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8.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0.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1.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2.xml" ContentType="application/vnd.openxmlformats-officedocument.drawingml.chartshapes+xml"/>
  <Override PartName="/xl/charts/chart72.xml" ContentType="application/vnd.openxmlformats-officedocument.drawingml.chart+xml"/>
  <Override PartName="/xl/drawings/drawing13.xml" ContentType="application/vnd.openxmlformats-officedocument.drawingml.chartshapes+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1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1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1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18.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20.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defaultThemeVersion="124226"/>
  <mc:AlternateContent xmlns:mc="http://schemas.openxmlformats.org/markup-compatibility/2006">
    <mc:Choice Requires="x15">
      <x15ac:absPath xmlns:x15ac="http://schemas.microsoft.com/office/spreadsheetml/2010/11/ac" url="G:\HNO\Performance Management team\AminK\7_National Pavement Annual Report\2019_Working Folder\"/>
    </mc:Choice>
  </mc:AlternateContent>
  <xr:revisionPtr revIDLastSave="0" documentId="10_ncr:100000_{2D70C060-4329-436F-A01A-6E0644C67A39}" xr6:coauthVersionLast="31" xr6:coauthVersionMax="43" xr10:uidLastSave="{00000000-0000-0000-0000-000000000000}"/>
  <bookViews>
    <workbookView xWindow="-28920" yWindow="-120" windowWidth="29040" windowHeight="15840" tabRatio="823" firstSheet="2" activeTab="2" xr2:uid="{00000000-000D-0000-FFFF-FFFF00000000}"/>
  </bookViews>
  <sheets>
    <sheet name="Dataset" sheetId="5" state="hidden" r:id="rId1"/>
    <sheet name="Table" sheetId="7" state="hidden" r:id="rId2"/>
    <sheet name="About" sheetId="36" r:id="rId3"/>
    <sheet name="Table of Contents" sheetId="26" r:id="rId4"/>
    <sheet name="Useful Tips" sheetId="32" r:id="rId5"/>
    <sheet name="Summary" sheetId="35" r:id="rId6"/>
    <sheet name="ASA-ARSL" sheetId="17" r:id="rId7"/>
    <sheet name="Condition Index" sheetId="24" state="hidden" r:id="rId8"/>
    <sheet name="GSE-IL RC" sheetId="11" r:id="rId9"/>
    <sheet name="GSE-TL RC" sheetId="14" r:id="rId10"/>
    <sheet name="GSE-IL SC" sheetId="13" r:id="rId11"/>
    <sheet name="GSE-TL SC" sheetId="15" r:id="rId12"/>
    <sheet name="Roughness" sheetId="18" r:id="rId13"/>
    <sheet name="Rutting &gt;20mm" sheetId="19" r:id="rId14"/>
    <sheet name="Rutting &gt;10mm" sheetId="20" r:id="rId15"/>
    <sheet name="Skid Resistance-TL" sheetId="21" r:id="rId16"/>
    <sheet name="Skid Resistance-IL" sheetId="25" r:id="rId17"/>
    <sheet name="Smooth Travel Exposure" sheetId="22" r:id="rId18"/>
    <sheet name="SCI" sheetId="16" state="hidden" r:id="rId19"/>
    <sheet name="Texture" sheetId="23" r:id="rId20"/>
    <sheet name="Change Management" sheetId="31" state="hidden" r:id="rId21"/>
  </sheets>
  <externalReferences>
    <externalReference r:id="rId22"/>
  </externalReferences>
  <definedNames>
    <definedName name="_xlnm._FilterDatabase" localSheetId="2" hidden="1">About!$A$3</definedName>
    <definedName name="_xlnm._FilterDatabase" localSheetId="0" hidden="1">Dataset!$A$2:$W$7920</definedName>
    <definedName name="lu">#REF!</definedName>
    <definedName name="_xlnm.Print_Titles" localSheetId="3">'Table of Contents'!$5:$5</definedName>
    <definedName name="pTemp">Dataset!#REF!</definedName>
    <definedName name="tempEE">[1]Data!$A$2:$G$6191</definedName>
  </definedNames>
  <calcPr calcId="179017"/>
</workbook>
</file>

<file path=xl/calcChain.xml><?xml version="1.0" encoding="utf-8"?>
<calcChain xmlns="http://schemas.openxmlformats.org/spreadsheetml/2006/main">
  <c r="L918" i="7" l="1"/>
  <c r="J954" i="7" l="1"/>
  <c r="I954" i="7"/>
  <c r="P844" i="7"/>
  <c r="O844" i="7"/>
  <c r="N844" i="7"/>
  <c r="M844" i="7"/>
  <c r="L844" i="7"/>
  <c r="K844" i="7"/>
  <c r="J844" i="7"/>
  <c r="P790" i="7"/>
  <c r="O790" i="7"/>
  <c r="N790" i="7"/>
  <c r="M790" i="7"/>
  <c r="L790" i="7"/>
  <c r="K790" i="7"/>
  <c r="J790" i="7"/>
  <c r="P731" i="7"/>
  <c r="O731" i="7"/>
  <c r="N731" i="7"/>
  <c r="M731" i="7"/>
  <c r="L731" i="7"/>
  <c r="K731" i="7"/>
  <c r="J731" i="7"/>
  <c r="K709" i="7"/>
  <c r="L709" i="7"/>
  <c r="M709" i="7"/>
  <c r="N709" i="7"/>
  <c r="O709" i="7"/>
  <c r="P709" i="7"/>
  <c r="J709" i="7"/>
  <c r="K647" i="7"/>
  <c r="L647" i="7"/>
  <c r="M647" i="7"/>
  <c r="N647" i="7"/>
  <c r="O647" i="7"/>
  <c r="P647" i="7"/>
  <c r="J647" i="7"/>
  <c r="K625" i="7"/>
  <c r="L625" i="7"/>
  <c r="M625" i="7"/>
  <c r="N625" i="7"/>
  <c r="O625" i="7"/>
  <c r="P625" i="7"/>
  <c r="J625" i="7"/>
  <c r="K569" i="7"/>
  <c r="L569" i="7"/>
  <c r="M569" i="7"/>
  <c r="N569" i="7"/>
  <c r="O569" i="7"/>
  <c r="P569" i="7"/>
  <c r="J569" i="7"/>
  <c r="K514" i="7"/>
  <c r="L514" i="7"/>
  <c r="M514" i="7"/>
  <c r="N514" i="7"/>
  <c r="O514" i="7"/>
  <c r="P514" i="7"/>
  <c r="J514" i="7"/>
  <c r="K458" i="7"/>
  <c r="L458" i="7"/>
  <c r="M458" i="7"/>
  <c r="N458" i="7"/>
  <c r="O458" i="7"/>
  <c r="P458" i="7"/>
  <c r="J458" i="7"/>
  <c r="K390" i="7"/>
  <c r="L390" i="7"/>
  <c r="M390" i="7"/>
  <c r="N390" i="7"/>
  <c r="O390" i="7"/>
  <c r="P390" i="7"/>
  <c r="J390" i="7"/>
  <c r="K321" i="7"/>
  <c r="L321" i="7"/>
  <c r="M321" i="7"/>
  <c r="N321" i="7"/>
  <c r="O321" i="7"/>
  <c r="P321" i="7"/>
  <c r="J321" i="7"/>
  <c r="J273" i="7"/>
  <c r="K273" i="7"/>
  <c r="L273" i="7"/>
  <c r="M273" i="7"/>
  <c r="N273" i="7"/>
  <c r="O273" i="7"/>
  <c r="P273" i="7"/>
  <c r="K200" i="7"/>
  <c r="L200" i="7"/>
  <c r="M200" i="7"/>
  <c r="N200" i="7"/>
  <c r="O200" i="7"/>
  <c r="P200" i="7"/>
  <c r="J200" i="7"/>
  <c r="K138" i="7"/>
  <c r="L138" i="7"/>
  <c r="M138" i="7"/>
  <c r="N138" i="7"/>
  <c r="O138" i="7"/>
  <c r="P138" i="7"/>
  <c r="J138" i="7"/>
  <c r="F973" i="7" l="1"/>
  <c r="F972" i="7"/>
  <c r="E2" i="5" l="1"/>
  <c r="K262" i="7" l="1"/>
  <c r="A60" i="26"/>
  <c r="F956" i="7" l="1"/>
  <c r="G859" i="7"/>
  <c r="I859" i="7"/>
  <c r="G850" i="7"/>
  <c r="I850" i="7"/>
  <c r="G805" i="7"/>
  <c r="I805" i="7"/>
  <c r="G796" i="7"/>
  <c r="I796" i="7"/>
  <c r="G724" i="7"/>
  <c r="I724" i="7"/>
  <c r="G715" i="7"/>
  <c r="I715" i="7"/>
  <c r="G640" i="7"/>
  <c r="I640" i="7"/>
  <c r="G631" i="7"/>
  <c r="I631" i="7"/>
  <c r="G584" i="7"/>
  <c r="I584" i="7"/>
  <c r="G575" i="7"/>
  <c r="I575" i="7"/>
  <c r="G529" i="7"/>
  <c r="I529" i="7"/>
  <c r="G520" i="7"/>
  <c r="I520" i="7"/>
  <c r="G473" i="7"/>
  <c r="I473" i="7"/>
  <c r="G464" i="7"/>
  <c r="I464" i="7"/>
  <c r="G405" i="7"/>
  <c r="I405" i="7"/>
  <c r="G396" i="7"/>
  <c r="I396" i="7"/>
  <c r="G337" i="7"/>
  <c r="I337" i="7"/>
  <c r="G327" i="7"/>
  <c r="I327" i="7"/>
  <c r="F267" i="7"/>
  <c r="G101" i="7"/>
  <c r="I101" i="7"/>
  <c r="G92" i="7"/>
  <c r="I92" i="7"/>
  <c r="G48" i="7"/>
  <c r="I48" i="7"/>
  <c r="G39" i="7"/>
  <c r="F39" i="7" s="1"/>
  <c r="F520" i="7" l="1"/>
  <c r="F464" i="7"/>
  <c r="F859" i="7"/>
  <c r="F724" i="7"/>
  <c r="F850" i="7"/>
  <c r="F805" i="7"/>
  <c r="F796" i="7"/>
  <c r="F715" i="7"/>
  <c r="F640" i="7"/>
  <c r="F584" i="7"/>
  <c r="F631" i="7"/>
  <c r="F575" i="7"/>
  <c r="F529" i="7"/>
  <c r="F473" i="7"/>
  <c r="F405" i="7"/>
  <c r="F396" i="7"/>
  <c r="F101" i="7"/>
  <c r="F92" i="7"/>
  <c r="F48" i="7"/>
  <c r="A7" i="35"/>
  <c r="A8" i="35"/>
  <c r="A9" i="35"/>
  <c r="A10" i="35"/>
  <c r="A11" i="35"/>
  <c r="A12" i="35"/>
  <c r="A13" i="35"/>
  <c r="A14" i="35"/>
  <c r="A15" i="35"/>
  <c r="A16" i="35"/>
  <c r="A17" i="35"/>
  <c r="A18" i="35"/>
  <c r="A19" i="35"/>
  <c r="A20" i="35"/>
  <c r="A21" i="35"/>
  <c r="A22" i="35"/>
  <c r="A23" i="35"/>
  <c r="A24" i="35"/>
  <c r="A25" i="35"/>
  <c r="A26" i="35"/>
  <c r="A27" i="35"/>
  <c r="A28" i="35"/>
  <c r="A6" i="35"/>
  <c r="G948" i="7"/>
  <c r="G947" i="7"/>
  <c r="G946" i="7"/>
  <c r="G945" i="7"/>
  <c r="G944" i="7"/>
  <c r="G943" i="7"/>
  <c r="G942" i="7"/>
  <c r="G941" i="7"/>
  <c r="G940" i="7"/>
  <c r="G939" i="7"/>
  <c r="G938" i="7"/>
  <c r="G937" i="7"/>
  <c r="G936" i="7"/>
  <c r="G935" i="7"/>
  <c r="G934" i="7"/>
  <c r="G933" i="7"/>
  <c r="G932" i="7"/>
  <c r="G931" i="7"/>
  <c r="G930" i="7"/>
  <c r="G929" i="7"/>
  <c r="G928" i="7"/>
  <c r="G927" i="7"/>
  <c r="G926" i="7"/>
  <c r="G919" i="7"/>
  <c r="G918" i="7"/>
  <c r="G917" i="7"/>
  <c r="G916" i="7"/>
  <c r="G915" i="7"/>
  <c r="G914" i="7"/>
  <c r="G913" i="7"/>
  <c r="G912" i="7"/>
  <c r="G911" i="7"/>
  <c r="G910" i="7"/>
  <c r="G909" i="7"/>
  <c r="G908" i="7"/>
  <c r="G907" i="7"/>
  <c r="G906" i="7"/>
  <c r="G905" i="7"/>
  <c r="G904" i="7"/>
  <c r="G903" i="7"/>
  <c r="G902" i="7"/>
  <c r="G901" i="7"/>
  <c r="G900" i="7"/>
  <c r="G899" i="7"/>
  <c r="G898" i="7"/>
  <c r="G897" i="7"/>
  <c r="G893" i="7"/>
  <c r="G892" i="7"/>
  <c r="G891" i="7"/>
  <c r="G890" i="7"/>
  <c r="G889" i="7"/>
  <c r="G888" i="7"/>
  <c r="G887" i="7"/>
  <c r="G886" i="7"/>
  <c r="G885" i="7"/>
  <c r="G884" i="7"/>
  <c r="G883" i="7"/>
  <c r="G882" i="7"/>
  <c r="G881" i="7"/>
  <c r="G880" i="7"/>
  <c r="G879" i="7"/>
  <c r="G878" i="7"/>
  <c r="G877" i="7"/>
  <c r="G876" i="7"/>
  <c r="G875" i="7"/>
  <c r="G874" i="7"/>
  <c r="G873" i="7"/>
  <c r="G872" i="7"/>
  <c r="G871" i="7"/>
  <c r="I865" i="7" s="1"/>
  <c r="G841" i="7"/>
  <c r="G840" i="7"/>
  <c r="G839" i="7"/>
  <c r="G838" i="7"/>
  <c r="G837" i="7"/>
  <c r="G836" i="7"/>
  <c r="G835" i="7"/>
  <c r="G834" i="7"/>
  <c r="G833" i="7"/>
  <c r="G832" i="7"/>
  <c r="G831" i="7"/>
  <c r="G830" i="7"/>
  <c r="G829" i="7"/>
  <c r="G828" i="7"/>
  <c r="G827" i="7"/>
  <c r="G826" i="7"/>
  <c r="G825" i="7"/>
  <c r="G824" i="7"/>
  <c r="G823" i="7"/>
  <c r="G822" i="7"/>
  <c r="G821" i="7"/>
  <c r="G820" i="7"/>
  <c r="G819" i="7"/>
  <c r="G787" i="7"/>
  <c r="G786" i="7"/>
  <c r="G785" i="7"/>
  <c r="G784" i="7"/>
  <c r="G783" i="7"/>
  <c r="G782" i="7"/>
  <c r="G781" i="7"/>
  <c r="G780" i="7"/>
  <c r="G779" i="7"/>
  <c r="G778" i="7"/>
  <c r="G777" i="7"/>
  <c r="G776" i="7"/>
  <c r="G775" i="7"/>
  <c r="G774" i="7"/>
  <c r="G773" i="7"/>
  <c r="G772" i="7"/>
  <c r="G771" i="7"/>
  <c r="G770" i="7"/>
  <c r="G769" i="7"/>
  <c r="G768" i="7"/>
  <c r="G767" i="7"/>
  <c r="G766" i="7"/>
  <c r="G765" i="7"/>
  <c r="G706" i="7"/>
  <c r="G705" i="7"/>
  <c r="G704" i="7"/>
  <c r="G703" i="7"/>
  <c r="G702" i="7"/>
  <c r="G701" i="7"/>
  <c r="G700" i="7"/>
  <c r="G699" i="7"/>
  <c r="G698" i="7"/>
  <c r="G697" i="7"/>
  <c r="G696" i="7"/>
  <c r="G695" i="7"/>
  <c r="G694" i="7"/>
  <c r="G693" i="7"/>
  <c r="G692" i="7"/>
  <c r="G691" i="7"/>
  <c r="G690" i="7"/>
  <c r="G689" i="7"/>
  <c r="G688" i="7"/>
  <c r="G687" i="7"/>
  <c r="G686" i="7"/>
  <c r="G685" i="7"/>
  <c r="G684" i="7"/>
  <c r="G622" i="7"/>
  <c r="G621" i="7"/>
  <c r="G620" i="7"/>
  <c r="G619" i="7"/>
  <c r="G618" i="7"/>
  <c r="G617" i="7"/>
  <c r="G616" i="7"/>
  <c r="G615" i="7"/>
  <c r="G614" i="7"/>
  <c r="G613" i="7"/>
  <c r="G612" i="7"/>
  <c r="G611" i="7"/>
  <c r="G610" i="7"/>
  <c r="G609" i="7"/>
  <c r="G608" i="7"/>
  <c r="G607" i="7"/>
  <c r="G606" i="7"/>
  <c r="G605" i="7"/>
  <c r="G604" i="7"/>
  <c r="G603" i="7"/>
  <c r="G602" i="7"/>
  <c r="G601" i="7"/>
  <c r="G600" i="7"/>
  <c r="G565" i="7"/>
  <c r="G564" i="7"/>
  <c r="G563" i="7"/>
  <c r="G562" i="7"/>
  <c r="G561" i="7"/>
  <c r="G560" i="7"/>
  <c r="G559" i="7"/>
  <c r="G558" i="7"/>
  <c r="G557" i="7"/>
  <c r="G556" i="7"/>
  <c r="G555" i="7"/>
  <c r="G554" i="7"/>
  <c r="G553" i="7"/>
  <c r="G552" i="7"/>
  <c r="G551" i="7"/>
  <c r="G550" i="7"/>
  <c r="G549" i="7"/>
  <c r="G548" i="7"/>
  <c r="G547" i="7"/>
  <c r="G546" i="7"/>
  <c r="G545" i="7"/>
  <c r="G544" i="7"/>
  <c r="G543" i="7"/>
  <c r="G510" i="7"/>
  <c r="G509" i="7"/>
  <c r="G508" i="7"/>
  <c r="G507" i="7"/>
  <c r="G506" i="7"/>
  <c r="G505" i="7"/>
  <c r="G504" i="7"/>
  <c r="G503" i="7"/>
  <c r="G502" i="7"/>
  <c r="G501" i="7"/>
  <c r="G500" i="7"/>
  <c r="G499" i="7"/>
  <c r="G498" i="7"/>
  <c r="G497" i="7"/>
  <c r="G496" i="7"/>
  <c r="G495" i="7"/>
  <c r="G494" i="7"/>
  <c r="G493" i="7"/>
  <c r="G492" i="7"/>
  <c r="G491" i="7"/>
  <c r="G490" i="7"/>
  <c r="G489" i="7"/>
  <c r="G488" i="7"/>
  <c r="G454" i="7"/>
  <c r="G453" i="7"/>
  <c r="G452" i="7"/>
  <c r="G451" i="7"/>
  <c r="G450" i="7"/>
  <c r="G449" i="7"/>
  <c r="G448" i="7"/>
  <c r="G447" i="7"/>
  <c r="G446" i="7"/>
  <c r="G445" i="7"/>
  <c r="G444" i="7"/>
  <c r="G443" i="7"/>
  <c r="G442" i="7"/>
  <c r="G441" i="7"/>
  <c r="G440" i="7"/>
  <c r="G439" i="7"/>
  <c r="G438" i="7"/>
  <c r="G437" i="7"/>
  <c r="G436" i="7"/>
  <c r="G435" i="7"/>
  <c r="G434" i="7"/>
  <c r="G433" i="7"/>
  <c r="G432" i="7"/>
  <c r="G386" i="7"/>
  <c r="G385" i="7"/>
  <c r="G384" i="7"/>
  <c r="G383" i="7"/>
  <c r="G382" i="7"/>
  <c r="G381" i="7"/>
  <c r="G380" i="7"/>
  <c r="G379" i="7"/>
  <c r="G378" i="7"/>
  <c r="G377" i="7"/>
  <c r="G376" i="7"/>
  <c r="G375" i="7"/>
  <c r="G374" i="7"/>
  <c r="G373" i="7"/>
  <c r="G372" i="7"/>
  <c r="G371" i="7"/>
  <c r="G370" i="7"/>
  <c r="G369" i="7"/>
  <c r="G368" i="7"/>
  <c r="G367" i="7"/>
  <c r="G366" i="7"/>
  <c r="G365" i="7"/>
  <c r="G364" i="7"/>
  <c r="G317" i="7"/>
  <c r="G316" i="7"/>
  <c r="G315" i="7"/>
  <c r="G314" i="7"/>
  <c r="G313" i="7"/>
  <c r="G312" i="7"/>
  <c r="G311" i="7"/>
  <c r="G310" i="7"/>
  <c r="G309" i="7"/>
  <c r="G308" i="7"/>
  <c r="G307" i="7"/>
  <c r="G306" i="7"/>
  <c r="G305" i="7"/>
  <c r="G304" i="7"/>
  <c r="G303" i="7"/>
  <c r="G302" i="7"/>
  <c r="G301" i="7"/>
  <c r="G300" i="7"/>
  <c r="G299" i="7"/>
  <c r="G298" i="7"/>
  <c r="G297" i="7"/>
  <c r="G296" i="7"/>
  <c r="G295" i="7"/>
  <c r="G258" i="7"/>
  <c r="G257" i="7"/>
  <c r="G256" i="7"/>
  <c r="G255" i="7"/>
  <c r="G254" i="7"/>
  <c r="G253" i="7"/>
  <c r="G252" i="7"/>
  <c r="G251" i="7"/>
  <c r="G250" i="7"/>
  <c r="G249" i="7"/>
  <c r="G248" i="7"/>
  <c r="G247" i="7"/>
  <c r="G246" i="7"/>
  <c r="G245" i="7"/>
  <c r="G244" i="7"/>
  <c r="G243" i="7"/>
  <c r="G242" i="7"/>
  <c r="G241" i="7"/>
  <c r="G240" i="7"/>
  <c r="G239" i="7"/>
  <c r="G238" i="7"/>
  <c r="G237" i="7"/>
  <c r="G236" i="7"/>
  <c r="P236" i="7" s="1"/>
  <c r="G197" i="7"/>
  <c r="G196" i="7"/>
  <c r="G195" i="7"/>
  <c r="G194" i="7"/>
  <c r="G193" i="7"/>
  <c r="G192" i="7"/>
  <c r="G191" i="7"/>
  <c r="G190" i="7"/>
  <c r="G189" i="7"/>
  <c r="G188" i="7"/>
  <c r="G187" i="7"/>
  <c r="G186" i="7"/>
  <c r="G185" i="7"/>
  <c r="G184" i="7"/>
  <c r="G183" i="7"/>
  <c r="G182" i="7"/>
  <c r="G181" i="7"/>
  <c r="G180" i="7"/>
  <c r="G179" i="7"/>
  <c r="G178" i="7"/>
  <c r="G177" i="7"/>
  <c r="G176" i="7"/>
  <c r="G175" i="7"/>
  <c r="G135" i="7"/>
  <c r="G134" i="7"/>
  <c r="G133" i="7"/>
  <c r="G132" i="7"/>
  <c r="G131" i="7"/>
  <c r="G130" i="7"/>
  <c r="G129" i="7"/>
  <c r="G128" i="7"/>
  <c r="G127" i="7"/>
  <c r="G126" i="7"/>
  <c r="G125" i="7"/>
  <c r="G124" i="7"/>
  <c r="G123" i="7"/>
  <c r="G122" i="7"/>
  <c r="G121" i="7"/>
  <c r="G120" i="7"/>
  <c r="G119" i="7"/>
  <c r="G118" i="7"/>
  <c r="G117" i="7"/>
  <c r="G116" i="7"/>
  <c r="G115" i="7"/>
  <c r="G114" i="7"/>
  <c r="G113" i="7"/>
  <c r="G83" i="7"/>
  <c r="G82" i="7"/>
  <c r="G81" i="7"/>
  <c r="G80" i="7"/>
  <c r="G79" i="7"/>
  <c r="G78" i="7"/>
  <c r="G77" i="7"/>
  <c r="G76" i="7"/>
  <c r="G75" i="7"/>
  <c r="G74" i="7"/>
  <c r="G73" i="7"/>
  <c r="G72" i="7"/>
  <c r="G71" i="7"/>
  <c r="G70" i="7"/>
  <c r="G69" i="7"/>
  <c r="G68" i="7"/>
  <c r="G67" i="7"/>
  <c r="G66" i="7"/>
  <c r="G65" i="7"/>
  <c r="G64" i="7"/>
  <c r="G63" i="7"/>
  <c r="G62" i="7"/>
  <c r="G61" i="7"/>
  <c r="G30" i="7"/>
  <c r="G29" i="7"/>
  <c r="G28" i="7"/>
  <c r="G27" i="7"/>
  <c r="G26" i="7"/>
  <c r="G25" i="7"/>
  <c r="G24" i="7"/>
  <c r="G23" i="7"/>
  <c r="G22" i="7"/>
  <c r="G21" i="7"/>
  <c r="G20" i="7"/>
  <c r="G19" i="7"/>
  <c r="G18" i="7"/>
  <c r="G17" i="7"/>
  <c r="G16" i="7"/>
  <c r="G15" i="7"/>
  <c r="G14" i="7"/>
  <c r="G13" i="7"/>
  <c r="G12" i="7"/>
  <c r="G11" i="7"/>
  <c r="G10" i="7"/>
  <c r="G9" i="7"/>
  <c r="G8" i="7"/>
  <c r="F8" i="7" s="1"/>
  <c r="A3" i="36" l="1"/>
  <c r="J342" i="7" l="1"/>
  <c r="K342" i="7" s="1"/>
  <c r="L342" i="7" s="1"/>
  <c r="M342" i="7" s="1"/>
  <c r="N342" i="7" s="1"/>
  <c r="O342" i="7" s="1"/>
  <c r="P342" i="7" s="1"/>
  <c r="G277" i="7"/>
  <c r="F277" i="7" s="1"/>
  <c r="G282" i="7"/>
  <c r="F282" i="7" s="1"/>
  <c r="G276" i="7"/>
  <c r="M234" i="7"/>
  <c r="N235" i="7" s="1"/>
  <c r="F975" i="7"/>
  <c r="F974" i="7"/>
  <c r="F970" i="7"/>
  <c r="F969" i="7"/>
  <c r="F967" i="7"/>
  <c r="F966" i="7"/>
  <c r="F965" i="7"/>
  <c r="F963" i="7"/>
  <c r="F962" i="7"/>
  <c r="F961" i="7"/>
  <c r="F960" i="7"/>
  <c r="F958" i="7"/>
  <c r="I958" i="7" l="1"/>
  <c r="J958" i="7"/>
  <c r="M235" i="7"/>
  <c r="A70" i="26" l="1"/>
  <c r="A138" i="26"/>
  <c r="A130" i="26"/>
  <c r="A129" i="26"/>
  <c r="A121" i="26"/>
  <c r="A110" i="26"/>
  <c r="A109" i="26"/>
  <c r="A99" i="26"/>
  <c r="A98" i="26"/>
  <c r="A87" i="26"/>
  <c r="A86" i="26"/>
  <c r="A75" i="26"/>
  <c r="A74" i="26"/>
  <c r="A69" i="26"/>
  <c r="A67" i="26"/>
  <c r="A49" i="26"/>
  <c r="A41" i="26"/>
  <c r="A31" i="26"/>
  <c r="A21" i="26"/>
  <c r="A11" i="26"/>
  <c r="O294" i="7" l="1"/>
  <c r="A1" i="35" l="1"/>
  <c r="F920" i="7"/>
  <c r="F919" i="7"/>
  <c r="F918" i="7"/>
  <c r="F917" i="7"/>
  <c r="F916" i="7"/>
  <c r="F915" i="7"/>
  <c r="F914" i="7"/>
  <c r="F913" i="7"/>
  <c r="F912" i="7"/>
  <c r="F911" i="7"/>
  <c r="F910" i="7"/>
  <c r="F909" i="7"/>
  <c r="F908" i="7"/>
  <c r="F907" i="7"/>
  <c r="F906" i="7"/>
  <c r="F905" i="7"/>
  <c r="F904" i="7"/>
  <c r="F903" i="7"/>
  <c r="F902" i="7"/>
  <c r="F901" i="7"/>
  <c r="F900" i="7"/>
  <c r="F899" i="7"/>
  <c r="F898" i="7"/>
  <c r="F897" i="7"/>
  <c r="F896" i="7"/>
  <c r="Y898" i="7" l="1"/>
  <c r="Y902" i="7"/>
  <c r="Y906" i="7"/>
  <c r="Y910" i="7"/>
  <c r="Y914" i="7"/>
  <c r="Y918" i="7"/>
  <c r="Y899" i="7"/>
  <c r="Y903" i="7"/>
  <c r="Y907" i="7"/>
  <c r="Y911" i="7"/>
  <c r="Y915" i="7"/>
  <c r="Y919" i="7"/>
  <c r="B895" i="7"/>
  <c r="Y897" i="7"/>
  <c r="Y900" i="7"/>
  <c r="Y904" i="7"/>
  <c r="Y908" i="7"/>
  <c r="Y912" i="7"/>
  <c r="Y916" i="7"/>
  <c r="Y920" i="7"/>
  <c r="Y901" i="7"/>
  <c r="Y905" i="7"/>
  <c r="Y909" i="7"/>
  <c r="Y913" i="7"/>
  <c r="Y917" i="7"/>
  <c r="B897" i="7"/>
  <c r="F894" i="7"/>
  <c r="F893" i="7"/>
  <c r="F892" i="7"/>
  <c r="F891" i="7"/>
  <c r="F890" i="7"/>
  <c r="F889" i="7"/>
  <c r="F888" i="7"/>
  <c r="F887" i="7"/>
  <c r="F886" i="7"/>
  <c r="F885" i="7"/>
  <c r="F884" i="7"/>
  <c r="F883" i="7"/>
  <c r="F882" i="7"/>
  <c r="F881" i="7"/>
  <c r="F880" i="7"/>
  <c r="F879" i="7"/>
  <c r="F878" i="7"/>
  <c r="F877" i="7"/>
  <c r="F876" i="7"/>
  <c r="F875" i="7"/>
  <c r="F874" i="7"/>
  <c r="F873" i="7"/>
  <c r="F872" i="7"/>
  <c r="F871" i="7"/>
  <c r="A120" i="26"/>
  <c r="F869" i="7"/>
  <c r="A6" i="26"/>
  <c r="F322" i="7" l="1"/>
  <c r="F327" i="7" l="1"/>
  <c r="F337" i="7"/>
  <c r="A139" i="26"/>
  <c r="A58" i="26" l="1"/>
  <c r="I861" i="7" l="1"/>
  <c r="G861" i="7"/>
  <c r="F861" i="7" l="1"/>
  <c r="I860" i="7"/>
  <c r="G860" i="7"/>
  <c r="I858" i="7"/>
  <c r="G858" i="7"/>
  <c r="I857" i="7"/>
  <c r="G857" i="7"/>
  <c r="I856" i="7"/>
  <c r="G856" i="7"/>
  <c r="I855" i="7"/>
  <c r="G855" i="7"/>
  <c r="I852" i="7"/>
  <c r="G852" i="7"/>
  <c r="F856" i="7" l="1"/>
  <c r="F857" i="7"/>
  <c r="F858" i="7"/>
  <c r="F860" i="7"/>
  <c r="F855" i="7"/>
  <c r="F24" i="16"/>
  <c r="F852" i="7"/>
  <c r="I851" i="7"/>
  <c r="G851" i="7"/>
  <c r="I849" i="7"/>
  <c r="G849" i="7"/>
  <c r="I848" i="7"/>
  <c r="G848" i="7"/>
  <c r="I847" i="7"/>
  <c r="G847" i="7"/>
  <c r="F848" i="7" l="1"/>
  <c r="F849" i="7"/>
  <c r="F851" i="7"/>
  <c r="F847" i="7"/>
  <c r="I846" i="7"/>
  <c r="G846" i="7"/>
  <c r="E24" i="16" l="1"/>
  <c r="G863" i="7"/>
  <c r="A44" i="16" s="1"/>
  <c r="F846" i="7"/>
  <c r="R845" i="7"/>
  <c r="J845" i="7"/>
  <c r="A24" i="16" l="1"/>
  <c r="A61" i="16"/>
  <c r="F842" i="7"/>
  <c r="F841" i="7"/>
  <c r="F840" i="7"/>
  <c r="F839" i="7"/>
  <c r="F838" i="7"/>
  <c r="F837" i="7"/>
  <c r="F836" i="7"/>
  <c r="F835" i="7"/>
  <c r="F834" i="7"/>
  <c r="F833" i="7"/>
  <c r="F832" i="7"/>
  <c r="F831" i="7"/>
  <c r="F830" i="7"/>
  <c r="F829" i="7"/>
  <c r="F828" i="7"/>
  <c r="F827" i="7"/>
  <c r="F826" i="7"/>
  <c r="F825" i="7"/>
  <c r="F824" i="7"/>
  <c r="F823" i="7"/>
  <c r="F822" i="7"/>
  <c r="F821" i="7"/>
  <c r="F820" i="7"/>
  <c r="F819" i="7"/>
  <c r="J817" i="7"/>
  <c r="J818" i="7" l="1"/>
  <c r="K818" i="7"/>
  <c r="I807" i="7"/>
  <c r="G807" i="7"/>
  <c r="I806" i="7"/>
  <c r="G806" i="7"/>
  <c r="F807" i="7" l="1"/>
  <c r="F806" i="7"/>
  <c r="I804" i="7"/>
  <c r="G804" i="7"/>
  <c r="I803" i="7"/>
  <c r="G803" i="7"/>
  <c r="I802" i="7"/>
  <c r="G802" i="7"/>
  <c r="F803" i="7" l="1"/>
  <c r="F804" i="7"/>
  <c r="F802" i="7"/>
  <c r="I801" i="7"/>
  <c r="G801" i="7"/>
  <c r="I798" i="7"/>
  <c r="G798" i="7"/>
  <c r="I797" i="7"/>
  <c r="G797" i="7"/>
  <c r="I795" i="7"/>
  <c r="G795" i="7"/>
  <c r="I794" i="7"/>
  <c r="G794" i="7"/>
  <c r="I793" i="7"/>
  <c r="F797" i="7" l="1"/>
  <c r="F798" i="7"/>
  <c r="F795" i="7"/>
  <c r="F794" i="7"/>
  <c r="F25" i="24"/>
  <c r="F801" i="7"/>
  <c r="G793" i="7"/>
  <c r="F793" i="7" s="1"/>
  <c r="I792" i="7"/>
  <c r="G792" i="7" l="1"/>
  <c r="E25" i="24" l="1"/>
  <c r="A25" i="24" s="1"/>
  <c r="G809" i="7"/>
  <c r="A45" i="24" s="1"/>
  <c r="F792" i="7"/>
  <c r="R791" i="7"/>
  <c r="J791" i="7"/>
  <c r="F788" i="7"/>
  <c r="F787" i="7"/>
  <c r="F786" i="7"/>
  <c r="F785" i="7"/>
  <c r="F784" i="7"/>
  <c r="F783" i="7"/>
  <c r="F782" i="7"/>
  <c r="F781" i="7"/>
  <c r="F780" i="7"/>
  <c r="F779" i="7"/>
  <c r="F778" i="7"/>
  <c r="F777" i="7"/>
  <c r="F776" i="7"/>
  <c r="F775" i="7"/>
  <c r="F774" i="7"/>
  <c r="F773" i="7"/>
  <c r="F772" i="7"/>
  <c r="F771" i="7"/>
  <c r="F770" i="7"/>
  <c r="F769" i="7"/>
  <c r="F768" i="7"/>
  <c r="F767" i="7"/>
  <c r="F766" i="7"/>
  <c r="F765" i="7"/>
  <c r="J763" i="7"/>
  <c r="G746" i="7"/>
  <c r="G756" i="7" s="1"/>
  <c r="F756" i="7" s="1"/>
  <c r="J764" i="7" l="1"/>
  <c r="K764" i="7"/>
  <c r="G751" i="7"/>
  <c r="F751" i="7" s="1"/>
  <c r="G755" i="7"/>
  <c r="F755" i="7" s="1"/>
  <c r="G748" i="7"/>
  <c r="F748" i="7" s="1"/>
  <c r="G753" i="7"/>
  <c r="F753" i="7" s="1"/>
  <c r="G757" i="7"/>
  <c r="F757" i="7" s="1"/>
  <c r="G747" i="7"/>
  <c r="G749" i="7"/>
  <c r="F749" i="7" s="1"/>
  <c r="G752" i="7"/>
  <c r="F752" i="7" s="1"/>
  <c r="G754" i="7"/>
  <c r="F754" i="7" s="1"/>
  <c r="J732" i="7"/>
  <c r="G731" i="7"/>
  <c r="G734" i="7" s="1"/>
  <c r="F734" i="7" s="1"/>
  <c r="I726" i="7"/>
  <c r="G726" i="7"/>
  <c r="I725" i="7"/>
  <c r="G725" i="7"/>
  <c r="I723" i="7"/>
  <c r="G723" i="7"/>
  <c r="I722" i="7"/>
  <c r="G722" i="7"/>
  <c r="I721" i="7"/>
  <c r="G721" i="7"/>
  <c r="I720" i="7"/>
  <c r="G720" i="7"/>
  <c r="I717" i="7"/>
  <c r="G717" i="7"/>
  <c r="F722" i="7" l="1"/>
  <c r="F721" i="7"/>
  <c r="F726" i="7"/>
  <c r="F723" i="7"/>
  <c r="F720" i="7"/>
  <c r="F725" i="7"/>
  <c r="F64" i="25"/>
  <c r="F747" i="7"/>
  <c r="G741" i="7"/>
  <c r="F741" i="7" s="1"/>
  <c r="G739" i="7"/>
  <c r="F739" i="7" s="1"/>
  <c r="G737" i="7"/>
  <c r="F737" i="7" s="1"/>
  <c r="G735" i="7"/>
  <c r="F735" i="7" s="1"/>
  <c r="G742" i="7"/>
  <c r="F742" i="7" s="1"/>
  <c r="G740" i="7"/>
  <c r="F740" i="7" s="1"/>
  <c r="G738" i="7"/>
  <c r="F738" i="7" s="1"/>
  <c r="G736" i="7"/>
  <c r="F736" i="7" s="1"/>
  <c r="G733" i="7"/>
  <c r="F717" i="7"/>
  <c r="I716" i="7"/>
  <c r="G716" i="7"/>
  <c r="I714" i="7"/>
  <c r="G714" i="7"/>
  <c r="I713" i="7"/>
  <c r="G713" i="7"/>
  <c r="I712" i="7"/>
  <c r="G712" i="7"/>
  <c r="R711" i="7"/>
  <c r="I711" i="7"/>
  <c r="G711" i="7"/>
  <c r="G728" i="7" s="1"/>
  <c r="A44" i="25" s="1"/>
  <c r="F25" i="25" s="1"/>
  <c r="E25" i="25" s="1"/>
  <c r="J710" i="7"/>
  <c r="N707" i="7"/>
  <c r="F707" i="7"/>
  <c r="N706" i="7"/>
  <c r="F706" i="7"/>
  <c r="N705" i="7"/>
  <c r="F705" i="7"/>
  <c r="N704" i="7"/>
  <c r="F704" i="7"/>
  <c r="N703" i="7"/>
  <c r="F703" i="7"/>
  <c r="N702" i="7"/>
  <c r="F702" i="7"/>
  <c r="N701" i="7"/>
  <c r="F701" i="7"/>
  <c r="N700" i="7"/>
  <c r="F700" i="7"/>
  <c r="N699" i="7"/>
  <c r="F699" i="7"/>
  <c r="N698" i="7"/>
  <c r="F698" i="7"/>
  <c r="N697" i="7"/>
  <c r="F697" i="7"/>
  <c r="N696" i="7"/>
  <c r="F696" i="7"/>
  <c r="N695" i="7"/>
  <c r="F695" i="7"/>
  <c r="N694" i="7"/>
  <c r="F694" i="7"/>
  <c r="N693" i="7"/>
  <c r="F693" i="7"/>
  <c r="N692" i="7"/>
  <c r="F692" i="7"/>
  <c r="N691" i="7"/>
  <c r="F691" i="7"/>
  <c r="N690" i="7"/>
  <c r="F690" i="7"/>
  <c r="N689" i="7"/>
  <c r="F689" i="7"/>
  <c r="N688" i="7"/>
  <c r="F688" i="7"/>
  <c r="N687" i="7"/>
  <c r="F687" i="7"/>
  <c r="N686" i="7"/>
  <c r="F686" i="7"/>
  <c r="N685" i="7"/>
  <c r="F685" i="7"/>
  <c r="N684" i="7"/>
  <c r="F684" i="7"/>
  <c r="A25" i="25" l="1"/>
  <c r="A62" i="25"/>
  <c r="F714" i="7"/>
  <c r="F716" i="7"/>
  <c r="E64" i="25"/>
  <c r="F733" i="7"/>
  <c r="F711" i="7"/>
  <c r="F712" i="7"/>
  <c r="F713" i="7"/>
  <c r="J682" i="7"/>
  <c r="J683" i="7" l="1"/>
  <c r="K683" i="7"/>
  <c r="G662" i="7"/>
  <c r="G669" i="7" s="1"/>
  <c r="F669" i="7" s="1"/>
  <c r="J648" i="7"/>
  <c r="G647" i="7"/>
  <c r="G657" i="7" s="1"/>
  <c r="F657" i="7" s="1"/>
  <c r="I642" i="7"/>
  <c r="G642" i="7"/>
  <c r="I641" i="7"/>
  <c r="G641" i="7"/>
  <c r="I639" i="7"/>
  <c r="G639" i="7"/>
  <c r="I638" i="7"/>
  <c r="G638" i="7"/>
  <c r="I637" i="7"/>
  <c r="G637" i="7"/>
  <c r="F641" i="7" l="1"/>
  <c r="F642" i="7"/>
  <c r="F638" i="7"/>
  <c r="G650" i="7"/>
  <c r="F650" i="7" s="1"/>
  <c r="G652" i="7"/>
  <c r="F652" i="7" s="1"/>
  <c r="G654" i="7"/>
  <c r="F654" i="7" s="1"/>
  <c r="G656" i="7"/>
  <c r="F656" i="7" s="1"/>
  <c r="G659" i="7"/>
  <c r="F659" i="7" s="1"/>
  <c r="G663" i="7"/>
  <c r="F87" i="21" s="1"/>
  <c r="G665" i="7"/>
  <c r="F665" i="7" s="1"/>
  <c r="G667" i="7"/>
  <c r="F667" i="7" s="1"/>
  <c r="G672" i="7"/>
  <c r="F672" i="7" s="1"/>
  <c r="G673" i="7"/>
  <c r="F673" i="7" s="1"/>
  <c r="G670" i="7"/>
  <c r="F670" i="7" s="1"/>
  <c r="F639" i="7"/>
  <c r="G649" i="7"/>
  <c r="E87" i="21" s="1"/>
  <c r="G651" i="7"/>
  <c r="F651" i="7" s="1"/>
  <c r="G653" i="7"/>
  <c r="F653" i="7" s="1"/>
  <c r="G655" i="7"/>
  <c r="F655" i="7" s="1"/>
  <c r="G664" i="7"/>
  <c r="F664" i="7" s="1"/>
  <c r="G666" i="7"/>
  <c r="F666" i="7" s="1"/>
  <c r="G668" i="7"/>
  <c r="F668" i="7" s="1"/>
  <c r="F637" i="7"/>
  <c r="I636" i="7"/>
  <c r="G636" i="7"/>
  <c r="I633" i="7"/>
  <c r="G633" i="7"/>
  <c r="I632" i="7"/>
  <c r="G632" i="7"/>
  <c r="I630" i="7"/>
  <c r="G630" i="7"/>
  <c r="I629" i="7"/>
  <c r="G629" i="7"/>
  <c r="I628" i="7"/>
  <c r="G628" i="7"/>
  <c r="I627" i="7"/>
  <c r="G627" i="7"/>
  <c r="E25" i="21" s="1"/>
  <c r="R626" i="7"/>
  <c r="J626" i="7"/>
  <c r="F663" i="7" l="1"/>
  <c r="F630" i="7"/>
  <c r="F649" i="7"/>
  <c r="F633" i="7"/>
  <c r="F636" i="7"/>
  <c r="F628" i="7"/>
  <c r="F629" i="7"/>
  <c r="F627" i="7"/>
  <c r="F632" i="7"/>
  <c r="N623" i="7"/>
  <c r="F623" i="7"/>
  <c r="N622" i="7"/>
  <c r="F622" i="7"/>
  <c r="N621" i="7"/>
  <c r="F621" i="7"/>
  <c r="N620" i="7"/>
  <c r="F620" i="7"/>
  <c r="N619" i="7"/>
  <c r="F619" i="7"/>
  <c r="N618" i="7"/>
  <c r="F618" i="7"/>
  <c r="N617" i="7"/>
  <c r="F617" i="7"/>
  <c r="N616" i="7"/>
  <c r="F616" i="7"/>
  <c r="N615" i="7"/>
  <c r="F615" i="7"/>
  <c r="N614" i="7"/>
  <c r="F614" i="7"/>
  <c r="N613" i="7"/>
  <c r="F613" i="7"/>
  <c r="N612" i="7"/>
  <c r="F612" i="7"/>
  <c r="N611" i="7"/>
  <c r="F611" i="7"/>
  <c r="N610" i="7"/>
  <c r="F610" i="7"/>
  <c r="N609" i="7"/>
  <c r="F609" i="7"/>
  <c r="N608" i="7"/>
  <c r="F608" i="7"/>
  <c r="N607" i="7"/>
  <c r="F607" i="7"/>
  <c r="N606" i="7"/>
  <c r="F606" i="7"/>
  <c r="N605" i="7"/>
  <c r="F605" i="7"/>
  <c r="N604" i="7"/>
  <c r="F604" i="7"/>
  <c r="N603" i="7"/>
  <c r="F603" i="7"/>
  <c r="N602" i="7"/>
  <c r="F602" i="7"/>
  <c r="N601" i="7"/>
  <c r="F601" i="7"/>
  <c r="N600" i="7"/>
  <c r="F600" i="7"/>
  <c r="J598" i="7" l="1"/>
  <c r="J599" i="7" l="1"/>
  <c r="K599" i="7"/>
  <c r="I586" i="7"/>
  <c r="G586" i="7"/>
  <c r="I585" i="7"/>
  <c r="G585" i="7"/>
  <c r="I583" i="7"/>
  <c r="G583" i="7"/>
  <c r="I582" i="7"/>
  <c r="G582" i="7"/>
  <c r="I581" i="7"/>
  <c r="G581" i="7"/>
  <c r="I580" i="7"/>
  <c r="G580" i="7"/>
  <c r="I577" i="7"/>
  <c r="G577" i="7"/>
  <c r="I576" i="7"/>
  <c r="G576" i="7"/>
  <c r="I574" i="7"/>
  <c r="G574" i="7"/>
  <c r="I573" i="7"/>
  <c r="G573" i="7"/>
  <c r="I572" i="7"/>
  <c r="G572" i="7"/>
  <c r="F572" i="7" s="1"/>
  <c r="I571" i="7"/>
  <c r="G571" i="7"/>
  <c r="J570" i="7"/>
  <c r="F582" i="7" l="1"/>
  <c r="F574" i="7"/>
  <c r="F581" i="7"/>
  <c r="F586" i="7"/>
  <c r="F577" i="7"/>
  <c r="F583" i="7"/>
  <c r="F573" i="7"/>
  <c r="F580" i="7"/>
  <c r="F585" i="7"/>
  <c r="F576" i="7"/>
  <c r="G588" i="7"/>
  <c r="A45" i="23" s="1"/>
  <c r="G26" i="23" s="1"/>
  <c r="F571" i="7"/>
  <c r="E26" i="23"/>
  <c r="J541" i="7"/>
  <c r="F541" i="7"/>
  <c r="I540" i="7"/>
  <c r="H540" i="7" s="1"/>
  <c r="I531" i="7"/>
  <c r="G531" i="7"/>
  <c r="I530" i="7"/>
  <c r="G530" i="7"/>
  <c r="I528" i="7"/>
  <c r="G528" i="7"/>
  <c r="I527" i="7"/>
  <c r="G527" i="7"/>
  <c r="I526" i="7"/>
  <c r="G526" i="7"/>
  <c r="F526" i="7" l="1"/>
  <c r="A26" i="23"/>
  <c r="F542" i="7"/>
  <c r="F527" i="7"/>
  <c r="F528" i="7"/>
  <c r="F530" i="7"/>
  <c r="F531" i="7"/>
  <c r="I566" i="7"/>
  <c r="F566" i="7" s="1"/>
  <c r="I565" i="7"/>
  <c r="F565" i="7" s="1"/>
  <c r="I563" i="7"/>
  <c r="F563" i="7" s="1"/>
  <c r="I561" i="7"/>
  <c r="F561" i="7" s="1"/>
  <c r="I559" i="7"/>
  <c r="F559" i="7" s="1"/>
  <c r="I557" i="7"/>
  <c r="F557" i="7" s="1"/>
  <c r="I555" i="7"/>
  <c r="F555" i="7" s="1"/>
  <c r="I553" i="7"/>
  <c r="F553" i="7" s="1"/>
  <c r="I551" i="7"/>
  <c r="F551" i="7" s="1"/>
  <c r="I549" i="7"/>
  <c r="F549" i="7" s="1"/>
  <c r="I547" i="7"/>
  <c r="F547" i="7" s="1"/>
  <c r="I545" i="7"/>
  <c r="F545" i="7" s="1"/>
  <c r="I543" i="7"/>
  <c r="F543" i="7" s="1"/>
  <c r="I564" i="7"/>
  <c r="F564" i="7" s="1"/>
  <c r="I562" i="7"/>
  <c r="F562" i="7" s="1"/>
  <c r="I560" i="7"/>
  <c r="F560" i="7" s="1"/>
  <c r="I558" i="7"/>
  <c r="F558" i="7" s="1"/>
  <c r="I556" i="7"/>
  <c r="F556" i="7" s="1"/>
  <c r="I554" i="7"/>
  <c r="F554" i="7" s="1"/>
  <c r="I552" i="7"/>
  <c r="F552" i="7" s="1"/>
  <c r="I550" i="7"/>
  <c r="F550" i="7" s="1"/>
  <c r="I548" i="7"/>
  <c r="F548" i="7" s="1"/>
  <c r="I546" i="7"/>
  <c r="F546" i="7" s="1"/>
  <c r="I544" i="7"/>
  <c r="F544" i="7" s="1"/>
  <c r="A25" i="23"/>
  <c r="I525" i="7"/>
  <c r="G525" i="7"/>
  <c r="I522" i="7"/>
  <c r="G522" i="7"/>
  <c r="F522" i="7" l="1"/>
  <c r="F525" i="7"/>
  <c r="J542" i="7"/>
  <c r="K542" i="7"/>
  <c r="I521" i="7"/>
  <c r="G521" i="7"/>
  <c r="I519" i="7"/>
  <c r="G519" i="7"/>
  <c r="I518" i="7"/>
  <c r="G518" i="7"/>
  <c r="I517" i="7"/>
  <c r="G517" i="7"/>
  <c r="I516" i="7"/>
  <c r="G516" i="7"/>
  <c r="G533" i="7" s="1"/>
  <c r="A47" i="22" s="1"/>
  <c r="G27" i="22" s="1"/>
  <c r="E27" i="22" s="1"/>
  <c r="J515" i="7"/>
  <c r="F511" i="7"/>
  <c r="F510" i="7"/>
  <c r="F509" i="7"/>
  <c r="F508" i="7"/>
  <c r="F507" i="7"/>
  <c r="F506" i="7"/>
  <c r="F505" i="7"/>
  <c r="F504" i="7"/>
  <c r="F503" i="7"/>
  <c r="F502" i="7"/>
  <c r="F501" i="7"/>
  <c r="F500" i="7"/>
  <c r="F499" i="7"/>
  <c r="F498" i="7"/>
  <c r="F497" i="7"/>
  <c r="F496" i="7"/>
  <c r="F495" i="7"/>
  <c r="F494" i="7"/>
  <c r="F493" i="7"/>
  <c r="F492" i="7"/>
  <c r="F491" i="7"/>
  <c r="F490" i="7"/>
  <c r="F489" i="7"/>
  <c r="F488" i="7"/>
  <c r="J486" i="7"/>
  <c r="R482" i="7"/>
  <c r="I475" i="7"/>
  <c r="G475" i="7"/>
  <c r="I474" i="7"/>
  <c r="G474" i="7"/>
  <c r="I472" i="7"/>
  <c r="G472" i="7"/>
  <c r="I471" i="7"/>
  <c r="G471" i="7"/>
  <c r="I470" i="7"/>
  <c r="G470" i="7"/>
  <c r="I469" i="7"/>
  <c r="G469" i="7"/>
  <c r="G477" i="7" s="1"/>
  <c r="I466" i="7"/>
  <c r="G466" i="7"/>
  <c r="I465" i="7"/>
  <c r="G465" i="7"/>
  <c r="I463" i="7"/>
  <c r="G463" i="7"/>
  <c r="I462" i="7"/>
  <c r="G462" i="7"/>
  <c r="I461" i="7"/>
  <c r="G461" i="7"/>
  <c r="I460" i="7"/>
  <c r="G460" i="7"/>
  <c r="E25" i="20" s="1"/>
  <c r="R459" i="7"/>
  <c r="J459" i="7"/>
  <c r="F455" i="7"/>
  <c r="F454" i="7"/>
  <c r="F453" i="7"/>
  <c r="F452" i="7"/>
  <c r="F451" i="7"/>
  <c r="F450" i="7"/>
  <c r="F449" i="7"/>
  <c r="F448" i="7"/>
  <c r="F447" i="7"/>
  <c r="F446" i="7"/>
  <c r="F445" i="7"/>
  <c r="F444" i="7"/>
  <c r="F443" i="7"/>
  <c r="F442" i="7"/>
  <c r="F441" i="7"/>
  <c r="F440" i="7"/>
  <c r="F439" i="7"/>
  <c r="F438" i="7"/>
  <c r="F437" i="7"/>
  <c r="F436" i="7"/>
  <c r="F435" i="7"/>
  <c r="F434" i="7"/>
  <c r="F433" i="7"/>
  <c r="F432" i="7"/>
  <c r="J430" i="7"/>
  <c r="G423" i="7"/>
  <c r="F423" i="7" s="1"/>
  <c r="G422" i="7"/>
  <c r="F422" i="7" s="1"/>
  <c r="G421" i="7"/>
  <c r="F421" i="7" s="1"/>
  <c r="G420" i="7"/>
  <c r="F420" i="7" s="1"/>
  <c r="G419" i="7"/>
  <c r="F419" i="7" s="1"/>
  <c r="G418" i="7"/>
  <c r="F418" i="7" s="1"/>
  <c r="G416" i="7"/>
  <c r="F416" i="7" s="1"/>
  <c r="G415" i="7"/>
  <c r="F415" i="7" s="1"/>
  <c r="G414" i="7"/>
  <c r="F414" i="7" s="1"/>
  <c r="G413" i="7"/>
  <c r="F413" i="7" s="1"/>
  <c r="G412" i="7"/>
  <c r="F412" i="7" s="1"/>
  <c r="G411" i="7"/>
  <c r="F411" i="7" s="1"/>
  <c r="A27" i="22" l="1"/>
  <c r="A64" i="22"/>
  <c r="F463" i="7"/>
  <c r="F470" i="7"/>
  <c r="F517" i="7"/>
  <c r="F518" i="7"/>
  <c r="F519" i="7"/>
  <c r="F521" i="7"/>
  <c r="F461" i="7"/>
  <c r="F462" i="7"/>
  <c r="K487" i="7"/>
  <c r="J487" i="7"/>
  <c r="F466" i="7"/>
  <c r="K431" i="7"/>
  <c r="J431" i="7"/>
  <c r="F465" i="7"/>
  <c r="F471" i="7"/>
  <c r="F472" i="7"/>
  <c r="F474" i="7"/>
  <c r="F475" i="7"/>
  <c r="F516" i="7"/>
  <c r="F460" i="7"/>
  <c r="F469" i="7"/>
  <c r="I407" i="7"/>
  <c r="G407" i="7"/>
  <c r="I406" i="7"/>
  <c r="G406" i="7"/>
  <c r="I404" i="7"/>
  <c r="G404" i="7"/>
  <c r="I403" i="7"/>
  <c r="G403" i="7"/>
  <c r="I402" i="7"/>
  <c r="G402" i="7"/>
  <c r="I401" i="7"/>
  <c r="G401" i="7"/>
  <c r="G409" i="7" s="1"/>
  <c r="I398" i="7"/>
  <c r="G398" i="7"/>
  <c r="I397" i="7"/>
  <c r="G397" i="7"/>
  <c r="I395" i="7"/>
  <c r="G395" i="7"/>
  <c r="I394" i="7"/>
  <c r="G394" i="7"/>
  <c r="I393" i="7"/>
  <c r="G393" i="7"/>
  <c r="I392" i="7"/>
  <c r="G392" i="7"/>
  <c r="R391" i="7"/>
  <c r="J391" i="7"/>
  <c r="F387" i="7"/>
  <c r="F386" i="7"/>
  <c r="F385" i="7"/>
  <c r="F384" i="7"/>
  <c r="F383" i="7"/>
  <c r="F382" i="7"/>
  <c r="F381" i="7"/>
  <c r="F380" i="7"/>
  <c r="F379" i="7"/>
  <c r="F378" i="7"/>
  <c r="F377" i="7"/>
  <c r="F376" i="7"/>
  <c r="F375" i="7"/>
  <c r="F374" i="7"/>
  <c r="F373" i="7"/>
  <c r="F372" i="7"/>
  <c r="F371" i="7"/>
  <c r="F370" i="7"/>
  <c r="F369" i="7"/>
  <c r="F368" i="7"/>
  <c r="F367" i="7"/>
  <c r="F366" i="7"/>
  <c r="F365" i="7"/>
  <c r="F364" i="7"/>
  <c r="J362" i="7"/>
  <c r="B357" i="7"/>
  <c r="G355" i="7"/>
  <c r="F355" i="7" s="1"/>
  <c r="G354" i="7"/>
  <c r="F354" i="7" s="1"/>
  <c r="G353" i="7"/>
  <c r="F353" i="7" s="1"/>
  <c r="G352" i="7"/>
  <c r="F352" i="7" s="1"/>
  <c r="G351" i="7"/>
  <c r="F351" i="7" s="1"/>
  <c r="G350" i="7"/>
  <c r="F350" i="7" s="1"/>
  <c r="G348" i="7"/>
  <c r="F348" i="7" s="1"/>
  <c r="G347" i="7"/>
  <c r="F347" i="7" s="1"/>
  <c r="G346" i="7"/>
  <c r="F346" i="7" s="1"/>
  <c r="G345" i="7"/>
  <c r="F345" i="7" s="1"/>
  <c r="G344" i="7"/>
  <c r="F344" i="7" s="1"/>
  <c r="G343" i="7"/>
  <c r="F343" i="7" s="1"/>
  <c r="I339" i="7"/>
  <c r="G339" i="7"/>
  <c r="I338" i="7"/>
  <c r="G338" i="7"/>
  <c r="F402" i="7" l="1"/>
  <c r="F407" i="7"/>
  <c r="F403" i="7"/>
  <c r="F398" i="7"/>
  <c r="F404" i="7"/>
  <c r="F406" i="7"/>
  <c r="K363" i="7"/>
  <c r="J363" i="7"/>
  <c r="F392" i="7"/>
  <c r="F393" i="7"/>
  <c r="F394" i="7"/>
  <c r="F395" i="7"/>
  <c r="F397" i="7"/>
  <c r="F401" i="7"/>
  <c r="I336" i="7"/>
  <c r="G336" i="7"/>
  <c r="I335" i="7"/>
  <c r="G335" i="7"/>
  <c r="I334" i="7"/>
  <c r="G334" i="7" l="1"/>
  <c r="I333" i="7"/>
  <c r="G333" i="7"/>
  <c r="I329" i="7" l="1"/>
  <c r="G329" i="7"/>
  <c r="I328" i="7"/>
  <c r="G328" i="7"/>
  <c r="I326" i="7"/>
  <c r="G326" i="7"/>
  <c r="I325" i="7"/>
  <c r="G325" i="7"/>
  <c r="I324" i="7"/>
  <c r="G324" i="7"/>
  <c r="I323" i="7"/>
  <c r="G323" i="7"/>
  <c r="G341" i="7" s="1"/>
  <c r="A70" i="18" s="1"/>
  <c r="G48" i="18" s="1"/>
  <c r="J322" i="7"/>
  <c r="E48" i="18" l="1"/>
  <c r="A105" i="18" s="1"/>
  <c r="F323" i="7"/>
  <c r="F339" i="7"/>
  <c r="F338" i="7"/>
  <c r="F336" i="7"/>
  <c r="F335" i="7"/>
  <c r="F334" i="7"/>
  <c r="F333" i="7"/>
  <c r="F324" i="7"/>
  <c r="F325" i="7"/>
  <c r="F326" i="7"/>
  <c r="F328" i="7"/>
  <c r="F329" i="7"/>
  <c r="F320" i="7"/>
  <c r="A48" i="18" s="1"/>
  <c r="F318" i="7"/>
  <c r="F317" i="7"/>
  <c r="F316" i="7"/>
  <c r="F315" i="7"/>
  <c r="F314" i="7"/>
  <c r="F313" i="7"/>
  <c r="F312" i="7"/>
  <c r="F311" i="7"/>
  <c r="F310" i="7"/>
  <c r="F309" i="7"/>
  <c r="F308" i="7"/>
  <c r="F307" i="7"/>
  <c r="F306" i="7"/>
  <c r="F305" i="7"/>
  <c r="F304" i="7"/>
  <c r="F303" i="7" l="1"/>
  <c r="F302" i="7"/>
  <c r="F301" i="7"/>
  <c r="F300" i="7"/>
  <c r="F299" i="7"/>
  <c r="F298" i="7"/>
  <c r="F297" i="7"/>
  <c r="F296" i="7"/>
  <c r="F295" i="7"/>
  <c r="M293" i="7"/>
  <c r="L293" i="7"/>
  <c r="L294" i="7" s="1"/>
  <c r="J293" i="7"/>
  <c r="G281" i="7"/>
  <c r="F281" i="7" s="1"/>
  <c r="G280" i="7"/>
  <c r="F276" i="7"/>
  <c r="G275" i="7"/>
  <c r="G285" i="7" l="1"/>
  <c r="F90" i="17" s="1"/>
  <c r="A91" i="17"/>
  <c r="A70" i="17"/>
  <c r="E91" i="17"/>
  <c r="F280" i="7"/>
  <c r="G284" i="7"/>
  <c r="F70" i="17" s="1"/>
  <c r="K294" i="7"/>
  <c r="J294" i="7"/>
  <c r="M294" i="7"/>
  <c r="N294" i="7"/>
  <c r="F275" i="7"/>
  <c r="R274" i="7"/>
  <c r="J274" i="7"/>
  <c r="F269" i="7"/>
  <c r="F268" i="7"/>
  <c r="F266" i="7"/>
  <c r="F265" i="7"/>
  <c r="F264" i="7"/>
  <c r="F263" i="7"/>
  <c r="F259" i="7"/>
  <c r="F258" i="7"/>
  <c r="F257" i="7"/>
  <c r="F256" i="7"/>
  <c r="F255" i="7"/>
  <c r="F254" i="7"/>
  <c r="F253" i="7"/>
  <c r="F252" i="7"/>
  <c r="F251" i="7"/>
  <c r="F250" i="7"/>
  <c r="F249" i="7"/>
  <c r="F248" i="7"/>
  <c r="F247" i="7"/>
  <c r="F246" i="7"/>
  <c r="F245" i="7"/>
  <c r="F244" i="7"/>
  <c r="F243" i="7"/>
  <c r="F242" i="7"/>
  <c r="F241" i="7"/>
  <c r="F240" i="7"/>
  <c r="F239" i="7"/>
  <c r="F238" i="7"/>
  <c r="F237" i="7"/>
  <c r="F236" i="7"/>
  <c r="L234" i="7"/>
  <c r="J234" i="7"/>
  <c r="J262" i="7" s="1"/>
  <c r="I226" i="7"/>
  <c r="G226" i="7"/>
  <c r="I225" i="7"/>
  <c r="G225" i="7"/>
  <c r="I224" i="7"/>
  <c r="G224" i="7"/>
  <c r="I223" i="7"/>
  <c r="G223" i="7"/>
  <c r="I222" i="7"/>
  <c r="G222" i="7"/>
  <c r="I221" i="7"/>
  <c r="G221" i="7"/>
  <c r="I220" i="7"/>
  <c r="G220" i="7"/>
  <c r="I219" i="7"/>
  <c r="G219" i="7"/>
  <c r="I218" i="7"/>
  <c r="G218" i="7"/>
  <c r="I217" i="7"/>
  <c r="G217" i="7"/>
  <c r="F218" i="7" l="1"/>
  <c r="F222" i="7"/>
  <c r="L235" i="7"/>
  <c r="L262" i="7"/>
  <c r="F220" i="7"/>
  <c r="F221" i="7"/>
  <c r="F225" i="7"/>
  <c r="F224" i="7"/>
  <c r="F219" i="7"/>
  <c r="F223" i="7"/>
  <c r="K235" i="7"/>
  <c r="J235" i="7"/>
  <c r="F226" i="7"/>
  <c r="F217" i="7"/>
  <c r="I216" i="7"/>
  <c r="G216" i="7"/>
  <c r="I212" i="7"/>
  <c r="G212" i="7"/>
  <c r="I211" i="7"/>
  <c r="G211" i="7"/>
  <c r="I210" i="7"/>
  <c r="G210" i="7"/>
  <c r="I209" i="7"/>
  <c r="G209" i="7"/>
  <c r="I208" i="7"/>
  <c r="G208" i="7"/>
  <c r="I207" i="7"/>
  <c r="G207" i="7"/>
  <c r="I206" i="7"/>
  <c r="G206" i="7"/>
  <c r="I205" i="7"/>
  <c r="G205" i="7"/>
  <c r="I204" i="7"/>
  <c r="G204" i="7"/>
  <c r="I203" i="7"/>
  <c r="G203" i="7"/>
  <c r="I202" i="7"/>
  <c r="G202" i="7"/>
  <c r="R201" i="7"/>
  <c r="J201" i="7"/>
  <c r="F198" i="7"/>
  <c r="F197" i="7"/>
  <c r="F196" i="7"/>
  <c r="F195" i="7"/>
  <c r="F194" i="7"/>
  <c r="F193" i="7"/>
  <c r="F192" i="7"/>
  <c r="F191" i="7"/>
  <c r="F190" i="7"/>
  <c r="F189" i="7"/>
  <c r="F188" i="7"/>
  <c r="F187" i="7"/>
  <c r="F186" i="7"/>
  <c r="F185" i="7"/>
  <c r="F184" i="7"/>
  <c r="F183" i="7"/>
  <c r="F182" i="7"/>
  <c r="F181" i="7"/>
  <c r="F180" i="7"/>
  <c r="F179" i="7"/>
  <c r="F178" i="7"/>
  <c r="F177" i="7"/>
  <c r="F176" i="7"/>
  <c r="F175" i="7"/>
  <c r="J173" i="7"/>
  <c r="F204" i="7" l="1"/>
  <c r="F208" i="7"/>
  <c r="F212" i="7"/>
  <c r="F211" i="7"/>
  <c r="G228" i="7"/>
  <c r="A47" i="15" s="1"/>
  <c r="F26" i="15" s="1"/>
  <c r="F210" i="7"/>
  <c r="F203" i="7"/>
  <c r="J174" i="7"/>
  <c r="K174" i="7"/>
  <c r="F206" i="7"/>
  <c r="F207" i="7"/>
  <c r="F202" i="7"/>
  <c r="F205" i="7"/>
  <c r="F209" i="7"/>
  <c r="F216" i="7"/>
  <c r="I164" i="7"/>
  <c r="G164" i="7"/>
  <c r="I163" i="7"/>
  <c r="G163" i="7"/>
  <c r="I162" i="7"/>
  <c r="G162" i="7"/>
  <c r="I161" i="7"/>
  <c r="G161" i="7"/>
  <c r="I160" i="7"/>
  <c r="G160" i="7"/>
  <c r="I159" i="7"/>
  <c r="G159" i="7"/>
  <c r="I158" i="7"/>
  <c r="G158" i="7"/>
  <c r="I157" i="7"/>
  <c r="G157" i="7"/>
  <c r="I156" i="7"/>
  <c r="G156" i="7"/>
  <c r="I155" i="7"/>
  <c r="G155" i="7"/>
  <c r="I154" i="7"/>
  <c r="G154" i="7"/>
  <c r="I150" i="7"/>
  <c r="G150" i="7"/>
  <c r="I149" i="7"/>
  <c r="G149" i="7"/>
  <c r="I148" i="7"/>
  <c r="G148" i="7"/>
  <c r="I147" i="7"/>
  <c r="G147" i="7"/>
  <c r="I146" i="7"/>
  <c r="G146" i="7"/>
  <c r="I145" i="7"/>
  <c r="G145" i="7"/>
  <c r="I144" i="7"/>
  <c r="G144" i="7"/>
  <c r="I143" i="7"/>
  <c r="G143" i="7"/>
  <c r="I142" i="7"/>
  <c r="G142" i="7"/>
  <c r="E26" i="15" l="1"/>
  <c r="A26" i="15" s="1"/>
  <c r="F162" i="7"/>
  <c r="F148" i="7"/>
  <c r="F155" i="7"/>
  <c r="F159" i="7"/>
  <c r="F163" i="7"/>
  <c r="F160" i="7"/>
  <c r="F161" i="7"/>
  <c r="F157" i="7"/>
  <c r="F144" i="7"/>
  <c r="F146" i="7"/>
  <c r="F147" i="7"/>
  <c r="F143" i="7"/>
  <c r="F150" i="7"/>
  <c r="F154" i="7"/>
  <c r="F145" i="7"/>
  <c r="F149" i="7"/>
  <c r="F156" i="7"/>
  <c r="F158" i="7"/>
  <c r="F164" i="7"/>
  <c r="F142" i="7"/>
  <c r="I141" i="7"/>
  <c r="G141" i="7"/>
  <c r="I140" i="7"/>
  <c r="G140" i="7"/>
  <c r="G166" i="7" s="1"/>
  <c r="R139" i="7"/>
  <c r="J139" i="7"/>
  <c r="F136" i="7"/>
  <c r="F135" i="7"/>
  <c r="F134" i="7"/>
  <c r="F133" i="7"/>
  <c r="F132" i="7"/>
  <c r="F131" i="7"/>
  <c r="F130" i="7"/>
  <c r="F129" i="7"/>
  <c r="F128" i="7"/>
  <c r="F127" i="7"/>
  <c r="F126" i="7"/>
  <c r="F125" i="7"/>
  <c r="F124" i="7"/>
  <c r="F123" i="7"/>
  <c r="F122" i="7"/>
  <c r="F121" i="7"/>
  <c r="F120" i="7"/>
  <c r="F119" i="7"/>
  <c r="F118" i="7"/>
  <c r="F117" i="7"/>
  <c r="F116" i="7"/>
  <c r="F115" i="7"/>
  <c r="A68" i="15" l="1"/>
  <c r="F141" i="7"/>
  <c r="A44" i="13"/>
  <c r="F24" i="13" s="1"/>
  <c r="A24" i="13"/>
  <c r="F140" i="7"/>
  <c r="F114" i="7"/>
  <c r="F113" i="7"/>
  <c r="E24" i="13" l="1"/>
  <c r="A64" i="13" s="1"/>
  <c r="J111" i="7"/>
  <c r="I103" i="7"/>
  <c r="G103" i="7"/>
  <c r="I102" i="7"/>
  <c r="G102" i="7"/>
  <c r="I100" i="7"/>
  <c r="G100" i="7"/>
  <c r="I99" i="7"/>
  <c r="G99" i="7"/>
  <c r="I98" i="7"/>
  <c r="G98" i="7"/>
  <c r="I97" i="7"/>
  <c r="G97" i="7"/>
  <c r="I94" i="7"/>
  <c r="G94" i="7"/>
  <c r="F94" i="7" s="1"/>
  <c r="I93" i="7"/>
  <c r="G93" i="7"/>
  <c r="I91" i="7"/>
  <c r="G91" i="7"/>
  <c r="I90" i="7"/>
  <c r="G90" i="7"/>
  <c r="I89" i="7"/>
  <c r="G89" i="7"/>
  <c r="F89" i="7" s="1"/>
  <c r="F100" i="7" l="1"/>
  <c r="F90" i="7"/>
  <c r="F97" i="7"/>
  <c r="F91" i="7"/>
  <c r="F102" i="7"/>
  <c r="F98" i="7"/>
  <c r="F103" i="7"/>
  <c r="F93" i="7"/>
  <c r="F99" i="7"/>
  <c r="J112" i="7"/>
  <c r="K112" i="7"/>
  <c r="I88" i="7"/>
  <c r="G88" i="7"/>
  <c r="G105" i="7" s="1"/>
  <c r="A44" i="14" s="1"/>
  <c r="F24" i="14" s="1"/>
  <c r="E24" i="14" l="1"/>
  <c r="A24" i="14" s="1"/>
  <c r="F88" i="7"/>
  <c r="R87" i="7"/>
  <c r="J87" i="7"/>
  <c r="A64" i="14" l="1"/>
  <c r="F84" i="7"/>
  <c r="F83" i="7"/>
  <c r="F82" i="7"/>
  <c r="F81" i="7"/>
  <c r="F80" i="7"/>
  <c r="B80" i="7"/>
  <c r="F79" i="7"/>
  <c r="F78" i="7"/>
  <c r="F77" i="7"/>
  <c r="F76" i="7"/>
  <c r="F75" i="7"/>
  <c r="F74" i="7"/>
  <c r="F73" i="7"/>
  <c r="F72" i="7"/>
  <c r="F71" i="7"/>
  <c r="F70" i="7"/>
  <c r="C70" i="7"/>
  <c r="F69" i="7"/>
  <c r="F68" i="7"/>
  <c r="F67" i="7"/>
  <c r="F66" i="7"/>
  <c r="F65" i="7"/>
  <c r="F64" i="7"/>
  <c r="F63" i="7"/>
  <c r="F62" i="7"/>
  <c r="C81" i="7" l="1"/>
  <c r="B81" i="7" s="1"/>
  <c r="F61" i="7"/>
  <c r="A61" i="7"/>
  <c r="B82" i="7" l="1"/>
  <c r="A62" i="7"/>
  <c r="A63" i="7" s="1"/>
  <c r="A64" i="7" s="1"/>
  <c r="A65" i="7" s="1"/>
  <c r="A66" i="7" s="1"/>
  <c r="A67" i="7" s="1"/>
  <c r="A68" i="7" s="1"/>
  <c r="A69" i="7" s="1"/>
  <c r="A70" i="7" s="1"/>
  <c r="C82" i="7"/>
  <c r="C83" i="7" s="1"/>
  <c r="C84" i="7" s="1"/>
  <c r="J59" i="7"/>
  <c r="J60" i="7" l="1"/>
  <c r="K60" i="7"/>
  <c r="B83" i="7"/>
  <c r="C85" i="7"/>
  <c r="C86" i="7" s="1"/>
  <c r="C89" i="7" s="1"/>
  <c r="I50" i="7"/>
  <c r="G50" i="7"/>
  <c r="I49" i="7"/>
  <c r="G49" i="7"/>
  <c r="I47" i="7"/>
  <c r="G47" i="7"/>
  <c r="I46" i="7"/>
  <c r="G46" i="7"/>
  <c r="I45" i="7"/>
  <c r="G45" i="7"/>
  <c r="F50" i="7" l="1"/>
  <c r="F49" i="7"/>
  <c r="F46" i="7"/>
  <c r="F47" i="7"/>
  <c r="B84" i="7"/>
  <c r="C90" i="7"/>
  <c r="F45" i="7"/>
  <c r="I44" i="7"/>
  <c r="G44" i="7"/>
  <c r="I41" i="7"/>
  <c r="G41" i="7"/>
  <c r="I40" i="7"/>
  <c r="G40" i="7"/>
  <c r="I38" i="7"/>
  <c r="G38" i="7"/>
  <c r="I37" i="7"/>
  <c r="G37" i="7"/>
  <c r="I36" i="7"/>
  <c r="G36" i="7"/>
  <c r="F38" i="7" l="1"/>
  <c r="F37" i="7"/>
  <c r="F44" i="7"/>
  <c r="F40" i="7"/>
  <c r="F41" i="7"/>
  <c r="B85" i="7"/>
  <c r="F36" i="7"/>
  <c r="B86" i="7" l="1"/>
  <c r="I35" i="7"/>
  <c r="G35" i="7"/>
  <c r="J34" i="7"/>
  <c r="J86" i="7" s="1"/>
  <c r="R33" i="7"/>
  <c r="K34" i="7" l="1"/>
  <c r="J850" i="7"/>
  <c r="B87" i="7"/>
  <c r="F35" i="7"/>
  <c r="A25" i="11"/>
  <c r="E25" i="11"/>
  <c r="G52" i="7"/>
  <c r="A46" i="11" s="1"/>
  <c r="F25" i="11" s="1"/>
  <c r="F31" i="7"/>
  <c r="F30" i="7"/>
  <c r="F29" i="7"/>
  <c r="F28" i="7"/>
  <c r="F27" i="7"/>
  <c r="F26" i="7"/>
  <c r="F25" i="7"/>
  <c r="F24" i="7"/>
  <c r="F23" i="7"/>
  <c r="F22" i="7"/>
  <c r="F21" i="7"/>
  <c r="F20" i="7"/>
  <c r="F19" i="7"/>
  <c r="F18" i="7"/>
  <c r="F17" i="7"/>
  <c r="F16" i="7"/>
  <c r="F15" i="7"/>
  <c r="F14" i="7"/>
  <c r="F13" i="7"/>
  <c r="F12" i="7"/>
  <c r="F11" i="7"/>
  <c r="F10" i="7"/>
  <c r="K86" i="7" l="1"/>
  <c r="J859" i="7"/>
  <c r="J405" i="7"/>
  <c r="J805" i="7"/>
  <c r="J640" i="7"/>
  <c r="J584" i="7"/>
  <c r="L34" i="7"/>
  <c r="K724" i="7"/>
  <c r="K33" i="7"/>
  <c r="K101" i="7"/>
  <c r="J101" i="7"/>
  <c r="J92" i="7"/>
  <c r="J724" i="7"/>
  <c r="J796" i="7"/>
  <c r="J631" i="7"/>
  <c r="J715" i="7"/>
  <c r="J473" i="7"/>
  <c r="J575" i="7"/>
  <c r="K520" i="7"/>
  <c r="K529" i="7"/>
  <c r="J520" i="7"/>
  <c r="J529" i="7"/>
  <c r="J396" i="7"/>
  <c r="J464" i="7"/>
  <c r="J327" i="7"/>
  <c r="J337" i="7"/>
  <c r="A66" i="11"/>
  <c r="B88" i="7"/>
  <c r="F9" i="7"/>
  <c r="L33" i="7" l="1"/>
  <c r="L86" i="7"/>
  <c r="K473" i="7"/>
  <c r="K337" i="7"/>
  <c r="M34" i="7"/>
  <c r="L850" i="7"/>
  <c r="K850" i="7"/>
  <c r="K405" i="7"/>
  <c r="K640" i="7"/>
  <c r="K584" i="7"/>
  <c r="K805" i="7"/>
  <c r="K859" i="7"/>
  <c r="K715" i="7"/>
  <c r="K327" i="7"/>
  <c r="K631" i="7"/>
  <c r="L520" i="7"/>
  <c r="K464" i="7"/>
  <c r="K575" i="7"/>
  <c r="K796" i="7"/>
  <c r="K396" i="7"/>
  <c r="K92" i="7"/>
  <c r="L39" i="7"/>
  <c r="L48" i="7"/>
  <c r="K39" i="7"/>
  <c r="K48" i="7"/>
  <c r="L631" i="7"/>
  <c r="L715" i="7"/>
  <c r="L473" i="7"/>
  <c r="L396" i="7"/>
  <c r="B89" i="7"/>
  <c r="M86" i="7" l="1"/>
  <c r="M101" i="7"/>
  <c r="M529" i="7"/>
  <c r="N34" i="7"/>
  <c r="L529" i="7"/>
  <c r="M805" i="7"/>
  <c r="L640" i="7"/>
  <c r="L584" i="7"/>
  <c r="L575" i="7"/>
  <c r="L859" i="7"/>
  <c r="L327" i="7"/>
  <c r="L796" i="7"/>
  <c r="L405" i="7"/>
  <c r="L337" i="7"/>
  <c r="L464" i="7"/>
  <c r="L724" i="7"/>
  <c r="L805" i="7"/>
  <c r="M92" i="7"/>
  <c r="J33" i="7"/>
  <c r="J58" i="7"/>
  <c r="J485" i="7"/>
  <c r="A89" i="7"/>
  <c r="B90" i="7"/>
  <c r="J6" i="7"/>
  <c r="N86" i="7" l="1"/>
  <c r="J429" i="7"/>
  <c r="M464" i="7"/>
  <c r="M520" i="7"/>
  <c r="M631" i="7"/>
  <c r="M327" i="7"/>
  <c r="M796" i="7"/>
  <c r="M724" i="7"/>
  <c r="M405" i="7"/>
  <c r="N850" i="7"/>
  <c r="M396" i="7"/>
  <c r="M859" i="7"/>
  <c r="M850" i="7"/>
  <c r="M473" i="7"/>
  <c r="O34" i="7"/>
  <c r="N33" i="7"/>
  <c r="N48" i="7" s="1"/>
  <c r="N520" i="7"/>
  <c r="N101" i="7"/>
  <c r="M337" i="7"/>
  <c r="M715" i="7"/>
  <c r="M584" i="7"/>
  <c r="M640" i="7"/>
  <c r="M575" i="7"/>
  <c r="J39" i="7"/>
  <c r="J48" i="7"/>
  <c r="N92" i="7"/>
  <c r="L92" i="7"/>
  <c r="L101" i="7"/>
  <c r="J292" i="7"/>
  <c r="J110" i="7"/>
  <c r="M292" i="7"/>
  <c r="J172" i="7"/>
  <c r="J681" i="7"/>
  <c r="J762" i="7"/>
  <c r="A90" i="7"/>
  <c r="G869" i="7"/>
  <c r="J597" i="7"/>
  <c r="J816" i="7"/>
  <c r="L292" i="7"/>
  <c r="L233" i="7"/>
  <c r="J540" i="7"/>
  <c r="J233" i="7"/>
  <c r="J267" i="7" s="1"/>
  <c r="G896" i="7"/>
  <c r="J361" i="7"/>
  <c r="M33" i="7"/>
  <c r="J7" i="7"/>
  <c r="K7" i="7"/>
  <c r="J5" i="7"/>
  <c r="I957" i="7" l="1"/>
  <c r="I973" i="7"/>
  <c r="I972" i="7"/>
  <c r="I956" i="7"/>
  <c r="I966" i="7"/>
  <c r="I961" i="7"/>
  <c r="I963" i="7"/>
  <c r="I969" i="7"/>
  <c r="I962" i="7"/>
  <c r="I975" i="7"/>
  <c r="I960" i="7"/>
  <c r="I967" i="7"/>
  <c r="I965" i="7"/>
  <c r="I970" i="7"/>
  <c r="I974" i="7"/>
  <c r="V898" i="7"/>
  <c r="R898" i="7"/>
  <c r="O898" i="7"/>
  <c r="P898" i="7"/>
  <c r="M898" i="7"/>
  <c r="M902" i="7"/>
  <c r="L902" i="7"/>
  <c r="T902" i="7"/>
  <c r="U902" i="7"/>
  <c r="K902" i="7"/>
  <c r="M906" i="7"/>
  <c r="J906" i="7"/>
  <c r="P906" i="7"/>
  <c r="T906" i="7"/>
  <c r="N910" i="7"/>
  <c r="V910" i="7"/>
  <c r="T910" i="7"/>
  <c r="X914" i="7"/>
  <c r="R914" i="7"/>
  <c r="T914" i="7"/>
  <c r="U914" i="7"/>
  <c r="Z914" i="7"/>
  <c r="I918" i="7"/>
  <c r="AA918" i="7"/>
  <c r="W918" i="7"/>
  <c r="Z918" i="7"/>
  <c r="X918" i="7"/>
  <c r="I899" i="7"/>
  <c r="L899" i="7"/>
  <c r="S899" i="7"/>
  <c r="P899" i="7"/>
  <c r="AA899" i="7"/>
  <c r="X903" i="7"/>
  <c r="Z903" i="7"/>
  <c r="K903" i="7"/>
  <c r="L903" i="7"/>
  <c r="S907" i="7"/>
  <c r="X907" i="7"/>
  <c r="N907" i="7"/>
  <c r="O907" i="7"/>
  <c r="R907" i="7"/>
  <c r="K911" i="7"/>
  <c r="J911" i="7"/>
  <c r="L911" i="7"/>
  <c r="R911" i="7"/>
  <c r="I911" i="7"/>
  <c r="V915" i="7"/>
  <c r="U915" i="7"/>
  <c r="Z915" i="7"/>
  <c r="M915" i="7"/>
  <c r="S915" i="7"/>
  <c r="X919" i="7"/>
  <c r="V919" i="7"/>
  <c r="M919" i="7"/>
  <c r="AA919" i="7"/>
  <c r="AA897" i="7"/>
  <c r="M897" i="7"/>
  <c r="K897" i="7"/>
  <c r="S897" i="7"/>
  <c r="L897" i="7"/>
  <c r="Z900" i="7"/>
  <c r="W900" i="7"/>
  <c r="V900" i="7"/>
  <c r="Q900" i="7"/>
  <c r="V904" i="7"/>
  <c r="S904" i="7"/>
  <c r="I904" i="7"/>
  <c r="P904" i="7"/>
  <c r="X898" i="7"/>
  <c r="U898" i="7"/>
  <c r="T898" i="7"/>
  <c r="AA898" i="7"/>
  <c r="Q902" i="7"/>
  <c r="R902" i="7"/>
  <c r="O902" i="7"/>
  <c r="S902" i="7"/>
  <c r="W902" i="7"/>
  <c r="R906" i="7"/>
  <c r="O906" i="7"/>
  <c r="X906" i="7"/>
  <c r="N906" i="7"/>
  <c r="W910" i="7"/>
  <c r="L910" i="7"/>
  <c r="S910" i="7"/>
  <c r="P910" i="7"/>
  <c r="Z910" i="7"/>
  <c r="AA914" i="7"/>
  <c r="W914" i="7"/>
  <c r="P914" i="7"/>
  <c r="I914" i="7"/>
  <c r="M918" i="7"/>
  <c r="J918" i="7"/>
  <c r="K918" i="7"/>
  <c r="P918" i="7"/>
  <c r="M899" i="7"/>
  <c r="R899" i="7"/>
  <c r="J899" i="7"/>
  <c r="K899" i="7"/>
  <c r="J903" i="7"/>
  <c r="M903" i="7"/>
  <c r="I903" i="7"/>
  <c r="W903" i="7"/>
  <c r="V907" i="7"/>
  <c r="Z907" i="7"/>
  <c r="T907" i="7"/>
  <c r="W907" i="7"/>
  <c r="O911" i="7"/>
  <c r="P911" i="7"/>
  <c r="Q911" i="7"/>
  <c r="X911" i="7"/>
  <c r="T911" i="7"/>
  <c r="J915" i="7"/>
  <c r="K915" i="7"/>
  <c r="L915" i="7"/>
  <c r="J919" i="7"/>
  <c r="K919" i="7"/>
  <c r="Z919" i="7"/>
  <c r="S919" i="7"/>
  <c r="I919" i="7"/>
  <c r="X897" i="7"/>
  <c r="Q897" i="7"/>
  <c r="U897" i="7"/>
  <c r="P897" i="7"/>
  <c r="J900" i="7"/>
  <c r="AA900" i="7"/>
  <c r="I900" i="7"/>
  <c r="P900" i="7"/>
  <c r="U900" i="7"/>
  <c r="J904" i="7"/>
  <c r="M904" i="7"/>
  <c r="O904" i="7"/>
  <c r="K904" i="7"/>
  <c r="L904" i="7"/>
  <c r="T908" i="7"/>
  <c r="R908" i="7"/>
  <c r="J898" i="7"/>
  <c r="W898" i="7"/>
  <c r="Z898" i="7"/>
  <c r="L898" i="7"/>
  <c r="S898" i="7"/>
  <c r="V902" i="7"/>
  <c r="AA902" i="7"/>
  <c r="P902" i="7"/>
  <c r="U906" i="7"/>
  <c r="W906" i="7"/>
  <c r="V906" i="7"/>
  <c r="Q906" i="7"/>
  <c r="Z906" i="7"/>
  <c r="M910" i="7"/>
  <c r="X910" i="7"/>
  <c r="I910" i="7"/>
  <c r="J910" i="7"/>
  <c r="U910" i="7"/>
  <c r="J914" i="7"/>
  <c r="K914" i="7"/>
  <c r="S914" i="7"/>
  <c r="M914" i="7"/>
  <c r="Q914" i="7"/>
  <c r="Q918" i="7"/>
  <c r="N918" i="7"/>
  <c r="S918" i="7"/>
  <c r="U918" i="7"/>
  <c r="T899" i="7"/>
  <c r="Q899" i="7"/>
  <c r="U899" i="7"/>
  <c r="X899" i="7"/>
  <c r="N903" i="7"/>
  <c r="T903" i="7"/>
  <c r="O903" i="7"/>
  <c r="U903" i="7"/>
  <c r="Q903" i="7"/>
  <c r="L907" i="7"/>
  <c r="U907" i="7"/>
  <c r="AA907" i="7"/>
  <c r="Q907" i="7"/>
  <c r="M907" i="7"/>
  <c r="S911" i="7"/>
  <c r="U911" i="7"/>
  <c r="W911" i="7"/>
  <c r="V911" i="7"/>
  <c r="Q915" i="7"/>
  <c r="N915" i="7"/>
  <c r="O915" i="7"/>
  <c r="X915" i="7"/>
  <c r="R915" i="7"/>
  <c r="N919" i="7"/>
  <c r="L919" i="7"/>
  <c r="O919" i="7"/>
  <c r="W919" i="7"/>
  <c r="P919" i="7"/>
  <c r="R897" i="7"/>
  <c r="W897" i="7"/>
  <c r="J897" i="7"/>
  <c r="O897" i="7"/>
  <c r="I897" i="7"/>
  <c r="I926" i="7" s="1"/>
  <c r="N900" i="7"/>
  <c r="M900" i="7"/>
  <c r="O900" i="7"/>
  <c r="K900" i="7"/>
  <c r="L900" i="7"/>
  <c r="N904" i="7"/>
  <c r="T904" i="7"/>
  <c r="X904" i="7"/>
  <c r="U904" i="7"/>
  <c r="AA908" i="7"/>
  <c r="X908" i="7"/>
  <c r="W908" i="7"/>
  <c r="N908" i="7"/>
  <c r="I908" i="7"/>
  <c r="W912" i="7"/>
  <c r="K912" i="7"/>
  <c r="M912" i="7"/>
  <c r="T912" i="7"/>
  <c r="N912" i="7"/>
  <c r="M916" i="7"/>
  <c r="AA916" i="7"/>
  <c r="X916" i="7"/>
  <c r="U916" i="7"/>
  <c r="V920" i="7"/>
  <c r="Q920" i="7"/>
  <c r="N898" i="7"/>
  <c r="I898" i="7"/>
  <c r="K898" i="7"/>
  <c r="Q898" i="7"/>
  <c r="I902" i="7"/>
  <c r="Z902" i="7"/>
  <c r="N902" i="7"/>
  <c r="X902" i="7"/>
  <c r="J902" i="7"/>
  <c r="I906" i="7"/>
  <c r="AA906" i="7"/>
  <c r="K906" i="7"/>
  <c r="L906" i="7"/>
  <c r="S906" i="7"/>
  <c r="Q910" i="7"/>
  <c r="AA910" i="7"/>
  <c r="O910" i="7"/>
  <c r="R910" i="7"/>
  <c r="K910" i="7"/>
  <c r="N914" i="7"/>
  <c r="O914" i="7"/>
  <c r="L914" i="7"/>
  <c r="V914" i="7"/>
  <c r="T918" i="7"/>
  <c r="V918" i="7"/>
  <c r="R918" i="7"/>
  <c r="O918" i="7"/>
  <c r="Z899" i="7"/>
  <c r="V899" i="7"/>
  <c r="N899" i="7"/>
  <c r="W899" i="7"/>
  <c r="O899" i="7"/>
  <c r="S903" i="7"/>
  <c r="AA903" i="7"/>
  <c r="V903" i="7"/>
  <c r="P903" i="7"/>
  <c r="R903" i="7"/>
  <c r="P907" i="7"/>
  <c r="I907" i="7"/>
  <c r="J907" i="7"/>
  <c r="K907" i="7"/>
  <c r="AA911" i="7"/>
  <c r="Z911" i="7"/>
  <c r="M911" i="7"/>
  <c r="N911" i="7"/>
  <c r="P915" i="7"/>
  <c r="T915" i="7"/>
  <c r="W915" i="7"/>
  <c r="AA915" i="7"/>
  <c r="I915" i="7"/>
  <c r="R919" i="7"/>
  <c r="Q919" i="7"/>
  <c r="T919" i="7"/>
  <c r="U919" i="7"/>
  <c r="T897" i="7"/>
  <c r="N897" i="7"/>
  <c r="Z897" i="7"/>
  <c r="V897" i="7"/>
  <c r="R900" i="7"/>
  <c r="S900" i="7"/>
  <c r="T900" i="7"/>
  <c r="X900" i="7"/>
  <c r="AA904" i="7"/>
  <c r="R904" i="7"/>
  <c r="W904" i="7"/>
  <c r="Z904" i="7"/>
  <c r="Q904" i="7"/>
  <c r="K908" i="7"/>
  <c r="Z908" i="7"/>
  <c r="M908" i="7"/>
  <c r="U908" i="7"/>
  <c r="J908" i="7"/>
  <c r="L912" i="7"/>
  <c r="Q912" i="7"/>
  <c r="R912" i="7"/>
  <c r="J912" i="7"/>
  <c r="O912" i="7"/>
  <c r="Q916" i="7"/>
  <c r="J916" i="7"/>
  <c r="O916" i="7"/>
  <c r="P916" i="7"/>
  <c r="R920" i="7"/>
  <c r="W920" i="7"/>
  <c r="O908" i="7"/>
  <c r="Q908" i="7"/>
  <c r="P912" i="7"/>
  <c r="I912" i="7"/>
  <c r="Z916" i="7"/>
  <c r="N916" i="7"/>
  <c r="W916" i="7"/>
  <c r="X920" i="7"/>
  <c r="O920" i="7"/>
  <c r="S920" i="7"/>
  <c r="L920" i="7"/>
  <c r="N901" i="7"/>
  <c r="S901" i="7"/>
  <c r="O901" i="7"/>
  <c r="U901" i="7"/>
  <c r="W901" i="7"/>
  <c r="S905" i="7"/>
  <c r="J905" i="7"/>
  <c r="X905" i="7"/>
  <c r="P905" i="7"/>
  <c r="W909" i="7"/>
  <c r="Z909" i="7"/>
  <c r="M909" i="7"/>
  <c r="I909" i="7"/>
  <c r="X909" i="7"/>
  <c r="K913" i="7"/>
  <c r="W913" i="7"/>
  <c r="S913" i="7"/>
  <c r="AA913" i="7"/>
  <c r="O917" i="7"/>
  <c r="P917" i="7"/>
  <c r="M917" i="7"/>
  <c r="R917" i="7"/>
  <c r="L908" i="7"/>
  <c r="P908" i="7"/>
  <c r="X912" i="7"/>
  <c r="I916" i="7"/>
  <c r="R916" i="7"/>
  <c r="S916" i="7"/>
  <c r="I920" i="7"/>
  <c r="Z920" i="7"/>
  <c r="K920" i="7"/>
  <c r="U920" i="7"/>
  <c r="R901" i="7"/>
  <c r="T901" i="7"/>
  <c r="P901" i="7"/>
  <c r="R905" i="7"/>
  <c r="T905" i="7"/>
  <c r="M905" i="7"/>
  <c r="O905" i="7"/>
  <c r="Z905" i="7"/>
  <c r="K909" i="7"/>
  <c r="L909" i="7"/>
  <c r="R909" i="7"/>
  <c r="T909" i="7"/>
  <c r="N909" i="7"/>
  <c r="O913" i="7"/>
  <c r="I913" i="7"/>
  <c r="J913" i="7"/>
  <c r="Q913" i="7"/>
  <c r="M913" i="7"/>
  <c r="S917" i="7"/>
  <c r="T917" i="7"/>
  <c r="AA917" i="7"/>
  <c r="Z917" i="7"/>
  <c r="X917" i="7"/>
  <c r="V917" i="7"/>
  <c r="L913" i="7"/>
  <c r="Q917" i="7"/>
  <c r="S908" i="7"/>
  <c r="V908" i="7"/>
  <c r="V912" i="7"/>
  <c r="AA912" i="7"/>
  <c r="V916" i="7"/>
  <c r="L916" i="7"/>
  <c r="M920" i="7"/>
  <c r="J920" i="7"/>
  <c r="T920" i="7"/>
  <c r="X901" i="7"/>
  <c r="V901" i="7"/>
  <c r="AA901" i="7"/>
  <c r="Z901" i="7"/>
  <c r="Q901" i="7"/>
  <c r="I905" i="7"/>
  <c r="L905" i="7"/>
  <c r="U905" i="7"/>
  <c r="V905" i="7"/>
  <c r="K905" i="7"/>
  <c r="O909" i="7"/>
  <c r="Q909" i="7"/>
  <c r="V909" i="7"/>
  <c r="J909" i="7"/>
  <c r="P909" i="7"/>
  <c r="T913" i="7"/>
  <c r="N913" i="7"/>
  <c r="P913" i="7"/>
  <c r="R913" i="7"/>
  <c r="W917" i="7"/>
  <c r="I917" i="7"/>
  <c r="U917" i="7"/>
  <c r="K917" i="7"/>
  <c r="J917" i="7"/>
  <c r="U912" i="7"/>
  <c r="Z912" i="7"/>
  <c r="S912" i="7"/>
  <c r="T916" i="7"/>
  <c r="K916" i="7"/>
  <c r="AA920" i="7"/>
  <c r="N920" i="7"/>
  <c r="P920" i="7"/>
  <c r="J901" i="7"/>
  <c r="M901" i="7"/>
  <c r="I901" i="7"/>
  <c r="K901" i="7"/>
  <c r="L901" i="7"/>
  <c r="N905" i="7"/>
  <c r="Q905" i="7"/>
  <c r="W905" i="7"/>
  <c r="AA905" i="7"/>
  <c r="S909" i="7"/>
  <c r="AA909" i="7"/>
  <c r="U909" i="7"/>
  <c r="Z913" i="7"/>
  <c r="V913" i="7"/>
  <c r="U913" i="7"/>
  <c r="X913" i="7"/>
  <c r="L917" i="7"/>
  <c r="N917" i="7"/>
  <c r="O86" i="7"/>
  <c r="O92" i="7" s="1"/>
  <c r="J957" i="7"/>
  <c r="J972" i="7"/>
  <c r="J973" i="7"/>
  <c r="J956" i="7"/>
  <c r="J960" i="7"/>
  <c r="J967" i="7"/>
  <c r="J965" i="7"/>
  <c r="J963" i="7"/>
  <c r="J970" i="7"/>
  <c r="J966" i="7"/>
  <c r="J961" i="7"/>
  <c r="J974" i="7"/>
  <c r="J962" i="7"/>
  <c r="J975" i="7"/>
  <c r="J969" i="7"/>
  <c r="W872" i="7"/>
  <c r="W880" i="7"/>
  <c r="W888" i="7"/>
  <c r="V872" i="7"/>
  <c r="V880" i="7"/>
  <c r="V888" i="7"/>
  <c r="W882" i="7"/>
  <c r="V874" i="7"/>
  <c r="V890" i="7"/>
  <c r="W875" i="7"/>
  <c r="V875" i="7"/>
  <c r="V891" i="7"/>
  <c r="V876" i="7"/>
  <c r="V884" i="7"/>
  <c r="W877" i="7"/>
  <c r="W893" i="7"/>
  <c r="W894" i="7"/>
  <c r="V879" i="7"/>
  <c r="V871" i="7"/>
  <c r="W873" i="7"/>
  <c r="W881" i="7"/>
  <c r="W889" i="7"/>
  <c r="V873" i="7"/>
  <c r="V881" i="7"/>
  <c r="V889" i="7"/>
  <c r="W874" i="7"/>
  <c r="W890" i="7"/>
  <c r="V882" i="7"/>
  <c r="W891" i="7"/>
  <c r="W876" i="7"/>
  <c r="W892" i="7"/>
  <c r="V877" i="7"/>
  <c r="V893" i="7"/>
  <c r="W878" i="7"/>
  <c r="V878" i="7"/>
  <c r="V894" i="7"/>
  <c r="W887" i="7"/>
  <c r="V887" i="7"/>
  <c r="W883" i="7"/>
  <c r="V883" i="7"/>
  <c r="W884" i="7"/>
  <c r="V892" i="7"/>
  <c r="W885" i="7"/>
  <c r="V885" i="7"/>
  <c r="W886" i="7"/>
  <c r="V886" i="7"/>
  <c r="W879" i="7"/>
  <c r="W871" i="7"/>
  <c r="H897" i="7"/>
  <c r="N396" i="7"/>
  <c r="N631" i="7"/>
  <c r="N327" i="7"/>
  <c r="O33" i="7"/>
  <c r="O39" i="7" s="1"/>
  <c r="N464" i="7"/>
  <c r="N796" i="7"/>
  <c r="P34" i="7"/>
  <c r="O520" i="7"/>
  <c r="H907" i="7"/>
  <c r="H901" i="7"/>
  <c r="H903" i="7"/>
  <c r="H911" i="7"/>
  <c r="H900" i="7"/>
  <c r="H910" i="7"/>
  <c r="H912" i="7"/>
  <c r="H915" i="7"/>
  <c r="H905" i="7"/>
  <c r="H906" i="7"/>
  <c r="H908" i="7"/>
  <c r="H918" i="7"/>
  <c r="H920" i="7"/>
  <c r="H909" i="7"/>
  <c r="H919" i="7"/>
  <c r="H916" i="7"/>
  <c r="H899" i="7"/>
  <c r="H904" i="7"/>
  <c r="H913" i="7"/>
  <c r="H898" i="7"/>
  <c r="H902" i="7"/>
  <c r="H917" i="7"/>
  <c r="H914" i="7"/>
  <c r="N39" i="7"/>
  <c r="N575" i="7"/>
  <c r="N805" i="7"/>
  <c r="N473" i="7"/>
  <c r="N405" i="7"/>
  <c r="N337" i="7"/>
  <c r="N715" i="7"/>
  <c r="N859" i="7"/>
  <c r="N640" i="7"/>
  <c r="N529" i="7"/>
  <c r="N584" i="7"/>
  <c r="N724" i="7"/>
  <c r="O640" i="7"/>
  <c r="K267" i="7"/>
  <c r="L267" i="7"/>
  <c r="N894" i="7"/>
  <c r="M894" i="7"/>
  <c r="N878" i="7"/>
  <c r="N871" i="7"/>
  <c r="N874" i="7"/>
  <c r="N891" i="7"/>
  <c r="N892" i="7"/>
  <c r="M878" i="7"/>
  <c r="M871" i="7"/>
  <c r="M874" i="7"/>
  <c r="M891" i="7"/>
  <c r="M892" i="7"/>
  <c r="N881" i="7"/>
  <c r="N890" i="7"/>
  <c r="N885" i="7"/>
  <c r="N893" i="7"/>
  <c r="N873" i="7"/>
  <c r="M882" i="7"/>
  <c r="N877" i="7"/>
  <c r="N872" i="7"/>
  <c r="N875" i="7"/>
  <c r="N883" i="7"/>
  <c r="M889" i="7"/>
  <c r="M888" i="7"/>
  <c r="M883" i="7"/>
  <c r="M873" i="7"/>
  <c r="N882" i="7"/>
  <c r="M877" i="7"/>
  <c r="N887" i="7"/>
  <c r="N879" i="7"/>
  <c r="N876" i="7"/>
  <c r="N884" i="7"/>
  <c r="M884" i="7"/>
  <c r="M893" i="7"/>
  <c r="M887" i="7"/>
  <c r="M872" i="7"/>
  <c r="M881" i="7"/>
  <c r="M879" i="7"/>
  <c r="M890" i="7"/>
  <c r="M875" i="7"/>
  <c r="M876" i="7"/>
  <c r="M885" i="7"/>
  <c r="N886" i="7"/>
  <c r="N880" i="7"/>
  <c r="N889" i="7"/>
  <c r="N888" i="7"/>
  <c r="M886" i="7"/>
  <c r="M880" i="7"/>
  <c r="M39" i="7"/>
  <c r="M48" i="7"/>
  <c r="O529" i="7"/>
  <c r="O101" i="7"/>
  <c r="P86" i="7" l="1"/>
  <c r="O724" i="7"/>
  <c r="O48" i="7"/>
  <c r="P101" i="7"/>
  <c r="P520" i="7"/>
  <c r="P33" i="7"/>
  <c r="P39" i="7" s="1"/>
  <c r="P715" i="7"/>
  <c r="O396" i="7"/>
  <c r="O796" i="7"/>
  <c r="O850" i="7"/>
  <c r="O464" i="7"/>
  <c r="O584" i="7"/>
  <c r="O859" i="7"/>
  <c r="O575" i="7"/>
  <c r="O473" i="7"/>
  <c r="O337" i="7"/>
  <c r="O715" i="7"/>
  <c r="O327" i="7"/>
  <c r="O631" i="7"/>
  <c r="O405" i="7"/>
  <c r="O805" i="7"/>
  <c r="P48" i="7"/>
  <c r="P724" i="7"/>
  <c r="P337" i="7"/>
  <c r="P92" i="7"/>
  <c r="C1" i="5"/>
  <c r="P464" i="7" l="1"/>
  <c r="P405" i="7"/>
  <c r="P584" i="7"/>
  <c r="P805" i="7"/>
  <c r="P640" i="7"/>
  <c r="P396" i="7"/>
  <c r="P473" i="7"/>
  <c r="P859" i="7"/>
  <c r="P796" i="7"/>
  <c r="P529" i="7"/>
  <c r="P631" i="7"/>
  <c r="P327" i="7"/>
  <c r="P850" i="7"/>
  <c r="P575" i="7"/>
  <c r="K275" i="7"/>
  <c r="J275" i="7"/>
  <c r="N275" i="7"/>
  <c r="M275" i="7"/>
  <c r="L275" i="7"/>
  <c r="O277" i="7"/>
  <c r="L282" i="7"/>
  <c r="K282" i="7"/>
  <c r="O282" i="7"/>
  <c r="M282" i="7"/>
  <c r="J277" i="7"/>
  <c r="P277" i="7"/>
  <c r="P282" i="7"/>
  <c r="L277" i="7"/>
  <c r="N277" i="7"/>
  <c r="K277" i="7"/>
  <c r="M277" i="7"/>
  <c r="J282" i="7"/>
  <c r="N282" i="7"/>
  <c r="J266" i="7"/>
  <c r="M250" i="7"/>
  <c r="M249" i="7"/>
  <c r="M238" i="7"/>
  <c r="K263" i="7"/>
  <c r="M246" i="7"/>
  <c r="M244" i="7"/>
  <c r="M256" i="7"/>
  <c r="K268" i="7"/>
  <c r="M258" i="7"/>
  <c r="M239" i="7"/>
  <c r="J268" i="7"/>
  <c r="M242" i="7"/>
  <c r="M241" i="7"/>
  <c r="M253" i="7"/>
  <c r="M237" i="7"/>
  <c r="J265" i="7"/>
  <c r="M254" i="7"/>
  <c r="M252" i="7"/>
  <c r="J264" i="7"/>
  <c r="M255" i="7"/>
  <c r="M248" i="7"/>
  <c r="M257" i="7"/>
  <c r="J263" i="7"/>
  <c r="K264" i="7"/>
  <c r="M245" i="7"/>
  <c r="M251" i="7"/>
  <c r="M243" i="7"/>
  <c r="J269" i="7"/>
  <c r="M236" i="7"/>
  <c r="K266" i="7"/>
  <c r="K265" i="7"/>
  <c r="M259" i="7"/>
  <c r="N259" i="7" s="1"/>
  <c r="K269" i="7"/>
  <c r="M247" i="7"/>
  <c r="M240" i="7"/>
  <c r="O871" i="7"/>
  <c r="U871" i="7"/>
  <c r="T871" i="7"/>
  <c r="M632" i="7"/>
  <c r="M627" i="7"/>
  <c r="M629" i="7"/>
  <c r="M633" i="7"/>
  <c r="M628" i="7"/>
  <c r="M630" i="7"/>
  <c r="Z871" i="7"/>
  <c r="Z872" i="7"/>
  <c r="Z894" i="7"/>
  <c r="X894" i="7"/>
  <c r="T894" i="7"/>
  <c r="P894" i="7"/>
  <c r="K894" i="7"/>
  <c r="I894" i="7"/>
  <c r="Z893" i="7"/>
  <c r="X893" i="7"/>
  <c r="T893" i="7"/>
  <c r="P893" i="7"/>
  <c r="K893" i="7"/>
  <c r="I893" i="7"/>
  <c r="AA892" i="7"/>
  <c r="U892" i="7"/>
  <c r="S892" i="7"/>
  <c r="Q892" i="7"/>
  <c r="O892" i="7"/>
  <c r="L892" i="7"/>
  <c r="J892" i="7"/>
  <c r="Z891" i="7"/>
  <c r="X891" i="7"/>
  <c r="T891" i="7"/>
  <c r="P891" i="7"/>
  <c r="K891" i="7"/>
  <c r="I891" i="7"/>
  <c r="AA890" i="7"/>
  <c r="U890" i="7"/>
  <c r="S890" i="7"/>
  <c r="Q890" i="7"/>
  <c r="O890" i="7"/>
  <c r="L890" i="7"/>
  <c r="J890" i="7"/>
  <c r="Z889" i="7"/>
  <c r="X889" i="7"/>
  <c r="T889" i="7"/>
  <c r="P889" i="7"/>
  <c r="K889" i="7"/>
  <c r="I889" i="7"/>
  <c r="AA888" i="7"/>
  <c r="U888" i="7"/>
  <c r="S888" i="7"/>
  <c r="Q888" i="7"/>
  <c r="O888" i="7"/>
  <c r="L888" i="7"/>
  <c r="J888" i="7"/>
  <c r="Z887" i="7"/>
  <c r="X887" i="7"/>
  <c r="T887" i="7"/>
  <c r="P887" i="7"/>
  <c r="K887" i="7"/>
  <c r="I887" i="7"/>
  <c r="AA886" i="7"/>
  <c r="U886" i="7"/>
  <c r="S886" i="7"/>
  <c r="Q886" i="7"/>
  <c r="O886" i="7"/>
  <c r="L886" i="7"/>
  <c r="J886" i="7"/>
  <c r="Z885" i="7"/>
  <c r="X885" i="7"/>
  <c r="T885" i="7"/>
  <c r="P885" i="7"/>
  <c r="K885" i="7"/>
  <c r="I885" i="7"/>
  <c r="AA884" i="7"/>
  <c r="U884" i="7"/>
  <c r="S884" i="7"/>
  <c r="Q884" i="7"/>
  <c r="O884" i="7"/>
  <c r="L884" i="7"/>
  <c r="J884" i="7"/>
  <c r="Z883" i="7"/>
  <c r="X883" i="7"/>
  <c r="T883" i="7"/>
  <c r="P883" i="7"/>
  <c r="K883" i="7"/>
  <c r="I883" i="7"/>
  <c r="AA882" i="7"/>
  <c r="U882" i="7"/>
  <c r="S882" i="7"/>
  <c r="Q882" i="7"/>
  <c r="O882" i="7"/>
  <c r="L882" i="7"/>
  <c r="J882" i="7"/>
  <c r="Z881" i="7"/>
  <c r="X881" i="7"/>
  <c r="T881" i="7"/>
  <c r="P881" i="7"/>
  <c r="K881" i="7"/>
  <c r="I881" i="7"/>
  <c r="AA880" i="7"/>
  <c r="U880" i="7"/>
  <c r="S880" i="7"/>
  <c r="Q880" i="7"/>
  <c r="O880" i="7"/>
  <c r="L880" i="7"/>
  <c r="J880" i="7"/>
  <c r="Z879" i="7"/>
  <c r="X879" i="7"/>
  <c r="T879" i="7"/>
  <c r="P879" i="7"/>
  <c r="K879" i="7"/>
  <c r="I879" i="7"/>
  <c r="AA878" i="7"/>
  <c r="U878" i="7"/>
  <c r="S878" i="7"/>
  <c r="Q878" i="7"/>
  <c r="O878" i="7"/>
  <c r="L878" i="7"/>
  <c r="J878" i="7"/>
  <c r="Z877" i="7"/>
  <c r="X877" i="7"/>
  <c r="T877" i="7"/>
  <c r="P877" i="7"/>
  <c r="K877" i="7"/>
  <c r="I877" i="7"/>
  <c r="AA876" i="7"/>
  <c r="U876" i="7"/>
  <c r="S876" i="7"/>
  <c r="Q876" i="7"/>
  <c r="O876" i="7"/>
  <c r="L876" i="7"/>
  <c r="J876" i="7"/>
  <c r="H876" i="7"/>
  <c r="Z875" i="7"/>
  <c r="X875" i="7"/>
  <c r="T875" i="7"/>
  <c r="P875" i="7"/>
  <c r="K875" i="7"/>
  <c r="I875" i="7"/>
  <c r="AA874" i="7"/>
  <c r="U874" i="7"/>
  <c r="S874" i="7"/>
  <c r="Q874" i="7"/>
  <c r="O874" i="7"/>
  <c r="L874" i="7"/>
  <c r="J874" i="7"/>
  <c r="Z873" i="7"/>
  <c r="X873" i="7"/>
  <c r="T873" i="7"/>
  <c r="P873" i="7"/>
  <c r="K873" i="7"/>
  <c r="I873" i="7"/>
  <c r="AA872" i="7"/>
  <c r="U872" i="7"/>
  <c r="S872" i="7"/>
  <c r="Q872" i="7"/>
  <c r="O872" i="7"/>
  <c r="L872" i="7"/>
  <c r="J872" i="7"/>
  <c r="H872" i="7"/>
  <c r="X871" i="7"/>
  <c r="P871" i="7"/>
  <c r="K871" i="7"/>
  <c r="I871" i="7"/>
  <c r="AA894" i="7"/>
  <c r="U894" i="7"/>
  <c r="S894" i="7"/>
  <c r="Q894" i="7"/>
  <c r="O894" i="7"/>
  <c r="L894" i="7"/>
  <c r="J894" i="7"/>
  <c r="AA893" i="7"/>
  <c r="U893" i="7"/>
  <c r="S893" i="7"/>
  <c r="Q893" i="7"/>
  <c r="O893" i="7"/>
  <c r="L893" i="7"/>
  <c r="J893" i="7"/>
  <c r="Z892" i="7"/>
  <c r="X892" i="7"/>
  <c r="T892" i="7"/>
  <c r="P892" i="7"/>
  <c r="K892" i="7"/>
  <c r="I892" i="7"/>
  <c r="AA891" i="7"/>
  <c r="U891" i="7"/>
  <c r="S891" i="7"/>
  <c r="Q891" i="7"/>
  <c r="O891" i="7"/>
  <c r="L891" i="7"/>
  <c r="J891" i="7"/>
  <c r="Z890" i="7"/>
  <c r="X890" i="7"/>
  <c r="T890" i="7"/>
  <c r="P890" i="7"/>
  <c r="K890" i="7"/>
  <c r="I890" i="7"/>
  <c r="AA889" i="7"/>
  <c r="U889" i="7"/>
  <c r="S889" i="7"/>
  <c r="Q889" i="7"/>
  <c r="O889" i="7"/>
  <c r="L889" i="7"/>
  <c r="J889" i="7"/>
  <c r="Z888" i="7"/>
  <c r="X888" i="7"/>
  <c r="T888" i="7"/>
  <c r="P888" i="7"/>
  <c r="K888" i="7"/>
  <c r="I888" i="7"/>
  <c r="AA887" i="7"/>
  <c r="U887" i="7"/>
  <c r="S887" i="7"/>
  <c r="Q887" i="7"/>
  <c r="O887" i="7"/>
  <c r="L887" i="7"/>
  <c r="J887" i="7"/>
  <c r="Z886" i="7"/>
  <c r="X886" i="7"/>
  <c r="T886" i="7"/>
  <c r="P886" i="7"/>
  <c r="K886" i="7"/>
  <c r="I886" i="7"/>
  <c r="AA885" i="7"/>
  <c r="U885" i="7"/>
  <c r="S885" i="7"/>
  <c r="Q885" i="7"/>
  <c r="O885" i="7"/>
  <c r="L885" i="7"/>
  <c r="J885" i="7"/>
  <c r="Z884" i="7"/>
  <c r="X884" i="7"/>
  <c r="T884" i="7"/>
  <c r="P884" i="7"/>
  <c r="K884" i="7"/>
  <c r="I884" i="7"/>
  <c r="AA883" i="7"/>
  <c r="U883" i="7"/>
  <c r="S883" i="7"/>
  <c r="Q883" i="7"/>
  <c r="O883" i="7"/>
  <c r="L883" i="7"/>
  <c r="J883" i="7"/>
  <c r="Z882" i="7"/>
  <c r="X882" i="7"/>
  <c r="T882" i="7"/>
  <c r="P882" i="7"/>
  <c r="K882" i="7"/>
  <c r="I882" i="7"/>
  <c r="AA881" i="7"/>
  <c r="U881" i="7"/>
  <c r="S881" i="7"/>
  <c r="Q881" i="7"/>
  <c r="O881" i="7"/>
  <c r="L881" i="7"/>
  <c r="J881" i="7"/>
  <c r="Z880" i="7"/>
  <c r="X880" i="7"/>
  <c r="T880" i="7"/>
  <c r="P880" i="7"/>
  <c r="K880" i="7"/>
  <c r="I880" i="7"/>
  <c r="AA879" i="7"/>
  <c r="U879" i="7"/>
  <c r="S879" i="7"/>
  <c r="Q879" i="7"/>
  <c r="O879" i="7"/>
  <c r="L879" i="7"/>
  <c r="J879" i="7"/>
  <c r="Z878" i="7"/>
  <c r="X878" i="7"/>
  <c r="T878" i="7"/>
  <c r="P878" i="7"/>
  <c r="K878" i="7"/>
  <c r="I878" i="7"/>
  <c r="AA877" i="7"/>
  <c r="U877" i="7"/>
  <c r="S877" i="7"/>
  <c r="Q877" i="7"/>
  <c r="O877" i="7"/>
  <c r="L877" i="7"/>
  <c r="J877" i="7"/>
  <c r="Z876" i="7"/>
  <c r="X876" i="7"/>
  <c r="T876" i="7"/>
  <c r="P876" i="7"/>
  <c r="K876" i="7"/>
  <c r="I876" i="7"/>
  <c r="AA875" i="7"/>
  <c r="U875" i="7"/>
  <c r="S875" i="7"/>
  <c r="Q875" i="7"/>
  <c r="O875" i="7"/>
  <c r="L875" i="7"/>
  <c r="J875" i="7"/>
  <c r="Z874" i="7"/>
  <c r="X874" i="7"/>
  <c r="T874" i="7"/>
  <c r="P874" i="7"/>
  <c r="K874" i="7"/>
  <c r="I874" i="7"/>
  <c r="AA873" i="7"/>
  <c r="U873" i="7"/>
  <c r="S873" i="7"/>
  <c r="Q873" i="7"/>
  <c r="O873" i="7"/>
  <c r="L873" i="7"/>
  <c r="J873" i="7"/>
  <c r="X872" i="7"/>
  <c r="T872" i="7"/>
  <c r="P872" i="7"/>
  <c r="K872" i="7"/>
  <c r="I872" i="7"/>
  <c r="AA871" i="7"/>
  <c r="S871" i="7"/>
  <c r="Q871" i="7"/>
  <c r="L871" i="7"/>
  <c r="J871" i="7"/>
  <c r="P861" i="7"/>
  <c r="P860" i="7"/>
  <c r="N860" i="7"/>
  <c r="L860" i="7"/>
  <c r="J860" i="7"/>
  <c r="P857" i="7"/>
  <c r="P856" i="7"/>
  <c r="P852" i="7"/>
  <c r="O860" i="7"/>
  <c r="M860" i="7"/>
  <c r="K860" i="7"/>
  <c r="P858" i="7"/>
  <c r="P855" i="7"/>
  <c r="P851" i="7"/>
  <c r="P848" i="7"/>
  <c r="P849" i="7"/>
  <c r="P847" i="7"/>
  <c r="P846" i="7"/>
  <c r="P806" i="7"/>
  <c r="N806" i="7"/>
  <c r="L806" i="7"/>
  <c r="J806" i="7"/>
  <c r="P807" i="7"/>
  <c r="O806" i="7"/>
  <c r="M806" i="7"/>
  <c r="K806" i="7"/>
  <c r="P804" i="7"/>
  <c r="P802" i="7"/>
  <c r="P803" i="7"/>
  <c r="P801" i="7"/>
  <c r="P798" i="7"/>
  <c r="P794" i="7"/>
  <c r="P797" i="7"/>
  <c r="P795" i="7"/>
  <c r="P793" i="7"/>
  <c r="P792" i="7"/>
  <c r="J766" i="7"/>
  <c r="M757" i="7"/>
  <c r="K757" i="7"/>
  <c r="N756" i="7"/>
  <c r="L756" i="7"/>
  <c r="J756" i="7"/>
  <c r="O755" i="7"/>
  <c r="M755" i="7"/>
  <c r="K755" i="7"/>
  <c r="N754" i="7"/>
  <c r="L754" i="7"/>
  <c r="J754" i="7"/>
  <c r="M753" i="7"/>
  <c r="K753" i="7"/>
  <c r="N752" i="7"/>
  <c r="L752" i="7"/>
  <c r="J752" i="7"/>
  <c r="M751" i="7"/>
  <c r="K751" i="7"/>
  <c r="N749" i="7"/>
  <c r="L749" i="7"/>
  <c r="J749" i="7"/>
  <c r="M748" i="7"/>
  <c r="K748" i="7"/>
  <c r="N747" i="7"/>
  <c r="L747" i="7"/>
  <c r="J747" i="7"/>
  <c r="M742" i="7"/>
  <c r="K742" i="7"/>
  <c r="N741" i="7"/>
  <c r="L741" i="7"/>
  <c r="J741" i="7"/>
  <c r="M740" i="7"/>
  <c r="K740" i="7"/>
  <c r="N739" i="7"/>
  <c r="L739" i="7"/>
  <c r="J739" i="7"/>
  <c r="M738" i="7"/>
  <c r="K738" i="7"/>
  <c r="N737" i="7"/>
  <c r="L737" i="7"/>
  <c r="J737" i="7"/>
  <c r="M736" i="7"/>
  <c r="K736" i="7"/>
  <c r="N735" i="7"/>
  <c r="L735" i="7"/>
  <c r="J735" i="7"/>
  <c r="M734" i="7"/>
  <c r="K734" i="7"/>
  <c r="N757" i="7"/>
  <c r="L757" i="7"/>
  <c r="J757" i="7"/>
  <c r="M756" i="7"/>
  <c r="K756" i="7"/>
  <c r="N755" i="7"/>
  <c r="L755" i="7"/>
  <c r="J755" i="7"/>
  <c r="M754" i="7"/>
  <c r="K754" i="7"/>
  <c r="N753" i="7"/>
  <c r="L753" i="7"/>
  <c r="J753" i="7"/>
  <c r="M752" i="7"/>
  <c r="K752" i="7"/>
  <c r="N751" i="7"/>
  <c r="L751" i="7"/>
  <c r="J751" i="7"/>
  <c r="O749" i="7"/>
  <c r="M749" i="7"/>
  <c r="K749" i="7"/>
  <c r="N748" i="7"/>
  <c r="L748" i="7"/>
  <c r="J748" i="7"/>
  <c r="M747" i="7"/>
  <c r="K747" i="7"/>
  <c r="N742" i="7"/>
  <c r="L742" i="7"/>
  <c r="J742" i="7"/>
  <c r="M741" i="7"/>
  <c r="K741" i="7"/>
  <c r="N740" i="7"/>
  <c r="L740" i="7"/>
  <c r="J740" i="7"/>
  <c r="M739" i="7"/>
  <c r="K739" i="7"/>
  <c r="N738" i="7"/>
  <c r="L738" i="7"/>
  <c r="J738" i="7"/>
  <c r="M737" i="7"/>
  <c r="K737" i="7"/>
  <c r="N736" i="7"/>
  <c r="L736" i="7"/>
  <c r="J736" i="7"/>
  <c r="M735" i="7"/>
  <c r="K735" i="7"/>
  <c r="N734" i="7"/>
  <c r="L734" i="7"/>
  <c r="J734" i="7"/>
  <c r="M733" i="7"/>
  <c r="K733" i="7"/>
  <c r="P726" i="7"/>
  <c r="N726" i="7"/>
  <c r="L726" i="7"/>
  <c r="J726" i="7"/>
  <c r="M725" i="7"/>
  <c r="K725" i="7"/>
  <c r="P723" i="7"/>
  <c r="N723" i="7"/>
  <c r="L723" i="7"/>
  <c r="J723" i="7"/>
  <c r="O722" i="7"/>
  <c r="M722" i="7"/>
  <c r="K722" i="7"/>
  <c r="M721" i="7"/>
  <c r="K721" i="7"/>
  <c r="P720" i="7"/>
  <c r="N720" i="7"/>
  <c r="L720" i="7"/>
  <c r="J720" i="7"/>
  <c r="P717" i="7"/>
  <c r="N717" i="7"/>
  <c r="L717" i="7"/>
  <c r="J717" i="7"/>
  <c r="N733" i="7"/>
  <c r="L733" i="7"/>
  <c r="J733" i="7"/>
  <c r="O726" i="7"/>
  <c r="M726" i="7"/>
  <c r="K726" i="7"/>
  <c r="P725" i="7"/>
  <c r="N725" i="7"/>
  <c r="L725" i="7"/>
  <c r="J725" i="7"/>
  <c r="O723" i="7"/>
  <c r="M723" i="7"/>
  <c r="K723" i="7"/>
  <c r="P722" i="7"/>
  <c r="N722" i="7"/>
  <c r="L722" i="7"/>
  <c r="J722" i="7"/>
  <c r="P721" i="7"/>
  <c r="N721" i="7"/>
  <c r="L721" i="7"/>
  <c r="J721" i="7"/>
  <c r="M720" i="7"/>
  <c r="K720" i="7"/>
  <c r="M717" i="7"/>
  <c r="K717" i="7"/>
  <c r="P716" i="7"/>
  <c r="N716" i="7"/>
  <c r="L716" i="7"/>
  <c r="J716" i="7"/>
  <c r="P714" i="7"/>
  <c r="N714" i="7"/>
  <c r="L714" i="7"/>
  <c r="J714" i="7"/>
  <c r="P713" i="7"/>
  <c r="N713" i="7"/>
  <c r="L713" i="7"/>
  <c r="J713" i="7"/>
  <c r="M712" i="7"/>
  <c r="K712" i="7"/>
  <c r="M711" i="7"/>
  <c r="K711" i="7"/>
  <c r="M716" i="7"/>
  <c r="K716" i="7"/>
  <c r="M714" i="7"/>
  <c r="K714" i="7"/>
  <c r="M713" i="7"/>
  <c r="K713" i="7"/>
  <c r="P712" i="7"/>
  <c r="N712" i="7"/>
  <c r="L712" i="7"/>
  <c r="J712" i="7"/>
  <c r="P711" i="7"/>
  <c r="N711" i="7"/>
  <c r="L711" i="7"/>
  <c r="J711" i="7"/>
  <c r="M673" i="7"/>
  <c r="K673" i="7"/>
  <c r="M672" i="7"/>
  <c r="K672" i="7"/>
  <c r="P670" i="7"/>
  <c r="N670" i="7"/>
  <c r="L670" i="7"/>
  <c r="J670" i="7"/>
  <c r="P673" i="7"/>
  <c r="N673" i="7"/>
  <c r="L673" i="7"/>
  <c r="J673" i="7"/>
  <c r="P672" i="7"/>
  <c r="N672" i="7"/>
  <c r="L672" i="7"/>
  <c r="J672" i="7"/>
  <c r="M670" i="7"/>
  <c r="K670" i="7"/>
  <c r="M669" i="7"/>
  <c r="K669" i="7"/>
  <c r="M668" i="7"/>
  <c r="K668" i="7"/>
  <c r="M667" i="7"/>
  <c r="K667" i="7"/>
  <c r="M666" i="7"/>
  <c r="K666" i="7"/>
  <c r="O665" i="7"/>
  <c r="M665" i="7"/>
  <c r="K665" i="7"/>
  <c r="M664" i="7"/>
  <c r="K664" i="7"/>
  <c r="M663" i="7"/>
  <c r="K663" i="7"/>
  <c r="M659" i="7"/>
  <c r="K659" i="7"/>
  <c r="P657" i="7"/>
  <c r="N657" i="7"/>
  <c r="L657" i="7"/>
  <c r="J657" i="7"/>
  <c r="P656" i="7"/>
  <c r="N656" i="7"/>
  <c r="L656" i="7"/>
  <c r="J656" i="7"/>
  <c r="P655" i="7"/>
  <c r="N655" i="7"/>
  <c r="L655" i="7"/>
  <c r="J655" i="7"/>
  <c r="P654" i="7"/>
  <c r="N654" i="7"/>
  <c r="L654" i="7"/>
  <c r="J654" i="7"/>
  <c r="P653" i="7"/>
  <c r="N653" i="7"/>
  <c r="L653" i="7"/>
  <c r="J653" i="7"/>
  <c r="P652" i="7"/>
  <c r="N652" i="7"/>
  <c r="L652" i="7"/>
  <c r="J652" i="7"/>
  <c r="P651" i="7"/>
  <c r="N651" i="7"/>
  <c r="L651" i="7"/>
  <c r="J651" i="7"/>
  <c r="P650" i="7"/>
  <c r="N650" i="7"/>
  <c r="L650" i="7"/>
  <c r="J650" i="7"/>
  <c r="P649" i="7"/>
  <c r="N649" i="7"/>
  <c r="L649" i="7"/>
  <c r="J649" i="7"/>
  <c r="P642" i="7"/>
  <c r="N642" i="7"/>
  <c r="L642" i="7"/>
  <c r="J642" i="7"/>
  <c r="P641" i="7"/>
  <c r="N641" i="7"/>
  <c r="L641" i="7"/>
  <c r="J641" i="7"/>
  <c r="P639" i="7"/>
  <c r="N639" i="7"/>
  <c r="L639" i="7"/>
  <c r="J639" i="7"/>
  <c r="O638" i="7"/>
  <c r="M638" i="7"/>
  <c r="K638" i="7"/>
  <c r="M637" i="7"/>
  <c r="K637" i="7"/>
  <c r="P669" i="7"/>
  <c r="N669" i="7"/>
  <c r="L669" i="7"/>
  <c r="J669" i="7"/>
  <c r="P668" i="7"/>
  <c r="N668" i="7"/>
  <c r="L668" i="7"/>
  <c r="J668" i="7"/>
  <c r="P667" i="7"/>
  <c r="N667" i="7"/>
  <c r="L667" i="7"/>
  <c r="J667" i="7"/>
  <c r="P666" i="7"/>
  <c r="N666" i="7"/>
  <c r="L666" i="7"/>
  <c r="J666" i="7"/>
  <c r="P665" i="7"/>
  <c r="N665" i="7"/>
  <c r="L665" i="7"/>
  <c r="J665" i="7"/>
  <c r="P664" i="7"/>
  <c r="N664" i="7"/>
  <c r="L664" i="7"/>
  <c r="J664" i="7"/>
  <c r="P663" i="7"/>
  <c r="N663" i="7"/>
  <c r="L663" i="7"/>
  <c r="J663" i="7"/>
  <c r="P659" i="7"/>
  <c r="N659" i="7"/>
  <c r="L659" i="7"/>
  <c r="J659" i="7"/>
  <c r="M657" i="7"/>
  <c r="K657" i="7"/>
  <c r="M656" i="7"/>
  <c r="K656" i="7"/>
  <c r="M655" i="7"/>
  <c r="K655" i="7"/>
  <c r="M654" i="7"/>
  <c r="K654" i="7"/>
  <c r="M653" i="7"/>
  <c r="K653" i="7"/>
  <c r="M652" i="7"/>
  <c r="K652" i="7"/>
  <c r="M651" i="7"/>
  <c r="K651" i="7"/>
  <c r="M650" i="7"/>
  <c r="K650" i="7"/>
  <c r="M649" i="7"/>
  <c r="K649" i="7"/>
  <c r="M642" i="7"/>
  <c r="K642" i="7"/>
  <c r="M641" i="7"/>
  <c r="K641" i="7"/>
  <c r="M639" i="7"/>
  <c r="K639" i="7"/>
  <c r="N638" i="7"/>
  <c r="L638" i="7"/>
  <c r="J638" i="7"/>
  <c r="P637" i="7"/>
  <c r="N637" i="7"/>
  <c r="L637" i="7"/>
  <c r="J637" i="7"/>
  <c r="P636" i="7"/>
  <c r="N636" i="7"/>
  <c r="L636" i="7"/>
  <c r="J636" i="7"/>
  <c r="P633" i="7"/>
  <c r="N633" i="7"/>
  <c r="L633" i="7"/>
  <c r="J633" i="7"/>
  <c r="P632" i="7"/>
  <c r="N632" i="7"/>
  <c r="L632" i="7"/>
  <c r="J632" i="7"/>
  <c r="P630" i="7"/>
  <c r="N630" i="7"/>
  <c r="L630" i="7"/>
  <c r="J630" i="7"/>
  <c r="P629" i="7"/>
  <c r="N629" i="7"/>
  <c r="L629" i="7"/>
  <c r="J629" i="7"/>
  <c r="P628" i="7"/>
  <c r="N628" i="7"/>
  <c r="L628" i="7"/>
  <c r="J628" i="7"/>
  <c r="K627" i="7"/>
  <c r="M636" i="7"/>
  <c r="K636" i="7"/>
  <c r="K633" i="7"/>
  <c r="K632" i="7"/>
  <c r="K630" i="7"/>
  <c r="K629" i="7"/>
  <c r="K628" i="7"/>
  <c r="P627" i="7"/>
  <c r="N627" i="7"/>
  <c r="L627" i="7"/>
  <c r="J627" i="7"/>
  <c r="P586" i="7"/>
  <c r="N586" i="7"/>
  <c r="L586" i="7"/>
  <c r="J586" i="7"/>
  <c r="O585" i="7"/>
  <c r="M585" i="7"/>
  <c r="K585" i="7"/>
  <c r="P583" i="7"/>
  <c r="N583" i="7"/>
  <c r="L583" i="7"/>
  <c r="J583" i="7"/>
  <c r="M582" i="7"/>
  <c r="K582" i="7"/>
  <c r="P581" i="7"/>
  <c r="N581" i="7"/>
  <c r="L581" i="7"/>
  <c r="J581" i="7"/>
  <c r="M580" i="7"/>
  <c r="K580" i="7"/>
  <c r="M577" i="7"/>
  <c r="K577" i="7"/>
  <c r="P576" i="7"/>
  <c r="N576" i="7"/>
  <c r="L576" i="7"/>
  <c r="J576" i="7"/>
  <c r="M574" i="7"/>
  <c r="K574" i="7"/>
  <c r="P573" i="7"/>
  <c r="N573" i="7"/>
  <c r="L573" i="7"/>
  <c r="J573" i="7"/>
  <c r="M572" i="7"/>
  <c r="K572" i="7"/>
  <c r="P571" i="7"/>
  <c r="N571" i="7"/>
  <c r="L571" i="7"/>
  <c r="J571" i="7"/>
  <c r="M586" i="7"/>
  <c r="K586" i="7"/>
  <c r="P585" i="7"/>
  <c r="N585" i="7"/>
  <c r="L585" i="7"/>
  <c r="J585" i="7"/>
  <c r="M583" i="7"/>
  <c r="K583" i="7"/>
  <c r="P582" i="7"/>
  <c r="N582" i="7"/>
  <c r="L582" i="7"/>
  <c r="J582" i="7"/>
  <c r="M581" i="7"/>
  <c r="K581" i="7"/>
  <c r="P580" i="7"/>
  <c r="N580" i="7"/>
  <c r="L580" i="7"/>
  <c r="J580" i="7"/>
  <c r="P577" i="7"/>
  <c r="N577" i="7"/>
  <c r="L577" i="7"/>
  <c r="J577" i="7"/>
  <c r="M576" i="7"/>
  <c r="K576" i="7"/>
  <c r="P574" i="7"/>
  <c r="N574" i="7"/>
  <c r="L574" i="7"/>
  <c r="J574" i="7"/>
  <c r="M573" i="7"/>
  <c r="K573" i="7"/>
  <c r="P572" i="7"/>
  <c r="N572" i="7"/>
  <c r="L572" i="7"/>
  <c r="J572" i="7"/>
  <c r="M571" i="7"/>
  <c r="K571" i="7"/>
  <c r="P531" i="7"/>
  <c r="N531" i="7"/>
  <c r="L531" i="7"/>
  <c r="J531" i="7"/>
  <c r="M530" i="7"/>
  <c r="K530" i="7"/>
  <c r="P528" i="7"/>
  <c r="N528" i="7"/>
  <c r="L528" i="7"/>
  <c r="J528" i="7"/>
  <c r="O527" i="7"/>
  <c r="M527" i="7"/>
  <c r="K527" i="7"/>
  <c r="P526" i="7"/>
  <c r="N526" i="7"/>
  <c r="L526" i="7"/>
  <c r="J526" i="7"/>
  <c r="O531" i="7"/>
  <c r="M531" i="7"/>
  <c r="K531" i="7"/>
  <c r="P530" i="7"/>
  <c r="N530" i="7"/>
  <c r="L530" i="7"/>
  <c r="J530" i="7"/>
  <c r="O528" i="7"/>
  <c r="M528" i="7"/>
  <c r="K528" i="7"/>
  <c r="P527" i="7"/>
  <c r="N527" i="7"/>
  <c r="L527" i="7"/>
  <c r="J527" i="7"/>
  <c r="M526" i="7"/>
  <c r="K526" i="7"/>
  <c r="P525" i="7"/>
  <c r="N525" i="7"/>
  <c r="L525" i="7"/>
  <c r="J525" i="7"/>
  <c r="M522" i="7"/>
  <c r="K522" i="7"/>
  <c r="M525" i="7"/>
  <c r="K525" i="7"/>
  <c r="P522" i="7"/>
  <c r="N522" i="7"/>
  <c r="L522" i="7"/>
  <c r="J522" i="7"/>
  <c r="P521" i="7"/>
  <c r="N521" i="7"/>
  <c r="L521" i="7"/>
  <c r="J521" i="7"/>
  <c r="P519" i="7"/>
  <c r="N519" i="7"/>
  <c r="L519" i="7"/>
  <c r="J519" i="7"/>
  <c r="P518" i="7"/>
  <c r="N518" i="7"/>
  <c r="L518" i="7"/>
  <c r="J518" i="7"/>
  <c r="P517" i="7"/>
  <c r="N517" i="7"/>
  <c r="L517" i="7"/>
  <c r="J517" i="7"/>
  <c r="P516" i="7"/>
  <c r="N516" i="7"/>
  <c r="L516" i="7"/>
  <c r="J516" i="7"/>
  <c r="P475" i="7"/>
  <c r="M474" i="7"/>
  <c r="K474" i="7"/>
  <c r="P472" i="7"/>
  <c r="P471" i="7"/>
  <c r="P423" i="7"/>
  <c r="N423" i="7"/>
  <c r="L423" i="7"/>
  <c r="J423" i="7"/>
  <c r="P422" i="7"/>
  <c r="N422" i="7"/>
  <c r="L422" i="7"/>
  <c r="J422" i="7"/>
  <c r="P421" i="7"/>
  <c r="N421" i="7"/>
  <c r="L421" i="7"/>
  <c r="J421" i="7"/>
  <c r="P420" i="7"/>
  <c r="N420" i="7"/>
  <c r="L420" i="7"/>
  <c r="J420" i="7"/>
  <c r="P419" i="7"/>
  <c r="N419" i="7"/>
  <c r="L419" i="7"/>
  <c r="J419" i="7"/>
  <c r="P418" i="7"/>
  <c r="N418" i="7"/>
  <c r="L418" i="7"/>
  <c r="J418" i="7"/>
  <c r="P416" i="7"/>
  <c r="N416" i="7"/>
  <c r="L416" i="7"/>
  <c r="J416" i="7"/>
  <c r="P415" i="7"/>
  <c r="N415" i="7"/>
  <c r="L415" i="7"/>
  <c r="J415" i="7"/>
  <c r="P414" i="7"/>
  <c r="N414" i="7"/>
  <c r="L414" i="7"/>
  <c r="J414" i="7"/>
  <c r="P413" i="7"/>
  <c r="N413" i="7"/>
  <c r="L413" i="7"/>
  <c r="J413" i="7"/>
  <c r="P412" i="7"/>
  <c r="N412" i="7"/>
  <c r="L412" i="7"/>
  <c r="J412" i="7"/>
  <c r="P411" i="7"/>
  <c r="N411" i="7"/>
  <c r="L411" i="7"/>
  <c r="J411" i="7"/>
  <c r="M521" i="7"/>
  <c r="K521" i="7"/>
  <c r="M519" i="7"/>
  <c r="K519" i="7"/>
  <c r="M518" i="7"/>
  <c r="K518" i="7"/>
  <c r="M517" i="7"/>
  <c r="K517" i="7"/>
  <c r="M516" i="7"/>
  <c r="K516" i="7"/>
  <c r="O475" i="7"/>
  <c r="P474" i="7"/>
  <c r="N474" i="7"/>
  <c r="L474" i="7"/>
  <c r="J474" i="7"/>
  <c r="P470" i="7"/>
  <c r="P469" i="7"/>
  <c r="P466" i="7"/>
  <c r="P465" i="7"/>
  <c r="P463" i="7"/>
  <c r="P462" i="7"/>
  <c r="P461" i="7"/>
  <c r="P460" i="7"/>
  <c r="O423" i="7"/>
  <c r="M423" i="7"/>
  <c r="K423" i="7"/>
  <c r="O422" i="7"/>
  <c r="M422" i="7"/>
  <c r="K422" i="7"/>
  <c r="O421" i="7"/>
  <c r="M421" i="7"/>
  <c r="K421" i="7"/>
  <c r="O420" i="7"/>
  <c r="M420" i="7"/>
  <c r="K420" i="7"/>
  <c r="O419" i="7"/>
  <c r="M419" i="7"/>
  <c r="K419" i="7"/>
  <c r="M418" i="7"/>
  <c r="M416" i="7"/>
  <c r="M415" i="7"/>
  <c r="M414" i="7"/>
  <c r="M413" i="7"/>
  <c r="M412" i="7"/>
  <c r="M411" i="7"/>
  <c r="O418" i="7"/>
  <c r="K418" i="7"/>
  <c r="O416" i="7"/>
  <c r="K416" i="7"/>
  <c r="O415" i="7"/>
  <c r="K415" i="7"/>
  <c r="O414" i="7"/>
  <c r="K414" i="7"/>
  <c r="O413" i="7"/>
  <c r="K413" i="7"/>
  <c r="O412" i="7"/>
  <c r="K412" i="7"/>
  <c r="O411" i="7"/>
  <c r="K411" i="7"/>
  <c r="M407" i="7"/>
  <c r="K407" i="7"/>
  <c r="P406" i="7"/>
  <c r="N406" i="7"/>
  <c r="L406" i="7"/>
  <c r="J406" i="7"/>
  <c r="P404" i="7"/>
  <c r="N404" i="7"/>
  <c r="L404" i="7"/>
  <c r="J404" i="7"/>
  <c r="M403" i="7"/>
  <c r="K403" i="7"/>
  <c r="O402" i="7"/>
  <c r="M402" i="7"/>
  <c r="K402" i="7"/>
  <c r="M401" i="7"/>
  <c r="K401" i="7"/>
  <c r="M398" i="7"/>
  <c r="K398" i="7"/>
  <c r="M397" i="7"/>
  <c r="K397" i="7"/>
  <c r="P395" i="7"/>
  <c r="N395" i="7"/>
  <c r="L395" i="7"/>
  <c r="J395" i="7"/>
  <c r="M394" i="7"/>
  <c r="K394" i="7"/>
  <c r="M393" i="7"/>
  <c r="K393" i="7"/>
  <c r="P392" i="7"/>
  <c r="N392" i="7"/>
  <c r="L392" i="7"/>
  <c r="J392" i="7"/>
  <c r="P407" i="7"/>
  <c r="N407" i="7"/>
  <c r="L407" i="7"/>
  <c r="J407" i="7"/>
  <c r="M406" i="7"/>
  <c r="K406" i="7"/>
  <c r="M404" i="7"/>
  <c r="K404" i="7"/>
  <c r="P403" i="7"/>
  <c r="N403" i="7"/>
  <c r="L403" i="7"/>
  <c r="J403" i="7"/>
  <c r="P402" i="7"/>
  <c r="N402" i="7"/>
  <c r="L402" i="7"/>
  <c r="J402" i="7"/>
  <c r="P401" i="7"/>
  <c r="N401" i="7"/>
  <c r="L401" i="7"/>
  <c r="J401" i="7"/>
  <c r="P398" i="7"/>
  <c r="N398" i="7"/>
  <c r="L398" i="7"/>
  <c r="J398" i="7"/>
  <c r="P397" i="7"/>
  <c r="N397" i="7"/>
  <c r="L397" i="7"/>
  <c r="J397" i="7"/>
  <c r="M395" i="7"/>
  <c r="K395" i="7"/>
  <c r="P394" i="7"/>
  <c r="N394" i="7"/>
  <c r="L394" i="7"/>
  <c r="J394" i="7"/>
  <c r="P393" i="7"/>
  <c r="N393" i="7"/>
  <c r="L393" i="7"/>
  <c r="J393" i="7"/>
  <c r="M392" i="7"/>
  <c r="K392" i="7"/>
  <c r="P345" i="7"/>
  <c r="P350" i="7"/>
  <c r="P354" i="7"/>
  <c r="P346" i="7"/>
  <c r="O351" i="7"/>
  <c r="O355" i="7"/>
  <c r="M345" i="7"/>
  <c r="K346" i="7"/>
  <c r="O346" i="7"/>
  <c r="M350" i="7"/>
  <c r="K351" i="7"/>
  <c r="M352" i="7"/>
  <c r="K353" i="7"/>
  <c r="K354" i="7"/>
  <c r="O354" i="7"/>
  <c r="L343" i="7"/>
  <c r="P343" i="7"/>
  <c r="L344" i="7"/>
  <c r="P344" i="7"/>
  <c r="L345" i="7"/>
  <c r="J346" i="7"/>
  <c r="N346" i="7"/>
  <c r="L347" i="7"/>
  <c r="P347" i="7"/>
  <c r="L348" i="7"/>
  <c r="P348" i="7"/>
  <c r="L350" i="7"/>
  <c r="J351" i="7"/>
  <c r="N351" i="7"/>
  <c r="J352" i="7"/>
  <c r="N352" i="7"/>
  <c r="L353" i="7"/>
  <c r="P353" i="7"/>
  <c r="L354" i="7"/>
  <c r="J355" i="7"/>
  <c r="N355" i="7"/>
  <c r="K343" i="7"/>
  <c r="K344" i="7"/>
  <c r="K347" i="7"/>
  <c r="K348" i="7"/>
  <c r="M351" i="7"/>
  <c r="M355" i="7"/>
  <c r="O343" i="7"/>
  <c r="O347" i="7"/>
  <c r="P352" i="7"/>
  <c r="O344" i="7"/>
  <c r="O348" i="7"/>
  <c r="O353" i="7"/>
  <c r="K345" i="7"/>
  <c r="O345" i="7"/>
  <c r="M346" i="7"/>
  <c r="K350" i="7"/>
  <c r="O350" i="7"/>
  <c r="K352" i="7"/>
  <c r="O352" i="7"/>
  <c r="M353" i="7"/>
  <c r="M354" i="7"/>
  <c r="J343" i="7"/>
  <c r="N343" i="7"/>
  <c r="J344" i="7"/>
  <c r="N344" i="7"/>
  <c r="J345" i="7"/>
  <c r="N345" i="7"/>
  <c r="L346" i="7"/>
  <c r="J347" i="7"/>
  <c r="N347" i="7"/>
  <c r="J348" i="7"/>
  <c r="N348" i="7"/>
  <c r="J350" i="7"/>
  <c r="N350" i="7"/>
  <c r="L351" i="7"/>
  <c r="P351" i="7"/>
  <c r="L352" i="7"/>
  <c r="J353" i="7"/>
  <c r="N353" i="7"/>
  <c r="J354" i="7"/>
  <c r="N354" i="7"/>
  <c r="L355" i="7"/>
  <c r="P355" i="7"/>
  <c r="M343" i="7"/>
  <c r="M344" i="7"/>
  <c r="M347" i="7"/>
  <c r="M348" i="7"/>
  <c r="K355" i="7"/>
  <c r="J318" i="7"/>
  <c r="K318" i="7" s="1"/>
  <c r="J316" i="7"/>
  <c r="J315" i="7"/>
  <c r="J314" i="7"/>
  <c r="J313" i="7"/>
  <c r="J312" i="7"/>
  <c r="J311" i="7"/>
  <c r="J310" i="7"/>
  <c r="J309" i="7"/>
  <c r="J308" i="7"/>
  <c r="J307" i="7"/>
  <c r="J306" i="7"/>
  <c r="J305" i="7"/>
  <c r="J304" i="7"/>
  <c r="J317" i="7"/>
  <c r="N328" i="7"/>
  <c r="J328" i="7"/>
  <c r="M328" i="7"/>
  <c r="P325" i="7"/>
  <c r="L325" i="7"/>
  <c r="O325" i="7"/>
  <c r="K325" i="7"/>
  <c r="P323" i="7"/>
  <c r="L323" i="7"/>
  <c r="O323" i="7"/>
  <c r="K323" i="7"/>
  <c r="M334" i="7"/>
  <c r="P334" i="7"/>
  <c r="L334" i="7"/>
  <c r="N336" i="7"/>
  <c r="M336" i="7"/>
  <c r="P336" i="7"/>
  <c r="J336" i="7"/>
  <c r="M339" i="7"/>
  <c r="P339" i="7"/>
  <c r="L339" i="7"/>
  <c r="M329" i="7"/>
  <c r="N329" i="7"/>
  <c r="J329" i="7"/>
  <c r="K329" i="7"/>
  <c r="N326" i="7"/>
  <c r="J326" i="7"/>
  <c r="M326" i="7"/>
  <c r="P324" i="7"/>
  <c r="L324" i="7"/>
  <c r="O324" i="7"/>
  <c r="K324" i="7"/>
  <c r="M333" i="7"/>
  <c r="P333" i="7"/>
  <c r="L333" i="7"/>
  <c r="O335" i="7"/>
  <c r="K335" i="7"/>
  <c r="N335" i="7"/>
  <c r="J335" i="7"/>
  <c r="O338" i="7"/>
  <c r="K338" i="7"/>
  <c r="N338" i="7"/>
  <c r="J302" i="7"/>
  <c r="J301" i="7"/>
  <c r="P281" i="7"/>
  <c r="N281" i="7"/>
  <c r="L281" i="7"/>
  <c r="J281" i="7"/>
  <c r="P280" i="7"/>
  <c r="N280" i="7"/>
  <c r="L280" i="7"/>
  <c r="J280" i="7"/>
  <c r="O276" i="7"/>
  <c r="M276" i="7"/>
  <c r="K276" i="7"/>
  <c r="O275" i="7"/>
  <c r="P328" i="7"/>
  <c r="L328" i="7"/>
  <c r="O328" i="7"/>
  <c r="K328" i="7"/>
  <c r="N325" i="7"/>
  <c r="J325" i="7"/>
  <c r="M325" i="7"/>
  <c r="N323" i="7"/>
  <c r="J323" i="7"/>
  <c r="M323" i="7"/>
  <c r="O334" i="7"/>
  <c r="K334" i="7"/>
  <c r="N334" i="7"/>
  <c r="J334" i="7"/>
  <c r="O336" i="7"/>
  <c r="K336" i="7"/>
  <c r="L336" i="7"/>
  <c r="O339" i="7"/>
  <c r="K339" i="7"/>
  <c r="N339" i="7"/>
  <c r="J339" i="7"/>
  <c r="P329" i="7"/>
  <c r="L329" i="7"/>
  <c r="O329" i="7"/>
  <c r="P326" i="7"/>
  <c r="L326" i="7"/>
  <c r="O326" i="7"/>
  <c r="K326" i="7"/>
  <c r="N324" i="7"/>
  <c r="J324" i="7"/>
  <c r="M324" i="7"/>
  <c r="O333" i="7"/>
  <c r="K333" i="7"/>
  <c r="N333" i="7"/>
  <c r="J333" i="7"/>
  <c r="M335" i="7"/>
  <c r="P335" i="7"/>
  <c r="L335" i="7"/>
  <c r="L338" i="7"/>
  <c r="M338" i="7"/>
  <c r="P338" i="7"/>
  <c r="J338" i="7"/>
  <c r="J303" i="7"/>
  <c r="J300" i="7"/>
  <c r="J299" i="7"/>
  <c r="J298" i="7"/>
  <c r="J297" i="7"/>
  <c r="J296" i="7"/>
  <c r="J295" i="7"/>
  <c r="O281" i="7"/>
  <c r="M281" i="7"/>
  <c r="K281" i="7"/>
  <c r="O280" i="7"/>
  <c r="M280" i="7"/>
  <c r="K280" i="7"/>
  <c r="P276" i="7"/>
  <c r="N276" i="7"/>
  <c r="L276" i="7"/>
  <c r="J276" i="7"/>
  <c r="P275" i="7"/>
  <c r="L269" i="7"/>
  <c r="L266" i="7"/>
  <c r="L264" i="7"/>
  <c r="J259" i="7"/>
  <c r="J258" i="7"/>
  <c r="L257" i="7"/>
  <c r="J256" i="7"/>
  <c r="L255" i="7"/>
  <c r="J254" i="7"/>
  <c r="L253" i="7"/>
  <c r="J252" i="7"/>
  <c r="L251" i="7"/>
  <c r="J250" i="7"/>
  <c r="L249" i="7"/>
  <c r="J248" i="7"/>
  <c r="L247" i="7"/>
  <c r="J246" i="7"/>
  <c r="L245" i="7"/>
  <c r="J244" i="7"/>
  <c r="L243" i="7"/>
  <c r="J242" i="7"/>
  <c r="L241" i="7"/>
  <c r="J240" i="7"/>
  <c r="L239" i="7"/>
  <c r="J238" i="7"/>
  <c r="L237" i="7"/>
  <c r="J236" i="7"/>
  <c r="M226" i="7"/>
  <c r="K226" i="7"/>
  <c r="M225" i="7"/>
  <c r="K225" i="7"/>
  <c r="O224" i="7"/>
  <c r="M224" i="7"/>
  <c r="K224" i="7"/>
  <c r="N223" i="7"/>
  <c r="L223" i="7"/>
  <c r="J223" i="7"/>
  <c r="N222" i="7"/>
  <c r="L222" i="7"/>
  <c r="J222" i="7"/>
  <c r="N221" i="7"/>
  <c r="L221" i="7"/>
  <c r="J221" i="7"/>
  <c r="N220" i="7"/>
  <c r="L220" i="7"/>
  <c r="J220" i="7"/>
  <c r="M219" i="7"/>
  <c r="K219" i="7"/>
  <c r="O218" i="7"/>
  <c r="M218" i="7"/>
  <c r="K218" i="7"/>
  <c r="N217" i="7"/>
  <c r="L217" i="7"/>
  <c r="J217" i="7"/>
  <c r="L268" i="7"/>
  <c r="L265" i="7"/>
  <c r="L263" i="7"/>
  <c r="L259" i="7"/>
  <c r="L258" i="7"/>
  <c r="J257" i="7"/>
  <c r="L256" i="7"/>
  <c r="J255" i="7"/>
  <c r="L254" i="7"/>
  <c r="J253" i="7"/>
  <c r="L252" i="7"/>
  <c r="J251" i="7"/>
  <c r="L250" i="7"/>
  <c r="J249" i="7"/>
  <c r="L248" i="7"/>
  <c r="J247" i="7"/>
  <c r="L246" i="7"/>
  <c r="J245" i="7"/>
  <c r="L244" i="7"/>
  <c r="J243" i="7"/>
  <c r="L242" i="7"/>
  <c r="J241" i="7"/>
  <c r="L240" i="7"/>
  <c r="J239" i="7"/>
  <c r="L238" i="7"/>
  <c r="J237" i="7"/>
  <c r="L236" i="7"/>
  <c r="N226" i="7"/>
  <c r="L226" i="7"/>
  <c r="J226" i="7"/>
  <c r="N225" i="7"/>
  <c r="L225" i="7"/>
  <c r="J225" i="7"/>
  <c r="N224" i="7"/>
  <c r="L224" i="7"/>
  <c r="J224" i="7"/>
  <c r="M223" i="7"/>
  <c r="K223" i="7"/>
  <c r="M222" i="7"/>
  <c r="K222" i="7"/>
  <c r="M221" i="7"/>
  <c r="K221" i="7"/>
  <c r="M220" i="7"/>
  <c r="K220" i="7"/>
  <c r="N219" i="7"/>
  <c r="L219" i="7"/>
  <c r="J219" i="7"/>
  <c r="N218" i="7"/>
  <c r="L218" i="7"/>
  <c r="J218" i="7"/>
  <c r="M217" i="7"/>
  <c r="K217" i="7"/>
  <c r="M216" i="7"/>
  <c r="K216" i="7"/>
  <c r="N212" i="7"/>
  <c r="L212" i="7"/>
  <c r="J212" i="7"/>
  <c r="M211" i="7"/>
  <c r="K211" i="7"/>
  <c r="N210" i="7"/>
  <c r="L210" i="7"/>
  <c r="J210" i="7"/>
  <c r="M209" i="7"/>
  <c r="K209" i="7"/>
  <c r="N208" i="7"/>
  <c r="L208" i="7"/>
  <c r="J208" i="7"/>
  <c r="M207" i="7"/>
  <c r="K207" i="7"/>
  <c r="N206" i="7"/>
  <c r="L206" i="7"/>
  <c r="J206" i="7"/>
  <c r="M205" i="7"/>
  <c r="K205" i="7"/>
  <c r="N204" i="7"/>
  <c r="L204" i="7"/>
  <c r="J204" i="7"/>
  <c r="M203" i="7"/>
  <c r="K203" i="7"/>
  <c r="N202" i="7"/>
  <c r="L202" i="7"/>
  <c r="J202" i="7"/>
  <c r="N216" i="7"/>
  <c r="L216" i="7"/>
  <c r="J216" i="7"/>
  <c r="M212" i="7"/>
  <c r="K212" i="7"/>
  <c r="N211" i="7"/>
  <c r="L211" i="7"/>
  <c r="J211" i="7"/>
  <c r="M210" i="7"/>
  <c r="K210" i="7"/>
  <c r="N209" i="7"/>
  <c r="L209" i="7"/>
  <c r="J209" i="7"/>
  <c r="M208" i="7"/>
  <c r="K208" i="7"/>
  <c r="N207" i="7"/>
  <c r="L207" i="7"/>
  <c r="J207" i="7"/>
  <c r="M206" i="7"/>
  <c r="K206" i="7"/>
  <c r="N205" i="7"/>
  <c r="L205" i="7"/>
  <c r="J205" i="7"/>
  <c r="M204" i="7"/>
  <c r="K204" i="7"/>
  <c r="N203" i="7"/>
  <c r="L203" i="7"/>
  <c r="J203" i="7"/>
  <c r="M202" i="7"/>
  <c r="K202" i="7"/>
  <c r="M164" i="7"/>
  <c r="K164" i="7"/>
  <c r="M163" i="7"/>
  <c r="K163" i="7"/>
  <c r="N162" i="7"/>
  <c r="L162" i="7"/>
  <c r="J162" i="7"/>
  <c r="N161" i="7"/>
  <c r="L161" i="7"/>
  <c r="J161" i="7"/>
  <c r="N160" i="7"/>
  <c r="L160" i="7"/>
  <c r="J160" i="7"/>
  <c r="N159" i="7"/>
  <c r="L159" i="7"/>
  <c r="J159" i="7"/>
  <c r="M158" i="7"/>
  <c r="K158" i="7"/>
  <c r="M157" i="7"/>
  <c r="K157" i="7"/>
  <c r="N156" i="7"/>
  <c r="L156" i="7"/>
  <c r="J156" i="7"/>
  <c r="M155" i="7"/>
  <c r="K155" i="7"/>
  <c r="N154" i="7"/>
  <c r="L154" i="7"/>
  <c r="J154" i="7"/>
  <c r="M150" i="7"/>
  <c r="K150" i="7"/>
  <c r="N149" i="7"/>
  <c r="L149" i="7"/>
  <c r="J149" i="7"/>
  <c r="M148" i="7"/>
  <c r="K148" i="7"/>
  <c r="N147" i="7"/>
  <c r="L147" i="7"/>
  <c r="J147" i="7"/>
  <c r="M146" i="7"/>
  <c r="K146" i="7"/>
  <c r="N145" i="7"/>
  <c r="L145" i="7"/>
  <c r="J145" i="7"/>
  <c r="M144" i="7"/>
  <c r="K144" i="7"/>
  <c r="N143" i="7"/>
  <c r="L143" i="7"/>
  <c r="J143" i="7"/>
  <c r="N142" i="7"/>
  <c r="L142" i="7"/>
  <c r="J142" i="7"/>
  <c r="N164" i="7"/>
  <c r="L164" i="7"/>
  <c r="J164" i="7"/>
  <c r="N163" i="7"/>
  <c r="L163" i="7"/>
  <c r="J163" i="7"/>
  <c r="O162" i="7"/>
  <c r="M162" i="7"/>
  <c r="K162" i="7"/>
  <c r="M161" i="7"/>
  <c r="K161" i="7"/>
  <c r="M160" i="7"/>
  <c r="K160" i="7"/>
  <c r="M159" i="7"/>
  <c r="K159" i="7"/>
  <c r="N158" i="7"/>
  <c r="L158" i="7"/>
  <c r="J158" i="7"/>
  <c r="N157" i="7"/>
  <c r="L157" i="7"/>
  <c r="J157" i="7"/>
  <c r="O156" i="7"/>
  <c r="M156" i="7"/>
  <c r="K156" i="7"/>
  <c r="N155" i="7"/>
  <c r="L155" i="7"/>
  <c r="J155" i="7"/>
  <c r="M154" i="7"/>
  <c r="K154" i="7"/>
  <c r="N150" i="7"/>
  <c r="L150" i="7"/>
  <c r="J150" i="7"/>
  <c r="M149" i="7"/>
  <c r="K149" i="7"/>
  <c r="N148" i="7"/>
  <c r="L148" i="7"/>
  <c r="J148" i="7"/>
  <c r="M147" i="7"/>
  <c r="K147" i="7"/>
  <c r="N146" i="7"/>
  <c r="L146" i="7"/>
  <c r="J146" i="7"/>
  <c r="M145" i="7"/>
  <c r="K145" i="7"/>
  <c r="N144" i="7"/>
  <c r="L144" i="7"/>
  <c r="J144" i="7"/>
  <c r="M143" i="7"/>
  <c r="K143" i="7"/>
  <c r="M142" i="7"/>
  <c r="K142" i="7"/>
  <c r="M141" i="7"/>
  <c r="K141" i="7"/>
  <c r="M140" i="7"/>
  <c r="K140" i="7"/>
  <c r="N141" i="7"/>
  <c r="L141" i="7"/>
  <c r="J141" i="7"/>
  <c r="N140" i="7"/>
  <c r="L140" i="7"/>
  <c r="J140" i="7"/>
  <c r="P103" i="7"/>
  <c r="N103" i="7"/>
  <c r="L103" i="7"/>
  <c r="J103" i="7"/>
  <c r="O102" i="7"/>
  <c r="M102" i="7"/>
  <c r="K102" i="7"/>
  <c r="P100" i="7"/>
  <c r="N100" i="7"/>
  <c r="L100" i="7"/>
  <c r="J100" i="7"/>
  <c r="M99" i="7"/>
  <c r="K99" i="7"/>
  <c r="P98" i="7"/>
  <c r="N98" i="7"/>
  <c r="L98" i="7"/>
  <c r="J98" i="7"/>
  <c r="M97" i="7"/>
  <c r="K97" i="7"/>
  <c r="P94" i="7"/>
  <c r="N94" i="7"/>
  <c r="L94" i="7"/>
  <c r="J94" i="7"/>
  <c r="M93" i="7"/>
  <c r="K93" i="7"/>
  <c r="P91" i="7"/>
  <c r="N91" i="7"/>
  <c r="L91" i="7"/>
  <c r="J91" i="7"/>
  <c r="P90" i="7"/>
  <c r="N90" i="7"/>
  <c r="L90" i="7"/>
  <c r="J90" i="7"/>
  <c r="M89" i="7"/>
  <c r="K89" i="7"/>
  <c r="M88" i="7"/>
  <c r="M103" i="7"/>
  <c r="K103" i="7"/>
  <c r="P102" i="7"/>
  <c r="N102" i="7"/>
  <c r="L102" i="7"/>
  <c r="J102" i="7"/>
  <c r="M100" i="7"/>
  <c r="K100" i="7"/>
  <c r="P99" i="7"/>
  <c r="N99" i="7"/>
  <c r="L99" i="7"/>
  <c r="J99" i="7"/>
  <c r="M98" i="7"/>
  <c r="K98" i="7"/>
  <c r="P97" i="7"/>
  <c r="N97" i="7"/>
  <c r="L97" i="7"/>
  <c r="J97" i="7"/>
  <c r="M94" i="7"/>
  <c r="K94" i="7"/>
  <c r="P93" i="7"/>
  <c r="N93" i="7"/>
  <c r="L93" i="7"/>
  <c r="J93" i="7"/>
  <c r="M91" i="7"/>
  <c r="K91" i="7"/>
  <c r="M90" i="7"/>
  <c r="K90" i="7"/>
  <c r="P89" i="7"/>
  <c r="N89" i="7"/>
  <c r="L89" i="7"/>
  <c r="J89" i="7"/>
  <c r="P88" i="7"/>
  <c r="N88" i="7"/>
  <c r="L88" i="7"/>
  <c r="J88" i="7"/>
  <c r="K88" i="7"/>
  <c r="O50" i="7"/>
  <c r="M50" i="7"/>
  <c r="K50" i="7"/>
  <c r="P50" i="7"/>
  <c r="N50" i="7"/>
  <c r="L50" i="7"/>
  <c r="P49" i="7"/>
  <c r="N49" i="7"/>
  <c r="L49" i="7"/>
  <c r="J49" i="7"/>
  <c r="P47" i="7"/>
  <c r="N47" i="7"/>
  <c r="L47" i="7"/>
  <c r="J47" i="7"/>
  <c r="M46" i="7"/>
  <c r="K46" i="7"/>
  <c r="P45" i="7"/>
  <c r="N45" i="7"/>
  <c r="L45" i="7"/>
  <c r="J45" i="7"/>
  <c r="J50" i="7"/>
  <c r="M49" i="7"/>
  <c r="K49" i="7"/>
  <c r="M47" i="7"/>
  <c r="K47" i="7"/>
  <c r="P46" i="7"/>
  <c r="N46" i="7"/>
  <c r="L46" i="7"/>
  <c r="J46" i="7"/>
  <c r="M45" i="7"/>
  <c r="K45" i="7"/>
  <c r="P44" i="7"/>
  <c r="N44" i="7"/>
  <c r="L44" i="7"/>
  <c r="J44" i="7"/>
  <c r="P41" i="7"/>
  <c r="N41" i="7"/>
  <c r="L41" i="7"/>
  <c r="J41" i="7"/>
  <c r="M40" i="7"/>
  <c r="K40" i="7"/>
  <c r="M38" i="7"/>
  <c r="L38" i="7" s="1"/>
  <c r="J38" i="7"/>
  <c r="M37" i="7"/>
  <c r="K37" i="7"/>
  <c r="M36" i="7"/>
  <c r="K36" i="7"/>
  <c r="M44" i="7"/>
  <c r="K44" i="7"/>
  <c r="M41" i="7"/>
  <c r="K41" i="7"/>
  <c r="P40" i="7"/>
  <c r="N40" i="7"/>
  <c r="L40" i="7"/>
  <c r="J40" i="7"/>
  <c r="P38" i="7"/>
  <c r="N38" i="7"/>
  <c r="K38" i="7"/>
  <c r="P37" i="7"/>
  <c r="N37" i="7"/>
  <c r="L37" i="7"/>
  <c r="J37" i="7"/>
  <c r="P36" i="7"/>
  <c r="N36" i="7"/>
  <c r="L36" i="7"/>
  <c r="J36" i="7"/>
  <c r="P35" i="7"/>
  <c r="N35" i="7"/>
  <c r="L35" i="7"/>
  <c r="J35" i="7"/>
  <c r="M35" i="7"/>
  <c r="K35" i="7"/>
  <c r="K957" i="7" l="1"/>
  <c r="N29" i="35"/>
  <c r="N949" i="7"/>
  <c r="O29" i="35" s="1"/>
  <c r="N940" i="7"/>
  <c r="O20" i="35" s="1"/>
  <c r="N20" i="35"/>
  <c r="N939" i="7"/>
  <c r="O19" i="35" s="1"/>
  <c r="N19" i="35"/>
  <c r="N10" i="35"/>
  <c r="N930" i="7"/>
  <c r="O10" i="35" s="1"/>
  <c r="N948" i="7"/>
  <c r="O28" i="35" s="1"/>
  <c r="N28" i="35"/>
  <c r="N13" i="35"/>
  <c r="N933" i="7"/>
  <c r="O13" i="35" s="1"/>
  <c r="N942" i="7"/>
  <c r="O22" i="35" s="1"/>
  <c r="N22" i="35"/>
  <c r="N928" i="7"/>
  <c r="O8" i="35" s="1"/>
  <c r="N8" i="35"/>
  <c r="M926" i="7"/>
  <c r="M6" i="35" s="1"/>
  <c r="N936" i="7"/>
  <c r="O16" i="35" s="1"/>
  <c r="N16" i="35"/>
  <c r="N945" i="7"/>
  <c r="O25" i="35" s="1"/>
  <c r="N25" i="35"/>
  <c r="N929" i="7"/>
  <c r="O9" i="35" s="1"/>
  <c r="N9" i="35"/>
  <c r="N944" i="7"/>
  <c r="O24" i="35" s="1"/>
  <c r="N24" i="35"/>
  <c r="N946" i="7"/>
  <c r="O26" i="35" s="1"/>
  <c r="N26" i="35"/>
  <c r="N947" i="7"/>
  <c r="O27" i="35" s="1"/>
  <c r="N27" i="35"/>
  <c r="N18" i="35"/>
  <c r="N938" i="7"/>
  <c r="O18" i="35" s="1"/>
  <c r="N943" i="7"/>
  <c r="O23" i="35" s="1"/>
  <c r="N23" i="35"/>
  <c r="N926" i="7"/>
  <c r="O6" i="35" s="1"/>
  <c r="N6" i="35"/>
  <c r="N937" i="7"/>
  <c r="O17" i="35" s="1"/>
  <c r="N17" i="35"/>
  <c r="N931" i="7"/>
  <c r="O11" i="35" s="1"/>
  <c r="N11" i="35"/>
  <c r="N934" i="7"/>
  <c r="O14" i="35" s="1"/>
  <c r="N14" i="35"/>
  <c r="N927" i="7"/>
  <c r="O7" i="35" s="1"/>
  <c r="N7" i="35"/>
  <c r="N932" i="7"/>
  <c r="O12" i="35" s="1"/>
  <c r="N12" i="35"/>
  <c r="N935" i="7"/>
  <c r="O15" i="35" s="1"/>
  <c r="N15" i="35"/>
  <c r="N21" i="35"/>
  <c r="N941" i="7"/>
  <c r="O21" i="35" s="1"/>
  <c r="K956" i="7"/>
  <c r="K285" i="7"/>
  <c r="L284" i="7"/>
  <c r="O284" i="7"/>
  <c r="N284" i="7"/>
  <c r="N245" i="7"/>
  <c r="N254" i="7"/>
  <c r="N258" i="7"/>
  <c r="N250" i="7"/>
  <c r="P284" i="7"/>
  <c r="L285" i="7"/>
  <c r="P285" i="7"/>
  <c r="N237" i="7"/>
  <c r="N256" i="7"/>
  <c r="J285" i="7"/>
  <c r="N257" i="7"/>
  <c r="N253" i="7"/>
  <c r="N244" i="7"/>
  <c r="N236" i="7"/>
  <c r="N248" i="7"/>
  <c r="N241" i="7"/>
  <c r="N246" i="7"/>
  <c r="M285" i="7"/>
  <c r="N255" i="7"/>
  <c r="N242" i="7"/>
  <c r="K284" i="7"/>
  <c r="N240" i="7"/>
  <c r="N243" i="7"/>
  <c r="N238" i="7"/>
  <c r="N285" i="7"/>
  <c r="J284" i="7"/>
  <c r="M284" i="7"/>
  <c r="N247" i="7"/>
  <c r="N251" i="7"/>
  <c r="N252" i="7"/>
  <c r="N239" i="7"/>
  <c r="N249" i="7"/>
  <c r="O285" i="7"/>
  <c r="K973" i="7"/>
  <c r="K963" i="7"/>
  <c r="K972" i="7"/>
  <c r="K962" i="7"/>
  <c r="K961" i="7"/>
  <c r="K974" i="7"/>
  <c r="K975" i="7"/>
  <c r="K960" i="7"/>
  <c r="K965" i="7"/>
  <c r="K967" i="7"/>
  <c r="K970" i="7"/>
  <c r="K966" i="7"/>
  <c r="K969" i="7"/>
  <c r="K247" i="7"/>
  <c r="K239" i="7"/>
  <c r="K255" i="7"/>
  <c r="M929" i="7"/>
  <c r="M9" i="35" s="1"/>
  <c r="M945" i="7"/>
  <c r="M25" i="35" s="1"/>
  <c r="M931" i="7"/>
  <c r="M11" i="35" s="1"/>
  <c r="M947" i="7"/>
  <c r="M27" i="35" s="1"/>
  <c r="M938" i="7"/>
  <c r="M18" i="35" s="1"/>
  <c r="H927" i="7"/>
  <c r="C7" i="35" s="1"/>
  <c r="M941" i="7"/>
  <c r="M21" i="35" s="1"/>
  <c r="O928" i="7"/>
  <c r="Q8" i="35" s="1"/>
  <c r="M934" i="7"/>
  <c r="M14" i="35" s="1"/>
  <c r="M949" i="7"/>
  <c r="M29" i="35" s="1"/>
  <c r="M927" i="7"/>
  <c r="M7" i="35" s="1"/>
  <c r="M943" i="7"/>
  <c r="M23" i="35" s="1"/>
  <c r="O926" i="7"/>
  <c r="O927" i="7"/>
  <c r="Q7" i="35" s="1"/>
  <c r="M936" i="7"/>
  <c r="M16" i="35" s="1"/>
  <c r="M940" i="7"/>
  <c r="M20" i="35" s="1"/>
  <c r="M933" i="7"/>
  <c r="M13" i="35" s="1"/>
  <c r="M942" i="7"/>
  <c r="M22" i="35" s="1"/>
  <c r="M935" i="7"/>
  <c r="M15" i="35" s="1"/>
  <c r="M928" i="7"/>
  <c r="M8" i="35" s="1"/>
  <c r="M944" i="7"/>
  <c r="M24" i="35" s="1"/>
  <c r="M937" i="7"/>
  <c r="M17" i="35" s="1"/>
  <c r="O930" i="7"/>
  <c r="Q10" i="35" s="1"/>
  <c r="O931" i="7"/>
  <c r="Q11" i="35" s="1"/>
  <c r="O932" i="7"/>
  <c r="Q12" i="35" s="1"/>
  <c r="O933" i="7"/>
  <c r="Q13" i="35" s="1"/>
  <c r="O934" i="7"/>
  <c r="Q14" i="35" s="1"/>
  <c r="O935" i="7"/>
  <c r="Q15" i="35" s="1"/>
  <c r="O936" i="7"/>
  <c r="Q16" i="35" s="1"/>
  <c r="O937" i="7"/>
  <c r="Q17" i="35" s="1"/>
  <c r="O938" i="7"/>
  <c r="Q18" i="35" s="1"/>
  <c r="O939" i="7"/>
  <c r="Q19" i="35" s="1"/>
  <c r="O940" i="7"/>
  <c r="Q20" i="35" s="1"/>
  <c r="O941" i="7"/>
  <c r="Q21" i="35" s="1"/>
  <c r="O942" i="7"/>
  <c r="Q22" i="35" s="1"/>
  <c r="O943" i="7"/>
  <c r="Q23" i="35" s="1"/>
  <c r="O944" i="7"/>
  <c r="Q24" i="35" s="1"/>
  <c r="O945" i="7"/>
  <c r="Q25" i="35" s="1"/>
  <c r="O946" i="7"/>
  <c r="Q26" i="35" s="1"/>
  <c r="O947" i="7"/>
  <c r="Q27" i="35" s="1"/>
  <c r="O948" i="7"/>
  <c r="Q28" i="35" s="1"/>
  <c r="O949" i="7"/>
  <c r="Q29" i="35" s="1"/>
  <c r="M930" i="7"/>
  <c r="M10" i="35" s="1"/>
  <c r="M946" i="7"/>
  <c r="M26" i="35" s="1"/>
  <c r="M939" i="7"/>
  <c r="M19" i="35" s="1"/>
  <c r="O929" i="7"/>
  <c r="Q9" i="35" s="1"/>
  <c r="M932" i="7"/>
  <c r="M12" i="35" s="1"/>
  <c r="M948" i="7"/>
  <c r="M28" i="35" s="1"/>
  <c r="L52" i="7"/>
  <c r="M533" i="7"/>
  <c r="M409" i="7"/>
  <c r="K533" i="7"/>
  <c r="J52" i="7"/>
  <c r="K237" i="7"/>
  <c r="K245" i="7"/>
  <c r="K253" i="7"/>
  <c r="P533" i="7"/>
  <c r="K243" i="7"/>
  <c r="K251" i="7"/>
  <c r="L533" i="7"/>
  <c r="J533" i="7"/>
  <c r="K241" i="7"/>
  <c r="K249" i="7"/>
  <c r="K257" i="7"/>
  <c r="P477" i="7"/>
  <c r="P809" i="7"/>
  <c r="N533" i="7"/>
  <c r="K409" i="7"/>
  <c r="K301" i="7"/>
  <c r="K302" i="7"/>
  <c r="K317" i="7"/>
  <c r="K304" i="7"/>
  <c r="K305" i="7"/>
  <c r="K306" i="7"/>
  <c r="K307" i="7"/>
  <c r="K308" i="7"/>
  <c r="K309" i="7"/>
  <c r="K310" i="7"/>
  <c r="K311" i="7"/>
  <c r="K312" i="7"/>
  <c r="K313" i="7"/>
  <c r="K314" i="7"/>
  <c r="K315" i="7"/>
  <c r="K316" i="7"/>
  <c r="J409" i="7"/>
  <c r="K236" i="7"/>
  <c r="K238" i="7"/>
  <c r="K240" i="7"/>
  <c r="K242" i="7"/>
  <c r="K244" i="7"/>
  <c r="K246" i="7"/>
  <c r="K248" i="7"/>
  <c r="K250" i="7"/>
  <c r="K252" i="7"/>
  <c r="K254" i="7"/>
  <c r="K256" i="7"/>
  <c r="K258" i="7"/>
  <c r="L166" i="7"/>
  <c r="M228" i="7"/>
  <c r="J166" i="7"/>
  <c r="N166" i="7"/>
  <c r="B7" i="35"/>
  <c r="L7" i="35"/>
  <c r="L9" i="35"/>
  <c r="L11" i="35"/>
  <c r="L13" i="35"/>
  <c r="L15" i="35"/>
  <c r="L17" i="35"/>
  <c r="L19" i="35"/>
  <c r="L21" i="35"/>
  <c r="L23" i="35"/>
  <c r="L25" i="35"/>
  <c r="L27" i="35"/>
  <c r="P6" i="35"/>
  <c r="P7" i="35"/>
  <c r="P8" i="35"/>
  <c r="P9" i="35"/>
  <c r="P10" i="35"/>
  <c r="P11" i="35"/>
  <c r="P12" i="35"/>
  <c r="P13" i="35"/>
  <c r="P14" i="35"/>
  <c r="P15" i="35"/>
  <c r="P16" i="35"/>
  <c r="P17" i="35"/>
  <c r="P18" i="35"/>
  <c r="P19" i="35"/>
  <c r="P20" i="35"/>
  <c r="P21" i="35"/>
  <c r="P22" i="35"/>
  <c r="P23" i="35"/>
  <c r="P24" i="35"/>
  <c r="P25" i="35"/>
  <c r="P26" i="35"/>
  <c r="P27" i="35"/>
  <c r="P28" i="35"/>
  <c r="P29" i="35"/>
  <c r="L6" i="35"/>
  <c r="L8" i="35"/>
  <c r="L10" i="35"/>
  <c r="L12" i="35"/>
  <c r="L14" i="35"/>
  <c r="L16" i="35"/>
  <c r="L18" i="35"/>
  <c r="L20" i="35"/>
  <c r="L22" i="35"/>
  <c r="L24" i="35"/>
  <c r="L26" i="35"/>
  <c r="L28" i="35"/>
  <c r="L29" i="35"/>
  <c r="P863" i="7"/>
  <c r="K295" i="7"/>
  <c r="K296" i="7"/>
  <c r="K297" i="7"/>
  <c r="K298" i="7"/>
  <c r="K299" i="7"/>
  <c r="K300" i="7"/>
  <c r="K303" i="7"/>
  <c r="M588" i="7"/>
  <c r="L644" i="7"/>
  <c r="P644" i="7"/>
  <c r="P728" i="7"/>
  <c r="L588" i="7"/>
  <c r="K259" i="7"/>
  <c r="K105" i="7"/>
  <c r="M166" i="7"/>
  <c r="L228" i="7"/>
  <c r="K228" i="7"/>
  <c r="K588" i="7"/>
  <c r="J588" i="7" s="1"/>
  <c r="M644" i="7"/>
  <c r="P588" i="7"/>
  <c r="N728" i="7"/>
  <c r="M728" i="7" s="1"/>
  <c r="K52" i="7"/>
  <c r="P52" i="7"/>
  <c r="L105" i="7"/>
  <c r="P105" i="7"/>
  <c r="M52" i="7"/>
  <c r="N52" i="7"/>
  <c r="J105" i="7"/>
  <c r="M105" i="7"/>
  <c r="K166" i="7"/>
  <c r="N341" i="7"/>
  <c r="M341" i="7" s="1"/>
  <c r="L341" i="7" s="1"/>
  <c r="K341" i="7" s="1"/>
  <c r="J341" i="7" s="1"/>
  <c r="O341" i="7"/>
  <c r="P341" i="7"/>
  <c r="L409" i="7"/>
  <c r="P409" i="7"/>
  <c r="N588" i="7"/>
  <c r="K644" i="7"/>
  <c r="J644" i="7" s="1"/>
  <c r="G644" i="7" s="1"/>
  <c r="A44" i="21" s="1"/>
  <c r="F25" i="21" s="1"/>
  <c r="L728" i="7"/>
  <c r="K728" i="7" s="1"/>
  <c r="J728" i="7" s="1"/>
  <c r="J228" i="7"/>
  <c r="N228" i="7"/>
  <c r="N409" i="7"/>
  <c r="D1" i="5"/>
  <c r="E1" i="5" s="1"/>
  <c r="F1" i="5" s="1"/>
  <c r="A25" i="21" l="1"/>
  <c r="F25" i="20" s="1"/>
  <c r="A63" i="21"/>
  <c r="Q6" i="35"/>
  <c r="K460" i="7"/>
  <c r="R892" i="7"/>
  <c r="R887" i="7"/>
  <c r="K472" i="7"/>
  <c r="J472" i="7"/>
  <c r="R893" i="7"/>
  <c r="J462" i="7"/>
  <c r="N475" i="7"/>
  <c r="R872" i="7"/>
  <c r="J471" i="7"/>
  <c r="K466" i="7"/>
  <c r="R871" i="7"/>
  <c r="M462" i="7"/>
  <c r="M475" i="7"/>
  <c r="R890" i="7"/>
  <c r="R877" i="7"/>
  <c r="M472" i="7"/>
  <c r="L472" i="7"/>
  <c r="L475" i="7"/>
  <c r="M463" i="7"/>
  <c r="K475" i="7"/>
  <c r="L463" i="7"/>
  <c r="R888" i="7"/>
  <c r="N462" i="7"/>
  <c r="R876" i="7"/>
  <c r="R879" i="7"/>
  <c r="R881" i="7"/>
  <c r="J460" i="7"/>
  <c r="R884" i="7"/>
  <c r="R874" i="7"/>
  <c r="L462" i="7"/>
  <c r="R883" i="7"/>
  <c r="K462" i="7"/>
  <c r="N463" i="7"/>
  <c r="K469" i="7"/>
  <c r="J469" i="7"/>
  <c r="L460" i="7"/>
  <c r="R875" i="7"/>
  <c r="R873" i="7"/>
  <c r="N472" i="7"/>
  <c r="M471" i="7"/>
  <c r="N466" i="7"/>
  <c r="L471" i="7"/>
  <c r="M466" i="7"/>
  <c r="L469" i="7"/>
  <c r="K471" i="7"/>
  <c r="L466" i="7"/>
  <c r="R885" i="7"/>
  <c r="J475" i="7"/>
  <c r="R889" i="7"/>
  <c r="K463" i="7"/>
  <c r="N471" i="7"/>
  <c r="J463" i="7"/>
  <c r="R878" i="7"/>
  <c r="J466" i="7"/>
  <c r="M470" i="7"/>
  <c r="N465" i="7"/>
  <c r="A45" i="20" l="1"/>
  <c r="A62" i="20"/>
  <c r="A25" i="20"/>
  <c r="F27" i="19" s="1"/>
  <c r="R882" i="7"/>
  <c r="J477" i="7"/>
  <c r="J461" i="7"/>
  <c r="K461" i="7"/>
  <c r="L461" i="7"/>
  <c r="M461" i="7"/>
  <c r="M469" i="7"/>
  <c r="R886" i="7"/>
  <c r="N469" i="7"/>
  <c r="M460" i="7"/>
  <c r="R894" i="7"/>
  <c r="N460" i="7"/>
  <c r="N470" i="7"/>
  <c r="R880" i="7"/>
  <c r="L477" i="7"/>
  <c r="K477" i="7" s="1"/>
  <c r="L465" i="7"/>
  <c r="K470" i="7"/>
  <c r="M465" i="7"/>
  <c r="L470" i="7"/>
  <c r="J465" i="7"/>
  <c r="K465" i="7"/>
  <c r="J470" i="7"/>
  <c r="N461" i="7"/>
  <c r="R891" i="7"/>
  <c r="E27" i="19" l="1"/>
  <c r="A46" i="19" s="1"/>
  <c r="N477" i="7"/>
  <c r="M477" i="7" s="1"/>
  <c r="A27" i="19" l="1"/>
  <c r="A67" i="19"/>
  <c r="G658" i="7"/>
  <c r="F658" i="7" s="1"/>
  <c r="G671" i="7"/>
  <c r="F671" i="7" s="1"/>
  <c r="G743" i="7"/>
  <c r="F743" i="7" s="1"/>
  <c r="J743" i="7" s="1"/>
  <c r="G750" i="7"/>
  <c r="F750" i="7" s="1"/>
  <c r="K750" i="7" l="1"/>
  <c r="N750" i="7"/>
  <c r="L750" i="7"/>
  <c r="M743" i="7"/>
  <c r="N743" i="7"/>
  <c r="N658" i="7"/>
  <c r="P658" i="7"/>
  <c r="J658" i="7"/>
  <c r="K658" i="7"/>
  <c r="L658" i="7"/>
  <c r="M658" i="7"/>
  <c r="J671" i="7"/>
  <c r="K671" i="7"/>
  <c r="L671" i="7"/>
  <c r="M671" i="7"/>
  <c r="N671" i="7"/>
  <c r="O671" i="7"/>
  <c r="P671" i="7"/>
  <c r="M750" i="7"/>
  <c r="J750" i="7"/>
  <c r="L743" i="7"/>
  <c r="K743" i="7"/>
  <c r="K87" i="7"/>
  <c r="L87" i="7" s="1"/>
  <c r="M87" i="7" s="1"/>
  <c r="N87" i="7" s="1"/>
  <c r="O87" i="7" s="1"/>
  <c r="P87" i="7" s="1"/>
  <c r="K139" i="7"/>
  <c r="L139" i="7" s="1"/>
  <c r="M139" i="7" s="1"/>
  <c r="N139" i="7" s="1"/>
  <c r="O139" i="7" s="1"/>
  <c r="P139" i="7" s="1"/>
  <c r="K201" i="7"/>
  <c r="L201" i="7" s="1"/>
  <c r="M201" i="7" s="1"/>
  <c r="N201" i="7" s="1"/>
  <c r="O201" i="7" s="1"/>
  <c r="P201" i="7" s="1"/>
  <c r="K274" i="7"/>
  <c r="L274" i="7" s="1"/>
  <c r="M274" i="7" s="1"/>
  <c r="N274" i="7" s="1"/>
  <c r="O274" i="7" s="1"/>
  <c r="P274" i="7" s="1"/>
  <c r="K322" i="7"/>
  <c r="L322" i="7" s="1"/>
  <c r="M322" i="7" s="1"/>
  <c r="N322" i="7" s="1"/>
  <c r="O322" i="7" s="1"/>
  <c r="P322" i="7" s="1"/>
  <c r="K515" i="7"/>
  <c r="L515" i="7" s="1"/>
  <c r="M515" i="7" s="1"/>
  <c r="N515" i="7" s="1"/>
  <c r="O515" i="7" s="1"/>
  <c r="P515" i="7" s="1"/>
  <c r="K391" i="7"/>
  <c r="L391" i="7" s="1"/>
  <c r="M391" i="7" s="1"/>
  <c r="N391" i="7" s="1"/>
  <c r="O391" i="7" s="1"/>
  <c r="P391" i="7" s="1"/>
  <c r="K459" i="7"/>
  <c r="L459" i="7" s="1"/>
  <c r="M459" i="7" s="1"/>
  <c r="N459" i="7" s="1"/>
  <c r="O459" i="7" s="1"/>
  <c r="P459" i="7" s="1"/>
  <c r="K570" i="7"/>
  <c r="L570" i="7" s="1"/>
  <c r="M570" i="7" s="1"/>
  <c r="N570" i="7" s="1"/>
  <c r="O570" i="7" s="1"/>
  <c r="P570" i="7" s="1"/>
  <c r="K626" i="7"/>
  <c r="L626" i="7" s="1"/>
  <c r="M626" i="7" s="1"/>
  <c r="N626" i="7" s="1"/>
  <c r="O626" i="7" s="1"/>
  <c r="P626" i="7" s="1"/>
  <c r="K648" i="7"/>
  <c r="L648" i="7" s="1"/>
  <c r="M648" i="7" s="1"/>
  <c r="N648" i="7" s="1"/>
  <c r="O648" i="7" s="1"/>
  <c r="P648" i="7" s="1"/>
  <c r="K710" i="7"/>
  <c r="L710" i="7" s="1"/>
  <c r="M710" i="7" s="1"/>
  <c r="N710" i="7" s="1"/>
  <c r="O710" i="7" s="1"/>
  <c r="P710" i="7" s="1"/>
  <c r="K732" i="7"/>
  <c r="L732" i="7" s="1"/>
  <c r="M732" i="7" s="1"/>
  <c r="N732" i="7" s="1"/>
  <c r="O732" i="7" s="1"/>
  <c r="P732" i="7" s="1"/>
  <c r="K791" i="7"/>
  <c r="L791" i="7" s="1"/>
  <c r="M791" i="7" s="1"/>
  <c r="N791" i="7" s="1"/>
  <c r="O791" i="7" s="1"/>
  <c r="P791" i="7" s="1"/>
  <c r="K845" i="7"/>
  <c r="L845" i="7" s="1"/>
  <c r="M845" i="7" s="1"/>
  <c r="N845" i="7" s="1"/>
  <c r="O845" i="7" s="1"/>
  <c r="P845" i="7" s="1"/>
  <c r="O38" i="7" l="1"/>
  <c r="O41" i="7"/>
  <c r="O40" i="7"/>
  <c r="O37" i="7"/>
  <c r="O36" i="7"/>
  <c r="O47" i="7"/>
  <c r="O49" i="7"/>
  <c r="O46" i="7"/>
  <c r="O45" i="7"/>
  <c r="O100" i="7"/>
  <c r="O103" i="7"/>
  <c r="O99" i="7"/>
  <c r="O98" i="7"/>
  <c r="O91" i="7"/>
  <c r="O94" i="7"/>
  <c r="O93" i="7"/>
  <c r="O90" i="7"/>
  <c r="O89" i="7"/>
  <c r="O164" i="7"/>
  <c r="O163" i="7"/>
  <c r="O161" i="7"/>
  <c r="O159" i="7"/>
  <c r="O158" i="7"/>
  <c r="O160" i="7"/>
  <c r="O157" i="7"/>
  <c r="O155" i="7"/>
  <c r="O150" i="7"/>
  <c r="O149" i="7"/>
  <c r="O148" i="7"/>
  <c r="O147" i="7"/>
  <c r="O145" i="7"/>
  <c r="O144" i="7"/>
  <c r="O146" i="7"/>
  <c r="O143" i="7"/>
  <c r="O142" i="7"/>
  <c r="O141" i="7"/>
  <c r="O226" i="7"/>
  <c r="O225" i="7"/>
  <c r="O223" i="7"/>
  <c r="O221" i="7"/>
  <c r="O220" i="7"/>
  <c r="O222" i="7"/>
  <c r="O219" i="7"/>
  <c r="O217" i="7"/>
  <c r="O212" i="7"/>
  <c r="O211" i="7"/>
  <c r="O210" i="7"/>
  <c r="O209" i="7"/>
  <c r="O207" i="7"/>
  <c r="O206" i="7"/>
  <c r="O208" i="7"/>
  <c r="O205" i="7"/>
  <c r="O204" i="7"/>
  <c r="O203" i="7"/>
  <c r="J182" i="7" l="1"/>
  <c r="J188" i="7"/>
  <c r="J118" i="7"/>
  <c r="J121" i="7"/>
  <c r="J125" i="7"/>
  <c r="J131" i="7"/>
  <c r="J28" i="7"/>
  <c r="J25" i="7"/>
  <c r="J27" i="7"/>
  <c r="J190" i="7"/>
  <c r="J196" i="7"/>
  <c r="J189" i="7"/>
  <c r="O216" i="7"/>
  <c r="J175" i="7"/>
  <c r="J197" i="7"/>
  <c r="J184" i="7"/>
  <c r="J130" i="7"/>
  <c r="J136" i="7"/>
  <c r="K136" i="7" s="1"/>
  <c r="O140" i="7"/>
  <c r="J117" i="7"/>
  <c r="J67" i="7"/>
  <c r="J68" i="7"/>
  <c r="J73" i="7"/>
  <c r="O35" i="7"/>
  <c r="J31" i="7"/>
  <c r="K31" i="7" s="1"/>
  <c r="J30" i="7"/>
  <c r="J19" i="7"/>
  <c r="J12" i="7"/>
  <c r="J176" i="7"/>
  <c r="J177" i="7"/>
  <c r="J191" i="7"/>
  <c r="J119" i="7"/>
  <c r="J63" i="7"/>
  <c r="J64" i="7"/>
  <c r="J74" i="7"/>
  <c r="J195" i="7"/>
  <c r="J178" i="7"/>
  <c r="J185" i="7"/>
  <c r="J186" i="7"/>
  <c r="J194" i="7"/>
  <c r="J82" i="7"/>
  <c r="J71" i="7"/>
  <c r="J77" i="7"/>
  <c r="J70" i="7"/>
  <c r="J14" i="7"/>
  <c r="J15" i="7"/>
  <c r="J20" i="7"/>
  <c r="J180" i="7"/>
  <c r="J183" i="7"/>
  <c r="J187" i="7"/>
  <c r="J193" i="7"/>
  <c r="J120" i="7"/>
  <c r="J126" i="7"/>
  <c r="J62" i="7"/>
  <c r="J76" i="7"/>
  <c r="J69" i="7"/>
  <c r="O97" i="7"/>
  <c r="J61" i="7"/>
  <c r="J10" i="7"/>
  <c r="J11" i="7"/>
  <c r="J21" i="7"/>
  <c r="J192" i="7"/>
  <c r="O202" i="7"/>
  <c r="J198" i="7"/>
  <c r="K198" i="7" s="1"/>
  <c r="J179" i="7"/>
  <c r="J128" i="7"/>
  <c r="J134" i="7"/>
  <c r="J127" i="7"/>
  <c r="O154" i="7"/>
  <c r="J113" i="7"/>
  <c r="H6" i="35"/>
  <c r="J135" i="7"/>
  <c r="J122" i="7"/>
  <c r="J66" i="7"/>
  <c r="J75" i="7"/>
  <c r="J79" i="7"/>
  <c r="J29" i="7"/>
  <c r="J18" i="7"/>
  <c r="J24" i="7"/>
  <c r="J17" i="7"/>
  <c r="J181" i="7"/>
  <c r="J114" i="7"/>
  <c r="J115" i="7"/>
  <c r="J129" i="7"/>
  <c r="J81" i="7"/>
  <c r="J78" i="7"/>
  <c r="J80" i="7"/>
  <c r="J9" i="7"/>
  <c r="J23" i="7"/>
  <c r="O44" i="7"/>
  <c r="J16" i="7"/>
  <c r="J8" i="7"/>
  <c r="J133" i="7"/>
  <c r="J116" i="7"/>
  <c r="J123" i="7"/>
  <c r="J124" i="7"/>
  <c r="J132" i="7"/>
  <c r="J84" i="7"/>
  <c r="K84" i="7" s="1"/>
  <c r="O88" i="7"/>
  <c r="J83" i="7"/>
  <c r="J72" i="7"/>
  <c r="J65" i="7"/>
  <c r="J13" i="7"/>
  <c r="J22" i="7"/>
  <c r="J26" i="7"/>
  <c r="O463" i="7"/>
  <c r="O466" i="7"/>
  <c r="O465" i="7"/>
  <c r="O462" i="7"/>
  <c r="O461" i="7"/>
  <c r="O472" i="7"/>
  <c r="O474" i="7"/>
  <c r="O471" i="7"/>
  <c r="O470" i="7"/>
  <c r="O395" i="7"/>
  <c r="O398" i="7"/>
  <c r="O397" i="7"/>
  <c r="O394" i="7"/>
  <c r="O393" i="7"/>
  <c r="O404" i="7"/>
  <c r="O407" i="7"/>
  <c r="O406" i="7"/>
  <c r="O403" i="7"/>
  <c r="K21" i="7" l="1"/>
  <c r="K122" i="7"/>
  <c r="K129" i="7"/>
  <c r="K135" i="7"/>
  <c r="K124" i="7"/>
  <c r="K128" i="7"/>
  <c r="K65" i="7"/>
  <c r="O228" i="7"/>
  <c r="K126" i="7"/>
  <c r="K113" i="7"/>
  <c r="K119" i="7"/>
  <c r="K115" i="7"/>
  <c r="K123" i="7"/>
  <c r="K114" i="7"/>
  <c r="K120" i="7"/>
  <c r="K116" i="7"/>
  <c r="K127" i="7"/>
  <c r="K132" i="7"/>
  <c r="K133" i="7"/>
  <c r="K134" i="7"/>
  <c r="K26" i="7"/>
  <c r="K9" i="7"/>
  <c r="K17" i="7"/>
  <c r="K181" i="7"/>
  <c r="K8" i="7"/>
  <c r="K14" i="7"/>
  <c r="K12" i="7"/>
  <c r="K11" i="7"/>
  <c r="K22" i="7"/>
  <c r="K24" i="7"/>
  <c r="O105" i="7"/>
  <c r="N105" i="7" s="1"/>
  <c r="K18" i="7"/>
  <c r="K20" i="7"/>
  <c r="K13" i="7"/>
  <c r="K16" i="7"/>
  <c r="K29" i="7"/>
  <c r="K10" i="7"/>
  <c r="K23" i="7"/>
  <c r="K15" i="7"/>
  <c r="K30" i="7"/>
  <c r="K19" i="7"/>
  <c r="J366" i="7"/>
  <c r="J381" i="7"/>
  <c r="J382" i="7"/>
  <c r="J438" i="7"/>
  <c r="J442" i="7"/>
  <c r="J441" i="7"/>
  <c r="M301" i="7"/>
  <c r="M308" i="7"/>
  <c r="M313" i="7"/>
  <c r="M299" i="7"/>
  <c r="L297" i="7"/>
  <c r="L316" i="7"/>
  <c r="L305" i="7"/>
  <c r="L314" i="7"/>
  <c r="K72" i="7"/>
  <c r="H25" i="35"/>
  <c r="K945" i="7"/>
  <c r="I25" i="35" s="1"/>
  <c r="H26" i="35"/>
  <c r="K946" i="7"/>
  <c r="I26" i="35" s="1"/>
  <c r="F24" i="35"/>
  <c r="J944" i="7"/>
  <c r="G24" i="35" s="1"/>
  <c r="H27" i="35"/>
  <c r="K947" i="7"/>
  <c r="I27" i="35" s="1"/>
  <c r="K192" i="7"/>
  <c r="J926" i="7"/>
  <c r="G6" i="35" s="1"/>
  <c r="F6" i="35"/>
  <c r="F7" i="35"/>
  <c r="J927" i="7"/>
  <c r="G7" i="35" s="1"/>
  <c r="K187" i="7"/>
  <c r="I933" i="7"/>
  <c r="E13" i="35" s="1"/>
  <c r="D13" i="35"/>
  <c r="K71" i="7"/>
  <c r="K185" i="7"/>
  <c r="F9" i="35"/>
  <c r="J929" i="7"/>
  <c r="G9" i="35" s="1"/>
  <c r="K177" i="7"/>
  <c r="I948" i="7"/>
  <c r="E28" i="35" s="1"/>
  <c r="D28" i="35"/>
  <c r="F12" i="35"/>
  <c r="J932" i="7"/>
  <c r="G12" i="35" s="1"/>
  <c r="K130" i="7"/>
  <c r="J20" i="35"/>
  <c r="L940" i="7"/>
  <c r="K20" i="35" s="1"/>
  <c r="I943" i="7"/>
  <c r="E23" i="35" s="1"/>
  <c r="D23" i="35"/>
  <c r="K121" i="7"/>
  <c r="J379" i="7"/>
  <c r="J376" i="7"/>
  <c r="J383" i="7"/>
  <c r="J452" i="7"/>
  <c r="J445" i="7"/>
  <c r="J443" i="7"/>
  <c r="M312" i="7"/>
  <c r="M311" i="7"/>
  <c r="M304" i="7"/>
  <c r="M314" i="7"/>
  <c r="L300" i="7"/>
  <c r="L309" i="7"/>
  <c r="L317" i="7"/>
  <c r="L306" i="7"/>
  <c r="L313" i="7"/>
  <c r="I944" i="7"/>
  <c r="E24" i="35" s="1"/>
  <c r="D24" i="35"/>
  <c r="F17" i="35"/>
  <c r="J937" i="7"/>
  <c r="G17" i="35" s="1"/>
  <c r="I927" i="7"/>
  <c r="E7" i="35" s="1"/>
  <c r="D7" i="35"/>
  <c r="K942" i="7"/>
  <c r="I22" i="35" s="1"/>
  <c r="H22" i="35"/>
  <c r="I935" i="7"/>
  <c r="E15" i="35" s="1"/>
  <c r="D15" i="35"/>
  <c r="K79" i="7"/>
  <c r="H28" i="35"/>
  <c r="K948" i="7"/>
  <c r="I28" i="35" s="1"/>
  <c r="J23" i="35"/>
  <c r="L943" i="7"/>
  <c r="K23" i="35" s="1"/>
  <c r="K61" i="7"/>
  <c r="H19" i="35"/>
  <c r="K939" i="7"/>
  <c r="I19" i="35" s="1"/>
  <c r="K183" i="7"/>
  <c r="F27" i="35"/>
  <c r="J947" i="7"/>
  <c r="G27" i="35" s="1"/>
  <c r="L929" i="7"/>
  <c r="K9" i="35" s="1"/>
  <c r="J9" i="35"/>
  <c r="F8" i="35"/>
  <c r="J928" i="7"/>
  <c r="G8" i="35" s="1"/>
  <c r="K176" i="7"/>
  <c r="I949" i="7"/>
  <c r="E29" i="35" s="1"/>
  <c r="D29" i="35"/>
  <c r="K67" i="7"/>
  <c r="K184" i="7"/>
  <c r="K189" i="7"/>
  <c r="K25" i="7"/>
  <c r="K934" i="7"/>
  <c r="I14" i="35" s="1"/>
  <c r="H14" i="35"/>
  <c r="J385" i="7"/>
  <c r="O401" i="7"/>
  <c r="J378" i="7"/>
  <c r="J368" i="7"/>
  <c r="J434" i="7"/>
  <c r="J449" i="7"/>
  <c r="J450" i="7"/>
  <c r="L315" i="7"/>
  <c r="L312" i="7"/>
  <c r="I940" i="7"/>
  <c r="E20" i="35" s="1"/>
  <c r="D20" i="35"/>
  <c r="F28" i="35"/>
  <c r="J948" i="7"/>
  <c r="G28" i="35" s="1"/>
  <c r="H17" i="35"/>
  <c r="K937" i="7"/>
  <c r="I17" i="35" s="1"/>
  <c r="E6" i="35"/>
  <c r="D6" i="35"/>
  <c r="F25" i="35"/>
  <c r="J945" i="7"/>
  <c r="G25" i="35" s="1"/>
  <c r="I942" i="7"/>
  <c r="E22" i="35" s="1"/>
  <c r="D22" i="35"/>
  <c r="K75" i="7"/>
  <c r="K926" i="7"/>
  <c r="I6" i="35" s="1"/>
  <c r="H21" i="35"/>
  <c r="K941" i="7"/>
  <c r="I21" i="35" s="1"/>
  <c r="L934" i="7"/>
  <c r="K14" i="35" s="1"/>
  <c r="J14" i="35"/>
  <c r="I932" i="7"/>
  <c r="E12" i="35" s="1"/>
  <c r="D12" i="35"/>
  <c r="K82" i="7"/>
  <c r="K178" i="7"/>
  <c r="K63" i="7"/>
  <c r="J7" i="35"/>
  <c r="L927" i="7"/>
  <c r="K7" i="35" s="1"/>
  <c r="K117" i="7"/>
  <c r="J15" i="35"/>
  <c r="L935" i="7"/>
  <c r="K15" i="35" s="1"/>
  <c r="J27" i="35"/>
  <c r="L947" i="7"/>
  <c r="K27" i="35" s="1"/>
  <c r="I946" i="7"/>
  <c r="E26" i="35" s="1"/>
  <c r="D26" i="35"/>
  <c r="K118" i="7"/>
  <c r="J367" i="7"/>
  <c r="J364" i="7"/>
  <c r="O469" i="7"/>
  <c r="J447" i="7"/>
  <c r="J444" i="7"/>
  <c r="J451" i="7"/>
  <c r="M300" i="7"/>
  <c r="M298" i="7"/>
  <c r="M318" i="7"/>
  <c r="O318" i="7" s="1"/>
  <c r="L296" i="7"/>
  <c r="L318" i="7"/>
  <c r="N318" i="7" s="1"/>
  <c r="L307" i="7"/>
  <c r="L299" i="7"/>
  <c r="K83" i="7"/>
  <c r="H16" i="35"/>
  <c r="K936" i="7"/>
  <c r="I16" i="35" s="1"/>
  <c r="I934" i="7"/>
  <c r="E14" i="35" s="1"/>
  <c r="D14" i="35"/>
  <c r="K80" i="7"/>
  <c r="H8" i="35"/>
  <c r="K928" i="7"/>
  <c r="I8" i="35" s="1"/>
  <c r="F20" i="35"/>
  <c r="J940" i="7"/>
  <c r="G20" i="35" s="1"/>
  <c r="J10" i="35"/>
  <c r="L930" i="7"/>
  <c r="K10" i="35" s="1"/>
  <c r="I939" i="7"/>
  <c r="E19" i="35" s="1"/>
  <c r="D19" i="35"/>
  <c r="J934" i="7"/>
  <c r="G14" i="35" s="1"/>
  <c r="F14" i="35"/>
  <c r="H13" i="35"/>
  <c r="K933" i="7"/>
  <c r="I13" i="35" s="1"/>
  <c r="J11" i="35"/>
  <c r="L931" i="7"/>
  <c r="K11" i="35" s="1"/>
  <c r="K70" i="7"/>
  <c r="J25" i="35"/>
  <c r="L945" i="7"/>
  <c r="K25" i="35" s="1"/>
  <c r="K195" i="7"/>
  <c r="O52" i="7"/>
  <c r="K930" i="7"/>
  <c r="I10" i="35" s="1"/>
  <c r="H10" i="35"/>
  <c r="K197" i="7"/>
  <c r="K196" i="7"/>
  <c r="K28" i="7"/>
  <c r="H11" i="35"/>
  <c r="K931" i="7"/>
  <c r="I11" i="35" s="1"/>
  <c r="J365" i="7"/>
  <c r="J371" i="7"/>
  <c r="J380" i="7"/>
  <c r="J387" i="7"/>
  <c r="K387" i="7" s="1"/>
  <c r="O392" i="7"/>
  <c r="J453" i="7"/>
  <c r="J446" i="7"/>
  <c r="J436" i="7"/>
  <c r="M315" i="7"/>
  <c r="M316" i="7"/>
  <c r="M305" i="7"/>
  <c r="J943" i="7"/>
  <c r="G23" i="35" s="1"/>
  <c r="F23" i="35"/>
  <c r="I936" i="7"/>
  <c r="E16" i="35" s="1"/>
  <c r="D16" i="35"/>
  <c r="F11" i="35"/>
  <c r="J931" i="7"/>
  <c r="G11" i="35" s="1"/>
  <c r="K179" i="7"/>
  <c r="K69" i="7"/>
  <c r="K180" i="7"/>
  <c r="F15" i="35"/>
  <c r="J935" i="7"/>
  <c r="G15" i="35" s="1"/>
  <c r="K194" i="7"/>
  <c r="J26" i="35"/>
  <c r="L946" i="7"/>
  <c r="K26" i="35" s="1"/>
  <c r="H12" i="35"/>
  <c r="K932" i="7"/>
  <c r="I12" i="35" s="1"/>
  <c r="I930" i="7"/>
  <c r="E10" i="35" s="1"/>
  <c r="D10" i="35"/>
  <c r="K73" i="7"/>
  <c r="O166" i="7"/>
  <c r="L948" i="7"/>
  <c r="K28" i="35" s="1"/>
  <c r="J28" i="35"/>
  <c r="K190" i="7"/>
  <c r="K131" i="7"/>
  <c r="J19" i="35"/>
  <c r="L939" i="7"/>
  <c r="K19" i="35" s="1"/>
  <c r="J369" i="7"/>
  <c r="J372" i="7"/>
  <c r="J386" i="7"/>
  <c r="J435" i="7"/>
  <c r="J432" i="7"/>
  <c r="M310" i="7"/>
  <c r="M303" i="7"/>
  <c r="M295" i="7"/>
  <c r="M317" i="7"/>
  <c r="L298" i="7"/>
  <c r="L308" i="7"/>
  <c r="I931" i="7"/>
  <c r="E11" i="35" s="1"/>
  <c r="D11" i="35"/>
  <c r="F29" i="35"/>
  <c r="J949" i="7"/>
  <c r="G29" i="35" s="1"/>
  <c r="I941" i="7"/>
  <c r="E21" i="35" s="1"/>
  <c r="D21" i="35"/>
  <c r="K78" i="7"/>
  <c r="H7" i="35"/>
  <c r="K927" i="7"/>
  <c r="I7" i="35" s="1"/>
  <c r="K66" i="7"/>
  <c r="L949" i="7"/>
  <c r="K29" i="35" s="1"/>
  <c r="J29" i="35"/>
  <c r="I929" i="7"/>
  <c r="E9" i="35" s="1"/>
  <c r="D9" i="35"/>
  <c r="K76" i="7"/>
  <c r="J24" i="35"/>
  <c r="L944" i="7"/>
  <c r="K24" i="35" s="1"/>
  <c r="F22" i="35"/>
  <c r="J942" i="7"/>
  <c r="G22" i="35" s="1"/>
  <c r="J17" i="35"/>
  <c r="L937" i="7"/>
  <c r="K17" i="35" s="1"/>
  <c r="F19" i="35"/>
  <c r="J939" i="7"/>
  <c r="G19" i="35" s="1"/>
  <c r="K191" i="7"/>
  <c r="I937" i="7"/>
  <c r="E17" i="35" s="1"/>
  <c r="D17" i="35"/>
  <c r="F18" i="35"/>
  <c r="J938" i="7"/>
  <c r="G18" i="35" s="1"/>
  <c r="H29" i="35"/>
  <c r="K949" i="7"/>
  <c r="I29" i="35" s="1"/>
  <c r="K175" i="7"/>
  <c r="J21" i="35"/>
  <c r="L941" i="7"/>
  <c r="K21" i="35" s="1"/>
  <c r="H24" i="35"/>
  <c r="K944" i="7"/>
  <c r="I24" i="35" s="1"/>
  <c r="K188" i="7"/>
  <c r="J370" i="7"/>
  <c r="J374" i="7"/>
  <c r="J373" i="7"/>
  <c r="J433" i="7"/>
  <c r="J439" i="7"/>
  <c r="J448" i="7"/>
  <c r="O460" i="7"/>
  <c r="J455" i="7"/>
  <c r="K455" i="7" s="1"/>
  <c r="M297" i="7"/>
  <c r="M302" i="7"/>
  <c r="M309" i="7"/>
  <c r="L302" i="7"/>
  <c r="L295" i="7"/>
  <c r="H9" i="35"/>
  <c r="K929" i="7"/>
  <c r="I9" i="35" s="1"/>
  <c r="F26" i="35"/>
  <c r="J946" i="7"/>
  <c r="G26" i="35" s="1"/>
  <c r="L932" i="7"/>
  <c r="K12" i="35" s="1"/>
  <c r="J12" i="35"/>
  <c r="H20" i="35"/>
  <c r="K940" i="7"/>
  <c r="I20" i="35" s="1"/>
  <c r="F21" i="35"/>
  <c r="J941" i="7"/>
  <c r="G21" i="35" s="1"/>
  <c r="K193" i="7"/>
  <c r="I938" i="7"/>
  <c r="E18" i="35" s="1"/>
  <c r="D18" i="35"/>
  <c r="K77" i="7"/>
  <c r="K186" i="7"/>
  <c r="K74" i="7"/>
  <c r="J22" i="35"/>
  <c r="L942" i="7"/>
  <c r="K22" i="35" s="1"/>
  <c r="F13" i="35"/>
  <c r="J933" i="7"/>
  <c r="G13" i="35" s="1"/>
  <c r="J6" i="35"/>
  <c r="L926" i="7"/>
  <c r="K6" i="35" s="1"/>
  <c r="K27" i="7"/>
  <c r="K125" i="7"/>
  <c r="K182" i="7"/>
  <c r="J384" i="7"/>
  <c r="J377" i="7"/>
  <c r="J375" i="7"/>
  <c r="J437" i="7"/>
  <c r="J440" i="7"/>
  <c r="J454" i="7"/>
  <c r="M296" i="7"/>
  <c r="M307" i="7"/>
  <c r="M306" i="7"/>
  <c r="L301" i="7"/>
  <c r="L310" i="7"/>
  <c r="L303" i="7"/>
  <c r="L311" i="7"/>
  <c r="L304" i="7"/>
  <c r="F10" i="35"/>
  <c r="J930" i="7"/>
  <c r="G10" i="35" s="1"/>
  <c r="K81" i="7"/>
  <c r="I947" i="7"/>
  <c r="E27" i="35" s="1"/>
  <c r="D27" i="35"/>
  <c r="H15" i="35"/>
  <c r="K935" i="7"/>
  <c r="I15" i="35" s="1"/>
  <c r="I928" i="7"/>
  <c r="E8" i="35" s="1"/>
  <c r="D8" i="35"/>
  <c r="K62" i="7"/>
  <c r="J18" i="35"/>
  <c r="L938" i="7"/>
  <c r="K18" i="35" s="1"/>
  <c r="F16" i="35"/>
  <c r="J936" i="7"/>
  <c r="G16" i="35" s="1"/>
  <c r="J16" i="35"/>
  <c r="L936" i="7"/>
  <c r="K16" i="35" s="1"/>
  <c r="K64" i="7"/>
  <c r="L928" i="7"/>
  <c r="K8" i="35" s="1"/>
  <c r="J8" i="35"/>
  <c r="K68" i="7"/>
  <c r="H23" i="35"/>
  <c r="K943" i="7"/>
  <c r="I23" i="35" s="1"/>
  <c r="I945" i="7"/>
  <c r="E25" i="35" s="1"/>
  <c r="D25" i="35"/>
  <c r="H18" i="35"/>
  <c r="K938" i="7"/>
  <c r="I18" i="35" s="1"/>
  <c r="L933" i="7"/>
  <c r="K13" i="35" s="1"/>
  <c r="J13" i="35"/>
  <c r="O519" i="7"/>
  <c r="O522" i="7"/>
  <c r="O521" i="7"/>
  <c r="O518" i="7"/>
  <c r="O517" i="7"/>
  <c r="O530" i="7"/>
  <c r="O526" i="7"/>
  <c r="O659" i="7"/>
  <c r="O658" i="7"/>
  <c r="O657" i="7"/>
  <c r="O656" i="7"/>
  <c r="O654" i="7"/>
  <c r="O653" i="7"/>
  <c r="O655" i="7"/>
  <c r="O652" i="7"/>
  <c r="O651" i="7"/>
  <c r="O650" i="7"/>
  <c r="O673" i="7"/>
  <c r="O672" i="7"/>
  <c r="O670" i="7"/>
  <c r="O668" i="7"/>
  <c r="O667" i="7"/>
  <c r="O669" i="7"/>
  <c r="O666" i="7"/>
  <c r="O664" i="7"/>
  <c r="K377" i="7" l="1"/>
  <c r="N301" i="7"/>
  <c r="N304" i="7"/>
  <c r="K454" i="7"/>
  <c r="N311" i="7"/>
  <c r="K440" i="7"/>
  <c r="N308" i="7"/>
  <c r="O306" i="7"/>
  <c r="K384" i="7"/>
  <c r="O302" i="7"/>
  <c r="O303" i="7"/>
  <c r="O477" i="7"/>
  <c r="O309" i="7"/>
  <c r="K374" i="7"/>
  <c r="N303" i="7"/>
  <c r="K437" i="7"/>
  <c r="O307" i="7"/>
  <c r="N295" i="7"/>
  <c r="O297" i="7"/>
  <c r="K370" i="7"/>
  <c r="N298" i="7"/>
  <c r="O310" i="7"/>
  <c r="N310" i="7"/>
  <c r="O409" i="7"/>
  <c r="N296" i="7"/>
  <c r="O296" i="7"/>
  <c r="K375" i="7"/>
  <c r="N302" i="7"/>
  <c r="O317" i="7"/>
  <c r="N299" i="7"/>
  <c r="K448" i="7"/>
  <c r="AB8" i="35"/>
  <c r="L602" i="7"/>
  <c r="L615" i="7"/>
  <c r="AB21" i="35"/>
  <c r="AB27" i="35"/>
  <c r="L621" i="7"/>
  <c r="L623" i="7"/>
  <c r="O649" i="7"/>
  <c r="AB29" i="35"/>
  <c r="J495" i="7"/>
  <c r="J500" i="7"/>
  <c r="T21" i="35"/>
  <c r="Q941" i="7"/>
  <c r="U21" i="35" s="1"/>
  <c r="V7" i="35"/>
  <c r="R927" i="7"/>
  <c r="W7" i="35" s="1"/>
  <c r="V6" i="35"/>
  <c r="R926" i="7"/>
  <c r="W6" i="35" s="1"/>
  <c r="K369" i="7"/>
  <c r="O315" i="7"/>
  <c r="X29" i="35"/>
  <c r="S949" i="7"/>
  <c r="Y29" i="35" s="1"/>
  <c r="R29" i="35"/>
  <c r="P949" i="7"/>
  <c r="S29" i="35" s="1"/>
  <c r="K444" i="7"/>
  <c r="K367" i="7"/>
  <c r="V24" i="35"/>
  <c r="R944" i="7"/>
  <c r="W24" i="35" s="1"/>
  <c r="X20" i="35"/>
  <c r="S940" i="7"/>
  <c r="Y20" i="35" s="1"/>
  <c r="N306" i="7"/>
  <c r="R25" i="35"/>
  <c r="P945" i="7"/>
  <c r="S25" i="35" s="1"/>
  <c r="K443" i="7"/>
  <c r="S938" i="7"/>
  <c r="Y18" i="35" s="1"/>
  <c r="X18" i="35"/>
  <c r="N316" i="7"/>
  <c r="O308" i="7"/>
  <c r="K438" i="7"/>
  <c r="O663" i="7"/>
  <c r="AB9" i="35"/>
  <c r="L603" i="7"/>
  <c r="L607" i="7"/>
  <c r="AB13" i="35"/>
  <c r="AB18" i="35"/>
  <c r="L612" i="7"/>
  <c r="AB24" i="35"/>
  <c r="L618" i="7"/>
  <c r="J494" i="7"/>
  <c r="J491" i="7"/>
  <c r="J501" i="7"/>
  <c r="T13" i="35"/>
  <c r="Q933" i="7"/>
  <c r="U13" i="35" s="1"/>
  <c r="S935" i="7"/>
  <c r="Y15" i="35" s="1"/>
  <c r="X15" i="35"/>
  <c r="P926" i="7"/>
  <c r="S6" i="35" s="1"/>
  <c r="R6" i="35"/>
  <c r="K435" i="7"/>
  <c r="K436" i="7"/>
  <c r="Q930" i="7"/>
  <c r="U10" i="35" s="1"/>
  <c r="T10" i="35"/>
  <c r="V18" i="35"/>
  <c r="R938" i="7"/>
  <c r="W18" i="35" s="1"/>
  <c r="K449" i="7"/>
  <c r="Q937" i="7"/>
  <c r="U17" i="35" s="1"/>
  <c r="T17" i="35"/>
  <c r="O314" i="7"/>
  <c r="V17" i="35"/>
  <c r="R937" i="7"/>
  <c r="W17" i="35" s="1"/>
  <c r="K376" i="7"/>
  <c r="T27" i="35"/>
  <c r="Q947" i="7"/>
  <c r="U27" i="35" s="1"/>
  <c r="R19" i="35"/>
  <c r="P939" i="7"/>
  <c r="S19" i="35" s="1"/>
  <c r="V12" i="35"/>
  <c r="R932" i="7"/>
  <c r="W12" i="35" s="1"/>
  <c r="L600" i="7"/>
  <c r="AB6" i="35"/>
  <c r="AB25" i="35"/>
  <c r="L619" i="7"/>
  <c r="J490" i="7"/>
  <c r="J509" i="7"/>
  <c r="J498" i="7"/>
  <c r="J504" i="7"/>
  <c r="J497" i="7"/>
  <c r="T15" i="35"/>
  <c r="Q935" i="7"/>
  <c r="U15" i="35" s="1"/>
  <c r="T12" i="35"/>
  <c r="Q932" i="7"/>
  <c r="U12" i="35" s="1"/>
  <c r="V28" i="35"/>
  <c r="R948" i="7"/>
  <c r="W28" i="35" s="1"/>
  <c r="X19" i="35"/>
  <c r="S939" i="7"/>
  <c r="Y19" i="35" s="1"/>
  <c r="V29" i="35"/>
  <c r="R949" i="7"/>
  <c r="W29" i="35" s="1"/>
  <c r="K373" i="7"/>
  <c r="O295" i="7"/>
  <c r="V9" i="35"/>
  <c r="R929" i="7"/>
  <c r="W9" i="35" s="1"/>
  <c r="V10" i="35"/>
  <c r="R930" i="7"/>
  <c r="W10" i="35" s="1"/>
  <c r="X22" i="35"/>
  <c r="S942" i="7"/>
  <c r="Y22" i="35" s="1"/>
  <c r="N307" i="7"/>
  <c r="O298" i="7"/>
  <c r="K447" i="7"/>
  <c r="V23" i="35"/>
  <c r="R943" i="7"/>
  <c r="W23" i="35" s="1"/>
  <c r="S947" i="7"/>
  <c r="Y27" i="35" s="1"/>
  <c r="X27" i="35"/>
  <c r="N317" i="7"/>
  <c r="O304" i="7"/>
  <c r="K445" i="7"/>
  <c r="S941" i="7"/>
  <c r="Y21" i="35" s="1"/>
  <c r="X21" i="35"/>
  <c r="Q928" i="7"/>
  <c r="U8" i="35" s="1"/>
  <c r="T8" i="35"/>
  <c r="O301" i="7"/>
  <c r="X24" i="35"/>
  <c r="S944" i="7"/>
  <c r="Y24" i="35" s="1"/>
  <c r="AB10" i="35"/>
  <c r="L604" i="7"/>
  <c r="J503" i="7"/>
  <c r="J496" i="7"/>
  <c r="AH6" i="35"/>
  <c r="J488" i="7"/>
  <c r="R17" i="35"/>
  <c r="P937" i="7"/>
  <c r="S17" i="35" s="1"/>
  <c r="S946" i="7"/>
  <c r="Y26" i="35" s="1"/>
  <c r="X26" i="35"/>
  <c r="P940" i="7"/>
  <c r="S20" i="35" s="1"/>
  <c r="R20" i="35"/>
  <c r="X16" i="35"/>
  <c r="S936" i="7"/>
  <c r="Y16" i="35" s="1"/>
  <c r="R14" i="35"/>
  <c r="P934" i="7"/>
  <c r="S14" i="35" s="1"/>
  <c r="S948" i="7"/>
  <c r="Y28" i="35" s="1"/>
  <c r="X28" i="35"/>
  <c r="O305" i="7"/>
  <c r="K446" i="7"/>
  <c r="K380" i="7"/>
  <c r="Q938" i="7"/>
  <c r="U18" i="35" s="1"/>
  <c r="T18" i="35"/>
  <c r="R9" i="35"/>
  <c r="P929" i="7"/>
  <c r="S9" i="35" s="1"/>
  <c r="N312" i="7"/>
  <c r="K434" i="7"/>
  <c r="K385" i="7"/>
  <c r="T28" i="35"/>
  <c r="Q948" i="7"/>
  <c r="U28" i="35" s="1"/>
  <c r="P935" i="7"/>
  <c r="S15" i="35" s="1"/>
  <c r="R15" i="35"/>
  <c r="V19" i="35"/>
  <c r="R939" i="7"/>
  <c r="W19" i="35" s="1"/>
  <c r="K379" i="7"/>
  <c r="N297" i="7"/>
  <c r="R12" i="35"/>
  <c r="P932" i="7"/>
  <c r="S12" i="35" s="1"/>
  <c r="K382" i="7"/>
  <c r="AB7" i="35"/>
  <c r="L601" i="7"/>
  <c r="L608" i="7"/>
  <c r="AB14" i="35"/>
  <c r="L616" i="7"/>
  <c r="AB22" i="35"/>
  <c r="O525" i="7"/>
  <c r="J489" i="7"/>
  <c r="J502" i="7"/>
  <c r="J506" i="7"/>
  <c r="T22" i="35"/>
  <c r="Q942" i="7"/>
  <c r="U22" i="35" s="1"/>
  <c r="V14" i="35"/>
  <c r="R934" i="7"/>
  <c r="W14" i="35" s="1"/>
  <c r="V22" i="35"/>
  <c r="R942" i="7"/>
  <c r="W22" i="35" s="1"/>
  <c r="T19" i="35"/>
  <c r="Q939" i="7"/>
  <c r="U19" i="35" s="1"/>
  <c r="K386" i="7"/>
  <c r="P936" i="7"/>
  <c r="S16" i="35" s="1"/>
  <c r="R16" i="35"/>
  <c r="V20" i="35"/>
  <c r="R940" i="7"/>
  <c r="W20" i="35" s="1"/>
  <c r="S933" i="7"/>
  <c r="Y13" i="35" s="1"/>
  <c r="X13" i="35"/>
  <c r="R11" i="35"/>
  <c r="P931" i="7"/>
  <c r="S11" i="35" s="1"/>
  <c r="V21" i="35"/>
  <c r="R941" i="7"/>
  <c r="W21" i="35" s="1"/>
  <c r="T23" i="35"/>
  <c r="Q943" i="7"/>
  <c r="U23" i="35" s="1"/>
  <c r="V8" i="35"/>
  <c r="R928" i="7"/>
  <c r="W8" i="35" s="1"/>
  <c r="N309" i="7"/>
  <c r="R22" i="35"/>
  <c r="P942" i="7"/>
  <c r="S22" i="35" s="1"/>
  <c r="K452" i="7"/>
  <c r="N314" i="7"/>
  <c r="R10" i="35"/>
  <c r="P930" i="7"/>
  <c r="S10" i="35" s="1"/>
  <c r="K441" i="7"/>
  <c r="S943" i="7"/>
  <c r="Y23" i="35" s="1"/>
  <c r="X23" i="35"/>
  <c r="AB11" i="35"/>
  <c r="L605" i="7"/>
  <c r="AB16" i="35"/>
  <c r="L610" i="7"/>
  <c r="AB19" i="35"/>
  <c r="L613" i="7"/>
  <c r="AB23" i="35"/>
  <c r="L617" i="7"/>
  <c r="AB28" i="35"/>
  <c r="L622" i="7"/>
  <c r="J493" i="7"/>
  <c r="J505" i="7"/>
  <c r="J507" i="7"/>
  <c r="P938" i="7"/>
  <c r="S18" i="35" s="1"/>
  <c r="R18" i="35"/>
  <c r="R13" i="35"/>
  <c r="P933" i="7"/>
  <c r="S13" i="35" s="1"/>
  <c r="K439" i="7"/>
  <c r="S932" i="7"/>
  <c r="Y12" i="35" s="1"/>
  <c r="X12" i="35"/>
  <c r="Q929" i="7"/>
  <c r="U9" i="35" s="1"/>
  <c r="T9" i="35"/>
  <c r="P941" i="7"/>
  <c r="S21" i="35" s="1"/>
  <c r="R21" i="35"/>
  <c r="X14" i="35"/>
  <c r="S934" i="7"/>
  <c r="Y14" i="35" s="1"/>
  <c r="O316" i="7"/>
  <c r="K453" i="7"/>
  <c r="K371" i="7"/>
  <c r="T29" i="35"/>
  <c r="Q949" i="7"/>
  <c r="U29" i="35" s="1"/>
  <c r="O300" i="7"/>
  <c r="K364" i="7"/>
  <c r="N315" i="7"/>
  <c r="S930" i="7"/>
  <c r="Y10" i="35" s="1"/>
  <c r="X10" i="35"/>
  <c r="T20" i="35"/>
  <c r="Q940" i="7"/>
  <c r="U20" i="35" s="1"/>
  <c r="O311" i="7"/>
  <c r="V26" i="35"/>
  <c r="R946" i="7"/>
  <c r="W26" i="35" s="1"/>
  <c r="Q945" i="7"/>
  <c r="U25" i="35" s="1"/>
  <c r="T25" i="35"/>
  <c r="O299" i="7"/>
  <c r="V15" i="35"/>
  <c r="R935" i="7"/>
  <c r="W15" i="35" s="1"/>
  <c r="K381" i="7"/>
  <c r="AB12" i="35"/>
  <c r="L606" i="7"/>
  <c r="AB26" i="35"/>
  <c r="L620" i="7"/>
  <c r="AB15" i="35"/>
  <c r="L609" i="7"/>
  <c r="J508" i="7"/>
  <c r="O516" i="7"/>
  <c r="J511" i="7"/>
  <c r="K511" i="7" s="1"/>
  <c r="J510" i="7"/>
  <c r="J499" i="7"/>
  <c r="J492" i="7"/>
  <c r="T14" i="35"/>
  <c r="Q934" i="7"/>
  <c r="U14" i="35" s="1"/>
  <c r="V11" i="35"/>
  <c r="R931" i="7"/>
  <c r="W11" i="35" s="1"/>
  <c r="V13" i="35"/>
  <c r="R933" i="7"/>
  <c r="W13" i="35" s="1"/>
  <c r="K372" i="7"/>
  <c r="R27" i="35"/>
  <c r="P947" i="7"/>
  <c r="S27" i="35" s="1"/>
  <c r="V27" i="35"/>
  <c r="R947" i="7"/>
  <c r="W27" i="35" s="1"/>
  <c r="K365" i="7"/>
  <c r="T7" i="35"/>
  <c r="Q927" i="7"/>
  <c r="U7" i="35" s="1"/>
  <c r="K451" i="7"/>
  <c r="X6" i="35"/>
  <c r="S926" i="7"/>
  <c r="Y6" i="35" s="1"/>
  <c r="Q946" i="7"/>
  <c r="U26" i="35" s="1"/>
  <c r="T26" i="35"/>
  <c r="K368" i="7"/>
  <c r="N313" i="7"/>
  <c r="N300" i="7"/>
  <c r="O312" i="7"/>
  <c r="X25" i="35"/>
  <c r="S945" i="7"/>
  <c r="Y25" i="35" s="1"/>
  <c r="N305" i="7"/>
  <c r="O313" i="7"/>
  <c r="K442" i="7"/>
  <c r="K366" i="7"/>
  <c r="AB17" i="35"/>
  <c r="L611" i="7"/>
  <c r="P927" i="7"/>
  <c r="S7" i="35" s="1"/>
  <c r="R7" i="35"/>
  <c r="X17" i="35"/>
  <c r="S937" i="7"/>
  <c r="Y17" i="35" s="1"/>
  <c r="Q926" i="7"/>
  <c r="U6" i="35" s="1"/>
  <c r="T6" i="35"/>
  <c r="R8" i="35"/>
  <c r="P928" i="7"/>
  <c r="S8" i="35" s="1"/>
  <c r="K433" i="7"/>
  <c r="R28" i="35"/>
  <c r="P948" i="7"/>
  <c r="S28" i="35" s="1"/>
  <c r="K432" i="7"/>
  <c r="S931" i="7"/>
  <c r="Y11" i="35" s="1"/>
  <c r="X11" i="35"/>
  <c r="R26" i="35"/>
  <c r="P946" i="7"/>
  <c r="S26" i="35" s="1"/>
  <c r="X7" i="35"/>
  <c r="S927" i="7"/>
  <c r="Y7" i="35" s="1"/>
  <c r="V25" i="35"/>
  <c r="R945" i="7"/>
  <c r="W25" i="35" s="1"/>
  <c r="S929" i="7"/>
  <c r="Y9" i="35" s="1"/>
  <c r="X9" i="35"/>
  <c r="K450" i="7"/>
  <c r="K378" i="7"/>
  <c r="Q944" i="7"/>
  <c r="U24" i="35" s="1"/>
  <c r="T24" i="35"/>
  <c r="T11" i="35"/>
  <c r="Q931" i="7"/>
  <c r="U11" i="35" s="1"/>
  <c r="P943" i="7"/>
  <c r="S23" i="35" s="1"/>
  <c r="R23" i="35"/>
  <c r="K383" i="7"/>
  <c r="Q936" i="7"/>
  <c r="U16" i="35" s="1"/>
  <c r="T16" i="35"/>
  <c r="R24" i="35"/>
  <c r="P944" i="7"/>
  <c r="S24" i="35" s="1"/>
  <c r="V16" i="35"/>
  <c r="R936" i="7"/>
  <c r="W16" i="35" s="1"/>
  <c r="S928" i="7"/>
  <c r="Y8" i="35" s="1"/>
  <c r="X8" i="35"/>
  <c r="O743" i="7"/>
  <c r="O742" i="7"/>
  <c r="O741" i="7"/>
  <c r="O740" i="7"/>
  <c r="O738" i="7"/>
  <c r="O737" i="7"/>
  <c r="O739" i="7"/>
  <c r="O736" i="7"/>
  <c r="O735" i="7"/>
  <c r="O734" i="7"/>
  <c r="O757" i="7"/>
  <c r="O756" i="7"/>
  <c r="O754" i="7"/>
  <c r="O752" i="7"/>
  <c r="O751" i="7"/>
  <c r="O753" i="7"/>
  <c r="O750" i="7"/>
  <c r="O748" i="7"/>
  <c r="O533" i="7" l="1"/>
  <c r="K499" i="7"/>
  <c r="K492" i="7"/>
  <c r="L689" i="7"/>
  <c r="Z11" i="35"/>
  <c r="L694" i="7"/>
  <c r="Z16" i="35"/>
  <c r="L697" i="7"/>
  <c r="Z19" i="35"/>
  <c r="Z23" i="35"/>
  <c r="L701" i="7"/>
  <c r="L706" i="7"/>
  <c r="Z28" i="35"/>
  <c r="AH10" i="35"/>
  <c r="X930" i="7"/>
  <c r="AI10" i="35" s="1"/>
  <c r="K508" i="7"/>
  <c r="K493" i="7"/>
  <c r="X944" i="7"/>
  <c r="AI24" i="35" s="1"/>
  <c r="AH24" i="35"/>
  <c r="X926" i="7"/>
  <c r="AI6" i="35" s="1"/>
  <c r="K498" i="7"/>
  <c r="W926" i="7"/>
  <c r="AC6" i="35" s="1"/>
  <c r="AF6" i="35"/>
  <c r="X929" i="7"/>
  <c r="AI9" i="35" s="1"/>
  <c r="AH9" i="35"/>
  <c r="AF18" i="35"/>
  <c r="W938" i="7"/>
  <c r="AC18" i="35" s="1"/>
  <c r="L690" i="7"/>
  <c r="Z12" i="35"/>
  <c r="Z15" i="35"/>
  <c r="L693" i="7"/>
  <c r="AH26" i="35"/>
  <c r="X946" i="7"/>
  <c r="AI26" i="35" s="1"/>
  <c r="W932" i="7"/>
  <c r="AC12" i="35" s="1"/>
  <c r="AF12" i="35"/>
  <c r="X931" i="7"/>
  <c r="AI11" i="35" s="1"/>
  <c r="AH11" i="35"/>
  <c r="AF19" i="35"/>
  <c r="W939" i="7"/>
  <c r="AC19" i="35" s="1"/>
  <c r="K502" i="7"/>
  <c r="K496" i="7"/>
  <c r="X936" i="7"/>
  <c r="AI16" i="35" s="1"/>
  <c r="AH16" i="35"/>
  <c r="K494" i="7"/>
  <c r="AF13" i="35"/>
  <c r="W933" i="7"/>
  <c r="AC13" i="35" s="1"/>
  <c r="K500" i="7"/>
  <c r="Z8" i="35"/>
  <c r="L686" i="7"/>
  <c r="Z21" i="35"/>
  <c r="L699" i="7"/>
  <c r="L695" i="7"/>
  <c r="Z17" i="35"/>
  <c r="X937" i="7"/>
  <c r="AI17" i="35" s="1"/>
  <c r="AH17" i="35"/>
  <c r="X940" i="7"/>
  <c r="AI20" i="35" s="1"/>
  <c r="AH20" i="35"/>
  <c r="AF14" i="35"/>
  <c r="W934" i="7"/>
  <c r="AC14" i="35" s="1"/>
  <c r="X934" i="7"/>
  <c r="AI14" i="35" s="1"/>
  <c r="AH14" i="35"/>
  <c r="K509" i="7"/>
  <c r="X932" i="7"/>
  <c r="AI12" i="35" s="1"/>
  <c r="AH12" i="35"/>
  <c r="AH18" i="35"/>
  <c r="X938" i="7"/>
  <c r="AI18" i="35" s="1"/>
  <c r="L705" i="7"/>
  <c r="Z27" i="35"/>
  <c r="L707" i="7"/>
  <c r="Z29" i="35"/>
  <c r="O733" i="7"/>
  <c r="K510" i="7"/>
  <c r="AF15" i="35"/>
  <c r="W935" i="7"/>
  <c r="AC15" i="35" s="1"/>
  <c r="W948" i="7"/>
  <c r="AC28" i="35" s="1"/>
  <c r="AF28" i="35"/>
  <c r="W936" i="7"/>
  <c r="AC16" i="35" s="1"/>
  <c r="AF16" i="35"/>
  <c r="K489" i="7"/>
  <c r="X941" i="7"/>
  <c r="AI21" i="35" s="1"/>
  <c r="AH21" i="35"/>
  <c r="X947" i="7"/>
  <c r="AI27" i="35" s="1"/>
  <c r="AH27" i="35"/>
  <c r="K495" i="7"/>
  <c r="W947" i="7"/>
  <c r="AC27" i="35" s="1"/>
  <c r="AF27" i="35"/>
  <c r="L687" i="7"/>
  <c r="Z9" i="35"/>
  <c r="Z13" i="35"/>
  <c r="L691" i="7"/>
  <c r="L696" i="7"/>
  <c r="Z18" i="35"/>
  <c r="L702" i="7"/>
  <c r="Z24" i="35"/>
  <c r="X948" i="7"/>
  <c r="AI28" i="35" s="1"/>
  <c r="AH28" i="35"/>
  <c r="K507" i="7"/>
  <c r="X927" i="7"/>
  <c r="AI7" i="35" s="1"/>
  <c r="AH7" i="35"/>
  <c r="K503" i="7"/>
  <c r="K497" i="7"/>
  <c r="K490" i="7"/>
  <c r="W944" i="7"/>
  <c r="AC24" i="35" s="1"/>
  <c r="AF24" i="35"/>
  <c r="AF9" i="35"/>
  <c r="W929" i="7"/>
  <c r="AC9" i="35" s="1"/>
  <c r="X933" i="7"/>
  <c r="AI13" i="35" s="1"/>
  <c r="AH13" i="35"/>
  <c r="W941" i="7"/>
  <c r="AC21" i="35" s="1"/>
  <c r="AF21" i="35"/>
  <c r="O747" i="7"/>
  <c r="Z7" i="35"/>
  <c r="L685" i="7"/>
  <c r="L704" i="7"/>
  <c r="Z26" i="35"/>
  <c r="Z6" i="35"/>
  <c r="L684" i="7"/>
  <c r="L703" i="7"/>
  <c r="Z25" i="35"/>
  <c r="X945" i="7"/>
  <c r="AI25" i="35" s="1"/>
  <c r="AH25" i="35"/>
  <c r="W931" i="7"/>
  <c r="AC11" i="35" s="1"/>
  <c r="AF11" i="35"/>
  <c r="W927" i="7"/>
  <c r="AC7" i="35" s="1"/>
  <c r="AF7" i="35"/>
  <c r="X935" i="7"/>
  <c r="AI15" i="35" s="1"/>
  <c r="AH15" i="35"/>
  <c r="X928" i="7"/>
  <c r="AI8" i="35" s="1"/>
  <c r="AH8" i="35"/>
  <c r="X939" i="7"/>
  <c r="AI19" i="35" s="1"/>
  <c r="AH19" i="35"/>
  <c r="AB20" i="35"/>
  <c r="L614" i="7"/>
  <c r="L688" i="7"/>
  <c r="Z10" i="35"/>
  <c r="K505" i="7"/>
  <c r="W942" i="7"/>
  <c r="AC22" i="35" s="1"/>
  <c r="AF22" i="35"/>
  <c r="AF10" i="35"/>
  <c r="W930" i="7"/>
  <c r="AC10" i="35" s="1"/>
  <c r="K504" i="7"/>
  <c r="K501" i="7"/>
  <c r="Z14" i="35"/>
  <c r="L692" i="7"/>
  <c r="Z22" i="35"/>
  <c r="L700" i="7"/>
  <c r="AF17" i="35"/>
  <c r="W937" i="7"/>
  <c r="AC17" i="35" s="1"/>
  <c r="X949" i="7"/>
  <c r="AI29" i="35" s="1"/>
  <c r="AH29" i="35"/>
  <c r="AF26" i="35"/>
  <c r="W946" i="7"/>
  <c r="AC26" i="35" s="1"/>
  <c r="X943" i="7"/>
  <c r="AI23" i="35" s="1"/>
  <c r="AH23" i="35"/>
  <c r="W943" i="7"/>
  <c r="AC23" i="35" s="1"/>
  <c r="AF23" i="35"/>
  <c r="K506" i="7"/>
  <c r="K488" i="7"/>
  <c r="X942" i="7"/>
  <c r="AI22" i="35" s="1"/>
  <c r="AH22" i="35"/>
  <c r="AF25" i="35"/>
  <c r="W945" i="7"/>
  <c r="AC25" i="35" s="1"/>
  <c r="K491" i="7"/>
  <c r="W949" i="7"/>
  <c r="AC29" i="35" s="1"/>
  <c r="AF29" i="35"/>
  <c r="W928" i="7"/>
  <c r="AC8" i="35" s="1"/>
  <c r="AF8" i="35"/>
  <c r="O630" i="7"/>
  <c r="O633" i="7"/>
  <c r="O632" i="7"/>
  <c r="O629" i="7"/>
  <c r="O628" i="7"/>
  <c r="O639" i="7"/>
  <c r="O642" i="7"/>
  <c r="O641" i="7"/>
  <c r="O637" i="7"/>
  <c r="O714" i="7"/>
  <c r="O717" i="7"/>
  <c r="O716" i="7"/>
  <c r="O713" i="7"/>
  <c r="O712" i="7"/>
  <c r="O725" i="7"/>
  <c r="O721" i="7"/>
  <c r="J698" i="7" l="1"/>
  <c r="J702" i="7"/>
  <c r="J621" i="7"/>
  <c r="J610" i="7"/>
  <c r="J616" i="7"/>
  <c r="J609" i="7"/>
  <c r="V927" i="7"/>
  <c r="AD7" i="35"/>
  <c r="AD27" i="35"/>
  <c r="V947" i="7"/>
  <c r="V935" i="7"/>
  <c r="AD15" i="35"/>
  <c r="J704" i="7"/>
  <c r="J701" i="7"/>
  <c r="J703" i="7"/>
  <c r="J601" i="7"/>
  <c r="J615" i="7"/>
  <c r="J608" i="7"/>
  <c r="J600" i="7"/>
  <c r="V942" i="7"/>
  <c r="AD22" i="35"/>
  <c r="AD13" i="35"/>
  <c r="V933" i="7"/>
  <c r="V943" i="7"/>
  <c r="AD23" i="35"/>
  <c r="J707" i="7"/>
  <c r="K707" i="7" s="1"/>
  <c r="O711" i="7"/>
  <c r="J706" i="7"/>
  <c r="J695" i="7"/>
  <c r="J688" i="7"/>
  <c r="J605" i="7"/>
  <c r="J614" i="7"/>
  <c r="J618" i="7"/>
  <c r="W940" i="7"/>
  <c r="AC20" i="35" s="1"/>
  <c r="AF20" i="35"/>
  <c r="V926" i="7"/>
  <c r="AD6" i="35"/>
  <c r="AD24" i="35"/>
  <c r="V944" i="7"/>
  <c r="V929" i="7"/>
  <c r="AD9" i="35"/>
  <c r="AD19" i="35"/>
  <c r="V939" i="7"/>
  <c r="J689" i="7"/>
  <c r="J620" i="7"/>
  <c r="J617" i="7"/>
  <c r="J619" i="7"/>
  <c r="AD12" i="35"/>
  <c r="V932" i="7"/>
  <c r="O720" i="7"/>
  <c r="J685" i="7"/>
  <c r="J690" i="7"/>
  <c r="J691" i="7"/>
  <c r="J696" i="7"/>
  <c r="J623" i="7"/>
  <c r="K623" i="7" s="1"/>
  <c r="O627" i="7"/>
  <c r="J622" i="7"/>
  <c r="J611" i="7"/>
  <c r="J604" i="7"/>
  <c r="V941" i="7"/>
  <c r="AD21" i="35"/>
  <c r="V948" i="7"/>
  <c r="AD28" i="35"/>
  <c r="V936" i="7"/>
  <c r="AD16" i="35"/>
  <c r="J686" i="7"/>
  <c r="J687" i="7"/>
  <c r="J697" i="7"/>
  <c r="V934" i="7"/>
  <c r="AD14" i="35"/>
  <c r="V930" i="7"/>
  <c r="AD10" i="35"/>
  <c r="V946" i="7"/>
  <c r="AD26" i="35"/>
  <c r="L698" i="7"/>
  <c r="Z20" i="35"/>
  <c r="J705" i="7"/>
  <c r="J694" i="7"/>
  <c r="J700" i="7"/>
  <c r="J693" i="7"/>
  <c r="J606" i="7"/>
  <c r="J607" i="7"/>
  <c r="J612" i="7"/>
  <c r="AD18" i="35"/>
  <c r="V938" i="7"/>
  <c r="AD29" i="35"/>
  <c r="V949" i="7"/>
  <c r="V928" i="7"/>
  <c r="AD8" i="35"/>
  <c r="AD11" i="35"/>
  <c r="V931" i="7"/>
  <c r="J699" i="7"/>
  <c r="J692" i="7"/>
  <c r="J684" i="7"/>
  <c r="J602" i="7"/>
  <c r="O636" i="7"/>
  <c r="J603" i="7"/>
  <c r="J613" i="7"/>
  <c r="V945" i="7"/>
  <c r="AD25" i="35"/>
  <c r="V937" i="7"/>
  <c r="AD17" i="35"/>
  <c r="O583" i="7"/>
  <c r="O586" i="7"/>
  <c r="O582" i="7"/>
  <c r="O581" i="7"/>
  <c r="O574" i="7"/>
  <c r="O577" i="7"/>
  <c r="O576" i="7"/>
  <c r="O573" i="7"/>
  <c r="O572" i="7"/>
  <c r="K693" i="7" l="1"/>
  <c r="K697" i="7"/>
  <c r="K691" i="7"/>
  <c r="AG26" i="35"/>
  <c r="AA26" i="35"/>
  <c r="AG13" i="35"/>
  <c r="AA13" i="35"/>
  <c r="AG8" i="35"/>
  <c r="AA8" i="35"/>
  <c r="K603" i="7"/>
  <c r="K606" i="7"/>
  <c r="AG14" i="35"/>
  <c r="AA14" i="35"/>
  <c r="AG16" i="35"/>
  <c r="AA16" i="35"/>
  <c r="AG6" i="35"/>
  <c r="AA6" i="35"/>
  <c r="AG27" i="35"/>
  <c r="AA27" i="35"/>
  <c r="AG18" i="35"/>
  <c r="AA18" i="35"/>
  <c r="AG19" i="35"/>
  <c r="AA19" i="35"/>
  <c r="AG17" i="35"/>
  <c r="AA17" i="35"/>
  <c r="AG11" i="35"/>
  <c r="AA11" i="35"/>
  <c r="AG23" i="35"/>
  <c r="AA23" i="35"/>
  <c r="AG7" i="35"/>
  <c r="AA7" i="35"/>
  <c r="AG9" i="35"/>
  <c r="AA9" i="35"/>
  <c r="AG25" i="35"/>
  <c r="AA25" i="35"/>
  <c r="AG24" i="35"/>
  <c r="AA24" i="35"/>
  <c r="AG21" i="35"/>
  <c r="AA21" i="35"/>
  <c r="AG10" i="35"/>
  <c r="AA10" i="35"/>
  <c r="AG28" i="35"/>
  <c r="AA28" i="35"/>
  <c r="AG29" i="35"/>
  <c r="AA29" i="35"/>
  <c r="AG12" i="35"/>
  <c r="AA12" i="35"/>
  <c r="AG22" i="35"/>
  <c r="AA22" i="35"/>
  <c r="AG15" i="35"/>
  <c r="AA15" i="35"/>
  <c r="K688" i="7"/>
  <c r="K692" i="7"/>
  <c r="K612" i="7"/>
  <c r="K687" i="7"/>
  <c r="K690" i="7"/>
  <c r="K613" i="7"/>
  <c r="K602" i="7"/>
  <c r="K607" i="7"/>
  <c r="K699" i="7"/>
  <c r="K700" i="7"/>
  <c r="K685" i="7"/>
  <c r="K694" i="7"/>
  <c r="K686" i="7"/>
  <c r="K684" i="7"/>
  <c r="K696" i="7"/>
  <c r="K705" i="7"/>
  <c r="K689" i="7"/>
  <c r="K695" i="7"/>
  <c r="Z932" i="7"/>
  <c r="AM12" i="35" s="1"/>
  <c r="AL12" i="35"/>
  <c r="AL13" i="35"/>
  <c r="Z933" i="7"/>
  <c r="AM13" i="35" s="1"/>
  <c r="Z938" i="7"/>
  <c r="AM18" i="35" s="1"/>
  <c r="AL18" i="35"/>
  <c r="T947" i="7"/>
  <c r="U937" i="7"/>
  <c r="AE17" i="35" s="1"/>
  <c r="T933" i="7"/>
  <c r="T931" i="7"/>
  <c r="K605" i="7"/>
  <c r="T949" i="7"/>
  <c r="U926" i="7"/>
  <c r="AE6" i="35" s="1"/>
  <c r="K703" i="7"/>
  <c r="U936" i="7"/>
  <c r="AE16" i="35" s="1"/>
  <c r="J559" i="7"/>
  <c r="AL8" i="35"/>
  <c r="Z928" i="7"/>
  <c r="AM8" i="35" s="1"/>
  <c r="AL19" i="35"/>
  <c r="Z939" i="7"/>
  <c r="AM19" i="35" s="1"/>
  <c r="AL22" i="35"/>
  <c r="Z942" i="7"/>
  <c r="AM22" i="35" s="1"/>
  <c r="AL15" i="35"/>
  <c r="Z935" i="7"/>
  <c r="AM15" i="35" s="1"/>
  <c r="U929" i="7"/>
  <c r="AE9" i="35" s="1"/>
  <c r="T941" i="7"/>
  <c r="AD20" i="35"/>
  <c r="V940" i="7"/>
  <c r="U948" i="7"/>
  <c r="AE28" i="35" s="1"/>
  <c r="K619" i="7"/>
  <c r="K600" i="7"/>
  <c r="T945" i="7"/>
  <c r="K610" i="7"/>
  <c r="J548" i="7"/>
  <c r="J545" i="7"/>
  <c r="J546" i="7"/>
  <c r="J556" i="7"/>
  <c r="J564" i="7"/>
  <c r="J553" i="7"/>
  <c r="J552" i="7"/>
  <c r="Z929" i="7"/>
  <c r="AM9" i="35" s="1"/>
  <c r="AL9" i="35"/>
  <c r="J544" i="7"/>
  <c r="J558" i="7"/>
  <c r="J551" i="7"/>
  <c r="O580" i="7"/>
  <c r="J543" i="7"/>
  <c r="Z947" i="7"/>
  <c r="AM27" i="35" s="1"/>
  <c r="AL27" i="35"/>
  <c r="AL16" i="35"/>
  <c r="Z936" i="7"/>
  <c r="AM16" i="35" s="1"/>
  <c r="T935" i="7"/>
  <c r="T939" i="7"/>
  <c r="K622" i="7"/>
  <c r="T932" i="7"/>
  <c r="U945" i="7"/>
  <c r="AE25" i="35" s="1"/>
  <c r="T930" i="7"/>
  <c r="U934" i="7"/>
  <c r="AE14" i="35" s="1"/>
  <c r="K701" i="7"/>
  <c r="U947" i="7"/>
  <c r="AE27" i="35" s="1"/>
  <c r="J561" i="7"/>
  <c r="AL21" i="35"/>
  <c r="Z941" i="7"/>
  <c r="AM21" i="35" s="1"/>
  <c r="AL14" i="35"/>
  <c r="Z934" i="7"/>
  <c r="AM14" i="35" s="1"/>
  <c r="AL6" i="35"/>
  <c r="Z926" i="7"/>
  <c r="AM6" i="35" s="1"/>
  <c r="AL24" i="35"/>
  <c r="Z944" i="7"/>
  <c r="AM24" i="35" s="1"/>
  <c r="U928" i="7"/>
  <c r="AE8" i="35" s="1"/>
  <c r="T942" i="7"/>
  <c r="O644" i="7"/>
  <c r="N644" i="7" s="1"/>
  <c r="U943" i="7"/>
  <c r="AE23" i="35" s="1"/>
  <c r="U944" i="7"/>
  <c r="AE24" i="35" s="1"/>
  <c r="K608" i="7"/>
  <c r="T943" i="7"/>
  <c r="K621" i="7"/>
  <c r="J560" i="7"/>
  <c r="J562" i="7"/>
  <c r="Z927" i="7"/>
  <c r="AM7" i="35" s="1"/>
  <c r="AL7" i="35"/>
  <c r="AL11" i="35"/>
  <c r="Z931" i="7"/>
  <c r="AM11" i="35" s="1"/>
  <c r="Z940" i="7"/>
  <c r="AM20" i="35" s="1"/>
  <c r="AL20" i="35"/>
  <c r="Z945" i="7"/>
  <c r="AM25" i="35" s="1"/>
  <c r="AL25" i="35"/>
  <c r="U938" i="7"/>
  <c r="AE18" i="35" s="1"/>
  <c r="T929" i="7"/>
  <c r="U949" i="7"/>
  <c r="AE29" i="35" s="1"/>
  <c r="K617" i="7"/>
  <c r="K618" i="7"/>
  <c r="T937" i="7"/>
  <c r="U941" i="7"/>
  <c r="AE21" i="35" s="1"/>
  <c r="K704" i="7"/>
  <c r="U935" i="7"/>
  <c r="AE15" i="35" s="1"/>
  <c r="K702" i="7"/>
  <c r="J566" i="7"/>
  <c r="K566" i="7" s="1"/>
  <c r="O571" i="7"/>
  <c r="J565" i="7"/>
  <c r="J554" i="7"/>
  <c r="J547" i="7"/>
  <c r="Z948" i="7"/>
  <c r="AM28" i="35" s="1"/>
  <c r="AL28" i="35"/>
  <c r="Z937" i="7"/>
  <c r="AM17" i="35" s="1"/>
  <c r="AL17" i="35"/>
  <c r="Z930" i="7"/>
  <c r="AM10" i="35" s="1"/>
  <c r="AL10" i="35"/>
  <c r="T926" i="7"/>
  <c r="U933" i="7"/>
  <c r="AE13" i="35" s="1"/>
  <c r="U930" i="7"/>
  <c r="AE10" i="35" s="1"/>
  <c r="T927" i="7"/>
  <c r="U946" i="7"/>
  <c r="AE26" i="35" s="1"/>
  <c r="U940" i="7"/>
  <c r="AE20" i="35" s="1"/>
  <c r="T948" i="7"/>
  <c r="K615" i="7"/>
  <c r="T946" i="7"/>
  <c r="K609" i="7"/>
  <c r="T944" i="7"/>
  <c r="J557" i="7"/>
  <c r="J563" i="7"/>
  <c r="Z946" i="7"/>
  <c r="AM26" i="35" s="1"/>
  <c r="AL26" i="35"/>
  <c r="Z949" i="7"/>
  <c r="AM29" i="35" s="1"/>
  <c r="AL29" i="35"/>
  <c r="U939" i="7"/>
  <c r="AE19" i="35" s="1"/>
  <c r="T936" i="7"/>
  <c r="T928" i="7"/>
  <c r="K604" i="7"/>
  <c r="K620" i="7"/>
  <c r="K614" i="7"/>
  <c r="K706" i="7"/>
  <c r="U927" i="7"/>
  <c r="AE7" i="35" s="1"/>
  <c r="U942" i="7"/>
  <c r="AE22" i="35" s="1"/>
  <c r="T940" i="7"/>
  <c r="Z943" i="7"/>
  <c r="AM23" i="35" s="1"/>
  <c r="AL23" i="35"/>
  <c r="J549" i="7"/>
  <c r="J550" i="7"/>
  <c r="J555" i="7"/>
  <c r="T934" i="7"/>
  <c r="U932" i="7"/>
  <c r="AE12" i="35" s="1"/>
  <c r="K611" i="7"/>
  <c r="T938" i="7"/>
  <c r="U931" i="7"/>
  <c r="AE11" i="35" s="1"/>
  <c r="O728" i="7"/>
  <c r="K601" i="7"/>
  <c r="K616" i="7"/>
  <c r="K698" i="7"/>
  <c r="AG20" i="35" l="1"/>
  <c r="AA20" i="35"/>
  <c r="K549" i="7"/>
  <c r="K563" i="7"/>
  <c r="K554" i="7"/>
  <c r="K565" i="7"/>
  <c r="K555" i="7"/>
  <c r="O588" i="7"/>
  <c r="K550" i="7"/>
  <c r="K560" i="7"/>
  <c r="K557" i="7"/>
  <c r="AA932" i="7"/>
  <c r="AO12" i="35" s="1"/>
  <c r="AN12" i="35"/>
  <c r="AN21" i="35"/>
  <c r="AA941" i="7"/>
  <c r="AO21" i="35" s="1"/>
  <c r="K553" i="7"/>
  <c r="AA928" i="7"/>
  <c r="AO8" i="35" s="1"/>
  <c r="AN8" i="35"/>
  <c r="K559" i="7"/>
  <c r="AN18" i="35"/>
  <c r="AA938" i="7"/>
  <c r="AO18" i="35" s="1"/>
  <c r="AA949" i="7"/>
  <c r="AO29" i="35" s="1"/>
  <c r="AN29" i="35"/>
  <c r="K544" i="7"/>
  <c r="AA947" i="7"/>
  <c r="AO27" i="35" s="1"/>
  <c r="AN27" i="35"/>
  <c r="AA931" i="7"/>
  <c r="AO11" i="35" s="1"/>
  <c r="AN11" i="35"/>
  <c r="AA942" i="7"/>
  <c r="AO22" i="35" s="1"/>
  <c r="AN22" i="35"/>
  <c r="AN10" i="35"/>
  <c r="AA930" i="7"/>
  <c r="AO10" i="35" s="1"/>
  <c r="K543" i="7"/>
  <c r="AA927" i="7"/>
  <c r="AO7" i="35" s="1"/>
  <c r="AN7" i="35"/>
  <c r="K564" i="7"/>
  <c r="K548" i="7"/>
  <c r="AA933" i="7"/>
  <c r="AO13" i="35" s="1"/>
  <c r="AN13" i="35"/>
  <c r="K547" i="7"/>
  <c r="K562" i="7"/>
  <c r="K556" i="7"/>
  <c r="AN26" i="35"/>
  <c r="AA946" i="7"/>
  <c r="AO26" i="35" s="1"/>
  <c r="AN17" i="35"/>
  <c r="AA937" i="7"/>
  <c r="AO17" i="35" s="1"/>
  <c r="AA945" i="7"/>
  <c r="AO25" i="35" s="1"/>
  <c r="AN25" i="35"/>
  <c r="K561" i="7"/>
  <c r="AN6" i="35"/>
  <c r="AA926" i="7"/>
  <c r="AO6" i="35" s="1"/>
  <c r="AN19" i="35"/>
  <c r="AA939" i="7"/>
  <c r="AO19" i="35" s="1"/>
  <c r="AA944" i="7"/>
  <c r="AO24" i="35" s="1"/>
  <c r="AN24" i="35"/>
  <c r="AA934" i="7"/>
  <c r="AO14" i="35" s="1"/>
  <c r="AN14" i="35"/>
  <c r="AN15" i="35"/>
  <c r="AA935" i="7"/>
  <c r="AO15" i="35" s="1"/>
  <c r="K546" i="7"/>
  <c r="AA943" i="7"/>
  <c r="AO23" i="35" s="1"/>
  <c r="AN23" i="35"/>
  <c r="K551" i="7"/>
  <c r="K552" i="7"/>
  <c r="AN9" i="35"/>
  <c r="AA929" i="7"/>
  <c r="AO9" i="35" s="1"/>
  <c r="AA940" i="7"/>
  <c r="AO20" i="35" s="1"/>
  <c r="AN20" i="35"/>
  <c r="AA948" i="7"/>
  <c r="AO28" i="35" s="1"/>
  <c r="AN28" i="35"/>
  <c r="K558" i="7"/>
  <c r="AN16" i="35"/>
  <c r="AA936" i="7"/>
  <c r="AO16" i="35" s="1"/>
  <c r="K545" i="7"/>
  <c r="N861" i="7" l="1"/>
  <c r="H889" i="7"/>
  <c r="H882" i="7"/>
  <c r="L849" i="7"/>
  <c r="H884" i="7"/>
  <c r="Y893" i="7"/>
  <c r="N803" i="7"/>
  <c r="K846" i="7"/>
  <c r="Y873" i="7"/>
  <c r="K793" i="7"/>
  <c r="O847" i="7"/>
  <c r="L803" i="7"/>
  <c r="J801" i="7"/>
  <c r="Y885" i="7"/>
  <c r="M794" i="7"/>
  <c r="L855" i="7"/>
  <c r="O857" i="7"/>
  <c r="Y881" i="7"/>
  <c r="J793" i="7"/>
  <c r="J857" i="7"/>
  <c r="K857" i="7"/>
  <c r="Y886" i="7"/>
  <c r="H880" i="7"/>
  <c r="J858" i="7"/>
  <c r="O861" i="7"/>
  <c r="N847" i="7"/>
  <c r="N802" i="7"/>
  <c r="O794" i="7"/>
  <c r="K802" i="7"/>
  <c r="O804" i="7"/>
  <c r="M858" i="7"/>
  <c r="K795" i="7"/>
  <c r="H885" i="7"/>
  <c r="J807" i="7"/>
  <c r="L856" i="7"/>
  <c r="K794" i="7"/>
  <c r="Y889" i="7"/>
  <c r="H878" i="7"/>
  <c r="Y892" i="7"/>
  <c r="L795" i="7"/>
  <c r="M861" i="7"/>
  <c r="L793" i="7"/>
  <c r="N798" i="7"/>
  <c r="H890" i="7"/>
  <c r="K861" i="7"/>
  <c r="J846" i="7"/>
  <c r="M803" i="7"/>
  <c r="H887" i="7"/>
  <c r="N797" i="7"/>
  <c r="J798" i="7"/>
  <c r="J792" i="7"/>
  <c r="H873" i="7"/>
  <c r="L797" i="7"/>
  <c r="Y875" i="7"/>
  <c r="L847" i="7"/>
  <c r="N807" i="7"/>
  <c r="M847" i="7"/>
  <c r="J848" i="7"/>
  <c r="H875" i="7"/>
  <c r="Y883" i="7"/>
  <c r="O798" i="7"/>
  <c r="O848" i="7"/>
  <c r="O802" i="7"/>
  <c r="L857" i="7"/>
  <c r="J851" i="7"/>
  <c r="K855" i="7"/>
  <c r="M797" i="7"/>
  <c r="N856" i="7"/>
  <c r="J856" i="7"/>
  <c r="H883" i="7"/>
  <c r="O849" i="7"/>
  <c r="J795" i="7"/>
  <c r="N804" i="7"/>
  <c r="J847" i="7"/>
  <c r="O851" i="7"/>
  <c r="N852" i="7"/>
  <c r="Y890" i="7"/>
  <c r="M795" i="7"/>
  <c r="K856" i="7"/>
  <c r="O856" i="7"/>
  <c r="Y887" i="7"/>
  <c r="Y872" i="7"/>
  <c r="Y876" i="7"/>
  <c r="M852" i="7"/>
  <c r="Y878" i="7"/>
  <c r="N858" i="7"/>
  <c r="J802" i="7"/>
  <c r="K797" i="7"/>
  <c r="M793" i="7"/>
  <c r="K804" i="7"/>
  <c r="Y891" i="7"/>
  <c r="M804" i="7"/>
  <c r="M855" i="7"/>
  <c r="M851" i="7"/>
  <c r="O852" i="7"/>
  <c r="J852" i="7"/>
  <c r="M857" i="7"/>
  <c r="Y882" i="7"/>
  <c r="M846" i="7"/>
  <c r="J861" i="7"/>
  <c r="M848" i="7"/>
  <c r="J797" i="7"/>
  <c r="J794" i="7"/>
  <c r="K847" i="7"/>
  <c r="J849" i="7"/>
  <c r="O803" i="7"/>
  <c r="L861" i="7"/>
  <c r="L807" i="7"/>
  <c r="O793" i="7"/>
  <c r="O795" i="7"/>
  <c r="H892" i="7"/>
  <c r="Y877" i="7"/>
  <c r="M798" i="7"/>
  <c r="H891" i="7"/>
  <c r="L801" i="7"/>
  <c r="H881" i="7"/>
  <c r="O807" i="7"/>
  <c r="N851" i="7"/>
  <c r="Y879" i="7"/>
  <c r="L804" i="7"/>
  <c r="N849" i="7"/>
  <c r="K849" i="7"/>
  <c r="M802" i="7"/>
  <c r="H886" i="7"/>
  <c r="N794" i="7"/>
  <c r="L794" i="7"/>
  <c r="L846" i="7"/>
  <c r="K807" i="7"/>
  <c r="M792" i="7"/>
  <c r="K858" i="7"/>
  <c r="L798" i="7"/>
  <c r="L802" i="7"/>
  <c r="L858" i="7"/>
  <c r="L792" i="7"/>
  <c r="L852" i="7"/>
  <c r="K848" i="7"/>
  <c r="H877" i="7"/>
  <c r="O797" i="7"/>
  <c r="H888" i="7"/>
  <c r="K852" i="7"/>
  <c r="K798" i="7"/>
  <c r="Y888" i="7"/>
  <c r="N795" i="7"/>
  <c r="L848" i="7"/>
  <c r="M849" i="7"/>
  <c r="K803" i="7"/>
  <c r="H874" i="7"/>
  <c r="K801" i="7"/>
  <c r="H893" i="7"/>
  <c r="M807" i="7"/>
  <c r="J855" i="7"/>
  <c r="N857" i="7"/>
  <c r="M856" i="7"/>
  <c r="Y874" i="7"/>
  <c r="M801" i="7"/>
  <c r="J803" i="7"/>
  <c r="K792" i="7"/>
  <c r="N848" i="7"/>
  <c r="L851" i="7"/>
  <c r="O858" i="7"/>
  <c r="H879" i="7"/>
  <c r="Y884" i="7"/>
  <c r="J804" i="7"/>
  <c r="Y880" i="7"/>
  <c r="N793" i="7"/>
  <c r="K851" i="7"/>
  <c r="L863" i="7" l="1"/>
  <c r="L809" i="7"/>
  <c r="K809" i="7"/>
  <c r="J829" i="7"/>
  <c r="J833" i="7"/>
  <c r="J809" i="7"/>
  <c r="J834" i="7"/>
  <c r="J773" i="7"/>
  <c r="J777" i="7"/>
  <c r="J765" i="7"/>
  <c r="O801" i="7"/>
  <c r="J775" i="7"/>
  <c r="J782" i="7"/>
  <c r="J835" i="7"/>
  <c r="J842" i="7"/>
  <c r="K842" i="7" s="1"/>
  <c r="O846" i="7"/>
  <c r="J836" i="7"/>
  <c r="O855" i="7"/>
  <c r="J819" i="7"/>
  <c r="J840" i="7"/>
  <c r="Y871" i="7"/>
  <c r="N855" i="7"/>
  <c r="J768" i="7"/>
  <c r="J825" i="7"/>
  <c r="J831" i="7"/>
  <c r="J828" i="7"/>
  <c r="J785" i="7"/>
  <c r="Y894" i="7"/>
  <c r="N846" i="7"/>
  <c r="J827" i="7"/>
  <c r="J823" i="7"/>
  <c r="J826" i="7"/>
  <c r="J786" i="7"/>
  <c r="H894" i="7"/>
  <c r="N792" i="7"/>
  <c r="M863" i="7"/>
  <c r="J837" i="7"/>
  <c r="J783" i="7"/>
  <c r="M809" i="7"/>
  <c r="J771" i="7"/>
  <c r="J832" i="7"/>
  <c r="J821" i="7"/>
  <c r="K863" i="7"/>
  <c r="N801" i="7"/>
  <c r="H871" i="7"/>
  <c r="J767" i="7"/>
  <c r="J781" i="7"/>
  <c r="J787" i="7"/>
  <c r="J774" i="7"/>
  <c r="O792" i="7"/>
  <c r="J788" i="7"/>
  <c r="J776" i="7"/>
  <c r="J841" i="7"/>
  <c r="J770" i="7"/>
  <c r="J830" i="7"/>
  <c r="J863" i="7"/>
  <c r="J780" i="7"/>
  <c r="J778" i="7"/>
  <c r="J838" i="7"/>
  <c r="J822" i="7"/>
  <c r="J784" i="7"/>
  <c r="J769" i="7"/>
  <c r="J824" i="7"/>
  <c r="J772" i="7"/>
  <c r="J779" i="7"/>
  <c r="J820" i="7"/>
  <c r="J839" i="7"/>
  <c r="K841" i="7" l="1"/>
  <c r="K779" i="7"/>
  <c r="K820" i="7"/>
  <c r="K769" i="7"/>
  <c r="K840" i="7"/>
  <c r="K827" i="7"/>
  <c r="K831" i="7"/>
  <c r="K822" i="7"/>
  <c r="K828" i="7"/>
  <c r="K839" i="7"/>
  <c r="K824" i="7"/>
  <c r="K778" i="7"/>
  <c r="N809" i="7"/>
  <c r="K819" i="7"/>
  <c r="K835" i="7"/>
  <c r="K825" i="7"/>
  <c r="K772" i="7"/>
  <c r="K830" i="7"/>
  <c r="K821" i="7"/>
  <c r="K826" i="7"/>
  <c r="K837" i="7"/>
  <c r="K838" i="7"/>
  <c r="K832" i="7"/>
  <c r="K823" i="7"/>
  <c r="K780" i="7"/>
  <c r="K784" i="7"/>
  <c r="K776" i="7"/>
  <c r="K770" i="7"/>
  <c r="K767" i="7"/>
  <c r="K771" i="7"/>
  <c r="K774" i="7"/>
  <c r="K787" i="7"/>
  <c r="K786" i="7"/>
  <c r="O809" i="7"/>
  <c r="K834" i="7"/>
  <c r="N863" i="7"/>
  <c r="K783" i="7"/>
  <c r="K958" i="7"/>
  <c r="K836" i="7"/>
  <c r="AJ26" i="35"/>
  <c r="Y946" i="7"/>
  <c r="AK26" i="35" s="1"/>
  <c r="H931" i="7"/>
  <c r="C11" i="35" s="1"/>
  <c r="B11" i="35"/>
  <c r="H928" i="7"/>
  <c r="C8" i="35" s="1"/>
  <c r="B8" i="35"/>
  <c r="Y935" i="7"/>
  <c r="AK15" i="35" s="1"/>
  <c r="AJ15" i="35"/>
  <c r="K775" i="7"/>
  <c r="K773" i="7"/>
  <c r="AJ28" i="35"/>
  <c r="Y948" i="7"/>
  <c r="AK28" i="35" s="1"/>
  <c r="B12" i="35"/>
  <c r="H932" i="7"/>
  <c r="C12" i="35" s="1"/>
  <c r="Y947" i="7"/>
  <c r="AK27" i="35" s="1"/>
  <c r="AJ27" i="35"/>
  <c r="O863" i="7"/>
  <c r="Y941" i="7"/>
  <c r="AK21" i="35" s="1"/>
  <c r="AJ21" i="35"/>
  <c r="Y927" i="7"/>
  <c r="AK7" i="35" s="1"/>
  <c r="AJ7" i="35"/>
  <c r="H939" i="7"/>
  <c r="C19" i="35" s="1"/>
  <c r="B19" i="35"/>
  <c r="B25" i="35"/>
  <c r="H945" i="7"/>
  <c r="C25" i="35" s="1"/>
  <c r="B21" i="35"/>
  <c r="H941" i="7"/>
  <c r="C21" i="35" s="1"/>
  <c r="H935" i="7"/>
  <c r="C15" i="35" s="1"/>
  <c r="B15" i="35"/>
  <c r="AJ14" i="35"/>
  <c r="Y934" i="7"/>
  <c r="AK14" i="35" s="1"/>
  <c r="Y938" i="7"/>
  <c r="AK18" i="35" s="1"/>
  <c r="AJ18" i="35"/>
  <c r="K765" i="7"/>
  <c r="Y930" i="7"/>
  <c r="AK10" i="35" s="1"/>
  <c r="AJ10" i="35"/>
  <c r="B20" i="35"/>
  <c r="H940" i="7"/>
  <c r="C20" i="35" s="1"/>
  <c r="H944" i="7"/>
  <c r="C24" i="35" s="1"/>
  <c r="B24" i="35"/>
  <c r="AJ12" i="35"/>
  <c r="Y932" i="7"/>
  <c r="AK12" i="35" s="1"/>
  <c r="B6" i="35"/>
  <c r="H926" i="7"/>
  <c r="C6" i="35" s="1"/>
  <c r="Y940" i="7"/>
  <c r="AK20" i="35" s="1"/>
  <c r="AJ20" i="35"/>
  <c r="Y929" i="7"/>
  <c r="AK9" i="35" s="1"/>
  <c r="AJ9" i="35"/>
  <c r="H937" i="7"/>
  <c r="C17" i="35" s="1"/>
  <c r="B17" i="35"/>
  <c r="H948" i="7"/>
  <c r="C28" i="35" s="1"/>
  <c r="B28" i="35"/>
  <c r="AJ8" i="35"/>
  <c r="Y928" i="7"/>
  <c r="AK8" i="35" s="1"/>
  <c r="H947" i="7"/>
  <c r="C27" i="35" s="1"/>
  <c r="B27" i="35"/>
  <c r="Y942" i="7"/>
  <c r="AK22" i="35" s="1"/>
  <c r="AJ22" i="35"/>
  <c r="K777" i="7"/>
  <c r="K833" i="7"/>
  <c r="H936" i="7"/>
  <c r="C16" i="35" s="1"/>
  <c r="B16" i="35"/>
  <c r="B29" i="35"/>
  <c r="H949" i="7"/>
  <c r="C29" i="35" s="1"/>
  <c r="B22" i="35"/>
  <c r="H942" i="7"/>
  <c r="C22" i="35" s="1"/>
  <c r="AJ24" i="35"/>
  <c r="Y944" i="7"/>
  <c r="AK24" i="35" s="1"/>
  <c r="H946" i="7"/>
  <c r="C26" i="35" s="1"/>
  <c r="B26" i="35"/>
  <c r="H929" i="7"/>
  <c r="C9" i="35" s="1"/>
  <c r="B9" i="35"/>
  <c r="AJ6" i="35"/>
  <c r="Y926" i="7"/>
  <c r="AK6" i="35" s="1"/>
  <c r="H943" i="7"/>
  <c r="C23" i="35" s="1"/>
  <c r="B23" i="35"/>
  <c r="B18" i="35"/>
  <c r="H938" i="7"/>
  <c r="C18" i="35" s="1"/>
  <c r="AJ16" i="35"/>
  <c r="Y936" i="7"/>
  <c r="AK16" i="35" s="1"/>
  <c r="B10" i="35"/>
  <c r="H930" i="7"/>
  <c r="C10" i="35" s="1"/>
  <c r="Y949" i="7"/>
  <c r="AK29" i="35" s="1"/>
  <c r="AJ29" i="35"/>
  <c r="B13" i="35"/>
  <c r="H933" i="7"/>
  <c r="C13" i="35" s="1"/>
  <c r="Y931" i="7"/>
  <c r="AK11" i="35" s="1"/>
  <c r="AJ11" i="35"/>
  <c r="AJ25" i="35"/>
  <c r="Y945" i="7"/>
  <c r="AK25" i="35" s="1"/>
  <c r="Y937" i="7"/>
  <c r="AK17" i="35" s="1"/>
  <c r="AJ17" i="35"/>
  <c r="K788" i="7"/>
  <c r="K766" i="7"/>
  <c r="K781" i="7"/>
  <c r="Y939" i="7"/>
  <c r="AK19" i="35" s="1"/>
  <c r="AJ19" i="35"/>
  <c r="AJ13" i="35"/>
  <c r="Y933" i="7"/>
  <c r="AK13" i="35" s="1"/>
  <c r="K785" i="7"/>
  <c r="K768" i="7"/>
  <c r="Y943" i="7"/>
  <c r="AK23" i="35" s="1"/>
  <c r="AJ23" i="35"/>
  <c r="K782" i="7"/>
  <c r="B14" i="35"/>
  <c r="H934" i="7"/>
  <c r="C14" i="35" s="1"/>
  <c r="K8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Luke Aki</author>
  </authors>
  <commentList>
    <comment ref="B1" authorId="0" shapeId="0" xr:uid="{00000000-0006-0000-0100-000001000000}">
      <text>
        <r>
          <rPr>
            <b/>
            <sz val="9"/>
            <color indexed="81"/>
            <rFont val="Tahoma"/>
            <family val="2"/>
          </rPr>
          <t>Luke Aki:</t>
        </r>
        <r>
          <rPr>
            <sz val="9"/>
            <color indexed="81"/>
            <rFont val="Tahoma"/>
            <family val="2"/>
          </rPr>
          <t xml:space="preserve">
This is used to mark this sheet as containing final or interim data. This is used on the front "About" page.
A copy of this dashboard is used as the template for the next update.</t>
        </r>
      </text>
    </comment>
  </commentList>
</comments>
</file>

<file path=xl/sharedStrings.xml><?xml version="1.0" encoding="utf-8"?>
<sst xmlns="http://schemas.openxmlformats.org/spreadsheetml/2006/main" count="18442" uniqueCount="8471">
  <si>
    <t>c_way</t>
  </si>
  <si>
    <t>urban_rural</t>
  </si>
  <si>
    <t>All</t>
  </si>
  <si>
    <t>R</t>
  </si>
  <si>
    <t>U</t>
  </si>
  <si>
    <t>Auckland Alliance</t>
  </si>
  <si>
    <t>High Volume</t>
  </si>
  <si>
    <t>National Strategic</t>
  </si>
  <si>
    <t>Regional Connector</t>
  </si>
  <si>
    <t>Regional Distributor</t>
  </si>
  <si>
    <t>Regional Strategic</t>
  </si>
  <si>
    <t>Central Waikato</t>
  </si>
  <si>
    <t>Coastal Otago</t>
  </si>
  <si>
    <t>East Waikato</t>
  </si>
  <si>
    <t>Gisborne</t>
  </si>
  <si>
    <t>Marlborough</t>
  </si>
  <si>
    <t>Napier</t>
  </si>
  <si>
    <t>National</t>
  </si>
  <si>
    <t>Nelson</t>
  </si>
  <si>
    <t>Northland</t>
  </si>
  <si>
    <t>Nth Canterbury</t>
  </si>
  <si>
    <t>Otago Central</t>
  </si>
  <si>
    <t>PSMC005</t>
  </si>
  <si>
    <t>PSMC006</t>
  </si>
  <si>
    <t>Rotorua Dist</t>
  </si>
  <si>
    <t>Southland</t>
  </si>
  <si>
    <t>Sth Canterbury</t>
  </si>
  <si>
    <t>Tauranga City</t>
  </si>
  <si>
    <t>Wellington</t>
  </si>
  <si>
    <t>West Coast</t>
  </si>
  <si>
    <t>West Waikato</t>
  </si>
  <si>
    <t>PerMeasure</t>
  </si>
  <si>
    <t>Roughness</t>
  </si>
  <si>
    <t>Ref</t>
  </si>
  <si>
    <t>Parameter</t>
  </si>
  <si>
    <t>GSE-InL</t>
  </si>
  <si>
    <t>GSE-Investigation Level</t>
  </si>
  <si>
    <t>GSE-Threshold Level</t>
  </si>
  <si>
    <t>GSE-TL</t>
  </si>
  <si>
    <t>Rut_10</t>
  </si>
  <si>
    <t>Rutting gtr10mm</t>
  </si>
  <si>
    <t>Rut_20</t>
  </si>
  <si>
    <t>Rutting gtr20mm</t>
  </si>
  <si>
    <t>R15020m</t>
  </si>
  <si>
    <t>Ave_Ro</t>
  </si>
  <si>
    <t>R_100</t>
  </si>
  <si>
    <t>R_130</t>
  </si>
  <si>
    <t>Skd_InL</t>
  </si>
  <si>
    <t>Skid Resistance</t>
  </si>
  <si>
    <t>Skd_TL</t>
  </si>
  <si>
    <t>Description</t>
  </si>
  <si>
    <t>Average Roughness</t>
  </si>
  <si>
    <t>Smooth Travel Exposure</t>
  </si>
  <si>
    <t>Tex_all</t>
  </si>
  <si>
    <t>Texture</t>
  </si>
  <si>
    <t>Tex_CS</t>
  </si>
  <si>
    <t>Tex_ACO</t>
  </si>
  <si>
    <t>GSESC-InL</t>
  </si>
  <si>
    <t>GSESiteCat-Investigation Level</t>
  </si>
  <si>
    <t>2M</t>
  </si>
  <si>
    <t>2L</t>
  </si>
  <si>
    <t>2H</t>
  </si>
  <si>
    <t>1L</t>
  </si>
  <si>
    <t>3L</t>
  </si>
  <si>
    <t>group_cat</t>
  </si>
  <si>
    <t>GSESC-TL</t>
  </si>
  <si>
    <t>GSESiteCat-Threshold Level</t>
  </si>
  <si>
    <t>SkidSC-TL</t>
  </si>
  <si>
    <t>Skid Resistance Threshold Level</t>
  </si>
  <si>
    <t>SkidSC-InL</t>
  </si>
  <si>
    <t>Condition Index</t>
  </si>
  <si>
    <t>CI</t>
  </si>
  <si>
    <t>Remaining Seal Life</t>
  </si>
  <si>
    <t>Surface Condition Index</t>
  </si>
  <si>
    <t>SCI</t>
  </si>
  <si>
    <t>BOP East</t>
  </si>
  <si>
    <t>BOP West</t>
  </si>
  <si>
    <t>Site Category</t>
  </si>
  <si>
    <t>Report for:</t>
  </si>
  <si>
    <t>(year)</t>
  </si>
  <si>
    <t>class</t>
  </si>
  <si>
    <t>ur</t>
  </si>
  <si>
    <t>Urban/Rural</t>
  </si>
  <si>
    <t>Urban</t>
  </si>
  <si>
    <t>Rural</t>
  </si>
  <si>
    <t>Year (Update this Annually)</t>
  </si>
  <si>
    <t>Deviation</t>
  </si>
  <si>
    <t>vs</t>
  </si>
  <si>
    <t>Skid Resistance Investigation Level</t>
  </si>
  <si>
    <t>ARP</t>
  </si>
  <si>
    <t>Ave Rougness Percentiles</t>
  </si>
  <si>
    <t>Rut_20P</t>
  </si>
  <si>
    <t>Derivation</t>
  </si>
  <si>
    <t>GSE-Site Category - Threshold Level</t>
  </si>
  <si>
    <t>GSE-Site Category - Investigation Level</t>
  </si>
  <si>
    <t>SC</t>
  </si>
  <si>
    <t>Good Skid Exposure (GSE) Investigation Level by (New) Site Category</t>
  </si>
  <si>
    <t>Good Skid Exposure (GSE) Threshold Level by (New) Site Category</t>
  </si>
  <si>
    <t>Length</t>
  </si>
  <si>
    <t>Median</t>
  </si>
  <si>
    <t>Open</t>
  </si>
  <si>
    <t>High</t>
  </si>
  <si>
    <t>Low</t>
  </si>
  <si>
    <t>Close</t>
  </si>
  <si>
    <t>Tail</t>
  </si>
  <si>
    <t>Percentiles</t>
  </si>
  <si>
    <t>Y-axis</t>
  </si>
  <si>
    <t>Roughness &gt;150 NAASRA (20m)</t>
  </si>
  <si>
    <t>Rutting &gt; 20mm</t>
  </si>
  <si>
    <t>Rutting &gt;20mm</t>
  </si>
  <si>
    <t>Rutting &gt;10mm</t>
  </si>
  <si>
    <t>NAASRA</t>
  </si>
  <si>
    <t>Chip seals</t>
  </si>
  <si>
    <t>AC &amp; Others</t>
  </si>
  <si>
    <t>Surface</t>
  </si>
  <si>
    <t>All surfaces</t>
  </si>
  <si>
    <t>Skid Resistance (Threshold Level)</t>
  </si>
  <si>
    <t>(New) Site Category</t>
  </si>
  <si>
    <t>Note:  Urban/Rural breakdown is not applicable for the (new) site category.</t>
  </si>
  <si>
    <t>Skid Resistance (Investigatory Level)</t>
  </si>
  <si>
    <t>Table of Contents</t>
  </si>
  <si>
    <t>Period:</t>
  </si>
  <si>
    <t>Deviation from the National Condition Index</t>
  </si>
  <si>
    <t>Condition Index (CI)</t>
  </si>
  <si>
    <t>West Whanganui</t>
  </si>
  <si>
    <t>East Whanganui</t>
  </si>
  <si>
    <t>Note:  No urban/rural breakdown for the (new) site category.</t>
  </si>
  <si>
    <r>
      <t xml:space="preserve">Comparison of </t>
    </r>
    <r>
      <rPr>
        <i/>
        <sz val="11"/>
        <rFont val="Lucida Sans"/>
        <family val="2"/>
      </rPr>
      <t xml:space="preserve">(First pick) </t>
    </r>
    <r>
      <rPr>
        <sz val="11"/>
        <rFont val="Lucida Sans"/>
        <family val="2"/>
      </rPr>
      <t xml:space="preserve">vs </t>
    </r>
    <r>
      <rPr>
        <i/>
        <sz val="11"/>
        <rFont val="Lucida Sans"/>
        <family val="2"/>
      </rPr>
      <t>(Second pick)</t>
    </r>
    <r>
      <rPr>
        <sz val="11"/>
        <rFont val="Lucida Sans"/>
        <family val="2"/>
      </rPr>
      <t xml:space="preserve"> CI [All/Urban/Rural]</t>
    </r>
  </si>
  <si>
    <t>Note: Graph Titles from left to right and from top to bottom of the worksheet.</t>
  </si>
  <si>
    <t>Deviation between first pick and second pick</t>
  </si>
  <si>
    <t>Deviation from the National GSE-IL</t>
  </si>
  <si>
    <t>Comparison of (First pick) vs (Second pick) GSE-IL [All/Urban/Rural]</t>
  </si>
  <si>
    <t>Deviation from the National GSE-TL</t>
  </si>
  <si>
    <t>Comparison of (First pick) vs (Second pick) GSE-TL [All/Urban/Rural]</t>
  </si>
  <si>
    <t>GSE-IL by (new) site category by [All/Urban/Rural] (first pick).</t>
  </si>
  <si>
    <t>GSE-IL by (new) site category by [All/Urban/Rural] (second pick).</t>
  </si>
  <si>
    <t>Good Skid Exposure Investigation Level (GSE-IL) by (New) Site Category</t>
  </si>
  <si>
    <t>Good Skid Exposure - Threshold Level (GSE-TL) by (New) Site Category</t>
  </si>
  <si>
    <t>Differences between first pick and second pick GSE-TLs.</t>
  </si>
  <si>
    <t>Differences between first pick and second pick GSE-Ils.</t>
  </si>
  <si>
    <t>Difference between first pick and second pick GSE-Ils.</t>
  </si>
  <si>
    <t>Difference between first pick and second pick GSE-TLs.</t>
  </si>
  <si>
    <t>GSE-TL by (new) site category by [All/Urban/Rural] (first pick) and by survey year.</t>
  </si>
  <si>
    <t>GSE-TL by (new) site category by [All/Urban/Rural] (second pick) and by survey year.</t>
  </si>
  <si>
    <t>Note</t>
  </si>
  <si>
    <t>-The graphs in first row are the summary of CI and deviation from the National values</t>
  </si>
  <si>
    <t xml:space="preserve"> vs</t>
  </si>
  <si>
    <t>From</t>
  </si>
  <si>
    <t>CI2</t>
  </si>
  <si>
    <t xml:space="preserve">Next -&gt; </t>
  </si>
  <si>
    <t>Difference between first pick and second pick Rutting &gt;20mm (percentage point).</t>
  </si>
  <si>
    <t>Shows the box plots from 2007 to 2012</t>
  </si>
  <si>
    <t>Difference between first pick and second pick Rutting &gt;10mm (percentage point).</t>
  </si>
  <si>
    <t>Difference between first pick and second pick Skid Resistance (percentage point).</t>
  </si>
  <si>
    <t>Skid Resistance (Investigation Level)</t>
  </si>
  <si>
    <t>Difference between first pick and second pick Smooth Travel Exposure (percentage point).</t>
  </si>
  <si>
    <t>Difference between first pick and second pick Texture (percentage point).</t>
  </si>
  <si>
    <t>Back on top</t>
  </si>
  <si>
    <t>Differences between first pick and second pick CIs (this is the differences in the comparison graph's table) .</t>
  </si>
  <si>
    <t>Note: This SCI includes all type of  surface materials.</t>
  </si>
  <si>
    <t>Note: Condition Index (CI) data contains all the data across surface material types.</t>
  </si>
  <si>
    <t>Surface condition Index</t>
  </si>
  <si>
    <t>SCI2</t>
  </si>
  <si>
    <t>Condition index 2</t>
  </si>
  <si>
    <t>Surface Condition Index 2</t>
  </si>
  <si>
    <t>% of Network with Rutting &gt;20mm</t>
  </si>
  <si>
    <t>% of Network with Rutting &gt;10mm</t>
  </si>
  <si>
    <t>% Texture &lt;0.5 MPD</t>
  </si>
  <si>
    <t>% of Network with SFC Below TL</t>
  </si>
  <si>
    <t>% of Network with SFC Below IL</t>
  </si>
  <si>
    <t>% of VKT &lt; Threshold Level</t>
  </si>
  <si>
    <t>Difference between first pick and second pick Surface Condition Index (percentage point).</t>
  </si>
  <si>
    <t>Change Management</t>
  </si>
  <si>
    <t>SCI2 Values in 2012 Dashboard gives a different values and this has been fixed in the latest report</t>
  </si>
  <si>
    <t>No data available for example there is no East Waikato -High volume -urban.</t>
  </si>
  <si>
    <t>2013-need to check</t>
  </si>
  <si>
    <t>&lt;100</t>
  </si>
  <si>
    <t>&lt;130</t>
  </si>
  <si>
    <t>&lt;150</t>
  </si>
  <si>
    <t>RT</t>
  </si>
  <si>
    <t>Roughness Threshold</t>
  </si>
  <si>
    <t>&gt; Roughness Threshold (100m)</t>
  </si>
  <si>
    <t>SQL Script</t>
  </si>
  <si>
    <t>STE</t>
  </si>
  <si>
    <t>Remark</t>
  </si>
  <si>
    <t>Graph/Table Title</t>
  </si>
  <si>
    <t>SUMMARY</t>
  </si>
  <si>
    <t>IL</t>
  </si>
  <si>
    <t>TL</t>
  </si>
  <si>
    <t>GSE-Site Category</t>
  </si>
  <si>
    <t>Average</t>
  </si>
  <si>
    <t>&gt; Threshold</t>
  </si>
  <si>
    <t>&gt;150 NAASRA</t>
  </si>
  <si>
    <t>Rutting</t>
  </si>
  <si>
    <t>&gt;20mm</t>
  </si>
  <si>
    <t>&gt;10mm</t>
  </si>
  <si>
    <t>Skid-Site Category</t>
  </si>
  <si>
    <t>SCI2, Skid Exposure2 and CI2 were not included in this report.</t>
  </si>
  <si>
    <t>Difference</t>
  </si>
  <si>
    <t>J</t>
  </si>
  <si>
    <t>Legend:</t>
  </si>
  <si>
    <t>Same as previous year.</t>
  </si>
  <si>
    <t>H</t>
  </si>
  <si>
    <t>I</t>
  </si>
  <si>
    <t>K</t>
  </si>
  <si>
    <t>L</t>
  </si>
  <si>
    <t>M</t>
  </si>
  <si>
    <t>N</t>
  </si>
  <si>
    <t>O</t>
  </si>
  <si>
    <t>P</t>
  </si>
  <si>
    <t>Q</t>
  </si>
  <si>
    <t>S</t>
  </si>
  <si>
    <t>T</t>
  </si>
  <si>
    <t>V</t>
  </si>
  <si>
    <t>W</t>
  </si>
  <si>
    <t>X</t>
  </si>
  <si>
    <t>Y</t>
  </si>
  <si>
    <t>Z</t>
  </si>
  <si>
    <t>Chipseal</t>
  </si>
  <si>
    <t>All Surfaces</t>
  </si>
  <si>
    <t>if "-" change then its better</t>
  </si>
  <si>
    <t>Investigatory level</t>
  </si>
  <si>
    <t>Threshold level</t>
  </si>
  <si>
    <t>Auckland</t>
  </si>
  <si>
    <t>Central Otago</t>
  </si>
  <si>
    <t>Christchurch</t>
  </si>
  <si>
    <t>Hawkes Bay</t>
  </si>
  <si>
    <t>Manawatu Wanganui</t>
  </si>
  <si>
    <t>Milford Sound</t>
  </si>
  <si>
    <t>Nelson Tasman</t>
  </si>
  <si>
    <t>North Canterbury</t>
  </si>
  <si>
    <t>South Canterbury</t>
  </si>
  <si>
    <t>Taranaki</t>
  </si>
  <si>
    <t>Unknown</t>
  </si>
  <si>
    <t>West Coast North</t>
  </si>
  <si>
    <t>West Coast South</t>
  </si>
  <si>
    <t>Rutting Percentile</t>
  </si>
  <si>
    <t>Average Seal Age</t>
  </si>
  <si>
    <t>ASA</t>
  </si>
  <si>
    <t>Average Seal Age (Remaining Seal Life (old))</t>
  </si>
  <si>
    <t>ASA-Len</t>
  </si>
  <si>
    <t>Average Seal Age Length (Remaining Seal Life (old))</t>
  </si>
  <si>
    <t>NOC</t>
  </si>
  <si>
    <t>NOC1</t>
  </si>
  <si>
    <t>NOC2</t>
  </si>
  <si>
    <t>CI NOC breakdown.</t>
  </si>
  <si>
    <t>Differences between each NOC from the national CI.</t>
  </si>
  <si>
    <t>GSE-IL NOC breakdown.</t>
  </si>
  <si>
    <t>Differences between each NOC from the national GSE-IL.</t>
  </si>
  <si>
    <t>GSE-TL NOC breakdown.</t>
  </si>
  <si>
    <t>Differences between each NOC from the national GSE-TL.</t>
  </si>
  <si>
    <t>Comparison of GSE-IL at [All/Urban/Rural] level between first pick and second pick NOCs across all (new) site category.</t>
  </si>
  <si>
    <t>GSE-IL by (new) site category by [National/NOC] and [All/Urban/Rural] (first pick)</t>
  </si>
  <si>
    <t>GSE-IL by (new) site category by [National/NOC] and [All/Urban/Rural] (second pick)</t>
  </si>
  <si>
    <t>Comparison of GSE-TL at [All/Urban/Rural] level between first pick and second pick NOCs across all (new) site category.</t>
  </si>
  <si>
    <t>GSE-TL by (new) site category by [National/NOC] and [All/Urban/Rural] (first pick)</t>
  </si>
  <si>
    <t>GSE-TL by (new) site category by [National/NOC] and [All/Urban/Rural] (second pick)</t>
  </si>
  <si>
    <t>The average remaining seal life for the national level and for each NOC.</t>
  </si>
  <si>
    <t>The average roughness (in NAASRA) for the national level and each NOC</t>
  </si>
  <si>
    <t>Deviation from the National Average Roughness by NOC</t>
  </si>
  <si>
    <t>Differences between each NOC from the national average roughness.</t>
  </si>
  <si>
    <t>National and NOC roughness greater than 150 NAASRA for every 20m.</t>
  </si>
  <si>
    <t>National and NOC roughness greater than 100 NAASRA for every 100m.</t>
  </si>
  <si>
    <t>Proportion of network with rutting greater than 20mm for the national level and each NOC.</t>
  </si>
  <si>
    <t>Differences between each NOC from the national proportion of rutting greater than 20mm.</t>
  </si>
  <si>
    <t>Comparison of Rutting between National and NOC</t>
  </si>
  <si>
    <t>Rutting &gt;20mm by [National/NOC] (first pick)</t>
  </si>
  <si>
    <t>Rutting &gt;20mm by [National/NOC (first pick) and by survey year.</t>
  </si>
  <si>
    <t>Rutting &gt;20mm by [National/NOC] (second pick)</t>
  </si>
  <si>
    <t>Rutting &gt;20mm by [National/NOC (second pick) and by survey year.</t>
  </si>
  <si>
    <t>Rutting &gt;20mm by [National/NOC] (first pick) table</t>
  </si>
  <si>
    <t>Rutting &gt;20mm by [National/NOC (first pick) and by survey year table.</t>
  </si>
  <si>
    <t>Rutting &gt;20mm by [National/NOC] (second pick) table</t>
  </si>
  <si>
    <t>Rutting &gt;20mm by [National/NOC (second pick) and by survey year table.</t>
  </si>
  <si>
    <t>Percentile distribution of [National/NOC] (first pick)</t>
  </si>
  <si>
    <t>Percentile distribution of [National/NOC] (second pick)</t>
  </si>
  <si>
    <t>Proportion of network with rutting greater than 10mm for the national level and each NOC.</t>
  </si>
  <si>
    <t>Differences between each NOC from the national proportion of rutting greater than 10mm.</t>
  </si>
  <si>
    <t>Rutting &gt;10mm by [National/NOC] (first pick)</t>
  </si>
  <si>
    <t>Rutting &gt;10mm by [National/NOC (first pick) and by survey year.</t>
  </si>
  <si>
    <t>Rutting &gt;10mm by [National/NOC] (second pick)</t>
  </si>
  <si>
    <t>Rutting &gt;10mm by [National/NOC (second pick) and by survey year.</t>
  </si>
  <si>
    <t>Rutting &gt;10mm by [National/NOC] (first pick) table</t>
  </si>
  <si>
    <t>Rutting &gt;10mm by [National/NOC (first pick) and by survey year table.</t>
  </si>
  <si>
    <t>Rutting &gt;10mm by [National/NOC] (second pick) table</t>
  </si>
  <si>
    <t>Rutting &gt;10mm by [National/NOC (second pick) and by survey year table.</t>
  </si>
  <si>
    <t>Proportion of network with skid resistance below threshold level at the national level and each NOC.</t>
  </si>
  <si>
    <t>Difference from the National Skid Resistance for each NOC.</t>
  </si>
  <si>
    <t>Skid Resistance by [National/NOC] by classification (first pick)</t>
  </si>
  <si>
    <t>Skid Resistance by [National/NOC (first pick), by classification, and by survey year.</t>
  </si>
  <si>
    <t>Skid Resistance by [National/NOC] by classification (second pick)</t>
  </si>
  <si>
    <t>Skid Resistance by [National/NOC (second pick), by classification, and by survey year.</t>
  </si>
  <si>
    <t>Skid Resistance by [National/NOC] by classification (first pick) table</t>
  </si>
  <si>
    <t>Skid Resistance by [National/NOC (first pick), by classification, and by survey year table.</t>
  </si>
  <si>
    <t>Skid Resistance by [National/NOC] by classification (second pick) table</t>
  </si>
  <si>
    <t>Skid Resistance by [National/NOC (second pick) , by classification, and by survey year table.</t>
  </si>
  <si>
    <t>Skid Resistance by [National/NOC] by new site category (first pick)</t>
  </si>
  <si>
    <t>Skid Resistance by [National/NOC (first pick), by new site category, and by survey year.</t>
  </si>
  <si>
    <t>Skid Resistance by [National/NOC] by new site category (second pick)</t>
  </si>
  <si>
    <t>Skid Resistance by [National/NOC (second pick), by new site category, and by survey year.</t>
  </si>
  <si>
    <t>Smooth Travel Exposure by [National/NOC] by classification (first pick)</t>
  </si>
  <si>
    <t>Smooth Travel Exposure by [National/NOC (first pick), by classification, and by survey year.</t>
  </si>
  <si>
    <t>Smooth Travel Exposure by [National/NOC] by classification (second pick)</t>
  </si>
  <si>
    <t>Smooth Travel Exposure by [National/NOC (second pick), by classification, and by survey year.</t>
  </si>
  <si>
    <t>Smooth Travel Exposure by [National/NOC] by classification (first pick) table</t>
  </si>
  <si>
    <t>Smooth Travel Exposure by [National/NOC (first pick), by classification, and by survey year table.</t>
  </si>
  <si>
    <t>Smooth Travel Exposure by [National/NOC] by classification (second pick) table</t>
  </si>
  <si>
    <t>Smooth Travel Exposure by [National/NOC (second pick) , by classification, and by survey year table.</t>
  </si>
  <si>
    <t>Surface Condition Index by [National/NOC] by classification (first pick)</t>
  </si>
  <si>
    <t>Surface Condition Index by [National/NOC (first pick), by classification, and by survey year.</t>
  </si>
  <si>
    <t>Surface Condition Index by [National/NOC] by classification (second pick)</t>
  </si>
  <si>
    <t>Surface Condition Index by [National/NOC (second pick), by classification, and by survey year.</t>
  </si>
  <si>
    <t>Surface Condition Index by [National/NOC] by classification (first pick) table</t>
  </si>
  <si>
    <t>Surface Condition Index by [National/NOC (first pick), by classification, and by survey year table.</t>
  </si>
  <si>
    <t>Surface Condition Index by [National/NOC] by classification (second pick) table</t>
  </si>
  <si>
    <t>Surface Condition Index by [National/NOC (second pick) , by classification, and by survey year table.</t>
  </si>
  <si>
    <t>Texture by [National/NOC] by classification (first pick)</t>
  </si>
  <si>
    <t>Texture by [National/NOC (first pick), by classification, and by survey year. [of the chosen surface material type]</t>
  </si>
  <si>
    <t>Texture by [National/NOC] by classification (second pick)</t>
  </si>
  <si>
    <t>Texture by [National/NOC (second pick), by classification, and by survey year. [of the chosen surface material type]</t>
  </si>
  <si>
    <t>Texture by [National/NOC] by classification (first pick) table</t>
  </si>
  <si>
    <t>Texture by [National/NOC (first pick), by classification, and by survey year table. [of the chosen surface material type]</t>
  </si>
  <si>
    <t>Texture by [National/NOC] by classification (second pick) table</t>
  </si>
  <si>
    <t>Texture by [National/NOC (second pick) , by classification, and by survey year table. [of the chosen surface material type]</t>
  </si>
  <si>
    <t>Differences between each NOC from the national ASA.</t>
  </si>
  <si>
    <t>Comparison of (First pick) vs (Second pick) ASA</t>
  </si>
  <si>
    <t>Comparison of ASA and average seal life between first pick and second pick [National/NOC]</t>
  </si>
  <si>
    <t>ASA and average seal life by [National/NOC] (first pick)</t>
  </si>
  <si>
    <t>ASA and average seal life by [National/NOC (first pick) and by survey year.</t>
  </si>
  <si>
    <t>ASA and average seal life by [National/NOC] (second pick)</t>
  </si>
  <si>
    <t>ASA and average seal life by [National/NOC (second pick) and by survey year.</t>
  </si>
  <si>
    <t>Removed duplicates in the ASA length.</t>
  </si>
  <si>
    <t>Date</t>
  </si>
  <si>
    <t>2011 Skid resistance investigatory level value not multiplied to 100</t>
  </si>
  <si>
    <t>2012 Skid resistance threshold level value not multiplied to 100</t>
  </si>
  <si>
    <t>Smooth Travel Exposure no 2013 bar.</t>
  </si>
  <si>
    <t>Comparison of Average Roughness, &gt; Threshold, or &gt;150 (20m)</t>
  </si>
  <si>
    <r>
      <t>Change the colored background to "</t>
    </r>
    <r>
      <rPr>
        <b/>
        <sz val="9"/>
        <rFont val="Lucida Sans"/>
        <family val="2"/>
      </rPr>
      <t>No Fill</t>
    </r>
    <r>
      <rPr>
        <sz val="9"/>
        <rFont val="Lucida Sans"/>
        <family val="2"/>
      </rPr>
      <t>"</t>
    </r>
  </si>
  <si>
    <t>To do this:</t>
  </si>
  <si>
    <t>þ</t>
  </si>
  <si>
    <r>
      <t xml:space="preserve">Click the </t>
    </r>
    <r>
      <rPr>
        <b/>
        <sz val="9"/>
        <rFont val="Lucida Sans"/>
        <family val="2"/>
      </rPr>
      <t>Select All</t>
    </r>
    <r>
      <rPr>
        <sz val="9"/>
        <rFont val="Lucida Sans"/>
        <family val="2"/>
      </rPr>
      <t xml:space="preserve"> button.</t>
    </r>
  </si>
  <si>
    <t>or Press CTRL+A</t>
  </si>
  <si>
    <r>
      <t xml:space="preserve">and click </t>
    </r>
    <r>
      <rPr>
        <b/>
        <sz val="9"/>
        <rFont val="Lucida Sans"/>
        <family val="2"/>
      </rPr>
      <t>No Fill</t>
    </r>
  </si>
  <si>
    <t>Before printing…</t>
  </si>
  <si>
    <t>If you wish to change the chart's axis…</t>
  </si>
  <si>
    <r>
      <t xml:space="preserve">right click on the y-axis and go to </t>
    </r>
    <r>
      <rPr>
        <b/>
        <sz val="9"/>
        <rFont val="Lucida Sans"/>
        <family val="2"/>
      </rPr>
      <t>Format Axis</t>
    </r>
  </si>
  <si>
    <r>
      <t xml:space="preserve">at </t>
    </r>
    <r>
      <rPr>
        <b/>
        <sz val="9"/>
        <rFont val="Lucida Sans"/>
        <family val="2"/>
      </rPr>
      <t xml:space="preserve">Format Axis </t>
    </r>
    <r>
      <rPr>
        <sz val="9"/>
        <rFont val="Lucida Sans"/>
        <family val="2"/>
      </rPr>
      <t>window change the figures in the box under the axis Options and close.</t>
    </r>
  </si>
  <si>
    <t>New Roughness Classification was introduced in this report.</t>
  </si>
  <si>
    <t>In 2014, some NOC change its boundaries.  The version two contains the re-run for 2009 to 2012 to incorporate the changes in the boundaries.</t>
  </si>
  <si>
    <t>Useful Tips</t>
  </si>
  <si>
    <t>Increased from previous year.</t>
  </si>
  <si>
    <t>Decreased from previous year.</t>
  </si>
  <si>
    <t>Note: Hid in the summary because whatever the classification result is still similar.</t>
  </si>
  <si>
    <t>(Network Outcomes Contract [NOC] Output Level) Final Report</t>
  </si>
  <si>
    <t>&lt;= Interim/Final</t>
  </si>
  <si>
    <t>Source:</t>
  </si>
  <si>
    <t>RAMM</t>
  </si>
  <si>
    <t>For any feedback please contact us at:</t>
  </si>
  <si>
    <t>Performance measure</t>
  </si>
  <si>
    <t>Condition index</t>
  </si>
  <si>
    <t>Annual change</t>
  </si>
  <si>
    <t>Improving</t>
  </si>
  <si>
    <t>Insert this in the Key facts</t>
  </si>
  <si>
    <t>Average seal age</t>
  </si>
  <si>
    <t>&gt; Thresholds</t>
  </si>
  <si>
    <t>Skid resistance</t>
  </si>
  <si>
    <t>Good skid exposure</t>
  </si>
  <si>
    <t>Classification-IL</t>
  </si>
  <si>
    <t>Classification-TL</t>
  </si>
  <si>
    <t>Site category-IL</t>
  </si>
  <si>
    <t>Site category-TL</t>
  </si>
  <si>
    <t>Smooth travel exposure</t>
  </si>
  <si>
    <t>RSL</t>
  </si>
  <si>
    <t>Average Seal Age &amp; Remaining Seal Life</t>
  </si>
  <si>
    <t xml:space="preserve">Note: </t>
  </si>
  <si>
    <t>Average Seal Age (ASA) &amp; Average Remaining Seal Life (ARSL)</t>
  </si>
  <si>
    <t>ARSL</t>
  </si>
  <si>
    <t>Note: Deviation is National less Northland value.</t>
  </si>
  <si>
    <t>close price</t>
  </si>
  <si>
    <t>open price</t>
  </si>
  <si>
    <t>high price</t>
  </si>
  <si>
    <t>low price</t>
  </si>
  <si>
    <t>Dropping of NMA output level in the report.</t>
  </si>
  <si>
    <t>SCI - is a single index summarising CI and age of the surfacing comparison with their design lives.  Index near zero is ideal.</t>
  </si>
  <si>
    <t>Version:</t>
  </si>
  <si>
    <t>Note: Only average roughness has percentile presentation.</t>
  </si>
  <si>
    <t>Note: Deviation = NOC value - National value.</t>
  </si>
  <si>
    <t>Note: Deviation = NOC value less National value.</t>
  </si>
  <si>
    <t>Note: Deviation = NOC value - National value</t>
  </si>
  <si>
    <t>Average age presented in two outputs: average seal age and average remaining seal life.</t>
  </si>
  <si>
    <t>Phone: (04) 894 6252 or</t>
  </si>
  <si>
    <t>CI - is an index summarising surface condition based on visually measured condition defects. See commentary document for formula. A CI close to 0 is excellent while the closer you get to 100 (maximum) the poorer the condition. Part of the computation of this CI includes Thin Asphaltic Surface (TAS) in generating flushing in urban networks.</t>
  </si>
  <si>
    <t>ASA - is the weighted average seal age  (weight based on length) by survey year, by national level and for each NOC . The higher average age shows that seal has good chance of meeting the design/default life.</t>
  </si>
  <si>
    <t>Roughness (using 20m data) in excess of 150 NAASRA - deemed unacceptable and, if practicable, requires fixing.  The higher the percentage on this performance measures also shows the higher in the average roughness.</t>
  </si>
  <si>
    <t>(index)</t>
  </si>
  <si>
    <t>(% of VKT)</t>
  </si>
  <si>
    <t>(NAASRA)</t>
  </si>
  <si>
    <t>(%)</t>
  </si>
  <si>
    <t>Rutting greater than 20mm in depth - an indication of percentage of pavement length exhibiting rutting more than the acceptable minimum, which has implications for safety.   The smaller percentage the better.</t>
  </si>
  <si>
    <t>GSE–IL by Site Category shows the percentage of the traffic volume exposed to surfaces with skid resistance better than the investigatory level for each site category. The closer to 100% the better. Different site categories have different skid resistance thresholds in line with the performance required of them e.g. high speed intersections are one of the site categories with the highest required skid resistance.</t>
  </si>
  <si>
    <t>Useful tips in changing the background color and chart's axis</t>
  </si>
  <si>
    <t>About this dashboard…</t>
  </si>
  <si>
    <t>Average Remaining Seal Life</t>
  </si>
  <si>
    <t>Average Age</t>
  </si>
  <si>
    <t>Seal Age</t>
  </si>
  <si>
    <t>Remaning Seal Age</t>
  </si>
  <si>
    <t>AA</t>
  </si>
  <si>
    <t>Ave Remaining Seal Age</t>
  </si>
  <si>
    <t>A summary of the pavement condition measures, including a comparison to the previous year.</t>
  </si>
  <si>
    <t>Smooth Travel Exposure (STE)</t>
  </si>
  <si>
    <t>Surface Condition Index (SCI)</t>
  </si>
  <si>
    <t>Skid resistance TL- an indication of the percentage of network length where skid resistance is below the defined level of service threshold (where average of left and right ESC minus scrim site investigatory level is greater than -0.1).  The lower percentage the better. This measure does not account for traffic volumes/exposure, but is used to derive the GSE-TL measure.</t>
  </si>
  <si>
    <t>Skid resistance IL- an indication of the percentage of network length where skid resistance is below the defined investigation level (where average of left and right ESC minus scrim site investigatory level is greater than 0.  The lower the percentage the better. This measure does not account for traffic volumes, but is used to derive the GSE-IL measure.</t>
  </si>
  <si>
    <t>STE - an indication of the percentage of vehicle travel on roads with roughness better than an upper threshold level.  Percentage near 100% is better. This measure is derived from roughness and VKT information.</t>
  </si>
  <si>
    <t>The dashboard reports on the condition of the state highway network, based on HSD data. It is a useful tool for monitoring various performance measures related to condition. It provides trend analysis, percentile distributions for some measures, and comparisons against the national average and against other areas, on Network Outcome Contract (NOC) boundaries</t>
  </si>
  <si>
    <t>For more details refer to the attached commentary document, which also contains a data dictionary.</t>
  </si>
  <si>
    <t>GSE–TL by Site Category shows the percentage of the traffic volume exposed to surfaces with skid resistance better than the threshold level for each site category. The closer to 100% the better. The threshold level is much smaller than the investigatory level (-1 while investigatory level is anything below -0.1) Different site categories have different skid resistance thresholds in line with the performance required of them e.g. high speed intersections are one of the site categories with the highest required skid resistance.</t>
  </si>
  <si>
    <t>ARSL - is the weighted average remaining seal life (weight based on length) by survey year, by national level and for each NOC.  The average remaining seal life reach near zero is much better, which means that the top seal almost met the design/default life.  The negative ARSL shows that the top seal exceeded its design/default life. This shows the average of default life minus seal age.</t>
  </si>
  <si>
    <t>Average Seal Age (ASA)/Average Remaining Seal Life (ARSL)</t>
  </si>
  <si>
    <t>Rutting greater than 10mm in depth and distribution of rutting (by length) - indicators of performance of the network in terms of resilience. The lower the percentage the better.</t>
  </si>
  <si>
    <t>resolve differences in values from previous years caused by RAMM 6.1 upgrade (from RAMM 2011)</t>
  </si>
  <si>
    <t>address pavements team comments from review session</t>
  </si>
  <si>
    <t>need to address in commentary why the trhesholds have been set as such</t>
  </si>
  <si>
    <t>Done</t>
  </si>
  <si>
    <t>BB</t>
  </si>
  <si>
    <t>LA and BB</t>
  </si>
  <si>
    <t>BB and LA</t>
  </si>
  <si>
    <t>BB and WT</t>
  </si>
  <si>
    <t>Review comments:</t>
  </si>
  <si>
    <t>compare all variables for changes from last year (final 2014 v2.1 vs final 2013 summary sheet comparison of change since last year)</t>
  </si>
  <si>
    <t>Re-run change in script</t>
  </si>
  <si>
    <t>Note: The National results are not equal to previous published results due to roundings and derivations of CI and SCI.</t>
  </si>
  <si>
    <t>Chip seal includes surface material types such as single coat seal, two coat seal, bicouche/sandwich, capeseal, locking coat seal, prime and seal, racked-in, red chip, slurry, texturising and void fill.</t>
  </si>
  <si>
    <t>All surfaces includes all type of surfaces.</t>
  </si>
  <si>
    <t>Chip seal material type category:</t>
  </si>
  <si>
    <t>AC &amp; Others includes asphaltic concrete, BOLIDT polyurethane mix, concrete, interlocking block, metal running course, open graded emulsion mix, open graded porous asphalt, premium skid surface, stone mastic asphalt and others.</t>
  </si>
  <si>
    <t>Texture - A condition parameter that measures the texture depth (Mean Profile Depth or MPD) of the road surface.  The report shows the percentage of left and right wheel path mean profile depth less than 0.5mm by surface type (all surfaces, chip seal and AC and others).  A percentage near zero is ideal as less flushing or polishing occurs.</t>
  </si>
  <si>
    <t>Re-run all series of SCI and CI this is due to roundings, change in the bounderies and found some errouneous line in the SQL script.</t>
  </si>
  <si>
    <t>Additional section for 2014 final network road ids such as: 3377, 3378, 3381, 3391, 3392, 3394, 3386, 3387, 3388, 3389, 3390, 3395, 3396, 3397, and 3398.</t>
  </si>
  <si>
    <t>Ave_Ro-National-High Volume-R</t>
  </si>
  <si>
    <t>Ave_Ro-National-High Volume-U</t>
  </si>
  <si>
    <t>Ave_Ro-National-High Volume-All</t>
  </si>
  <si>
    <t>Ave_Ro-National-All-U</t>
  </si>
  <si>
    <t>Ave_Ro-National-All-R</t>
  </si>
  <si>
    <t>Ave_Ro-National-All-All</t>
  </si>
  <si>
    <t>RT-National-High Volume-R</t>
  </si>
  <si>
    <t>RT-National-High Volume-U</t>
  </si>
  <si>
    <t>RT-National-All-U</t>
  </si>
  <si>
    <t>RT-National-All-R</t>
  </si>
  <si>
    <t>RT-National-High Volume-All</t>
  </si>
  <si>
    <t>RT-National-All-All</t>
  </si>
  <si>
    <t>R15020m-National-All-R</t>
  </si>
  <si>
    <t>R15020m-National-All-U</t>
  </si>
  <si>
    <t>R15020m-National-All-All</t>
  </si>
  <si>
    <t>R15020m-National-High Volume-All</t>
  </si>
  <si>
    <t>R15020m-National-High Volume-R</t>
  </si>
  <si>
    <t>R15020m-National-High Volume-U</t>
  </si>
  <si>
    <t>Rut_20-National-High Volume-R</t>
  </si>
  <si>
    <t>Rut_20-National-High Volume-U</t>
  </si>
  <si>
    <t>Rut_20-National-High Volume-All</t>
  </si>
  <si>
    <t>Rut_20-National-All-R</t>
  </si>
  <si>
    <t>Rut_20-National-All-U</t>
  </si>
  <si>
    <t>Rut_20-National-All-All</t>
  </si>
  <si>
    <t>Rut_10-National-High Volume-R</t>
  </si>
  <si>
    <t>Rut_10-National-High Volume-U</t>
  </si>
  <si>
    <t>Rut_10-National-High Volume-All</t>
  </si>
  <si>
    <t>Rut_10-National-All-R</t>
  </si>
  <si>
    <t>Rut_10-National-All-U</t>
  </si>
  <si>
    <t>Rut_10-National-All-All</t>
  </si>
  <si>
    <t>Skd_TL-National-All-All</t>
  </si>
  <si>
    <t>Skd_TL-National-All-R</t>
  </si>
  <si>
    <t>Skd_TL-National-All-U</t>
  </si>
  <si>
    <t>Skd_TL-National-High Volume-All</t>
  </si>
  <si>
    <t>Skd_TL-National-High Volume-R</t>
  </si>
  <si>
    <t>Skd_TL-National-High Volume-U</t>
  </si>
  <si>
    <t>Skd_InL-National-All-All</t>
  </si>
  <si>
    <t>Skd_InL-National-All-R</t>
  </si>
  <si>
    <t>Skd_InL-National-All-U</t>
  </si>
  <si>
    <t>Skd_InL-National-High Volume-All</t>
  </si>
  <si>
    <t>Skd_InL-National-High Volume-R</t>
  </si>
  <si>
    <t>Skd_InL-National-High Volume-U</t>
  </si>
  <si>
    <t>Tex_CS-National-All-All</t>
  </si>
  <si>
    <t>Tex_CS-National-All-R</t>
  </si>
  <si>
    <t>Tex_CS-National-All-U</t>
  </si>
  <si>
    <t>Tex_CS-National-High Volume-All</t>
  </si>
  <si>
    <t>Tex_CS-National-High Volume-R</t>
  </si>
  <si>
    <t>Tex_CS-National-High Volume-U</t>
  </si>
  <si>
    <t>Tex_ACO-National-All-All</t>
  </si>
  <si>
    <t>Tex_ACO-National-All-R</t>
  </si>
  <si>
    <t>Tex_ACO-National-All-U</t>
  </si>
  <si>
    <t>Tex_ACO-National-High Volume-All</t>
  </si>
  <si>
    <t>Tex_ACO-National-High Volume-R</t>
  </si>
  <si>
    <t>Tex_ACO-National-High Volume-U</t>
  </si>
  <si>
    <t>Ave_Ro-National-Arterial-U</t>
  </si>
  <si>
    <t>Ave_Ro-National-National-R</t>
  </si>
  <si>
    <t>Ave_Ro-National-Arterial-R</t>
  </si>
  <si>
    <t>Ave_Ro-National-National-U</t>
  </si>
  <si>
    <t>Ave_Ro-National-Primary Collector-U</t>
  </si>
  <si>
    <t>Ave_Ro-National-Secondary Collector-R</t>
  </si>
  <si>
    <t>Ave_Ro-National-Regional-R</t>
  </si>
  <si>
    <t>Ave_Ro-National-Primary Collector-R</t>
  </si>
  <si>
    <t>Ave_Ro-National-Regional-U</t>
  </si>
  <si>
    <t>Ave_Ro-National-Secondary Collector-U</t>
  </si>
  <si>
    <t>Ave_Ro-National-National-All</t>
  </si>
  <si>
    <t>Ave_Ro-National-Secondary Collector-All</t>
  </si>
  <si>
    <t>Ave_Ro-National-Regional-All</t>
  </si>
  <si>
    <t>Ave_Ro-National-Primary Collector-All</t>
  </si>
  <si>
    <t>Ave_Ro-National-Arterial-All</t>
  </si>
  <si>
    <t>Rut_20-National-Arterial-R</t>
  </si>
  <si>
    <t>Rut_20-National-Arterial-U</t>
  </si>
  <si>
    <t>Rut_20-National-National-R</t>
  </si>
  <si>
    <t>Rut_20-National-National-U</t>
  </si>
  <si>
    <t>Rut_20-National-Primary Collector-R</t>
  </si>
  <si>
    <t>Rut_20-National-Primary Collector-U</t>
  </si>
  <si>
    <t>Rut_20-National-Regional-R</t>
  </si>
  <si>
    <t>Rut_20-National-Regional-U</t>
  </si>
  <si>
    <t>Rut_20-National-Secondary Collector-R</t>
  </si>
  <si>
    <t>Rut_20-National-Secondary Collector-U</t>
  </si>
  <si>
    <t>Rut_20-National-Arterial-All</t>
  </si>
  <si>
    <t>Rut_20-National-National-All</t>
  </si>
  <si>
    <t>Rut_20-National-Primary Collector-All</t>
  </si>
  <si>
    <t>Rut_20-National-Regional-All</t>
  </si>
  <si>
    <t>Rut_20-National-Secondary Collector-All</t>
  </si>
  <si>
    <t>STE-National-National-R</t>
  </si>
  <si>
    <t>STE-National-National-U</t>
  </si>
  <si>
    <t>STE-National-High Volume-R</t>
  </si>
  <si>
    <t>STE-National-Regional-U</t>
  </si>
  <si>
    <t>STE-National-Regional-R</t>
  </si>
  <si>
    <t>STE-National-Primary Collector-R</t>
  </si>
  <si>
    <t>STE-National-Primary Collector-U</t>
  </si>
  <si>
    <t>STE-National-Secondary Collector-U</t>
  </si>
  <si>
    <t>STE-National-High Volume-U</t>
  </si>
  <si>
    <t>STE-National-Arterial-R</t>
  </si>
  <si>
    <t>STE-National-Secondary Collector-R</t>
  </si>
  <si>
    <t>STE-National-Arterial-U</t>
  </si>
  <si>
    <t>STE-National-Secondary Collector-All</t>
  </si>
  <si>
    <t>STE-National-Regional-All</t>
  </si>
  <si>
    <t>STE-National-Primary Collector-All</t>
  </si>
  <si>
    <t>STE-National-Arterial-All</t>
  </si>
  <si>
    <t>STE-National-National-All</t>
  </si>
  <si>
    <t>STE-National-High Volume-All</t>
  </si>
  <si>
    <t>STE-National-All-U</t>
  </si>
  <si>
    <t>STE-National-All-R</t>
  </si>
  <si>
    <t>STE-National-All-All</t>
  </si>
  <si>
    <t>Rut_10-National-Arterial-R</t>
  </si>
  <si>
    <t>Rut_10-National-Arterial-U</t>
  </si>
  <si>
    <t>Rut_10-National-National-R</t>
  </si>
  <si>
    <t>Rut_10-National-National-U</t>
  </si>
  <si>
    <t>Rut_10-National-Primary Collector-R</t>
  </si>
  <si>
    <t>Rut_10-National-Primary Collector-U</t>
  </si>
  <si>
    <t>Rut_10-National-Regional-R</t>
  </si>
  <si>
    <t>Rut_10-National-Regional-U</t>
  </si>
  <si>
    <t>Rut_10-National-Secondary Collector-R</t>
  </si>
  <si>
    <t>Rut_10-National-Secondary Collector-U</t>
  </si>
  <si>
    <t>Rut_10-National-Arterial-All</t>
  </si>
  <si>
    <t>Rut_10-National-National-All</t>
  </si>
  <si>
    <t>Rut_10-National-Primary Collector-All</t>
  </si>
  <si>
    <t>Rut_10-National-Regional-All</t>
  </si>
  <si>
    <t>Rut_10-National-Secondary Collector-All</t>
  </si>
  <si>
    <t>Skd_InL-National-Arterial-R</t>
  </si>
  <si>
    <t>Skd_InL-National-Arterial-U</t>
  </si>
  <si>
    <t>Skd_InL-National-National-R</t>
  </si>
  <si>
    <t>Skd_InL-National-National-U</t>
  </si>
  <si>
    <t>Skd_InL-National-Primary Collector-R</t>
  </si>
  <si>
    <t>Skd_InL-National-Primary Collector-U</t>
  </si>
  <si>
    <t>Skd_InL-National-Regional-R</t>
  </si>
  <si>
    <t>Skd_InL-National-Regional-U</t>
  </si>
  <si>
    <t>Skd_InL-National-Secondary Collector-R</t>
  </si>
  <si>
    <t>Skd_InL-National-Secondary Collector-U</t>
  </si>
  <si>
    <t>Skd_InL-National-Arterial-All</t>
  </si>
  <si>
    <t>Skd_InL-National-National-All</t>
  </si>
  <si>
    <t>Skd_InL-National-Primary Collector-All</t>
  </si>
  <si>
    <t>Skd_InL-National-Regional-All</t>
  </si>
  <si>
    <t>Skd_InL-National-Secondary Collector-All</t>
  </si>
  <si>
    <t>Skd_TL-National-Arterial-R</t>
  </si>
  <si>
    <t>Skd_TL-National-Arterial-U</t>
  </si>
  <si>
    <t>Skd_TL-National-National-R</t>
  </si>
  <si>
    <t>Skd_TL-National-National-U</t>
  </si>
  <si>
    <t>Skd_TL-National-Primary Collector-R</t>
  </si>
  <si>
    <t>Skd_TL-National-Primary Collector-U</t>
  </si>
  <si>
    <t>Skd_TL-National-Regional-R</t>
  </si>
  <si>
    <t>Skd_TL-National-Regional-U</t>
  </si>
  <si>
    <t>Skd_TL-National-Secondary Collector-R</t>
  </si>
  <si>
    <t>Skd_TL-National-Secondary Collector-U</t>
  </si>
  <si>
    <t>Skd_TL-National-Arterial-All</t>
  </si>
  <si>
    <t>Skd_TL-National-National-All</t>
  </si>
  <si>
    <t>Skd_TL-National-Primary Collector-All</t>
  </si>
  <si>
    <t>Skd_TL-National-Regional-All</t>
  </si>
  <si>
    <t>Skd_TL-National-Secondary Collector-All</t>
  </si>
  <si>
    <t>GSE-InL-National-National-U</t>
  </si>
  <si>
    <t>GSE-InL-National-Regional-U</t>
  </si>
  <si>
    <t>GSE-InL-National-Regional-R</t>
  </si>
  <si>
    <t>GSE-InL-National-Secondary Collector-R</t>
  </si>
  <si>
    <t>GSE-InL-National-High Volume-U</t>
  </si>
  <si>
    <t>GSE-InL-National-Primary Collector-U</t>
  </si>
  <si>
    <t>GSE-InL-National-High Volume-R</t>
  </si>
  <si>
    <t>GSE-InL-National-Primary Collector-R</t>
  </si>
  <si>
    <t>GSE-InL-National-Arterial-R</t>
  </si>
  <si>
    <t>GSE-InL-National-Arterial-U</t>
  </si>
  <si>
    <t>GSE-InL-National-Secondary Collector-U</t>
  </si>
  <si>
    <t>GSE-InL-National-National-R</t>
  </si>
  <si>
    <t>GSE-InL-National-Arterial-All</t>
  </si>
  <si>
    <t>GSE-InL-National-Regional-All</t>
  </si>
  <si>
    <t>GSE-InL-National-High Volume-All</t>
  </si>
  <si>
    <t>GSE-InL-National-National-All</t>
  </si>
  <si>
    <t>GSE-InL-National-Secondary Collector-All</t>
  </si>
  <si>
    <t>GSE-InL-National-Primary Collector-All</t>
  </si>
  <si>
    <t>GSE-InL-National-All-R</t>
  </si>
  <si>
    <t>GSE-InL-National-All-U</t>
  </si>
  <si>
    <t>GSE-InL-National-All-All</t>
  </si>
  <si>
    <t>GSE-TL-National-National-R</t>
  </si>
  <si>
    <t>GSE-TL-National-National-U</t>
  </si>
  <si>
    <t>GSE-TL-National-High Volume-R</t>
  </si>
  <si>
    <t>GSE-TL-National-Regional-U</t>
  </si>
  <si>
    <t>GSE-TL-National-Regional-R</t>
  </si>
  <si>
    <t>GSE-TL-National-Primary Collector-R</t>
  </si>
  <si>
    <t>GSE-TL-National-Primary Collector-U</t>
  </si>
  <si>
    <t>GSE-TL-National-Secondary Collector-U</t>
  </si>
  <si>
    <t>GSE-TL-National-High Volume-U</t>
  </si>
  <si>
    <t>GSE-TL-National-Arterial-R</t>
  </si>
  <si>
    <t>GSE-TL-National-Secondary Collector-R</t>
  </si>
  <si>
    <t>GSE-TL-National-Arterial-U</t>
  </si>
  <si>
    <t>GSE-TL-National-Secondary Collector-All</t>
  </si>
  <si>
    <t>GSE-TL-National-Regional-All</t>
  </si>
  <si>
    <t>GSE-TL-National-Primary Collector-All</t>
  </si>
  <si>
    <t>GSE-TL-National-Arterial-All</t>
  </si>
  <si>
    <t>GSE-TL-National-National-All</t>
  </si>
  <si>
    <t>GSE-TL-National-High Volume-All</t>
  </si>
  <si>
    <t>GSE-TL-National-All-U</t>
  </si>
  <si>
    <t>GSE-TL-National-All-R</t>
  </si>
  <si>
    <t>GSE-TL-National-All-All</t>
  </si>
  <si>
    <t>Tex_ACO-National-Arterial-R</t>
  </si>
  <si>
    <t>Tex_ACO-National-Arterial-U</t>
  </si>
  <si>
    <t>Tex_ACO-National-National-R</t>
  </si>
  <si>
    <t>Tex_ACO-National-National-U</t>
  </si>
  <si>
    <t>Tex_ACO-National-Primary Collector-R</t>
  </si>
  <si>
    <t>Tex_ACO-National-Primary Collector-U</t>
  </si>
  <si>
    <t>Tex_ACO-National-Regional-R</t>
  </si>
  <si>
    <t>Tex_ACO-National-Regional-U</t>
  </si>
  <si>
    <t>Tex_ACO-National-Secondary Collector-R</t>
  </si>
  <si>
    <t>Tex_ACO-National-Secondary Collector-U</t>
  </si>
  <si>
    <t>Tex_ACO-National-Arterial-All</t>
  </si>
  <si>
    <t>Tex_ACO-National-National-All</t>
  </si>
  <si>
    <t>Tex_ACO-National-Primary Collector-All</t>
  </si>
  <si>
    <t>Tex_ACO-National-Regional-All</t>
  </si>
  <si>
    <t>Tex_ACO-National-Secondary Collector-All</t>
  </si>
  <si>
    <t>Tex_CS-National-Arterial-R</t>
  </si>
  <si>
    <t>Tex_CS-National-Arterial-U</t>
  </si>
  <si>
    <t>Tex_CS-National-National-R</t>
  </si>
  <si>
    <t>Tex_CS-National-National-U</t>
  </si>
  <si>
    <t>Tex_CS-National-Primary Collector-R</t>
  </si>
  <si>
    <t>Tex_CS-National-Primary Collector-U</t>
  </si>
  <si>
    <t>Tex_CS-National-Regional-R</t>
  </si>
  <si>
    <t>Tex_CS-National-Regional-U</t>
  </si>
  <si>
    <t>Tex_CS-National-Secondary Collector-R</t>
  </si>
  <si>
    <t>Tex_CS-National-Secondary Collector-U</t>
  </si>
  <si>
    <t>Tex_CS-National-Arterial-All</t>
  </si>
  <si>
    <t>Tex_CS-National-National-All</t>
  </si>
  <si>
    <t>Tex_CS-National-Primary Collector-All</t>
  </si>
  <si>
    <t>Tex_CS-National-Regional-All</t>
  </si>
  <si>
    <t>Tex_CS-National-Secondary Collector-All</t>
  </si>
  <si>
    <t>R15020m-National-Arterial-R</t>
  </si>
  <si>
    <t>R15020m-National-Arterial-U</t>
  </si>
  <si>
    <t>R15020m-National-National-R</t>
  </si>
  <si>
    <t>R15020m-National-National-U</t>
  </si>
  <si>
    <t>R15020m-National-Primary Collector-R</t>
  </si>
  <si>
    <t>R15020m-National-Primary Collector-U</t>
  </si>
  <si>
    <t>R15020m-National-Regional-R</t>
  </si>
  <si>
    <t>R15020m-National-Regional-U</t>
  </si>
  <si>
    <t>R15020m-National-Secondary Collector-R</t>
  </si>
  <si>
    <t>R15020m-National-Secondary Collector-U</t>
  </si>
  <si>
    <t>R15020m-National-Arterial-All</t>
  </si>
  <si>
    <t>R15020m-National-National-All</t>
  </si>
  <si>
    <t>R15020m-National-Primary Collector-All</t>
  </si>
  <si>
    <t>R15020m-National-Regional-All</t>
  </si>
  <si>
    <t>R15020m-National-Secondary Collector-All</t>
  </si>
  <si>
    <t>RT-National-Arterial-R</t>
  </si>
  <si>
    <t>RT-National-Arterial-U</t>
  </si>
  <si>
    <t>RT-National-National-R</t>
  </si>
  <si>
    <t>RT-National-National-U</t>
  </si>
  <si>
    <t>RT-National-Primary Collector-R</t>
  </si>
  <si>
    <t>RT-National-Primary Collector-U</t>
  </si>
  <si>
    <t>RT-National-Regional-R</t>
  </si>
  <si>
    <t>RT-National-Regional-U</t>
  </si>
  <si>
    <t>RT-National-Secondary Collector-R</t>
  </si>
  <si>
    <t>RT-National-Secondary Collector-U</t>
  </si>
  <si>
    <t>RT-National-Arterial-All</t>
  </si>
  <si>
    <t>RT-National-National-All</t>
  </si>
  <si>
    <t>RT-National-Primary Collector-All</t>
  </si>
  <si>
    <t>RT-National-Regional-All</t>
  </si>
  <si>
    <t>RT-National-Secondary Collector-All</t>
  </si>
  <si>
    <t>Primary Collector</t>
  </si>
  <si>
    <t>Arterial</t>
  </si>
  <si>
    <t>Secondary Collector</t>
  </si>
  <si>
    <t>Regional</t>
  </si>
  <si>
    <t>ARP-National-close-</t>
  </si>
  <si>
    <t>ARP-National-high-</t>
  </si>
  <si>
    <t>ARP-National-low-</t>
  </si>
  <si>
    <t>ARP-National-median-</t>
  </si>
  <si>
    <t>ARP-National-open-</t>
  </si>
  <si>
    <t>ARP-National-tail-</t>
  </si>
  <si>
    <t>ASA-National-All-All</t>
  </si>
  <si>
    <t>ASA-National-All-R</t>
  </si>
  <si>
    <t>ASA-National-All-U</t>
  </si>
  <si>
    <t>ASA-National-Arterial-All</t>
  </si>
  <si>
    <t>ASA-National-Arterial-R</t>
  </si>
  <si>
    <t>ASA-National-Arterial-U</t>
  </si>
  <si>
    <t>ASA-National-High Volume-All</t>
  </si>
  <si>
    <t>ASA-National-High Volume-R</t>
  </si>
  <si>
    <t>ASA-National-High Volume-U</t>
  </si>
  <si>
    <t>ASA-National-National-All</t>
  </si>
  <si>
    <t>ASA-National-National-R</t>
  </si>
  <si>
    <t>ASA-National-National-U</t>
  </si>
  <si>
    <t>ASA-National-Primary Collector-All</t>
  </si>
  <si>
    <t>ASA-National-Primary Collector-R</t>
  </si>
  <si>
    <t>ASA-National-Primary Collector-U</t>
  </si>
  <si>
    <t>ASA-National-Regional-All</t>
  </si>
  <si>
    <t>ASA-National-Regional-R</t>
  </si>
  <si>
    <t>ASA-National-Regional-U</t>
  </si>
  <si>
    <t>ASA-National-Secondary Collector-All</t>
  </si>
  <si>
    <t>ASA-National-Secondary Collector-R</t>
  </si>
  <si>
    <t>ASA-National-Secondary Collector-U</t>
  </si>
  <si>
    <t>GSESC-TL-National-1L-All</t>
  </si>
  <si>
    <t>GSESC-TL-National-1L-R</t>
  </si>
  <si>
    <t>GSESC-TL-National-1L-U</t>
  </si>
  <si>
    <t>GSESC-TL-National-2H-All</t>
  </si>
  <si>
    <t>GSESC-TL-National-2H-R</t>
  </si>
  <si>
    <t>GSESC-TL-National-2H-U</t>
  </si>
  <si>
    <t>GSESC-TL-National-2L-All</t>
  </si>
  <si>
    <t>GSESC-TL-National-2L-R</t>
  </si>
  <si>
    <t>GSESC-TL-National-2L-U</t>
  </si>
  <si>
    <t>GSESC-TL-National-2M-All</t>
  </si>
  <si>
    <t>GSESC-TL-National-2M-R</t>
  </si>
  <si>
    <t>GSESC-TL-National-2M-U</t>
  </si>
  <si>
    <t>GSESC-TL-National-3H-All</t>
  </si>
  <si>
    <t>GSESC-TL-National-3H-R</t>
  </si>
  <si>
    <t>GSESC-TL-National-3H-U</t>
  </si>
  <si>
    <t>GSESC-TL-National-3L-All</t>
  </si>
  <si>
    <t>GSESC-TL-National-3L-R</t>
  </si>
  <si>
    <t>GSESC-TL-National-All-All</t>
  </si>
  <si>
    <t>GSESC-TL-National-All-R</t>
  </si>
  <si>
    <t>GSESC-TL-National-All-U</t>
  </si>
  <si>
    <t>RSL-National-All-All</t>
  </si>
  <si>
    <t>RSL-National-All-R</t>
  </si>
  <si>
    <t>RSL-National-All-U</t>
  </si>
  <si>
    <t>RSL-National-Arterial-All</t>
  </si>
  <si>
    <t>RSL-National-Arterial-R</t>
  </si>
  <si>
    <t>RSL-National-Arterial-U</t>
  </si>
  <si>
    <t>RSL-National-High Volume-All</t>
  </si>
  <si>
    <t>RSL-National-High Volume-R</t>
  </si>
  <si>
    <t>RSL-National-High Volume-U</t>
  </si>
  <si>
    <t>RSL-National-National-All</t>
  </si>
  <si>
    <t>RSL-National-National-R</t>
  </si>
  <si>
    <t>RSL-National-National-U</t>
  </si>
  <si>
    <t>RSL-National-Primary Collector-All</t>
  </si>
  <si>
    <t>RSL-National-Primary Collector-R</t>
  </si>
  <si>
    <t>RSL-National-Primary Collector-U</t>
  </si>
  <si>
    <t>RSL-National-Regional-All</t>
  </si>
  <si>
    <t>RSL-National-Regional-R</t>
  </si>
  <si>
    <t>RSL-National-Regional-U</t>
  </si>
  <si>
    <t>RSL-National-Secondary Collector-All</t>
  </si>
  <si>
    <t>RSL-National-Secondary Collector-R</t>
  </si>
  <si>
    <t>RSL-National-Secondary Collector-U</t>
  </si>
  <si>
    <t>GSESC-InL-National-1L-All</t>
  </si>
  <si>
    <t>GSESC-InL-National-1L-R</t>
  </si>
  <si>
    <t>GSESC-InL-National-1L-U</t>
  </si>
  <si>
    <t>GSESC-InL-National-2H-All</t>
  </si>
  <si>
    <t>GSESC-InL-National-2H-R</t>
  </si>
  <si>
    <t>GSESC-InL-National-2H-U</t>
  </si>
  <si>
    <t>GSESC-InL-National-2L-All</t>
  </si>
  <si>
    <t>GSESC-InL-National-2L-R</t>
  </si>
  <si>
    <t>GSESC-InL-National-2L-U</t>
  </si>
  <si>
    <t>GSESC-InL-National-2M-All</t>
  </si>
  <si>
    <t>GSESC-InL-National-2M-R</t>
  </si>
  <si>
    <t>GSESC-InL-National-2M-U</t>
  </si>
  <si>
    <t>GSESC-InL-National-3H-All</t>
  </si>
  <si>
    <t>GSESC-InL-National-3H-R</t>
  </si>
  <si>
    <t>GSESC-InL-National-3H-U</t>
  </si>
  <si>
    <t>GSESC-InL-National-3L-All</t>
  </si>
  <si>
    <t>GSESC-InL-National-3L-R</t>
  </si>
  <si>
    <t>GSESC-InL-National-All-All</t>
  </si>
  <si>
    <t>GSESC-InL-National-All-R</t>
  </si>
  <si>
    <t>GSESC-InL-National-All-U</t>
  </si>
  <si>
    <t>GSESC-InL-National-1-All</t>
  </si>
  <si>
    <t>GSESC-InL-National-1-R</t>
  </si>
  <si>
    <t>GSESC-InL-National-1-U</t>
  </si>
  <si>
    <t>GSESC-InL-National-2-All</t>
  </si>
  <si>
    <t>GSESC-InL-National-2-R</t>
  </si>
  <si>
    <t>GSESC-InL-National-2-U</t>
  </si>
  <si>
    <t>GSESC-InL-National-3-All</t>
  </si>
  <si>
    <t>GSESC-InL-National-3-R</t>
  </si>
  <si>
    <t>GSESC-InL-National-3-U</t>
  </si>
  <si>
    <t>GSESC-InL-National-4-All</t>
  </si>
  <si>
    <t>GSESC-InL-National-4-R</t>
  </si>
  <si>
    <t>GSESC-InL-National-4-U</t>
  </si>
  <si>
    <t>GSESC-InL-National-5-All</t>
  </si>
  <si>
    <t>GSESC-InL-National-5-R</t>
  </si>
  <si>
    <t>GSESC-InL-National-5-U</t>
  </si>
  <si>
    <t>GSESC-TL-National-1-All</t>
  </si>
  <si>
    <t>GSESC-TL-National-1-R</t>
  </si>
  <si>
    <t>GSESC-TL-National-1-U</t>
  </si>
  <si>
    <t>GSESC-TL-National-2-All</t>
  </si>
  <si>
    <t>GSESC-TL-National-2-R</t>
  </si>
  <si>
    <t>GSESC-TL-National-2-U</t>
  </si>
  <si>
    <t>GSESC-TL-National-3-All</t>
  </si>
  <si>
    <t>GSESC-TL-National-3-R</t>
  </si>
  <si>
    <t>GSESC-TL-National-3-U</t>
  </si>
  <si>
    <t>GSESC-TL-National-4-All</t>
  </si>
  <si>
    <t>GSESC-TL-National-4-R</t>
  </si>
  <si>
    <t>GSESC-TL-National-4-U</t>
  </si>
  <si>
    <t>GSESC-TL-National-5-All</t>
  </si>
  <si>
    <t>GSESC-TL-National-5-R</t>
  </si>
  <si>
    <t>GSESC-TL-National-5-U</t>
  </si>
  <si>
    <t>Comparison of CI at [All/Urban/Rural] level between first pick and second pick NOCs across all (new) ONRC categories.</t>
  </si>
  <si>
    <t>CI by (new) ONRC by [National/NOC] and [All/Urban/Rural] (first pick)</t>
  </si>
  <si>
    <t>CI by (new) ONRC by [All/Urban/Rural] (first pick).</t>
  </si>
  <si>
    <t>CI by (new) ONRC by [National/NOC] and [All/Urban/Rural] (second pick)</t>
  </si>
  <si>
    <t>CI by (new) ONRC by [All/Urban/Rural] (second pick).</t>
  </si>
  <si>
    <t>First pick's CI by (new) ONRC table</t>
  </si>
  <si>
    <t>Shows the first pick's CI values by (new) ONRC and by survey year.</t>
  </si>
  <si>
    <t>Second pick's CI by (new) ONRC table</t>
  </si>
  <si>
    <t>Shows the second pick's CI values by (new) ONRC and by survey year.</t>
  </si>
  <si>
    <t>Good Skid Exposure–Investigation Level (GSE-IL) by (New) ONRC</t>
  </si>
  <si>
    <t>GSE-IL ( new ONRC) - an indication of the volume of traffic exposed to highway lengths that are currently above the investigation level (less than and equal to 0)  for providing good skid resistant road surfaces.  This GSE-IL is presented in proportion of the traffic volume exposed to surfaces with skid resistance better than the investigatory level for each (New) ONRC/urban/rural.  The percentage near 100% shows better GSE (a 100% value indicates a 'perfect' network with all areas above the IL).  The results are based on the skid site classification and link to the ONRC of the network.</t>
  </si>
  <si>
    <t>Comparison of GSE-IL at [All/Urban/Rural] level between first pick and second pick NOCs across all (new) ONRC categories.</t>
  </si>
  <si>
    <t>GSE-IL by (new) ONRC by [National/NOC] and [All/Urban/Rural] (first pick)</t>
  </si>
  <si>
    <t>GSE-IL by (new) ONRC by [All/Urban/Rural] (first pick).</t>
  </si>
  <si>
    <t>GSE-IL by (new) ONRC by [National/NOC] and [All/Urban/Rural] (second pick)</t>
  </si>
  <si>
    <t>GSE-IL by (new) ONRC by [All/Urban/Rural] (second pick).</t>
  </si>
  <si>
    <t>First pick's GSE-IL by (new) ONRC table</t>
  </si>
  <si>
    <t>Shows the first pick's GSE-IL values by (new) ONRC and by survey year.</t>
  </si>
  <si>
    <t>Second pick's GSE-IL by (new) ONRC table</t>
  </si>
  <si>
    <t>Shows the second pick's GSE-IL values by (new) ONRC and by survey year.</t>
  </si>
  <si>
    <t>Good Skid Exposure – Threshold Level (GSE-TL) by (New) ONRC</t>
  </si>
  <si>
    <t>GSE-TL - an indication of the volume of traffic exposed to highway lengths that are currently above the investigation level (less than and equal to -0.1)  for providing good skid resistant road surfaces.  This GSE-TL is presented in the proportion of the traffic volume exposed to surfaces better than the threshold level for each (New) ONRC/urban/rural.  The results are based on the skid site classification and link to the ONRC of the network.</t>
  </si>
  <si>
    <t>Comparison of GSE-TL at [All/Urban/Rural] level between first pick and second pick NOCs across all (new) ONRC categories.</t>
  </si>
  <si>
    <t>GSE-TL by (new) ONRC by [National/NOC] and [All/Urban/Rural] (first pick)</t>
  </si>
  <si>
    <t>GSE-TL by (new) ONRC by [All/Urban/Rural] (first pick).</t>
  </si>
  <si>
    <t>GSE-TL by (new) ONRC by [National/NOC] and [All/Urban/Rural] (second pick)</t>
  </si>
  <si>
    <t>GSE-TL by (new) ONRC by [All/Urban/Rural] (second pick).</t>
  </si>
  <si>
    <t>First pick's GSE-TL by (new) ONRC table</t>
  </si>
  <si>
    <t>Shows the first pick's GSE-TL values by (new) ONRC and by survey year.</t>
  </si>
  <si>
    <t>Second pick's GSE-TL by (new) ONRC table</t>
  </si>
  <si>
    <t>Shows the second pick's GSE-TL values by (new) ONRC and by survey year.</t>
  </si>
  <si>
    <t>Current survey year network length by (new) ONRC.</t>
  </si>
  <si>
    <t>Roughness (using 100m data) in excess of a defined upper threshold level for each road category - the extent of the network where smooth travel is not delivered (for threshold for each ONRC category see Appendix B in the Commentary document)  The average roughness is in NAASRA units. The higher the number the rougher the road. The smaller the percentage of roads (by length) exceeding the threshold level the lower the average roughness. This measure does not account for traffic volumes.</t>
  </si>
  <si>
    <t>GSE-ONRC</t>
  </si>
  <si>
    <t>By ONRC Category</t>
  </si>
  <si>
    <t>Good Skid Exposure – Investigation Level (GSE-IL) by (New) ONRC</t>
  </si>
  <si>
    <t>Good Skid Exposure (GSE) Threshold Level by (New) ONRC</t>
  </si>
  <si>
    <t>(New) ONRC</t>
  </si>
  <si>
    <t>Note: This STE was based on the new threshold for each new ONRC category.</t>
  </si>
  <si>
    <t>In quality assurance document, include information about fix to GSE by ONRC fix (started to include site category considerations, so now totals become identical when compared to the GSE by site category)</t>
  </si>
  <si>
    <t>ONRC</t>
  </si>
  <si>
    <t>Skid-ONRC</t>
  </si>
  <si>
    <t>GSE-ONRC - Investigation Level</t>
  </si>
  <si>
    <t>GSE-ONRC - Threshold Level</t>
  </si>
  <si>
    <t>Rut_20P-National-close-</t>
  </si>
  <si>
    <t>Rut_20P-National-high-</t>
  </si>
  <si>
    <t>Rut_20P-National-low-</t>
  </si>
  <si>
    <t>Rut_20P-National-median-</t>
  </si>
  <si>
    <t>Rut_20P-National-open-</t>
  </si>
  <si>
    <t>Rut_20P-National-tail-</t>
  </si>
  <si>
    <r>
      <t xml:space="preserve">Prepared by:  </t>
    </r>
    <r>
      <rPr>
        <b/>
        <sz val="10"/>
        <rFont val="Lucida Sans"/>
        <family val="2"/>
      </rPr>
      <t>Peter Hill</t>
    </r>
  </si>
  <si>
    <t>E-mail:  HNOperformance@nzta.govt.nz</t>
  </si>
  <si>
    <t>Updated by Peter Hill based on request from Michelle Cousins (on behalf of Outcome Delivery)</t>
  </si>
  <si>
    <t>(NOC) NORTHLAND</t>
  </si>
  <si>
    <t>AUCK ALLIANCE</t>
  </si>
  <si>
    <t>(NOC) CENTRAL WAIKATO</t>
  </si>
  <si>
    <t>(NOC) EAST WAIKATO</t>
  </si>
  <si>
    <t>(EC) WEST WAIKATO NORTH</t>
  </si>
  <si>
    <t>(EC) WEST WAIKATO SOUTH</t>
  </si>
  <si>
    <t>(NOC) BOP EAST</t>
  </si>
  <si>
    <t>(NOC) BOP WEST</t>
  </si>
  <si>
    <t>(NOC) TAIRAWHITI ROADS NORTHERN</t>
  </si>
  <si>
    <t>(NOC) TAIRAWHITI ROADS WESTERN</t>
  </si>
  <si>
    <t>(NOC) HAWKES BAY</t>
  </si>
  <si>
    <t>(NOC) TARANAKI</t>
  </si>
  <si>
    <t>(NOC) MANAWATU-WHANGANUI</t>
  </si>
  <si>
    <t>(NOC) WELLINGTON</t>
  </si>
  <si>
    <t>(NOC) NELSON-TASMAN</t>
  </si>
  <si>
    <t>(EC) MARLBOROUGH</t>
  </si>
  <si>
    <t>(NOC) SOUTH CANTERBURY</t>
  </si>
  <si>
    <t>MILFORD</t>
  </si>
  <si>
    <t>(NOC) WEST COAST</t>
  </si>
  <si>
    <t>(NOC) SOUTHLAND</t>
  </si>
  <si>
    <t>ARP-(EC) MARLBOROUGH-close-</t>
  </si>
  <si>
    <t>ARP-(EC) MARLBOROUGH-high-</t>
  </si>
  <si>
    <t>ARP-(EC) MARLBOROUGH-low-</t>
  </si>
  <si>
    <t>ARP-(EC) MARLBOROUGH-median-</t>
  </si>
  <si>
    <t>ARP-(EC) MARLBOROUGH-open-</t>
  </si>
  <si>
    <t>ARP-(EC) MARLBOROUGH-tail-</t>
  </si>
  <si>
    <t>ARP-(EC) WEST WAIKATO NORTH-close-</t>
  </si>
  <si>
    <t>ARP-(EC) WEST WAIKATO NORTH-high-</t>
  </si>
  <si>
    <t>ARP-(EC) WEST WAIKATO NORTH-low-</t>
  </si>
  <si>
    <t>ARP-(EC) WEST WAIKATO NORTH-median-</t>
  </si>
  <si>
    <t>ARP-(EC) WEST WAIKATO NORTH-open-</t>
  </si>
  <si>
    <t>ARP-(EC) WEST WAIKATO NORTH-tail-</t>
  </si>
  <si>
    <t>ARP-(EC) WEST WAIKATO SOUTH-close-</t>
  </si>
  <si>
    <t>ARP-(EC) WEST WAIKATO SOUTH-high-</t>
  </si>
  <si>
    <t>ARP-(EC) WEST WAIKATO SOUTH-low-</t>
  </si>
  <si>
    <t>ARP-(EC) WEST WAIKATO SOUTH-median-</t>
  </si>
  <si>
    <t>ARP-(EC) WEST WAIKATO SOUTH-open-</t>
  </si>
  <si>
    <t>ARP-(EC) WEST WAIKATO SOUTH-tail-</t>
  </si>
  <si>
    <t>ARP-(NOC) BOP EAST-close-</t>
  </si>
  <si>
    <t>ARP-(NOC) BOP EAST-high-</t>
  </si>
  <si>
    <t>ARP-(NOC) BOP EAST-low-</t>
  </si>
  <si>
    <t>ARP-(NOC) BOP EAST-median-</t>
  </si>
  <si>
    <t>ARP-(NOC) BOP EAST-open-</t>
  </si>
  <si>
    <t>ARP-(NOC) BOP EAST-tail-</t>
  </si>
  <si>
    <t>ARP-(NOC) BOP WEST-close-</t>
  </si>
  <si>
    <t>ARP-(NOC) BOP WEST-high-</t>
  </si>
  <si>
    <t>ARP-(NOC) BOP WEST-low-</t>
  </si>
  <si>
    <t>ARP-(NOC) BOP WEST-median-</t>
  </si>
  <si>
    <t>ARP-(NOC) BOP WEST-open-</t>
  </si>
  <si>
    <t>ARP-(NOC) BOP WEST-tail-</t>
  </si>
  <si>
    <t>ARP-(NOC) CENTRAL WAIKATO-close-</t>
  </si>
  <si>
    <t>ARP-(NOC) CENTRAL WAIKATO-high-</t>
  </si>
  <si>
    <t>ARP-(NOC) CENTRAL WAIKATO-low-</t>
  </si>
  <si>
    <t>ARP-(NOC) CENTRAL WAIKATO-median-</t>
  </si>
  <si>
    <t>ARP-(NOC) CENTRAL WAIKATO-open-</t>
  </si>
  <si>
    <t>ARP-(NOC) CENTRAL WAIKATO-tail-</t>
  </si>
  <si>
    <t>ARP-(NOC) EAST WAIKATO-close-</t>
  </si>
  <si>
    <t>ARP-(NOC) EAST WAIKATO-high-</t>
  </si>
  <si>
    <t>ARP-(NOC) EAST WAIKATO-low-</t>
  </si>
  <si>
    <t>ARP-(NOC) EAST WAIKATO-median-</t>
  </si>
  <si>
    <t>ARP-(NOC) EAST WAIKATO-open-</t>
  </si>
  <si>
    <t>ARP-(NOC) EAST WAIKATO-tail-</t>
  </si>
  <si>
    <t>ARP-(NOC) HAWKES BAY-close-</t>
  </si>
  <si>
    <t>ARP-(NOC) HAWKES BAY-high-</t>
  </si>
  <si>
    <t>ARP-(NOC) HAWKES BAY-low-</t>
  </si>
  <si>
    <t>ARP-(NOC) HAWKES BAY-median-</t>
  </si>
  <si>
    <t>ARP-(NOC) HAWKES BAY-open-</t>
  </si>
  <si>
    <t>ARP-(NOC) HAWKES BAY-tail-</t>
  </si>
  <si>
    <t>ARP-(NOC) MANAWATU-WHANGANUI-close-</t>
  </si>
  <si>
    <t>ARP-(NOC) MANAWATU-WHANGANUI-high-</t>
  </si>
  <si>
    <t>ARP-(NOC) MANAWATU-WHANGANUI-low-</t>
  </si>
  <si>
    <t>ARP-(NOC) MANAWATU-WHANGANUI-median-</t>
  </si>
  <si>
    <t>ARP-(NOC) MANAWATU-WHANGANUI-open-</t>
  </si>
  <si>
    <t>ARP-(NOC) MANAWATU-WHANGANUI-tail-</t>
  </si>
  <si>
    <t>ARP-(NOC) NELSON-TASMAN-close-</t>
  </si>
  <si>
    <t>ARP-(NOC) NELSON-TASMAN-high-</t>
  </si>
  <si>
    <t>ARP-(NOC) NELSON-TASMAN-low-</t>
  </si>
  <si>
    <t>ARP-(NOC) NELSON-TASMAN-median-</t>
  </si>
  <si>
    <t>ARP-(NOC) NELSON-TASMAN-open-</t>
  </si>
  <si>
    <t>ARP-(NOC) NELSON-TASMAN-tail-</t>
  </si>
  <si>
    <t>ARP-(NOC) NORTHLAND-close-</t>
  </si>
  <si>
    <t>ARP-(NOC) NORTHLAND-high-</t>
  </si>
  <si>
    <t>ARP-(NOC) NORTHLAND-low-</t>
  </si>
  <si>
    <t>ARP-(NOC) NORTHLAND-median-</t>
  </si>
  <si>
    <t>ARP-(NOC) NORTHLAND-open-</t>
  </si>
  <si>
    <t>ARP-(NOC) NORTHLAND-tail-</t>
  </si>
  <si>
    <t>ARP-(NOC) SOUTH CANTERBURY-close-</t>
  </si>
  <si>
    <t>ARP-(NOC) SOUTH CANTERBURY-high-</t>
  </si>
  <si>
    <t>ARP-(NOC) SOUTH CANTERBURY-low-</t>
  </si>
  <si>
    <t>ARP-(NOC) SOUTH CANTERBURY-median-</t>
  </si>
  <si>
    <t>ARP-(NOC) SOUTH CANTERBURY-open-</t>
  </si>
  <si>
    <t>ARP-(NOC) SOUTH CANTERBURY-tail-</t>
  </si>
  <si>
    <t>ARP-(NOC) SOUTHLAND-close-</t>
  </si>
  <si>
    <t>ARP-(NOC) SOUTHLAND-high-</t>
  </si>
  <si>
    <t>ARP-(NOC) SOUTHLAND-low-</t>
  </si>
  <si>
    <t>ARP-(NOC) SOUTHLAND-median-</t>
  </si>
  <si>
    <t>ARP-(NOC) SOUTHLAND-open-</t>
  </si>
  <si>
    <t>ARP-(NOC) SOUTHLAND-tail-</t>
  </si>
  <si>
    <t>ARP-(NOC) TAIRAWHITI ROADS NORTHERN-close-</t>
  </si>
  <si>
    <t>ARP-(NOC) TAIRAWHITI ROADS NORTHERN-high-</t>
  </si>
  <si>
    <t>ARP-(NOC) TAIRAWHITI ROADS NORTHERN-low-</t>
  </si>
  <si>
    <t>ARP-(NOC) TAIRAWHITI ROADS NORTHERN-median-</t>
  </si>
  <si>
    <t>ARP-(NOC) TAIRAWHITI ROADS NORTHERN-open-</t>
  </si>
  <si>
    <t>ARP-(NOC) TAIRAWHITI ROADS NORTHERN-tail-</t>
  </si>
  <si>
    <t>ARP-(NOC) TAIRAWHITI ROADS WESTERN-close-</t>
  </si>
  <si>
    <t>ARP-(NOC) TAIRAWHITI ROADS WESTERN-high-</t>
  </si>
  <si>
    <t>ARP-(NOC) TAIRAWHITI ROADS WESTERN-low-</t>
  </si>
  <si>
    <t>ARP-(NOC) TAIRAWHITI ROADS WESTERN-median-</t>
  </si>
  <si>
    <t>ARP-(NOC) TAIRAWHITI ROADS WESTERN-open-</t>
  </si>
  <si>
    <t>ARP-(NOC) TAIRAWHITI ROADS WESTERN-tail-</t>
  </si>
  <si>
    <t>ARP-(NOC) TARANAKI-close-</t>
  </si>
  <si>
    <t>ARP-(NOC) TARANAKI-high-</t>
  </si>
  <si>
    <t>ARP-(NOC) TARANAKI-low-</t>
  </si>
  <si>
    <t>ARP-(NOC) TARANAKI-median-</t>
  </si>
  <si>
    <t>ARP-(NOC) TARANAKI-open-</t>
  </si>
  <si>
    <t>ARP-(NOC) TARANAKI-tail-</t>
  </si>
  <si>
    <t>ARP-(NOC) WELLINGTON-close-</t>
  </si>
  <si>
    <t>ARP-(NOC) WELLINGTON-high-</t>
  </si>
  <si>
    <t>ARP-(NOC) WELLINGTON-low-</t>
  </si>
  <si>
    <t>ARP-(NOC) WELLINGTON-median-</t>
  </si>
  <si>
    <t>ARP-(NOC) WELLINGTON-open-</t>
  </si>
  <si>
    <t>ARP-(NOC) WELLINGTON-tail-</t>
  </si>
  <si>
    <t>ARP-(NOC) WEST COAST-close-</t>
  </si>
  <si>
    <t>ARP-(NOC) WEST COAST-high-</t>
  </si>
  <si>
    <t>ARP-(NOC) WEST COAST-low-</t>
  </si>
  <si>
    <t>ARP-(NOC) WEST COAST-median-</t>
  </si>
  <si>
    <t>ARP-(NOC) WEST COAST-open-</t>
  </si>
  <si>
    <t>ARP-(NOC) WEST COAST-tail-</t>
  </si>
  <si>
    <t>ARP-AUCK ALLIANCE-close-</t>
  </si>
  <si>
    <t>ARP-AUCK ALLIANCE-high-</t>
  </si>
  <si>
    <t>ARP-AUCK ALLIANCE-low-</t>
  </si>
  <si>
    <t>ARP-AUCK ALLIANCE-median-</t>
  </si>
  <si>
    <t>ARP-AUCK ALLIANCE-open-</t>
  </si>
  <si>
    <t>ARP-AUCK ALLIANCE-tail-</t>
  </si>
  <si>
    <t>ARP-MILFORD-close-</t>
  </si>
  <si>
    <t>ARP-MILFORD-high-</t>
  </si>
  <si>
    <t>ARP-MILFORD-low-</t>
  </si>
  <si>
    <t>ARP-MILFORD-median-</t>
  </si>
  <si>
    <t>ARP-MILFORD-open-</t>
  </si>
  <si>
    <t>ARP-MILFORD-tail-</t>
  </si>
  <si>
    <t>ASA-(EC) MARLBOROUGH-All-All</t>
  </si>
  <si>
    <t>ASA-(EC) MARLBOROUGH-All-R</t>
  </si>
  <si>
    <t>ASA-(EC) MARLBOROUGH-All-U</t>
  </si>
  <si>
    <t>ASA-(EC) MARLBOROUGH-National-All</t>
  </si>
  <si>
    <t>ASA-(EC) MARLBOROUGH-National-R</t>
  </si>
  <si>
    <t>ASA-(EC) MARLBOROUGH-National-U</t>
  </si>
  <si>
    <t>ASA-(EC) MARLBOROUGH-Regional-All</t>
  </si>
  <si>
    <t>ASA-(EC) MARLBOROUGH-Regional-R</t>
  </si>
  <si>
    <t>ASA-(EC) MARLBOROUGH-Regional-U</t>
  </si>
  <si>
    <t>ASA-(EC) MARLBOROUGH-Secondary Collector-All</t>
  </si>
  <si>
    <t>ASA-(EC) MARLBOROUGH-Secondary Collector-R</t>
  </si>
  <si>
    <t>ASA-(EC) MARLBOROUGH-Secondary Collector-U</t>
  </si>
  <si>
    <t>ASA-(EC) WEST WAIKATO NORTH-All-All</t>
  </si>
  <si>
    <t>ASA-(EC) WEST WAIKATO NORTH-All-R</t>
  </si>
  <si>
    <t>ASA-(EC) WEST WAIKATO NORTH-All-U</t>
  </si>
  <si>
    <t>ASA-(EC) WEST WAIKATO NORTH-Arterial-All</t>
  </si>
  <si>
    <t>ASA-(EC) WEST WAIKATO NORTH-Arterial-R</t>
  </si>
  <si>
    <t>ASA-(EC) WEST WAIKATO NORTH-Arterial-U</t>
  </si>
  <si>
    <t>ASA-(EC) WEST WAIKATO NORTH-High Volume-All</t>
  </si>
  <si>
    <t>ASA-(EC) WEST WAIKATO NORTH-High Volume-R</t>
  </si>
  <si>
    <t>ASA-(EC) WEST WAIKATO NORTH-High Volume-U</t>
  </si>
  <si>
    <t>ASA-(EC) WEST WAIKATO NORTH-Primary Collector-All</t>
  </si>
  <si>
    <t>ASA-(EC) WEST WAIKATO NORTH-Primary Collector-R</t>
  </si>
  <si>
    <t>ASA-(EC) WEST WAIKATO NORTH-Primary Collector-U</t>
  </si>
  <si>
    <t>ASA-(EC) WEST WAIKATO NORTH-Regional-All</t>
  </si>
  <si>
    <t>ASA-(EC) WEST WAIKATO NORTH-Regional-R</t>
  </si>
  <si>
    <t>ASA-(EC) WEST WAIKATO NORTH-Regional-U</t>
  </si>
  <si>
    <t>ASA-(EC) WEST WAIKATO SOUTH-All-All</t>
  </si>
  <si>
    <t>ASA-(EC) WEST WAIKATO SOUTH-All-R</t>
  </si>
  <si>
    <t>ASA-(EC) WEST WAIKATO SOUTH-All-U</t>
  </si>
  <si>
    <t>ASA-(EC) WEST WAIKATO SOUTH-Arterial-All</t>
  </si>
  <si>
    <t>ASA-(EC) WEST WAIKATO SOUTH-Arterial-R</t>
  </si>
  <si>
    <t>ASA-(EC) WEST WAIKATO SOUTH-Arterial-U</t>
  </si>
  <si>
    <t>ASA-(EC) WEST WAIKATO SOUTH-Primary Collector-All</t>
  </si>
  <si>
    <t>ASA-(EC) WEST WAIKATO SOUTH-Primary Collector-R</t>
  </si>
  <si>
    <t>ASA-(EC) WEST WAIKATO SOUTH-Primary Collector-U</t>
  </si>
  <si>
    <t>ASA-(EC) WEST WAIKATO SOUTH-Regional-All</t>
  </si>
  <si>
    <t>ASA-(EC) WEST WAIKATO SOUTH-Regional-R</t>
  </si>
  <si>
    <t>ASA-(EC) WEST WAIKATO SOUTH-Regional-U</t>
  </si>
  <si>
    <t>ASA-(NOC) BOP EAST-All-All</t>
  </si>
  <si>
    <t>ASA-(NOC) BOP EAST-All-R</t>
  </si>
  <si>
    <t>ASA-(NOC) BOP EAST-All-U</t>
  </si>
  <si>
    <t>ASA-(NOC) BOP EAST-Arterial-All</t>
  </si>
  <si>
    <t>ASA-(NOC) BOP EAST-Arterial-R</t>
  </si>
  <si>
    <t>ASA-(NOC) BOP EAST-Arterial-U</t>
  </si>
  <si>
    <t>ASA-(NOC) BOP EAST-Primary Collector-All</t>
  </si>
  <si>
    <t>ASA-(NOC) BOP EAST-Primary Collector-R</t>
  </si>
  <si>
    <t>ASA-(NOC) BOP EAST-Primary Collector-U</t>
  </si>
  <si>
    <t>ASA-(NOC) BOP EAST-Regional-All</t>
  </si>
  <si>
    <t>ASA-(NOC) BOP EAST-Regional-R</t>
  </si>
  <si>
    <t>ASA-(NOC) BOP EAST-Regional-U</t>
  </si>
  <si>
    <t>ASA-(NOC) BOP WEST-All-All</t>
  </si>
  <si>
    <t>ASA-(NOC) BOP WEST-All-R</t>
  </si>
  <si>
    <t>ASA-(NOC) BOP WEST-All-U</t>
  </si>
  <si>
    <t>ASA-(NOC) BOP WEST-Arterial-All</t>
  </si>
  <si>
    <t>ASA-(NOC) BOP WEST-Arterial-R</t>
  </si>
  <si>
    <t>ASA-(NOC) BOP WEST-High Volume-All</t>
  </si>
  <si>
    <t>ASA-(NOC) BOP WEST-High Volume-R</t>
  </si>
  <si>
    <t>ASA-(NOC) BOP WEST-High Volume-U</t>
  </si>
  <si>
    <t>ASA-(NOC) BOP WEST-Primary Collector-All</t>
  </si>
  <si>
    <t>ASA-(NOC) BOP WEST-Primary Collector-R</t>
  </si>
  <si>
    <t>ASA-(NOC) BOP WEST-Regional-All</t>
  </si>
  <si>
    <t>ASA-(NOC) BOP WEST-Regional-R</t>
  </si>
  <si>
    <t>ASA-(NOC) BOP WEST-Regional-U</t>
  </si>
  <si>
    <t>ASA-(NOC) CENTRAL WAIKATO-All-All</t>
  </si>
  <si>
    <t>ASA-(NOC) CENTRAL WAIKATO-All-R</t>
  </si>
  <si>
    <t>ASA-(NOC) CENTRAL WAIKATO-All-U</t>
  </si>
  <si>
    <t>ASA-(NOC) CENTRAL WAIKATO-Arterial-All</t>
  </si>
  <si>
    <t>ASA-(NOC) CENTRAL WAIKATO-Arterial-R</t>
  </si>
  <si>
    <t>ASA-(NOC) CENTRAL WAIKATO-Arterial-U</t>
  </si>
  <si>
    <t>ASA-(NOC) CENTRAL WAIKATO-High Volume-All</t>
  </si>
  <si>
    <t>ASA-(NOC) CENTRAL WAIKATO-High Volume-R</t>
  </si>
  <si>
    <t>ASA-(NOC) CENTRAL WAIKATO-High Volume-U</t>
  </si>
  <si>
    <t>ASA-(NOC) CENTRAL WAIKATO-National-All</t>
  </si>
  <si>
    <t>ASA-(NOC) CENTRAL WAIKATO-National-R</t>
  </si>
  <si>
    <t>ASA-(NOC) CENTRAL WAIKATO-National-U</t>
  </si>
  <si>
    <t>ASA-(NOC) CENTRAL WAIKATO-Primary Collector-All</t>
  </si>
  <si>
    <t>ASA-(NOC) CENTRAL WAIKATO-Primary Collector-R</t>
  </si>
  <si>
    <t>ASA-(NOC) CENTRAL WAIKATO-Primary Collector-U</t>
  </si>
  <si>
    <t>ASA-(NOC) CENTRAL WAIKATO-Regional-All</t>
  </si>
  <si>
    <t>ASA-(NOC) CENTRAL WAIKATO-Regional-R</t>
  </si>
  <si>
    <t>ASA-(NOC) EAST WAIKATO-All-All</t>
  </si>
  <si>
    <t>ASA-(NOC) EAST WAIKATO-All-R</t>
  </si>
  <si>
    <t>ASA-(NOC) EAST WAIKATO-All-U</t>
  </si>
  <si>
    <t>ASA-(NOC) EAST WAIKATO-Arterial-All</t>
  </si>
  <si>
    <t>ASA-(NOC) EAST WAIKATO-Arterial-R</t>
  </si>
  <si>
    <t>ASA-(NOC) EAST WAIKATO-Arterial-U</t>
  </si>
  <si>
    <t>ASA-(NOC) EAST WAIKATO-High Volume-All</t>
  </si>
  <si>
    <t>ASA-(NOC) EAST WAIKATO-High Volume-R</t>
  </si>
  <si>
    <t>ASA-(NOC) EAST WAIKATO-Primary Collector-All</t>
  </si>
  <si>
    <t>ASA-(NOC) EAST WAIKATO-Primary Collector-R</t>
  </si>
  <si>
    <t>ASA-(NOC) EAST WAIKATO-Primary Collector-U</t>
  </si>
  <si>
    <t>ASA-(NOC) EAST WAIKATO-Regional-All</t>
  </si>
  <si>
    <t>ASA-(NOC) EAST WAIKATO-Regional-R</t>
  </si>
  <si>
    <t>ASA-(NOC) EAST WAIKATO-Regional-U</t>
  </si>
  <si>
    <t>ASA-(NOC) HAWKES BAY-All-All</t>
  </si>
  <si>
    <t>ASA-(NOC) HAWKES BAY-All-R</t>
  </si>
  <si>
    <t>ASA-(NOC) HAWKES BAY-All-U</t>
  </si>
  <si>
    <t>ASA-(NOC) HAWKES BAY-Arterial-All</t>
  </si>
  <si>
    <t>ASA-(NOC) HAWKES BAY-Arterial-R</t>
  </si>
  <si>
    <t>ASA-(NOC) HAWKES BAY-Arterial-U</t>
  </si>
  <si>
    <t>ASA-(NOC) HAWKES BAY-High Volume-All</t>
  </si>
  <si>
    <t>ASA-(NOC) HAWKES BAY-High Volume-R</t>
  </si>
  <si>
    <t>ASA-(NOC) HAWKES BAY-High Volume-U</t>
  </si>
  <si>
    <t>ASA-(NOC) HAWKES BAY-National-All</t>
  </si>
  <si>
    <t>ASA-(NOC) HAWKES BAY-National-R</t>
  </si>
  <si>
    <t>ASA-(NOC) HAWKES BAY-National-U</t>
  </si>
  <si>
    <t>ASA-(NOC) HAWKES BAY-Primary Collector-All</t>
  </si>
  <si>
    <t>ASA-(NOC) HAWKES BAY-Primary Collector-R</t>
  </si>
  <si>
    <t>ASA-(NOC) HAWKES BAY-Primary Collector-U</t>
  </si>
  <si>
    <t>ASA-(NOC) HAWKES BAY-Regional-All</t>
  </si>
  <si>
    <t>ASA-(NOC) HAWKES BAY-Regional-R</t>
  </si>
  <si>
    <t>ASA-(NOC) HAWKES BAY-Regional-U</t>
  </si>
  <si>
    <t>ASA-(NOC) MANAWATU-WHANGANUI-All-All</t>
  </si>
  <si>
    <t>ASA-(NOC) MANAWATU-WHANGANUI-All-R</t>
  </si>
  <si>
    <t>ASA-(NOC) MANAWATU-WHANGANUI-All-U</t>
  </si>
  <si>
    <t>ASA-(NOC) MANAWATU-WHANGANUI-Arterial-All</t>
  </si>
  <si>
    <t>ASA-(NOC) MANAWATU-WHANGANUI-Arterial-R</t>
  </si>
  <si>
    <t>ASA-(NOC) MANAWATU-WHANGANUI-Arterial-U</t>
  </si>
  <si>
    <t>ASA-(NOC) MANAWATU-WHANGANUI-National-All</t>
  </si>
  <si>
    <t>ASA-(NOC) MANAWATU-WHANGANUI-National-R</t>
  </si>
  <si>
    <t>ASA-(NOC) MANAWATU-WHANGANUI-National-U</t>
  </si>
  <si>
    <t>ASA-(NOC) MANAWATU-WHANGANUI-Primary Collector-All</t>
  </si>
  <si>
    <t>ASA-(NOC) MANAWATU-WHANGANUI-Primary Collector-R</t>
  </si>
  <si>
    <t>ASA-(NOC) MANAWATU-WHANGANUI-Primary Collector-U</t>
  </si>
  <si>
    <t>ASA-(NOC) MANAWATU-WHANGANUI-Regional-All</t>
  </si>
  <si>
    <t>ASA-(NOC) MANAWATU-WHANGANUI-Regional-R</t>
  </si>
  <si>
    <t>ASA-(NOC) MANAWATU-WHANGANUI-Regional-U</t>
  </si>
  <si>
    <t>ASA-(NOC) NELSON-TASMAN-All-All</t>
  </si>
  <si>
    <t>ASA-(NOC) NELSON-TASMAN-All-R</t>
  </si>
  <si>
    <t>ASA-(NOC) NELSON-TASMAN-All-U</t>
  </si>
  <si>
    <t>ASA-(NOC) NELSON-TASMAN-Arterial-All</t>
  </si>
  <si>
    <t>ASA-(NOC) NELSON-TASMAN-Arterial-R</t>
  </si>
  <si>
    <t>ASA-(NOC) NELSON-TASMAN-Arterial-U</t>
  </si>
  <si>
    <t>ASA-(NOC) NELSON-TASMAN-Primary Collector-All</t>
  </si>
  <si>
    <t>ASA-(NOC) NELSON-TASMAN-Primary Collector-R</t>
  </si>
  <si>
    <t>ASA-(NOC) NELSON-TASMAN-Primary Collector-U</t>
  </si>
  <si>
    <t>ASA-(NOC) NELSON-TASMAN-Regional-All</t>
  </si>
  <si>
    <t>ASA-(NOC) NELSON-TASMAN-Regional-R</t>
  </si>
  <si>
    <t>ASA-(NOC) NELSON-TASMAN-Regional-U</t>
  </si>
  <si>
    <t>ASA-(NOC) NELSON-TASMAN-Secondary Collector-All</t>
  </si>
  <si>
    <t>ASA-(NOC) NELSON-TASMAN-Secondary Collector-R</t>
  </si>
  <si>
    <t>ASA-(NOC) NELSON-TASMAN-Secondary Collector-U</t>
  </si>
  <si>
    <t>ASA-(NOC) NORTHLAND-All-All</t>
  </si>
  <si>
    <t>ASA-(NOC) NORTHLAND-All-R</t>
  </si>
  <si>
    <t>ASA-(NOC) NORTHLAND-All-U</t>
  </si>
  <si>
    <t>ASA-(NOC) NORTHLAND-High Volume-All</t>
  </si>
  <si>
    <t>ASA-(NOC) NORTHLAND-High Volume-R</t>
  </si>
  <si>
    <t>ASA-(NOC) NORTHLAND-High Volume-U</t>
  </si>
  <si>
    <t>ASA-(NOC) NORTHLAND-National-All</t>
  </si>
  <si>
    <t>ASA-(NOC) NORTHLAND-National-R</t>
  </si>
  <si>
    <t>ASA-(NOC) NORTHLAND-National-U</t>
  </si>
  <si>
    <t>ASA-(NOC) NORTHLAND-Primary Collector-All</t>
  </si>
  <si>
    <t>ASA-(NOC) NORTHLAND-Primary Collector-R</t>
  </si>
  <si>
    <t>ASA-(NOC) NORTHLAND-Primary Collector-U</t>
  </si>
  <si>
    <t>ASA-(NOC) NORTHLAND-Regional-All</t>
  </si>
  <si>
    <t>ASA-(NOC) NORTHLAND-Regional-R</t>
  </si>
  <si>
    <t>ASA-(NOC) NORTHLAND-Regional-U</t>
  </si>
  <si>
    <t>ASA-(NOC) SOUTH CANTERBURY-All-All</t>
  </si>
  <si>
    <t>ASA-(NOC) SOUTH CANTERBURY-All-R</t>
  </si>
  <si>
    <t>ASA-(NOC) SOUTH CANTERBURY-All-U</t>
  </si>
  <si>
    <t>ASA-(NOC) SOUTH CANTERBURY-Arterial-All</t>
  </si>
  <si>
    <t>ASA-(NOC) SOUTH CANTERBURY-Arterial-R</t>
  </si>
  <si>
    <t>ASA-(NOC) SOUTH CANTERBURY-Arterial-U</t>
  </si>
  <si>
    <t>ASA-(NOC) SOUTH CANTERBURY-National-All</t>
  </si>
  <si>
    <t>ASA-(NOC) SOUTH CANTERBURY-National-R</t>
  </si>
  <si>
    <t>ASA-(NOC) SOUTH CANTERBURY-National-U</t>
  </si>
  <si>
    <t>ASA-(NOC) SOUTH CANTERBURY-Primary Collector-All</t>
  </si>
  <si>
    <t>ASA-(NOC) SOUTH CANTERBURY-Primary Collector-R</t>
  </si>
  <si>
    <t>ASA-(NOC) SOUTH CANTERBURY-Primary Collector-U</t>
  </si>
  <si>
    <t>ASA-(NOC) SOUTH CANTERBURY-Secondary Collector-All</t>
  </si>
  <si>
    <t>ASA-(NOC) SOUTH CANTERBURY-Secondary Collector-R</t>
  </si>
  <si>
    <t>ASA-(NOC) SOUTH CANTERBURY-Secondary Collector-U</t>
  </si>
  <si>
    <t>ASA-(NOC) SOUTHLAND-All-All</t>
  </si>
  <si>
    <t>ASA-(NOC) SOUTHLAND-All-R</t>
  </si>
  <si>
    <t>ASA-(NOC) SOUTHLAND-All-U</t>
  </si>
  <si>
    <t>ASA-(NOC) SOUTHLAND-Arterial-All</t>
  </si>
  <si>
    <t>ASA-(NOC) SOUTHLAND-Arterial-R</t>
  </si>
  <si>
    <t>ASA-(NOC) SOUTHLAND-Arterial-U</t>
  </si>
  <si>
    <t>ASA-(NOC) SOUTHLAND-Primary Collector-All</t>
  </si>
  <si>
    <t>ASA-(NOC) SOUTHLAND-Primary Collector-R</t>
  </si>
  <si>
    <t>ASA-(NOC) SOUTHLAND-Primary Collector-U</t>
  </si>
  <si>
    <t>ASA-(NOC) SOUTHLAND-Regional-All</t>
  </si>
  <si>
    <t>ASA-(NOC) SOUTHLAND-Regional-R</t>
  </si>
  <si>
    <t>ASA-(NOC) SOUTHLAND-Regional-U</t>
  </si>
  <si>
    <t>ASA-(NOC) SOUTHLAND-Secondary Collector-All</t>
  </si>
  <si>
    <t>ASA-(NOC) SOUTHLAND-Secondary Collector-R</t>
  </si>
  <si>
    <t>ASA-(NOC) SOUTHLAND-Secondary Collector-U</t>
  </si>
  <si>
    <t>ASA-(NOC) TAIRAWHITI ROADS NORTHERN-All-All</t>
  </si>
  <si>
    <t>ASA-(NOC) TAIRAWHITI ROADS NORTHERN-All-R</t>
  </si>
  <si>
    <t>ASA-(NOC) TAIRAWHITI ROADS NORTHERN-All-U</t>
  </si>
  <si>
    <t>ASA-(NOC) TAIRAWHITI ROADS NORTHERN-Primary Collector-All</t>
  </si>
  <si>
    <t>ASA-(NOC) TAIRAWHITI ROADS NORTHERN-Primary Collector-R</t>
  </si>
  <si>
    <t>ASA-(NOC) TAIRAWHITI ROADS NORTHERN-Primary Collector-U</t>
  </si>
  <si>
    <t>ASA-(NOC) TAIRAWHITI ROADS WESTERN-All-All</t>
  </si>
  <si>
    <t>ASA-(NOC) TAIRAWHITI ROADS WESTERN-All-R</t>
  </si>
  <si>
    <t>ASA-(NOC) TAIRAWHITI ROADS WESTERN-All-U</t>
  </si>
  <si>
    <t>ASA-(NOC) TAIRAWHITI ROADS WESTERN-Arterial-All</t>
  </si>
  <si>
    <t>ASA-(NOC) TAIRAWHITI ROADS WESTERN-Arterial-R</t>
  </si>
  <si>
    <t>ASA-(NOC) TAIRAWHITI ROADS WESTERN-Arterial-U</t>
  </si>
  <si>
    <t>ASA-(NOC) TAIRAWHITI ROADS WESTERN-Primary Collector-All</t>
  </si>
  <si>
    <t>ASA-(NOC) TAIRAWHITI ROADS WESTERN-Primary Collector-R</t>
  </si>
  <si>
    <t>ASA-(NOC) TAIRAWHITI ROADS WESTERN-Primary Collector-U</t>
  </si>
  <si>
    <t>ASA-(NOC) TAIRAWHITI ROADS WESTERN-Regional-All</t>
  </si>
  <si>
    <t>ASA-(NOC) TAIRAWHITI ROADS WESTERN-Regional-R</t>
  </si>
  <si>
    <t>ASA-(NOC) TAIRAWHITI ROADS WESTERN-Regional-U</t>
  </si>
  <si>
    <t>ASA-(NOC) TARANAKI-All-All</t>
  </si>
  <si>
    <t>ASA-(NOC) TARANAKI-All-R</t>
  </si>
  <si>
    <t>ASA-(NOC) TARANAKI-All-U</t>
  </si>
  <si>
    <t>ASA-(NOC) TARANAKI-Arterial-All</t>
  </si>
  <si>
    <t>ASA-(NOC) TARANAKI-Arterial-R</t>
  </si>
  <si>
    <t>ASA-(NOC) TARANAKI-Arterial-U</t>
  </si>
  <si>
    <t>ASA-(NOC) TARANAKI-Primary Collector-All</t>
  </si>
  <si>
    <t>ASA-(NOC) TARANAKI-Primary Collector-R</t>
  </si>
  <si>
    <t>ASA-(NOC) TARANAKI-Primary Collector-U</t>
  </si>
  <si>
    <t>ASA-(NOC) TARANAKI-Regional-All</t>
  </si>
  <si>
    <t>ASA-(NOC) TARANAKI-Regional-R</t>
  </si>
  <si>
    <t>ASA-(NOC) TARANAKI-Regional-U</t>
  </si>
  <si>
    <t>ASA-(NOC) TARANAKI-Secondary Collector-All</t>
  </si>
  <si>
    <t>ASA-(NOC) TARANAKI-Secondary Collector-R</t>
  </si>
  <si>
    <t>ASA-(NOC) TARANAKI-Secondary Collector-U</t>
  </si>
  <si>
    <t>ASA-(NOC) WELLINGTON-All-All</t>
  </si>
  <si>
    <t>ASA-(NOC) WELLINGTON-All-R</t>
  </si>
  <si>
    <t>ASA-(NOC) WELLINGTON-All-U</t>
  </si>
  <si>
    <t>ASA-(NOC) WELLINGTON-High Volume-All</t>
  </si>
  <si>
    <t>ASA-(NOC) WELLINGTON-High Volume-R</t>
  </si>
  <si>
    <t>ASA-(NOC) WELLINGTON-High Volume-U</t>
  </si>
  <si>
    <t>ASA-(NOC) WELLINGTON-National-All</t>
  </si>
  <si>
    <t>ASA-(NOC) WELLINGTON-National-R</t>
  </si>
  <si>
    <t>ASA-(NOC) WELLINGTON-Primary Collector-All</t>
  </si>
  <si>
    <t>ASA-(NOC) WELLINGTON-Primary Collector-R</t>
  </si>
  <si>
    <t>ASA-(NOC) WELLINGTON-Primary Collector-U</t>
  </si>
  <si>
    <t>ASA-(NOC) WELLINGTON-Regional-All</t>
  </si>
  <si>
    <t>ASA-(NOC) WELLINGTON-Regional-R</t>
  </si>
  <si>
    <t>ASA-(NOC) WELLINGTON-Regional-U</t>
  </si>
  <si>
    <t>ASA-(NOC) WEST COAST-All-All</t>
  </si>
  <si>
    <t>ASA-(NOC) WEST COAST-All-R</t>
  </si>
  <si>
    <t>ASA-(NOC) WEST COAST-All-U</t>
  </si>
  <si>
    <t>ASA-(NOC) WEST COAST-Arterial-All</t>
  </si>
  <si>
    <t>ASA-(NOC) WEST COAST-Arterial-R</t>
  </si>
  <si>
    <t>ASA-(NOC) WEST COAST-Arterial-U</t>
  </si>
  <si>
    <t>ASA-(NOC) WEST COAST-Primary Collector-All</t>
  </si>
  <si>
    <t>ASA-(NOC) WEST COAST-Primary Collector-R</t>
  </si>
  <si>
    <t>ASA-(NOC) WEST COAST-Primary Collector-U</t>
  </si>
  <si>
    <t>ASA-(NOC) WEST COAST-Regional-All</t>
  </si>
  <si>
    <t>ASA-(NOC) WEST COAST-Regional-R</t>
  </si>
  <si>
    <t>ASA-(NOC) WEST COAST-Regional-U</t>
  </si>
  <si>
    <t>ASA-AUCK ALLIANCE-All-All</t>
  </si>
  <si>
    <t>ASA-AUCK ALLIANCE-All-R</t>
  </si>
  <si>
    <t>ASA-AUCK ALLIANCE-All-U</t>
  </si>
  <si>
    <t>ASA-AUCK ALLIANCE-High Volume-All</t>
  </si>
  <si>
    <t>ASA-AUCK ALLIANCE-High Volume-R</t>
  </si>
  <si>
    <t>ASA-AUCK ALLIANCE-High Volume-U</t>
  </si>
  <si>
    <t>ASA-AUCK ALLIANCE-Regional-All</t>
  </si>
  <si>
    <t>ASA-AUCK ALLIANCE-Regional-R</t>
  </si>
  <si>
    <t>ASA-AUCK ALLIANCE-Regional-U</t>
  </si>
  <si>
    <t>ASA-MILFORD-All-All</t>
  </si>
  <si>
    <t>ASA-MILFORD-All-R</t>
  </si>
  <si>
    <t>ASA-MILFORD-All-U</t>
  </si>
  <si>
    <t>ASA-MILFORD-Regional-All</t>
  </si>
  <si>
    <t>ASA-MILFORD-Regional-R</t>
  </si>
  <si>
    <t>ASA-MILFORD-Regional-U</t>
  </si>
  <si>
    <t>Ave_Ro-(EC) MARLBOROUGH-All-All</t>
  </si>
  <si>
    <t>Ave_Ro-(EC) MARLBOROUGH-All-R</t>
  </si>
  <si>
    <t>Ave_Ro-(EC) MARLBOROUGH-All-U</t>
  </si>
  <si>
    <t>Ave_Ro-(EC) MARLBOROUGH-National-All</t>
  </si>
  <si>
    <t>Ave_Ro-(EC) MARLBOROUGH-National-R</t>
  </si>
  <si>
    <t>Ave_Ro-(EC) MARLBOROUGH-National-U</t>
  </si>
  <si>
    <t>Ave_Ro-(EC) MARLBOROUGH-Regional-All</t>
  </si>
  <si>
    <t>Ave_Ro-(EC) MARLBOROUGH-Regional-R</t>
  </si>
  <si>
    <t>Ave_Ro-(EC) MARLBOROUGH-Regional-U</t>
  </si>
  <si>
    <t>Ave_Ro-(EC) MARLBOROUGH-Secondary Collector-All</t>
  </si>
  <si>
    <t>Ave_Ro-(EC) MARLBOROUGH-Secondary Collector-R</t>
  </si>
  <si>
    <t>Ave_Ro-(EC) MARLBOROUGH-Secondary Collector-U</t>
  </si>
  <si>
    <t>Ave_Ro-(EC) WEST WAIKATO NORTH-All-All</t>
  </si>
  <si>
    <t>Ave_Ro-(EC) WEST WAIKATO NORTH-All-R</t>
  </si>
  <si>
    <t>Ave_Ro-(EC) WEST WAIKATO NORTH-All-U</t>
  </si>
  <si>
    <t>Ave_Ro-(EC) WEST WAIKATO NORTH-Arterial-All</t>
  </si>
  <si>
    <t>Ave_Ro-(EC) WEST WAIKATO NORTH-Arterial-R</t>
  </si>
  <si>
    <t>Ave_Ro-(EC) WEST WAIKATO NORTH-Arterial-U</t>
  </si>
  <si>
    <t>Ave_Ro-(EC) WEST WAIKATO NORTH-High Volume-All</t>
  </si>
  <si>
    <t>Ave_Ro-(EC) WEST WAIKATO NORTH-High Volume-R</t>
  </si>
  <si>
    <t>Ave_Ro-(EC) WEST WAIKATO NORTH-High Volume-U</t>
  </si>
  <si>
    <t>Ave_Ro-(EC) WEST WAIKATO NORTH-Primary Collector-All</t>
  </si>
  <si>
    <t>Ave_Ro-(EC) WEST WAIKATO NORTH-Primary Collector-R</t>
  </si>
  <si>
    <t>Ave_Ro-(EC) WEST WAIKATO NORTH-Primary Collector-U</t>
  </si>
  <si>
    <t>Ave_Ro-(EC) WEST WAIKATO NORTH-Regional-All</t>
  </si>
  <si>
    <t>Ave_Ro-(EC) WEST WAIKATO NORTH-Regional-R</t>
  </si>
  <si>
    <t>Ave_Ro-(EC) WEST WAIKATO NORTH-Regional-U</t>
  </si>
  <si>
    <t>Ave_Ro-(EC) WEST WAIKATO SOUTH-All-All</t>
  </si>
  <si>
    <t>Ave_Ro-(EC) WEST WAIKATO SOUTH-All-R</t>
  </si>
  <si>
    <t>Ave_Ro-(EC) WEST WAIKATO SOUTH-All-U</t>
  </si>
  <si>
    <t>Ave_Ro-(EC) WEST WAIKATO SOUTH-Arterial-All</t>
  </si>
  <si>
    <t>Ave_Ro-(EC) WEST WAIKATO SOUTH-Arterial-R</t>
  </si>
  <si>
    <t>Ave_Ro-(EC) WEST WAIKATO SOUTH-Arterial-U</t>
  </si>
  <si>
    <t>Ave_Ro-(EC) WEST WAIKATO SOUTH-Primary Collector-All</t>
  </si>
  <si>
    <t>Ave_Ro-(EC) WEST WAIKATO SOUTH-Primary Collector-R</t>
  </si>
  <si>
    <t>Ave_Ro-(EC) WEST WAIKATO SOUTH-Primary Collector-U</t>
  </si>
  <si>
    <t>Ave_Ro-(EC) WEST WAIKATO SOUTH-Regional-All</t>
  </si>
  <si>
    <t>Ave_Ro-(EC) WEST WAIKATO SOUTH-Regional-R</t>
  </si>
  <si>
    <t>Ave_Ro-(EC) WEST WAIKATO SOUTH-Regional-U</t>
  </si>
  <si>
    <t>Ave_Ro-(NOC) BOP EAST-All-All</t>
  </si>
  <si>
    <t>Ave_Ro-(NOC) BOP EAST-All-R</t>
  </si>
  <si>
    <t>Ave_Ro-(NOC) BOP EAST-All-U</t>
  </si>
  <si>
    <t>Ave_Ro-(NOC) BOP EAST-Arterial-All</t>
  </si>
  <si>
    <t>Ave_Ro-(NOC) BOP EAST-Arterial-R</t>
  </si>
  <si>
    <t>Ave_Ro-(NOC) BOP EAST-Arterial-U</t>
  </si>
  <si>
    <t>Ave_Ro-(NOC) BOP EAST-Primary Collector-All</t>
  </si>
  <si>
    <t>Ave_Ro-(NOC) BOP EAST-Primary Collector-R</t>
  </si>
  <si>
    <t>Ave_Ro-(NOC) BOP EAST-Primary Collector-U</t>
  </si>
  <si>
    <t>Ave_Ro-(NOC) BOP EAST-Regional-All</t>
  </si>
  <si>
    <t>Ave_Ro-(NOC) BOP EAST-Regional-R</t>
  </si>
  <si>
    <t>Ave_Ro-(NOC) BOP EAST-Regional-U</t>
  </si>
  <si>
    <t>Ave_Ro-(NOC) BOP WEST-All-All</t>
  </si>
  <si>
    <t>Ave_Ro-(NOC) BOP WEST-All-R</t>
  </si>
  <si>
    <t>Ave_Ro-(NOC) BOP WEST-All-U</t>
  </si>
  <si>
    <t>Ave_Ro-(NOC) BOP WEST-Arterial-All</t>
  </si>
  <si>
    <t>Ave_Ro-(NOC) BOP WEST-Arterial-R</t>
  </si>
  <si>
    <t>Ave_Ro-(NOC) BOP WEST-High Volume-All</t>
  </si>
  <si>
    <t>Ave_Ro-(NOC) BOP WEST-High Volume-R</t>
  </si>
  <si>
    <t>Ave_Ro-(NOC) BOP WEST-High Volume-U</t>
  </si>
  <si>
    <t>Ave_Ro-(NOC) BOP WEST-Primary Collector-All</t>
  </si>
  <si>
    <t>Ave_Ro-(NOC) BOP WEST-Primary Collector-R</t>
  </si>
  <si>
    <t>Ave_Ro-(NOC) BOP WEST-Primary Collector-U</t>
  </si>
  <si>
    <t>Ave_Ro-(NOC) BOP WEST-Regional-All</t>
  </si>
  <si>
    <t>Ave_Ro-(NOC) BOP WEST-Regional-R</t>
  </si>
  <si>
    <t>Ave_Ro-(NOC) BOP WEST-Regional-U</t>
  </si>
  <si>
    <t>Ave_Ro-(NOC) CENTRAL WAIKATO-All-All</t>
  </si>
  <si>
    <t>Ave_Ro-(NOC) CENTRAL WAIKATO-All-R</t>
  </si>
  <si>
    <t>Ave_Ro-(NOC) CENTRAL WAIKATO-All-U</t>
  </si>
  <si>
    <t>Ave_Ro-(NOC) CENTRAL WAIKATO-Arterial-All</t>
  </si>
  <si>
    <t>Ave_Ro-(NOC) CENTRAL WAIKATO-Arterial-R</t>
  </si>
  <si>
    <t>Ave_Ro-(NOC) CENTRAL WAIKATO-Arterial-U</t>
  </si>
  <si>
    <t>Ave_Ro-(NOC) CENTRAL WAIKATO-High Volume-All</t>
  </si>
  <si>
    <t>Ave_Ro-(NOC) CENTRAL WAIKATO-High Volume-R</t>
  </si>
  <si>
    <t>Ave_Ro-(NOC) CENTRAL WAIKATO-High Volume-U</t>
  </si>
  <si>
    <t>Ave_Ro-(NOC) CENTRAL WAIKATO-National-All</t>
  </si>
  <si>
    <t>Ave_Ro-(NOC) CENTRAL WAIKATO-National-R</t>
  </si>
  <si>
    <t>Ave_Ro-(NOC) CENTRAL WAIKATO-National-U</t>
  </si>
  <si>
    <t>Ave_Ro-(NOC) CENTRAL WAIKATO-Primary Collector-All</t>
  </si>
  <si>
    <t>Ave_Ro-(NOC) CENTRAL WAIKATO-Primary Collector-R</t>
  </si>
  <si>
    <t>Ave_Ro-(NOC) CENTRAL WAIKATO-Primary Collector-U</t>
  </si>
  <si>
    <t>Ave_Ro-(NOC) CENTRAL WAIKATO-Regional-All</t>
  </si>
  <si>
    <t>Ave_Ro-(NOC) CENTRAL WAIKATO-Regional-R</t>
  </si>
  <si>
    <t>Ave_Ro-(NOC) EAST WAIKATO-All-All</t>
  </si>
  <si>
    <t>Ave_Ro-(NOC) EAST WAIKATO-All-R</t>
  </si>
  <si>
    <t>Ave_Ro-(NOC) EAST WAIKATO-All-U</t>
  </si>
  <si>
    <t>Ave_Ro-(NOC) EAST WAIKATO-Arterial-All</t>
  </si>
  <si>
    <t>Ave_Ro-(NOC) EAST WAIKATO-Arterial-R</t>
  </si>
  <si>
    <t>Ave_Ro-(NOC) EAST WAIKATO-Arterial-U</t>
  </si>
  <si>
    <t>Ave_Ro-(NOC) EAST WAIKATO-High Volume-All</t>
  </si>
  <si>
    <t>Ave_Ro-(NOC) EAST WAIKATO-High Volume-R</t>
  </si>
  <si>
    <t>Ave_Ro-(NOC) EAST WAIKATO-High Volume-U</t>
  </si>
  <si>
    <t>Ave_Ro-(NOC) EAST WAIKATO-Primary Collector-All</t>
  </si>
  <si>
    <t>Ave_Ro-(NOC) EAST WAIKATO-Primary Collector-R</t>
  </si>
  <si>
    <t>Ave_Ro-(NOC) EAST WAIKATO-Primary Collector-U</t>
  </si>
  <si>
    <t>Ave_Ro-(NOC) EAST WAIKATO-Regional-All</t>
  </si>
  <si>
    <t>Ave_Ro-(NOC) EAST WAIKATO-Regional-R</t>
  </si>
  <si>
    <t>Ave_Ro-(NOC) EAST WAIKATO-Regional-U</t>
  </si>
  <si>
    <t>Ave_Ro-(NOC) HAWKES BAY-All-All</t>
  </si>
  <si>
    <t>Ave_Ro-(NOC) HAWKES BAY-All-R</t>
  </si>
  <si>
    <t>Ave_Ro-(NOC) HAWKES BAY-All-U</t>
  </si>
  <si>
    <t>Ave_Ro-(NOC) HAWKES BAY-Arterial-All</t>
  </si>
  <si>
    <t>Ave_Ro-(NOC) HAWKES BAY-Arterial-R</t>
  </si>
  <si>
    <t>Ave_Ro-(NOC) HAWKES BAY-Arterial-U</t>
  </si>
  <si>
    <t>Ave_Ro-(NOC) HAWKES BAY-High Volume-All</t>
  </si>
  <si>
    <t>Ave_Ro-(NOC) HAWKES BAY-High Volume-R</t>
  </si>
  <si>
    <t>Ave_Ro-(NOC) HAWKES BAY-High Volume-U</t>
  </si>
  <si>
    <t>Ave_Ro-(NOC) HAWKES BAY-National-All</t>
  </si>
  <si>
    <t>Ave_Ro-(NOC) HAWKES BAY-National-R</t>
  </si>
  <si>
    <t>Ave_Ro-(NOC) HAWKES BAY-National-U</t>
  </si>
  <si>
    <t>Ave_Ro-(NOC) HAWKES BAY-Primary Collector-All</t>
  </si>
  <si>
    <t>Ave_Ro-(NOC) HAWKES BAY-Primary Collector-R</t>
  </si>
  <si>
    <t>Ave_Ro-(NOC) HAWKES BAY-Primary Collector-U</t>
  </si>
  <si>
    <t>Ave_Ro-(NOC) HAWKES BAY-Regional-All</t>
  </si>
  <si>
    <t>Ave_Ro-(NOC) HAWKES BAY-Regional-R</t>
  </si>
  <si>
    <t>Ave_Ro-(NOC) HAWKES BAY-Regional-U</t>
  </si>
  <si>
    <t>Ave_Ro-(NOC) MANAWATU-WHANGANUI-All-All</t>
  </si>
  <si>
    <t>Ave_Ro-(NOC) MANAWATU-WHANGANUI-All-R</t>
  </si>
  <si>
    <t>Ave_Ro-(NOC) MANAWATU-WHANGANUI-All-U</t>
  </si>
  <si>
    <t>Ave_Ro-(NOC) MANAWATU-WHANGANUI-Arterial-All</t>
  </si>
  <si>
    <t>Ave_Ro-(NOC) MANAWATU-WHANGANUI-Arterial-R</t>
  </si>
  <si>
    <t>Ave_Ro-(NOC) MANAWATU-WHANGANUI-Arterial-U</t>
  </si>
  <si>
    <t>Ave_Ro-(NOC) MANAWATU-WHANGANUI-National-All</t>
  </si>
  <si>
    <t>Ave_Ro-(NOC) MANAWATU-WHANGANUI-National-R</t>
  </si>
  <si>
    <t>Ave_Ro-(NOC) MANAWATU-WHANGANUI-National-U</t>
  </si>
  <si>
    <t>Ave_Ro-(NOC) MANAWATU-WHANGANUI-Primary Collector-All</t>
  </si>
  <si>
    <t>Ave_Ro-(NOC) MANAWATU-WHANGANUI-Primary Collector-R</t>
  </si>
  <si>
    <t>Ave_Ro-(NOC) MANAWATU-WHANGANUI-Primary Collector-U</t>
  </si>
  <si>
    <t>Ave_Ro-(NOC) MANAWATU-WHANGANUI-Regional-All</t>
  </si>
  <si>
    <t>Ave_Ro-(NOC) MANAWATU-WHANGANUI-Regional-R</t>
  </si>
  <si>
    <t>Ave_Ro-(NOC) MANAWATU-WHANGANUI-Regional-U</t>
  </si>
  <si>
    <t>Ave_Ro-(NOC) NELSON-TASMAN-All-All</t>
  </si>
  <si>
    <t>Ave_Ro-(NOC) NELSON-TASMAN-All-R</t>
  </si>
  <si>
    <t>Ave_Ro-(NOC) NELSON-TASMAN-All-U</t>
  </si>
  <si>
    <t>Ave_Ro-(NOC) NELSON-TASMAN-Arterial-All</t>
  </si>
  <si>
    <t>Ave_Ro-(NOC) NELSON-TASMAN-Arterial-R</t>
  </si>
  <si>
    <t>Ave_Ro-(NOC) NELSON-TASMAN-Arterial-U</t>
  </si>
  <si>
    <t>Ave_Ro-(NOC) NELSON-TASMAN-Primary Collector-All</t>
  </si>
  <si>
    <t>Ave_Ro-(NOC) NELSON-TASMAN-Primary Collector-R</t>
  </si>
  <si>
    <t>Ave_Ro-(NOC) NELSON-TASMAN-Primary Collector-U</t>
  </si>
  <si>
    <t>Ave_Ro-(NOC) NELSON-TASMAN-Regional-All</t>
  </si>
  <si>
    <t>Ave_Ro-(NOC) NELSON-TASMAN-Regional-R</t>
  </si>
  <si>
    <t>Ave_Ro-(NOC) NELSON-TASMAN-Regional-U</t>
  </si>
  <si>
    <t>Ave_Ro-(NOC) NELSON-TASMAN-Secondary Collector-All</t>
  </si>
  <si>
    <t>Ave_Ro-(NOC) NELSON-TASMAN-Secondary Collector-R</t>
  </si>
  <si>
    <t>Ave_Ro-(NOC) NELSON-TASMAN-Secondary Collector-U</t>
  </si>
  <si>
    <t>Ave_Ro-(NOC) NORTHLAND-All-All</t>
  </si>
  <si>
    <t>Ave_Ro-(NOC) NORTHLAND-All-R</t>
  </si>
  <si>
    <t>Ave_Ro-(NOC) NORTHLAND-All-U</t>
  </si>
  <si>
    <t>Ave_Ro-(NOC) NORTHLAND-High Volume-All</t>
  </si>
  <si>
    <t>Ave_Ro-(NOC) NORTHLAND-High Volume-R</t>
  </si>
  <si>
    <t>Ave_Ro-(NOC) NORTHLAND-High Volume-U</t>
  </si>
  <si>
    <t>Ave_Ro-(NOC) NORTHLAND-National-All</t>
  </si>
  <si>
    <t>Ave_Ro-(NOC) NORTHLAND-National-R</t>
  </si>
  <si>
    <t>Ave_Ro-(NOC) NORTHLAND-National-U</t>
  </si>
  <si>
    <t>Ave_Ro-(NOC) NORTHLAND-Primary Collector-All</t>
  </si>
  <si>
    <t>Ave_Ro-(NOC) NORTHLAND-Primary Collector-R</t>
  </si>
  <si>
    <t>Ave_Ro-(NOC) NORTHLAND-Primary Collector-U</t>
  </si>
  <si>
    <t>Ave_Ro-(NOC) NORTHLAND-Regional-All</t>
  </si>
  <si>
    <t>Ave_Ro-(NOC) NORTHLAND-Regional-R</t>
  </si>
  <si>
    <t>Ave_Ro-(NOC) NORTHLAND-Regional-U</t>
  </si>
  <si>
    <t>Ave_Ro-(NOC) SOUTH CANTERBURY-All-All</t>
  </si>
  <si>
    <t>Ave_Ro-(NOC) SOUTH CANTERBURY-All-R</t>
  </si>
  <si>
    <t>Ave_Ro-(NOC) SOUTH CANTERBURY-All-U</t>
  </si>
  <si>
    <t>Ave_Ro-(NOC) SOUTH CANTERBURY-Arterial-All</t>
  </si>
  <si>
    <t>Ave_Ro-(NOC) SOUTH CANTERBURY-Arterial-R</t>
  </si>
  <si>
    <t>Ave_Ro-(NOC) SOUTH CANTERBURY-Arterial-U</t>
  </si>
  <si>
    <t>Ave_Ro-(NOC) SOUTH CANTERBURY-National-All</t>
  </si>
  <si>
    <t>Ave_Ro-(NOC) SOUTH CANTERBURY-National-R</t>
  </si>
  <si>
    <t>Ave_Ro-(NOC) SOUTH CANTERBURY-National-U</t>
  </si>
  <si>
    <t>Ave_Ro-(NOC) SOUTH CANTERBURY-Primary Collector-All</t>
  </si>
  <si>
    <t>Ave_Ro-(NOC) SOUTH CANTERBURY-Primary Collector-R</t>
  </si>
  <si>
    <t>Ave_Ro-(NOC) SOUTH CANTERBURY-Primary Collector-U</t>
  </si>
  <si>
    <t>Ave_Ro-(NOC) SOUTH CANTERBURY-Secondary Collector-All</t>
  </si>
  <si>
    <t>Ave_Ro-(NOC) SOUTH CANTERBURY-Secondary Collector-R</t>
  </si>
  <si>
    <t>Ave_Ro-(NOC) SOUTH CANTERBURY-Secondary Collector-U</t>
  </si>
  <si>
    <t>Ave_Ro-(NOC) SOUTHLAND-All-All</t>
  </si>
  <si>
    <t>Ave_Ro-(NOC) SOUTHLAND-All-R</t>
  </si>
  <si>
    <t>Ave_Ro-(NOC) SOUTHLAND-All-U</t>
  </si>
  <si>
    <t>Ave_Ro-(NOC) SOUTHLAND-Arterial-All</t>
  </si>
  <si>
    <t>Ave_Ro-(NOC) SOUTHLAND-Arterial-R</t>
  </si>
  <si>
    <t>Ave_Ro-(NOC) SOUTHLAND-Arterial-U</t>
  </si>
  <si>
    <t>Ave_Ro-(NOC) SOUTHLAND-Primary Collector-All</t>
  </si>
  <si>
    <t>Ave_Ro-(NOC) SOUTHLAND-Primary Collector-R</t>
  </si>
  <si>
    <t>Ave_Ro-(NOC) SOUTHLAND-Primary Collector-U</t>
  </si>
  <si>
    <t>Ave_Ro-(NOC) SOUTHLAND-Regional-All</t>
  </si>
  <si>
    <t>Ave_Ro-(NOC) SOUTHLAND-Regional-R</t>
  </si>
  <si>
    <t>Ave_Ro-(NOC) SOUTHLAND-Regional-U</t>
  </si>
  <si>
    <t>Ave_Ro-(NOC) SOUTHLAND-Secondary Collector-All</t>
  </si>
  <si>
    <t>Ave_Ro-(NOC) SOUTHLAND-Secondary Collector-R</t>
  </si>
  <si>
    <t>Ave_Ro-(NOC) SOUTHLAND-Secondary Collector-U</t>
  </si>
  <si>
    <t>Ave_Ro-(NOC) TAIRAWHITI ROADS NORTHERN-All-All</t>
  </si>
  <si>
    <t>Ave_Ro-(NOC) TAIRAWHITI ROADS NORTHERN-All-R</t>
  </si>
  <si>
    <t>Ave_Ro-(NOC) TAIRAWHITI ROADS NORTHERN-All-U</t>
  </si>
  <si>
    <t>Ave_Ro-(NOC) TAIRAWHITI ROADS NORTHERN-Primary Collector-All</t>
  </si>
  <si>
    <t>Ave_Ro-(NOC) TAIRAWHITI ROADS NORTHERN-Primary Collector-R</t>
  </si>
  <si>
    <t>Ave_Ro-(NOC) TAIRAWHITI ROADS NORTHERN-Primary Collector-U</t>
  </si>
  <si>
    <t>Ave_Ro-(NOC) TAIRAWHITI ROADS WESTERN-All-All</t>
  </si>
  <si>
    <t>Ave_Ro-(NOC) TAIRAWHITI ROADS WESTERN-All-R</t>
  </si>
  <si>
    <t>Ave_Ro-(NOC) TAIRAWHITI ROADS WESTERN-All-U</t>
  </si>
  <si>
    <t>Ave_Ro-(NOC) TAIRAWHITI ROADS WESTERN-Arterial-All</t>
  </si>
  <si>
    <t>Ave_Ro-(NOC) TAIRAWHITI ROADS WESTERN-Arterial-R</t>
  </si>
  <si>
    <t>Ave_Ro-(NOC) TAIRAWHITI ROADS WESTERN-Arterial-U</t>
  </si>
  <si>
    <t>Ave_Ro-(NOC) TAIRAWHITI ROADS WESTERN-Primary Collector-All</t>
  </si>
  <si>
    <t>Ave_Ro-(NOC) TAIRAWHITI ROADS WESTERN-Primary Collector-R</t>
  </si>
  <si>
    <t>Ave_Ro-(NOC) TAIRAWHITI ROADS WESTERN-Primary Collector-U</t>
  </si>
  <si>
    <t>Ave_Ro-(NOC) TAIRAWHITI ROADS WESTERN-Regional-All</t>
  </si>
  <si>
    <t>Ave_Ro-(NOC) TAIRAWHITI ROADS WESTERN-Regional-R</t>
  </si>
  <si>
    <t>Ave_Ro-(NOC) TAIRAWHITI ROADS WESTERN-Regional-U</t>
  </si>
  <si>
    <t>Ave_Ro-(NOC) TARANAKI-All-All</t>
  </si>
  <si>
    <t>Ave_Ro-(NOC) TARANAKI-All-R</t>
  </si>
  <si>
    <t>Ave_Ro-(NOC) TARANAKI-All-U</t>
  </si>
  <si>
    <t>Ave_Ro-(NOC) TARANAKI-Arterial-All</t>
  </si>
  <si>
    <t>Ave_Ro-(NOC) TARANAKI-Arterial-R</t>
  </si>
  <si>
    <t>Ave_Ro-(NOC) TARANAKI-Arterial-U</t>
  </si>
  <si>
    <t>Ave_Ro-(NOC) TARANAKI-Primary Collector-All</t>
  </si>
  <si>
    <t>Ave_Ro-(NOC) TARANAKI-Primary Collector-R</t>
  </si>
  <si>
    <t>Ave_Ro-(NOC) TARANAKI-Primary Collector-U</t>
  </si>
  <si>
    <t>Ave_Ro-(NOC) TARANAKI-Regional-All</t>
  </si>
  <si>
    <t>Ave_Ro-(NOC) TARANAKI-Regional-R</t>
  </si>
  <si>
    <t>Ave_Ro-(NOC) TARANAKI-Regional-U</t>
  </si>
  <si>
    <t>Ave_Ro-(NOC) TARANAKI-Secondary Collector-All</t>
  </si>
  <si>
    <t>Ave_Ro-(NOC) TARANAKI-Secondary Collector-R</t>
  </si>
  <si>
    <t>Ave_Ro-(NOC) TARANAKI-Secondary Collector-U</t>
  </si>
  <si>
    <t>Ave_Ro-(NOC) WELLINGTON-All-All</t>
  </si>
  <si>
    <t>Ave_Ro-(NOC) WELLINGTON-All-R</t>
  </si>
  <si>
    <t>Ave_Ro-(NOC) WELLINGTON-All-U</t>
  </si>
  <si>
    <t>Ave_Ro-(NOC) WELLINGTON-High Volume-All</t>
  </si>
  <si>
    <t>Ave_Ro-(NOC) WELLINGTON-High Volume-R</t>
  </si>
  <si>
    <t>Ave_Ro-(NOC) WELLINGTON-High Volume-U</t>
  </si>
  <si>
    <t>Ave_Ro-(NOC) WELLINGTON-National-All</t>
  </si>
  <si>
    <t>Ave_Ro-(NOC) WELLINGTON-National-R</t>
  </si>
  <si>
    <t>Ave_Ro-(NOC) WELLINGTON-Primary Collector-All</t>
  </si>
  <si>
    <t>Ave_Ro-(NOC) WELLINGTON-Primary Collector-R</t>
  </si>
  <si>
    <t>Ave_Ro-(NOC) WELLINGTON-Primary Collector-U</t>
  </si>
  <si>
    <t>Ave_Ro-(NOC) WELLINGTON-Regional-All</t>
  </si>
  <si>
    <t>Ave_Ro-(NOC) WELLINGTON-Regional-R</t>
  </si>
  <si>
    <t>Ave_Ro-(NOC) WELLINGTON-Regional-U</t>
  </si>
  <si>
    <t>Ave_Ro-(NOC) WEST COAST-All-All</t>
  </si>
  <si>
    <t>Ave_Ro-(NOC) WEST COAST-All-R</t>
  </si>
  <si>
    <t>Ave_Ro-(NOC) WEST COAST-All-U</t>
  </si>
  <si>
    <t>Ave_Ro-(NOC) WEST COAST-Arterial-All</t>
  </si>
  <si>
    <t>Ave_Ro-(NOC) WEST COAST-Arterial-R</t>
  </si>
  <si>
    <t>Ave_Ro-(NOC) WEST COAST-Arterial-U</t>
  </si>
  <si>
    <t>Ave_Ro-(NOC) WEST COAST-Primary Collector-All</t>
  </si>
  <si>
    <t>Ave_Ro-(NOC) WEST COAST-Primary Collector-R</t>
  </si>
  <si>
    <t>Ave_Ro-(NOC) WEST COAST-Primary Collector-U</t>
  </si>
  <si>
    <t>Ave_Ro-(NOC) WEST COAST-Regional-All</t>
  </si>
  <si>
    <t>Ave_Ro-(NOC) WEST COAST-Regional-R</t>
  </si>
  <si>
    <t>Ave_Ro-(NOC) WEST COAST-Regional-U</t>
  </si>
  <si>
    <t>Ave_Ro-AUCK ALLIANCE-All-All</t>
  </si>
  <si>
    <t>Ave_Ro-AUCK ALLIANCE-All-R</t>
  </si>
  <si>
    <t>Ave_Ro-AUCK ALLIANCE-All-U</t>
  </si>
  <si>
    <t>Ave_Ro-AUCK ALLIANCE-High Volume-All</t>
  </si>
  <si>
    <t>Ave_Ro-AUCK ALLIANCE-High Volume-R</t>
  </si>
  <si>
    <t>Ave_Ro-AUCK ALLIANCE-High Volume-U</t>
  </si>
  <si>
    <t>Ave_Ro-AUCK ALLIANCE-Primary Collector-All</t>
  </si>
  <si>
    <t>Ave_Ro-AUCK ALLIANCE-Primary Collector-R</t>
  </si>
  <si>
    <t>Ave_Ro-AUCK ALLIANCE-Regional-All</t>
  </si>
  <si>
    <t>Ave_Ro-AUCK ALLIANCE-Regional-R</t>
  </si>
  <si>
    <t>Ave_Ro-AUCK ALLIANCE-Regional-U</t>
  </si>
  <si>
    <t>Ave_Ro-MILFORD-All-All</t>
  </si>
  <si>
    <t>Ave_Ro-MILFORD-All-R</t>
  </si>
  <si>
    <t>Ave_Ro-MILFORD-All-U</t>
  </si>
  <si>
    <t>Ave_Ro-MILFORD-Regional-All</t>
  </si>
  <si>
    <t>Ave_Ro-MILFORD-Regional-R</t>
  </si>
  <si>
    <t>Ave_Ro-MILFORD-Regional-U</t>
  </si>
  <si>
    <t>GSE-InL-(EC) MARLBOROUGH-All-All</t>
  </si>
  <si>
    <t>GSE-InL-(EC) MARLBOROUGH-All-R</t>
  </si>
  <si>
    <t>GSE-InL-(EC) MARLBOROUGH-All-U</t>
  </si>
  <si>
    <t>GSE-InL-(EC) MARLBOROUGH-National-All</t>
  </si>
  <si>
    <t>GSE-InL-(EC) MARLBOROUGH-National-R</t>
  </si>
  <si>
    <t>GSE-InL-(EC) MARLBOROUGH-National-U</t>
  </si>
  <si>
    <t>GSE-InL-(EC) MARLBOROUGH-Regional-All</t>
  </si>
  <si>
    <t>GSE-InL-(EC) MARLBOROUGH-Regional-R</t>
  </si>
  <si>
    <t>GSE-InL-(EC) MARLBOROUGH-Regional-U</t>
  </si>
  <si>
    <t>GSE-InL-(EC) MARLBOROUGH-Secondary Collector-All</t>
  </si>
  <si>
    <t>GSE-InL-(EC) MARLBOROUGH-Secondary Collector-R</t>
  </si>
  <si>
    <t>GSE-InL-(EC) MARLBOROUGH-Secondary Collector-U</t>
  </si>
  <si>
    <t>GSE-InL-(EC) WEST WAIKATO NORTH-All-All</t>
  </si>
  <si>
    <t>GSE-InL-(EC) WEST WAIKATO NORTH-All-R</t>
  </si>
  <si>
    <t>GSE-InL-(EC) WEST WAIKATO NORTH-All-U</t>
  </si>
  <si>
    <t>GSE-InL-(EC) WEST WAIKATO NORTH-Arterial-All</t>
  </si>
  <si>
    <t>GSE-InL-(EC) WEST WAIKATO NORTH-Arterial-R</t>
  </si>
  <si>
    <t>GSE-InL-(EC) WEST WAIKATO NORTH-Arterial-U</t>
  </si>
  <si>
    <t>GSE-InL-(EC) WEST WAIKATO NORTH-High Volume-All</t>
  </si>
  <si>
    <t>GSE-InL-(EC) WEST WAIKATO NORTH-High Volume-R</t>
  </si>
  <si>
    <t>GSE-InL-(EC) WEST WAIKATO NORTH-High Volume-U</t>
  </si>
  <si>
    <t>GSE-InL-(EC) WEST WAIKATO NORTH-Primary Collector-All</t>
  </si>
  <si>
    <t>GSE-InL-(EC) WEST WAIKATO NORTH-Primary Collector-R</t>
  </si>
  <si>
    <t>GSE-InL-(EC) WEST WAIKATO NORTH-Primary Collector-U</t>
  </si>
  <si>
    <t>GSE-InL-(EC) WEST WAIKATO NORTH-Regional-All</t>
  </si>
  <si>
    <t>GSE-InL-(EC) WEST WAIKATO NORTH-Regional-R</t>
  </si>
  <si>
    <t>GSE-InL-(EC) WEST WAIKATO NORTH-Regional-U</t>
  </si>
  <si>
    <t>GSE-InL-(EC) WEST WAIKATO SOUTH-All-All</t>
  </si>
  <si>
    <t>GSE-InL-(EC) WEST WAIKATO SOUTH-All-R</t>
  </si>
  <si>
    <t>GSE-InL-(EC) WEST WAIKATO SOUTH-All-U</t>
  </si>
  <si>
    <t>GSE-InL-(EC) WEST WAIKATO SOUTH-Arterial-All</t>
  </si>
  <si>
    <t>GSE-InL-(EC) WEST WAIKATO SOUTH-Arterial-R</t>
  </si>
  <si>
    <t>GSE-InL-(EC) WEST WAIKATO SOUTH-Arterial-U</t>
  </si>
  <si>
    <t>GSE-InL-(EC) WEST WAIKATO SOUTH-Primary Collector-All</t>
  </si>
  <si>
    <t>GSE-InL-(EC) WEST WAIKATO SOUTH-Primary Collector-R</t>
  </si>
  <si>
    <t>GSE-InL-(EC) WEST WAIKATO SOUTH-Primary Collector-U</t>
  </si>
  <si>
    <t>GSE-InL-(EC) WEST WAIKATO SOUTH-Regional-All</t>
  </si>
  <si>
    <t>GSE-InL-(EC) WEST WAIKATO SOUTH-Regional-R</t>
  </si>
  <si>
    <t>GSE-InL-(EC) WEST WAIKATO SOUTH-Regional-U</t>
  </si>
  <si>
    <t>GSE-InL-(NOC) BOP EAST-All-All</t>
  </si>
  <si>
    <t>GSE-InL-(NOC) BOP EAST-All-R</t>
  </si>
  <si>
    <t>GSE-InL-(NOC) BOP EAST-All-U</t>
  </si>
  <si>
    <t>GSE-InL-(NOC) BOP EAST-Arterial-All</t>
  </si>
  <si>
    <t>GSE-InL-(NOC) BOP EAST-Arterial-R</t>
  </si>
  <si>
    <t>GSE-InL-(NOC) BOP EAST-Arterial-U</t>
  </si>
  <si>
    <t>GSE-InL-(NOC) BOP EAST-Primary Collector-All</t>
  </si>
  <si>
    <t>GSE-InL-(NOC) BOP EAST-Primary Collector-R</t>
  </si>
  <si>
    <t>GSE-InL-(NOC) BOP EAST-Primary Collector-U</t>
  </si>
  <si>
    <t>GSE-InL-(NOC) BOP EAST-Regional-All</t>
  </si>
  <si>
    <t>GSE-InL-(NOC) BOP EAST-Regional-R</t>
  </si>
  <si>
    <t>GSE-InL-(NOC) BOP EAST-Regional-U</t>
  </si>
  <si>
    <t>GSE-InL-(NOC) BOP WEST-All-All</t>
  </si>
  <si>
    <t>GSE-InL-(NOC) BOP WEST-All-R</t>
  </si>
  <si>
    <t>GSE-InL-(NOC) BOP WEST-All-U</t>
  </si>
  <si>
    <t>GSE-InL-(NOC) BOP WEST-Arterial-All</t>
  </si>
  <si>
    <t>GSE-InL-(NOC) BOP WEST-Arterial-R</t>
  </si>
  <si>
    <t>GSE-InL-(NOC) BOP WEST-High Volume-All</t>
  </si>
  <si>
    <t>GSE-InL-(NOC) BOP WEST-High Volume-R</t>
  </si>
  <si>
    <t>GSE-InL-(NOC) BOP WEST-High Volume-U</t>
  </si>
  <si>
    <t>GSE-InL-(NOC) BOP WEST-Primary Collector-All</t>
  </si>
  <si>
    <t>GSE-InL-(NOC) BOP WEST-Primary Collector-R</t>
  </si>
  <si>
    <t>GSE-InL-(NOC) BOP WEST-Primary Collector-U</t>
  </si>
  <si>
    <t>GSE-InL-(NOC) BOP WEST-Regional-All</t>
  </si>
  <si>
    <t>GSE-InL-(NOC) BOP WEST-Regional-R</t>
  </si>
  <si>
    <t>GSE-InL-(NOC) BOP WEST-Regional-U</t>
  </si>
  <si>
    <t>GSE-InL-(NOC) CENTRAL WAIKATO-All-All</t>
  </si>
  <si>
    <t>GSE-InL-(NOC) CENTRAL WAIKATO-All-R</t>
  </si>
  <si>
    <t>GSE-InL-(NOC) CENTRAL WAIKATO-All-U</t>
  </si>
  <si>
    <t>GSE-InL-(NOC) CENTRAL WAIKATO-Arterial-All</t>
  </si>
  <si>
    <t>GSE-InL-(NOC) CENTRAL WAIKATO-Arterial-R</t>
  </si>
  <si>
    <t>GSE-InL-(NOC) CENTRAL WAIKATO-Arterial-U</t>
  </si>
  <si>
    <t>GSE-InL-(NOC) CENTRAL WAIKATO-High Volume-All</t>
  </si>
  <si>
    <t>GSE-InL-(NOC) CENTRAL WAIKATO-High Volume-R</t>
  </si>
  <si>
    <t>GSE-InL-(NOC) CENTRAL WAIKATO-High Volume-U</t>
  </si>
  <si>
    <t>GSE-InL-(NOC) CENTRAL WAIKATO-National-All</t>
  </si>
  <si>
    <t>GSE-InL-(NOC) CENTRAL WAIKATO-National-R</t>
  </si>
  <si>
    <t>GSE-InL-(NOC) CENTRAL WAIKATO-National-U</t>
  </si>
  <si>
    <t>GSE-InL-(NOC) CENTRAL WAIKATO-Primary Collector-All</t>
  </si>
  <si>
    <t>GSE-InL-(NOC) CENTRAL WAIKATO-Primary Collector-R</t>
  </si>
  <si>
    <t>GSE-InL-(NOC) CENTRAL WAIKATO-Primary Collector-U</t>
  </si>
  <si>
    <t>GSE-InL-(NOC) CENTRAL WAIKATO-Regional-All</t>
  </si>
  <si>
    <t>GSE-InL-(NOC) CENTRAL WAIKATO-Regional-R</t>
  </si>
  <si>
    <t>GSE-InL-(NOC) EAST WAIKATO-All-All</t>
  </si>
  <si>
    <t>GSE-InL-(NOC) EAST WAIKATO-All-R</t>
  </si>
  <si>
    <t>GSE-InL-(NOC) EAST WAIKATO-All-U</t>
  </si>
  <si>
    <t>GSE-InL-(NOC) EAST WAIKATO-Arterial-All</t>
  </si>
  <si>
    <t>GSE-InL-(NOC) EAST WAIKATO-Arterial-R</t>
  </si>
  <si>
    <t>GSE-InL-(NOC) EAST WAIKATO-Arterial-U</t>
  </si>
  <si>
    <t>GSE-InL-(NOC) EAST WAIKATO-High Volume-All</t>
  </si>
  <si>
    <t>GSE-InL-(NOC) EAST WAIKATO-High Volume-R</t>
  </si>
  <si>
    <t>GSE-InL-(NOC) EAST WAIKATO-High Volume-U</t>
  </si>
  <si>
    <t>GSE-InL-(NOC) EAST WAIKATO-Primary Collector-All</t>
  </si>
  <si>
    <t>GSE-InL-(NOC) EAST WAIKATO-Primary Collector-R</t>
  </si>
  <si>
    <t>GSE-InL-(NOC) EAST WAIKATO-Primary Collector-U</t>
  </si>
  <si>
    <t>GSE-InL-(NOC) EAST WAIKATO-Regional-All</t>
  </si>
  <si>
    <t>GSE-InL-(NOC) EAST WAIKATO-Regional-R</t>
  </si>
  <si>
    <t>GSE-InL-(NOC) EAST WAIKATO-Regional-U</t>
  </si>
  <si>
    <t>GSE-InL-(NOC) HAWKES BAY-All-All</t>
  </si>
  <si>
    <t>GSE-InL-(NOC) HAWKES BAY-All-R</t>
  </si>
  <si>
    <t>GSE-InL-(NOC) HAWKES BAY-All-U</t>
  </si>
  <si>
    <t>GSE-InL-(NOC) HAWKES BAY-Arterial-All</t>
  </si>
  <si>
    <t>GSE-InL-(NOC) HAWKES BAY-Arterial-R</t>
  </si>
  <si>
    <t>GSE-InL-(NOC) HAWKES BAY-Arterial-U</t>
  </si>
  <si>
    <t>GSE-InL-(NOC) HAWKES BAY-High Volume-All</t>
  </si>
  <si>
    <t>GSE-InL-(NOC) HAWKES BAY-High Volume-R</t>
  </si>
  <si>
    <t>GSE-InL-(NOC) HAWKES BAY-High Volume-U</t>
  </si>
  <si>
    <t>GSE-InL-(NOC) HAWKES BAY-National-All</t>
  </si>
  <si>
    <t>GSE-InL-(NOC) HAWKES BAY-National-R</t>
  </si>
  <si>
    <t>GSE-InL-(NOC) HAWKES BAY-National-U</t>
  </si>
  <si>
    <t>GSE-InL-(NOC) HAWKES BAY-Primary Collector-All</t>
  </si>
  <si>
    <t>GSE-InL-(NOC) HAWKES BAY-Primary Collector-R</t>
  </si>
  <si>
    <t>GSE-InL-(NOC) HAWKES BAY-Primary Collector-U</t>
  </si>
  <si>
    <t>GSE-InL-(NOC) HAWKES BAY-Regional-All</t>
  </si>
  <si>
    <t>GSE-InL-(NOC) HAWKES BAY-Regional-R</t>
  </si>
  <si>
    <t>GSE-InL-(NOC) HAWKES BAY-Regional-U</t>
  </si>
  <si>
    <t>GSE-InL-(NOC) MANAWATU-WHANGANUI-All-All</t>
  </si>
  <si>
    <t>GSE-InL-(NOC) MANAWATU-WHANGANUI-All-R</t>
  </si>
  <si>
    <t>GSE-InL-(NOC) MANAWATU-WHANGANUI-All-U</t>
  </si>
  <si>
    <t>GSE-InL-(NOC) MANAWATU-WHANGANUI-Arterial-All</t>
  </si>
  <si>
    <t>GSE-InL-(NOC) MANAWATU-WHANGANUI-Arterial-R</t>
  </si>
  <si>
    <t>GSE-InL-(NOC) MANAWATU-WHANGANUI-Arterial-U</t>
  </si>
  <si>
    <t>GSE-InL-(NOC) MANAWATU-WHANGANUI-National-All</t>
  </si>
  <si>
    <t>GSE-InL-(NOC) MANAWATU-WHANGANUI-National-R</t>
  </si>
  <si>
    <t>GSE-InL-(NOC) MANAWATU-WHANGANUI-National-U</t>
  </si>
  <si>
    <t>GSE-InL-(NOC) MANAWATU-WHANGANUI-Primary Collector-All</t>
  </si>
  <si>
    <t>GSE-InL-(NOC) MANAWATU-WHANGANUI-Primary Collector-R</t>
  </si>
  <si>
    <t>GSE-InL-(NOC) MANAWATU-WHANGANUI-Primary Collector-U</t>
  </si>
  <si>
    <t>GSE-InL-(NOC) MANAWATU-WHANGANUI-Regional-All</t>
  </si>
  <si>
    <t>GSE-InL-(NOC) MANAWATU-WHANGANUI-Regional-R</t>
  </si>
  <si>
    <t>GSE-InL-(NOC) MANAWATU-WHANGANUI-Regional-U</t>
  </si>
  <si>
    <t>GSE-InL-(NOC) NELSON-TASMAN-All-All</t>
  </si>
  <si>
    <t>GSE-InL-(NOC) NELSON-TASMAN-All-R</t>
  </si>
  <si>
    <t>GSE-InL-(NOC) NELSON-TASMAN-All-U</t>
  </si>
  <si>
    <t>GSE-InL-(NOC) NELSON-TASMAN-Arterial-All</t>
  </si>
  <si>
    <t>GSE-InL-(NOC) NELSON-TASMAN-Arterial-R</t>
  </si>
  <si>
    <t>GSE-InL-(NOC) NELSON-TASMAN-Arterial-U</t>
  </si>
  <si>
    <t>GSE-InL-(NOC) NELSON-TASMAN-Primary Collector-All</t>
  </si>
  <si>
    <t>GSE-InL-(NOC) NELSON-TASMAN-Primary Collector-R</t>
  </si>
  <si>
    <t>GSE-InL-(NOC) NELSON-TASMAN-Primary Collector-U</t>
  </si>
  <si>
    <t>GSE-InL-(NOC) NELSON-TASMAN-Regional-All</t>
  </si>
  <si>
    <t>GSE-InL-(NOC) NELSON-TASMAN-Regional-R</t>
  </si>
  <si>
    <t>GSE-InL-(NOC) NELSON-TASMAN-Regional-U</t>
  </si>
  <si>
    <t>GSE-InL-(NOC) NELSON-TASMAN-Secondary Collector-All</t>
  </si>
  <si>
    <t>GSE-InL-(NOC) NELSON-TASMAN-Secondary Collector-R</t>
  </si>
  <si>
    <t>GSE-InL-(NOC) NELSON-TASMAN-Secondary Collector-U</t>
  </si>
  <si>
    <t>GSE-InL-(NOC) NORTHLAND-All-All</t>
  </si>
  <si>
    <t>GSE-InL-(NOC) NORTHLAND-All-R</t>
  </si>
  <si>
    <t>GSE-InL-(NOC) NORTHLAND-All-U</t>
  </si>
  <si>
    <t>GSE-InL-(NOC) NORTHLAND-High Volume-All</t>
  </si>
  <si>
    <t>GSE-InL-(NOC) NORTHLAND-High Volume-R</t>
  </si>
  <si>
    <t>GSE-InL-(NOC) NORTHLAND-High Volume-U</t>
  </si>
  <si>
    <t>GSE-InL-(NOC) NORTHLAND-National-All</t>
  </si>
  <si>
    <t>GSE-InL-(NOC) NORTHLAND-National-R</t>
  </si>
  <si>
    <t>GSE-InL-(NOC) NORTHLAND-National-U</t>
  </si>
  <si>
    <t>GSE-InL-(NOC) NORTHLAND-Primary Collector-All</t>
  </si>
  <si>
    <t>GSE-InL-(NOC) NORTHLAND-Primary Collector-R</t>
  </si>
  <si>
    <t>GSE-InL-(NOC) NORTHLAND-Primary Collector-U</t>
  </si>
  <si>
    <t>GSE-InL-(NOC) NORTHLAND-Regional-All</t>
  </si>
  <si>
    <t>GSE-InL-(NOC) NORTHLAND-Regional-R</t>
  </si>
  <si>
    <t>GSE-InL-(NOC) NORTHLAND-Regional-U</t>
  </si>
  <si>
    <t>GSE-InL-(NOC) SOUTH CANTERBURY-All-All</t>
  </si>
  <si>
    <t>GSE-InL-(NOC) SOUTH CANTERBURY-All-R</t>
  </si>
  <si>
    <t>GSE-InL-(NOC) SOUTH CANTERBURY-All-U</t>
  </si>
  <si>
    <t>GSE-InL-(NOC) SOUTH CANTERBURY-Arterial-All</t>
  </si>
  <si>
    <t>GSE-InL-(NOC) SOUTH CANTERBURY-Arterial-R</t>
  </si>
  <si>
    <t>GSE-InL-(NOC) SOUTH CANTERBURY-Arterial-U</t>
  </si>
  <si>
    <t>GSE-InL-(NOC) SOUTH CANTERBURY-National-All</t>
  </si>
  <si>
    <t>GSE-InL-(NOC) SOUTH CANTERBURY-National-R</t>
  </si>
  <si>
    <t>GSE-InL-(NOC) SOUTH CANTERBURY-National-U</t>
  </si>
  <si>
    <t>GSE-InL-(NOC) SOUTH CANTERBURY-Primary Collector-All</t>
  </si>
  <si>
    <t>GSE-InL-(NOC) SOUTH CANTERBURY-Primary Collector-R</t>
  </si>
  <si>
    <t>GSE-InL-(NOC) SOUTH CANTERBURY-Primary Collector-U</t>
  </si>
  <si>
    <t>GSE-InL-(NOC) SOUTH CANTERBURY-Secondary Collector-All</t>
  </si>
  <si>
    <t>GSE-InL-(NOC) SOUTH CANTERBURY-Secondary Collector-R</t>
  </si>
  <si>
    <t>GSE-InL-(NOC) SOUTH CANTERBURY-Secondary Collector-U</t>
  </si>
  <si>
    <t>GSE-InL-(NOC) SOUTHLAND-All-All</t>
  </si>
  <si>
    <t>GSE-InL-(NOC) SOUTHLAND-All-R</t>
  </si>
  <si>
    <t>GSE-InL-(NOC) SOUTHLAND-All-U</t>
  </si>
  <si>
    <t>GSE-InL-(NOC) SOUTHLAND-Arterial-All</t>
  </si>
  <si>
    <t>GSE-InL-(NOC) SOUTHLAND-Arterial-R</t>
  </si>
  <si>
    <t>GSE-InL-(NOC) SOUTHLAND-Arterial-U</t>
  </si>
  <si>
    <t>GSE-InL-(NOC) SOUTHLAND-Primary Collector-All</t>
  </si>
  <si>
    <t>GSE-InL-(NOC) SOUTHLAND-Primary Collector-R</t>
  </si>
  <si>
    <t>GSE-InL-(NOC) SOUTHLAND-Primary Collector-U</t>
  </si>
  <si>
    <t>GSE-InL-(NOC) SOUTHLAND-Regional-All</t>
  </si>
  <si>
    <t>GSE-InL-(NOC) SOUTHLAND-Regional-R</t>
  </si>
  <si>
    <t>GSE-InL-(NOC) SOUTHLAND-Regional-U</t>
  </si>
  <si>
    <t>GSE-InL-(NOC) SOUTHLAND-Secondary Collector-All</t>
  </si>
  <si>
    <t>GSE-InL-(NOC) SOUTHLAND-Secondary Collector-R</t>
  </si>
  <si>
    <t>GSE-InL-(NOC) SOUTHLAND-Secondary Collector-U</t>
  </si>
  <si>
    <t>GSE-InL-(NOC) TAIRAWHITI ROADS NORTHERN-All-All</t>
  </si>
  <si>
    <t>GSE-InL-(NOC) TAIRAWHITI ROADS NORTHERN-All-R</t>
  </si>
  <si>
    <t>GSE-InL-(NOC) TAIRAWHITI ROADS NORTHERN-All-U</t>
  </si>
  <si>
    <t>GSE-InL-(NOC) TAIRAWHITI ROADS NORTHERN-Primary Collector-All</t>
  </si>
  <si>
    <t>GSE-InL-(NOC) TAIRAWHITI ROADS NORTHERN-Primary Collector-R</t>
  </si>
  <si>
    <t>GSE-InL-(NOC) TAIRAWHITI ROADS NORTHERN-Primary Collector-U</t>
  </si>
  <si>
    <t>GSE-InL-(NOC) TAIRAWHITI ROADS WESTERN-All-All</t>
  </si>
  <si>
    <t>GSE-InL-(NOC) TAIRAWHITI ROADS WESTERN-All-R</t>
  </si>
  <si>
    <t>GSE-InL-(NOC) TAIRAWHITI ROADS WESTERN-All-U</t>
  </si>
  <si>
    <t>GSE-InL-(NOC) TAIRAWHITI ROADS WESTERN-Arterial-All</t>
  </si>
  <si>
    <t>GSE-InL-(NOC) TAIRAWHITI ROADS WESTERN-Arterial-R</t>
  </si>
  <si>
    <t>GSE-InL-(NOC) TAIRAWHITI ROADS WESTERN-Arterial-U</t>
  </si>
  <si>
    <t>GSE-InL-(NOC) TAIRAWHITI ROADS WESTERN-Primary Collector-All</t>
  </si>
  <si>
    <t>GSE-InL-(NOC) TAIRAWHITI ROADS WESTERN-Primary Collector-R</t>
  </si>
  <si>
    <t>GSE-InL-(NOC) TAIRAWHITI ROADS WESTERN-Primary Collector-U</t>
  </si>
  <si>
    <t>GSE-InL-(NOC) TAIRAWHITI ROADS WESTERN-Regional-All</t>
  </si>
  <si>
    <t>GSE-InL-(NOC) TAIRAWHITI ROADS WESTERN-Regional-R</t>
  </si>
  <si>
    <t>GSE-InL-(NOC) TAIRAWHITI ROADS WESTERN-Regional-U</t>
  </si>
  <si>
    <t>GSE-InL-(NOC) TARANAKI-All-All</t>
  </si>
  <si>
    <t>GSE-InL-(NOC) TARANAKI-All-R</t>
  </si>
  <si>
    <t>GSE-InL-(NOC) TARANAKI-All-U</t>
  </si>
  <si>
    <t>GSE-InL-(NOC) TARANAKI-Arterial-All</t>
  </si>
  <si>
    <t>GSE-InL-(NOC) TARANAKI-Arterial-R</t>
  </si>
  <si>
    <t>GSE-InL-(NOC) TARANAKI-Arterial-U</t>
  </si>
  <si>
    <t>GSE-InL-(NOC) TARANAKI-Primary Collector-All</t>
  </si>
  <si>
    <t>GSE-InL-(NOC) TARANAKI-Primary Collector-R</t>
  </si>
  <si>
    <t>GSE-InL-(NOC) TARANAKI-Primary Collector-U</t>
  </si>
  <si>
    <t>GSE-InL-(NOC) TARANAKI-Regional-All</t>
  </si>
  <si>
    <t>GSE-InL-(NOC) TARANAKI-Regional-R</t>
  </si>
  <si>
    <t>GSE-InL-(NOC) TARANAKI-Regional-U</t>
  </si>
  <si>
    <t>GSE-InL-(NOC) TARANAKI-Secondary Collector-All</t>
  </si>
  <si>
    <t>GSE-InL-(NOC) TARANAKI-Secondary Collector-R</t>
  </si>
  <si>
    <t>GSE-InL-(NOC) TARANAKI-Secondary Collector-U</t>
  </si>
  <si>
    <t>GSE-InL-(NOC) WELLINGTON-All-All</t>
  </si>
  <si>
    <t>GSE-InL-(NOC) WELLINGTON-All-R</t>
  </si>
  <si>
    <t>GSE-InL-(NOC) WELLINGTON-All-U</t>
  </si>
  <si>
    <t>GSE-InL-(NOC) WELLINGTON-High Volume-All</t>
  </si>
  <si>
    <t>GSE-InL-(NOC) WELLINGTON-High Volume-R</t>
  </si>
  <si>
    <t>GSE-InL-(NOC) WELLINGTON-High Volume-U</t>
  </si>
  <si>
    <t>GSE-InL-(NOC) WELLINGTON-National-All</t>
  </si>
  <si>
    <t>GSE-InL-(NOC) WELLINGTON-National-R</t>
  </si>
  <si>
    <t>GSE-InL-(NOC) WELLINGTON-Primary Collector-All</t>
  </si>
  <si>
    <t>GSE-InL-(NOC) WELLINGTON-Primary Collector-R</t>
  </si>
  <si>
    <t>GSE-InL-(NOC) WELLINGTON-Primary Collector-U</t>
  </si>
  <si>
    <t>GSE-InL-(NOC) WELLINGTON-Regional-All</t>
  </si>
  <si>
    <t>GSE-InL-(NOC) WELLINGTON-Regional-R</t>
  </si>
  <si>
    <t>GSE-InL-(NOC) WELLINGTON-Regional-U</t>
  </si>
  <si>
    <t>GSE-InL-(NOC) WEST COAST-All-All</t>
  </si>
  <si>
    <t>GSE-InL-(NOC) WEST COAST-All-R</t>
  </si>
  <si>
    <t>GSE-InL-(NOC) WEST COAST-All-U</t>
  </si>
  <si>
    <t>GSE-InL-(NOC) WEST COAST-Arterial-All</t>
  </si>
  <si>
    <t>GSE-InL-(NOC) WEST COAST-Arterial-R</t>
  </si>
  <si>
    <t>GSE-InL-(NOC) WEST COAST-Arterial-U</t>
  </si>
  <si>
    <t>GSE-InL-(NOC) WEST COAST-Primary Collector-All</t>
  </si>
  <si>
    <t>GSE-InL-(NOC) WEST COAST-Primary Collector-R</t>
  </si>
  <si>
    <t>GSE-InL-(NOC) WEST COAST-Primary Collector-U</t>
  </si>
  <si>
    <t>GSE-InL-(NOC) WEST COAST-Regional-All</t>
  </si>
  <si>
    <t>GSE-InL-(NOC) WEST COAST-Regional-R</t>
  </si>
  <si>
    <t>GSE-InL-(NOC) WEST COAST-Regional-U</t>
  </si>
  <si>
    <t>GSE-InL-AUCK ALLIANCE-All-All</t>
  </si>
  <si>
    <t>GSE-InL-AUCK ALLIANCE-All-R</t>
  </si>
  <si>
    <t>GSE-InL-AUCK ALLIANCE-All-U</t>
  </si>
  <si>
    <t>GSE-InL-AUCK ALLIANCE-High Volume-All</t>
  </si>
  <si>
    <t>GSE-InL-AUCK ALLIANCE-High Volume-R</t>
  </si>
  <si>
    <t>GSE-InL-AUCK ALLIANCE-High Volume-U</t>
  </si>
  <si>
    <t>GSE-InL-AUCK ALLIANCE-Primary Collector-All</t>
  </si>
  <si>
    <t>GSE-InL-AUCK ALLIANCE-Primary Collector-R</t>
  </si>
  <si>
    <t>GSE-InL-AUCK ALLIANCE-Regional-All</t>
  </si>
  <si>
    <t>GSE-InL-AUCK ALLIANCE-Regional-R</t>
  </si>
  <si>
    <t>GSE-InL-AUCK ALLIANCE-Regional-U</t>
  </si>
  <si>
    <t>GSE-InL-MILFORD-All-All</t>
  </si>
  <si>
    <t>GSE-InL-MILFORD-All-R</t>
  </si>
  <si>
    <t>GSE-InL-MILFORD-All-U</t>
  </si>
  <si>
    <t>GSE-InL-MILFORD-Regional-All</t>
  </si>
  <si>
    <t>GSE-InL-MILFORD-Regional-R</t>
  </si>
  <si>
    <t>GSE-InL-MILFORD-Regional-U</t>
  </si>
  <si>
    <t>GSESC-InL-(EC) MARLBOROUGH-1-All</t>
  </si>
  <si>
    <t>GSESC-InL-(EC) MARLBOROUGH-1-R</t>
  </si>
  <si>
    <t>GSESC-InL-(EC) MARLBOROUGH-1-U</t>
  </si>
  <si>
    <t>GSESC-InL-(EC) MARLBOROUGH-2-All</t>
  </si>
  <si>
    <t>GSESC-InL-(EC) MARLBOROUGH-2H-All</t>
  </si>
  <si>
    <t>GSESC-InL-(EC) MARLBOROUGH-2H-R</t>
  </si>
  <si>
    <t>GSESC-InL-(EC) MARLBOROUGH-2L-All</t>
  </si>
  <si>
    <t>GSESC-InL-(EC) MARLBOROUGH-2L-R</t>
  </si>
  <si>
    <t>GSESC-InL-(EC) MARLBOROUGH-2M-All</t>
  </si>
  <si>
    <t>GSESC-InL-(EC) MARLBOROUGH-2M-R</t>
  </si>
  <si>
    <t>GSESC-InL-(EC) MARLBOROUGH-2-R</t>
  </si>
  <si>
    <t>GSESC-InL-(EC) MARLBOROUGH-2-U</t>
  </si>
  <si>
    <t>GSESC-InL-(EC) MARLBOROUGH-3-All</t>
  </si>
  <si>
    <t>GSESC-InL-(EC) MARLBOROUGH-3-R</t>
  </si>
  <si>
    <t>GSESC-InL-(EC) MARLBOROUGH-3-U</t>
  </si>
  <si>
    <t>GSESC-InL-(EC) MARLBOROUGH-4-All</t>
  </si>
  <si>
    <t>GSESC-InL-(EC) MARLBOROUGH-4-R</t>
  </si>
  <si>
    <t>GSESC-InL-(EC) MARLBOROUGH-4-U</t>
  </si>
  <si>
    <t>GSESC-InL-(EC) MARLBOROUGH-All-All</t>
  </si>
  <si>
    <t>GSESC-InL-(EC) MARLBOROUGH-All-R</t>
  </si>
  <si>
    <t>GSESC-InL-(EC) MARLBOROUGH-All-U</t>
  </si>
  <si>
    <t>GSESC-InL-(EC) WEST WAIKATO NORTH-1-All</t>
  </si>
  <si>
    <t>GSESC-InL-(EC) WEST WAIKATO NORTH-1-R</t>
  </si>
  <si>
    <t>GSESC-InL-(EC) WEST WAIKATO NORTH-1-U</t>
  </si>
  <si>
    <t>GSESC-InL-(EC) WEST WAIKATO NORTH-2-All</t>
  </si>
  <si>
    <t>GSESC-InL-(EC) WEST WAIKATO NORTH-2H-All</t>
  </si>
  <si>
    <t>GSESC-InL-(EC) WEST WAIKATO NORTH-2H-R</t>
  </si>
  <si>
    <t>GSESC-InL-(EC) WEST WAIKATO NORTH-2L-All</t>
  </si>
  <si>
    <t>GSESC-InL-(EC) WEST WAIKATO NORTH-2L-R</t>
  </si>
  <si>
    <t>GSESC-InL-(EC) WEST WAIKATO NORTH-2L-U</t>
  </si>
  <si>
    <t>GSESC-InL-(EC) WEST WAIKATO NORTH-2M-All</t>
  </si>
  <si>
    <t>GSESC-InL-(EC) WEST WAIKATO NORTH-2M-R</t>
  </si>
  <si>
    <t>GSESC-InL-(EC) WEST WAIKATO NORTH-2M-U</t>
  </si>
  <si>
    <t>GSESC-InL-(EC) WEST WAIKATO NORTH-2-R</t>
  </si>
  <si>
    <t>GSESC-InL-(EC) WEST WAIKATO NORTH-2-U</t>
  </si>
  <si>
    <t>GSESC-InL-(EC) WEST WAIKATO NORTH-3-All</t>
  </si>
  <si>
    <t>GSESC-InL-(EC) WEST WAIKATO NORTH-3-R</t>
  </si>
  <si>
    <t>GSESC-InL-(EC) WEST WAIKATO NORTH-3-U</t>
  </si>
  <si>
    <t>GSESC-InL-(EC) WEST WAIKATO NORTH-4-All</t>
  </si>
  <si>
    <t>GSESC-InL-(EC) WEST WAIKATO NORTH-4-R</t>
  </si>
  <si>
    <t>GSESC-InL-(EC) WEST WAIKATO NORTH-4-U</t>
  </si>
  <si>
    <t>GSESC-InL-(EC) WEST WAIKATO NORTH-5-All</t>
  </si>
  <si>
    <t>GSESC-InL-(EC) WEST WAIKATO NORTH-5-R</t>
  </si>
  <si>
    <t>GSESC-InL-(EC) WEST WAIKATO NORTH-5-U</t>
  </si>
  <si>
    <t>GSESC-InL-(EC) WEST WAIKATO NORTH-All-All</t>
  </si>
  <si>
    <t>GSESC-InL-(EC) WEST WAIKATO NORTH-All-R</t>
  </si>
  <si>
    <t>GSESC-InL-(EC) WEST WAIKATO NORTH-All-U</t>
  </si>
  <si>
    <t>GSESC-InL-(EC) WEST WAIKATO SOUTH-1-All</t>
  </si>
  <si>
    <t>GSESC-InL-(EC) WEST WAIKATO SOUTH-1-R</t>
  </si>
  <si>
    <t>GSESC-InL-(EC) WEST WAIKATO SOUTH-1-U</t>
  </si>
  <si>
    <t>GSESC-InL-(EC) WEST WAIKATO SOUTH-2-All</t>
  </si>
  <si>
    <t>GSESC-InL-(EC) WEST WAIKATO SOUTH-2H-All</t>
  </si>
  <si>
    <t>GSESC-InL-(EC) WEST WAIKATO SOUTH-2H-R</t>
  </si>
  <si>
    <t>GSESC-InL-(EC) WEST WAIKATO SOUTH-2L-All</t>
  </si>
  <si>
    <t>GSESC-InL-(EC) WEST WAIKATO SOUTH-2L-R</t>
  </si>
  <si>
    <t>GSESC-InL-(EC) WEST WAIKATO SOUTH-2M-All</t>
  </si>
  <si>
    <t>GSESC-InL-(EC) WEST WAIKATO SOUTH-2M-R</t>
  </si>
  <si>
    <t>GSESC-InL-(EC) WEST WAIKATO SOUTH-2-R</t>
  </si>
  <si>
    <t>GSESC-InL-(EC) WEST WAIKATO SOUTH-2-U</t>
  </si>
  <si>
    <t>GSESC-InL-(EC) WEST WAIKATO SOUTH-3-All</t>
  </si>
  <si>
    <t>GSESC-InL-(EC) WEST WAIKATO SOUTH-3-R</t>
  </si>
  <si>
    <t>GSESC-InL-(EC) WEST WAIKATO SOUTH-3-U</t>
  </si>
  <si>
    <t>GSESC-InL-(EC) WEST WAIKATO SOUTH-4-All</t>
  </si>
  <si>
    <t>GSESC-InL-(EC) WEST WAIKATO SOUTH-4-R</t>
  </si>
  <si>
    <t>GSESC-InL-(EC) WEST WAIKATO SOUTH-4-U</t>
  </si>
  <si>
    <t>GSESC-InL-(EC) WEST WAIKATO SOUTH-All-All</t>
  </si>
  <si>
    <t>GSESC-InL-(EC) WEST WAIKATO SOUTH-All-R</t>
  </si>
  <si>
    <t>GSESC-InL-(EC) WEST WAIKATO SOUTH-All-U</t>
  </si>
  <si>
    <t>GSESC-InL-(NOC) BOP EAST-1-All</t>
  </si>
  <si>
    <t>GSESC-InL-(NOC) BOP EAST-1-R</t>
  </si>
  <si>
    <t>GSESC-InL-(NOC) BOP EAST-1-U</t>
  </si>
  <si>
    <t>GSESC-InL-(NOC) BOP EAST-2-All</t>
  </si>
  <si>
    <t>GSESC-InL-(NOC) BOP EAST-2H-All</t>
  </si>
  <si>
    <t>GSESC-InL-(NOC) BOP EAST-2H-R</t>
  </si>
  <si>
    <t>GSESC-InL-(NOC) BOP EAST-2L-All</t>
  </si>
  <si>
    <t>GSESC-InL-(NOC) BOP EAST-2L-R</t>
  </si>
  <si>
    <t>GSESC-InL-(NOC) BOP EAST-2L-U</t>
  </si>
  <si>
    <t>GSESC-InL-(NOC) BOP EAST-2M-All</t>
  </si>
  <si>
    <t>GSESC-InL-(NOC) BOP EAST-2M-R</t>
  </si>
  <si>
    <t>GSESC-InL-(NOC) BOP EAST-2M-U</t>
  </si>
  <si>
    <t>GSESC-InL-(NOC) BOP EAST-2-R</t>
  </si>
  <si>
    <t>GSESC-InL-(NOC) BOP EAST-2-U</t>
  </si>
  <si>
    <t>GSESC-InL-(NOC) BOP EAST-3-All</t>
  </si>
  <si>
    <t>GSESC-InL-(NOC) BOP EAST-3-R</t>
  </si>
  <si>
    <t>GSESC-InL-(NOC) BOP EAST-3-U</t>
  </si>
  <si>
    <t>GSESC-InL-(NOC) BOP EAST-4-All</t>
  </si>
  <si>
    <t>GSESC-InL-(NOC) BOP EAST-4-R</t>
  </si>
  <si>
    <t>GSESC-InL-(NOC) BOP EAST-4-U</t>
  </si>
  <si>
    <t>GSESC-InL-(NOC) BOP EAST-5-All</t>
  </si>
  <si>
    <t>GSESC-InL-(NOC) BOP EAST-5-R</t>
  </si>
  <si>
    <t>GSESC-InL-(NOC) BOP EAST-5-U</t>
  </si>
  <si>
    <t>GSESC-InL-(NOC) BOP EAST-All-All</t>
  </si>
  <si>
    <t>GSESC-InL-(NOC) BOP EAST-All-R</t>
  </si>
  <si>
    <t>GSESC-InL-(NOC) BOP EAST-All-U</t>
  </si>
  <si>
    <t>GSESC-InL-(NOC) BOP WEST-1-All</t>
  </si>
  <si>
    <t>GSESC-InL-(NOC) BOP WEST-1-R</t>
  </si>
  <si>
    <t>GSESC-InL-(NOC) BOP WEST-1-U</t>
  </si>
  <si>
    <t>GSESC-InL-(NOC) BOP WEST-2-All</t>
  </si>
  <si>
    <t>GSESC-InL-(NOC) BOP WEST-2H-All</t>
  </si>
  <si>
    <t>GSESC-InL-(NOC) BOP WEST-2H-R</t>
  </si>
  <si>
    <t>GSESC-InL-(NOC) BOP WEST-2H-U</t>
  </si>
  <si>
    <t>GSESC-InL-(NOC) BOP WEST-2L-All</t>
  </si>
  <si>
    <t>GSESC-InL-(NOC) BOP WEST-2L-R</t>
  </si>
  <si>
    <t>GSESC-InL-(NOC) BOP WEST-2L-U</t>
  </si>
  <si>
    <t>GSESC-InL-(NOC) BOP WEST-2M-All</t>
  </si>
  <si>
    <t>GSESC-InL-(NOC) BOP WEST-2M-R</t>
  </si>
  <si>
    <t>GSESC-InL-(NOC) BOP WEST-2M-U</t>
  </si>
  <si>
    <t>GSESC-InL-(NOC) BOP WEST-2-R</t>
  </si>
  <si>
    <t>GSESC-InL-(NOC) BOP WEST-2-U</t>
  </si>
  <si>
    <t>GSESC-InL-(NOC) BOP WEST-3-All</t>
  </si>
  <si>
    <t>GSESC-InL-(NOC) BOP WEST-3-R</t>
  </si>
  <si>
    <t>GSESC-InL-(NOC) BOP WEST-3-U</t>
  </si>
  <si>
    <t>GSESC-InL-(NOC) BOP WEST-4-All</t>
  </si>
  <si>
    <t>GSESC-InL-(NOC) BOP WEST-4-R</t>
  </si>
  <si>
    <t>GSESC-InL-(NOC) BOP WEST-4-U</t>
  </si>
  <si>
    <t>GSESC-InL-(NOC) BOP WEST-5-All</t>
  </si>
  <si>
    <t>GSESC-InL-(NOC) BOP WEST-5-R</t>
  </si>
  <si>
    <t>GSESC-InL-(NOC) BOP WEST-5-U</t>
  </si>
  <si>
    <t>GSESC-InL-(NOC) BOP WEST-All-All</t>
  </si>
  <si>
    <t>GSESC-InL-(NOC) BOP WEST-All-R</t>
  </si>
  <si>
    <t>GSESC-InL-(NOC) BOP WEST-All-U</t>
  </si>
  <si>
    <t>GSESC-InL-(NOC) CENTRAL WAIKATO-1-All</t>
  </si>
  <si>
    <t>GSESC-InL-(NOC) CENTRAL WAIKATO-1-R</t>
  </si>
  <si>
    <t>GSESC-InL-(NOC) CENTRAL WAIKATO-1-U</t>
  </si>
  <si>
    <t>GSESC-InL-(NOC) CENTRAL WAIKATO-2-All</t>
  </si>
  <si>
    <t>GSESC-InL-(NOC) CENTRAL WAIKATO-2H-All</t>
  </si>
  <si>
    <t>GSESC-InL-(NOC) CENTRAL WAIKATO-2H-R</t>
  </si>
  <si>
    <t>GSESC-InL-(NOC) CENTRAL WAIKATO-2H-U</t>
  </si>
  <si>
    <t>GSESC-InL-(NOC) CENTRAL WAIKATO-2L-All</t>
  </si>
  <si>
    <t>GSESC-InL-(NOC) CENTRAL WAIKATO-2L-R</t>
  </si>
  <si>
    <t>GSESC-InL-(NOC) CENTRAL WAIKATO-2L-U</t>
  </si>
  <si>
    <t>GSESC-InL-(NOC) CENTRAL WAIKATO-2M-All</t>
  </si>
  <si>
    <t>GSESC-InL-(NOC) CENTRAL WAIKATO-2M-R</t>
  </si>
  <si>
    <t>GSESC-InL-(NOC) CENTRAL WAIKATO-2M-U</t>
  </si>
  <si>
    <t>GSESC-InL-(NOC) CENTRAL WAIKATO-2-R</t>
  </si>
  <si>
    <t>GSESC-InL-(NOC) CENTRAL WAIKATO-2-U</t>
  </si>
  <si>
    <t>GSESC-InL-(NOC) CENTRAL WAIKATO-3-All</t>
  </si>
  <si>
    <t>GSESC-InL-(NOC) CENTRAL WAIKATO-3-R</t>
  </si>
  <si>
    <t>GSESC-InL-(NOC) CENTRAL WAIKATO-3-U</t>
  </si>
  <si>
    <t>GSESC-InL-(NOC) CENTRAL WAIKATO-4-All</t>
  </si>
  <si>
    <t>GSESC-InL-(NOC) CENTRAL WAIKATO-4-R</t>
  </si>
  <si>
    <t>GSESC-InL-(NOC) CENTRAL WAIKATO-4-U</t>
  </si>
  <si>
    <t>GSESC-InL-(NOC) CENTRAL WAIKATO-5-All</t>
  </si>
  <si>
    <t>GSESC-InL-(NOC) CENTRAL WAIKATO-5-R</t>
  </si>
  <si>
    <t>GSESC-InL-(NOC) CENTRAL WAIKATO-5-U</t>
  </si>
  <si>
    <t>GSESC-InL-(NOC) CENTRAL WAIKATO-All-All</t>
  </si>
  <si>
    <t>GSESC-InL-(NOC) CENTRAL WAIKATO-All-R</t>
  </si>
  <si>
    <t>GSESC-InL-(NOC) CENTRAL WAIKATO-All-U</t>
  </si>
  <si>
    <t>GSESC-InL-(NOC) EAST WAIKATO-1-All</t>
  </si>
  <si>
    <t>GSESC-InL-(NOC) EAST WAIKATO-1-R</t>
  </si>
  <si>
    <t>GSESC-InL-(NOC) EAST WAIKATO-1-U</t>
  </si>
  <si>
    <t>GSESC-InL-(NOC) EAST WAIKATO-2-All</t>
  </si>
  <si>
    <t>GSESC-InL-(NOC) EAST WAIKATO-2H-All</t>
  </si>
  <si>
    <t>GSESC-InL-(NOC) EAST WAIKATO-2H-R</t>
  </si>
  <si>
    <t>GSESC-InL-(NOC) EAST WAIKATO-2H-U</t>
  </si>
  <si>
    <t>GSESC-InL-(NOC) EAST WAIKATO-2L-All</t>
  </si>
  <si>
    <t>GSESC-InL-(NOC) EAST WAIKATO-2L-R</t>
  </si>
  <si>
    <t>GSESC-InL-(NOC) EAST WAIKATO-2L-U</t>
  </si>
  <si>
    <t>GSESC-InL-(NOC) EAST WAIKATO-2M-All</t>
  </si>
  <si>
    <t>GSESC-InL-(NOC) EAST WAIKATO-2M-R</t>
  </si>
  <si>
    <t>GSESC-InL-(NOC) EAST WAIKATO-2M-U</t>
  </si>
  <si>
    <t>GSESC-InL-(NOC) EAST WAIKATO-2-R</t>
  </si>
  <si>
    <t>GSESC-InL-(NOC) EAST WAIKATO-2-U</t>
  </si>
  <si>
    <t>GSESC-InL-(NOC) EAST WAIKATO-3-All</t>
  </si>
  <si>
    <t>GSESC-InL-(NOC) EAST WAIKATO-3H-All</t>
  </si>
  <si>
    <t>GSESC-InL-(NOC) EAST WAIKATO-3H-R</t>
  </si>
  <si>
    <t>GSESC-InL-(NOC) EAST WAIKATO-3H-U</t>
  </si>
  <si>
    <t>GSESC-InL-(NOC) EAST WAIKATO-3-R</t>
  </si>
  <si>
    <t>GSESC-InL-(NOC) EAST WAIKATO-3-U</t>
  </si>
  <si>
    <t>GSESC-InL-(NOC) EAST WAIKATO-4-All</t>
  </si>
  <si>
    <t>GSESC-InL-(NOC) EAST WAIKATO-4-R</t>
  </si>
  <si>
    <t>GSESC-InL-(NOC) EAST WAIKATO-4-U</t>
  </si>
  <si>
    <t>GSESC-InL-(NOC) EAST WAIKATO-5-All</t>
  </si>
  <si>
    <t>GSESC-InL-(NOC) EAST WAIKATO-5-U</t>
  </si>
  <si>
    <t>GSESC-InL-(NOC) EAST WAIKATO-All-All</t>
  </si>
  <si>
    <t>GSESC-InL-(NOC) EAST WAIKATO-All-R</t>
  </si>
  <si>
    <t>GSESC-InL-(NOC) EAST WAIKATO-All-U</t>
  </si>
  <si>
    <t>GSESC-InL-(NOC) HAWKES BAY-1-All</t>
  </si>
  <si>
    <t>GSESC-InL-(NOC) HAWKES BAY-1L-All</t>
  </si>
  <si>
    <t>GSESC-InL-(NOC) HAWKES BAY-1L-U</t>
  </si>
  <si>
    <t>GSESC-InL-(NOC) HAWKES BAY-1-R</t>
  </si>
  <si>
    <t>GSESC-InL-(NOC) HAWKES BAY-1-U</t>
  </si>
  <si>
    <t>GSESC-InL-(NOC) HAWKES BAY-2-All</t>
  </si>
  <si>
    <t>GSESC-InL-(NOC) HAWKES BAY-2H-All</t>
  </si>
  <si>
    <t>GSESC-InL-(NOC) HAWKES BAY-2H-R</t>
  </si>
  <si>
    <t>GSESC-InL-(NOC) HAWKES BAY-2L-All</t>
  </si>
  <si>
    <t>GSESC-InL-(NOC) HAWKES BAY-2L-R</t>
  </si>
  <si>
    <t>GSESC-InL-(NOC) HAWKES BAY-2M-All</t>
  </si>
  <si>
    <t>GSESC-InL-(NOC) HAWKES BAY-2M-R</t>
  </si>
  <si>
    <t>GSESC-InL-(NOC) HAWKES BAY-2-R</t>
  </si>
  <si>
    <t>GSESC-InL-(NOC) HAWKES BAY-2-U</t>
  </si>
  <si>
    <t>GSESC-InL-(NOC) HAWKES BAY-3-All</t>
  </si>
  <si>
    <t>GSESC-InL-(NOC) HAWKES BAY-3L-All</t>
  </si>
  <si>
    <t>GSESC-InL-(NOC) HAWKES BAY-3L-R</t>
  </si>
  <si>
    <t>GSESC-InL-(NOC) HAWKES BAY-3-R</t>
  </si>
  <si>
    <t>GSESC-InL-(NOC) HAWKES BAY-3-U</t>
  </si>
  <si>
    <t>GSESC-InL-(NOC) HAWKES BAY-4-All</t>
  </si>
  <si>
    <t>GSESC-InL-(NOC) HAWKES BAY-4-R</t>
  </si>
  <si>
    <t>GSESC-InL-(NOC) HAWKES BAY-4-U</t>
  </si>
  <si>
    <t>GSESC-InL-(NOC) HAWKES BAY-5-All</t>
  </si>
  <si>
    <t>GSESC-InL-(NOC) HAWKES BAY-5-R</t>
  </si>
  <si>
    <t>GSESC-InL-(NOC) HAWKES BAY-5-U</t>
  </si>
  <si>
    <t>GSESC-InL-(NOC) HAWKES BAY-All-All</t>
  </si>
  <si>
    <t>GSESC-InL-(NOC) HAWKES BAY-All-R</t>
  </si>
  <si>
    <t>GSESC-InL-(NOC) HAWKES BAY-All-U</t>
  </si>
  <si>
    <t>GSESC-InL-(NOC) MANAWATU-WHANGANUI-1-All</t>
  </si>
  <si>
    <t>GSESC-InL-(NOC) MANAWATU-WHANGANUI-1-R</t>
  </si>
  <si>
    <t>GSESC-InL-(NOC) MANAWATU-WHANGANUI-1-U</t>
  </si>
  <si>
    <t>GSESC-InL-(NOC) MANAWATU-WHANGANUI-2-All</t>
  </si>
  <si>
    <t>GSESC-InL-(NOC) MANAWATU-WHANGANUI-2H-All</t>
  </si>
  <si>
    <t>GSESC-InL-(NOC) MANAWATU-WHANGANUI-2H-R</t>
  </si>
  <si>
    <t>GSESC-InL-(NOC) MANAWATU-WHANGANUI-2H-U</t>
  </si>
  <si>
    <t>GSESC-InL-(NOC) MANAWATU-WHANGANUI-2L-All</t>
  </si>
  <si>
    <t>GSESC-InL-(NOC) MANAWATU-WHANGANUI-2L-R</t>
  </si>
  <si>
    <t>GSESC-InL-(NOC) MANAWATU-WHANGANUI-2M-All</t>
  </si>
  <si>
    <t>GSESC-InL-(NOC) MANAWATU-WHANGANUI-2M-R</t>
  </si>
  <si>
    <t>GSESC-InL-(NOC) MANAWATU-WHANGANUI-2-R</t>
  </si>
  <si>
    <t>GSESC-InL-(NOC) MANAWATU-WHANGANUI-2-U</t>
  </si>
  <si>
    <t>GSESC-InL-(NOC) MANAWATU-WHANGANUI-3-All</t>
  </si>
  <si>
    <t>GSESC-InL-(NOC) MANAWATU-WHANGANUI-3-R</t>
  </si>
  <si>
    <t>GSESC-InL-(NOC) MANAWATU-WHANGANUI-3-U</t>
  </si>
  <si>
    <t>GSESC-InL-(NOC) MANAWATU-WHANGANUI-4-All</t>
  </si>
  <si>
    <t>GSESC-InL-(NOC) MANAWATU-WHANGANUI-4-R</t>
  </si>
  <si>
    <t>GSESC-InL-(NOC) MANAWATU-WHANGANUI-4-U</t>
  </si>
  <si>
    <t>GSESC-InL-(NOC) MANAWATU-WHANGANUI-5-All</t>
  </si>
  <si>
    <t>GSESC-InL-(NOC) MANAWATU-WHANGANUI-5-U</t>
  </si>
  <si>
    <t>GSESC-InL-(NOC) MANAWATU-WHANGANUI-All-All</t>
  </si>
  <si>
    <t>GSESC-InL-(NOC) MANAWATU-WHANGANUI-All-R</t>
  </si>
  <si>
    <t>GSESC-InL-(NOC) MANAWATU-WHANGANUI-All-U</t>
  </si>
  <si>
    <t>GSESC-InL-(NOC) NELSON-TASMAN-1-All</t>
  </si>
  <si>
    <t>GSESC-InL-(NOC) NELSON-TASMAN-1-R</t>
  </si>
  <si>
    <t>GSESC-InL-(NOC) NELSON-TASMAN-1-U</t>
  </si>
  <si>
    <t>GSESC-InL-(NOC) NELSON-TASMAN-2-All</t>
  </si>
  <si>
    <t>GSESC-InL-(NOC) NELSON-TASMAN-2H-All</t>
  </si>
  <si>
    <t>GSESC-InL-(NOC) NELSON-TASMAN-2H-R</t>
  </si>
  <si>
    <t>GSESC-InL-(NOC) NELSON-TASMAN-2L-All</t>
  </si>
  <si>
    <t>GSESC-InL-(NOC) NELSON-TASMAN-2L-R</t>
  </si>
  <si>
    <t>GSESC-InL-(NOC) NELSON-TASMAN-2M-All</t>
  </si>
  <si>
    <t>GSESC-InL-(NOC) NELSON-TASMAN-2M-R</t>
  </si>
  <si>
    <t>GSESC-InL-(NOC) NELSON-TASMAN-2-R</t>
  </si>
  <si>
    <t>GSESC-InL-(NOC) NELSON-TASMAN-2-U</t>
  </si>
  <si>
    <t>GSESC-InL-(NOC) NELSON-TASMAN-3-All</t>
  </si>
  <si>
    <t>GSESC-InL-(NOC) NELSON-TASMAN-3-R</t>
  </si>
  <si>
    <t>GSESC-InL-(NOC) NELSON-TASMAN-3-U</t>
  </si>
  <si>
    <t>GSESC-InL-(NOC) NELSON-TASMAN-4-All</t>
  </si>
  <si>
    <t>GSESC-InL-(NOC) NELSON-TASMAN-4-R</t>
  </si>
  <si>
    <t>GSESC-InL-(NOC) NELSON-TASMAN-4-U</t>
  </si>
  <si>
    <t>GSESC-InL-(NOC) NELSON-TASMAN-5-All</t>
  </si>
  <si>
    <t>GSESC-InL-(NOC) NELSON-TASMAN-5-R</t>
  </si>
  <si>
    <t>GSESC-InL-(NOC) NELSON-TASMAN-5-U</t>
  </si>
  <si>
    <t>GSESC-InL-(NOC) NELSON-TASMAN-All-All</t>
  </si>
  <si>
    <t>GSESC-InL-(NOC) NELSON-TASMAN-All-R</t>
  </si>
  <si>
    <t>GSESC-InL-(NOC) NELSON-TASMAN-All-U</t>
  </si>
  <si>
    <t>GSESC-InL-(NOC) NORTHLAND-1-All</t>
  </si>
  <si>
    <t>GSESC-InL-(NOC) NORTHLAND-1-R</t>
  </si>
  <si>
    <t>GSESC-InL-(NOC) NORTHLAND-1-U</t>
  </si>
  <si>
    <t>GSESC-InL-(NOC) NORTHLAND-2-All</t>
  </si>
  <si>
    <t>GSESC-InL-(NOC) NORTHLAND-2H-All</t>
  </si>
  <si>
    <t>GSESC-InL-(NOC) NORTHLAND-2H-R</t>
  </si>
  <si>
    <t>GSESC-InL-(NOC) NORTHLAND-2H-U</t>
  </si>
  <si>
    <t>GSESC-InL-(NOC) NORTHLAND-2L-All</t>
  </si>
  <si>
    <t>GSESC-InL-(NOC) NORTHLAND-2L-R</t>
  </si>
  <si>
    <t>GSESC-InL-(NOC) NORTHLAND-2L-U</t>
  </si>
  <si>
    <t>GSESC-InL-(NOC) NORTHLAND-2M-All</t>
  </si>
  <si>
    <t>GSESC-InL-(NOC) NORTHLAND-2M-R</t>
  </si>
  <si>
    <t>GSESC-InL-(NOC) NORTHLAND-2M-U</t>
  </si>
  <si>
    <t>GSESC-InL-(NOC) NORTHLAND-2-R</t>
  </si>
  <si>
    <t>GSESC-InL-(NOC) NORTHLAND-2-U</t>
  </si>
  <si>
    <t>GSESC-InL-(NOC) NORTHLAND-3-All</t>
  </si>
  <si>
    <t>GSESC-InL-(NOC) NORTHLAND-3-R</t>
  </si>
  <si>
    <t>GSESC-InL-(NOC) NORTHLAND-3-U</t>
  </si>
  <si>
    <t>GSESC-InL-(NOC) NORTHLAND-4-All</t>
  </si>
  <si>
    <t>GSESC-InL-(NOC) NORTHLAND-4-R</t>
  </si>
  <si>
    <t>GSESC-InL-(NOC) NORTHLAND-4-U</t>
  </si>
  <si>
    <t>GSESC-InL-(NOC) NORTHLAND-5-All</t>
  </si>
  <si>
    <t>GSESC-InL-(NOC) NORTHLAND-5-R</t>
  </si>
  <si>
    <t>GSESC-InL-(NOC) NORTHLAND-5-U</t>
  </si>
  <si>
    <t>GSESC-InL-(NOC) NORTHLAND-All-All</t>
  </si>
  <si>
    <t>GSESC-InL-(NOC) NORTHLAND-All-R</t>
  </si>
  <si>
    <t>GSESC-InL-(NOC) NORTHLAND-All-U</t>
  </si>
  <si>
    <t>GSESC-InL-(NOC) SOUTH CANTERBURY-1-All</t>
  </si>
  <si>
    <t>GSESC-InL-(NOC) SOUTH CANTERBURY-1-R</t>
  </si>
  <si>
    <t>GSESC-InL-(NOC) SOUTH CANTERBURY-1-U</t>
  </si>
  <si>
    <t>GSESC-InL-(NOC) SOUTH CANTERBURY-2-All</t>
  </si>
  <si>
    <t>GSESC-InL-(NOC) SOUTH CANTERBURY-2H-All</t>
  </si>
  <si>
    <t>GSESC-InL-(NOC) SOUTH CANTERBURY-2H-R</t>
  </si>
  <si>
    <t>GSESC-InL-(NOC) SOUTH CANTERBURY-2L-All</t>
  </si>
  <si>
    <t>GSESC-InL-(NOC) SOUTH CANTERBURY-2L-R</t>
  </si>
  <si>
    <t>GSESC-InL-(NOC) SOUTH CANTERBURY-2M-All</t>
  </si>
  <si>
    <t>GSESC-InL-(NOC) SOUTH CANTERBURY-2M-R</t>
  </si>
  <si>
    <t>GSESC-InL-(NOC) SOUTH CANTERBURY-2-R</t>
  </si>
  <si>
    <t>GSESC-InL-(NOC) SOUTH CANTERBURY-2-U</t>
  </si>
  <si>
    <t>GSESC-InL-(NOC) SOUTH CANTERBURY-3-All</t>
  </si>
  <si>
    <t>GSESC-InL-(NOC) SOUTH CANTERBURY-3L-All</t>
  </si>
  <si>
    <t>GSESC-InL-(NOC) SOUTH CANTERBURY-3L-R</t>
  </si>
  <si>
    <t>GSESC-InL-(NOC) SOUTH CANTERBURY-3-R</t>
  </si>
  <si>
    <t>GSESC-InL-(NOC) SOUTH CANTERBURY-3-U</t>
  </si>
  <si>
    <t>GSESC-InL-(NOC) SOUTH CANTERBURY-4-All</t>
  </si>
  <si>
    <t>GSESC-InL-(NOC) SOUTH CANTERBURY-4-R</t>
  </si>
  <si>
    <t>GSESC-InL-(NOC) SOUTH CANTERBURY-4-U</t>
  </si>
  <si>
    <t>GSESC-InL-(NOC) SOUTH CANTERBURY-5-All</t>
  </si>
  <si>
    <t>GSESC-InL-(NOC) SOUTH CANTERBURY-5-U</t>
  </si>
  <si>
    <t>GSESC-InL-(NOC) SOUTH CANTERBURY-All-All</t>
  </si>
  <si>
    <t>GSESC-InL-(NOC) SOUTH CANTERBURY-All-R</t>
  </si>
  <si>
    <t>GSESC-InL-(NOC) SOUTH CANTERBURY-All-U</t>
  </si>
  <si>
    <t>GSESC-InL-(NOC) SOUTHLAND-1-All</t>
  </si>
  <si>
    <t>GSESC-InL-(NOC) SOUTHLAND-1-R</t>
  </si>
  <si>
    <t>GSESC-InL-(NOC) SOUTHLAND-1-U</t>
  </si>
  <si>
    <t>GSESC-InL-(NOC) SOUTHLAND-2-All</t>
  </si>
  <si>
    <t>GSESC-InL-(NOC) SOUTHLAND-2H-All</t>
  </si>
  <si>
    <t>GSESC-InL-(NOC) SOUTHLAND-2H-R</t>
  </si>
  <si>
    <t>GSESC-InL-(NOC) SOUTHLAND-2L-All</t>
  </si>
  <si>
    <t>GSESC-InL-(NOC) SOUTHLAND-2L-R</t>
  </si>
  <si>
    <t>GSESC-InL-(NOC) SOUTHLAND-2M-All</t>
  </si>
  <si>
    <t>GSESC-InL-(NOC) SOUTHLAND-2M-R</t>
  </si>
  <si>
    <t>GSESC-InL-(NOC) SOUTHLAND-2-R</t>
  </si>
  <si>
    <t>GSESC-InL-(NOC) SOUTHLAND-2-U</t>
  </si>
  <si>
    <t>GSESC-InL-(NOC) SOUTHLAND-3-All</t>
  </si>
  <si>
    <t>GSESC-InL-(NOC) SOUTHLAND-3-R</t>
  </si>
  <si>
    <t>GSESC-InL-(NOC) SOUTHLAND-3-U</t>
  </si>
  <si>
    <t>GSESC-InL-(NOC) SOUTHLAND-4-All</t>
  </si>
  <si>
    <t>GSESC-InL-(NOC) SOUTHLAND-4-R</t>
  </si>
  <si>
    <t>GSESC-InL-(NOC) SOUTHLAND-4-U</t>
  </si>
  <si>
    <t>GSESC-InL-(NOC) SOUTHLAND-5-All</t>
  </si>
  <si>
    <t>GSESC-InL-(NOC) SOUTHLAND-5-U</t>
  </si>
  <si>
    <t>GSESC-InL-(NOC) SOUTHLAND-All-All</t>
  </si>
  <si>
    <t>GSESC-InL-(NOC) SOUTHLAND-All-R</t>
  </si>
  <si>
    <t>GSESC-InL-(NOC) SOUTHLAND-All-U</t>
  </si>
  <si>
    <t>GSESC-InL-(NOC) TAIRAWHITI ROADS NORTHERN-1-All</t>
  </si>
  <si>
    <t>GSESC-InL-(NOC) TAIRAWHITI ROADS NORTHERN-1-R</t>
  </si>
  <si>
    <t>GSESC-InL-(NOC) TAIRAWHITI ROADS NORTHERN-2-All</t>
  </si>
  <si>
    <t>GSESC-InL-(NOC) TAIRAWHITI ROADS NORTHERN-2H-All</t>
  </si>
  <si>
    <t>GSESC-InL-(NOC) TAIRAWHITI ROADS NORTHERN-2H-R</t>
  </si>
  <si>
    <t>GSESC-InL-(NOC) TAIRAWHITI ROADS NORTHERN-2L-All</t>
  </si>
  <si>
    <t>GSESC-InL-(NOC) TAIRAWHITI ROADS NORTHERN-2L-R</t>
  </si>
  <si>
    <t>GSESC-InL-(NOC) TAIRAWHITI ROADS NORTHERN-2M-All</t>
  </si>
  <si>
    <t>GSESC-InL-(NOC) TAIRAWHITI ROADS NORTHERN-2M-R</t>
  </si>
  <si>
    <t>GSESC-InL-(NOC) TAIRAWHITI ROADS NORTHERN-2-R</t>
  </si>
  <si>
    <t>GSESC-InL-(NOC) TAIRAWHITI ROADS NORTHERN-2-U</t>
  </si>
  <si>
    <t>GSESC-InL-(NOC) TAIRAWHITI ROADS NORTHERN-3-All</t>
  </si>
  <si>
    <t>GSESC-InL-(NOC) TAIRAWHITI ROADS NORTHERN-3-R</t>
  </si>
  <si>
    <t>GSESC-InL-(NOC) TAIRAWHITI ROADS NORTHERN-3-U</t>
  </si>
  <si>
    <t>GSESC-InL-(NOC) TAIRAWHITI ROADS NORTHERN-4-All</t>
  </si>
  <si>
    <t>GSESC-InL-(NOC) TAIRAWHITI ROADS NORTHERN-4-R</t>
  </si>
  <si>
    <t>GSESC-InL-(NOC) TAIRAWHITI ROADS NORTHERN-4-U</t>
  </si>
  <si>
    <t>GSESC-InL-(NOC) TAIRAWHITI ROADS NORTHERN-All-All</t>
  </si>
  <si>
    <t>GSESC-InL-(NOC) TAIRAWHITI ROADS NORTHERN-All-R</t>
  </si>
  <si>
    <t>GSESC-InL-(NOC) TAIRAWHITI ROADS NORTHERN-All-U</t>
  </si>
  <si>
    <t>GSESC-InL-(NOC) TAIRAWHITI ROADS WESTERN-1-All</t>
  </si>
  <si>
    <t>GSESC-InL-(NOC) TAIRAWHITI ROADS WESTERN-1-R</t>
  </si>
  <si>
    <t>GSESC-InL-(NOC) TAIRAWHITI ROADS WESTERN-1-U</t>
  </si>
  <si>
    <t>GSESC-InL-(NOC) TAIRAWHITI ROADS WESTERN-2-All</t>
  </si>
  <si>
    <t>GSESC-InL-(NOC) TAIRAWHITI ROADS WESTERN-2H-All</t>
  </si>
  <si>
    <t>GSESC-InL-(NOC) TAIRAWHITI ROADS WESTERN-2H-R</t>
  </si>
  <si>
    <t>GSESC-InL-(NOC) TAIRAWHITI ROADS WESTERN-2L-All</t>
  </si>
  <si>
    <t>GSESC-InL-(NOC) TAIRAWHITI ROADS WESTERN-2L-R</t>
  </si>
  <si>
    <t>GSESC-InL-(NOC) TAIRAWHITI ROADS WESTERN-2M-All</t>
  </si>
  <si>
    <t>GSESC-InL-(NOC) TAIRAWHITI ROADS WESTERN-2M-R</t>
  </si>
  <si>
    <t>GSESC-InL-(NOC) TAIRAWHITI ROADS WESTERN-2-R</t>
  </si>
  <si>
    <t>GSESC-InL-(NOC) TAIRAWHITI ROADS WESTERN-2-U</t>
  </si>
  <si>
    <t>GSESC-InL-(NOC) TAIRAWHITI ROADS WESTERN-3-All</t>
  </si>
  <si>
    <t>GSESC-InL-(NOC) TAIRAWHITI ROADS WESTERN-3-R</t>
  </si>
  <si>
    <t>GSESC-InL-(NOC) TAIRAWHITI ROADS WESTERN-3-U</t>
  </si>
  <si>
    <t>GSESC-InL-(NOC) TAIRAWHITI ROADS WESTERN-4-All</t>
  </si>
  <si>
    <t>GSESC-InL-(NOC) TAIRAWHITI ROADS WESTERN-4-R</t>
  </si>
  <si>
    <t>GSESC-InL-(NOC) TAIRAWHITI ROADS WESTERN-4-U</t>
  </si>
  <si>
    <t>GSESC-InL-(NOC) TAIRAWHITI ROADS WESTERN-All-All</t>
  </si>
  <si>
    <t>GSESC-InL-(NOC) TAIRAWHITI ROADS WESTERN-All-R</t>
  </si>
  <si>
    <t>GSESC-InL-(NOC) TAIRAWHITI ROADS WESTERN-All-U</t>
  </si>
  <si>
    <t>GSESC-InL-(NOC) TARANAKI-1-All</t>
  </si>
  <si>
    <t>GSESC-InL-(NOC) TARANAKI-1-R</t>
  </si>
  <si>
    <t>GSESC-InL-(NOC) TARANAKI-1-U</t>
  </si>
  <si>
    <t>GSESC-InL-(NOC) TARANAKI-2-All</t>
  </si>
  <si>
    <t>GSESC-InL-(NOC) TARANAKI-2H-All</t>
  </si>
  <si>
    <t>GSESC-InL-(NOC) TARANAKI-2H-R</t>
  </si>
  <si>
    <t>GSESC-InL-(NOC) TARANAKI-2L-All</t>
  </si>
  <si>
    <t>GSESC-InL-(NOC) TARANAKI-2L-R</t>
  </si>
  <si>
    <t>GSESC-InL-(NOC) TARANAKI-2M-All</t>
  </si>
  <si>
    <t>GSESC-InL-(NOC) TARANAKI-2M-R</t>
  </si>
  <si>
    <t>GSESC-InL-(NOC) TARANAKI-2-R</t>
  </si>
  <si>
    <t>GSESC-InL-(NOC) TARANAKI-2-U</t>
  </si>
  <si>
    <t>GSESC-InL-(NOC) TARANAKI-3-All</t>
  </si>
  <si>
    <t>GSESC-InL-(NOC) TARANAKI-3-R</t>
  </si>
  <si>
    <t>GSESC-InL-(NOC) TARANAKI-3-U</t>
  </si>
  <si>
    <t>GSESC-InL-(NOC) TARANAKI-4-All</t>
  </si>
  <si>
    <t>GSESC-InL-(NOC) TARANAKI-4-R</t>
  </si>
  <si>
    <t>GSESC-InL-(NOC) TARANAKI-4-U</t>
  </si>
  <si>
    <t>GSESC-InL-(NOC) TARANAKI-5-All</t>
  </si>
  <si>
    <t>GSESC-InL-(NOC) TARANAKI-5-R</t>
  </si>
  <si>
    <t>GSESC-InL-(NOC) TARANAKI-5-U</t>
  </si>
  <si>
    <t>GSESC-InL-(NOC) TARANAKI-All-All</t>
  </si>
  <si>
    <t>GSESC-InL-(NOC) TARANAKI-All-R</t>
  </si>
  <si>
    <t>GSESC-InL-(NOC) TARANAKI-All-U</t>
  </si>
  <si>
    <t>GSESC-InL-(NOC) WELLINGTON-1-All</t>
  </si>
  <si>
    <t>GSESC-InL-(NOC) WELLINGTON-1-R</t>
  </si>
  <si>
    <t>GSESC-InL-(NOC) WELLINGTON-1-U</t>
  </si>
  <si>
    <t>GSESC-InL-(NOC) WELLINGTON-2-All</t>
  </si>
  <si>
    <t>GSESC-InL-(NOC) WELLINGTON-2H-All</t>
  </si>
  <si>
    <t>GSESC-InL-(NOC) WELLINGTON-2H-R</t>
  </si>
  <si>
    <t>GSESC-InL-(NOC) WELLINGTON-2H-U</t>
  </si>
  <si>
    <t>GSESC-InL-(NOC) WELLINGTON-2L-All</t>
  </si>
  <si>
    <t>GSESC-InL-(NOC) WELLINGTON-2L-R</t>
  </si>
  <si>
    <t>GSESC-InL-(NOC) WELLINGTON-2L-U</t>
  </si>
  <si>
    <t>GSESC-InL-(NOC) WELLINGTON-2M-All</t>
  </si>
  <si>
    <t>GSESC-InL-(NOC) WELLINGTON-2M-R</t>
  </si>
  <si>
    <t>GSESC-InL-(NOC) WELLINGTON-2-R</t>
  </si>
  <si>
    <t>GSESC-InL-(NOC) WELLINGTON-2-U</t>
  </si>
  <si>
    <t>GSESC-InL-(NOC) WELLINGTON-3-All</t>
  </si>
  <si>
    <t>GSESC-InL-(NOC) WELLINGTON-3-R</t>
  </si>
  <si>
    <t>GSESC-InL-(NOC) WELLINGTON-3-U</t>
  </si>
  <si>
    <t>GSESC-InL-(NOC) WELLINGTON-4-All</t>
  </si>
  <si>
    <t>GSESC-InL-(NOC) WELLINGTON-4-R</t>
  </si>
  <si>
    <t>GSESC-InL-(NOC) WELLINGTON-4-U</t>
  </si>
  <si>
    <t>GSESC-InL-(NOC) WELLINGTON-5-All</t>
  </si>
  <si>
    <t>GSESC-InL-(NOC) WELLINGTON-5-R</t>
  </si>
  <si>
    <t>GSESC-InL-(NOC) WELLINGTON-5-U</t>
  </si>
  <si>
    <t>GSESC-InL-(NOC) WELLINGTON-All-All</t>
  </si>
  <si>
    <t>GSESC-InL-(NOC) WELLINGTON-All-R</t>
  </si>
  <si>
    <t>GSESC-InL-(NOC) WELLINGTON-All-U</t>
  </si>
  <si>
    <t>GSESC-InL-(NOC) WEST COAST-1-All</t>
  </si>
  <si>
    <t>GSESC-InL-(NOC) WEST COAST-1L-All</t>
  </si>
  <si>
    <t>GSESC-InL-(NOC) WEST COAST-1L-R</t>
  </si>
  <si>
    <t>GSESC-InL-(NOC) WEST COAST-1-R</t>
  </si>
  <si>
    <t>GSESC-InL-(NOC) WEST COAST-1-U</t>
  </si>
  <si>
    <t>GSESC-InL-(NOC) WEST COAST-2-All</t>
  </si>
  <si>
    <t>GSESC-InL-(NOC) WEST COAST-2H-All</t>
  </si>
  <si>
    <t>GSESC-InL-(NOC) WEST COAST-2H-R</t>
  </si>
  <si>
    <t>GSESC-InL-(NOC) WEST COAST-2L-All</t>
  </si>
  <si>
    <t>GSESC-InL-(NOC) WEST COAST-2L-R</t>
  </si>
  <si>
    <t>GSESC-InL-(NOC) WEST COAST-2M-All</t>
  </si>
  <si>
    <t>GSESC-InL-(NOC) WEST COAST-2M-R</t>
  </si>
  <si>
    <t>GSESC-InL-(NOC) WEST COAST-2-R</t>
  </si>
  <si>
    <t>GSESC-InL-(NOC) WEST COAST-2-U</t>
  </si>
  <si>
    <t>GSESC-InL-(NOC) WEST COAST-3-All</t>
  </si>
  <si>
    <t>GSESC-InL-(NOC) WEST COAST-3L-All</t>
  </si>
  <si>
    <t>GSESC-InL-(NOC) WEST COAST-3L-R</t>
  </si>
  <si>
    <t>GSESC-InL-(NOC) WEST COAST-3-R</t>
  </si>
  <si>
    <t>GSESC-InL-(NOC) WEST COAST-3-U</t>
  </si>
  <si>
    <t>GSESC-InL-(NOC) WEST COAST-4-All</t>
  </si>
  <si>
    <t>GSESC-InL-(NOC) WEST COAST-4-R</t>
  </si>
  <si>
    <t>GSESC-InL-(NOC) WEST COAST-4-U</t>
  </si>
  <si>
    <t>GSESC-InL-(NOC) WEST COAST-5-All</t>
  </si>
  <si>
    <t>GSESC-InL-(NOC) WEST COAST-5-U</t>
  </si>
  <si>
    <t>GSESC-InL-(NOC) WEST COAST-All-All</t>
  </si>
  <si>
    <t>GSESC-InL-(NOC) WEST COAST-All-R</t>
  </si>
  <si>
    <t>GSESC-InL-(NOC) WEST COAST-All-U</t>
  </si>
  <si>
    <t>GSESC-InL-AUCK ALLIANCE-1-All</t>
  </si>
  <si>
    <t>GSESC-InL-AUCK ALLIANCE-1-R</t>
  </si>
  <si>
    <t>GSESC-InL-AUCK ALLIANCE-1-U</t>
  </si>
  <si>
    <t>GSESC-InL-AUCK ALLIANCE-2-All</t>
  </si>
  <si>
    <t>GSESC-InL-AUCK ALLIANCE-2H-All</t>
  </si>
  <si>
    <t>GSESC-InL-AUCK ALLIANCE-2H-R</t>
  </si>
  <si>
    <t>GSESC-InL-AUCK ALLIANCE-2L-All</t>
  </si>
  <si>
    <t>GSESC-InL-AUCK ALLIANCE-2L-R</t>
  </si>
  <si>
    <t>GSESC-InL-AUCK ALLIANCE-2L-U</t>
  </si>
  <si>
    <t>GSESC-InL-AUCK ALLIANCE-2M-All</t>
  </si>
  <si>
    <t>GSESC-InL-AUCK ALLIANCE-2M-R</t>
  </si>
  <si>
    <t>GSESC-InL-AUCK ALLIANCE-2-R</t>
  </si>
  <si>
    <t>GSESC-InL-AUCK ALLIANCE-2-U</t>
  </si>
  <si>
    <t>GSESC-InL-AUCK ALLIANCE-3-All</t>
  </si>
  <si>
    <t>GSESC-InL-AUCK ALLIANCE-3-R</t>
  </si>
  <si>
    <t>GSESC-InL-AUCK ALLIANCE-3-U</t>
  </si>
  <si>
    <t>GSESC-InL-AUCK ALLIANCE-4-All</t>
  </si>
  <si>
    <t>GSESC-InL-AUCK ALLIANCE-4-R</t>
  </si>
  <si>
    <t>GSESC-InL-AUCK ALLIANCE-4-U</t>
  </si>
  <si>
    <t>GSESC-InL-AUCK ALLIANCE-5-All</t>
  </si>
  <si>
    <t>GSESC-InL-AUCK ALLIANCE-5-R</t>
  </si>
  <si>
    <t>GSESC-InL-AUCK ALLIANCE-5-U</t>
  </si>
  <si>
    <t>GSESC-InL-AUCK ALLIANCE-All-All</t>
  </si>
  <si>
    <t>GSESC-InL-AUCK ALLIANCE-All-R</t>
  </si>
  <si>
    <t>GSESC-InL-AUCK ALLIANCE-All-U</t>
  </si>
  <si>
    <t>GSESC-InL-MILFORD-1-All</t>
  </si>
  <si>
    <t>GSESC-InL-MILFORD-1-R</t>
  </si>
  <si>
    <t>GSESC-InL-MILFORD-1-U</t>
  </si>
  <si>
    <t>GSESC-InL-MILFORD-2-All</t>
  </si>
  <si>
    <t>GSESC-InL-MILFORD-2H-All</t>
  </si>
  <si>
    <t>GSESC-InL-MILFORD-2H-R</t>
  </si>
  <si>
    <t>GSESC-InL-MILFORD-2L-All</t>
  </si>
  <si>
    <t>GSESC-InL-MILFORD-2L-R</t>
  </si>
  <si>
    <t>GSESC-InL-MILFORD-2M-All</t>
  </si>
  <si>
    <t>GSESC-InL-MILFORD-2M-R</t>
  </si>
  <si>
    <t>GSESC-InL-MILFORD-2-R</t>
  </si>
  <si>
    <t>GSESC-InL-MILFORD-2-U</t>
  </si>
  <si>
    <t>GSESC-InL-MILFORD-3-All</t>
  </si>
  <si>
    <t>GSESC-InL-MILFORD-3-R</t>
  </si>
  <si>
    <t>GSESC-InL-MILFORD-3-U</t>
  </si>
  <si>
    <t>GSESC-InL-MILFORD-4-All</t>
  </si>
  <si>
    <t>GSESC-InL-MILFORD-4-R</t>
  </si>
  <si>
    <t>GSESC-InL-MILFORD-4-U</t>
  </si>
  <si>
    <t>GSESC-InL-MILFORD-All-All</t>
  </si>
  <si>
    <t>GSESC-InL-MILFORD-All-R</t>
  </si>
  <si>
    <t>GSESC-InL-MILFORD-All-U</t>
  </si>
  <si>
    <t>GSESC-TL-(EC) MARLBOROUGH-1-All</t>
  </si>
  <si>
    <t>GSESC-TL-(EC) MARLBOROUGH-1-R</t>
  </si>
  <si>
    <t>GSESC-TL-(EC) MARLBOROUGH-1-U</t>
  </si>
  <si>
    <t>GSESC-TL-(EC) MARLBOROUGH-2-All</t>
  </si>
  <si>
    <t>GSESC-TL-(EC) MARLBOROUGH-2H-All</t>
  </si>
  <si>
    <t>GSESC-TL-(EC) MARLBOROUGH-2H-R</t>
  </si>
  <si>
    <t>GSESC-TL-(EC) MARLBOROUGH-2L-All</t>
  </si>
  <si>
    <t>GSESC-TL-(EC) MARLBOROUGH-2L-R</t>
  </si>
  <si>
    <t>GSESC-TL-(EC) MARLBOROUGH-2M-All</t>
  </si>
  <si>
    <t>GSESC-TL-(EC) MARLBOROUGH-2M-R</t>
  </si>
  <si>
    <t>GSESC-TL-(EC) MARLBOROUGH-2-R</t>
  </si>
  <si>
    <t>GSESC-TL-(EC) MARLBOROUGH-2-U</t>
  </si>
  <si>
    <t>GSESC-TL-(EC) MARLBOROUGH-3-All</t>
  </si>
  <si>
    <t>GSESC-TL-(EC) MARLBOROUGH-3-R</t>
  </si>
  <si>
    <t>GSESC-TL-(EC) MARLBOROUGH-3-U</t>
  </si>
  <si>
    <t>GSESC-TL-(EC) MARLBOROUGH-4-All</t>
  </si>
  <si>
    <t>GSESC-TL-(EC) MARLBOROUGH-4-R</t>
  </si>
  <si>
    <t>GSESC-TL-(EC) MARLBOROUGH-4-U</t>
  </si>
  <si>
    <t>GSESC-TL-(EC) MARLBOROUGH-All-All</t>
  </si>
  <si>
    <t>GSESC-TL-(EC) MARLBOROUGH-All-R</t>
  </si>
  <si>
    <t>GSESC-TL-(EC) MARLBOROUGH-All-U</t>
  </si>
  <si>
    <t>GSESC-TL-(EC) WEST WAIKATO NORTH-1-All</t>
  </si>
  <si>
    <t>GSESC-TL-(EC) WEST WAIKATO NORTH-1-R</t>
  </si>
  <si>
    <t>GSESC-TL-(EC) WEST WAIKATO NORTH-1-U</t>
  </si>
  <si>
    <t>GSESC-TL-(EC) WEST WAIKATO NORTH-2-All</t>
  </si>
  <si>
    <t>GSESC-TL-(EC) WEST WAIKATO NORTH-2H-All</t>
  </si>
  <si>
    <t>GSESC-TL-(EC) WEST WAIKATO NORTH-2H-R</t>
  </si>
  <si>
    <t>GSESC-TL-(EC) WEST WAIKATO NORTH-2L-All</t>
  </si>
  <si>
    <t>GSESC-TL-(EC) WEST WAIKATO NORTH-2L-R</t>
  </si>
  <si>
    <t>GSESC-TL-(EC) WEST WAIKATO NORTH-2L-U</t>
  </si>
  <si>
    <t>GSESC-TL-(EC) WEST WAIKATO NORTH-2M-All</t>
  </si>
  <si>
    <t>GSESC-TL-(EC) WEST WAIKATO NORTH-2M-R</t>
  </si>
  <si>
    <t>GSESC-TL-(EC) WEST WAIKATO NORTH-2M-U</t>
  </si>
  <si>
    <t>GSESC-TL-(EC) WEST WAIKATO NORTH-2-R</t>
  </si>
  <si>
    <t>GSESC-TL-(EC) WEST WAIKATO NORTH-2-U</t>
  </si>
  <si>
    <t>GSESC-TL-(EC) WEST WAIKATO NORTH-3-All</t>
  </si>
  <si>
    <t>GSESC-TL-(EC) WEST WAIKATO NORTH-3-R</t>
  </si>
  <si>
    <t>GSESC-TL-(EC) WEST WAIKATO NORTH-3-U</t>
  </si>
  <si>
    <t>GSESC-TL-(EC) WEST WAIKATO NORTH-4-All</t>
  </si>
  <si>
    <t>GSESC-TL-(EC) WEST WAIKATO NORTH-4-R</t>
  </si>
  <si>
    <t>GSESC-TL-(EC) WEST WAIKATO NORTH-4-U</t>
  </si>
  <si>
    <t>GSESC-TL-(EC) WEST WAIKATO NORTH-5-All</t>
  </si>
  <si>
    <t>GSESC-TL-(EC) WEST WAIKATO NORTH-5-R</t>
  </si>
  <si>
    <t>GSESC-TL-(EC) WEST WAIKATO NORTH-5-U</t>
  </si>
  <si>
    <t>GSESC-TL-(EC) WEST WAIKATO NORTH-All-All</t>
  </si>
  <si>
    <t>GSESC-TL-(EC) WEST WAIKATO NORTH-All-R</t>
  </si>
  <si>
    <t>GSESC-TL-(EC) WEST WAIKATO NORTH-All-U</t>
  </si>
  <si>
    <t>GSESC-TL-(EC) WEST WAIKATO SOUTH-1-All</t>
  </si>
  <si>
    <t>GSESC-TL-(EC) WEST WAIKATO SOUTH-1-R</t>
  </si>
  <si>
    <t>GSESC-TL-(EC) WEST WAIKATO SOUTH-1-U</t>
  </si>
  <si>
    <t>GSESC-TL-(EC) WEST WAIKATO SOUTH-2-All</t>
  </si>
  <si>
    <t>GSESC-TL-(EC) WEST WAIKATO SOUTH-2H-All</t>
  </si>
  <si>
    <t>GSESC-TL-(EC) WEST WAIKATO SOUTH-2H-R</t>
  </si>
  <si>
    <t>GSESC-TL-(EC) WEST WAIKATO SOUTH-2L-All</t>
  </si>
  <si>
    <t>GSESC-TL-(EC) WEST WAIKATO SOUTH-2L-R</t>
  </si>
  <si>
    <t>GSESC-TL-(EC) WEST WAIKATO SOUTH-2M-All</t>
  </si>
  <si>
    <t>GSESC-TL-(EC) WEST WAIKATO SOUTH-2M-R</t>
  </si>
  <si>
    <t>GSESC-TL-(EC) WEST WAIKATO SOUTH-2-R</t>
  </si>
  <si>
    <t>GSESC-TL-(EC) WEST WAIKATO SOUTH-2-U</t>
  </si>
  <si>
    <t>GSESC-TL-(EC) WEST WAIKATO SOUTH-3-All</t>
  </si>
  <si>
    <t>GSESC-TL-(EC) WEST WAIKATO SOUTH-3-R</t>
  </si>
  <si>
    <t>GSESC-TL-(EC) WEST WAIKATO SOUTH-3-U</t>
  </si>
  <si>
    <t>GSESC-TL-(EC) WEST WAIKATO SOUTH-4-All</t>
  </si>
  <si>
    <t>GSESC-TL-(EC) WEST WAIKATO SOUTH-4-R</t>
  </si>
  <si>
    <t>GSESC-TL-(EC) WEST WAIKATO SOUTH-4-U</t>
  </si>
  <si>
    <t>GSESC-TL-(EC) WEST WAIKATO SOUTH-All-All</t>
  </si>
  <si>
    <t>GSESC-TL-(EC) WEST WAIKATO SOUTH-All-R</t>
  </si>
  <si>
    <t>GSESC-TL-(EC) WEST WAIKATO SOUTH-All-U</t>
  </si>
  <si>
    <t>GSESC-TL-(NOC) BOP EAST-1-All</t>
  </si>
  <si>
    <t>GSESC-TL-(NOC) BOP EAST-1-R</t>
  </si>
  <si>
    <t>GSESC-TL-(NOC) BOP EAST-1-U</t>
  </si>
  <si>
    <t>GSESC-TL-(NOC) BOP EAST-2-All</t>
  </si>
  <si>
    <t>GSESC-TL-(NOC) BOP EAST-2H-All</t>
  </si>
  <si>
    <t>GSESC-TL-(NOC) BOP EAST-2H-R</t>
  </si>
  <si>
    <t>GSESC-TL-(NOC) BOP EAST-2L-All</t>
  </si>
  <si>
    <t>GSESC-TL-(NOC) BOP EAST-2L-R</t>
  </si>
  <si>
    <t>GSESC-TL-(NOC) BOP EAST-2L-U</t>
  </si>
  <si>
    <t>GSESC-TL-(NOC) BOP EAST-2M-All</t>
  </si>
  <si>
    <t>GSESC-TL-(NOC) BOP EAST-2M-R</t>
  </si>
  <si>
    <t>GSESC-TL-(NOC) BOP EAST-2M-U</t>
  </si>
  <si>
    <t>GSESC-TL-(NOC) BOP EAST-2-R</t>
  </si>
  <si>
    <t>GSESC-TL-(NOC) BOP EAST-2-U</t>
  </si>
  <si>
    <t>GSESC-TL-(NOC) BOP EAST-3-All</t>
  </si>
  <si>
    <t>GSESC-TL-(NOC) BOP EAST-3-R</t>
  </si>
  <si>
    <t>GSESC-TL-(NOC) BOP EAST-3-U</t>
  </si>
  <si>
    <t>GSESC-TL-(NOC) BOP EAST-4-All</t>
  </si>
  <si>
    <t>GSESC-TL-(NOC) BOP EAST-4-R</t>
  </si>
  <si>
    <t>GSESC-TL-(NOC) BOP EAST-4-U</t>
  </si>
  <si>
    <t>GSESC-TL-(NOC) BOP EAST-5-All</t>
  </si>
  <si>
    <t>GSESC-TL-(NOC) BOP EAST-5-R</t>
  </si>
  <si>
    <t>GSESC-TL-(NOC) BOP EAST-5-U</t>
  </si>
  <si>
    <t>GSESC-TL-(NOC) BOP EAST-All-All</t>
  </si>
  <si>
    <t>GSESC-TL-(NOC) BOP EAST-All-R</t>
  </si>
  <si>
    <t>GSESC-TL-(NOC) BOP EAST-All-U</t>
  </si>
  <si>
    <t>GSESC-TL-(NOC) BOP WEST-1-All</t>
  </si>
  <si>
    <t>GSESC-TL-(NOC) BOP WEST-1-R</t>
  </si>
  <si>
    <t>GSESC-TL-(NOC) BOP WEST-1-U</t>
  </si>
  <si>
    <t>GSESC-TL-(NOC) BOP WEST-2-All</t>
  </si>
  <si>
    <t>GSESC-TL-(NOC) BOP WEST-2H-All</t>
  </si>
  <si>
    <t>GSESC-TL-(NOC) BOP WEST-2H-R</t>
  </si>
  <si>
    <t>GSESC-TL-(NOC) BOP WEST-2H-U</t>
  </si>
  <si>
    <t>GSESC-TL-(NOC) BOP WEST-2L-All</t>
  </si>
  <si>
    <t>GSESC-TL-(NOC) BOP WEST-2L-R</t>
  </si>
  <si>
    <t>GSESC-TL-(NOC) BOP WEST-2L-U</t>
  </si>
  <si>
    <t>GSESC-TL-(NOC) BOP WEST-2M-All</t>
  </si>
  <si>
    <t>GSESC-TL-(NOC) BOP WEST-2M-R</t>
  </si>
  <si>
    <t>GSESC-TL-(NOC) BOP WEST-2M-U</t>
  </si>
  <si>
    <t>GSESC-TL-(NOC) BOP WEST-2-R</t>
  </si>
  <si>
    <t>GSESC-TL-(NOC) BOP WEST-2-U</t>
  </si>
  <si>
    <t>GSESC-TL-(NOC) BOP WEST-3-All</t>
  </si>
  <si>
    <t>GSESC-TL-(NOC) BOP WEST-3-R</t>
  </si>
  <si>
    <t>GSESC-TL-(NOC) BOP WEST-3-U</t>
  </si>
  <si>
    <t>GSESC-TL-(NOC) BOP WEST-4-All</t>
  </si>
  <si>
    <t>GSESC-TL-(NOC) BOP WEST-4-R</t>
  </si>
  <si>
    <t>GSESC-TL-(NOC) BOP WEST-4-U</t>
  </si>
  <si>
    <t>GSESC-TL-(NOC) BOP WEST-5-All</t>
  </si>
  <si>
    <t>GSESC-TL-(NOC) BOP WEST-5-R</t>
  </si>
  <si>
    <t>GSESC-TL-(NOC) BOP WEST-5-U</t>
  </si>
  <si>
    <t>GSESC-TL-(NOC) BOP WEST-All-All</t>
  </si>
  <si>
    <t>GSESC-TL-(NOC) BOP WEST-All-R</t>
  </si>
  <si>
    <t>GSESC-TL-(NOC) BOP WEST-All-U</t>
  </si>
  <si>
    <t>GSESC-TL-(NOC) CENTRAL WAIKATO-1-All</t>
  </si>
  <si>
    <t>GSESC-TL-(NOC) CENTRAL WAIKATO-1-R</t>
  </si>
  <si>
    <t>GSESC-TL-(NOC) CENTRAL WAIKATO-1-U</t>
  </si>
  <si>
    <t>GSESC-TL-(NOC) CENTRAL WAIKATO-2-All</t>
  </si>
  <si>
    <t>GSESC-TL-(NOC) CENTRAL WAIKATO-2H-All</t>
  </si>
  <si>
    <t>GSESC-TL-(NOC) CENTRAL WAIKATO-2H-R</t>
  </si>
  <si>
    <t>GSESC-TL-(NOC) CENTRAL WAIKATO-2H-U</t>
  </si>
  <si>
    <t>GSESC-TL-(NOC) CENTRAL WAIKATO-2L-All</t>
  </si>
  <si>
    <t>GSESC-TL-(NOC) CENTRAL WAIKATO-2L-R</t>
  </si>
  <si>
    <t>GSESC-TL-(NOC) CENTRAL WAIKATO-2L-U</t>
  </si>
  <si>
    <t>GSESC-TL-(NOC) CENTRAL WAIKATO-2M-All</t>
  </si>
  <si>
    <t>GSESC-TL-(NOC) CENTRAL WAIKATO-2M-R</t>
  </si>
  <si>
    <t>GSESC-TL-(NOC) CENTRAL WAIKATO-2M-U</t>
  </si>
  <si>
    <t>GSESC-TL-(NOC) CENTRAL WAIKATO-2-R</t>
  </si>
  <si>
    <t>GSESC-TL-(NOC) CENTRAL WAIKATO-2-U</t>
  </si>
  <si>
    <t>GSESC-TL-(NOC) CENTRAL WAIKATO-3-All</t>
  </si>
  <si>
    <t>GSESC-TL-(NOC) CENTRAL WAIKATO-3-R</t>
  </si>
  <si>
    <t>GSESC-TL-(NOC) CENTRAL WAIKATO-3-U</t>
  </si>
  <si>
    <t>GSESC-TL-(NOC) CENTRAL WAIKATO-4-All</t>
  </si>
  <si>
    <t>GSESC-TL-(NOC) CENTRAL WAIKATO-4-R</t>
  </si>
  <si>
    <t>GSESC-TL-(NOC) CENTRAL WAIKATO-4-U</t>
  </si>
  <si>
    <t>GSESC-TL-(NOC) CENTRAL WAIKATO-5-All</t>
  </si>
  <si>
    <t>GSESC-TL-(NOC) CENTRAL WAIKATO-5-R</t>
  </si>
  <si>
    <t>GSESC-TL-(NOC) CENTRAL WAIKATO-5-U</t>
  </si>
  <si>
    <t>GSESC-TL-(NOC) CENTRAL WAIKATO-All-All</t>
  </si>
  <si>
    <t>GSESC-TL-(NOC) CENTRAL WAIKATO-All-R</t>
  </si>
  <si>
    <t>GSESC-TL-(NOC) CENTRAL WAIKATO-All-U</t>
  </si>
  <si>
    <t>GSESC-TL-(NOC) EAST WAIKATO-1-All</t>
  </si>
  <si>
    <t>GSESC-TL-(NOC) EAST WAIKATO-1-R</t>
  </si>
  <si>
    <t>GSESC-TL-(NOC) EAST WAIKATO-1-U</t>
  </si>
  <si>
    <t>GSESC-TL-(NOC) EAST WAIKATO-2-All</t>
  </si>
  <si>
    <t>GSESC-TL-(NOC) EAST WAIKATO-2H-All</t>
  </si>
  <si>
    <t>GSESC-TL-(NOC) EAST WAIKATO-2H-R</t>
  </si>
  <si>
    <t>GSESC-TL-(NOC) EAST WAIKATO-2H-U</t>
  </si>
  <si>
    <t>GSESC-TL-(NOC) EAST WAIKATO-2L-All</t>
  </si>
  <si>
    <t>GSESC-TL-(NOC) EAST WAIKATO-2L-R</t>
  </si>
  <si>
    <t>GSESC-TL-(NOC) EAST WAIKATO-2L-U</t>
  </si>
  <si>
    <t>GSESC-TL-(NOC) EAST WAIKATO-2M-All</t>
  </si>
  <si>
    <t>GSESC-TL-(NOC) EAST WAIKATO-2M-R</t>
  </si>
  <si>
    <t>GSESC-TL-(NOC) EAST WAIKATO-2M-U</t>
  </si>
  <si>
    <t>GSESC-TL-(NOC) EAST WAIKATO-2-R</t>
  </si>
  <si>
    <t>GSESC-TL-(NOC) EAST WAIKATO-2-U</t>
  </si>
  <si>
    <t>GSESC-TL-(NOC) EAST WAIKATO-3-All</t>
  </si>
  <si>
    <t>GSESC-TL-(NOC) EAST WAIKATO-3H-All</t>
  </si>
  <si>
    <t>GSESC-TL-(NOC) EAST WAIKATO-3H-R</t>
  </si>
  <si>
    <t>GSESC-TL-(NOC) EAST WAIKATO-3H-U</t>
  </si>
  <si>
    <t>GSESC-TL-(NOC) EAST WAIKATO-3-R</t>
  </si>
  <si>
    <t>GSESC-TL-(NOC) EAST WAIKATO-3-U</t>
  </si>
  <si>
    <t>GSESC-TL-(NOC) EAST WAIKATO-4-All</t>
  </si>
  <si>
    <t>GSESC-TL-(NOC) EAST WAIKATO-4-R</t>
  </si>
  <si>
    <t>GSESC-TL-(NOC) EAST WAIKATO-4-U</t>
  </si>
  <si>
    <t>GSESC-TL-(NOC) EAST WAIKATO-5-All</t>
  </si>
  <si>
    <t>GSESC-TL-(NOC) EAST WAIKATO-5-U</t>
  </si>
  <si>
    <t>GSESC-TL-(NOC) EAST WAIKATO-All-All</t>
  </si>
  <si>
    <t>GSESC-TL-(NOC) EAST WAIKATO-All-R</t>
  </si>
  <si>
    <t>GSESC-TL-(NOC) EAST WAIKATO-All-U</t>
  </si>
  <si>
    <t>GSESC-TL-(NOC) HAWKES BAY-1-All</t>
  </si>
  <si>
    <t>GSESC-TL-(NOC) HAWKES BAY-1L-All</t>
  </si>
  <si>
    <t>GSESC-TL-(NOC) HAWKES BAY-1L-U</t>
  </si>
  <si>
    <t>GSESC-TL-(NOC) HAWKES BAY-1-R</t>
  </si>
  <si>
    <t>GSESC-TL-(NOC) HAWKES BAY-1-U</t>
  </si>
  <si>
    <t>GSESC-TL-(NOC) HAWKES BAY-2-All</t>
  </si>
  <si>
    <t>GSESC-TL-(NOC) HAWKES BAY-2H-All</t>
  </si>
  <si>
    <t>GSESC-TL-(NOC) HAWKES BAY-2H-R</t>
  </si>
  <si>
    <t>GSESC-TL-(NOC) HAWKES BAY-2L-All</t>
  </si>
  <si>
    <t>GSESC-TL-(NOC) HAWKES BAY-2L-R</t>
  </si>
  <si>
    <t>GSESC-TL-(NOC) HAWKES BAY-2M-All</t>
  </si>
  <si>
    <t>GSESC-TL-(NOC) HAWKES BAY-2M-R</t>
  </si>
  <si>
    <t>GSESC-TL-(NOC) HAWKES BAY-2-R</t>
  </si>
  <si>
    <t>GSESC-TL-(NOC) HAWKES BAY-2-U</t>
  </si>
  <si>
    <t>GSESC-TL-(NOC) HAWKES BAY-3-All</t>
  </si>
  <si>
    <t>GSESC-TL-(NOC) HAWKES BAY-3L-All</t>
  </si>
  <si>
    <t>GSESC-TL-(NOC) HAWKES BAY-3L-R</t>
  </si>
  <si>
    <t>GSESC-TL-(NOC) HAWKES BAY-3-R</t>
  </si>
  <si>
    <t>GSESC-TL-(NOC) HAWKES BAY-3-U</t>
  </si>
  <si>
    <t>GSESC-TL-(NOC) HAWKES BAY-4-All</t>
  </si>
  <si>
    <t>GSESC-TL-(NOC) HAWKES BAY-4-R</t>
  </si>
  <si>
    <t>GSESC-TL-(NOC) HAWKES BAY-4-U</t>
  </si>
  <si>
    <t>GSESC-TL-(NOC) HAWKES BAY-5-All</t>
  </si>
  <si>
    <t>GSESC-TL-(NOC) HAWKES BAY-5-R</t>
  </si>
  <si>
    <t>GSESC-TL-(NOC) HAWKES BAY-5-U</t>
  </si>
  <si>
    <t>GSESC-TL-(NOC) HAWKES BAY-All-All</t>
  </si>
  <si>
    <t>GSESC-TL-(NOC) HAWKES BAY-All-R</t>
  </si>
  <si>
    <t>GSESC-TL-(NOC) HAWKES BAY-All-U</t>
  </si>
  <si>
    <t>GSESC-TL-(NOC) MANAWATU-WHANGANUI-1-All</t>
  </si>
  <si>
    <t>GSESC-TL-(NOC) MANAWATU-WHANGANUI-1-R</t>
  </si>
  <si>
    <t>GSESC-TL-(NOC) MANAWATU-WHANGANUI-1-U</t>
  </si>
  <si>
    <t>GSESC-TL-(NOC) MANAWATU-WHANGANUI-2-All</t>
  </si>
  <si>
    <t>GSESC-TL-(NOC) MANAWATU-WHANGANUI-2H-All</t>
  </si>
  <si>
    <t>GSESC-TL-(NOC) MANAWATU-WHANGANUI-2H-R</t>
  </si>
  <si>
    <t>GSESC-TL-(NOC) MANAWATU-WHANGANUI-2H-U</t>
  </si>
  <si>
    <t>GSESC-TL-(NOC) MANAWATU-WHANGANUI-2L-All</t>
  </si>
  <si>
    <t>GSESC-TL-(NOC) MANAWATU-WHANGANUI-2L-R</t>
  </si>
  <si>
    <t>GSESC-TL-(NOC) MANAWATU-WHANGANUI-2M-All</t>
  </si>
  <si>
    <t>GSESC-TL-(NOC) MANAWATU-WHANGANUI-2M-R</t>
  </si>
  <si>
    <t>GSESC-TL-(NOC) MANAWATU-WHANGANUI-2-R</t>
  </si>
  <si>
    <t>GSESC-TL-(NOC) MANAWATU-WHANGANUI-2-U</t>
  </si>
  <si>
    <t>GSESC-TL-(NOC) MANAWATU-WHANGANUI-3-All</t>
  </si>
  <si>
    <t>GSESC-TL-(NOC) MANAWATU-WHANGANUI-3-R</t>
  </si>
  <si>
    <t>GSESC-TL-(NOC) MANAWATU-WHANGANUI-3-U</t>
  </si>
  <si>
    <t>GSESC-TL-(NOC) MANAWATU-WHANGANUI-4-All</t>
  </si>
  <si>
    <t>GSESC-TL-(NOC) MANAWATU-WHANGANUI-4-R</t>
  </si>
  <si>
    <t>GSESC-TL-(NOC) MANAWATU-WHANGANUI-4-U</t>
  </si>
  <si>
    <t>GSESC-TL-(NOC) MANAWATU-WHANGANUI-5-All</t>
  </si>
  <si>
    <t>GSESC-TL-(NOC) MANAWATU-WHANGANUI-5-U</t>
  </si>
  <si>
    <t>GSESC-TL-(NOC) MANAWATU-WHANGANUI-All-All</t>
  </si>
  <si>
    <t>GSESC-TL-(NOC) MANAWATU-WHANGANUI-All-R</t>
  </si>
  <si>
    <t>GSESC-TL-(NOC) MANAWATU-WHANGANUI-All-U</t>
  </si>
  <si>
    <t>GSESC-TL-(NOC) NELSON-TASMAN-1-All</t>
  </si>
  <si>
    <t>GSESC-TL-(NOC) NELSON-TASMAN-1-R</t>
  </si>
  <si>
    <t>GSESC-TL-(NOC) NELSON-TASMAN-1-U</t>
  </si>
  <si>
    <t>GSESC-TL-(NOC) NELSON-TASMAN-2-All</t>
  </si>
  <si>
    <t>GSESC-TL-(NOC) NELSON-TASMAN-2H-All</t>
  </si>
  <si>
    <t>GSESC-TL-(NOC) NELSON-TASMAN-2H-R</t>
  </si>
  <si>
    <t>GSESC-TL-(NOC) NELSON-TASMAN-2L-All</t>
  </si>
  <si>
    <t>GSESC-TL-(NOC) NELSON-TASMAN-2L-R</t>
  </si>
  <si>
    <t>GSESC-TL-(NOC) NELSON-TASMAN-2M-All</t>
  </si>
  <si>
    <t>GSESC-TL-(NOC) NELSON-TASMAN-2M-R</t>
  </si>
  <si>
    <t>GSESC-TL-(NOC) NELSON-TASMAN-2-R</t>
  </si>
  <si>
    <t>GSESC-TL-(NOC) NELSON-TASMAN-2-U</t>
  </si>
  <si>
    <t>GSESC-TL-(NOC) NELSON-TASMAN-3-All</t>
  </si>
  <si>
    <t>GSESC-TL-(NOC) NELSON-TASMAN-3-R</t>
  </si>
  <si>
    <t>GSESC-TL-(NOC) NELSON-TASMAN-3-U</t>
  </si>
  <si>
    <t>GSESC-TL-(NOC) NELSON-TASMAN-4-All</t>
  </si>
  <si>
    <t>GSESC-TL-(NOC) NELSON-TASMAN-4-R</t>
  </si>
  <si>
    <t>GSESC-TL-(NOC) NELSON-TASMAN-4-U</t>
  </si>
  <si>
    <t>GSESC-TL-(NOC) NELSON-TASMAN-5-All</t>
  </si>
  <si>
    <t>GSESC-TL-(NOC) NELSON-TASMAN-5-R</t>
  </si>
  <si>
    <t>GSESC-TL-(NOC) NELSON-TASMAN-5-U</t>
  </si>
  <si>
    <t>GSESC-TL-(NOC) NELSON-TASMAN-All-All</t>
  </si>
  <si>
    <t>GSESC-TL-(NOC) NELSON-TASMAN-All-R</t>
  </si>
  <si>
    <t>GSESC-TL-(NOC) NELSON-TASMAN-All-U</t>
  </si>
  <si>
    <t>GSESC-TL-(NOC) NORTHLAND-1-All</t>
  </si>
  <si>
    <t>GSESC-TL-(NOC) NORTHLAND-1-R</t>
  </si>
  <si>
    <t>GSESC-TL-(NOC) NORTHLAND-1-U</t>
  </si>
  <si>
    <t>GSESC-TL-(NOC) NORTHLAND-2-All</t>
  </si>
  <si>
    <t>GSESC-TL-(NOC) NORTHLAND-2H-All</t>
  </si>
  <si>
    <t>GSESC-TL-(NOC) NORTHLAND-2H-R</t>
  </si>
  <si>
    <t>GSESC-TL-(NOC) NORTHLAND-2H-U</t>
  </si>
  <si>
    <t>GSESC-TL-(NOC) NORTHLAND-2L-All</t>
  </si>
  <si>
    <t>GSESC-TL-(NOC) NORTHLAND-2L-R</t>
  </si>
  <si>
    <t>GSESC-TL-(NOC) NORTHLAND-2L-U</t>
  </si>
  <si>
    <t>GSESC-TL-(NOC) NORTHLAND-2M-All</t>
  </si>
  <si>
    <t>GSESC-TL-(NOC) NORTHLAND-2M-R</t>
  </si>
  <si>
    <t>GSESC-TL-(NOC) NORTHLAND-2M-U</t>
  </si>
  <si>
    <t>GSESC-TL-(NOC) NORTHLAND-2-R</t>
  </si>
  <si>
    <t>GSESC-TL-(NOC) NORTHLAND-2-U</t>
  </si>
  <si>
    <t>GSESC-TL-(NOC) NORTHLAND-3-All</t>
  </si>
  <si>
    <t>GSESC-TL-(NOC) NORTHLAND-3-R</t>
  </si>
  <si>
    <t>GSESC-TL-(NOC) NORTHLAND-3-U</t>
  </si>
  <si>
    <t>GSESC-TL-(NOC) NORTHLAND-4-All</t>
  </si>
  <si>
    <t>GSESC-TL-(NOC) NORTHLAND-4-R</t>
  </si>
  <si>
    <t>GSESC-TL-(NOC) NORTHLAND-4-U</t>
  </si>
  <si>
    <t>GSESC-TL-(NOC) NORTHLAND-5-All</t>
  </si>
  <si>
    <t>GSESC-TL-(NOC) NORTHLAND-5-R</t>
  </si>
  <si>
    <t>GSESC-TL-(NOC) NORTHLAND-5-U</t>
  </si>
  <si>
    <t>GSESC-TL-(NOC) NORTHLAND-All-All</t>
  </si>
  <si>
    <t>GSESC-TL-(NOC) NORTHLAND-All-R</t>
  </si>
  <si>
    <t>GSESC-TL-(NOC) NORTHLAND-All-U</t>
  </si>
  <si>
    <t>GSESC-TL-(NOC) SOUTH CANTERBURY-1-All</t>
  </si>
  <si>
    <t>GSESC-TL-(NOC) SOUTH CANTERBURY-1-R</t>
  </si>
  <si>
    <t>GSESC-TL-(NOC) SOUTH CANTERBURY-1-U</t>
  </si>
  <si>
    <t>GSESC-TL-(NOC) SOUTH CANTERBURY-2-All</t>
  </si>
  <si>
    <t>GSESC-TL-(NOC) SOUTH CANTERBURY-2H-All</t>
  </si>
  <si>
    <t>GSESC-TL-(NOC) SOUTH CANTERBURY-2H-R</t>
  </si>
  <si>
    <t>GSESC-TL-(NOC) SOUTH CANTERBURY-2L-All</t>
  </si>
  <si>
    <t>GSESC-TL-(NOC) SOUTH CANTERBURY-2L-R</t>
  </si>
  <si>
    <t>GSESC-TL-(NOC) SOUTH CANTERBURY-2M-All</t>
  </si>
  <si>
    <t>GSESC-TL-(NOC) SOUTH CANTERBURY-2M-R</t>
  </si>
  <si>
    <t>GSESC-TL-(NOC) SOUTH CANTERBURY-2-R</t>
  </si>
  <si>
    <t>GSESC-TL-(NOC) SOUTH CANTERBURY-2-U</t>
  </si>
  <si>
    <t>GSESC-TL-(NOC) SOUTH CANTERBURY-3-All</t>
  </si>
  <si>
    <t>GSESC-TL-(NOC) SOUTH CANTERBURY-3L-All</t>
  </si>
  <si>
    <t>GSESC-TL-(NOC) SOUTH CANTERBURY-3L-R</t>
  </si>
  <si>
    <t>GSESC-TL-(NOC) SOUTH CANTERBURY-3-R</t>
  </si>
  <si>
    <t>GSESC-TL-(NOC) SOUTH CANTERBURY-3-U</t>
  </si>
  <si>
    <t>GSESC-TL-(NOC) SOUTH CANTERBURY-4-All</t>
  </si>
  <si>
    <t>GSESC-TL-(NOC) SOUTH CANTERBURY-4-R</t>
  </si>
  <si>
    <t>GSESC-TL-(NOC) SOUTH CANTERBURY-4-U</t>
  </si>
  <si>
    <t>GSESC-TL-(NOC) SOUTH CANTERBURY-5-All</t>
  </si>
  <si>
    <t>GSESC-TL-(NOC) SOUTH CANTERBURY-5-U</t>
  </si>
  <si>
    <t>GSESC-TL-(NOC) SOUTH CANTERBURY-All-All</t>
  </si>
  <si>
    <t>GSESC-TL-(NOC) SOUTH CANTERBURY-All-R</t>
  </si>
  <si>
    <t>GSESC-TL-(NOC) SOUTH CANTERBURY-All-U</t>
  </si>
  <si>
    <t>GSESC-TL-(NOC) SOUTHLAND-1-All</t>
  </si>
  <si>
    <t>GSESC-TL-(NOC) SOUTHLAND-1-R</t>
  </si>
  <si>
    <t>GSESC-TL-(NOC) SOUTHLAND-1-U</t>
  </si>
  <si>
    <t>GSESC-TL-(NOC) SOUTHLAND-2-All</t>
  </si>
  <si>
    <t>GSESC-TL-(NOC) SOUTHLAND-2H-All</t>
  </si>
  <si>
    <t>GSESC-TL-(NOC) SOUTHLAND-2H-R</t>
  </si>
  <si>
    <t>GSESC-TL-(NOC) SOUTHLAND-2L-All</t>
  </si>
  <si>
    <t>GSESC-TL-(NOC) SOUTHLAND-2L-R</t>
  </si>
  <si>
    <t>GSESC-TL-(NOC) SOUTHLAND-2M-All</t>
  </si>
  <si>
    <t>GSESC-TL-(NOC) SOUTHLAND-2M-R</t>
  </si>
  <si>
    <t>GSESC-TL-(NOC) SOUTHLAND-2-R</t>
  </si>
  <si>
    <t>GSESC-TL-(NOC) SOUTHLAND-2-U</t>
  </si>
  <si>
    <t>GSESC-TL-(NOC) SOUTHLAND-3-All</t>
  </si>
  <si>
    <t>GSESC-TL-(NOC) SOUTHLAND-3-R</t>
  </si>
  <si>
    <t>GSESC-TL-(NOC) SOUTHLAND-3-U</t>
  </si>
  <si>
    <t>GSESC-TL-(NOC) SOUTHLAND-4-All</t>
  </si>
  <si>
    <t>GSESC-TL-(NOC) SOUTHLAND-4-R</t>
  </si>
  <si>
    <t>GSESC-TL-(NOC) SOUTHLAND-4-U</t>
  </si>
  <si>
    <t>GSESC-TL-(NOC) SOUTHLAND-5-All</t>
  </si>
  <si>
    <t>GSESC-TL-(NOC) SOUTHLAND-5-U</t>
  </si>
  <si>
    <t>GSESC-TL-(NOC) SOUTHLAND-All-All</t>
  </si>
  <si>
    <t>GSESC-TL-(NOC) SOUTHLAND-All-R</t>
  </si>
  <si>
    <t>GSESC-TL-(NOC) SOUTHLAND-All-U</t>
  </si>
  <si>
    <t>GSESC-TL-(NOC) TAIRAWHITI ROADS NORTHERN-1-All</t>
  </si>
  <si>
    <t>GSESC-TL-(NOC) TAIRAWHITI ROADS NORTHERN-1-R</t>
  </si>
  <si>
    <t>GSESC-TL-(NOC) TAIRAWHITI ROADS NORTHERN-2-All</t>
  </si>
  <si>
    <t>GSESC-TL-(NOC) TAIRAWHITI ROADS NORTHERN-2H-All</t>
  </si>
  <si>
    <t>GSESC-TL-(NOC) TAIRAWHITI ROADS NORTHERN-2H-R</t>
  </si>
  <si>
    <t>GSESC-TL-(NOC) TAIRAWHITI ROADS NORTHERN-2L-All</t>
  </si>
  <si>
    <t>GSESC-TL-(NOC) TAIRAWHITI ROADS NORTHERN-2L-R</t>
  </si>
  <si>
    <t>GSESC-TL-(NOC) TAIRAWHITI ROADS NORTHERN-2M-All</t>
  </si>
  <si>
    <t>GSESC-TL-(NOC) TAIRAWHITI ROADS NORTHERN-2M-R</t>
  </si>
  <si>
    <t>GSESC-TL-(NOC) TAIRAWHITI ROADS NORTHERN-2-R</t>
  </si>
  <si>
    <t>GSESC-TL-(NOC) TAIRAWHITI ROADS NORTHERN-2-U</t>
  </si>
  <si>
    <t>GSESC-TL-(NOC) TAIRAWHITI ROADS NORTHERN-3-All</t>
  </si>
  <si>
    <t>GSESC-TL-(NOC) TAIRAWHITI ROADS NORTHERN-3-R</t>
  </si>
  <si>
    <t>GSESC-TL-(NOC) TAIRAWHITI ROADS NORTHERN-3-U</t>
  </si>
  <si>
    <t>GSESC-TL-(NOC) TAIRAWHITI ROADS NORTHERN-4-All</t>
  </si>
  <si>
    <t>GSESC-TL-(NOC) TAIRAWHITI ROADS NORTHERN-4-R</t>
  </si>
  <si>
    <t>GSESC-TL-(NOC) TAIRAWHITI ROADS NORTHERN-4-U</t>
  </si>
  <si>
    <t>GSESC-TL-(NOC) TAIRAWHITI ROADS NORTHERN-All-All</t>
  </si>
  <si>
    <t>GSESC-TL-(NOC) TAIRAWHITI ROADS NORTHERN-All-R</t>
  </si>
  <si>
    <t>GSESC-TL-(NOC) TAIRAWHITI ROADS NORTHERN-All-U</t>
  </si>
  <si>
    <t>GSESC-TL-(NOC) TAIRAWHITI ROADS WESTERN-1-All</t>
  </si>
  <si>
    <t>GSESC-TL-(NOC) TAIRAWHITI ROADS WESTERN-1-R</t>
  </si>
  <si>
    <t>GSESC-TL-(NOC) TAIRAWHITI ROADS WESTERN-1-U</t>
  </si>
  <si>
    <t>GSESC-TL-(NOC) TAIRAWHITI ROADS WESTERN-2-All</t>
  </si>
  <si>
    <t>GSESC-TL-(NOC) TAIRAWHITI ROADS WESTERN-2H-All</t>
  </si>
  <si>
    <t>GSESC-TL-(NOC) TAIRAWHITI ROADS WESTERN-2H-R</t>
  </si>
  <si>
    <t>GSESC-TL-(NOC) TAIRAWHITI ROADS WESTERN-2L-All</t>
  </si>
  <si>
    <t>GSESC-TL-(NOC) TAIRAWHITI ROADS WESTERN-2L-R</t>
  </si>
  <si>
    <t>GSESC-TL-(NOC) TAIRAWHITI ROADS WESTERN-2M-All</t>
  </si>
  <si>
    <t>GSESC-TL-(NOC) TAIRAWHITI ROADS WESTERN-2M-R</t>
  </si>
  <si>
    <t>GSESC-TL-(NOC) TAIRAWHITI ROADS WESTERN-2-R</t>
  </si>
  <si>
    <t>GSESC-TL-(NOC) TAIRAWHITI ROADS WESTERN-2-U</t>
  </si>
  <si>
    <t>GSESC-TL-(NOC) TAIRAWHITI ROADS WESTERN-3-All</t>
  </si>
  <si>
    <t>GSESC-TL-(NOC) TAIRAWHITI ROADS WESTERN-3-R</t>
  </si>
  <si>
    <t>GSESC-TL-(NOC) TAIRAWHITI ROADS WESTERN-3-U</t>
  </si>
  <si>
    <t>GSESC-TL-(NOC) TAIRAWHITI ROADS WESTERN-4-All</t>
  </si>
  <si>
    <t>GSESC-TL-(NOC) TAIRAWHITI ROADS WESTERN-4-R</t>
  </si>
  <si>
    <t>GSESC-TL-(NOC) TAIRAWHITI ROADS WESTERN-4-U</t>
  </si>
  <si>
    <t>GSESC-TL-(NOC) TAIRAWHITI ROADS WESTERN-All-All</t>
  </si>
  <si>
    <t>GSESC-TL-(NOC) TAIRAWHITI ROADS WESTERN-All-R</t>
  </si>
  <si>
    <t>GSESC-TL-(NOC) TAIRAWHITI ROADS WESTERN-All-U</t>
  </si>
  <si>
    <t>GSESC-TL-(NOC) TARANAKI-1-All</t>
  </si>
  <si>
    <t>GSESC-TL-(NOC) TARANAKI-1-R</t>
  </si>
  <si>
    <t>GSESC-TL-(NOC) TARANAKI-1-U</t>
  </si>
  <si>
    <t>GSESC-TL-(NOC) TARANAKI-2-All</t>
  </si>
  <si>
    <t>GSESC-TL-(NOC) TARANAKI-2H-All</t>
  </si>
  <si>
    <t>GSESC-TL-(NOC) TARANAKI-2H-R</t>
  </si>
  <si>
    <t>GSESC-TL-(NOC) TARANAKI-2L-All</t>
  </si>
  <si>
    <t>GSESC-TL-(NOC) TARANAKI-2L-R</t>
  </si>
  <si>
    <t>GSESC-TL-(NOC) TARANAKI-2M-All</t>
  </si>
  <si>
    <t>GSESC-TL-(NOC) TARANAKI-2M-R</t>
  </si>
  <si>
    <t>GSESC-TL-(NOC) TARANAKI-2-R</t>
  </si>
  <si>
    <t>GSESC-TL-(NOC) TARANAKI-2-U</t>
  </si>
  <si>
    <t>GSESC-TL-(NOC) TARANAKI-3-All</t>
  </si>
  <si>
    <t>GSESC-TL-(NOC) TARANAKI-3-R</t>
  </si>
  <si>
    <t>GSESC-TL-(NOC) TARANAKI-3-U</t>
  </si>
  <si>
    <t>GSESC-TL-(NOC) TARANAKI-4-All</t>
  </si>
  <si>
    <t>GSESC-TL-(NOC) TARANAKI-4-R</t>
  </si>
  <si>
    <t>GSESC-TL-(NOC) TARANAKI-4-U</t>
  </si>
  <si>
    <t>GSESC-TL-(NOC) TARANAKI-5-All</t>
  </si>
  <si>
    <t>GSESC-TL-(NOC) TARANAKI-5-R</t>
  </si>
  <si>
    <t>GSESC-TL-(NOC) TARANAKI-5-U</t>
  </si>
  <si>
    <t>GSESC-TL-(NOC) TARANAKI-All-All</t>
  </si>
  <si>
    <t>GSESC-TL-(NOC) TARANAKI-All-R</t>
  </si>
  <si>
    <t>GSESC-TL-(NOC) TARANAKI-All-U</t>
  </si>
  <si>
    <t>GSESC-TL-(NOC) WELLINGTON-1-All</t>
  </si>
  <si>
    <t>GSESC-TL-(NOC) WELLINGTON-1-R</t>
  </si>
  <si>
    <t>GSESC-TL-(NOC) WELLINGTON-1-U</t>
  </si>
  <si>
    <t>GSESC-TL-(NOC) WELLINGTON-2-All</t>
  </si>
  <si>
    <t>GSESC-TL-(NOC) WELLINGTON-2H-All</t>
  </si>
  <si>
    <t>GSESC-TL-(NOC) WELLINGTON-2H-R</t>
  </si>
  <si>
    <t>GSESC-TL-(NOC) WELLINGTON-2H-U</t>
  </si>
  <si>
    <t>GSESC-TL-(NOC) WELLINGTON-2L-All</t>
  </si>
  <si>
    <t>GSESC-TL-(NOC) WELLINGTON-2L-R</t>
  </si>
  <si>
    <t>GSESC-TL-(NOC) WELLINGTON-2L-U</t>
  </si>
  <si>
    <t>GSESC-TL-(NOC) WELLINGTON-2M-All</t>
  </si>
  <si>
    <t>GSESC-TL-(NOC) WELLINGTON-2M-R</t>
  </si>
  <si>
    <t>GSESC-TL-(NOC) WELLINGTON-2-R</t>
  </si>
  <si>
    <t>GSESC-TL-(NOC) WELLINGTON-2-U</t>
  </si>
  <si>
    <t>GSESC-TL-(NOC) WELLINGTON-3-All</t>
  </si>
  <si>
    <t>GSESC-TL-(NOC) WELLINGTON-3-R</t>
  </si>
  <si>
    <t>GSESC-TL-(NOC) WELLINGTON-3-U</t>
  </si>
  <si>
    <t>GSESC-TL-(NOC) WELLINGTON-4-All</t>
  </si>
  <si>
    <t>GSESC-TL-(NOC) WELLINGTON-4-R</t>
  </si>
  <si>
    <t>GSESC-TL-(NOC) WELLINGTON-4-U</t>
  </si>
  <si>
    <t>GSESC-TL-(NOC) WELLINGTON-5-All</t>
  </si>
  <si>
    <t>GSESC-TL-(NOC) WELLINGTON-5-R</t>
  </si>
  <si>
    <t>GSESC-TL-(NOC) WELLINGTON-5-U</t>
  </si>
  <si>
    <t>GSESC-TL-(NOC) WELLINGTON-All-All</t>
  </si>
  <si>
    <t>GSESC-TL-(NOC) WELLINGTON-All-R</t>
  </si>
  <si>
    <t>GSESC-TL-(NOC) WELLINGTON-All-U</t>
  </si>
  <si>
    <t>GSESC-TL-(NOC) WEST COAST-1-All</t>
  </si>
  <si>
    <t>GSESC-TL-(NOC) WEST COAST-1L-All</t>
  </si>
  <si>
    <t>GSESC-TL-(NOC) WEST COAST-1L-R</t>
  </si>
  <si>
    <t>GSESC-TL-(NOC) WEST COAST-1-R</t>
  </si>
  <si>
    <t>GSESC-TL-(NOC) WEST COAST-1-U</t>
  </si>
  <si>
    <t>GSESC-TL-(NOC) WEST COAST-2-All</t>
  </si>
  <si>
    <t>GSESC-TL-(NOC) WEST COAST-2H-All</t>
  </si>
  <si>
    <t>GSESC-TL-(NOC) WEST COAST-2H-R</t>
  </si>
  <si>
    <t>GSESC-TL-(NOC) WEST COAST-2L-All</t>
  </si>
  <si>
    <t>GSESC-TL-(NOC) WEST COAST-2L-R</t>
  </si>
  <si>
    <t>GSESC-TL-(NOC) WEST COAST-2M-All</t>
  </si>
  <si>
    <t>GSESC-TL-(NOC) WEST COAST-2M-R</t>
  </si>
  <si>
    <t>GSESC-TL-(NOC) WEST COAST-2-R</t>
  </si>
  <si>
    <t>GSESC-TL-(NOC) WEST COAST-2-U</t>
  </si>
  <si>
    <t>GSESC-TL-(NOC) WEST COAST-3-All</t>
  </si>
  <si>
    <t>GSESC-TL-(NOC) WEST COAST-3L-All</t>
  </si>
  <si>
    <t>GSESC-TL-(NOC) WEST COAST-3L-R</t>
  </si>
  <si>
    <t>GSESC-TL-(NOC) WEST COAST-3-R</t>
  </si>
  <si>
    <t>GSESC-TL-(NOC) WEST COAST-3-U</t>
  </si>
  <si>
    <t>GSESC-TL-(NOC) WEST COAST-4-All</t>
  </si>
  <si>
    <t>GSESC-TL-(NOC) WEST COAST-4-R</t>
  </si>
  <si>
    <t>GSESC-TL-(NOC) WEST COAST-4-U</t>
  </si>
  <si>
    <t>GSESC-TL-(NOC) WEST COAST-5-All</t>
  </si>
  <si>
    <t>GSESC-TL-(NOC) WEST COAST-5-U</t>
  </si>
  <si>
    <t>GSESC-TL-(NOC) WEST COAST-All-All</t>
  </si>
  <si>
    <t>GSESC-TL-(NOC) WEST COAST-All-R</t>
  </si>
  <si>
    <t>GSESC-TL-(NOC) WEST COAST-All-U</t>
  </si>
  <si>
    <t>GSESC-TL-AUCK ALLIANCE-1-All</t>
  </si>
  <si>
    <t>GSESC-TL-AUCK ALLIANCE-1-R</t>
  </si>
  <si>
    <t>GSESC-TL-AUCK ALLIANCE-1-U</t>
  </si>
  <si>
    <t>GSESC-TL-AUCK ALLIANCE-2-All</t>
  </si>
  <si>
    <t>GSESC-TL-AUCK ALLIANCE-2H-All</t>
  </si>
  <si>
    <t>GSESC-TL-AUCK ALLIANCE-2H-R</t>
  </si>
  <si>
    <t>GSESC-TL-AUCK ALLIANCE-2L-All</t>
  </si>
  <si>
    <t>GSESC-TL-AUCK ALLIANCE-2L-R</t>
  </si>
  <si>
    <t>GSESC-TL-AUCK ALLIANCE-2L-U</t>
  </si>
  <si>
    <t>GSESC-TL-AUCK ALLIANCE-2M-All</t>
  </si>
  <si>
    <t>GSESC-TL-AUCK ALLIANCE-2M-R</t>
  </si>
  <si>
    <t>GSESC-TL-AUCK ALLIANCE-2-R</t>
  </si>
  <si>
    <t>GSESC-TL-AUCK ALLIANCE-2-U</t>
  </si>
  <si>
    <t>GSESC-TL-AUCK ALLIANCE-3-All</t>
  </si>
  <si>
    <t>GSESC-TL-AUCK ALLIANCE-3-R</t>
  </si>
  <si>
    <t>GSESC-TL-AUCK ALLIANCE-3-U</t>
  </si>
  <si>
    <t>GSESC-TL-AUCK ALLIANCE-4-All</t>
  </si>
  <si>
    <t>GSESC-TL-AUCK ALLIANCE-4-R</t>
  </si>
  <si>
    <t>GSESC-TL-AUCK ALLIANCE-4-U</t>
  </si>
  <si>
    <t>GSESC-TL-AUCK ALLIANCE-5-All</t>
  </si>
  <si>
    <t>GSESC-TL-AUCK ALLIANCE-5-R</t>
  </si>
  <si>
    <t>GSESC-TL-AUCK ALLIANCE-5-U</t>
  </si>
  <si>
    <t>GSESC-TL-AUCK ALLIANCE-All-All</t>
  </si>
  <si>
    <t>GSESC-TL-AUCK ALLIANCE-All-R</t>
  </si>
  <si>
    <t>GSESC-TL-AUCK ALLIANCE-All-U</t>
  </si>
  <si>
    <t>GSESC-TL-MILFORD-1-All</t>
  </si>
  <si>
    <t>GSESC-TL-MILFORD-1-R</t>
  </si>
  <si>
    <t>GSESC-TL-MILFORD-1-U</t>
  </si>
  <si>
    <t>GSESC-TL-MILFORD-2-All</t>
  </si>
  <si>
    <t>GSESC-TL-MILFORD-2H-All</t>
  </si>
  <si>
    <t>GSESC-TL-MILFORD-2H-R</t>
  </si>
  <si>
    <t>GSESC-TL-MILFORD-2L-All</t>
  </si>
  <si>
    <t>GSESC-TL-MILFORD-2L-R</t>
  </si>
  <si>
    <t>GSESC-TL-MILFORD-2M-All</t>
  </si>
  <si>
    <t>GSESC-TL-MILFORD-2M-R</t>
  </si>
  <si>
    <t>GSESC-TL-MILFORD-2-R</t>
  </si>
  <si>
    <t>GSESC-TL-MILFORD-2-U</t>
  </si>
  <si>
    <t>GSESC-TL-MILFORD-3-All</t>
  </si>
  <si>
    <t>GSESC-TL-MILFORD-3-R</t>
  </si>
  <si>
    <t>GSESC-TL-MILFORD-3-U</t>
  </si>
  <si>
    <t>GSESC-TL-MILFORD-4-All</t>
  </si>
  <si>
    <t>GSESC-TL-MILFORD-4-R</t>
  </si>
  <si>
    <t>GSESC-TL-MILFORD-4-U</t>
  </si>
  <si>
    <t>GSESC-TL-MILFORD-All-All</t>
  </si>
  <si>
    <t>GSESC-TL-MILFORD-All-R</t>
  </si>
  <si>
    <t>GSESC-TL-MILFORD-All-U</t>
  </si>
  <si>
    <t>GSE-TL-(EC) MARLBOROUGH-All-All</t>
  </si>
  <si>
    <t>GSE-TL-(EC) MARLBOROUGH-All-R</t>
  </si>
  <si>
    <t>GSE-TL-(EC) MARLBOROUGH-All-U</t>
  </si>
  <si>
    <t>GSE-TL-(EC) MARLBOROUGH-National-All</t>
  </si>
  <si>
    <t>GSE-TL-(EC) MARLBOROUGH-National-R</t>
  </si>
  <si>
    <t>GSE-TL-(EC) MARLBOROUGH-National-U</t>
  </si>
  <si>
    <t>GSE-TL-(EC) MARLBOROUGH-Regional-All</t>
  </si>
  <si>
    <t>GSE-TL-(EC) MARLBOROUGH-Regional-R</t>
  </si>
  <si>
    <t>GSE-TL-(EC) MARLBOROUGH-Regional-U</t>
  </si>
  <si>
    <t>GSE-TL-(EC) MARLBOROUGH-Secondary Collector-All</t>
  </si>
  <si>
    <t>GSE-TL-(EC) MARLBOROUGH-Secondary Collector-R</t>
  </si>
  <si>
    <t>GSE-TL-(EC) MARLBOROUGH-Secondary Collector-U</t>
  </si>
  <si>
    <t>GSE-TL-(EC) WEST WAIKATO NORTH-All-All</t>
  </si>
  <si>
    <t>GSE-TL-(EC) WEST WAIKATO NORTH-All-R</t>
  </si>
  <si>
    <t>GSE-TL-(EC) WEST WAIKATO NORTH-All-U</t>
  </si>
  <si>
    <t>GSE-TL-(EC) WEST WAIKATO NORTH-Arterial-All</t>
  </si>
  <si>
    <t>GSE-TL-(EC) WEST WAIKATO NORTH-Arterial-R</t>
  </si>
  <si>
    <t>GSE-TL-(EC) WEST WAIKATO NORTH-Arterial-U</t>
  </si>
  <si>
    <t>GSE-TL-(EC) WEST WAIKATO NORTH-High Volume-All</t>
  </si>
  <si>
    <t>GSE-TL-(EC) WEST WAIKATO NORTH-High Volume-R</t>
  </si>
  <si>
    <t>GSE-TL-(EC) WEST WAIKATO NORTH-High Volume-U</t>
  </si>
  <si>
    <t>GSE-TL-(EC) WEST WAIKATO NORTH-Primary Collector-All</t>
  </si>
  <si>
    <t>GSE-TL-(EC) WEST WAIKATO NORTH-Primary Collector-R</t>
  </si>
  <si>
    <t>GSE-TL-(EC) WEST WAIKATO NORTH-Primary Collector-U</t>
  </si>
  <si>
    <t>GSE-TL-(EC) WEST WAIKATO NORTH-Regional-All</t>
  </si>
  <si>
    <t>GSE-TL-(EC) WEST WAIKATO NORTH-Regional-R</t>
  </si>
  <si>
    <t>GSE-TL-(EC) WEST WAIKATO NORTH-Regional-U</t>
  </si>
  <si>
    <t>GSE-TL-(EC) WEST WAIKATO SOUTH-All-All</t>
  </si>
  <si>
    <t>GSE-TL-(EC) WEST WAIKATO SOUTH-All-R</t>
  </si>
  <si>
    <t>GSE-TL-(EC) WEST WAIKATO SOUTH-All-U</t>
  </si>
  <si>
    <t>GSE-TL-(EC) WEST WAIKATO SOUTH-Arterial-All</t>
  </si>
  <si>
    <t>GSE-TL-(EC) WEST WAIKATO SOUTH-Arterial-R</t>
  </si>
  <si>
    <t>GSE-TL-(EC) WEST WAIKATO SOUTH-Arterial-U</t>
  </si>
  <si>
    <t>GSE-TL-(EC) WEST WAIKATO SOUTH-Primary Collector-All</t>
  </si>
  <si>
    <t>GSE-TL-(EC) WEST WAIKATO SOUTH-Primary Collector-R</t>
  </si>
  <si>
    <t>GSE-TL-(EC) WEST WAIKATO SOUTH-Primary Collector-U</t>
  </si>
  <si>
    <t>GSE-TL-(EC) WEST WAIKATO SOUTH-Regional-All</t>
  </si>
  <si>
    <t>GSE-TL-(EC) WEST WAIKATO SOUTH-Regional-R</t>
  </si>
  <si>
    <t>GSE-TL-(EC) WEST WAIKATO SOUTH-Regional-U</t>
  </si>
  <si>
    <t>GSE-TL-(NOC) BOP EAST-All-All</t>
  </si>
  <si>
    <t>GSE-TL-(NOC) BOP EAST-All-R</t>
  </si>
  <si>
    <t>GSE-TL-(NOC) BOP EAST-All-U</t>
  </si>
  <si>
    <t>GSE-TL-(NOC) BOP EAST-Arterial-All</t>
  </si>
  <si>
    <t>GSE-TL-(NOC) BOP EAST-Arterial-R</t>
  </si>
  <si>
    <t>GSE-TL-(NOC) BOP EAST-Arterial-U</t>
  </si>
  <si>
    <t>GSE-TL-(NOC) BOP EAST-Primary Collector-All</t>
  </si>
  <si>
    <t>GSE-TL-(NOC) BOP EAST-Primary Collector-R</t>
  </si>
  <si>
    <t>GSE-TL-(NOC) BOP EAST-Primary Collector-U</t>
  </si>
  <si>
    <t>GSE-TL-(NOC) BOP EAST-Regional-All</t>
  </si>
  <si>
    <t>GSE-TL-(NOC) BOP EAST-Regional-R</t>
  </si>
  <si>
    <t>GSE-TL-(NOC) BOP EAST-Regional-U</t>
  </si>
  <si>
    <t>GSE-TL-(NOC) BOP WEST-All-All</t>
  </si>
  <si>
    <t>GSE-TL-(NOC) BOP WEST-All-R</t>
  </si>
  <si>
    <t>GSE-TL-(NOC) BOP WEST-All-U</t>
  </si>
  <si>
    <t>GSE-TL-(NOC) BOP WEST-Arterial-All</t>
  </si>
  <si>
    <t>GSE-TL-(NOC) BOP WEST-Arterial-R</t>
  </si>
  <si>
    <t>GSE-TL-(NOC) BOP WEST-High Volume-All</t>
  </si>
  <si>
    <t>GSE-TL-(NOC) BOP WEST-High Volume-R</t>
  </si>
  <si>
    <t>GSE-TL-(NOC) BOP WEST-High Volume-U</t>
  </si>
  <si>
    <t>GSE-TL-(NOC) BOP WEST-Primary Collector-All</t>
  </si>
  <si>
    <t>GSE-TL-(NOC) BOP WEST-Primary Collector-R</t>
  </si>
  <si>
    <t>GSE-TL-(NOC) BOP WEST-Primary Collector-U</t>
  </si>
  <si>
    <t>GSE-TL-(NOC) BOP WEST-Regional-All</t>
  </si>
  <si>
    <t>GSE-TL-(NOC) BOP WEST-Regional-R</t>
  </si>
  <si>
    <t>GSE-TL-(NOC) BOP WEST-Regional-U</t>
  </si>
  <si>
    <t>GSE-TL-(NOC) CENTRAL WAIKATO-All-All</t>
  </si>
  <si>
    <t>GSE-TL-(NOC) CENTRAL WAIKATO-All-R</t>
  </si>
  <si>
    <t>GSE-TL-(NOC) CENTRAL WAIKATO-All-U</t>
  </si>
  <si>
    <t>GSE-TL-(NOC) CENTRAL WAIKATO-Arterial-All</t>
  </si>
  <si>
    <t>GSE-TL-(NOC) CENTRAL WAIKATO-Arterial-R</t>
  </si>
  <si>
    <t>GSE-TL-(NOC) CENTRAL WAIKATO-Arterial-U</t>
  </si>
  <si>
    <t>GSE-TL-(NOC) CENTRAL WAIKATO-High Volume-All</t>
  </si>
  <si>
    <t>GSE-TL-(NOC) CENTRAL WAIKATO-High Volume-R</t>
  </si>
  <si>
    <t>GSE-TL-(NOC) CENTRAL WAIKATO-High Volume-U</t>
  </si>
  <si>
    <t>GSE-TL-(NOC) CENTRAL WAIKATO-National-All</t>
  </si>
  <si>
    <t>GSE-TL-(NOC) CENTRAL WAIKATO-National-R</t>
  </si>
  <si>
    <t>GSE-TL-(NOC) CENTRAL WAIKATO-National-U</t>
  </si>
  <si>
    <t>GSE-TL-(NOC) CENTRAL WAIKATO-Primary Collector-All</t>
  </si>
  <si>
    <t>GSE-TL-(NOC) CENTRAL WAIKATO-Primary Collector-R</t>
  </si>
  <si>
    <t>GSE-TL-(NOC) CENTRAL WAIKATO-Primary Collector-U</t>
  </si>
  <si>
    <t>GSE-TL-(NOC) CENTRAL WAIKATO-Regional-All</t>
  </si>
  <si>
    <t>GSE-TL-(NOC) CENTRAL WAIKATO-Regional-R</t>
  </si>
  <si>
    <t>GSE-TL-(NOC) EAST WAIKATO-All-All</t>
  </si>
  <si>
    <t>GSE-TL-(NOC) EAST WAIKATO-All-R</t>
  </si>
  <si>
    <t>GSE-TL-(NOC) EAST WAIKATO-All-U</t>
  </si>
  <si>
    <t>GSE-TL-(NOC) EAST WAIKATO-Arterial-All</t>
  </si>
  <si>
    <t>GSE-TL-(NOC) EAST WAIKATO-Arterial-R</t>
  </si>
  <si>
    <t>GSE-TL-(NOC) EAST WAIKATO-Arterial-U</t>
  </si>
  <si>
    <t>GSE-TL-(NOC) EAST WAIKATO-High Volume-All</t>
  </si>
  <si>
    <t>GSE-TL-(NOC) EAST WAIKATO-High Volume-R</t>
  </si>
  <si>
    <t>GSE-TL-(NOC) EAST WAIKATO-High Volume-U</t>
  </si>
  <si>
    <t>GSE-TL-(NOC) EAST WAIKATO-Primary Collector-All</t>
  </si>
  <si>
    <t>GSE-TL-(NOC) EAST WAIKATO-Primary Collector-R</t>
  </si>
  <si>
    <t>GSE-TL-(NOC) EAST WAIKATO-Primary Collector-U</t>
  </si>
  <si>
    <t>GSE-TL-(NOC) EAST WAIKATO-Regional-All</t>
  </si>
  <si>
    <t>GSE-TL-(NOC) EAST WAIKATO-Regional-R</t>
  </si>
  <si>
    <t>GSE-TL-(NOC) EAST WAIKATO-Regional-U</t>
  </si>
  <si>
    <t>GSE-TL-(NOC) HAWKES BAY-All-All</t>
  </si>
  <si>
    <t>GSE-TL-(NOC) HAWKES BAY-All-R</t>
  </si>
  <si>
    <t>GSE-TL-(NOC) HAWKES BAY-All-U</t>
  </si>
  <si>
    <t>GSE-TL-(NOC) HAWKES BAY-Arterial-All</t>
  </si>
  <si>
    <t>GSE-TL-(NOC) HAWKES BAY-Arterial-R</t>
  </si>
  <si>
    <t>GSE-TL-(NOC) HAWKES BAY-Arterial-U</t>
  </si>
  <si>
    <t>GSE-TL-(NOC) HAWKES BAY-High Volume-All</t>
  </si>
  <si>
    <t>GSE-TL-(NOC) HAWKES BAY-High Volume-R</t>
  </si>
  <si>
    <t>GSE-TL-(NOC) HAWKES BAY-High Volume-U</t>
  </si>
  <si>
    <t>GSE-TL-(NOC) HAWKES BAY-National-All</t>
  </si>
  <si>
    <t>GSE-TL-(NOC) HAWKES BAY-National-R</t>
  </si>
  <si>
    <t>GSE-TL-(NOC) HAWKES BAY-National-U</t>
  </si>
  <si>
    <t>GSE-TL-(NOC) HAWKES BAY-Primary Collector-All</t>
  </si>
  <si>
    <t>GSE-TL-(NOC) HAWKES BAY-Primary Collector-R</t>
  </si>
  <si>
    <t>GSE-TL-(NOC) HAWKES BAY-Primary Collector-U</t>
  </si>
  <si>
    <t>GSE-TL-(NOC) HAWKES BAY-Regional-All</t>
  </si>
  <si>
    <t>GSE-TL-(NOC) HAWKES BAY-Regional-R</t>
  </si>
  <si>
    <t>GSE-TL-(NOC) HAWKES BAY-Regional-U</t>
  </si>
  <si>
    <t>GSE-TL-(NOC) MANAWATU-WHANGANUI-All-All</t>
  </si>
  <si>
    <t>GSE-TL-(NOC) MANAWATU-WHANGANUI-All-R</t>
  </si>
  <si>
    <t>GSE-TL-(NOC) MANAWATU-WHANGANUI-All-U</t>
  </si>
  <si>
    <t>GSE-TL-(NOC) MANAWATU-WHANGANUI-Arterial-All</t>
  </si>
  <si>
    <t>GSE-TL-(NOC) MANAWATU-WHANGANUI-Arterial-R</t>
  </si>
  <si>
    <t>GSE-TL-(NOC) MANAWATU-WHANGANUI-Arterial-U</t>
  </si>
  <si>
    <t>GSE-TL-(NOC) MANAWATU-WHANGANUI-National-All</t>
  </si>
  <si>
    <t>GSE-TL-(NOC) MANAWATU-WHANGANUI-National-R</t>
  </si>
  <si>
    <t>GSE-TL-(NOC) MANAWATU-WHANGANUI-National-U</t>
  </si>
  <si>
    <t>GSE-TL-(NOC) MANAWATU-WHANGANUI-Primary Collector-All</t>
  </si>
  <si>
    <t>GSE-TL-(NOC) MANAWATU-WHANGANUI-Primary Collector-R</t>
  </si>
  <si>
    <t>GSE-TL-(NOC) MANAWATU-WHANGANUI-Primary Collector-U</t>
  </si>
  <si>
    <t>GSE-TL-(NOC) MANAWATU-WHANGANUI-Regional-All</t>
  </si>
  <si>
    <t>GSE-TL-(NOC) MANAWATU-WHANGANUI-Regional-R</t>
  </si>
  <si>
    <t>GSE-TL-(NOC) MANAWATU-WHANGANUI-Regional-U</t>
  </si>
  <si>
    <t>GSE-TL-(NOC) NELSON-TASMAN-All-All</t>
  </si>
  <si>
    <t>GSE-TL-(NOC) NELSON-TASMAN-All-R</t>
  </si>
  <si>
    <t>GSE-TL-(NOC) NELSON-TASMAN-All-U</t>
  </si>
  <si>
    <t>GSE-TL-(NOC) NELSON-TASMAN-Arterial-All</t>
  </si>
  <si>
    <t>GSE-TL-(NOC) NELSON-TASMAN-Arterial-R</t>
  </si>
  <si>
    <t>GSE-TL-(NOC) NELSON-TASMAN-Arterial-U</t>
  </si>
  <si>
    <t>GSE-TL-(NOC) NELSON-TASMAN-Primary Collector-All</t>
  </si>
  <si>
    <t>GSE-TL-(NOC) NELSON-TASMAN-Primary Collector-R</t>
  </si>
  <si>
    <t>GSE-TL-(NOC) NELSON-TASMAN-Primary Collector-U</t>
  </si>
  <si>
    <t>GSE-TL-(NOC) NELSON-TASMAN-Regional-All</t>
  </si>
  <si>
    <t>GSE-TL-(NOC) NELSON-TASMAN-Regional-R</t>
  </si>
  <si>
    <t>GSE-TL-(NOC) NELSON-TASMAN-Regional-U</t>
  </si>
  <si>
    <t>GSE-TL-(NOC) NELSON-TASMAN-Secondary Collector-All</t>
  </si>
  <si>
    <t>GSE-TL-(NOC) NELSON-TASMAN-Secondary Collector-R</t>
  </si>
  <si>
    <t>GSE-TL-(NOC) NELSON-TASMAN-Secondary Collector-U</t>
  </si>
  <si>
    <t>GSE-TL-(NOC) NORTHLAND-All-All</t>
  </si>
  <si>
    <t>GSE-TL-(NOC) NORTHLAND-All-R</t>
  </si>
  <si>
    <t>GSE-TL-(NOC) NORTHLAND-All-U</t>
  </si>
  <si>
    <t>GSE-TL-(NOC) NORTHLAND-High Volume-All</t>
  </si>
  <si>
    <t>GSE-TL-(NOC) NORTHLAND-High Volume-R</t>
  </si>
  <si>
    <t>GSE-TL-(NOC) NORTHLAND-High Volume-U</t>
  </si>
  <si>
    <t>GSE-TL-(NOC) NORTHLAND-National-All</t>
  </si>
  <si>
    <t>GSE-TL-(NOC) NORTHLAND-National-R</t>
  </si>
  <si>
    <t>GSE-TL-(NOC) NORTHLAND-National-U</t>
  </si>
  <si>
    <t>GSE-TL-(NOC) NORTHLAND-Primary Collector-All</t>
  </si>
  <si>
    <t>GSE-TL-(NOC) NORTHLAND-Primary Collector-R</t>
  </si>
  <si>
    <t>GSE-TL-(NOC) NORTHLAND-Primary Collector-U</t>
  </si>
  <si>
    <t>GSE-TL-(NOC) NORTHLAND-Regional-All</t>
  </si>
  <si>
    <t>GSE-TL-(NOC) NORTHLAND-Regional-R</t>
  </si>
  <si>
    <t>GSE-TL-(NOC) NORTHLAND-Regional-U</t>
  </si>
  <si>
    <t>GSE-TL-(NOC) SOUTH CANTERBURY-All-All</t>
  </si>
  <si>
    <t>GSE-TL-(NOC) SOUTH CANTERBURY-All-R</t>
  </si>
  <si>
    <t>GSE-TL-(NOC) SOUTH CANTERBURY-All-U</t>
  </si>
  <si>
    <t>GSE-TL-(NOC) SOUTH CANTERBURY-Arterial-All</t>
  </si>
  <si>
    <t>GSE-TL-(NOC) SOUTH CANTERBURY-Arterial-R</t>
  </si>
  <si>
    <t>GSE-TL-(NOC) SOUTH CANTERBURY-Arterial-U</t>
  </si>
  <si>
    <t>GSE-TL-(NOC) SOUTH CANTERBURY-National-All</t>
  </si>
  <si>
    <t>GSE-TL-(NOC) SOUTH CANTERBURY-National-R</t>
  </si>
  <si>
    <t>GSE-TL-(NOC) SOUTH CANTERBURY-National-U</t>
  </si>
  <si>
    <t>GSE-TL-(NOC) SOUTH CANTERBURY-Primary Collector-All</t>
  </si>
  <si>
    <t>GSE-TL-(NOC) SOUTH CANTERBURY-Primary Collector-R</t>
  </si>
  <si>
    <t>GSE-TL-(NOC) SOUTH CANTERBURY-Primary Collector-U</t>
  </si>
  <si>
    <t>GSE-TL-(NOC) SOUTH CANTERBURY-Secondary Collector-All</t>
  </si>
  <si>
    <t>GSE-TL-(NOC) SOUTH CANTERBURY-Secondary Collector-R</t>
  </si>
  <si>
    <t>GSE-TL-(NOC) SOUTH CANTERBURY-Secondary Collector-U</t>
  </si>
  <si>
    <t>GSE-TL-(NOC) SOUTHLAND-All-All</t>
  </si>
  <si>
    <t>GSE-TL-(NOC) SOUTHLAND-All-R</t>
  </si>
  <si>
    <t>GSE-TL-(NOC) SOUTHLAND-All-U</t>
  </si>
  <si>
    <t>GSE-TL-(NOC) SOUTHLAND-Arterial-All</t>
  </si>
  <si>
    <t>GSE-TL-(NOC) SOUTHLAND-Arterial-R</t>
  </si>
  <si>
    <t>GSE-TL-(NOC) SOUTHLAND-Arterial-U</t>
  </si>
  <si>
    <t>GSE-TL-(NOC) SOUTHLAND-Primary Collector-All</t>
  </si>
  <si>
    <t>GSE-TL-(NOC) SOUTHLAND-Primary Collector-R</t>
  </si>
  <si>
    <t>GSE-TL-(NOC) SOUTHLAND-Primary Collector-U</t>
  </si>
  <si>
    <t>GSE-TL-(NOC) SOUTHLAND-Regional-All</t>
  </si>
  <si>
    <t>GSE-TL-(NOC) SOUTHLAND-Regional-R</t>
  </si>
  <si>
    <t>GSE-TL-(NOC) SOUTHLAND-Regional-U</t>
  </si>
  <si>
    <t>GSE-TL-(NOC) SOUTHLAND-Secondary Collector-All</t>
  </si>
  <si>
    <t>GSE-TL-(NOC) SOUTHLAND-Secondary Collector-R</t>
  </si>
  <si>
    <t>GSE-TL-(NOC) SOUTHLAND-Secondary Collector-U</t>
  </si>
  <si>
    <t>GSE-TL-(NOC) TAIRAWHITI ROADS NORTHERN-All-All</t>
  </si>
  <si>
    <t>GSE-TL-(NOC) TAIRAWHITI ROADS NORTHERN-All-R</t>
  </si>
  <si>
    <t>GSE-TL-(NOC) TAIRAWHITI ROADS NORTHERN-All-U</t>
  </si>
  <si>
    <t>GSE-TL-(NOC) TAIRAWHITI ROADS NORTHERN-Primary Collector-All</t>
  </si>
  <si>
    <t>GSE-TL-(NOC) TAIRAWHITI ROADS NORTHERN-Primary Collector-R</t>
  </si>
  <si>
    <t>GSE-TL-(NOC) TAIRAWHITI ROADS NORTHERN-Primary Collector-U</t>
  </si>
  <si>
    <t>GSE-TL-(NOC) TAIRAWHITI ROADS WESTERN-All-All</t>
  </si>
  <si>
    <t>GSE-TL-(NOC) TAIRAWHITI ROADS WESTERN-All-R</t>
  </si>
  <si>
    <t>GSE-TL-(NOC) TAIRAWHITI ROADS WESTERN-All-U</t>
  </si>
  <si>
    <t>GSE-TL-(NOC) TAIRAWHITI ROADS WESTERN-Arterial-All</t>
  </si>
  <si>
    <t>GSE-TL-(NOC) TAIRAWHITI ROADS WESTERN-Arterial-R</t>
  </si>
  <si>
    <t>GSE-TL-(NOC) TAIRAWHITI ROADS WESTERN-Arterial-U</t>
  </si>
  <si>
    <t>GSE-TL-(NOC) TAIRAWHITI ROADS WESTERN-Primary Collector-All</t>
  </si>
  <si>
    <t>GSE-TL-(NOC) TAIRAWHITI ROADS WESTERN-Primary Collector-R</t>
  </si>
  <si>
    <t>GSE-TL-(NOC) TAIRAWHITI ROADS WESTERN-Primary Collector-U</t>
  </si>
  <si>
    <t>GSE-TL-(NOC) TAIRAWHITI ROADS WESTERN-Regional-All</t>
  </si>
  <si>
    <t>GSE-TL-(NOC) TAIRAWHITI ROADS WESTERN-Regional-R</t>
  </si>
  <si>
    <t>GSE-TL-(NOC) TAIRAWHITI ROADS WESTERN-Regional-U</t>
  </si>
  <si>
    <t>GSE-TL-(NOC) TARANAKI-All-All</t>
  </si>
  <si>
    <t>GSE-TL-(NOC) TARANAKI-All-R</t>
  </si>
  <si>
    <t>GSE-TL-(NOC) TARANAKI-All-U</t>
  </si>
  <si>
    <t>GSE-TL-(NOC) TARANAKI-Arterial-All</t>
  </si>
  <si>
    <t>GSE-TL-(NOC) TARANAKI-Arterial-R</t>
  </si>
  <si>
    <t>GSE-TL-(NOC) TARANAKI-Arterial-U</t>
  </si>
  <si>
    <t>GSE-TL-(NOC) TARANAKI-Primary Collector-All</t>
  </si>
  <si>
    <t>GSE-TL-(NOC) TARANAKI-Primary Collector-R</t>
  </si>
  <si>
    <t>GSE-TL-(NOC) TARANAKI-Primary Collector-U</t>
  </si>
  <si>
    <t>GSE-TL-(NOC) TARANAKI-Regional-All</t>
  </si>
  <si>
    <t>GSE-TL-(NOC) TARANAKI-Regional-R</t>
  </si>
  <si>
    <t>GSE-TL-(NOC) TARANAKI-Regional-U</t>
  </si>
  <si>
    <t>GSE-TL-(NOC) TARANAKI-Secondary Collector-All</t>
  </si>
  <si>
    <t>GSE-TL-(NOC) TARANAKI-Secondary Collector-R</t>
  </si>
  <si>
    <t>GSE-TL-(NOC) TARANAKI-Secondary Collector-U</t>
  </si>
  <si>
    <t>GSE-TL-(NOC) WELLINGTON-All-All</t>
  </si>
  <si>
    <t>GSE-TL-(NOC) WELLINGTON-All-R</t>
  </si>
  <si>
    <t>GSE-TL-(NOC) WELLINGTON-All-U</t>
  </si>
  <si>
    <t>GSE-TL-(NOC) WELLINGTON-High Volume-All</t>
  </si>
  <si>
    <t>GSE-TL-(NOC) WELLINGTON-High Volume-R</t>
  </si>
  <si>
    <t>GSE-TL-(NOC) WELLINGTON-High Volume-U</t>
  </si>
  <si>
    <t>GSE-TL-(NOC) WELLINGTON-National-All</t>
  </si>
  <si>
    <t>GSE-TL-(NOC) WELLINGTON-National-R</t>
  </si>
  <si>
    <t>GSE-TL-(NOC) WELLINGTON-Primary Collector-All</t>
  </si>
  <si>
    <t>GSE-TL-(NOC) WELLINGTON-Primary Collector-R</t>
  </si>
  <si>
    <t>GSE-TL-(NOC) WELLINGTON-Primary Collector-U</t>
  </si>
  <si>
    <t>GSE-TL-(NOC) WELLINGTON-Regional-All</t>
  </si>
  <si>
    <t>GSE-TL-(NOC) WELLINGTON-Regional-R</t>
  </si>
  <si>
    <t>GSE-TL-(NOC) WELLINGTON-Regional-U</t>
  </si>
  <si>
    <t>GSE-TL-(NOC) WEST COAST-All-All</t>
  </si>
  <si>
    <t>GSE-TL-(NOC) WEST COAST-All-R</t>
  </si>
  <si>
    <t>GSE-TL-(NOC) WEST COAST-All-U</t>
  </si>
  <si>
    <t>GSE-TL-(NOC) WEST COAST-Arterial-All</t>
  </si>
  <si>
    <t>GSE-TL-(NOC) WEST COAST-Arterial-R</t>
  </si>
  <si>
    <t>GSE-TL-(NOC) WEST COAST-Arterial-U</t>
  </si>
  <si>
    <t>GSE-TL-(NOC) WEST COAST-Primary Collector-All</t>
  </si>
  <si>
    <t>GSE-TL-(NOC) WEST COAST-Primary Collector-R</t>
  </si>
  <si>
    <t>GSE-TL-(NOC) WEST COAST-Primary Collector-U</t>
  </si>
  <si>
    <t>GSE-TL-(NOC) WEST COAST-Regional-All</t>
  </si>
  <si>
    <t>GSE-TL-(NOC) WEST COAST-Regional-R</t>
  </si>
  <si>
    <t>GSE-TL-(NOC) WEST COAST-Regional-U</t>
  </si>
  <si>
    <t>GSE-TL-AUCK ALLIANCE-All-All</t>
  </si>
  <si>
    <t>GSE-TL-AUCK ALLIANCE-All-R</t>
  </si>
  <si>
    <t>GSE-TL-AUCK ALLIANCE-All-U</t>
  </si>
  <si>
    <t>GSE-TL-AUCK ALLIANCE-High Volume-All</t>
  </si>
  <si>
    <t>GSE-TL-AUCK ALLIANCE-High Volume-R</t>
  </si>
  <si>
    <t>GSE-TL-AUCK ALLIANCE-High Volume-U</t>
  </si>
  <si>
    <t>GSE-TL-AUCK ALLIANCE-Primary Collector-All</t>
  </si>
  <si>
    <t>GSE-TL-AUCK ALLIANCE-Primary Collector-R</t>
  </si>
  <si>
    <t>GSE-TL-AUCK ALLIANCE-Regional-All</t>
  </si>
  <si>
    <t>GSE-TL-AUCK ALLIANCE-Regional-R</t>
  </si>
  <si>
    <t>GSE-TL-AUCK ALLIANCE-Regional-U</t>
  </si>
  <si>
    <t>GSE-TL-MILFORD-All-All</t>
  </si>
  <si>
    <t>GSE-TL-MILFORD-All-R</t>
  </si>
  <si>
    <t>GSE-TL-MILFORD-All-U</t>
  </si>
  <si>
    <t>GSE-TL-MILFORD-Regional-All</t>
  </si>
  <si>
    <t>GSE-TL-MILFORD-Regional-R</t>
  </si>
  <si>
    <t>GSE-TL-MILFORD-Regional-U</t>
  </si>
  <si>
    <t>R15020m-(EC) MARLBOROUGH-All-All</t>
  </si>
  <si>
    <t>R15020m-(EC) MARLBOROUGH-All-R</t>
  </si>
  <si>
    <t>R15020m-(EC) MARLBOROUGH-All-U</t>
  </si>
  <si>
    <t>R15020m-(EC) MARLBOROUGH-National-All</t>
  </si>
  <si>
    <t>R15020m-(EC) MARLBOROUGH-National-R</t>
  </si>
  <si>
    <t>R15020m-(EC) MARLBOROUGH-National-U</t>
  </si>
  <si>
    <t>R15020m-(EC) MARLBOROUGH-Regional-All</t>
  </si>
  <si>
    <t>R15020m-(EC) MARLBOROUGH-Regional-R</t>
  </si>
  <si>
    <t>R15020m-(EC) MARLBOROUGH-Regional-U</t>
  </si>
  <si>
    <t>R15020m-(EC) MARLBOROUGH-Secondary Collector-All</t>
  </si>
  <si>
    <t>R15020m-(EC) MARLBOROUGH-Secondary Collector-R</t>
  </si>
  <si>
    <t>R15020m-(EC) MARLBOROUGH-Secondary Collector-U</t>
  </si>
  <si>
    <t>R15020m-(EC) WEST WAIKATO NORTH-All-All</t>
  </si>
  <si>
    <t>R15020m-(EC) WEST WAIKATO NORTH-All-R</t>
  </si>
  <si>
    <t>R15020m-(EC) WEST WAIKATO NORTH-All-U</t>
  </si>
  <si>
    <t>R15020m-(EC) WEST WAIKATO NORTH-Arterial-All</t>
  </si>
  <si>
    <t>R15020m-(EC) WEST WAIKATO NORTH-Arterial-R</t>
  </si>
  <si>
    <t>R15020m-(EC) WEST WAIKATO NORTH-Arterial-U</t>
  </si>
  <si>
    <t>R15020m-(EC) WEST WAIKATO NORTH-High Volume-All</t>
  </si>
  <si>
    <t>R15020m-(EC) WEST WAIKATO NORTH-High Volume-R</t>
  </si>
  <si>
    <t>R15020m-(EC) WEST WAIKATO NORTH-High Volume-U</t>
  </si>
  <si>
    <t>R15020m-(EC) WEST WAIKATO NORTH-Primary Collector-All</t>
  </si>
  <si>
    <t>R15020m-(EC) WEST WAIKATO NORTH-Primary Collector-R</t>
  </si>
  <si>
    <t>R15020m-(EC) WEST WAIKATO NORTH-Primary Collector-U</t>
  </si>
  <si>
    <t>R15020m-(EC) WEST WAIKATO NORTH-Regional-All</t>
  </si>
  <si>
    <t>R15020m-(EC) WEST WAIKATO NORTH-Regional-R</t>
  </si>
  <si>
    <t>R15020m-(EC) WEST WAIKATO NORTH-Regional-U</t>
  </si>
  <si>
    <t>R15020m-(EC) WEST WAIKATO SOUTH-All-All</t>
  </si>
  <si>
    <t>R15020m-(EC) WEST WAIKATO SOUTH-All-R</t>
  </si>
  <si>
    <t>R15020m-(EC) WEST WAIKATO SOUTH-All-U</t>
  </si>
  <si>
    <t>R15020m-(EC) WEST WAIKATO SOUTH-Arterial-All</t>
  </si>
  <si>
    <t>R15020m-(EC) WEST WAIKATO SOUTH-Arterial-R</t>
  </si>
  <si>
    <t>R15020m-(EC) WEST WAIKATO SOUTH-Arterial-U</t>
  </si>
  <si>
    <t>R15020m-(EC) WEST WAIKATO SOUTH-Primary Collector-All</t>
  </si>
  <si>
    <t>R15020m-(EC) WEST WAIKATO SOUTH-Primary Collector-R</t>
  </si>
  <si>
    <t>R15020m-(EC) WEST WAIKATO SOUTH-Primary Collector-U</t>
  </si>
  <si>
    <t>R15020m-(EC) WEST WAIKATO SOUTH-Regional-All</t>
  </si>
  <si>
    <t>R15020m-(EC) WEST WAIKATO SOUTH-Regional-R</t>
  </si>
  <si>
    <t>R15020m-(EC) WEST WAIKATO SOUTH-Regional-U</t>
  </si>
  <si>
    <t>R15020m-(NOC) BOP EAST-All-All</t>
  </si>
  <si>
    <t>R15020m-(NOC) BOP EAST-All-R</t>
  </si>
  <si>
    <t>R15020m-(NOC) BOP EAST-All-U</t>
  </si>
  <si>
    <t>R15020m-(NOC) BOP EAST-Arterial-All</t>
  </si>
  <si>
    <t>R15020m-(NOC) BOP EAST-Arterial-R</t>
  </si>
  <si>
    <t>R15020m-(NOC) BOP EAST-Arterial-U</t>
  </si>
  <si>
    <t>R15020m-(NOC) BOP EAST-Primary Collector-All</t>
  </si>
  <si>
    <t>R15020m-(NOC) BOP EAST-Primary Collector-R</t>
  </si>
  <si>
    <t>R15020m-(NOC) BOP EAST-Primary Collector-U</t>
  </si>
  <si>
    <t>R15020m-(NOC) BOP EAST-Regional-All</t>
  </si>
  <si>
    <t>R15020m-(NOC) BOP EAST-Regional-R</t>
  </si>
  <si>
    <t>R15020m-(NOC) BOP EAST-Regional-U</t>
  </si>
  <si>
    <t>R15020m-(NOC) BOP WEST-All-All</t>
  </si>
  <si>
    <t>R15020m-(NOC) BOP WEST-All-R</t>
  </si>
  <si>
    <t>R15020m-(NOC) BOP WEST-All-U</t>
  </si>
  <si>
    <t>R15020m-(NOC) BOP WEST-Arterial-All</t>
  </si>
  <si>
    <t>R15020m-(NOC) BOP WEST-Arterial-R</t>
  </si>
  <si>
    <t>R15020m-(NOC) BOP WEST-High Volume-All</t>
  </si>
  <si>
    <t>R15020m-(NOC) BOP WEST-High Volume-R</t>
  </si>
  <si>
    <t>R15020m-(NOC) BOP WEST-High Volume-U</t>
  </si>
  <si>
    <t>R15020m-(NOC) BOP WEST-Primary Collector-All</t>
  </si>
  <si>
    <t>R15020m-(NOC) BOP WEST-Primary Collector-R</t>
  </si>
  <si>
    <t>R15020m-(NOC) BOP WEST-Primary Collector-U</t>
  </si>
  <si>
    <t>R15020m-(NOC) BOP WEST-Regional-All</t>
  </si>
  <si>
    <t>R15020m-(NOC) BOP WEST-Regional-R</t>
  </si>
  <si>
    <t>R15020m-(NOC) BOP WEST-Regional-U</t>
  </si>
  <si>
    <t>R15020m-(NOC) CENTRAL WAIKATO-All-All</t>
  </si>
  <si>
    <t>R15020m-(NOC) CENTRAL WAIKATO-All-R</t>
  </si>
  <si>
    <t>R15020m-(NOC) CENTRAL WAIKATO-All-U</t>
  </si>
  <si>
    <t>R15020m-(NOC) CENTRAL WAIKATO-Arterial-All</t>
  </si>
  <si>
    <t>R15020m-(NOC) CENTRAL WAIKATO-Arterial-R</t>
  </si>
  <si>
    <t>R15020m-(NOC) CENTRAL WAIKATO-Arterial-U</t>
  </si>
  <si>
    <t>R15020m-(NOC) CENTRAL WAIKATO-High Volume-All</t>
  </si>
  <si>
    <t>R15020m-(NOC) CENTRAL WAIKATO-High Volume-R</t>
  </si>
  <si>
    <t>R15020m-(NOC) CENTRAL WAIKATO-High Volume-U</t>
  </si>
  <si>
    <t>R15020m-(NOC) CENTRAL WAIKATO-National-All</t>
  </si>
  <si>
    <t>R15020m-(NOC) CENTRAL WAIKATO-National-R</t>
  </si>
  <si>
    <t>R15020m-(NOC) CENTRAL WAIKATO-National-U</t>
  </si>
  <si>
    <t>R15020m-(NOC) CENTRAL WAIKATO-Primary Collector-All</t>
  </si>
  <si>
    <t>R15020m-(NOC) CENTRAL WAIKATO-Primary Collector-R</t>
  </si>
  <si>
    <t>R15020m-(NOC) CENTRAL WAIKATO-Primary Collector-U</t>
  </si>
  <si>
    <t>R15020m-(NOC) CENTRAL WAIKATO-Regional-All</t>
  </si>
  <si>
    <t>R15020m-(NOC) CENTRAL WAIKATO-Regional-R</t>
  </si>
  <si>
    <t>R15020m-(NOC) EAST WAIKATO-All-All</t>
  </si>
  <si>
    <t>R15020m-(NOC) EAST WAIKATO-All-R</t>
  </si>
  <si>
    <t>R15020m-(NOC) EAST WAIKATO-All-U</t>
  </si>
  <si>
    <t>R15020m-(NOC) EAST WAIKATO-Arterial-All</t>
  </si>
  <si>
    <t>R15020m-(NOC) EAST WAIKATO-Arterial-R</t>
  </si>
  <si>
    <t>R15020m-(NOC) EAST WAIKATO-Arterial-U</t>
  </si>
  <si>
    <t>R15020m-(NOC) EAST WAIKATO-High Volume-All</t>
  </si>
  <si>
    <t>R15020m-(NOC) EAST WAIKATO-High Volume-R</t>
  </si>
  <si>
    <t>R15020m-(NOC) EAST WAIKATO-High Volume-U</t>
  </si>
  <si>
    <t>R15020m-(NOC) EAST WAIKATO-Primary Collector-All</t>
  </si>
  <si>
    <t>R15020m-(NOC) EAST WAIKATO-Primary Collector-R</t>
  </si>
  <si>
    <t>R15020m-(NOC) EAST WAIKATO-Primary Collector-U</t>
  </si>
  <si>
    <t>R15020m-(NOC) EAST WAIKATO-Regional-All</t>
  </si>
  <si>
    <t>R15020m-(NOC) EAST WAIKATO-Regional-R</t>
  </si>
  <si>
    <t>R15020m-(NOC) EAST WAIKATO-Regional-U</t>
  </si>
  <si>
    <t>R15020m-(NOC) HAWKES BAY-All-All</t>
  </si>
  <si>
    <t>R15020m-(NOC) HAWKES BAY-All-R</t>
  </si>
  <si>
    <t>R15020m-(NOC) HAWKES BAY-All-U</t>
  </si>
  <si>
    <t>R15020m-(NOC) HAWKES BAY-Arterial-All</t>
  </si>
  <si>
    <t>R15020m-(NOC) HAWKES BAY-Arterial-R</t>
  </si>
  <si>
    <t>R15020m-(NOC) HAWKES BAY-Arterial-U</t>
  </si>
  <si>
    <t>R15020m-(NOC) HAWKES BAY-High Volume-All</t>
  </si>
  <si>
    <t>R15020m-(NOC) HAWKES BAY-High Volume-R</t>
  </si>
  <si>
    <t>R15020m-(NOC) HAWKES BAY-High Volume-U</t>
  </si>
  <si>
    <t>R15020m-(NOC) HAWKES BAY-National-All</t>
  </si>
  <si>
    <t>R15020m-(NOC) HAWKES BAY-National-R</t>
  </si>
  <si>
    <t>R15020m-(NOC) HAWKES BAY-National-U</t>
  </si>
  <si>
    <t>R15020m-(NOC) HAWKES BAY-Primary Collector-All</t>
  </si>
  <si>
    <t>R15020m-(NOC) HAWKES BAY-Primary Collector-R</t>
  </si>
  <si>
    <t>R15020m-(NOC) HAWKES BAY-Primary Collector-U</t>
  </si>
  <si>
    <t>R15020m-(NOC) HAWKES BAY-Regional-All</t>
  </si>
  <si>
    <t>R15020m-(NOC) HAWKES BAY-Regional-R</t>
  </si>
  <si>
    <t>R15020m-(NOC) HAWKES BAY-Regional-U</t>
  </si>
  <si>
    <t>R15020m-(NOC) MANAWATU-WHANGANUI-All-All</t>
  </si>
  <si>
    <t>R15020m-(NOC) MANAWATU-WHANGANUI-All-R</t>
  </si>
  <si>
    <t>R15020m-(NOC) MANAWATU-WHANGANUI-All-U</t>
  </si>
  <si>
    <t>R15020m-(NOC) MANAWATU-WHANGANUI-Arterial-All</t>
  </si>
  <si>
    <t>R15020m-(NOC) MANAWATU-WHANGANUI-Arterial-R</t>
  </si>
  <si>
    <t>R15020m-(NOC) MANAWATU-WHANGANUI-Arterial-U</t>
  </si>
  <si>
    <t>R15020m-(NOC) MANAWATU-WHANGANUI-National-All</t>
  </si>
  <si>
    <t>R15020m-(NOC) MANAWATU-WHANGANUI-National-R</t>
  </si>
  <si>
    <t>R15020m-(NOC) MANAWATU-WHANGANUI-National-U</t>
  </si>
  <si>
    <t>R15020m-(NOC) MANAWATU-WHANGANUI-Primary Collector-All</t>
  </si>
  <si>
    <t>R15020m-(NOC) MANAWATU-WHANGANUI-Primary Collector-R</t>
  </si>
  <si>
    <t>R15020m-(NOC) MANAWATU-WHANGANUI-Primary Collector-U</t>
  </si>
  <si>
    <t>R15020m-(NOC) MANAWATU-WHANGANUI-Regional-All</t>
  </si>
  <si>
    <t>R15020m-(NOC) MANAWATU-WHANGANUI-Regional-R</t>
  </si>
  <si>
    <t>R15020m-(NOC) MANAWATU-WHANGANUI-Regional-U</t>
  </si>
  <si>
    <t>R15020m-(NOC) NELSON-TASMAN-All-All</t>
  </si>
  <si>
    <t>R15020m-(NOC) NELSON-TASMAN-All-R</t>
  </si>
  <si>
    <t>R15020m-(NOC) NELSON-TASMAN-All-U</t>
  </si>
  <si>
    <t>R15020m-(NOC) NELSON-TASMAN-Arterial-All</t>
  </si>
  <si>
    <t>R15020m-(NOC) NELSON-TASMAN-Arterial-R</t>
  </si>
  <si>
    <t>R15020m-(NOC) NELSON-TASMAN-Arterial-U</t>
  </si>
  <si>
    <t>R15020m-(NOC) NELSON-TASMAN-Primary Collector-All</t>
  </si>
  <si>
    <t>R15020m-(NOC) NELSON-TASMAN-Primary Collector-R</t>
  </si>
  <si>
    <t>R15020m-(NOC) NELSON-TASMAN-Primary Collector-U</t>
  </si>
  <si>
    <t>R15020m-(NOC) NELSON-TASMAN-Regional-All</t>
  </si>
  <si>
    <t>R15020m-(NOC) NELSON-TASMAN-Regional-R</t>
  </si>
  <si>
    <t>R15020m-(NOC) NELSON-TASMAN-Regional-U</t>
  </si>
  <si>
    <t>R15020m-(NOC) NELSON-TASMAN-Secondary Collector-All</t>
  </si>
  <si>
    <t>R15020m-(NOC) NELSON-TASMAN-Secondary Collector-R</t>
  </si>
  <si>
    <t>R15020m-(NOC) NELSON-TASMAN-Secondary Collector-U</t>
  </si>
  <si>
    <t>R15020m-(NOC) NORTHLAND-All-All</t>
  </si>
  <si>
    <t>R15020m-(NOC) NORTHLAND-All-R</t>
  </si>
  <si>
    <t>R15020m-(NOC) NORTHLAND-All-U</t>
  </si>
  <si>
    <t>R15020m-(NOC) NORTHLAND-High Volume-All</t>
  </si>
  <si>
    <t>R15020m-(NOC) NORTHLAND-High Volume-R</t>
  </si>
  <si>
    <t>R15020m-(NOC) NORTHLAND-High Volume-U</t>
  </si>
  <si>
    <t>R15020m-(NOC) NORTHLAND-National-All</t>
  </si>
  <si>
    <t>R15020m-(NOC) NORTHLAND-National-R</t>
  </si>
  <si>
    <t>R15020m-(NOC) NORTHLAND-National-U</t>
  </si>
  <si>
    <t>R15020m-(NOC) NORTHLAND-Primary Collector-All</t>
  </si>
  <si>
    <t>R15020m-(NOC) NORTHLAND-Primary Collector-R</t>
  </si>
  <si>
    <t>R15020m-(NOC) NORTHLAND-Primary Collector-U</t>
  </si>
  <si>
    <t>R15020m-(NOC) NORTHLAND-Regional-All</t>
  </si>
  <si>
    <t>R15020m-(NOC) NORTHLAND-Regional-R</t>
  </si>
  <si>
    <t>R15020m-(NOC) NORTHLAND-Regional-U</t>
  </si>
  <si>
    <t>R15020m-(NOC) SOUTH CANTERBURY-All-All</t>
  </si>
  <si>
    <t>R15020m-(NOC) SOUTH CANTERBURY-All-R</t>
  </si>
  <si>
    <t>R15020m-(NOC) SOUTH CANTERBURY-All-U</t>
  </si>
  <si>
    <t>R15020m-(NOC) SOUTH CANTERBURY-Arterial-All</t>
  </si>
  <si>
    <t>R15020m-(NOC) SOUTH CANTERBURY-Arterial-R</t>
  </si>
  <si>
    <t>R15020m-(NOC) SOUTH CANTERBURY-Arterial-U</t>
  </si>
  <si>
    <t>R15020m-(NOC) SOUTH CANTERBURY-National-All</t>
  </si>
  <si>
    <t>R15020m-(NOC) SOUTH CANTERBURY-National-R</t>
  </si>
  <si>
    <t>R15020m-(NOC) SOUTH CANTERBURY-National-U</t>
  </si>
  <si>
    <t>R15020m-(NOC) SOUTH CANTERBURY-Primary Collector-All</t>
  </si>
  <si>
    <t>R15020m-(NOC) SOUTH CANTERBURY-Primary Collector-R</t>
  </si>
  <si>
    <t>R15020m-(NOC) SOUTH CANTERBURY-Primary Collector-U</t>
  </si>
  <si>
    <t>R15020m-(NOC) SOUTH CANTERBURY-Secondary Collector-All</t>
  </si>
  <si>
    <t>R15020m-(NOC) SOUTH CANTERBURY-Secondary Collector-R</t>
  </si>
  <si>
    <t>R15020m-(NOC) SOUTH CANTERBURY-Secondary Collector-U</t>
  </si>
  <si>
    <t>R15020m-(NOC) SOUTHLAND-All-All</t>
  </si>
  <si>
    <t>R15020m-(NOC) SOUTHLAND-All-R</t>
  </si>
  <si>
    <t>R15020m-(NOC) SOUTHLAND-All-U</t>
  </si>
  <si>
    <t>R15020m-(NOC) SOUTHLAND-Arterial-All</t>
  </si>
  <si>
    <t>R15020m-(NOC) SOUTHLAND-Arterial-R</t>
  </si>
  <si>
    <t>R15020m-(NOC) SOUTHLAND-Arterial-U</t>
  </si>
  <si>
    <t>R15020m-(NOC) SOUTHLAND-Primary Collector-All</t>
  </si>
  <si>
    <t>R15020m-(NOC) SOUTHLAND-Primary Collector-R</t>
  </si>
  <si>
    <t>R15020m-(NOC) SOUTHLAND-Primary Collector-U</t>
  </si>
  <si>
    <t>R15020m-(NOC) SOUTHLAND-Regional-All</t>
  </si>
  <si>
    <t>R15020m-(NOC) SOUTHLAND-Regional-R</t>
  </si>
  <si>
    <t>R15020m-(NOC) SOUTHLAND-Regional-U</t>
  </si>
  <si>
    <t>R15020m-(NOC) SOUTHLAND-Secondary Collector-All</t>
  </si>
  <si>
    <t>R15020m-(NOC) SOUTHLAND-Secondary Collector-R</t>
  </si>
  <si>
    <t>R15020m-(NOC) SOUTHLAND-Secondary Collector-U</t>
  </si>
  <si>
    <t>R15020m-(NOC) TAIRAWHITI ROADS NORTHERN-All-All</t>
  </si>
  <si>
    <t>R15020m-(NOC) TAIRAWHITI ROADS NORTHERN-All-R</t>
  </si>
  <si>
    <t>R15020m-(NOC) TAIRAWHITI ROADS NORTHERN-All-U</t>
  </si>
  <si>
    <t>R15020m-(NOC) TAIRAWHITI ROADS NORTHERN-Primary Collector-All</t>
  </si>
  <si>
    <t>R15020m-(NOC) TAIRAWHITI ROADS NORTHERN-Primary Collector-R</t>
  </si>
  <si>
    <t>R15020m-(NOC) TAIRAWHITI ROADS NORTHERN-Primary Collector-U</t>
  </si>
  <si>
    <t>R15020m-(NOC) TAIRAWHITI ROADS WESTERN-All-All</t>
  </si>
  <si>
    <t>R15020m-(NOC) TAIRAWHITI ROADS WESTERN-All-R</t>
  </si>
  <si>
    <t>R15020m-(NOC) TAIRAWHITI ROADS WESTERN-All-U</t>
  </si>
  <si>
    <t>R15020m-(NOC) TAIRAWHITI ROADS WESTERN-Arterial-All</t>
  </si>
  <si>
    <t>R15020m-(NOC) TAIRAWHITI ROADS WESTERN-Arterial-R</t>
  </si>
  <si>
    <t>R15020m-(NOC) TAIRAWHITI ROADS WESTERN-Arterial-U</t>
  </si>
  <si>
    <t>R15020m-(NOC) TAIRAWHITI ROADS WESTERN-Primary Collector-All</t>
  </si>
  <si>
    <t>R15020m-(NOC) TAIRAWHITI ROADS WESTERN-Primary Collector-R</t>
  </si>
  <si>
    <t>R15020m-(NOC) TAIRAWHITI ROADS WESTERN-Primary Collector-U</t>
  </si>
  <si>
    <t>R15020m-(NOC) TAIRAWHITI ROADS WESTERN-Regional-All</t>
  </si>
  <si>
    <t>R15020m-(NOC) TAIRAWHITI ROADS WESTERN-Regional-R</t>
  </si>
  <si>
    <t>R15020m-(NOC) TAIRAWHITI ROADS WESTERN-Regional-U</t>
  </si>
  <si>
    <t>R15020m-(NOC) TARANAKI-All-All</t>
  </si>
  <si>
    <t>R15020m-(NOC) TARANAKI-All-R</t>
  </si>
  <si>
    <t>R15020m-(NOC) TARANAKI-All-U</t>
  </si>
  <si>
    <t>R15020m-(NOC) TARANAKI-Arterial-All</t>
  </si>
  <si>
    <t>R15020m-(NOC) TARANAKI-Arterial-R</t>
  </si>
  <si>
    <t>R15020m-(NOC) TARANAKI-Arterial-U</t>
  </si>
  <si>
    <t>R15020m-(NOC) TARANAKI-Primary Collector-All</t>
  </si>
  <si>
    <t>R15020m-(NOC) TARANAKI-Primary Collector-R</t>
  </si>
  <si>
    <t>R15020m-(NOC) TARANAKI-Primary Collector-U</t>
  </si>
  <si>
    <t>R15020m-(NOC) TARANAKI-Regional-All</t>
  </si>
  <si>
    <t>R15020m-(NOC) TARANAKI-Regional-R</t>
  </si>
  <si>
    <t>R15020m-(NOC) TARANAKI-Regional-U</t>
  </si>
  <si>
    <t>R15020m-(NOC) TARANAKI-Secondary Collector-All</t>
  </si>
  <si>
    <t>R15020m-(NOC) TARANAKI-Secondary Collector-R</t>
  </si>
  <si>
    <t>R15020m-(NOC) TARANAKI-Secondary Collector-U</t>
  </si>
  <si>
    <t>R15020m-(NOC) WELLINGTON-All-All</t>
  </si>
  <si>
    <t>R15020m-(NOC) WELLINGTON-All-R</t>
  </si>
  <si>
    <t>R15020m-(NOC) WELLINGTON-All-U</t>
  </si>
  <si>
    <t>R15020m-(NOC) WELLINGTON-High Volume-All</t>
  </si>
  <si>
    <t>R15020m-(NOC) WELLINGTON-High Volume-R</t>
  </si>
  <si>
    <t>R15020m-(NOC) WELLINGTON-High Volume-U</t>
  </si>
  <si>
    <t>R15020m-(NOC) WELLINGTON-National-All</t>
  </si>
  <si>
    <t>R15020m-(NOC) WELLINGTON-National-R</t>
  </si>
  <si>
    <t>R15020m-(NOC) WELLINGTON-Primary Collector-All</t>
  </si>
  <si>
    <t>R15020m-(NOC) WELLINGTON-Primary Collector-R</t>
  </si>
  <si>
    <t>R15020m-(NOC) WELLINGTON-Primary Collector-U</t>
  </si>
  <si>
    <t>R15020m-(NOC) WELLINGTON-Regional-All</t>
  </si>
  <si>
    <t>R15020m-(NOC) WELLINGTON-Regional-R</t>
  </si>
  <si>
    <t>R15020m-(NOC) WELLINGTON-Regional-U</t>
  </si>
  <si>
    <t>R15020m-(NOC) WEST COAST-All-All</t>
  </si>
  <si>
    <t>R15020m-(NOC) WEST COAST-All-R</t>
  </si>
  <si>
    <t>R15020m-(NOC) WEST COAST-All-U</t>
  </si>
  <si>
    <t>R15020m-(NOC) WEST COAST-Arterial-All</t>
  </si>
  <si>
    <t>R15020m-(NOC) WEST COAST-Arterial-R</t>
  </si>
  <si>
    <t>R15020m-(NOC) WEST COAST-Arterial-U</t>
  </si>
  <si>
    <t>R15020m-(NOC) WEST COAST-Primary Collector-All</t>
  </si>
  <si>
    <t>R15020m-(NOC) WEST COAST-Primary Collector-R</t>
  </si>
  <si>
    <t>R15020m-(NOC) WEST COAST-Primary Collector-U</t>
  </si>
  <si>
    <t>R15020m-(NOC) WEST COAST-Regional-All</t>
  </si>
  <si>
    <t>R15020m-(NOC) WEST COAST-Regional-R</t>
  </si>
  <si>
    <t>R15020m-(NOC) WEST COAST-Regional-U</t>
  </si>
  <si>
    <t>R15020m-AUCK ALLIANCE-All-All</t>
  </si>
  <si>
    <t>R15020m-AUCK ALLIANCE-All-R</t>
  </si>
  <si>
    <t>R15020m-AUCK ALLIANCE-All-U</t>
  </si>
  <si>
    <t>R15020m-AUCK ALLIANCE-High Volume-All</t>
  </si>
  <si>
    <t>R15020m-AUCK ALLIANCE-High Volume-R</t>
  </si>
  <si>
    <t>R15020m-AUCK ALLIANCE-High Volume-U</t>
  </si>
  <si>
    <t>R15020m-AUCK ALLIANCE-Primary Collector-All</t>
  </si>
  <si>
    <t>R15020m-AUCK ALLIANCE-Primary Collector-R</t>
  </si>
  <si>
    <t>R15020m-AUCK ALLIANCE-Regional-All</t>
  </si>
  <si>
    <t>R15020m-AUCK ALLIANCE-Regional-R</t>
  </si>
  <si>
    <t>R15020m-AUCK ALLIANCE-Regional-U</t>
  </si>
  <si>
    <t>R15020m-MILFORD-All-All</t>
  </si>
  <si>
    <t>R15020m-MILFORD-All-R</t>
  </si>
  <si>
    <t>R15020m-MILFORD-All-U</t>
  </si>
  <si>
    <t>R15020m-MILFORD-Regional-All</t>
  </si>
  <si>
    <t>R15020m-MILFORD-Regional-R</t>
  </si>
  <si>
    <t>R15020m-MILFORD-Regional-U</t>
  </si>
  <si>
    <t>RSL-(EC) MARLBOROUGH-All-All</t>
  </si>
  <si>
    <t>RSL-(EC) MARLBOROUGH-All-R</t>
  </si>
  <si>
    <t>RSL-(EC) MARLBOROUGH-All-U</t>
  </si>
  <si>
    <t>RSL-(EC) MARLBOROUGH-National-All</t>
  </si>
  <si>
    <t>RSL-(EC) MARLBOROUGH-National-R</t>
  </si>
  <si>
    <t>RSL-(EC) MARLBOROUGH-National-U</t>
  </si>
  <si>
    <t>RSL-(EC) MARLBOROUGH-Regional-All</t>
  </si>
  <si>
    <t>RSL-(EC) MARLBOROUGH-Regional-R</t>
  </si>
  <si>
    <t>RSL-(EC) MARLBOROUGH-Regional-U</t>
  </si>
  <si>
    <t>RSL-(EC) MARLBOROUGH-Secondary Collector-All</t>
  </si>
  <si>
    <t>RSL-(EC) MARLBOROUGH-Secondary Collector-R</t>
  </si>
  <si>
    <t>RSL-(EC) MARLBOROUGH-Secondary Collector-U</t>
  </si>
  <si>
    <t>RSL-(EC) WEST WAIKATO NORTH-All-All</t>
  </si>
  <si>
    <t>RSL-(EC) WEST WAIKATO NORTH-All-R</t>
  </si>
  <si>
    <t>RSL-(EC) WEST WAIKATO NORTH-All-U</t>
  </si>
  <si>
    <t>RSL-(EC) WEST WAIKATO NORTH-Arterial-All</t>
  </si>
  <si>
    <t>RSL-(EC) WEST WAIKATO NORTH-Arterial-R</t>
  </si>
  <si>
    <t>RSL-(EC) WEST WAIKATO NORTH-Arterial-U</t>
  </si>
  <si>
    <t>RSL-(EC) WEST WAIKATO NORTH-High Volume-All</t>
  </si>
  <si>
    <t>RSL-(EC) WEST WAIKATO NORTH-High Volume-R</t>
  </si>
  <si>
    <t>RSL-(EC) WEST WAIKATO NORTH-High Volume-U</t>
  </si>
  <si>
    <t>RSL-(EC) WEST WAIKATO NORTH-Primary Collector-All</t>
  </si>
  <si>
    <t>RSL-(EC) WEST WAIKATO NORTH-Primary Collector-R</t>
  </si>
  <si>
    <t>RSL-(EC) WEST WAIKATO NORTH-Primary Collector-U</t>
  </si>
  <si>
    <t>RSL-(EC) WEST WAIKATO NORTH-Regional-All</t>
  </si>
  <si>
    <t>RSL-(EC) WEST WAIKATO NORTH-Regional-R</t>
  </si>
  <si>
    <t>RSL-(EC) WEST WAIKATO NORTH-Regional-U</t>
  </si>
  <si>
    <t>RSL-(EC) WEST WAIKATO SOUTH-All-All</t>
  </si>
  <si>
    <t>RSL-(EC) WEST WAIKATO SOUTH-All-R</t>
  </si>
  <si>
    <t>RSL-(EC) WEST WAIKATO SOUTH-All-U</t>
  </si>
  <si>
    <t>RSL-(EC) WEST WAIKATO SOUTH-Arterial-All</t>
  </si>
  <si>
    <t>RSL-(EC) WEST WAIKATO SOUTH-Arterial-R</t>
  </si>
  <si>
    <t>RSL-(EC) WEST WAIKATO SOUTH-Arterial-U</t>
  </si>
  <si>
    <t>RSL-(EC) WEST WAIKATO SOUTH-Primary Collector-All</t>
  </si>
  <si>
    <t>RSL-(EC) WEST WAIKATO SOUTH-Primary Collector-R</t>
  </si>
  <si>
    <t>RSL-(EC) WEST WAIKATO SOUTH-Primary Collector-U</t>
  </si>
  <si>
    <t>RSL-(EC) WEST WAIKATO SOUTH-Regional-All</t>
  </si>
  <si>
    <t>RSL-(EC) WEST WAIKATO SOUTH-Regional-R</t>
  </si>
  <si>
    <t>RSL-(EC) WEST WAIKATO SOUTH-Regional-U</t>
  </si>
  <si>
    <t>RSL-(NOC) BOP EAST-All-All</t>
  </si>
  <si>
    <t>RSL-(NOC) BOP EAST-All-R</t>
  </si>
  <si>
    <t>RSL-(NOC) BOP EAST-All-U</t>
  </si>
  <si>
    <t>RSL-(NOC) BOP EAST-Arterial-All</t>
  </si>
  <si>
    <t>RSL-(NOC) BOP EAST-Arterial-R</t>
  </si>
  <si>
    <t>RSL-(NOC) BOP EAST-Arterial-U</t>
  </si>
  <si>
    <t>RSL-(NOC) BOP EAST-Primary Collector-All</t>
  </si>
  <si>
    <t>RSL-(NOC) BOP EAST-Primary Collector-R</t>
  </si>
  <si>
    <t>RSL-(NOC) BOP EAST-Primary Collector-U</t>
  </si>
  <si>
    <t>RSL-(NOC) BOP EAST-Regional-All</t>
  </si>
  <si>
    <t>RSL-(NOC) BOP EAST-Regional-R</t>
  </si>
  <si>
    <t>RSL-(NOC) BOP EAST-Regional-U</t>
  </si>
  <si>
    <t>RSL-(NOC) BOP WEST-All-All</t>
  </si>
  <si>
    <t>RSL-(NOC) BOP WEST-All-R</t>
  </si>
  <si>
    <t>RSL-(NOC) BOP WEST-All-U</t>
  </si>
  <si>
    <t>RSL-(NOC) BOP WEST-Arterial-All</t>
  </si>
  <si>
    <t>RSL-(NOC) BOP WEST-Arterial-R</t>
  </si>
  <si>
    <t>RSL-(NOC) BOP WEST-High Volume-All</t>
  </si>
  <si>
    <t>RSL-(NOC) BOP WEST-High Volume-R</t>
  </si>
  <si>
    <t>RSL-(NOC) BOP WEST-High Volume-U</t>
  </si>
  <si>
    <t>RSL-(NOC) BOP WEST-Primary Collector-All</t>
  </si>
  <si>
    <t>RSL-(NOC) BOP WEST-Primary Collector-R</t>
  </si>
  <si>
    <t>RSL-(NOC) BOP WEST-Regional-All</t>
  </si>
  <si>
    <t>RSL-(NOC) BOP WEST-Regional-R</t>
  </si>
  <si>
    <t>RSL-(NOC) BOP WEST-Regional-U</t>
  </si>
  <si>
    <t>RSL-(NOC) CENTRAL WAIKATO-All-All</t>
  </si>
  <si>
    <t>RSL-(NOC) CENTRAL WAIKATO-All-R</t>
  </si>
  <si>
    <t>RSL-(NOC) CENTRAL WAIKATO-All-U</t>
  </si>
  <si>
    <t>RSL-(NOC) CENTRAL WAIKATO-Arterial-All</t>
  </si>
  <si>
    <t>RSL-(NOC) CENTRAL WAIKATO-Arterial-R</t>
  </si>
  <si>
    <t>RSL-(NOC) CENTRAL WAIKATO-Arterial-U</t>
  </si>
  <si>
    <t>RSL-(NOC) CENTRAL WAIKATO-High Volume-All</t>
  </si>
  <si>
    <t>RSL-(NOC) CENTRAL WAIKATO-High Volume-R</t>
  </si>
  <si>
    <t>RSL-(NOC) CENTRAL WAIKATO-High Volume-U</t>
  </si>
  <si>
    <t>RSL-(NOC) CENTRAL WAIKATO-National-All</t>
  </si>
  <si>
    <t>RSL-(NOC) CENTRAL WAIKATO-National-R</t>
  </si>
  <si>
    <t>RSL-(NOC) CENTRAL WAIKATO-National-U</t>
  </si>
  <si>
    <t>RSL-(NOC) CENTRAL WAIKATO-Primary Collector-All</t>
  </si>
  <si>
    <t>RSL-(NOC) CENTRAL WAIKATO-Primary Collector-R</t>
  </si>
  <si>
    <t>RSL-(NOC) CENTRAL WAIKATO-Primary Collector-U</t>
  </si>
  <si>
    <t>RSL-(NOC) CENTRAL WAIKATO-Regional-All</t>
  </si>
  <si>
    <t>RSL-(NOC) CENTRAL WAIKATO-Regional-R</t>
  </si>
  <si>
    <t>RSL-(NOC) EAST WAIKATO-All-All</t>
  </si>
  <si>
    <t>RSL-(NOC) EAST WAIKATO-All-R</t>
  </si>
  <si>
    <t>RSL-(NOC) EAST WAIKATO-All-U</t>
  </si>
  <si>
    <t>RSL-(NOC) EAST WAIKATO-Arterial-All</t>
  </si>
  <si>
    <t>RSL-(NOC) EAST WAIKATO-Arterial-R</t>
  </si>
  <si>
    <t>RSL-(NOC) EAST WAIKATO-Arterial-U</t>
  </si>
  <si>
    <t>RSL-(NOC) EAST WAIKATO-High Volume-All</t>
  </si>
  <si>
    <t>RSL-(NOC) EAST WAIKATO-High Volume-R</t>
  </si>
  <si>
    <t>RSL-(NOC) EAST WAIKATO-Primary Collector-All</t>
  </si>
  <si>
    <t>RSL-(NOC) EAST WAIKATO-Primary Collector-R</t>
  </si>
  <si>
    <t>RSL-(NOC) EAST WAIKATO-Primary Collector-U</t>
  </si>
  <si>
    <t>RSL-(NOC) EAST WAIKATO-Regional-All</t>
  </si>
  <si>
    <t>RSL-(NOC) EAST WAIKATO-Regional-R</t>
  </si>
  <si>
    <t>RSL-(NOC) EAST WAIKATO-Regional-U</t>
  </si>
  <si>
    <t>RSL-(NOC) HAWKES BAY-All-All</t>
  </si>
  <si>
    <t>RSL-(NOC) HAWKES BAY-All-R</t>
  </si>
  <si>
    <t>RSL-(NOC) HAWKES BAY-All-U</t>
  </si>
  <si>
    <t>RSL-(NOC) HAWKES BAY-Arterial-All</t>
  </si>
  <si>
    <t>RSL-(NOC) HAWKES BAY-Arterial-R</t>
  </si>
  <si>
    <t>RSL-(NOC) HAWKES BAY-Arterial-U</t>
  </si>
  <si>
    <t>RSL-(NOC) HAWKES BAY-High Volume-All</t>
  </si>
  <si>
    <t>RSL-(NOC) HAWKES BAY-High Volume-R</t>
  </si>
  <si>
    <t>RSL-(NOC) HAWKES BAY-High Volume-U</t>
  </si>
  <si>
    <t>RSL-(NOC) HAWKES BAY-National-All</t>
  </si>
  <si>
    <t>RSL-(NOC) HAWKES BAY-National-R</t>
  </si>
  <si>
    <t>RSL-(NOC) HAWKES BAY-National-U</t>
  </si>
  <si>
    <t>RSL-(NOC) HAWKES BAY-Primary Collector-All</t>
  </si>
  <si>
    <t>RSL-(NOC) HAWKES BAY-Primary Collector-R</t>
  </si>
  <si>
    <t>RSL-(NOC) HAWKES BAY-Primary Collector-U</t>
  </si>
  <si>
    <t>RSL-(NOC) HAWKES BAY-Regional-All</t>
  </si>
  <si>
    <t>RSL-(NOC) HAWKES BAY-Regional-R</t>
  </si>
  <si>
    <t>RSL-(NOC) HAWKES BAY-Regional-U</t>
  </si>
  <si>
    <t>RSL-(NOC) MANAWATU-WHANGANUI-All-All</t>
  </si>
  <si>
    <t>RSL-(NOC) MANAWATU-WHANGANUI-All-R</t>
  </si>
  <si>
    <t>RSL-(NOC) MANAWATU-WHANGANUI-All-U</t>
  </si>
  <si>
    <t>RSL-(NOC) MANAWATU-WHANGANUI-Arterial-All</t>
  </si>
  <si>
    <t>RSL-(NOC) MANAWATU-WHANGANUI-Arterial-R</t>
  </si>
  <si>
    <t>RSL-(NOC) MANAWATU-WHANGANUI-Arterial-U</t>
  </si>
  <si>
    <t>RSL-(NOC) MANAWATU-WHANGANUI-National-All</t>
  </si>
  <si>
    <t>RSL-(NOC) MANAWATU-WHANGANUI-National-R</t>
  </si>
  <si>
    <t>RSL-(NOC) MANAWATU-WHANGANUI-National-U</t>
  </si>
  <si>
    <t>RSL-(NOC) MANAWATU-WHANGANUI-Primary Collector-All</t>
  </si>
  <si>
    <t>RSL-(NOC) MANAWATU-WHANGANUI-Primary Collector-R</t>
  </si>
  <si>
    <t>RSL-(NOC) MANAWATU-WHANGANUI-Primary Collector-U</t>
  </si>
  <si>
    <t>RSL-(NOC) MANAWATU-WHANGANUI-Regional-All</t>
  </si>
  <si>
    <t>RSL-(NOC) MANAWATU-WHANGANUI-Regional-R</t>
  </si>
  <si>
    <t>RSL-(NOC) MANAWATU-WHANGANUI-Regional-U</t>
  </si>
  <si>
    <t>RSL-(NOC) NELSON-TASMAN-All-All</t>
  </si>
  <si>
    <t>RSL-(NOC) NELSON-TASMAN-All-R</t>
  </si>
  <si>
    <t>RSL-(NOC) NELSON-TASMAN-All-U</t>
  </si>
  <si>
    <t>RSL-(NOC) NELSON-TASMAN-Arterial-All</t>
  </si>
  <si>
    <t>RSL-(NOC) NELSON-TASMAN-Arterial-R</t>
  </si>
  <si>
    <t>RSL-(NOC) NELSON-TASMAN-Arterial-U</t>
  </si>
  <si>
    <t>RSL-(NOC) NELSON-TASMAN-Primary Collector-All</t>
  </si>
  <si>
    <t>RSL-(NOC) NELSON-TASMAN-Primary Collector-R</t>
  </si>
  <si>
    <t>RSL-(NOC) NELSON-TASMAN-Primary Collector-U</t>
  </si>
  <si>
    <t>RSL-(NOC) NELSON-TASMAN-Regional-All</t>
  </si>
  <si>
    <t>RSL-(NOC) NELSON-TASMAN-Regional-R</t>
  </si>
  <si>
    <t>RSL-(NOC) NELSON-TASMAN-Regional-U</t>
  </si>
  <si>
    <t>RSL-(NOC) NELSON-TASMAN-Secondary Collector-All</t>
  </si>
  <si>
    <t>RSL-(NOC) NELSON-TASMAN-Secondary Collector-R</t>
  </si>
  <si>
    <t>RSL-(NOC) NELSON-TASMAN-Secondary Collector-U</t>
  </si>
  <si>
    <t>RSL-(NOC) NORTHLAND-All-All</t>
  </si>
  <si>
    <t>RSL-(NOC) NORTHLAND-All-R</t>
  </si>
  <si>
    <t>RSL-(NOC) NORTHLAND-All-U</t>
  </si>
  <si>
    <t>RSL-(NOC) NORTHLAND-High Volume-All</t>
  </si>
  <si>
    <t>RSL-(NOC) NORTHLAND-High Volume-R</t>
  </si>
  <si>
    <t>RSL-(NOC) NORTHLAND-High Volume-U</t>
  </si>
  <si>
    <t>RSL-(NOC) NORTHLAND-National-All</t>
  </si>
  <si>
    <t>RSL-(NOC) NORTHLAND-National-R</t>
  </si>
  <si>
    <t>RSL-(NOC) NORTHLAND-National-U</t>
  </si>
  <si>
    <t>RSL-(NOC) NORTHLAND-Primary Collector-All</t>
  </si>
  <si>
    <t>RSL-(NOC) NORTHLAND-Primary Collector-R</t>
  </si>
  <si>
    <t>RSL-(NOC) NORTHLAND-Primary Collector-U</t>
  </si>
  <si>
    <t>RSL-(NOC) NORTHLAND-Regional-All</t>
  </si>
  <si>
    <t>RSL-(NOC) NORTHLAND-Regional-R</t>
  </si>
  <si>
    <t>RSL-(NOC) NORTHLAND-Regional-U</t>
  </si>
  <si>
    <t>RSL-(NOC) SOUTH CANTERBURY-All-All</t>
  </si>
  <si>
    <t>RSL-(NOC) SOUTH CANTERBURY-All-R</t>
  </si>
  <si>
    <t>RSL-(NOC) SOUTH CANTERBURY-All-U</t>
  </si>
  <si>
    <t>RSL-(NOC) SOUTH CANTERBURY-Arterial-All</t>
  </si>
  <si>
    <t>RSL-(NOC) SOUTH CANTERBURY-Arterial-R</t>
  </si>
  <si>
    <t>RSL-(NOC) SOUTH CANTERBURY-Arterial-U</t>
  </si>
  <si>
    <t>RSL-(NOC) SOUTH CANTERBURY-National-All</t>
  </si>
  <si>
    <t>RSL-(NOC) SOUTH CANTERBURY-National-R</t>
  </si>
  <si>
    <t>RSL-(NOC) SOUTH CANTERBURY-National-U</t>
  </si>
  <si>
    <t>RSL-(NOC) SOUTH CANTERBURY-Primary Collector-All</t>
  </si>
  <si>
    <t>RSL-(NOC) SOUTH CANTERBURY-Primary Collector-R</t>
  </si>
  <si>
    <t>RSL-(NOC) SOUTH CANTERBURY-Primary Collector-U</t>
  </si>
  <si>
    <t>RSL-(NOC) SOUTH CANTERBURY-Secondary Collector-All</t>
  </si>
  <si>
    <t>RSL-(NOC) SOUTH CANTERBURY-Secondary Collector-R</t>
  </si>
  <si>
    <t>RSL-(NOC) SOUTH CANTERBURY-Secondary Collector-U</t>
  </si>
  <si>
    <t>RSL-(NOC) SOUTHLAND-All-All</t>
  </si>
  <si>
    <t>RSL-(NOC) SOUTHLAND-All-R</t>
  </si>
  <si>
    <t>RSL-(NOC) SOUTHLAND-All-U</t>
  </si>
  <si>
    <t>RSL-(NOC) SOUTHLAND-Arterial-All</t>
  </si>
  <si>
    <t>RSL-(NOC) SOUTHLAND-Arterial-R</t>
  </si>
  <si>
    <t>RSL-(NOC) SOUTHLAND-Arterial-U</t>
  </si>
  <si>
    <t>RSL-(NOC) SOUTHLAND-Primary Collector-All</t>
  </si>
  <si>
    <t>RSL-(NOC) SOUTHLAND-Primary Collector-R</t>
  </si>
  <si>
    <t>RSL-(NOC) SOUTHLAND-Primary Collector-U</t>
  </si>
  <si>
    <t>RSL-(NOC) SOUTHLAND-Regional-All</t>
  </si>
  <si>
    <t>RSL-(NOC) SOUTHLAND-Regional-R</t>
  </si>
  <si>
    <t>RSL-(NOC) SOUTHLAND-Regional-U</t>
  </si>
  <si>
    <t>RSL-(NOC) SOUTHLAND-Secondary Collector-All</t>
  </si>
  <si>
    <t>RSL-(NOC) SOUTHLAND-Secondary Collector-R</t>
  </si>
  <si>
    <t>RSL-(NOC) SOUTHLAND-Secondary Collector-U</t>
  </si>
  <si>
    <t>RSL-(NOC) TAIRAWHITI ROADS NORTHERN-All-All</t>
  </si>
  <si>
    <t>RSL-(NOC) TAIRAWHITI ROADS NORTHERN-All-R</t>
  </si>
  <si>
    <t>RSL-(NOC) TAIRAWHITI ROADS NORTHERN-All-U</t>
  </si>
  <si>
    <t>RSL-(NOC) TAIRAWHITI ROADS NORTHERN-Primary Collector-All</t>
  </si>
  <si>
    <t>RSL-(NOC) TAIRAWHITI ROADS NORTHERN-Primary Collector-R</t>
  </si>
  <si>
    <t>RSL-(NOC) TAIRAWHITI ROADS NORTHERN-Primary Collector-U</t>
  </si>
  <si>
    <t>RSL-(NOC) TAIRAWHITI ROADS WESTERN-All-All</t>
  </si>
  <si>
    <t>RSL-(NOC) TAIRAWHITI ROADS WESTERN-All-R</t>
  </si>
  <si>
    <t>RSL-(NOC) TAIRAWHITI ROADS WESTERN-All-U</t>
  </si>
  <si>
    <t>RSL-(NOC) TAIRAWHITI ROADS WESTERN-Arterial-All</t>
  </si>
  <si>
    <t>RSL-(NOC) TAIRAWHITI ROADS WESTERN-Arterial-R</t>
  </si>
  <si>
    <t>RSL-(NOC) TAIRAWHITI ROADS WESTERN-Arterial-U</t>
  </si>
  <si>
    <t>RSL-(NOC) TAIRAWHITI ROADS WESTERN-Primary Collector-All</t>
  </si>
  <si>
    <t>RSL-(NOC) TAIRAWHITI ROADS WESTERN-Primary Collector-R</t>
  </si>
  <si>
    <t>RSL-(NOC) TAIRAWHITI ROADS WESTERN-Primary Collector-U</t>
  </si>
  <si>
    <t>RSL-(NOC) TAIRAWHITI ROADS WESTERN-Regional-All</t>
  </si>
  <si>
    <t>RSL-(NOC) TAIRAWHITI ROADS WESTERN-Regional-R</t>
  </si>
  <si>
    <t>RSL-(NOC) TAIRAWHITI ROADS WESTERN-Regional-U</t>
  </si>
  <si>
    <t>RSL-(NOC) TARANAKI-All-All</t>
  </si>
  <si>
    <t>RSL-(NOC) TARANAKI-All-R</t>
  </si>
  <si>
    <t>RSL-(NOC) TARANAKI-All-U</t>
  </si>
  <si>
    <t>RSL-(NOC) TARANAKI-Arterial-All</t>
  </si>
  <si>
    <t>RSL-(NOC) TARANAKI-Arterial-R</t>
  </si>
  <si>
    <t>RSL-(NOC) TARANAKI-Arterial-U</t>
  </si>
  <si>
    <t>RSL-(NOC) TARANAKI-Primary Collector-All</t>
  </si>
  <si>
    <t>RSL-(NOC) TARANAKI-Primary Collector-R</t>
  </si>
  <si>
    <t>RSL-(NOC) TARANAKI-Primary Collector-U</t>
  </si>
  <si>
    <t>RSL-(NOC) TARANAKI-Regional-All</t>
  </si>
  <si>
    <t>RSL-(NOC) TARANAKI-Regional-R</t>
  </si>
  <si>
    <t>RSL-(NOC) TARANAKI-Regional-U</t>
  </si>
  <si>
    <t>RSL-(NOC) TARANAKI-Secondary Collector-All</t>
  </si>
  <si>
    <t>RSL-(NOC) TARANAKI-Secondary Collector-R</t>
  </si>
  <si>
    <t>RSL-(NOC) TARANAKI-Secondary Collector-U</t>
  </si>
  <si>
    <t>RSL-(NOC) WELLINGTON-All-All</t>
  </si>
  <si>
    <t>RSL-(NOC) WELLINGTON-All-R</t>
  </si>
  <si>
    <t>RSL-(NOC) WELLINGTON-All-U</t>
  </si>
  <si>
    <t>RSL-(NOC) WELLINGTON-High Volume-All</t>
  </si>
  <si>
    <t>RSL-(NOC) WELLINGTON-High Volume-R</t>
  </si>
  <si>
    <t>RSL-(NOC) WELLINGTON-High Volume-U</t>
  </si>
  <si>
    <t>RSL-(NOC) WELLINGTON-National-All</t>
  </si>
  <si>
    <t>RSL-(NOC) WELLINGTON-National-R</t>
  </si>
  <si>
    <t>RSL-(NOC) WELLINGTON-Primary Collector-All</t>
  </si>
  <si>
    <t>RSL-(NOC) WELLINGTON-Primary Collector-R</t>
  </si>
  <si>
    <t>RSL-(NOC) WELLINGTON-Primary Collector-U</t>
  </si>
  <si>
    <t>RSL-(NOC) WELLINGTON-Regional-All</t>
  </si>
  <si>
    <t>RSL-(NOC) WELLINGTON-Regional-R</t>
  </si>
  <si>
    <t>RSL-(NOC) WELLINGTON-Regional-U</t>
  </si>
  <si>
    <t>RSL-(NOC) WEST COAST-All-All</t>
  </si>
  <si>
    <t>RSL-(NOC) WEST COAST-All-R</t>
  </si>
  <si>
    <t>RSL-(NOC) WEST COAST-All-U</t>
  </si>
  <si>
    <t>RSL-(NOC) WEST COAST-Arterial-All</t>
  </si>
  <si>
    <t>RSL-(NOC) WEST COAST-Arterial-R</t>
  </si>
  <si>
    <t>RSL-(NOC) WEST COAST-Arterial-U</t>
  </si>
  <si>
    <t>RSL-(NOC) WEST COAST-Primary Collector-All</t>
  </si>
  <si>
    <t>RSL-(NOC) WEST COAST-Primary Collector-R</t>
  </si>
  <si>
    <t>RSL-(NOC) WEST COAST-Primary Collector-U</t>
  </si>
  <si>
    <t>RSL-(NOC) WEST COAST-Regional-All</t>
  </si>
  <si>
    <t>RSL-(NOC) WEST COAST-Regional-R</t>
  </si>
  <si>
    <t>RSL-(NOC) WEST COAST-Regional-U</t>
  </si>
  <si>
    <t>RSL-AUCK ALLIANCE-All-All</t>
  </si>
  <si>
    <t>RSL-AUCK ALLIANCE-All-R</t>
  </si>
  <si>
    <t>RSL-AUCK ALLIANCE-All-U</t>
  </si>
  <si>
    <t>RSL-AUCK ALLIANCE-High Volume-All</t>
  </si>
  <si>
    <t>RSL-AUCK ALLIANCE-High Volume-R</t>
  </si>
  <si>
    <t>RSL-AUCK ALLIANCE-High Volume-U</t>
  </si>
  <si>
    <t>RSL-AUCK ALLIANCE-Regional-All</t>
  </si>
  <si>
    <t>RSL-AUCK ALLIANCE-Regional-R</t>
  </si>
  <si>
    <t>RSL-AUCK ALLIANCE-Regional-U</t>
  </si>
  <si>
    <t>RSL-MILFORD-All-All</t>
  </si>
  <si>
    <t>RSL-MILFORD-All-R</t>
  </si>
  <si>
    <t>RSL-MILFORD-All-U</t>
  </si>
  <si>
    <t>RSL-MILFORD-Regional-All</t>
  </si>
  <si>
    <t>RSL-MILFORD-Regional-R</t>
  </si>
  <si>
    <t>RSL-MILFORD-Regional-U</t>
  </si>
  <si>
    <t>RT-(EC) MARLBOROUGH-All-All</t>
  </si>
  <si>
    <t>RT-(EC) MARLBOROUGH-All-R</t>
  </si>
  <si>
    <t>RT-(EC) MARLBOROUGH-All-U</t>
  </si>
  <si>
    <t>RT-(EC) MARLBOROUGH-National-All</t>
  </si>
  <si>
    <t>RT-(EC) MARLBOROUGH-National-R</t>
  </si>
  <si>
    <t>RT-(EC) MARLBOROUGH-National-U</t>
  </si>
  <si>
    <t>RT-(EC) MARLBOROUGH-Regional-All</t>
  </si>
  <si>
    <t>RT-(EC) MARLBOROUGH-Regional-R</t>
  </si>
  <si>
    <t>RT-(EC) MARLBOROUGH-Regional-U</t>
  </si>
  <si>
    <t>RT-(EC) MARLBOROUGH-Secondary Collector-All</t>
  </si>
  <si>
    <t>RT-(EC) MARLBOROUGH-Secondary Collector-R</t>
  </si>
  <si>
    <t>RT-(EC) MARLBOROUGH-Secondary Collector-U</t>
  </si>
  <si>
    <t>RT-(EC) WEST WAIKATO NORTH-All-All</t>
  </si>
  <si>
    <t>RT-(EC) WEST WAIKATO NORTH-All-R</t>
  </si>
  <si>
    <t>RT-(EC) WEST WAIKATO NORTH-All-U</t>
  </si>
  <si>
    <t>RT-(EC) WEST WAIKATO NORTH-Arterial-All</t>
  </si>
  <si>
    <t>RT-(EC) WEST WAIKATO NORTH-Arterial-R</t>
  </si>
  <si>
    <t>RT-(EC) WEST WAIKATO NORTH-Arterial-U</t>
  </si>
  <si>
    <t>RT-(EC) WEST WAIKATO NORTH-High Volume-All</t>
  </si>
  <si>
    <t>RT-(EC) WEST WAIKATO NORTH-High Volume-R</t>
  </si>
  <si>
    <t>RT-(EC) WEST WAIKATO NORTH-High Volume-U</t>
  </si>
  <si>
    <t>RT-(EC) WEST WAIKATO NORTH-Primary Collector-All</t>
  </si>
  <si>
    <t>RT-(EC) WEST WAIKATO NORTH-Primary Collector-R</t>
  </si>
  <si>
    <t>RT-(EC) WEST WAIKATO NORTH-Primary Collector-U</t>
  </si>
  <si>
    <t>RT-(EC) WEST WAIKATO NORTH-Regional-All</t>
  </si>
  <si>
    <t>RT-(EC) WEST WAIKATO NORTH-Regional-R</t>
  </si>
  <si>
    <t>RT-(EC) WEST WAIKATO NORTH-Regional-U</t>
  </si>
  <si>
    <t>RT-(EC) WEST WAIKATO SOUTH-All-All</t>
  </si>
  <si>
    <t>RT-(EC) WEST WAIKATO SOUTH-All-R</t>
  </si>
  <si>
    <t>RT-(EC) WEST WAIKATO SOUTH-All-U</t>
  </si>
  <si>
    <t>RT-(EC) WEST WAIKATO SOUTH-Arterial-All</t>
  </si>
  <si>
    <t>RT-(EC) WEST WAIKATO SOUTH-Arterial-R</t>
  </si>
  <si>
    <t>RT-(EC) WEST WAIKATO SOUTH-Arterial-U</t>
  </si>
  <si>
    <t>RT-(EC) WEST WAIKATO SOUTH-Primary Collector-All</t>
  </si>
  <si>
    <t>RT-(EC) WEST WAIKATO SOUTH-Primary Collector-R</t>
  </si>
  <si>
    <t>RT-(EC) WEST WAIKATO SOUTH-Primary Collector-U</t>
  </si>
  <si>
    <t>RT-(EC) WEST WAIKATO SOUTH-Regional-All</t>
  </si>
  <si>
    <t>RT-(EC) WEST WAIKATO SOUTH-Regional-R</t>
  </si>
  <si>
    <t>RT-(EC) WEST WAIKATO SOUTH-Regional-U</t>
  </si>
  <si>
    <t>RT-(NOC) BOP EAST-All-All</t>
  </si>
  <si>
    <t>RT-(NOC) BOP EAST-All-R</t>
  </si>
  <si>
    <t>RT-(NOC) BOP EAST-All-U</t>
  </si>
  <si>
    <t>RT-(NOC) BOP EAST-Arterial-All</t>
  </si>
  <si>
    <t>RT-(NOC) BOP EAST-Arterial-R</t>
  </si>
  <si>
    <t>RT-(NOC) BOP EAST-Arterial-U</t>
  </si>
  <si>
    <t>RT-(NOC) BOP EAST-Primary Collector-All</t>
  </si>
  <si>
    <t>RT-(NOC) BOP EAST-Primary Collector-R</t>
  </si>
  <si>
    <t>RT-(NOC) BOP EAST-Primary Collector-U</t>
  </si>
  <si>
    <t>RT-(NOC) BOP EAST-Regional-All</t>
  </si>
  <si>
    <t>RT-(NOC) BOP EAST-Regional-R</t>
  </si>
  <si>
    <t>RT-(NOC) BOP EAST-Regional-U</t>
  </si>
  <si>
    <t>RT-(NOC) BOP WEST-All-All</t>
  </si>
  <si>
    <t>RT-(NOC) BOP WEST-All-R</t>
  </si>
  <si>
    <t>RT-(NOC) BOP WEST-All-U</t>
  </si>
  <si>
    <t>RT-(NOC) BOP WEST-Arterial-All</t>
  </si>
  <si>
    <t>RT-(NOC) BOP WEST-Arterial-R</t>
  </si>
  <si>
    <t>RT-(NOC) BOP WEST-High Volume-All</t>
  </si>
  <si>
    <t>RT-(NOC) BOP WEST-High Volume-R</t>
  </si>
  <si>
    <t>RT-(NOC) BOP WEST-High Volume-U</t>
  </si>
  <si>
    <t>RT-(NOC) BOP WEST-Primary Collector-All</t>
  </si>
  <si>
    <t>RT-(NOC) BOP WEST-Primary Collector-R</t>
  </si>
  <si>
    <t>RT-(NOC) BOP WEST-Primary Collector-U</t>
  </si>
  <si>
    <t>RT-(NOC) BOP WEST-Regional-All</t>
  </si>
  <si>
    <t>RT-(NOC) BOP WEST-Regional-R</t>
  </si>
  <si>
    <t>RT-(NOC) BOP WEST-Regional-U</t>
  </si>
  <si>
    <t>RT-(NOC) CENTRAL WAIKATO-All-All</t>
  </si>
  <si>
    <t>RT-(NOC) CENTRAL WAIKATO-All-R</t>
  </si>
  <si>
    <t>RT-(NOC) CENTRAL WAIKATO-All-U</t>
  </si>
  <si>
    <t>RT-(NOC) CENTRAL WAIKATO-Arterial-All</t>
  </si>
  <si>
    <t>RT-(NOC) CENTRAL WAIKATO-Arterial-R</t>
  </si>
  <si>
    <t>RT-(NOC) CENTRAL WAIKATO-Arterial-U</t>
  </si>
  <si>
    <t>RT-(NOC) CENTRAL WAIKATO-High Volume-All</t>
  </si>
  <si>
    <t>RT-(NOC) CENTRAL WAIKATO-High Volume-R</t>
  </si>
  <si>
    <t>RT-(NOC) CENTRAL WAIKATO-High Volume-U</t>
  </si>
  <si>
    <t>RT-(NOC) CENTRAL WAIKATO-National-All</t>
  </si>
  <si>
    <t>RT-(NOC) CENTRAL WAIKATO-National-R</t>
  </si>
  <si>
    <t>RT-(NOC) CENTRAL WAIKATO-National-U</t>
  </si>
  <si>
    <t>RT-(NOC) CENTRAL WAIKATO-Primary Collector-All</t>
  </si>
  <si>
    <t>RT-(NOC) CENTRAL WAIKATO-Primary Collector-R</t>
  </si>
  <si>
    <t>RT-(NOC) CENTRAL WAIKATO-Primary Collector-U</t>
  </si>
  <si>
    <t>RT-(NOC) CENTRAL WAIKATO-Regional-All</t>
  </si>
  <si>
    <t>RT-(NOC) CENTRAL WAIKATO-Regional-R</t>
  </si>
  <si>
    <t>RT-(NOC) EAST WAIKATO-All-All</t>
  </si>
  <si>
    <t>RT-(NOC) EAST WAIKATO-All-R</t>
  </si>
  <si>
    <t>RT-(NOC) EAST WAIKATO-All-U</t>
  </si>
  <si>
    <t>RT-(NOC) EAST WAIKATO-Arterial-All</t>
  </si>
  <si>
    <t>RT-(NOC) EAST WAIKATO-Arterial-R</t>
  </si>
  <si>
    <t>RT-(NOC) EAST WAIKATO-Arterial-U</t>
  </si>
  <si>
    <t>RT-(NOC) EAST WAIKATO-High Volume-All</t>
  </si>
  <si>
    <t>RT-(NOC) EAST WAIKATO-High Volume-R</t>
  </si>
  <si>
    <t>RT-(NOC) EAST WAIKATO-High Volume-U</t>
  </si>
  <si>
    <t>RT-(NOC) EAST WAIKATO-Primary Collector-All</t>
  </si>
  <si>
    <t>RT-(NOC) EAST WAIKATO-Primary Collector-R</t>
  </si>
  <si>
    <t>RT-(NOC) EAST WAIKATO-Primary Collector-U</t>
  </si>
  <si>
    <t>RT-(NOC) EAST WAIKATO-Regional-All</t>
  </si>
  <si>
    <t>RT-(NOC) EAST WAIKATO-Regional-R</t>
  </si>
  <si>
    <t>RT-(NOC) EAST WAIKATO-Regional-U</t>
  </si>
  <si>
    <t>RT-(NOC) HAWKES BAY-All-All</t>
  </si>
  <si>
    <t>RT-(NOC) HAWKES BAY-All-R</t>
  </si>
  <si>
    <t>RT-(NOC) HAWKES BAY-All-U</t>
  </si>
  <si>
    <t>RT-(NOC) HAWKES BAY-Arterial-All</t>
  </si>
  <si>
    <t>RT-(NOC) HAWKES BAY-Arterial-R</t>
  </si>
  <si>
    <t>RT-(NOC) HAWKES BAY-Arterial-U</t>
  </si>
  <si>
    <t>RT-(NOC) HAWKES BAY-High Volume-All</t>
  </si>
  <si>
    <t>RT-(NOC) HAWKES BAY-High Volume-R</t>
  </si>
  <si>
    <t>RT-(NOC) HAWKES BAY-High Volume-U</t>
  </si>
  <si>
    <t>RT-(NOC) HAWKES BAY-National-All</t>
  </si>
  <si>
    <t>RT-(NOC) HAWKES BAY-National-R</t>
  </si>
  <si>
    <t>RT-(NOC) HAWKES BAY-National-U</t>
  </si>
  <si>
    <t>RT-(NOC) HAWKES BAY-Primary Collector-All</t>
  </si>
  <si>
    <t>RT-(NOC) HAWKES BAY-Primary Collector-R</t>
  </si>
  <si>
    <t>RT-(NOC) HAWKES BAY-Primary Collector-U</t>
  </si>
  <si>
    <t>RT-(NOC) HAWKES BAY-Regional-All</t>
  </si>
  <si>
    <t>RT-(NOC) HAWKES BAY-Regional-R</t>
  </si>
  <si>
    <t>RT-(NOC) HAWKES BAY-Regional-U</t>
  </si>
  <si>
    <t>RT-(NOC) MANAWATU-WHANGANUI-All-All</t>
  </si>
  <si>
    <t>RT-(NOC) MANAWATU-WHANGANUI-All-R</t>
  </si>
  <si>
    <t>RT-(NOC) MANAWATU-WHANGANUI-All-U</t>
  </si>
  <si>
    <t>RT-(NOC) MANAWATU-WHANGANUI-Arterial-All</t>
  </si>
  <si>
    <t>RT-(NOC) MANAWATU-WHANGANUI-Arterial-R</t>
  </si>
  <si>
    <t>RT-(NOC) MANAWATU-WHANGANUI-Arterial-U</t>
  </si>
  <si>
    <t>RT-(NOC) MANAWATU-WHANGANUI-National-All</t>
  </si>
  <si>
    <t>RT-(NOC) MANAWATU-WHANGANUI-National-R</t>
  </si>
  <si>
    <t>RT-(NOC) MANAWATU-WHANGANUI-National-U</t>
  </si>
  <si>
    <t>RT-(NOC) MANAWATU-WHANGANUI-Primary Collector-All</t>
  </si>
  <si>
    <t>RT-(NOC) MANAWATU-WHANGANUI-Primary Collector-R</t>
  </si>
  <si>
    <t>RT-(NOC) MANAWATU-WHANGANUI-Primary Collector-U</t>
  </si>
  <si>
    <t>RT-(NOC) MANAWATU-WHANGANUI-Regional-All</t>
  </si>
  <si>
    <t>RT-(NOC) MANAWATU-WHANGANUI-Regional-R</t>
  </si>
  <si>
    <t>RT-(NOC) MANAWATU-WHANGANUI-Regional-U</t>
  </si>
  <si>
    <t>RT-(NOC) NELSON-TASMAN-All-All</t>
  </si>
  <si>
    <t>RT-(NOC) NELSON-TASMAN-All-R</t>
  </si>
  <si>
    <t>RT-(NOC) NELSON-TASMAN-All-U</t>
  </si>
  <si>
    <t>RT-(NOC) NELSON-TASMAN-Arterial-All</t>
  </si>
  <si>
    <t>RT-(NOC) NELSON-TASMAN-Arterial-R</t>
  </si>
  <si>
    <t>RT-(NOC) NELSON-TASMAN-Arterial-U</t>
  </si>
  <si>
    <t>RT-(NOC) NELSON-TASMAN-Primary Collector-All</t>
  </si>
  <si>
    <t>RT-(NOC) NELSON-TASMAN-Primary Collector-R</t>
  </si>
  <si>
    <t>RT-(NOC) NELSON-TASMAN-Primary Collector-U</t>
  </si>
  <si>
    <t>RT-(NOC) NELSON-TASMAN-Regional-All</t>
  </si>
  <si>
    <t>RT-(NOC) NELSON-TASMAN-Regional-R</t>
  </si>
  <si>
    <t>RT-(NOC) NELSON-TASMAN-Regional-U</t>
  </si>
  <si>
    <t>RT-(NOC) NELSON-TASMAN-Secondary Collector-All</t>
  </si>
  <si>
    <t>RT-(NOC) NELSON-TASMAN-Secondary Collector-R</t>
  </si>
  <si>
    <t>RT-(NOC) NELSON-TASMAN-Secondary Collector-U</t>
  </si>
  <si>
    <t>RT-(NOC) NORTHLAND-All-All</t>
  </si>
  <si>
    <t>RT-(NOC) NORTHLAND-All-R</t>
  </si>
  <si>
    <t>RT-(NOC) NORTHLAND-All-U</t>
  </si>
  <si>
    <t>RT-(NOC) NORTHLAND-High Volume-All</t>
  </si>
  <si>
    <t>RT-(NOC) NORTHLAND-High Volume-R</t>
  </si>
  <si>
    <t>RT-(NOC) NORTHLAND-High Volume-U</t>
  </si>
  <si>
    <t>RT-(NOC) NORTHLAND-National-All</t>
  </si>
  <si>
    <t>RT-(NOC) NORTHLAND-National-R</t>
  </si>
  <si>
    <t>RT-(NOC) NORTHLAND-National-U</t>
  </si>
  <si>
    <t>RT-(NOC) NORTHLAND-Primary Collector-All</t>
  </si>
  <si>
    <t>RT-(NOC) NORTHLAND-Primary Collector-R</t>
  </si>
  <si>
    <t>RT-(NOC) NORTHLAND-Primary Collector-U</t>
  </si>
  <si>
    <t>RT-(NOC) NORTHLAND-Regional-All</t>
  </si>
  <si>
    <t>RT-(NOC) NORTHLAND-Regional-R</t>
  </si>
  <si>
    <t>RT-(NOC) NORTHLAND-Regional-U</t>
  </si>
  <si>
    <t>RT-(NOC) SOUTH CANTERBURY-All-All</t>
  </si>
  <si>
    <t>RT-(NOC) SOUTH CANTERBURY-All-R</t>
  </si>
  <si>
    <t>RT-(NOC) SOUTH CANTERBURY-All-U</t>
  </si>
  <si>
    <t>RT-(NOC) SOUTH CANTERBURY-Arterial-All</t>
  </si>
  <si>
    <t>RT-(NOC) SOUTH CANTERBURY-Arterial-R</t>
  </si>
  <si>
    <t>RT-(NOC) SOUTH CANTERBURY-Arterial-U</t>
  </si>
  <si>
    <t>RT-(NOC) SOUTH CANTERBURY-National-All</t>
  </si>
  <si>
    <t>RT-(NOC) SOUTH CANTERBURY-National-R</t>
  </si>
  <si>
    <t>RT-(NOC) SOUTH CANTERBURY-National-U</t>
  </si>
  <si>
    <t>RT-(NOC) SOUTH CANTERBURY-Primary Collector-All</t>
  </si>
  <si>
    <t>RT-(NOC) SOUTH CANTERBURY-Primary Collector-R</t>
  </si>
  <si>
    <t>RT-(NOC) SOUTH CANTERBURY-Primary Collector-U</t>
  </si>
  <si>
    <t>RT-(NOC) SOUTH CANTERBURY-Secondary Collector-All</t>
  </si>
  <si>
    <t>RT-(NOC) SOUTH CANTERBURY-Secondary Collector-R</t>
  </si>
  <si>
    <t>RT-(NOC) SOUTH CANTERBURY-Secondary Collector-U</t>
  </si>
  <si>
    <t>RT-(NOC) SOUTHLAND-All-All</t>
  </si>
  <si>
    <t>RT-(NOC) SOUTHLAND-All-R</t>
  </si>
  <si>
    <t>RT-(NOC) SOUTHLAND-All-U</t>
  </si>
  <si>
    <t>RT-(NOC) SOUTHLAND-Arterial-All</t>
  </si>
  <si>
    <t>RT-(NOC) SOUTHLAND-Arterial-R</t>
  </si>
  <si>
    <t>RT-(NOC) SOUTHLAND-Arterial-U</t>
  </si>
  <si>
    <t>RT-(NOC) SOUTHLAND-Primary Collector-All</t>
  </si>
  <si>
    <t>RT-(NOC) SOUTHLAND-Primary Collector-R</t>
  </si>
  <si>
    <t>RT-(NOC) SOUTHLAND-Primary Collector-U</t>
  </si>
  <si>
    <t>RT-(NOC) SOUTHLAND-Regional-All</t>
  </si>
  <si>
    <t>RT-(NOC) SOUTHLAND-Regional-R</t>
  </si>
  <si>
    <t>RT-(NOC) SOUTHLAND-Regional-U</t>
  </si>
  <si>
    <t>RT-(NOC) SOUTHLAND-Secondary Collector-All</t>
  </si>
  <si>
    <t>RT-(NOC) SOUTHLAND-Secondary Collector-R</t>
  </si>
  <si>
    <t>RT-(NOC) SOUTHLAND-Secondary Collector-U</t>
  </si>
  <si>
    <t>RT-(NOC) TAIRAWHITI ROADS NORTHERN-All-All</t>
  </si>
  <si>
    <t>RT-(NOC) TAIRAWHITI ROADS NORTHERN-All-R</t>
  </si>
  <si>
    <t>RT-(NOC) TAIRAWHITI ROADS NORTHERN-All-U</t>
  </si>
  <si>
    <t>RT-(NOC) TAIRAWHITI ROADS NORTHERN-Primary Collector-All</t>
  </si>
  <si>
    <t>RT-(NOC) TAIRAWHITI ROADS NORTHERN-Primary Collector-R</t>
  </si>
  <si>
    <t>RT-(NOC) TAIRAWHITI ROADS NORTHERN-Primary Collector-U</t>
  </si>
  <si>
    <t>RT-(NOC) TAIRAWHITI ROADS WESTERN-All-All</t>
  </si>
  <si>
    <t>RT-(NOC) TAIRAWHITI ROADS WESTERN-All-R</t>
  </si>
  <si>
    <t>RT-(NOC) TAIRAWHITI ROADS WESTERN-All-U</t>
  </si>
  <si>
    <t>RT-(NOC) TAIRAWHITI ROADS WESTERN-Arterial-All</t>
  </si>
  <si>
    <t>RT-(NOC) TAIRAWHITI ROADS WESTERN-Arterial-R</t>
  </si>
  <si>
    <t>RT-(NOC) TAIRAWHITI ROADS WESTERN-Arterial-U</t>
  </si>
  <si>
    <t>RT-(NOC) TAIRAWHITI ROADS WESTERN-Primary Collector-All</t>
  </si>
  <si>
    <t>RT-(NOC) TAIRAWHITI ROADS WESTERN-Primary Collector-R</t>
  </si>
  <si>
    <t>RT-(NOC) TAIRAWHITI ROADS WESTERN-Primary Collector-U</t>
  </si>
  <si>
    <t>RT-(NOC) TAIRAWHITI ROADS WESTERN-Regional-All</t>
  </si>
  <si>
    <t>RT-(NOC) TAIRAWHITI ROADS WESTERN-Regional-R</t>
  </si>
  <si>
    <t>RT-(NOC) TAIRAWHITI ROADS WESTERN-Regional-U</t>
  </si>
  <si>
    <t>RT-(NOC) TARANAKI-All-All</t>
  </si>
  <si>
    <t>RT-(NOC) TARANAKI-All-R</t>
  </si>
  <si>
    <t>RT-(NOC) TARANAKI-All-U</t>
  </si>
  <si>
    <t>RT-(NOC) TARANAKI-Arterial-All</t>
  </si>
  <si>
    <t>RT-(NOC) TARANAKI-Arterial-R</t>
  </si>
  <si>
    <t>RT-(NOC) TARANAKI-Arterial-U</t>
  </si>
  <si>
    <t>RT-(NOC) TARANAKI-Primary Collector-All</t>
  </si>
  <si>
    <t>RT-(NOC) TARANAKI-Primary Collector-R</t>
  </si>
  <si>
    <t>RT-(NOC) TARANAKI-Primary Collector-U</t>
  </si>
  <si>
    <t>RT-(NOC) TARANAKI-Regional-All</t>
  </si>
  <si>
    <t>RT-(NOC) TARANAKI-Regional-R</t>
  </si>
  <si>
    <t>RT-(NOC) TARANAKI-Regional-U</t>
  </si>
  <si>
    <t>RT-(NOC) TARANAKI-Secondary Collector-All</t>
  </si>
  <si>
    <t>RT-(NOC) TARANAKI-Secondary Collector-R</t>
  </si>
  <si>
    <t>RT-(NOC) TARANAKI-Secondary Collector-U</t>
  </si>
  <si>
    <t>RT-(NOC) WELLINGTON-All-All</t>
  </si>
  <si>
    <t>RT-(NOC) WELLINGTON-All-R</t>
  </si>
  <si>
    <t>RT-(NOC) WELLINGTON-All-U</t>
  </si>
  <si>
    <t>RT-(NOC) WELLINGTON-High Volume-All</t>
  </si>
  <si>
    <t>RT-(NOC) WELLINGTON-High Volume-R</t>
  </si>
  <si>
    <t>RT-(NOC) WELLINGTON-High Volume-U</t>
  </si>
  <si>
    <t>RT-(NOC) WELLINGTON-National-All</t>
  </si>
  <si>
    <t>RT-(NOC) WELLINGTON-National-R</t>
  </si>
  <si>
    <t>RT-(NOC) WELLINGTON-Primary Collector-All</t>
  </si>
  <si>
    <t>RT-(NOC) WELLINGTON-Primary Collector-R</t>
  </si>
  <si>
    <t>RT-(NOC) WELLINGTON-Primary Collector-U</t>
  </si>
  <si>
    <t>RT-(NOC) WELLINGTON-Regional-All</t>
  </si>
  <si>
    <t>RT-(NOC) WELLINGTON-Regional-R</t>
  </si>
  <si>
    <t>RT-(NOC) WELLINGTON-Regional-U</t>
  </si>
  <si>
    <t>RT-(NOC) WEST COAST-All-All</t>
  </si>
  <si>
    <t>RT-(NOC) WEST COAST-All-R</t>
  </si>
  <si>
    <t>RT-(NOC) WEST COAST-All-U</t>
  </si>
  <si>
    <t>RT-(NOC) WEST COAST-Arterial-All</t>
  </si>
  <si>
    <t>RT-(NOC) WEST COAST-Arterial-R</t>
  </si>
  <si>
    <t>RT-(NOC) WEST COAST-Arterial-U</t>
  </si>
  <si>
    <t>RT-(NOC) WEST COAST-Primary Collector-All</t>
  </si>
  <si>
    <t>RT-(NOC) WEST COAST-Primary Collector-R</t>
  </si>
  <si>
    <t>RT-(NOC) WEST COAST-Primary Collector-U</t>
  </si>
  <si>
    <t>RT-(NOC) WEST COAST-Regional-All</t>
  </si>
  <si>
    <t>RT-(NOC) WEST COAST-Regional-R</t>
  </si>
  <si>
    <t>RT-(NOC) WEST COAST-Regional-U</t>
  </si>
  <si>
    <t>RT-AUCK ALLIANCE-All-All</t>
  </si>
  <si>
    <t>RT-AUCK ALLIANCE-All-R</t>
  </si>
  <si>
    <t>RT-AUCK ALLIANCE-All-U</t>
  </si>
  <si>
    <t>RT-AUCK ALLIANCE-High Volume-All</t>
  </si>
  <si>
    <t>RT-AUCK ALLIANCE-High Volume-R</t>
  </si>
  <si>
    <t>RT-AUCK ALLIANCE-High Volume-U</t>
  </si>
  <si>
    <t>RT-AUCK ALLIANCE-Primary Collector-All</t>
  </si>
  <si>
    <t>RT-AUCK ALLIANCE-Primary Collector-R</t>
  </si>
  <si>
    <t>RT-AUCK ALLIANCE-Regional-All</t>
  </si>
  <si>
    <t>RT-AUCK ALLIANCE-Regional-R</t>
  </si>
  <si>
    <t>RT-AUCK ALLIANCE-Regional-U</t>
  </si>
  <si>
    <t>RT-MILFORD-All-All</t>
  </si>
  <si>
    <t>RT-MILFORD-All-R</t>
  </si>
  <si>
    <t>RT-MILFORD-All-U</t>
  </si>
  <si>
    <t>RT-MILFORD-Regional-All</t>
  </si>
  <si>
    <t>RT-MILFORD-Regional-R</t>
  </si>
  <si>
    <t>RT-MILFORD-Regional-U</t>
  </si>
  <si>
    <t>Rut_10-(EC) MARLBOROUGH-All-All</t>
  </si>
  <si>
    <t>Rut_10-(EC) MARLBOROUGH-All-R</t>
  </si>
  <si>
    <t>Rut_10-(EC) MARLBOROUGH-All-U</t>
  </si>
  <si>
    <t>Rut_10-(EC) MARLBOROUGH-National-All</t>
  </si>
  <si>
    <t>Rut_10-(EC) MARLBOROUGH-National-R</t>
  </si>
  <si>
    <t>Rut_10-(EC) MARLBOROUGH-National-U</t>
  </si>
  <si>
    <t>Rut_10-(EC) MARLBOROUGH-Regional-All</t>
  </si>
  <si>
    <t>Rut_10-(EC) MARLBOROUGH-Regional-R</t>
  </si>
  <si>
    <t>Rut_10-(EC) MARLBOROUGH-Regional-U</t>
  </si>
  <si>
    <t>Rut_10-(EC) MARLBOROUGH-Secondary Collector-All</t>
  </si>
  <si>
    <t>Rut_10-(EC) MARLBOROUGH-Secondary Collector-R</t>
  </si>
  <si>
    <t>Rut_10-(EC) MARLBOROUGH-Secondary Collector-U</t>
  </si>
  <si>
    <t>Rut_10-(EC) WEST WAIKATO NORTH-All-All</t>
  </si>
  <si>
    <t>Rut_10-(EC) WEST WAIKATO NORTH-All-R</t>
  </si>
  <si>
    <t>Rut_10-(EC) WEST WAIKATO NORTH-All-U</t>
  </si>
  <si>
    <t>Rut_10-(EC) WEST WAIKATO NORTH-Arterial-All</t>
  </si>
  <si>
    <t>Rut_10-(EC) WEST WAIKATO NORTH-Arterial-R</t>
  </si>
  <si>
    <t>Rut_10-(EC) WEST WAIKATO NORTH-Arterial-U</t>
  </si>
  <si>
    <t>Rut_10-(EC) WEST WAIKATO NORTH-High Volume-All</t>
  </si>
  <si>
    <t>Rut_10-(EC) WEST WAIKATO NORTH-High Volume-R</t>
  </si>
  <si>
    <t>Rut_10-(EC) WEST WAIKATO NORTH-High Volume-U</t>
  </si>
  <si>
    <t>Rut_10-(EC) WEST WAIKATO NORTH-Primary Collector-All</t>
  </si>
  <si>
    <t>Rut_10-(EC) WEST WAIKATO NORTH-Primary Collector-R</t>
  </si>
  <si>
    <t>Rut_10-(EC) WEST WAIKATO NORTH-Primary Collector-U</t>
  </si>
  <si>
    <t>Rut_10-(EC) WEST WAIKATO NORTH-Regional-All</t>
  </si>
  <si>
    <t>Rut_10-(EC) WEST WAIKATO NORTH-Regional-R</t>
  </si>
  <si>
    <t>Rut_10-(EC) WEST WAIKATO NORTH-Regional-U</t>
  </si>
  <si>
    <t>Rut_10-(EC) WEST WAIKATO SOUTH-All-All</t>
  </si>
  <si>
    <t>Rut_10-(EC) WEST WAIKATO SOUTH-All-R</t>
  </si>
  <si>
    <t>Rut_10-(EC) WEST WAIKATO SOUTH-All-U</t>
  </si>
  <si>
    <t>Rut_10-(EC) WEST WAIKATO SOUTH-Arterial-All</t>
  </si>
  <si>
    <t>Rut_10-(EC) WEST WAIKATO SOUTH-Arterial-R</t>
  </si>
  <si>
    <t>Rut_10-(EC) WEST WAIKATO SOUTH-Arterial-U</t>
  </si>
  <si>
    <t>Rut_10-(EC) WEST WAIKATO SOUTH-Primary Collector-All</t>
  </si>
  <si>
    <t>Rut_10-(EC) WEST WAIKATO SOUTH-Primary Collector-R</t>
  </si>
  <si>
    <t>Rut_10-(EC) WEST WAIKATO SOUTH-Primary Collector-U</t>
  </si>
  <si>
    <t>Rut_10-(EC) WEST WAIKATO SOUTH-Regional-All</t>
  </si>
  <si>
    <t>Rut_10-(EC) WEST WAIKATO SOUTH-Regional-R</t>
  </si>
  <si>
    <t>Rut_10-(EC) WEST WAIKATO SOUTH-Regional-U</t>
  </si>
  <si>
    <t>Rut_10-(NOC) BOP EAST-All-All</t>
  </si>
  <si>
    <t>Rut_10-(NOC) BOP EAST-All-R</t>
  </si>
  <si>
    <t>Rut_10-(NOC) BOP EAST-All-U</t>
  </si>
  <si>
    <t>Rut_10-(NOC) BOP EAST-Arterial-All</t>
  </si>
  <si>
    <t>Rut_10-(NOC) BOP EAST-Arterial-R</t>
  </si>
  <si>
    <t>Rut_10-(NOC) BOP EAST-Arterial-U</t>
  </si>
  <si>
    <t>Rut_10-(NOC) BOP EAST-Primary Collector-All</t>
  </si>
  <si>
    <t>Rut_10-(NOC) BOP EAST-Primary Collector-R</t>
  </si>
  <si>
    <t>Rut_10-(NOC) BOP EAST-Primary Collector-U</t>
  </si>
  <si>
    <t>Rut_10-(NOC) BOP EAST-Regional-All</t>
  </si>
  <si>
    <t>Rut_10-(NOC) BOP EAST-Regional-R</t>
  </si>
  <si>
    <t>Rut_10-(NOC) BOP EAST-Regional-U</t>
  </si>
  <si>
    <t>Rut_10-(NOC) BOP WEST-All-All</t>
  </si>
  <si>
    <t>Rut_10-(NOC) BOP WEST-All-R</t>
  </si>
  <si>
    <t>Rut_10-(NOC) BOP WEST-All-U</t>
  </si>
  <si>
    <t>Rut_10-(NOC) BOP WEST-Arterial-All</t>
  </si>
  <si>
    <t>Rut_10-(NOC) BOP WEST-Arterial-R</t>
  </si>
  <si>
    <t>Rut_10-(NOC) BOP WEST-High Volume-All</t>
  </si>
  <si>
    <t>Rut_10-(NOC) BOP WEST-High Volume-R</t>
  </si>
  <si>
    <t>Rut_10-(NOC) BOP WEST-High Volume-U</t>
  </si>
  <si>
    <t>Rut_10-(NOC) BOP WEST-Primary Collector-All</t>
  </si>
  <si>
    <t>Rut_10-(NOC) BOP WEST-Primary Collector-R</t>
  </si>
  <si>
    <t>Rut_10-(NOC) BOP WEST-Primary Collector-U</t>
  </si>
  <si>
    <t>Rut_10-(NOC) BOP WEST-Regional-All</t>
  </si>
  <si>
    <t>Rut_10-(NOC) BOP WEST-Regional-R</t>
  </si>
  <si>
    <t>Rut_10-(NOC) BOP WEST-Regional-U</t>
  </si>
  <si>
    <t>Rut_10-(NOC) CENTRAL WAIKATO-All-All</t>
  </si>
  <si>
    <t>Rut_10-(NOC) CENTRAL WAIKATO-All-R</t>
  </si>
  <si>
    <t>Rut_10-(NOC) CENTRAL WAIKATO-All-U</t>
  </si>
  <si>
    <t>Rut_10-(NOC) CENTRAL WAIKATO-Arterial-All</t>
  </si>
  <si>
    <t>Rut_10-(NOC) CENTRAL WAIKATO-Arterial-R</t>
  </si>
  <si>
    <t>Rut_10-(NOC) CENTRAL WAIKATO-Arterial-U</t>
  </si>
  <si>
    <t>Rut_10-(NOC) CENTRAL WAIKATO-High Volume-All</t>
  </si>
  <si>
    <t>Rut_10-(NOC) CENTRAL WAIKATO-High Volume-R</t>
  </si>
  <si>
    <t>Rut_10-(NOC) CENTRAL WAIKATO-High Volume-U</t>
  </si>
  <si>
    <t>Rut_10-(NOC) CENTRAL WAIKATO-National-All</t>
  </si>
  <si>
    <t>Rut_10-(NOC) CENTRAL WAIKATO-National-R</t>
  </si>
  <si>
    <t>Rut_10-(NOC) CENTRAL WAIKATO-National-U</t>
  </si>
  <si>
    <t>Rut_10-(NOC) CENTRAL WAIKATO-Primary Collector-All</t>
  </si>
  <si>
    <t>Rut_10-(NOC) CENTRAL WAIKATO-Primary Collector-R</t>
  </si>
  <si>
    <t>Rut_10-(NOC) CENTRAL WAIKATO-Primary Collector-U</t>
  </si>
  <si>
    <t>Rut_10-(NOC) CENTRAL WAIKATO-Regional-All</t>
  </si>
  <si>
    <t>Rut_10-(NOC) CENTRAL WAIKATO-Regional-R</t>
  </si>
  <si>
    <t>Rut_10-(NOC) EAST WAIKATO-All-All</t>
  </si>
  <si>
    <t>Rut_10-(NOC) EAST WAIKATO-All-R</t>
  </si>
  <si>
    <t>Rut_10-(NOC) EAST WAIKATO-All-U</t>
  </si>
  <si>
    <t>Rut_10-(NOC) EAST WAIKATO-Arterial-All</t>
  </si>
  <si>
    <t>Rut_10-(NOC) EAST WAIKATO-Arterial-R</t>
  </si>
  <si>
    <t>Rut_10-(NOC) EAST WAIKATO-Arterial-U</t>
  </si>
  <si>
    <t>Rut_10-(NOC) EAST WAIKATO-High Volume-All</t>
  </si>
  <si>
    <t>Rut_10-(NOC) EAST WAIKATO-High Volume-R</t>
  </si>
  <si>
    <t>Rut_10-(NOC) EAST WAIKATO-High Volume-U</t>
  </si>
  <si>
    <t>Rut_10-(NOC) EAST WAIKATO-Primary Collector-All</t>
  </si>
  <si>
    <t>Rut_10-(NOC) EAST WAIKATO-Primary Collector-R</t>
  </si>
  <si>
    <t>Rut_10-(NOC) EAST WAIKATO-Primary Collector-U</t>
  </si>
  <si>
    <t>Rut_10-(NOC) EAST WAIKATO-Regional-All</t>
  </si>
  <si>
    <t>Rut_10-(NOC) EAST WAIKATO-Regional-R</t>
  </si>
  <si>
    <t>Rut_10-(NOC) EAST WAIKATO-Regional-U</t>
  </si>
  <si>
    <t>Rut_10-(NOC) HAWKES BAY-All-All</t>
  </si>
  <si>
    <t>Rut_10-(NOC) HAWKES BAY-All-R</t>
  </si>
  <si>
    <t>Rut_10-(NOC) HAWKES BAY-All-U</t>
  </si>
  <si>
    <t>Rut_10-(NOC) HAWKES BAY-Arterial-All</t>
  </si>
  <si>
    <t>Rut_10-(NOC) HAWKES BAY-Arterial-R</t>
  </si>
  <si>
    <t>Rut_10-(NOC) HAWKES BAY-Arterial-U</t>
  </si>
  <si>
    <t>Rut_10-(NOC) HAWKES BAY-High Volume-All</t>
  </si>
  <si>
    <t>Rut_10-(NOC) HAWKES BAY-High Volume-R</t>
  </si>
  <si>
    <t>Rut_10-(NOC) HAWKES BAY-High Volume-U</t>
  </si>
  <si>
    <t>Rut_10-(NOC) HAWKES BAY-National-All</t>
  </si>
  <si>
    <t>Rut_10-(NOC) HAWKES BAY-National-R</t>
  </si>
  <si>
    <t>Rut_10-(NOC) HAWKES BAY-National-U</t>
  </si>
  <si>
    <t>Rut_10-(NOC) HAWKES BAY-Primary Collector-All</t>
  </si>
  <si>
    <t>Rut_10-(NOC) HAWKES BAY-Primary Collector-R</t>
  </si>
  <si>
    <t>Rut_10-(NOC) HAWKES BAY-Primary Collector-U</t>
  </si>
  <si>
    <t>Rut_10-(NOC) HAWKES BAY-Regional-All</t>
  </si>
  <si>
    <t>Rut_10-(NOC) HAWKES BAY-Regional-R</t>
  </si>
  <si>
    <t>Rut_10-(NOC) HAWKES BAY-Regional-U</t>
  </si>
  <si>
    <t>Rut_10-(NOC) MANAWATU-WHANGANUI-All-All</t>
  </si>
  <si>
    <t>Rut_10-(NOC) MANAWATU-WHANGANUI-All-R</t>
  </si>
  <si>
    <t>Rut_10-(NOC) MANAWATU-WHANGANUI-All-U</t>
  </si>
  <si>
    <t>Rut_10-(NOC) MANAWATU-WHANGANUI-Arterial-All</t>
  </si>
  <si>
    <t>Rut_10-(NOC) MANAWATU-WHANGANUI-Arterial-R</t>
  </si>
  <si>
    <t>Rut_10-(NOC) MANAWATU-WHANGANUI-Arterial-U</t>
  </si>
  <si>
    <t>Rut_10-(NOC) MANAWATU-WHANGANUI-National-All</t>
  </si>
  <si>
    <t>Rut_10-(NOC) MANAWATU-WHANGANUI-National-R</t>
  </si>
  <si>
    <t>Rut_10-(NOC) MANAWATU-WHANGANUI-National-U</t>
  </si>
  <si>
    <t>Rut_10-(NOC) MANAWATU-WHANGANUI-Primary Collector-All</t>
  </si>
  <si>
    <t>Rut_10-(NOC) MANAWATU-WHANGANUI-Primary Collector-R</t>
  </si>
  <si>
    <t>Rut_10-(NOC) MANAWATU-WHANGANUI-Primary Collector-U</t>
  </si>
  <si>
    <t>Rut_10-(NOC) MANAWATU-WHANGANUI-Regional-All</t>
  </si>
  <si>
    <t>Rut_10-(NOC) MANAWATU-WHANGANUI-Regional-R</t>
  </si>
  <si>
    <t>Rut_10-(NOC) MANAWATU-WHANGANUI-Regional-U</t>
  </si>
  <si>
    <t>Rut_10-(NOC) NELSON-TASMAN-All-All</t>
  </si>
  <si>
    <t>Rut_10-(NOC) NELSON-TASMAN-All-R</t>
  </si>
  <si>
    <t>Rut_10-(NOC) NELSON-TASMAN-All-U</t>
  </si>
  <si>
    <t>Rut_10-(NOC) NELSON-TASMAN-Arterial-All</t>
  </si>
  <si>
    <t>Rut_10-(NOC) NELSON-TASMAN-Arterial-R</t>
  </si>
  <si>
    <t>Rut_10-(NOC) NELSON-TASMAN-Arterial-U</t>
  </si>
  <si>
    <t>Rut_10-(NOC) NELSON-TASMAN-Primary Collector-All</t>
  </si>
  <si>
    <t>Rut_10-(NOC) NELSON-TASMAN-Primary Collector-R</t>
  </si>
  <si>
    <t>Rut_10-(NOC) NELSON-TASMAN-Primary Collector-U</t>
  </si>
  <si>
    <t>Rut_10-(NOC) NELSON-TASMAN-Regional-All</t>
  </si>
  <si>
    <t>Rut_10-(NOC) NELSON-TASMAN-Regional-R</t>
  </si>
  <si>
    <t>Rut_10-(NOC) NELSON-TASMAN-Regional-U</t>
  </si>
  <si>
    <t>Rut_10-(NOC) NELSON-TASMAN-Secondary Collector-All</t>
  </si>
  <si>
    <t>Rut_10-(NOC) NELSON-TASMAN-Secondary Collector-R</t>
  </si>
  <si>
    <t>Rut_10-(NOC) NELSON-TASMAN-Secondary Collector-U</t>
  </si>
  <si>
    <t>Rut_10-(NOC) NORTHLAND-All-All</t>
  </si>
  <si>
    <t>Rut_10-(NOC) NORTHLAND-All-R</t>
  </si>
  <si>
    <t>Rut_10-(NOC) NORTHLAND-All-U</t>
  </si>
  <si>
    <t>Rut_10-(NOC) NORTHLAND-High Volume-All</t>
  </si>
  <si>
    <t>Rut_10-(NOC) NORTHLAND-High Volume-R</t>
  </si>
  <si>
    <t>Rut_10-(NOC) NORTHLAND-High Volume-U</t>
  </si>
  <si>
    <t>Rut_10-(NOC) NORTHLAND-National-All</t>
  </si>
  <si>
    <t>Rut_10-(NOC) NORTHLAND-National-R</t>
  </si>
  <si>
    <t>Rut_10-(NOC) NORTHLAND-National-U</t>
  </si>
  <si>
    <t>Rut_10-(NOC) NORTHLAND-Primary Collector-All</t>
  </si>
  <si>
    <t>Rut_10-(NOC) NORTHLAND-Primary Collector-R</t>
  </si>
  <si>
    <t>Rut_10-(NOC) NORTHLAND-Primary Collector-U</t>
  </si>
  <si>
    <t>Rut_10-(NOC) NORTHLAND-Regional-All</t>
  </si>
  <si>
    <t>Rut_10-(NOC) NORTHLAND-Regional-R</t>
  </si>
  <si>
    <t>Rut_10-(NOC) NORTHLAND-Regional-U</t>
  </si>
  <si>
    <t>Rut_10-(NOC) SOUTH CANTERBURY-All-All</t>
  </si>
  <si>
    <t>Rut_10-(NOC) SOUTH CANTERBURY-All-R</t>
  </si>
  <si>
    <t>Rut_10-(NOC) SOUTH CANTERBURY-All-U</t>
  </si>
  <si>
    <t>Rut_10-(NOC) SOUTH CANTERBURY-Arterial-All</t>
  </si>
  <si>
    <t>Rut_10-(NOC) SOUTH CANTERBURY-Arterial-R</t>
  </si>
  <si>
    <t>Rut_10-(NOC) SOUTH CANTERBURY-Arterial-U</t>
  </si>
  <si>
    <t>Rut_10-(NOC) SOUTH CANTERBURY-National-All</t>
  </si>
  <si>
    <t>Rut_10-(NOC) SOUTH CANTERBURY-National-R</t>
  </si>
  <si>
    <t>Rut_10-(NOC) SOUTH CANTERBURY-National-U</t>
  </si>
  <si>
    <t>Rut_10-(NOC) SOUTH CANTERBURY-Primary Collector-All</t>
  </si>
  <si>
    <t>Rut_10-(NOC) SOUTH CANTERBURY-Primary Collector-R</t>
  </si>
  <si>
    <t>Rut_10-(NOC) SOUTH CANTERBURY-Primary Collector-U</t>
  </si>
  <si>
    <t>Rut_10-(NOC) SOUTH CANTERBURY-Secondary Collector-All</t>
  </si>
  <si>
    <t>Rut_10-(NOC) SOUTH CANTERBURY-Secondary Collector-R</t>
  </si>
  <si>
    <t>Rut_10-(NOC) SOUTH CANTERBURY-Secondary Collector-U</t>
  </si>
  <si>
    <t>Rut_10-(NOC) SOUTHLAND-All-All</t>
  </si>
  <si>
    <t>Rut_10-(NOC) SOUTHLAND-All-R</t>
  </si>
  <si>
    <t>Rut_10-(NOC) SOUTHLAND-All-U</t>
  </si>
  <si>
    <t>Rut_10-(NOC) SOUTHLAND-Arterial-All</t>
  </si>
  <si>
    <t>Rut_10-(NOC) SOUTHLAND-Arterial-R</t>
  </si>
  <si>
    <t>Rut_10-(NOC) SOUTHLAND-Arterial-U</t>
  </si>
  <si>
    <t>Rut_10-(NOC) SOUTHLAND-Primary Collector-All</t>
  </si>
  <si>
    <t>Rut_10-(NOC) SOUTHLAND-Primary Collector-R</t>
  </si>
  <si>
    <t>Rut_10-(NOC) SOUTHLAND-Primary Collector-U</t>
  </si>
  <si>
    <t>Rut_10-(NOC) SOUTHLAND-Regional-All</t>
  </si>
  <si>
    <t>Rut_10-(NOC) SOUTHLAND-Regional-R</t>
  </si>
  <si>
    <t>Rut_10-(NOC) SOUTHLAND-Regional-U</t>
  </si>
  <si>
    <t>Rut_10-(NOC) SOUTHLAND-Secondary Collector-All</t>
  </si>
  <si>
    <t>Rut_10-(NOC) SOUTHLAND-Secondary Collector-R</t>
  </si>
  <si>
    <t>Rut_10-(NOC) SOUTHLAND-Secondary Collector-U</t>
  </si>
  <si>
    <t>Rut_10-(NOC) TAIRAWHITI ROADS NORTHERN-All-All</t>
  </si>
  <si>
    <t>Rut_10-(NOC) TAIRAWHITI ROADS NORTHERN-All-R</t>
  </si>
  <si>
    <t>Rut_10-(NOC) TAIRAWHITI ROADS NORTHERN-All-U</t>
  </si>
  <si>
    <t>Rut_10-(NOC) TAIRAWHITI ROADS NORTHERN-Primary Collector-All</t>
  </si>
  <si>
    <t>Rut_10-(NOC) TAIRAWHITI ROADS NORTHERN-Primary Collector-R</t>
  </si>
  <si>
    <t>Rut_10-(NOC) TAIRAWHITI ROADS NORTHERN-Primary Collector-U</t>
  </si>
  <si>
    <t>Rut_10-(NOC) TAIRAWHITI ROADS WESTERN-All-All</t>
  </si>
  <si>
    <t>Rut_10-(NOC) TAIRAWHITI ROADS WESTERN-All-R</t>
  </si>
  <si>
    <t>Rut_10-(NOC) TAIRAWHITI ROADS WESTERN-All-U</t>
  </si>
  <si>
    <t>Rut_10-(NOC) TAIRAWHITI ROADS WESTERN-Arterial-All</t>
  </si>
  <si>
    <t>Rut_10-(NOC) TAIRAWHITI ROADS WESTERN-Arterial-R</t>
  </si>
  <si>
    <t>Rut_10-(NOC) TAIRAWHITI ROADS WESTERN-Arterial-U</t>
  </si>
  <si>
    <t>Rut_10-(NOC) TAIRAWHITI ROADS WESTERN-Primary Collector-All</t>
  </si>
  <si>
    <t>Rut_10-(NOC) TAIRAWHITI ROADS WESTERN-Primary Collector-R</t>
  </si>
  <si>
    <t>Rut_10-(NOC) TAIRAWHITI ROADS WESTERN-Primary Collector-U</t>
  </si>
  <si>
    <t>Rut_10-(NOC) TAIRAWHITI ROADS WESTERN-Regional-All</t>
  </si>
  <si>
    <t>Rut_10-(NOC) TAIRAWHITI ROADS WESTERN-Regional-R</t>
  </si>
  <si>
    <t>Rut_10-(NOC) TAIRAWHITI ROADS WESTERN-Regional-U</t>
  </si>
  <si>
    <t>Rut_10-(NOC) TARANAKI-All-All</t>
  </si>
  <si>
    <t>Rut_10-(NOC) TARANAKI-All-R</t>
  </si>
  <si>
    <t>Rut_10-(NOC) TARANAKI-All-U</t>
  </si>
  <si>
    <t>Rut_10-(NOC) TARANAKI-Arterial-All</t>
  </si>
  <si>
    <t>Rut_10-(NOC) TARANAKI-Arterial-R</t>
  </si>
  <si>
    <t>Rut_10-(NOC) TARANAKI-Arterial-U</t>
  </si>
  <si>
    <t>Rut_10-(NOC) TARANAKI-Primary Collector-All</t>
  </si>
  <si>
    <t>Rut_10-(NOC) TARANAKI-Primary Collector-R</t>
  </si>
  <si>
    <t>Rut_10-(NOC) TARANAKI-Primary Collector-U</t>
  </si>
  <si>
    <t>Rut_10-(NOC) TARANAKI-Regional-All</t>
  </si>
  <si>
    <t>Rut_10-(NOC) TARANAKI-Regional-R</t>
  </si>
  <si>
    <t>Rut_10-(NOC) TARANAKI-Regional-U</t>
  </si>
  <si>
    <t>Rut_10-(NOC) TARANAKI-Secondary Collector-All</t>
  </si>
  <si>
    <t>Rut_10-(NOC) TARANAKI-Secondary Collector-R</t>
  </si>
  <si>
    <t>Rut_10-(NOC) TARANAKI-Secondary Collector-U</t>
  </si>
  <si>
    <t>Rut_10-(NOC) WELLINGTON-All-All</t>
  </si>
  <si>
    <t>Rut_10-(NOC) WELLINGTON-All-R</t>
  </si>
  <si>
    <t>Rut_10-(NOC) WELLINGTON-All-U</t>
  </si>
  <si>
    <t>Rut_10-(NOC) WELLINGTON-High Volume-All</t>
  </si>
  <si>
    <t>Rut_10-(NOC) WELLINGTON-High Volume-R</t>
  </si>
  <si>
    <t>Rut_10-(NOC) WELLINGTON-High Volume-U</t>
  </si>
  <si>
    <t>Rut_10-(NOC) WELLINGTON-National-All</t>
  </si>
  <si>
    <t>Rut_10-(NOC) WELLINGTON-National-R</t>
  </si>
  <si>
    <t>Rut_10-(NOC) WELLINGTON-Primary Collector-All</t>
  </si>
  <si>
    <t>Rut_10-(NOC) WELLINGTON-Primary Collector-R</t>
  </si>
  <si>
    <t>Rut_10-(NOC) WELLINGTON-Primary Collector-U</t>
  </si>
  <si>
    <t>Rut_10-(NOC) WELLINGTON-Regional-All</t>
  </si>
  <si>
    <t>Rut_10-(NOC) WELLINGTON-Regional-R</t>
  </si>
  <si>
    <t>Rut_10-(NOC) WELLINGTON-Regional-U</t>
  </si>
  <si>
    <t>Rut_10-(NOC) WEST COAST-All-All</t>
  </si>
  <si>
    <t>Rut_10-(NOC) WEST COAST-All-R</t>
  </si>
  <si>
    <t>Rut_10-(NOC) WEST COAST-All-U</t>
  </si>
  <si>
    <t>Rut_10-(NOC) WEST COAST-Arterial-All</t>
  </si>
  <si>
    <t>Rut_10-(NOC) WEST COAST-Arterial-R</t>
  </si>
  <si>
    <t>Rut_10-(NOC) WEST COAST-Arterial-U</t>
  </si>
  <si>
    <t>Rut_10-(NOC) WEST COAST-Primary Collector-All</t>
  </si>
  <si>
    <t>Rut_10-(NOC) WEST COAST-Primary Collector-R</t>
  </si>
  <si>
    <t>Rut_10-(NOC) WEST COAST-Primary Collector-U</t>
  </si>
  <si>
    <t>Rut_10-(NOC) WEST COAST-Regional-All</t>
  </si>
  <si>
    <t>Rut_10-(NOC) WEST COAST-Regional-R</t>
  </si>
  <si>
    <t>Rut_10-(NOC) WEST COAST-Regional-U</t>
  </si>
  <si>
    <t>Rut_10-AUCK ALLIANCE-All-All</t>
  </si>
  <si>
    <t>Rut_10-AUCK ALLIANCE-All-R</t>
  </si>
  <si>
    <t>Rut_10-AUCK ALLIANCE-All-U</t>
  </si>
  <si>
    <t>Rut_10-AUCK ALLIANCE-High Volume-All</t>
  </si>
  <si>
    <t>Rut_10-AUCK ALLIANCE-High Volume-R</t>
  </si>
  <si>
    <t>Rut_10-AUCK ALLIANCE-High Volume-U</t>
  </si>
  <si>
    <t>Rut_10-AUCK ALLIANCE-Primary Collector-All</t>
  </si>
  <si>
    <t>Rut_10-AUCK ALLIANCE-Primary Collector-R</t>
  </si>
  <si>
    <t>Rut_10-AUCK ALLIANCE-Regional-All</t>
  </si>
  <si>
    <t>Rut_10-AUCK ALLIANCE-Regional-R</t>
  </si>
  <si>
    <t>Rut_10-AUCK ALLIANCE-Regional-U</t>
  </si>
  <si>
    <t>Rut_10-MILFORD-All-All</t>
  </si>
  <si>
    <t>Rut_10-MILFORD-All-R</t>
  </si>
  <si>
    <t>Rut_10-MILFORD-All-U</t>
  </si>
  <si>
    <t>Rut_10-MILFORD-Regional-All</t>
  </si>
  <si>
    <t>Rut_10-MILFORD-Regional-R</t>
  </si>
  <si>
    <t>Rut_10-MILFORD-Regional-U</t>
  </si>
  <si>
    <t>Rut_20-(EC) MARLBOROUGH-All-All</t>
  </si>
  <si>
    <t>Rut_20-(EC) MARLBOROUGH-All-R</t>
  </si>
  <si>
    <t>Rut_20-(EC) MARLBOROUGH-All-U</t>
  </si>
  <si>
    <t>Rut_20-(EC) MARLBOROUGH-National-All</t>
  </si>
  <si>
    <t>Rut_20-(EC) MARLBOROUGH-National-R</t>
  </si>
  <si>
    <t>Rut_20-(EC) MARLBOROUGH-National-U</t>
  </si>
  <si>
    <t>Rut_20-(EC) MARLBOROUGH-Regional-All</t>
  </si>
  <si>
    <t>Rut_20-(EC) MARLBOROUGH-Regional-R</t>
  </si>
  <si>
    <t>Rut_20-(EC) MARLBOROUGH-Regional-U</t>
  </si>
  <si>
    <t>Rut_20-(EC) MARLBOROUGH-Secondary Collector-All</t>
  </si>
  <si>
    <t>Rut_20-(EC) MARLBOROUGH-Secondary Collector-R</t>
  </si>
  <si>
    <t>Rut_20-(EC) MARLBOROUGH-Secondary Collector-U</t>
  </si>
  <si>
    <t>Rut_20-(EC) WEST WAIKATO NORTH-All-All</t>
  </si>
  <si>
    <t>Rut_20-(EC) WEST WAIKATO NORTH-All-R</t>
  </si>
  <si>
    <t>Rut_20-(EC) WEST WAIKATO NORTH-All-U</t>
  </si>
  <si>
    <t>Rut_20-(EC) WEST WAIKATO NORTH-Arterial-All</t>
  </si>
  <si>
    <t>Rut_20-(EC) WEST WAIKATO NORTH-Arterial-R</t>
  </si>
  <si>
    <t>Rut_20-(EC) WEST WAIKATO NORTH-Arterial-U</t>
  </si>
  <si>
    <t>Rut_20-(EC) WEST WAIKATO NORTH-High Volume-All</t>
  </si>
  <si>
    <t>Rut_20-(EC) WEST WAIKATO NORTH-High Volume-R</t>
  </si>
  <si>
    <t>Rut_20-(EC) WEST WAIKATO NORTH-High Volume-U</t>
  </si>
  <si>
    <t>Rut_20-(EC) WEST WAIKATO NORTH-Primary Collector-All</t>
  </si>
  <si>
    <t>Rut_20-(EC) WEST WAIKATO NORTH-Primary Collector-R</t>
  </si>
  <si>
    <t>Rut_20-(EC) WEST WAIKATO NORTH-Primary Collector-U</t>
  </si>
  <si>
    <t>Rut_20-(EC) WEST WAIKATO NORTH-Regional-All</t>
  </si>
  <si>
    <t>Rut_20-(EC) WEST WAIKATO NORTH-Regional-R</t>
  </si>
  <si>
    <t>Rut_20-(EC) WEST WAIKATO NORTH-Regional-U</t>
  </si>
  <si>
    <t>Rut_20-(EC) WEST WAIKATO SOUTH-All-All</t>
  </si>
  <si>
    <t>Rut_20-(EC) WEST WAIKATO SOUTH-All-R</t>
  </si>
  <si>
    <t>Rut_20-(EC) WEST WAIKATO SOUTH-All-U</t>
  </si>
  <si>
    <t>Rut_20-(EC) WEST WAIKATO SOUTH-Arterial-All</t>
  </si>
  <si>
    <t>Rut_20-(EC) WEST WAIKATO SOUTH-Arterial-R</t>
  </si>
  <si>
    <t>Rut_20-(EC) WEST WAIKATO SOUTH-Arterial-U</t>
  </si>
  <si>
    <t>Rut_20-(EC) WEST WAIKATO SOUTH-Primary Collector-All</t>
  </si>
  <si>
    <t>Rut_20-(EC) WEST WAIKATO SOUTH-Primary Collector-R</t>
  </si>
  <si>
    <t>Rut_20-(EC) WEST WAIKATO SOUTH-Primary Collector-U</t>
  </si>
  <si>
    <t>Rut_20-(EC) WEST WAIKATO SOUTH-Regional-All</t>
  </si>
  <si>
    <t>Rut_20-(EC) WEST WAIKATO SOUTH-Regional-R</t>
  </si>
  <si>
    <t>Rut_20-(EC) WEST WAIKATO SOUTH-Regional-U</t>
  </si>
  <si>
    <t>Rut_20-(NOC) BOP EAST-All-All</t>
  </si>
  <si>
    <t>Rut_20-(NOC) BOP EAST-All-R</t>
  </si>
  <si>
    <t>Rut_20-(NOC) BOP EAST-All-U</t>
  </si>
  <si>
    <t>Rut_20-(NOC) BOP EAST-Arterial-All</t>
  </si>
  <si>
    <t>Rut_20-(NOC) BOP EAST-Arterial-R</t>
  </si>
  <si>
    <t>Rut_20-(NOC) BOP EAST-Arterial-U</t>
  </si>
  <si>
    <t>Rut_20-(NOC) BOP EAST-Primary Collector-All</t>
  </si>
  <si>
    <t>Rut_20-(NOC) BOP EAST-Primary Collector-R</t>
  </si>
  <si>
    <t>Rut_20-(NOC) BOP EAST-Primary Collector-U</t>
  </si>
  <si>
    <t>Rut_20-(NOC) BOP EAST-Regional-All</t>
  </si>
  <si>
    <t>Rut_20-(NOC) BOP EAST-Regional-R</t>
  </si>
  <si>
    <t>Rut_20-(NOC) BOP EAST-Regional-U</t>
  </si>
  <si>
    <t>Rut_20-(NOC) BOP WEST-All-All</t>
  </si>
  <si>
    <t>Rut_20-(NOC) BOP WEST-All-R</t>
  </si>
  <si>
    <t>Rut_20-(NOC) BOP WEST-All-U</t>
  </si>
  <si>
    <t>Rut_20-(NOC) BOP WEST-Arterial-All</t>
  </si>
  <si>
    <t>Rut_20-(NOC) BOP WEST-Arterial-R</t>
  </si>
  <si>
    <t>Rut_20-(NOC) BOP WEST-High Volume-All</t>
  </si>
  <si>
    <t>Rut_20-(NOC) BOP WEST-High Volume-R</t>
  </si>
  <si>
    <t>Rut_20-(NOC) BOP WEST-High Volume-U</t>
  </si>
  <si>
    <t>Rut_20-(NOC) BOP WEST-Primary Collector-All</t>
  </si>
  <si>
    <t>Rut_20-(NOC) BOP WEST-Primary Collector-R</t>
  </si>
  <si>
    <t>Rut_20-(NOC) BOP WEST-Primary Collector-U</t>
  </si>
  <si>
    <t>Rut_20-(NOC) BOP WEST-Regional-All</t>
  </si>
  <si>
    <t>Rut_20-(NOC) BOP WEST-Regional-R</t>
  </si>
  <si>
    <t>Rut_20-(NOC) BOP WEST-Regional-U</t>
  </si>
  <si>
    <t>Rut_20-(NOC) CENTRAL WAIKATO-All-All</t>
  </si>
  <si>
    <t>Rut_20-(NOC) CENTRAL WAIKATO-All-R</t>
  </si>
  <si>
    <t>Rut_20-(NOC) CENTRAL WAIKATO-All-U</t>
  </si>
  <si>
    <t>Rut_20-(NOC) CENTRAL WAIKATO-Arterial-All</t>
  </si>
  <si>
    <t>Rut_20-(NOC) CENTRAL WAIKATO-Arterial-R</t>
  </si>
  <si>
    <t>Rut_20-(NOC) CENTRAL WAIKATO-Arterial-U</t>
  </si>
  <si>
    <t>Rut_20-(NOC) CENTRAL WAIKATO-High Volume-All</t>
  </si>
  <si>
    <t>Rut_20-(NOC) CENTRAL WAIKATO-High Volume-R</t>
  </si>
  <si>
    <t>Rut_20-(NOC) CENTRAL WAIKATO-High Volume-U</t>
  </si>
  <si>
    <t>Rut_20-(NOC) CENTRAL WAIKATO-National-All</t>
  </si>
  <si>
    <t>Rut_20-(NOC) CENTRAL WAIKATO-National-R</t>
  </si>
  <si>
    <t>Rut_20-(NOC) CENTRAL WAIKATO-National-U</t>
  </si>
  <si>
    <t>Rut_20-(NOC) CENTRAL WAIKATO-Primary Collector-All</t>
  </si>
  <si>
    <t>Rut_20-(NOC) CENTRAL WAIKATO-Primary Collector-R</t>
  </si>
  <si>
    <t>Rut_20-(NOC) CENTRAL WAIKATO-Primary Collector-U</t>
  </si>
  <si>
    <t>Rut_20-(NOC) CENTRAL WAIKATO-Regional-All</t>
  </si>
  <si>
    <t>Rut_20-(NOC) CENTRAL WAIKATO-Regional-R</t>
  </si>
  <si>
    <t>Rut_20-(NOC) EAST WAIKATO-All-All</t>
  </si>
  <si>
    <t>Rut_20-(NOC) EAST WAIKATO-All-R</t>
  </si>
  <si>
    <t>Rut_20-(NOC) EAST WAIKATO-All-U</t>
  </si>
  <si>
    <t>Rut_20-(NOC) EAST WAIKATO-Arterial-All</t>
  </si>
  <si>
    <t>Rut_20-(NOC) EAST WAIKATO-Arterial-R</t>
  </si>
  <si>
    <t>Rut_20-(NOC) EAST WAIKATO-Arterial-U</t>
  </si>
  <si>
    <t>Rut_20-(NOC) EAST WAIKATO-High Volume-All</t>
  </si>
  <si>
    <t>Rut_20-(NOC) EAST WAIKATO-High Volume-R</t>
  </si>
  <si>
    <t>Rut_20-(NOC) EAST WAIKATO-High Volume-U</t>
  </si>
  <si>
    <t>Rut_20-(NOC) EAST WAIKATO-Primary Collector-All</t>
  </si>
  <si>
    <t>Rut_20-(NOC) EAST WAIKATO-Primary Collector-R</t>
  </si>
  <si>
    <t>Rut_20-(NOC) EAST WAIKATO-Primary Collector-U</t>
  </si>
  <si>
    <t>Rut_20-(NOC) EAST WAIKATO-Regional-All</t>
  </si>
  <si>
    <t>Rut_20-(NOC) EAST WAIKATO-Regional-R</t>
  </si>
  <si>
    <t>Rut_20-(NOC) EAST WAIKATO-Regional-U</t>
  </si>
  <si>
    <t>Rut_20-(NOC) HAWKES BAY-All-All</t>
  </si>
  <si>
    <t>Rut_20-(NOC) HAWKES BAY-All-R</t>
  </si>
  <si>
    <t>Rut_20-(NOC) HAWKES BAY-All-U</t>
  </si>
  <si>
    <t>Rut_20-(NOC) HAWKES BAY-Arterial-All</t>
  </si>
  <si>
    <t>Rut_20-(NOC) HAWKES BAY-Arterial-R</t>
  </si>
  <si>
    <t>Rut_20-(NOC) HAWKES BAY-Arterial-U</t>
  </si>
  <si>
    <t>Rut_20-(NOC) HAWKES BAY-High Volume-All</t>
  </si>
  <si>
    <t>Rut_20-(NOC) HAWKES BAY-High Volume-R</t>
  </si>
  <si>
    <t>Rut_20-(NOC) HAWKES BAY-High Volume-U</t>
  </si>
  <si>
    <t>Rut_20-(NOC) HAWKES BAY-National-All</t>
  </si>
  <si>
    <t>Rut_20-(NOC) HAWKES BAY-National-R</t>
  </si>
  <si>
    <t>Rut_20-(NOC) HAWKES BAY-National-U</t>
  </si>
  <si>
    <t>Rut_20-(NOC) HAWKES BAY-Primary Collector-All</t>
  </si>
  <si>
    <t>Rut_20-(NOC) HAWKES BAY-Primary Collector-R</t>
  </si>
  <si>
    <t>Rut_20-(NOC) HAWKES BAY-Primary Collector-U</t>
  </si>
  <si>
    <t>Rut_20-(NOC) HAWKES BAY-Regional-All</t>
  </si>
  <si>
    <t>Rut_20-(NOC) HAWKES BAY-Regional-R</t>
  </si>
  <si>
    <t>Rut_20-(NOC) HAWKES BAY-Regional-U</t>
  </si>
  <si>
    <t>Rut_20-(NOC) MANAWATU-WHANGANUI-All-All</t>
  </si>
  <si>
    <t>Rut_20-(NOC) MANAWATU-WHANGANUI-All-R</t>
  </si>
  <si>
    <t>Rut_20-(NOC) MANAWATU-WHANGANUI-All-U</t>
  </si>
  <si>
    <t>Rut_20-(NOC) MANAWATU-WHANGANUI-Arterial-All</t>
  </si>
  <si>
    <t>Rut_20-(NOC) MANAWATU-WHANGANUI-Arterial-R</t>
  </si>
  <si>
    <t>Rut_20-(NOC) MANAWATU-WHANGANUI-Arterial-U</t>
  </si>
  <si>
    <t>Rut_20-(NOC) MANAWATU-WHANGANUI-National-All</t>
  </si>
  <si>
    <t>Rut_20-(NOC) MANAWATU-WHANGANUI-National-R</t>
  </si>
  <si>
    <t>Rut_20-(NOC) MANAWATU-WHANGANUI-National-U</t>
  </si>
  <si>
    <t>Rut_20-(NOC) MANAWATU-WHANGANUI-Primary Collector-All</t>
  </si>
  <si>
    <t>Rut_20-(NOC) MANAWATU-WHANGANUI-Primary Collector-R</t>
  </si>
  <si>
    <t>Rut_20-(NOC) MANAWATU-WHANGANUI-Primary Collector-U</t>
  </si>
  <si>
    <t>Rut_20-(NOC) MANAWATU-WHANGANUI-Regional-All</t>
  </si>
  <si>
    <t>Rut_20-(NOC) MANAWATU-WHANGANUI-Regional-R</t>
  </si>
  <si>
    <t>Rut_20-(NOC) MANAWATU-WHANGANUI-Regional-U</t>
  </si>
  <si>
    <t>Rut_20-(NOC) NELSON-TASMAN-All-All</t>
  </si>
  <si>
    <t>Rut_20-(NOC) NELSON-TASMAN-All-R</t>
  </si>
  <si>
    <t>Rut_20-(NOC) NELSON-TASMAN-All-U</t>
  </si>
  <si>
    <t>Rut_20-(NOC) NELSON-TASMAN-Arterial-All</t>
  </si>
  <si>
    <t>Rut_20-(NOC) NELSON-TASMAN-Arterial-R</t>
  </si>
  <si>
    <t>Rut_20-(NOC) NELSON-TASMAN-Arterial-U</t>
  </si>
  <si>
    <t>Rut_20-(NOC) NELSON-TASMAN-Primary Collector-All</t>
  </si>
  <si>
    <t>Rut_20-(NOC) NELSON-TASMAN-Primary Collector-R</t>
  </si>
  <si>
    <t>Rut_20-(NOC) NELSON-TASMAN-Primary Collector-U</t>
  </si>
  <si>
    <t>Rut_20-(NOC) NELSON-TASMAN-Regional-All</t>
  </si>
  <si>
    <t>Rut_20-(NOC) NELSON-TASMAN-Regional-R</t>
  </si>
  <si>
    <t>Rut_20-(NOC) NELSON-TASMAN-Regional-U</t>
  </si>
  <si>
    <t>Rut_20-(NOC) NELSON-TASMAN-Secondary Collector-All</t>
  </si>
  <si>
    <t>Rut_20-(NOC) NELSON-TASMAN-Secondary Collector-R</t>
  </si>
  <si>
    <t>Rut_20-(NOC) NELSON-TASMAN-Secondary Collector-U</t>
  </si>
  <si>
    <t>Rut_20-(NOC) NORTHLAND-All-All</t>
  </si>
  <si>
    <t>Rut_20-(NOC) NORTHLAND-All-R</t>
  </si>
  <si>
    <t>Rut_20-(NOC) NORTHLAND-All-U</t>
  </si>
  <si>
    <t>Rut_20-(NOC) NORTHLAND-High Volume-All</t>
  </si>
  <si>
    <t>Rut_20-(NOC) NORTHLAND-High Volume-R</t>
  </si>
  <si>
    <t>Rut_20-(NOC) NORTHLAND-High Volume-U</t>
  </si>
  <si>
    <t>Rut_20-(NOC) NORTHLAND-National-All</t>
  </si>
  <si>
    <t>Rut_20-(NOC) NORTHLAND-National-R</t>
  </si>
  <si>
    <t>Rut_20-(NOC) NORTHLAND-National-U</t>
  </si>
  <si>
    <t>Rut_20-(NOC) NORTHLAND-Primary Collector-All</t>
  </si>
  <si>
    <t>Rut_20-(NOC) NORTHLAND-Primary Collector-R</t>
  </si>
  <si>
    <t>Rut_20-(NOC) NORTHLAND-Primary Collector-U</t>
  </si>
  <si>
    <t>Rut_20-(NOC) NORTHLAND-Regional-All</t>
  </si>
  <si>
    <t>Rut_20-(NOC) NORTHLAND-Regional-R</t>
  </si>
  <si>
    <t>Rut_20-(NOC) NORTHLAND-Regional-U</t>
  </si>
  <si>
    <t>Rut_20-(NOC) SOUTH CANTERBURY-All-All</t>
  </si>
  <si>
    <t>Rut_20-(NOC) SOUTH CANTERBURY-All-R</t>
  </si>
  <si>
    <t>Rut_20-(NOC) SOUTH CANTERBURY-All-U</t>
  </si>
  <si>
    <t>Rut_20-(NOC) SOUTH CANTERBURY-Arterial-All</t>
  </si>
  <si>
    <t>Rut_20-(NOC) SOUTH CANTERBURY-Arterial-R</t>
  </si>
  <si>
    <t>Rut_20-(NOC) SOUTH CANTERBURY-Arterial-U</t>
  </si>
  <si>
    <t>Rut_20-(NOC) SOUTH CANTERBURY-National-All</t>
  </si>
  <si>
    <t>Rut_20-(NOC) SOUTH CANTERBURY-National-R</t>
  </si>
  <si>
    <t>Rut_20-(NOC) SOUTH CANTERBURY-National-U</t>
  </si>
  <si>
    <t>Rut_20-(NOC) SOUTH CANTERBURY-Primary Collector-All</t>
  </si>
  <si>
    <t>Rut_20-(NOC) SOUTH CANTERBURY-Primary Collector-R</t>
  </si>
  <si>
    <t>Rut_20-(NOC) SOUTH CANTERBURY-Primary Collector-U</t>
  </si>
  <si>
    <t>Rut_20-(NOC) SOUTH CANTERBURY-Secondary Collector-All</t>
  </si>
  <si>
    <t>Rut_20-(NOC) SOUTH CANTERBURY-Secondary Collector-R</t>
  </si>
  <si>
    <t>Rut_20-(NOC) SOUTH CANTERBURY-Secondary Collector-U</t>
  </si>
  <si>
    <t>Rut_20-(NOC) SOUTHLAND-All-All</t>
  </si>
  <si>
    <t>Rut_20-(NOC) SOUTHLAND-All-R</t>
  </si>
  <si>
    <t>Rut_20-(NOC) SOUTHLAND-All-U</t>
  </si>
  <si>
    <t>Rut_20-(NOC) SOUTHLAND-Arterial-All</t>
  </si>
  <si>
    <t>Rut_20-(NOC) SOUTHLAND-Arterial-R</t>
  </si>
  <si>
    <t>Rut_20-(NOC) SOUTHLAND-Arterial-U</t>
  </si>
  <si>
    <t>Rut_20-(NOC) SOUTHLAND-Primary Collector-All</t>
  </si>
  <si>
    <t>Rut_20-(NOC) SOUTHLAND-Primary Collector-R</t>
  </si>
  <si>
    <t>Rut_20-(NOC) SOUTHLAND-Primary Collector-U</t>
  </si>
  <si>
    <t>Rut_20-(NOC) SOUTHLAND-Regional-All</t>
  </si>
  <si>
    <t>Rut_20-(NOC) SOUTHLAND-Regional-R</t>
  </si>
  <si>
    <t>Rut_20-(NOC) SOUTHLAND-Regional-U</t>
  </si>
  <si>
    <t>Rut_20-(NOC) SOUTHLAND-Secondary Collector-All</t>
  </si>
  <si>
    <t>Rut_20-(NOC) SOUTHLAND-Secondary Collector-R</t>
  </si>
  <si>
    <t>Rut_20-(NOC) SOUTHLAND-Secondary Collector-U</t>
  </si>
  <si>
    <t>Rut_20-(NOC) TAIRAWHITI ROADS NORTHERN-All-All</t>
  </si>
  <si>
    <t>Rut_20-(NOC) TAIRAWHITI ROADS NORTHERN-All-R</t>
  </si>
  <si>
    <t>Rut_20-(NOC) TAIRAWHITI ROADS NORTHERN-All-U</t>
  </si>
  <si>
    <t>Rut_20-(NOC) TAIRAWHITI ROADS NORTHERN-Primary Collector-All</t>
  </si>
  <si>
    <t>Rut_20-(NOC) TAIRAWHITI ROADS NORTHERN-Primary Collector-R</t>
  </si>
  <si>
    <t>Rut_20-(NOC) TAIRAWHITI ROADS NORTHERN-Primary Collector-U</t>
  </si>
  <si>
    <t>Rut_20-(NOC) TAIRAWHITI ROADS WESTERN-All-All</t>
  </si>
  <si>
    <t>Rut_20-(NOC) TAIRAWHITI ROADS WESTERN-All-R</t>
  </si>
  <si>
    <t>Rut_20-(NOC) TAIRAWHITI ROADS WESTERN-All-U</t>
  </si>
  <si>
    <t>Rut_20-(NOC) TAIRAWHITI ROADS WESTERN-Arterial-All</t>
  </si>
  <si>
    <t>Rut_20-(NOC) TAIRAWHITI ROADS WESTERN-Arterial-R</t>
  </si>
  <si>
    <t>Rut_20-(NOC) TAIRAWHITI ROADS WESTERN-Arterial-U</t>
  </si>
  <si>
    <t>Rut_20-(NOC) TAIRAWHITI ROADS WESTERN-Primary Collector-All</t>
  </si>
  <si>
    <t>Rut_20-(NOC) TAIRAWHITI ROADS WESTERN-Primary Collector-R</t>
  </si>
  <si>
    <t>Rut_20-(NOC) TAIRAWHITI ROADS WESTERN-Primary Collector-U</t>
  </si>
  <si>
    <t>Rut_20-(NOC) TAIRAWHITI ROADS WESTERN-Regional-All</t>
  </si>
  <si>
    <t>Rut_20-(NOC) TAIRAWHITI ROADS WESTERN-Regional-R</t>
  </si>
  <si>
    <t>Rut_20-(NOC) TAIRAWHITI ROADS WESTERN-Regional-U</t>
  </si>
  <si>
    <t>Rut_20-(NOC) TARANAKI-All-All</t>
  </si>
  <si>
    <t>Rut_20-(NOC) TARANAKI-All-R</t>
  </si>
  <si>
    <t>Rut_20-(NOC) TARANAKI-All-U</t>
  </si>
  <si>
    <t>Rut_20-(NOC) TARANAKI-Arterial-All</t>
  </si>
  <si>
    <t>Rut_20-(NOC) TARANAKI-Arterial-R</t>
  </si>
  <si>
    <t>Rut_20-(NOC) TARANAKI-Arterial-U</t>
  </si>
  <si>
    <t>Rut_20-(NOC) TARANAKI-Primary Collector-All</t>
  </si>
  <si>
    <t>Rut_20-(NOC) TARANAKI-Primary Collector-R</t>
  </si>
  <si>
    <t>Rut_20-(NOC) TARANAKI-Primary Collector-U</t>
  </si>
  <si>
    <t>Rut_20-(NOC) TARANAKI-Regional-All</t>
  </si>
  <si>
    <t>Rut_20-(NOC) TARANAKI-Regional-R</t>
  </si>
  <si>
    <t>Rut_20-(NOC) TARANAKI-Regional-U</t>
  </si>
  <si>
    <t>Rut_20-(NOC) TARANAKI-Secondary Collector-All</t>
  </si>
  <si>
    <t>Rut_20-(NOC) TARANAKI-Secondary Collector-R</t>
  </si>
  <si>
    <t>Rut_20-(NOC) TARANAKI-Secondary Collector-U</t>
  </si>
  <si>
    <t>Rut_20-(NOC) WELLINGTON-All-All</t>
  </si>
  <si>
    <t>Rut_20-(NOC) WELLINGTON-All-R</t>
  </si>
  <si>
    <t>Rut_20-(NOC) WELLINGTON-All-U</t>
  </si>
  <si>
    <t>Rut_20-(NOC) WELLINGTON-High Volume-All</t>
  </si>
  <si>
    <t>Rut_20-(NOC) WELLINGTON-High Volume-R</t>
  </si>
  <si>
    <t>Rut_20-(NOC) WELLINGTON-High Volume-U</t>
  </si>
  <si>
    <t>Rut_20-(NOC) WELLINGTON-National-All</t>
  </si>
  <si>
    <t>Rut_20-(NOC) WELLINGTON-National-R</t>
  </si>
  <si>
    <t>Rut_20-(NOC) WELLINGTON-Primary Collector-All</t>
  </si>
  <si>
    <t>Rut_20-(NOC) WELLINGTON-Primary Collector-R</t>
  </si>
  <si>
    <t>Rut_20-(NOC) WELLINGTON-Primary Collector-U</t>
  </si>
  <si>
    <t>Rut_20-(NOC) WELLINGTON-Regional-All</t>
  </si>
  <si>
    <t>Rut_20-(NOC) WELLINGTON-Regional-R</t>
  </si>
  <si>
    <t>Rut_20-(NOC) WELLINGTON-Regional-U</t>
  </si>
  <si>
    <t>Rut_20-(NOC) WEST COAST-All-All</t>
  </si>
  <si>
    <t>Rut_20-(NOC) WEST COAST-All-R</t>
  </si>
  <si>
    <t>Rut_20-(NOC) WEST COAST-All-U</t>
  </si>
  <si>
    <t>Rut_20-(NOC) WEST COAST-Arterial-All</t>
  </si>
  <si>
    <t>Rut_20-(NOC) WEST COAST-Arterial-R</t>
  </si>
  <si>
    <t>Rut_20-(NOC) WEST COAST-Arterial-U</t>
  </si>
  <si>
    <t>Rut_20-(NOC) WEST COAST-Primary Collector-All</t>
  </si>
  <si>
    <t>Rut_20-(NOC) WEST COAST-Primary Collector-R</t>
  </si>
  <si>
    <t>Rut_20-(NOC) WEST COAST-Primary Collector-U</t>
  </si>
  <si>
    <t>Rut_20-(NOC) WEST COAST-Regional-All</t>
  </si>
  <si>
    <t>Rut_20-(NOC) WEST COAST-Regional-R</t>
  </si>
  <si>
    <t>Rut_20-(NOC) WEST COAST-Regional-U</t>
  </si>
  <si>
    <t>Rut_20-AUCK ALLIANCE-All-All</t>
  </si>
  <si>
    <t>Rut_20-AUCK ALLIANCE-All-R</t>
  </si>
  <si>
    <t>Rut_20-AUCK ALLIANCE-All-U</t>
  </si>
  <si>
    <t>Rut_20-AUCK ALLIANCE-High Volume-All</t>
  </si>
  <si>
    <t>Rut_20-AUCK ALLIANCE-High Volume-R</t>
  </si>
  <si>
    <t>Rut_20-AUCK ALLIANCE-High Volume-U</t>
  </si>
  <si>
    <t>Rut_20-AUCK ALLIANCE-Primary Collector-All</t>
  </si>
  <si>
    <t>Rut_20-AUCK ALLIANCE-Primary Collector-R</t>
  </si>
  <si>
    <t>Rut_20-AUCK ALLIANCE-Regional-All</t>
  </si>
  <si>
    <t>Rut_20-AUCK ALLIANCE-Regional-R</t>
  </si>
  <si>
    <t>Rut_20-AUCK ALLIANCE-Regional-U</t>
  </si>
  <si>
    <t>Rut_20-MILFORD-All-All</t>
  </si>
  <si>
    <t>Rut_20-MILFORD-All-R</t>
  </si>
  <si>
    <t>Rut_20-MILFORD-All-U</t>
  </si>
  <si>
    <t>Rut_20-MILFORD-Regional-All</t>
  </si>
  <si>
    <t>Rut_20-MILFORD-Regional-R</t>
  </si>
  <si>
    <t>Rut_20-MILFORD-Regional-U</t>
  </si>
  <si>
    <t>Skd_InL-(EC) MARLBOROUGH-All-All</t>
  </si>
  <si>
    <t>Skd_InL-(EC) MARLBOROUGH-All-R</t>
  </si>
  <si>
    <t>Skd_InL-(EC) MARLBOROUGH-All-U</t>
  </si>
  <si>
    <t>Skd_InL-(EC) MARLBOROUGH-National-All</t>
  </si>
  <si>
    <t>Skd_InL-(EC) MARLBOROUGH-National-R</t>
  </si>
  <si>
    <t>Skd_InL-(EC) MARLBOROUGH-National-U</t>
  </si>
  <si>
    <t>Skd_InL-(EC) MARLBOROUGH-Regional-All</t>
  </si>
  <si>
    <t>Skd_InL-(EC) MARLBOROUGH-Regional-R</t>
  </si>
  <si>
    <t>Skd_InL-(EC) MARLBOROUGH-Regional-U</t>
  </si>
  <si>
    <t>Skd_InL-(EC) MARLBOROUGH-Secondary Collector-All</t>
  </si>
  <si>
    <t>Skd_InL-(EC) MARLBOROUGH-Secondary Collector-R</t>
  </si>
  <si>
    <t>Skd_InL-(EC) MARLBOROUGH-Secondary Collector-U</t>
  </si>
  <si>
    <t>Skd_InL-(EC) WEST WAIKATO NORTH-All-All</t>
  </si>
  <si>
    <t>Skd_InL-(EC) WEST WAIKATO NORTH-All-R</t>
  </si>
  <si>
    <t>Skd_InL-(EC) WEST WAIKATO NORTH-All-U</t>
  </si>
  <si>
    <t>Skd_InL-(EC) WEST WAIKATO NORTH-Arterial-All</t>
  </si>
  <si>
    <t>Skd_InL-(EC) WEST WAIKATO NORTH-Arterial-R</t>
  </si>
  <si>
    <t>Skd_InL-(EC) WEST WAIKATO NORTH-Arterial-U</t>
  </si>
  <si>
    <t>Skd_InL-(EC) WEST WAIKATO NORTH-High Volume-All</t>
  </si>
  <si>
    <t>Skd_InL-(EC) WEST WAIKATO NORTH-High Volume-R</t>
  </si>
  <si>
    <t>Skd_InL-(EC) WEST WAIKATO NORTH-High Volume-U</t>
  </si>
  <si>
    <t>Skd_InL-(EC) WEST WAIKATO NORTH-Primary Collector-All</t>
  </si>
  <si>
    <t>Skd_InL-(EC) WEST WAIKATO NORTH-Primary Collector-R</t>
  </si>
  <si>
    <t>Skd_InL-(EC) WEST WAIKATO NORTH-Primary Collector-U</t>
  </si>
  <si>
    <t>Skd_InL-(EC) WEST WAIKATO NORTH-Regional-All</t>
  </si>
  <si>
    <t>Skd_InL-(EC) WEST WAIKATO NORTH-Regional-R</t>
  </si>
  <si>
    <t>Skd_InL-(EC) WEST WAIKATO NORTH-Regional-U</t>
  </si>
  <si>
    <t>Skd_InL-(EC) WEST WAIKATO SOUTH-All-All</t>
  </si>
  <si>
    <t>Skd_InL-(EC) WEST WAIKATO SOUTH-All-R</t>
  </si>
  <si>
    <t>Skd_InL-(EC) WEST WAIKATO SOUTH-All-U</t>
  </si>
  <si>
    <t>Skd_InL-(EC) WEST WAIKATO SOUTH-Arterial-All</t>
  </si>
  <si>
    <t>Skd_InL-(EC) WEST WAIKATO SOUTH-Arterial-R</t>
  </si>
  <si>
    <t>Skd_InL-(EC) WEST WAIKATO SOUTH-Arterial-U</t>
  </si>
  <si>
    <t>Skd_InL-(EC) WEST WAIKATO SOUTH-Primary Collector-All</t>
  </si>
  <si>
    <t>Skd_InL-(EC) WEST WAIKATO SOUTH-Primary Collector-R</t>
  </si>
  <si>
    <t>Skd_InL-(EC) WEST WAIKATO SOUTH-Primary Collector-U</t>
  </si>
  <si>
    <t>Skd_InL-(EC) WEST WAIKATO SOUTH-Regional-All</t>
  </si>
  <si>
    <t>Skd_InL-(EC) WEST WAIKATO SOUTH-Regional-R</t>
  </si>
  <si>
    <t>Skd_InL-(EC) WEST WAIKATO SOUTH-Regional-U</t>
  </si>
  <si>
    <t>Skd_InL-(NOC) BOP EAST-All-All</t>
  </si>
  <si>
    <t>Skd_InL-(NOC) BOP EAST-All-R</t>
  </si>
  <si>
    <t>Skd_InL-(NOC) BOP EAST-All-U</t>
  </si>
  <si>
    <t>Skd_InL-(NOC) BOP EAST-Arterial-All</t>
  </si>
  <si>
    <t>Skd_InL-(NOC) BOP EAST-Arterial-R</t>
  </si>
  <si>
    <t>Skd_InL-(NOC) BOP EAST-Arterial-U</t>
  </si>
  <si>
    <t>Skd_InL-(NOC) BOP EAST-Primary Collector-All</t>
  </si>
  <si>
    <t>Skd_InL-(NOC) BOP EAST-Primary Collector-R</t>
  </si>
  <si>
    <t>Skd_InL-(NOC) BOP EAST-Primary Collector-U</t>
  </si>
  <si>
    <t>Skd_InL-(NOC) BOP EAST-Regional-All</t>
  </si>
  <si>
    <t>Skd_InL-(NOC) BOP EAST-Regional-R</t>
  </si>
  <si>
    <t>Skd_InL-(NOC) BOP EAST-Regional-U</t>
  </si>
  <si>
    <t>Skd_InL-(NOC) BOP WEST-All-All</t>
  </si>
  <si>
    <t>Skd_InL-(NOC) BOP WEST-All-R</t>
  </si>
  <si>
    <t>Skd_InL-(NOC) BOP WEST-All-U</t>
  </si>
  <si>
    <t>Skd_InL-(NOC) BOP WEST-Arterial-All</t>
  </si>
  <si>
    <t>Skd_InL-(NOC) BOP WEST-Arterial-R</t>
  </si>
  <si>
    <t>Skd_InL-(NOC) BOP WEST-High Volume-All</t>
  </si>
  <si>
    <t>Skd_InL-(NOC) BOP WEST-High Volume-R</t>
  </si>
  <si>
    <t>Skd_InL-(NOC) BOP WEST-High Volume-U</t>
  </si>
  <si>
    <t>Skd_InL-(NOC) BOP WEST-Primary Collector-All</t>
  </si>
  <si>
    <t>Skd_InL-(NOC) BOP WEST-Primary Collector-R</t>
  </si>
  <si>
    <t>Skd_InL-(NOC) BOP WEST-Primary Collector-U</t>
  </si>
  <si>
    <t>Skd_InL-(NOC) BOP WEST-Regional-All</t>
  </si>
  <si>
    <t>Skd_InL-(NOC) BOP WEST-Regional-R</t>
  </si>
  <si>
    <t>Skd_InL-(NOC) BOP WEST-Regional-U</t>
  </si>
  <si>
    <t>Skd_InL-(NOC) CENTRAL WAIKATO-All-All</t>
  </si>
  <si>
    <t>Skd_InL-(NOC) CENTRAL WAIKATO-All-R</t>
  </si>
  <si>
    <t>Skd_InL-(NOC) CENTRAL WAIKATO-All-U</t>
  </si>
  <si>
    <t>Skd_InL-(NOC) CENTRAL WAIKATO-Arterial-All</t>
  </si>
  <si>
    <t>Skd_InL-(NOC) CENTRAL WAIKATO-Arterial-R</t>
  </si>
  <si>
    <t>Skd_InL-(NOC) CENTRAL WAIKATO-Arterial-U</t>
  </si>
  <si>
    <t>Skd_InL-(NOC) CENTRAL WAIKATO-High Volume-All</t>
  </si>
  <si>
    <t>Skd_InL-(NOC) CENTRAL WAIKATO-High Volume-R</t>
  </si>
  <si>
    <t>Skd_InL-(NOC) CENTRAL WAIKATO-High Volume-U</t>
  </si>
  <si>
    <t>Skd_InL-(NOC) CENTRAL WAIKATO-National-All</t>
  </si>
  <si>
    <t>Skd_InL-(NOC) CENTRAL WAIKATO-National-R</t>
  </si>
  <si>
    <t>Skd_InL-(NOC) CENTRAL WAIKATO-National-U</t>
  </si>
  <si>
    <t>Skd_InL-(NOC) CENTRAL WAIKATO-Primary Collector-All</t>
  </si>
  <si>
    <t>Skd_InL-(NOC) CENTRAL WAIKATO-Primary Collector-R</t>
  </si>
  <si>
    <t>Skd_InL-(NOC) CENTRAL WAIKATO-Primary Collector-U</t>
  </si>
  <si>
    <t>Skd_InL-(NOC) CENTRAL WAIKATO-Regional-All</t>
  </si>
  <si>
    <t>Skd_InL-(NOC) CENTRAL WAIKATO-Regional-R</t>
  </si>
  <si>
    <t>Skd_InL-(NOC) EAST WAIKATO-All-All</t>
  </si>
  <si>
    <t>Skd_InL-(NOC) EAST WAIKATO-All-R</t>
  </si>
  <si>
    <t>Skd_InL-(NOC) EAST WAIKATO-All-U</t>
  </si>
  <si>
    <t>Skd_InL-(NOC) EAST WAIKATO-Arterial-All</t>
  </si>
  <si>
    <t>Skd_InL-(NOC) EAST WAIKATO-Arterial-R</t>
  </si>
  <si>
    <t>Skd_InL-(NOC) EAST WAIKATO-Arterial-U</t>
  </si>
  <si>
    <t>Skd_InL-(NOC) EAST WAIKATO-High Volume-All</t>
  </si>
  <si>
    <t>Skd_InL-(NOC) EAST WAIKATO-High Volume-R</t>
  </si>
  <si>
    <t>Skd_InL-(NOC) EAST WAIKATO-High Volume-U</t>
  </si>
  <si>
    <t>Skd_InL-(NOC) EAST WAIKATO-Primary Collector-All</t>
  </si>
  <si>
    <t>Skd_InL-(NOC) EAST WAIKATO-Primary Collector-R</t>
  </si>
  <si>
    <t>Skd_InL-(NOC) EAST WAIKATO-Primary Collector-U</t>
  </si>
  <si>
    <t>Skd_InL-(NOC) EAST WAIKATO-Regional-All</t>
  </si>
  <si>
    <t>Skd_InL-(NOC) EAST WAIKATO-Regional-R</t>
  </si>
  <si>
    <t>Skd_InL-(NOC) EAST WAIKATO-Regional-U</t>
  </si>
  <si>
    <t>Skd_InL-(NOC) HAWKES BAY-All-All</t>
  </si>
  <si>
    <t>Skd_InL-(NOC) HAWKES BAY-All-R</t>
  </si>
  <si>
    <t>Skd_InL-(NOC) HAWKES BAY-All-U</t>
  </si>
  <si>
    <t>Skd_InL-(NOC) HAWKES BAY-Arterial-All</t>
  </si>
  <si>
    <t>Skd_InL-(NOC) HAWKES BAY-Arterial-R</t>
  </si>
  <si>
    <t>Skd_InL-(NOC) HAWKES BAY-Arterial-U</t>
  </si>
  <si>
    <t>Skd_InL-(NOC) HAWKES BAY-High Volume-All</t>
  </si>
  <si>
    <t>Skd_InL-(NOC) HAWKES BAY-High Volume-R</t>
  </si>
  <si>
    <t>Skd_InL-(NOC) HAWKES BAY-High Volume-U</t>
  </si>
  <si>
    <t>Skd_InL-(NOC) HAWKES BAY-National-All</t>
  </si>
  <si>
    <t>Skd_InL-(NOC) HAWKES BAY-National-R</t>
  </si>
  <si>
    <t>Skd_InL-(NOC) HAWKES BAY-National-U</t>
  </si>
  <si>
    <t>Skd_InL-(NOC) HAWKES BAY-Primary Collector-All</t>
  </si>
  <si>
    <t>Skd_InL-(NOC) HAWKES BAY-Primary Collector-R</t>
  </si>
  <si>
    <t>Skd_InL-(NOC) HAWKES BAY-Primary Collector-U</t>
  </si>
  <si>
    <t>Skd_InL-(NOC) HAWKES BAY-Regional-All</t>
  </si>
  <si>
    <t>Skd_InL-(NOC) HAWKES BAY-Regional-R</t>
  </si>
  <si>
    <t>Skd_InL-(NOC) HAWKES BAY-Regional-U</t>
  </si>
  <si>
    <t>Skd_InL-(NOC) MANAWATU-WHANGANUI-All-All</t>
  </si>
  <si>
    <t>Skd_InL-(NOC) MANAWATU-WHANGANUI-All-R</t>
  </si>
  <si>
    <t>Skd_InL-(NOC) MANAWATU-WHANGANUI-All-U</t>
  </si>
  <si>
    <t>Skd_InL-(NOC) MANAWATU-WHANGANUI-Arterial-All</t>
  </si>
  <si>
    <t>Skd_InL-(NOC) MANAWATU-WHANGANUI-Arterial-R</t>
  </si>
  <si>
    <t>Skd_InL-(NOC) MANAWATU-WHANGANUI-Arterial-U</t>
  </si>
  <si>
    <t>Skd_InL-(NOC) MANAWATU-WHANGANUI-National-All</t>
  </si>
  <si>
    <t>Skd_InL-(NOC) MANAWATU-WHANGANUI-National-R</t>
  </si>
  <si>
    <t>Skd_InL-(NOC) MANAWATU-WHANGANUI-National-U</t>
  </si>
  <si>
    <t>Skd_InL-(NOC) MANAWATU-WHANGANUI-Primary Collector-All</t>
  </si>
  <si>
    <t>Skd_InL-(NOC) MANAWATU-WHANGANUI-Primary Collector-R</t>
  </si>
  <si>
    <t>Skd_InL-(NOC) MANAWATU-WHANGANUI-Primary Collector-U</t>
  </si>
  <si>
    <t>Skd_InL-(NOC) MANAWATU-WHANGANUI-Regional-All</t>
  </si>
  <si>
    <t>Skd_InL-(NOC) MANAWATU-WHANGANUI-Regional-R</t>
  </si>
  <si>
    <t>Skd_InL-(NOC) MANAWATU-WHANGANUI-Regional-U</t>
  </si>
  <si>
    <t>Skd_InL-(NOC) NELSON-TASMAN-All-All</t>
  </si>
  <si>
    <t>Skd_InL-(NOC) NELSON-TASMAN-All-R</t>
  </si>
  <si>
    <t>Skd_InL-(NOC) NELSON-TASMAN-All-U</t>
  </si>
  <si>
    <t>Skd_InL-(NOC) NELSON-TASMAN-Arterial-All</t>
  </si>
  <si>
    <t>Skd_InL-(NOC) NELSON-TASMAN-Arterial-R</t>
  </si>
  <si>
    <t>Skd_InL-(NOC) NELSON-TASMAN-Arterial-U</t>
  </si>
  <si>
    <t>Skd_InL-(NOC) NELSON-TASMAN-Primary Collector-All</t>
  </si>
  <si>
    <t>Skd_InL-(NOC) NELSON-TASMAN-Primary Collector-R</t>
  </si>
  <si>
    <t>Skd_InL-(NOC) NELSON-TASMAN-Primary Collector-U</t>
  </si>
  <si>
    <t>Skd_InL-(NOC) NELSON-TASMAN-Regional-All</t>
  </si>
  <si>
    <t>Skd_InL-(NOC) NELSON-TASMAN-Regional-R</t>
  </si>
  <si>
    <t>Skd_InL-(NOC) NELSON-TASMAN-Regional-U</t>
  </si>
  <si>
    <t>Skd_InL-(NOC) NELSON-TASMAN-Secondary Collector-All</t>
  </si>
  <si>
    <t>Skd_InL-(NOC) NELSON-TASMAN-Secondary Collector-R</t>
  </si>
  <si>
    <t>Skd_InL-(NOC) NELSON-TASMAN-Secondary Collector-U</t>
  </si>
  <si>
    <t>Skd_InL-(NOC) NORTHLAND-All-All</t>
  </si>
  <si>
    <t>Skd_InL-(NOC) NORTHLAND-All-R</t>
  </si>
  <si>
    <t>Skd_InL-(NOC) NORTHLAND-All-U</t>
  </si>
  <si>
    <t>Skd_InL-(NOC) NORTHLAND-High Volume-All</t>
  </si>
  <si>
    <t>Skd_InL-(NOC) NORTHLAND-High Volume-R</t>
  </si>
  <si>
    <t>Skd_InL-(NOC) NORTHLAND-High Volume-U</t>
  </si>
  <si>
    <t>Skd_InL-(NOC) NORTHLAND-National-All</t>
  </si>
  <si>
    <t>Skd_InL-(NOC) NORTHLAND-National-R</t>
  </si>
  <si>
    <t>Skd_InL-(NOC) NORTHLAND-National-U</t>
  </si>
  <si>
    <t>Skd_InL-(NOC) NORTHLAND-Primary Collector-All</t>
  </si>
  <si>
    <t>Skd_InL-(NOC) NORTHLAND-Primary Collector-R</t>
  </si>
  <si>
    <t>Skd_InL-(NOC) NORTHLAND-Primary Collector-U</t>
  </si>
  <si>
    <t>Skd_InL-(NOC) NORTHLAND-Regional-All</t>
  </si>
  <si>
    <t>Skd_InL-(NOC) NORTHLAND-Regional-R</t>
  </si>
  <si>
    <t>Skd_InL-(NOC) NORTHLAND-Regional-U</t>
  </si>
  <si>
    <t>Skd_InL-(NOC) SOUTH CANTERBURY-All-All</t>
  </si>
  <si>
    <t>Skd_InL-(NOC) SOUTH CANTERBURY-All-R</t>
  </si>
  <si>
    <t>Skd_InL-(NOC) SOUTH CANTERBURY-All-U</t>
  </si>
  <si>
    <t>Skd_InL-(NOC) SOUTH CANTERBURY-Arterial-All</t>
  </si>
  <si>
    <t>Skd_InL-(NOC) SOUTH CANTERBURY-Arterial-R</t>
  </si>
  <si>
    <t>Skd_InL-(NOC) SOUTH CANTERBURY-Arterial-U</t>
  </si>
  <si>
    <t>Skd_InL-(NOC) SOUTH CANTERBURY-National-All</t>
  </si>
  <si>
    <t>Skd_InL-(NOC) SOUTH CANTERBURY-National-R</t>
  </si>
  <si>
    <t>Skd_InL-(NOC) SOUTH CANTERBURY-National-U</t>
  </si>
  <si>
    <t>Skd_InL-(NOC) SOUTH CANTERBURY-Primary Collector-All</t>
  </si>
  <si>
    <t>Skd_InL-(NOC) SOUTH CANTERBURY-Primary Collector-R</t>
  </si>
  <si>
    <t>Skd_InL-(NOC) SOUTH CANTERBURY-Primary Collector-U</t>
  </si>
  <si>
    <t>Skd_InL-(NOC) SOUTH CANTERBURY-Secondary Collector-All</t>
  </si>
  <si>
    <t>Skd_InL-(NOC) SOUTH CANTERBURY-Secondary Collector-R</t>
  </si>
  <si>
    <t>Skd_InL-(NOC) SOUTH CANTERBURY-Secondary Collector-U</t>
  </si>
  <si>
    <t>Skd_InL-(NOC) SOUTHLAND-All-All</t>
  </si>
  <si>
    <t>Skd_InL-(NOC) SOUTHLAND-All-R</t>
  </si>
  <si>
    <t>Skd_InL-(NOC) SOUTHLAND-All-U</t>
  </si>
  <si>
    <t>Skd_InL-(NOC) SOUTHLAND-Arterial-All</t>
  </si>
  <si>
    <t>Skd_InL-(NOC) SOUTHLAND-Arterial-R</t>
  </si>
  <si>
    <t>Skd_InL-(NOC) SOUTHLAND-Arterial-U</t>
  </si>
  <si>
    <t>Skd_InL-(NOC) SOUTHLAND-Primary Collector-All</t>
  </si>
  <si>
    <t>Skd_InL-(NOC) SOUTHLAND-Primary Collector-R</t>
  </si>
  <si>
    <t>Skd_InL-(NOC) SOUTHLAND-Primary Collector-U</t>
  </si>
  <si>
    <t>Skd_InL-(NOC) SOUTHLAND-Regional-All</t>
  </si>
  <si>
    <t>Skd_InL-(NOC) SOUTHLAND-Regional-R</t>
  </si>
  <si>
    <t>Skd_InL-(NOC) SOUTHLAND-Regional-U</t>
  </si>
  <si>
    <t>Skd_InL-(NOC) SOUTHLAND-Secondary Collector-All</t>
  </si>
  <si>
    <t>Skd_InL-(NOC) SOUTHLAND-Secondary Collector-R</t>
  </si>
  <si>
    <t>Skd_InL-(NOC) SOUTHLAND-Secondary Collector-U</t>
  </si>
  <si>
    <t>Skd_InL-(NOC) TAIRAWHITI ROADS NORTHERN-All-All</t>
  </si>
  <si>
    <t>Skd_InL-(NOC) TAIRAWHITI ROADS NORTHERN-All-R</t>
  </si>
  <si>
    <t>Skd_InL-(NOC) TAIRAWHITI ROADS NORTHERN-All-U</t>
  </si>
  <si>
    <t>Skd_InL-(NOC) TAIRAWHITI ROADS NORTHERN-Primary Collector-All</t>
  </si>
  <si>
    <t>Skd_InL-(NOC) TAIRAWHITI ROADS NORTHERN-Primary Collector-R</t>
  </si>
  <si>
    <t>Skd_InL-(NOC) TAIRAWHITI ROADS NORTHERN-Primary Collector-U</t>
  </si>
  <si>
    <t>Skd_InL-(NOC) TAIRAWHITI ROADS WESTERN-All-All</t>
  </si>
  <si>
    <t>Skd_InL-(NOC) TAIRAWHITI ROADS WESTERN-All-R</t>
  </si>
  <si>
    <t>Skd_InL-(NOC) TAIRAWHITI ROADS WESTERN-All-U</t>
  </si>
  <si>
    <t>Skd_InL-(NOC) TAIRAWHITI ROADS WESTERN-Arterial-All</t>
  </si>
  <si>
    <t>Skd_InL-(NOC) TAIRAWHITI ROADS WESTERN-Arterial-R</t>
  </si>
  <si>
    <t>Skd_InL-(NOC) TAIRAWHITI ROADS WESTERN-Arterial-U</t>
  </si>
  <si>
    <t>Skd_InL-(NOC) TAIRAWHITI ROADS WESTERN-Primary Collector-All</t>
  </si>
  <si>
    <t>Skd_InL-(NOC) TAIRAWHITI ROADS WESTERN-Primary Collector-R</t>
  </si>
  <si>
    <t>Skd_InL-(NOC) TAIRAWHITI ROADS WESTERN-Primary Collector-U</t>
  </si>
  <si>
    <t>Skd_InL-(NOC) TAIRAWHITI ROADS WESTERN-Regional-All</t>
  </si>
  <si>
    <t>Skd_InL-(NOC) TAIRAWHITI ROADS WESTERN-Regional-R</t>
  </si>
  <si>
    <t>Skd_InL-(NOC) TAIRAWHITI ROADS WESTERN-Regional-U</t>
  </si>
  <si>
    <t>Skd_InL-(NOC) TARANAKI-All-All</t>
  </si>
  <si>
    <t>Skd_InL-(NOC) TARANAKI-All-R</t>
  </si>
  <si>
    <t>Skd_InL-(NOC) TARANAKI-All-U</t>
  </si>
  <si>
    <t>Skd_InL-(NOC) TARANAKI-Arterial-All</t>
  </si>
  <si>
    <t>Skd_InL-(NOC) TARANAKI-Arterial-R</t>
  </si>
  <si>
    <t>Skd_InL-(NOC) TARANAKI-Arterial-U</t>
  </si>
  <si>
    <t>Skd_InL-(NOC) TARANAKI-Primary Collector-All</t>
  </si>
  <si>
    <t>Skd_InL-(NOC) TARANAKI-Primary Collector-R</t>
  </si>
  <si>
    <t>Skd_InL-(NOC) TARANAKI-Primary Collector-U</t>
  </si>
  <si>
    <t>Skd_InL-(NOC) TARANAKI-Regional-All</t>
  </si>
  <si>
    <t>Skd_InL-(NOC) TARANAKI-Regional-R</t>
  </si>
  <si>
    <t>Skd_InL-(NOC) TARANAKI-Regional-U</t>
  </si>
  <si>
    <t>Skd_InL-(NOC) TARANAKI-Secondary Collector-All</t>
  </si>
  <si>
    <t>Skd_InL-(NOC) TARANAKI-Secondary Collector-R</t>
  </si>
  <si>
    <t>Skd_InL-(NOC) TARANAKI-Secondary Collector-U</t>
  </si>
  <si>
    <t>Skd_InL-(NOC) WELLINGTON-All-All</t>
  </si>
  <si>
    <t>Skd_InL-(NOC) WELLINGTON-All-R</t>
  </si>
  <si>
    <t>Skd_InL-(NOC) WELLINGTON-All-U</t>
  </si>
  <si>
    <t>Skd_InL-(NOC) WELLINGTON-High Volume-All</t>
  </si>
  <si>
    <t>Skd_InL-(NOC) WELLINGTON-High Volume-R</t>
  </si>
  <si>
    <t>Skd_InL-(NOC) WELLINGTON-High Volume-U</t>
  </si>
  <si>
    <t>Skd_InL-(NOC) WELLINGTON-National-All</t>
  </si>
  <si>
    <t>Skd_InL-(NOC) WELLINGTON-National-R</t>
  </si>
  <si>
    <t>Skd_InL-(NOC) WELLINGTON-Primary Collector-All</t>
  </si>
  <si>
    <t>Skd_InL-(NOC) WELLINGTON-Primary Collector-R</t>
  </si>
  <si>
    <t>Skd_InL-(NOC) WELLINGTON-Primary Collector-U</t>
  </si>
  <si>
    <t>Skd_InL-(NOC) WELLINGTON-Regional-All</t>
  </si>
  <si>
    <t>Skd_InL-(NOC) WELLINGTON-Regional-R</t>
  </si>
  <si>
    <t>Skd_InL-(NOC) WELLINGTON-Regional-U</t>
  </si>
  <si>
    <t>Skd_InL-(NOC) WEST COAST-All-All</t>
  </si>
  <si>
    <t>Skd_InL-(NOC) WEST COAST-All-R</t>
  </si>
  <si>
    <t>Skd_InL-(NOC) WEST COAST-All-U</t>
  </si>
  <si>
    <t>Skd_InL-(NOC) WEST COAST-Arterial-All</t>
  </si>
  <si>
    <t>Skd_InL-(NOC) WEST COAST-Arterial-R</t>
  </si>
  <si>
    <t>Skd_InL-(NOC) WEST COAST-Arterial-U</t>
  </si>
  <si>
    <t>Skd_InL-(NOC) WEST COAST-Primary Collector-All</t>
  </si>
  <si>
    <t>Skd_InL-(NOC) WEST COAST-Primary Collector-R</t>
  </si>
  <si>
    <t>Skd_InL-(NOC) WEST COAST-Primary Collector-U</t>
  </si>
  <si>
    <t>Skd_InL-(NOC) WEST COAST-Regional-All</t>
  </si>
  <si>
    <t>Skd_InL-(NOC) WEST COAST-Regional-R</t>
  </si>
  <si>
    <t>Skd_InL-(NOC) WEST COAST-Regional-U</t>
  </si>
  <si>
    <t>Skd_InL-AUCK ALLIANCE-All-All</t>
  </si>
  <si>
    <t>Skd_InL-AUCK ALLIANCE-All-R</t>
  </si>
  <si>
    <t>Skd_InL-AUCK ALLIANCE-All-U</t>
  </si>
  <si>
    <t>Skd_InL-AUCK ALLIANCE-High Volume-All</t>
  </si>
  <si>
    <t>Skd_InL-AUCK ALLIANCE-High Volume-R</t>
  </si>
  <si>
    <t>Skd_InL-AUCK ALLIANCE-High Volume-U</t>
  </si>
  <si>
    <t>Skd_InL-AUCK ALLIANCE-Primary Collector-All</t>
  </si>
  <si>
    <t>Skd_InL-AUCK ALLIANCE-Primary Collector-R</t>
  </si>
  <si>
    <t>Skd_InL-AUCK ALLIANCE-Regional-All</t>
  </si>
  <si>
    <t>Skd_InL-AUCK ALLIANCE-Regional-R</t>
  </si>
  <si>
    <t>Skd_InL-AUCK ALLIANCE-Regional-U</t>
  </si>
  <si>
    <t>Skd_InL-MILFORD-All-All</t>
  </si>
  <si>
    <t>Skd_InL-MILFORD-All-R</t>
  </si>
  <si>
    <t>Skd_InL-MILFORD-All-U</t>
  </si>
  <si>
    <t>Skd_InL-MILFORD-Regional-All</t>
  </si>
  <si>
    <t>Skd_InL-MILFORD-Regional-R</t>
  </si>
  <si>
    <t>Skd_InL-MILFORD-Regional-U</t>
  </si>
  <si>
    <t>Skd_TL-(EC) MARLBOROUGH-All-All</t>
  </si>
  <si>
    <t>Skd_TL-(EC) MARLBOROUGH-All-R</t>
  </si>
  <si>
    <t>Skd_TL-(EC) MARLBOROUGH-All-U</t>
  </si>
  <si>
    <t>Skd_TL-(EC) MARLBOROUGH-National-All</t>
  </si>
  <si>
    <t>Skd_TL-(EC) MARLBOROUGH-National-R</t>
  </si>
  <si>
    <t>Skd_TL-(EC) MARLBOROUGH-National-U</t>
  </si>
  <si>
    <t>Skd_TL-(EC) MARLBOROUGH-Regional-All</t>
  </si>
  <si>
    <t>Skd_TL-(EC) MARLBOROUGH-Regional-R</t>
  </si>
  <si>
    <t>Skd_TL-(EC) MARLBOROUGH-Regional-U</t>
  </si>
  <si>
    <t>Skd_TL-(EC) MARLBOROUGH-Secondary Collector-All</t>
  </si>
  <si>
    <t>Skd_TL-(EC) MARLBOROUGH-Secondary Collector-R</t>
  </si>
  <si>
    <t>Skd_TL-(EC) MARLBOROUGH-Secondary Collector-U</t>
  </si>
  <si>
    <t>Skd_TL-(EC) WEST WAIKATO NORTH-All-All</t>
  </si>
  <si>
    <t>Skd_TL-(EC) WEST WAIKATO NORTH-All-R</t>
  </si>
  <si>
    <t>Skd_TL-(EC) WEST WAIKATO NORTH-All-U</t>
  </si>
  <si>
    <t>Skd_TL-(EC) WEST WAIKATO NORTH-Arterial-All</t>
  </si>
  <si>
    <t>Skd_TL-(EC) WEST WAIKATO NORTH-Arterial-R</t>
  </si>
  <si>
    <t>Skd_TL-(EC) WEST WAIKATO NORTH-Arterial-U</t>
  </si>
  <si>
    <t>Skd_TL-(EC) WEST WAIKATO NORTH-High Volume-All</t>
  </si>
  <si>
    <t>Skd_TL-(EC) WEST WAIKATO NORTH-High Volume-R</t>
  </si>
  <si>
    <t>Skd_TL-(EC) WEST WAIKATO NORTH-High Volume-U</t>
  </si>
  <si>
    <t>Skd_TL-(EC) WEST WAIKATO NORTH-Primary Collector-All</t>
  </si>
  <si>
    <t>Skd_TL-(EC) WEST WAIKATO NORTH-Primary Collector-R</t>
  </si>
  <si>
    <t>Skd_TL-(EC) WEST WAIKATO NORTH-Primary Collector-U</t>
  </si>
  <si>
    <t>Skd_TL-(EC) WEST WAIKATO NORTH-Regional-All</t>
  </si>
  <si>
    <t>Skd_TL-(EC) WEST WAIKATO NORTH-Regional-R</t>
  </si>
  <si>
    <t>Skd_TL-(EC) WEST WAIKATO NORTH-Regional-U</t>
  </si>
  <si>
    <t>Skd_TL-(EC) WEST WAIKATO SOUTH-All-All</t>
  </si>
  <si>
    <t>Skd_TL-(EC) WEST WAIKATO SOUTH-All-R</t>
  </si>
  <si>
    <t>Skd_TL-(EC) WEST WAIKATO SOUTH-All-U</t>
  </si>
  <si>
    <t>Skd_TL-(EC) WEST WAIKATO SOUTH-Arterial-All</t>
  </si>
  <si>
    <t>Skd_TL-(EC) WEST WAIKATO SOUTH-Arterial-R</t>
  </si>
  <si>
    <t>Skd_TL-(EC) WEST WAIKATO SOUTH-Arterial-U</t>
  </si>
  <si>
    <t>Skd_TL-(EC) WEST WAIKATO SOUTH-Primary Collector-All</t>
  </si>
  <si>
    <t>Skd_TL-(EC) WEST WAIKATO SOUTH-Primary Collector-R</t>
  </si>
  <si>
    <t>Skd_TL-(EC) WEST WAIKATO SOUTH-Primary Collector-U</t>
  </si>
  <si>
    <t>Skd_TL-(EC) WEST WAIKATO SOUTH-Regional-All</t>
  </si>
  <si>
    <t>Skd_TL-(EC) WEST WAIKATO SOUTH-Regional-R</t>
  </si>
  <si>
    <t>Skd_TL-(EC) WEST WAIKATO SOUTH-Regional-U</t>
  </si>
  <si>
    <t>Skd_TL-(NOC) BOP EAST-All-All</t>
  </si>
  <si>
    <t>Skd_TL-(NOC) BOP EAST-All-R</t>
  </si>
  <si>
    <t>Skd_TL-(NOC) BOP EAST-All-U</t>
  </si>
  <si>
    <t>Skd_TL-(NOC) BOP EAST-Arterial-All</t>
  </si>
  <si>
    <t>Skd_TL-(NOC) BOP EAST-Arterial-R</t>
  </si>
  <si>
    <t>Skd_TL-(NOC) BOP EAST-Arterial-U</t>
  </si>
  <si>
    <t>Skd_TL-(NOC) BOP EAST-Primary Collector-All</t>
  </si>
  <si>
    <t>Skd_TL-(NOC) BOP EAST-Primary Collector-R</t>
  </si>
  <si>
    <t>Skd_TL-(NOC) BOP EAST-Primary Collector-U</t>
  </si>
  <si>
    <t>Skd_TL-(NOC) BOP EAST-Regional-All</t>
  </si>
  <si>
    <t>Skd_TL-(NOC) BOP EAST-Regional-R</t>
  </si>
  <si>
    <t>Skd_TL-(NOC) BOP EAST-Regional-U</t>
  </si>
  <si>
    <t>Skd_TL-(NOC) BOP WEST-All-All</t>
  </si>
  <si>
    <t>Skd_TL-(NOC) BOP WEST-All-R</t>
  </si>
  <si>
    <t>Skd_TL-(NOC) BOP WEST-All-U</t>
  </si>
  <si>
    <t>Skd_TL-(NOC) BOP WEST-Arterial-All</t>
  </si>
  <si>
    <t>Skd_TL-(NOC) BOP WEST-Arterial-R</t>
  </si>
  <si>
    <t>Skd_TL-(NOC) BOP WEST-High Volume-All</t>
  </si>
  <si>
    <t>Skd_TL-(NOC) BOP WEST-High Volume-R</t>
  </si>
  <si>
    <t>Skd_TL-(NOC) BOP WEST-High Volume-U</t>
  </si>
  <si>
    <t>Skd_TL-(NOC) BOP WEST-Primary Collector-All</t>
  </si>
  <si>
    <t>Skd_TL-(NOC) BOP WEST-Primary Collector-R</t>
  </si>
  <si>
    <t>Skd_TL-(NOC) BOP WEST-Primary Collector-U</t>
  </si>
  <si>
    <t>Skd_TL-(NOC) BOP WEST-Regional-All</t>
  </si>
  <si>
    <t>Skd_TL-(NOC) BOP WEST-Regional-R</t>
  </si>
  <si>
    <t>Skd_TL-(NOC) BOP WEST-Regional-U</t>
  </si>
  <si>
    <t>Skd_TL-(NOC) CENTRAL WAIKATO-All-All</t>
  </si>
  <si>
    <t>Skd_TL-(NOC) CENTRAL WAIKATO-All-R</t>
  </si>
  <si>
    <t>Skd_TL-(NOC) CENTRAL WAIKATO-All-U</t>
  </si>
  <si>
    <t>Skd_TL-(NOC) CENTRAL WAIKATO-Arterial-All</t>
  </si>
  <si>
    <t>Skd_TL-(NOC) CENTRAL WAIKATO-Arterial-R</t>
  </si>
  <si>
    <t>Skd_TL-(NOC) CENTRAL WAIKATO-Arterial-U</t>
  </si>
  <si>
    <t>Skd_TL-(NOC) CENTRAL WAIKATO-High Volume-All</t>
  </si>
  <si>
    <t>Skd_TL-(NOC) CENTRAL WAIKATO-High Volume-R</t>
  </si>
  <si>
    <t>Skd_TL-(NOC) CENTRAL WAIKATO-High Volume-U</t>
  </si>
  <si>
    <t>Skd_TL-(NOC) CENTRAL WAIKATO-National-All</t>
  </si>
  <si>
    <t>Skd_TL-(NOC) CENTRAL WAIKATO-National-R</t>
  </si>
  <si>
    <t>Skd_TL-(NOC) CENTRAL WAIKATO-National-U</t>
  </si>
  <si>
    <t>Skd_TL-(NOC) CENTRAL WAIKATO-Primary Collector-All</t>
  </si>
  <si>
    <t>Skd_TL-(NOC) CENTRAL WAIKATO-Primary Collector-R</t>
  </si>
  <si>
    <t>Skd_TL-(NOC) CENTRAL WAIKATO-Primary Collector-U</t>
  </si>
  <si>
    <t>Skd_TL-(NOC) CENTRAL WAIKATO-Regional-All</t>
  </si>
  <si>
    <t>Skd_TL-(NOC) CENTRAL WAIKATO-Regional-R</t>
  </si>
  <si>
    <t>Skd_TL-(NOC) EAST WAIKATO-All-All</t>
  </si>
  <si>
    <t>Skd_TL-(NOC) EAST WAIKATO-All-R</t>
  </si>
  <si>
    <t>Skd_TL-(NOC) EAST WAIKATO-All-U</t>
  </si>
  <si>
    <t>Skd_TL-(NOC) EAST WAIKATO-Arterial-All</t>
  </si>
  <si>
    <t>Skd_TL-(NOC) EAST WAIKATO-Arterial-R</t>
  </si>
  <si>
    <t>Skd_TL-(NOC) EAST WAIKATO-Arterial-U</t>
  </si>
  <si>
    <t>Skd_TL-(NOC) EAST WAIKATO-High Volume-All</t>
  </si>
  <si>
    <t>Skd_TL-(NOC) EAST WAIKATO-High Volume-R</t>
  </si>
  <si>
    <t>Skd_TL-(NOC) EAST WAIKATO-High Volume-U</t>
  </si>
  <si>
    <t>Skd_TL-(NOC) EAST WAIKATO-Primary Collector-All</t>
  </si>
  <si>
    <t>Skd_TL-(NOC) EAST WAIKATO-Primary Collector-R</t>
  </si>
  <si>
    <t>Skd_TL-(NOC) EAST WAIKATO-Primary Collector-U</t>
  </si>
  <si>
    <t>Skd_TL-(NOC) EAST WAIKATO-Regional-All</t>
  </si>
  <si>
    <t>Skd_TL-(NOC) EAST WAIKATO-Regional-R</t>
  </si>
  <si>
    <t>Skd_TL-(NOC) EAST WAIKATO-Regional-U</t>
  </si>
  <si>
    <t>Skd_TL-(NOC) HAWKES BAY-All-All</t>
  </si>
  <si>
    <t>Skd_TL-(NOC) HAWKES BAY-All-R</t>
  </si>
  <si>
    <t>Skd_TL-(NOC) HAWKES BAY-All-U</t>
  </si>
  <si>
    <t>Skd_TL-(NOC) HAWKES BAY-Arterial-All</t>
  </si>
  <si>
    <t>Skd_TL-(NOC) HAWKES BAY-Arterial-R</t>
  </si>
  <si>
    <t>Skd_TL-(NOC) HAWKES BAY-Arterial-U</t>
  </si>
  <si>
    <t>Skd_TL-(NOC) HAWKES BAY-High Volume-All</t>
  </si>
  <si>
    <t>Skd_TL-(NOC) HAWKES BAY-High Volume-R</t>
  </si>
  <si>
    <t>Skd_TL-(NOC) HAWKES BAY-High Volume-U</t>
  </si>
  <si>
    <t>Skd_TL-(NOC) HAWKES BAY-National-All</t>
  </si>
  <si>
    <t>Skd_TL-(NOC) HAWKES BAY-National-R</t>
  </si>
  <si>
    <t>Skd_TL-(NOC) HAWKES BAY-National-U</t>
  </si>
  <si>
    <t>Skd_TL-(NOC) HAWKES BAY-Primary Collector-All</t>
  </si>
  <si>
    <t>Skd_TL-(NOC) HAWKES BAY-Primary Collector-R</t>
  </si>
  <si>
    <t>Skd_TL-(NOC) HAWKES BAY-Primary Collector-U</t>
  </si>
  <si>
    <t>Skd_TL-(NOC) HAWKES BAY-Regional-All</t>
  </si>
  <si>
    <t>Skd_TL-(NOC) HAWKES BAY-Regional-R</t>
  </si>
  <si>
    <t>Skd_TL-(NOC) HAWKES BAY-Regional-U</t>
  </si>
  <si>
    <t>Skd_TL-(NOC) MANAWATU-WHANGANUI-All-All</t>
  </si>
  <si>
    <t>Skd_TL-(NOC) MANAWATU-WHANGANUI-All-R</t>
  </si>
  <si>
    <t>Skd_TL-(NOC) MANAWATU-WHANGANUI-All-U</t>
  </si>
  <si>
    <t>Skd_TL-(NOC) MANAWATU-WHANGANUI-Arterial-All</t>
  </si>
  <si>
    <t>Skd_TL-(NOC) MANAWATU-WHANGANUI-Arterial-R</t>
  </si>
  <si>
    <t>Skd_TL-(NOC) MANAWATU-WHANGANUI-Arterial-U</t>
  </si>
  <si>
    <t>Skd_TL-(NOC) MANAWATU-WHANGANUI-National-All</t>
  </si>
  <si>
    <t>Skd_TL-(NOC) MANAWATU-WHANGANUI-National-R</t>
  </si>
  <si>
    <t>Skd_TL-(NOC) MANAWATU-WHANGANUI-National-U</t>
  </si>
  <si>
    <t>Skd_TL-(NOC) MANAWATU-WHANGANUI-Primary Collector-All</t>
  </si>
  <si>
    <t>Skd_TL-(NOC) MANAWATU-WHANGANUI-Primary Collector-R</t>
  </si>
  <si>
    <t>Skd_TL-(NOC) MANAWATU-WHANGANUI-Primary Collector-U</t>
  </si>
  <si>
    <t>Skd_TL-(NOC) MANAWATU-WHANGANUI-Regional-All</t>
  </si>
  <si>
    <t>Skd_TL-(NOC) MANAWATU-WHANGANUI-Regional-R</t>
  </si>
  <si>
    <t>Skd_TL-(NOC) MANAWATU-WHANGANUI-Regional-U</t>
  </si>
  <si>
    <t>Skd_TL-(NOC) NELSON-TASMAN-All-All</t>
  </si>
  <si>
    <t>Skd_TL-(NOC) NELSON-TASMAN-All-R</t>
  </si>
  <si>
    <t>Skd_TL-(NOC) NELSON-TASMAN-All-U</t>
  </si>
  <si>
    <t>Skd_TL-(NOC) NELSON-TASMAN-Arterial-All</t>
  </si>
  <si>
    <t>Skd_TL-(NOC) NELSON-TASMAN-Arterial-R</t>
  </si>
  <si>
    <t>Skd_TL-(NOC) NELSON-TASMAN-Arterial-U</t>
  </si>
  <si>
    <t>Skd_TL-(NOC) NELSON-TASMAN-Primary Collector-All</t>
  </si>
  <si>
    <t>Skd_TL-(NOC) NELSON-TASMAN-Primary Collector-R</t>
  </si>
  <si>
    <t>Skd_TL-(NOC) NELSON-TASMAN-Primary Collector-U</t>
  </si>
  <si>
    <t>Skd_TL-(NOC) NELSON-TASMAN-Regional-All</t>
  </si>
  <si>
    <t>Skd_TL-(NOC) NELSON-TASMAN-Regional-R</t>
  </si>
  <si>
    <t>Skd_TL-(NOC) NELSON-TASMAN-Regional-U</t>
  </si>
  <si>
    <t>Skd_TL-(NOC) NELSON-TASMAN-Secondary Collector-All</t>
  </si>
  <si>
    <t>Skd_TL-(NOC) NELSON-TASMAN-Secondary Collector-R</t>
  </si>
  <si>
    <t>Skd_TL-(NOC) NELSON-TASMAN-Secondary Collector-U</t>
  </si>
  <si>
    <t>Skd_TL-(NOC) NORTHLAND-All-All</t>
  </si>
  <si>
    <t>Skd_TL-(NOC) NORTHLAND-All-R</t>
  </si>
  <si>
    <t>Skd_TL-(NOC) NORTHLAND-All-U</t>
  </si>
  <si>
    <t>Skd_TL-(NOC) NORTHLAND-High Volume-All</t>
  </si>
  <si>
    <t>Skd_TL-(NOC) NORTHLAND-High Volume-R</t>
  </si>
  <si>
    <t>Skd_TL-(NOC) NORTHLAND-High Volume-U</t>
  </si>
  <si>
    <t>Skd_TL-(NOC) NORTHLAND-National-All</t>
  </si>
  <si>
    <t>Skd_TL-(NOC) NORTHLAND-National-R</t>
  </si>
  <si>
    <t>Skd_TL-(NOC) NORTHLAND-National-U</t>
  </si>
  <si>
    <t>Skd_TL-(NOC) NORTHLAND-Primary Collector-All</t>
  </si>
  <si>
    <t>Skd_TL-(NOC) NORTHLAND-Primary Collector-R</t>
  </si>
  <si>
    <t>Skd_TL-(NOC) NORTHLAND-Primary Collector-U</t>
  </si>
  <si>
    <t>Skd_TL-(NOC) NORTHLAND-Regional-All</t>
  </si>
  <si>
    <t>Skd_TL-(NOC) NORTHLAND-Regional-R</t>
  </si>
  <si>
    <t>Skd_TL-(NOC) NORTHLAND-Regional-U</t>
  </si>
  <si>
    <t>Skd_TL-(NOC) SOUTH CANTERBURY-All-All</t>
  </si>
  <si>
    <t>Skd_TL-(NOC) SOUTH CANTERBURY-All-R</t>
  </si>
  <si>
    <t>Skd_TL-(NOC) SOUTH CANTERBURY-All-U</t>
  </si>
  <si>
    <t>Skd_TL-(NOC) SOUTH CANTERBURY-Arterial-All</t>
  </si>
  <si>
    <t>Skd_TL-(NOC) SOUTH CANTERBURY-Arterial-R</t>
  </si>
  <si>
    <t>Skd_TL-(NOC) SOUTH CANTERBURY-Arterial-U</t>
  </si>
  <si>
    <t>Skd_TL-(NOC) SOUTH CANTERBURY-National-All</t>
  </si>
  <si>
    <t>Skd_TL-(NOC) SOUTH CANTERBURY-National-R</t>
  </si>
  <si>
    <t>Skd_TL-(NOC) SOUTH CANTERBURY-National-U</t>
  </si>
  <si>
    <t>Skd_TL-(NOC) SOUTH CANTERBURY-Primary Collector-All</t>
  </si>
  <si>
    <t>Skd_TL-(NOC) SOUTH CANTERBURY-Primary Collector-R</t>
  </si>
  <si>
    <t>Skd_TL-(NOC) SOUTH CANTERBURY-Primary Collector-U</t>
  </si>
  <si>
    <t>Skd_TL-(NOC) SOUTH CANTERBURY-Secondary Collector-All</t>
  </si>
  <si>
    <t>Skd_TL-(NOC) SOUTH CANTERBURY-Secondary Collector-R</t>
  </si>
  <si>
    <t>Skd_TL-(NOC) SOUTH CANTERBURY-Secondary Collector-U</t>
  </si>
  <si>
    <t>Skd_TL-(NOC) SOUTHLAND-All-All</t>
  </si>
  <si>
    <t>Skd_TL-(NOC) SOUTHLAND-All-R</t>
  </si>
  <si>
    <t>Skd_TL-(NOC) SOUTHLAND-All-U</t>
  </si>
  <si>
    <t>Skd_TL-(NOC) SOUTHLAND-Arterial-All</t>
  </si>
  <si>
    <t>Skd_TL-(NOC) SOUTHLAND-Arterial-R</t>
  </si>
  <si>
    <t>Skd_TL-(NOC) SOUTHLAND-Arterial-U</t>
  </si>
  <si>
    <t>Skd_TL-(NOC) SOUTHLAND-Primary Collector-All</t>
  </si>
  <si>
    <t>Skd_TL-(NOC) SOUTHLAND-Primary Collector-R</t>
  </si>
  <si>
    <t>Skd_TL-(NOC) SOUTHLAND-Primary Collector-U</t>
  </si>
  <si>
    <t>Skd_TL-(NOC) SOUTHLAND-Regional-All</t>
  </si>
  <si>
    <t>Skd_TL-(NOC) SOUTHLAND-Regional-R</t>
  </si>
  <si>
    <t>Skd_TL-(NOC) SOUTHLAND-Regional-U</t>
  </si>
  <si>
    <t>Skd_TL-(NOC) SOUTHLAND-Secondary Collector-All</t>
  </si>
  <si>
    <t>Skd_TL-(NOC) SOUTHLAND-Secondary Collector-R</t>
  </si>
  <si>
    <t>Skd_TL-(NOC) SOUTHLAND-Secondary Collector-U</t>
  </si>
  <si>
    <t>Skd_TL-(NOC) TAIRAWHITI ROADS NORTHERN-All-All</t>
  </si>
  <si>
    <t>Skd_TL-(NOC) TAIRAWHITI ROADS NORTHERN-All-R</t>
  </si>
  <si>
    <t>Skd_TL-(NOC) TAIRAWHITI ROADS NORTHERN-All-U</t>
  </si>
  <si>
    <t>Skd_TL-(NOC) TAIRAWHITI ROADS NORTHERN-Primary Collector-All</t>
  </si>
  <si>
    <t>Skd_TL-(NOC) TAIRAWHITI ROADS NORTHERN-Primary Collector-R</t>
  </si>
  <si>
    <t>Skd_TL-(NOC) TAIRAWHITI ROADS NORTHERN-Primary Collector-U</t>
  </si>
  <si>
    <t>Skd_TL-(NOC) TAIRAWHITI ROADS WESTERN-All-All</t>
  </si>
  <si>
    <t>Skd_TL-(NOC) TAIRAWHITI ROADS WESTERN-All-R</t>
  </si>
  <si>
    <t>Skd_TL-(NOC) TAIRAWHITI ROADS WESTERN-All-U</t>
  </si>
  <si>
    <t>Skd_TL-(NOC) TAIRAWHITI ROADS WESTERN-Arterial-All</t>
  </si>
  <si>
    <t>Skd_TL-(NOC) TAIRAWHITI ROADS WESTERN-Arterial-R</t>
  </si>
  <si>
    <t>Skd_TL-(NOC) TAIRAWHITI ROADS WESTERN-Arterial-U</t>
  </si>
  <si>
    <t>Skd_TL-(NOC) TAIRAWHITI ROADS WESTERN-Primary Collector-All</t>
  </si>
  <si>
    <t>Skd_TL-(NOC) TAIRAWHITI ROADS WESTERN-Primary Collector-R</t>
  </si>
  <si>
    <t>Skd_TL-(NOC) TAIRAWHITI ROADS WESTERN-Primary Collector-U</t>
  </si>
  <si>
    <t>Skd_TL-(NOC) TAIRAWHITI ROADS WESTERN-Regional-All</t>
  </si>
  <si>
    <t>Skd_TL-(NOC) TAIRAWHITI ROADS WESTERN-Regional-R</t>
  </si>
  <si>
    <t>Skd_TL-(NOC) TAIRAWHITI ROADS WESTERN-Regional-U</t>
  </si>
  <si>
    <t>Skd_TL-(NOC) TARANAKI-All-All</t>
  </si>
  <si>
    <t>Skd_TL-(NOC) TARANAKI-All-R</t>
  </si>
  <si>
    <t>Skd_TL-(NOC) TARANAKI-All-U</t>
  </si>
  <si>
    <t>Skd_TL-(NOC) TARANAKI-Arterial-All</t>
  </si>
  <si>
    <t>Skd_TL-(NOC) TARANAKI-Arterial-R</t>
  </si>
  <si>
    <t>Skd_TL-(NOC) TARANAKI-Arterial-U</t>
  </si>
  <si>
    <t>Skd_TL-(NOC) TARANAKI-Primary Collector-All</t>
  </si>
  <si>
    <t>Skd_TL-(NOC) TARANAKI-Primary Collector-R</t>
  </si>
  <si>
    <t>Skd_TL-(NOC) TARANAKI-Primary Collector-U</t>
  </si>
  <si>
    <t>Skd_TL-(NOC) TARANAKI-Regional-All</t>
  </si>
  <si>
    <t>Skd_TL-(NOC) TARANAKI-Regional-R</t>
  </si>
  <si>
    <t>Skd_TL-(NOC) TARANAKI-Regional-U</t>
  </si>
  <si>
    <t>Skd_TL-(NOC) TARANAKI-Secondary Collector-All</t>
  </si>
  <si>
    <t>Skd_TL-(NOC) TARANAKI-Secondary Collector-R</t>
  </si>
  <si>
    <t>Skd_TL-(NOC) TARANAKI-Secondary Collector-U</t>
  </si>
  <si>
    <t>Skd_TL-(NOC) WELLINGTON-All-All</t>
  </si>
  <si>
    <t>Skd_TL-(NOC) WELLINGTON-All-R</t>
  </si>
  <si>
    <t>Skd_TL-(NOC) WELLINGTON-All-U</t>
  </si>
  <si>
    <t>Skd_TL-(NOC) WELLINGTON-High Volume-All</t>
  </si>
  <si>
    <t>Skd_TL-(NOC) WELLINGTON-High Volume-R</t>
  </si>
  <si>
    <t>Skd_TL-(NOC) WELLINGTON-High Volume-U</t>
  </si>
  <si>
    <t>Skd_TL-(NOC) WELLINGTON-National-All</t>
  </si>
  <si>
    <t>Skd_TL-(NOC) WELLINGTON-National-R</t>
  </si>
  <si>
    <t>Skd_TL-(NOC) WELLINGTON-Primary Collector-All</t>
  </si>
  <si>
    <t>Skd_TL-(NOC) WELLINGTON-Primary Collector-R</t>
  </si>
  <si>
    <t>Skd_TL-(NOC) WELLINGTON-Primary Collector-U</t>
  </si>
  <si>
    <t>Skd_TL-(NOC) WELLINGTON-Regional-All</t>
  </si>
  <si>
    <t>Skd_TL-(NOC) WELLINGTON-Regional-R</t>
  </si>
  <si>
    <t>Skd_TL-(NOC) WELLINGTON-Regional-U</t>
  </si>
  <si>
    <t>Skd_TL-(NOC) WEST COAST-All-All</t>
  </si>
  <si>
    <t>Skd_TL-(NOC) WEST COAST-All-R</t>
  </si>
  <si>
    <t>Skd_TL-(NOC) WEST COAST-All-U</t>
  </si>
  <si>
    <t>Skd_TL-(NOC) WEST COAST-Arterial-All</t>
  </si>
  <si>
    <t>Skd_TL-(NOC) WEST COAST-Arterial-R</t>
  </si>
  <si>
    <t>Skd_TL-(NOC) WEST COAST-Arterial-U</t>
  </si>
  <si>
    <t>Skd_TL-(NOC) WEST COAST-Primary Collector-All</t>
  </si>
  <si>
    <t>Skd_TL-(NOC) WEST COAST-Primary Collector-R</t>
  </si>
  <si>
    <t>Skd_TL-(NOC) WEST COAST-Primary Collector-U</t>
  </si>
  <si>
    <t>Skd_TL-(NOC) WEST COAST-Regional-All</t>
  </si>
  <si>
    <t>Skd_TL-(NOC) WEST COAST-Regional-R</t>
  </si>
  <si>
    <t>Skd_TL-(NOC) WEST COAST-Regional-U</t>
  </si>
  <si>
    <t>Skd_TL-AUCK ALLIANCE-All-All</t>
  </si>
  <si>
    <t>Skd_TL-AUCK ALLIANCE-All-R</t>
  </si>
  <si>
    <t>Skd_TL-AUCK ALLIANCE-All-U</t>
  </si>
  <si>
    <t>Skd_TL-AUCK ALLIANCE-High Volume-All</t>
  </si>
  <si>
    <t>Skd_TL-AUCK ALLIANCE-High Volume-R</t>
  </si>
  <si>
    <t>Skd_TL-AUCK ALLIANCE-High Volume-U</t>
  </si>
  <si>
    <t>Skd_TL-AUCK ALLIANCE-Primary Collector-All</t>
  </si>
  <si>
    <t>Skd_TL-AUCK ALLIANCE-Primary Collector-R</t>
  </si>
  <si>
    <t>Skd_TL-AUCK ALLIANCE-Regional-All</t>
  </si>
  <si>
    <t>Skd_TL-AUCK ALLIANCE-Regional-R</t>
  </si>
  <si>
    <t>Skd_TL-AUCK ALLIANCE-Regional-U</t>
  </si>
  <si>
    <t>Skd_TL-MILFORD-All-All</t>
  </si>
  <si>
    <t>Skd_TL-MILFORD-All-R</t>
  </si>
  <si>
    <t>Skd_TL-MILFORD-All-U</t>
  </si>
  <si>
    <t>Skd_TL-MILFORD-Regional-All</t>
  </si>
  <si>
    <t>Skd_TL-MILFORD-Regional-R</t>
  </si>
  <si>
    <t>Skd_TL-MILFORD-Regional-U</t>
  </si>
  <si>
    <t>STE-(EC) MARLBOROUGH-All-All</t>
  </si>
  <si>
    <t>STE-(EC) MARLBOROUGH-All-R</t>
  </si>
  <si>
    <t>STE-(EC) MARLBOROUGH-All-U</t>
  </si>
  <si>
    <t>STE-(EC) MARLBOROUGH-National-All</t>
  </si>
  <si>
    <t>STE-(EC) MARLBOROUGH-National-R</t>
  </si>
  <si>
    <t>STE-(EC) MARLBOROUGH-National-U</t>
  </si>
  <si>
    <t>STE-(EC) MARLBOROUGH-Regional-All</t>
  </si>
  <si>
    <t>STE-(EC) MARLBOROUGH-Regional-R</t>
  </si>
  <si>
    <t>STE-(EC) MARLBOROUGH-Regional-U</t>
  </si>
  <si>
    <t>STE-(EC) MARLBOROUGH-Secondary Collector-All</t>
  </si>
  <si>
    <t>STE-(EC) MARLBOROUGH-Secondary Collector-R</t>
  </si>
  <si>
    <t>STE-(EC) MARLBOROUGH-Secondary Collector-U</t>
  </si>
  <si>
    <t>STE-(EC) WEST WAIKATO NORTH-All-All</t>
  </si>
  <si>
    <t>STE-(EC) WEST WAIKATO NORTH-All-R</t>
  </si>
  <si>
    <t>STE-(EC) WEST WAIKATO NORTH-All-U</t>
  </si>
  <si>
    <t>STE-(EC) WEST WAIKATO NORTH-Arterial-All</t>
  </si>
  <si>
    <t>STE-(EC) WEST WAIKATO NORTH-Arterial-R</t>
  </si>
  <si>
    <t>STE-(EC) WEST WAIKATO NORTH-Arterial-U</t>
  </si>
  <si>
    <t>STE-(EC) WEST WAIKATO NORTH-High Volume-All</t>
  </si>
  <si>
    <t>STE-(EC) WEST WAIKATO NORTH-High Volume-R</t>
  </si>
  <si>
    <t>STE-(EC) WEST WAIKATO NORTH-High Volume-U</t>
  </si>
  <si>
    <t>STE-(EC) WEST WAIKATO NORTH-Primary Collector-All</t>
  </si>
  <si>
    <t>STE-(EC) WEST WAIKATO NORTH-Primary Collector-R</t>
  </si>
  <si>
    <t>STE-(EC) WEST WAIKATO NORTH-Primary Collector-U</t>
  </si>
  <si>
    <t>STE-(EC) WEST WAIKATO NORTH-Regional-All</t>
  </si>
  <si>
    <t>STE-(EC) WEST WAIKATO NORTH-Regional-R</t>
  </si>
  <si>
    <t>STE-(EC) WEST WAIKATO NORTH-Regional-U</t>
  </si>
  <si>
    <t>STE-(EC) WEST WAIKATO SOUTH-All-All</t>
  </si>
  <si>
    <t>STE-(EC) WEST WAIKATO SOUTH-All-R</t>
  </si>
  <si>
    <t>STE-(EC) WEST WAIKATO SOUTH-All-U</t>
  </si>
  <si>
    <t>STE-(EC) WEST WAIKATO SOUTH-Arterial-All</t>
  </si>
  <si>
    <t>STE-(EC) WEST WAIKATO SOUTH-Arterial-R</t>
  </si>
  <si>
    <t>STE-(EC) WEST WAIKATO SOUTH-Arterial-U</t>
  </si>
  <si>
    <t>STE-(EC) WEST WAIKATO SOUTH-Primary Collector-All</t>
  </si>
  <si>
    <t>STE-(EC) WEST WAIKATO SOUTH-Primary Collector-R</t>
  </si>
  <si>
    <t>STE-(EC) WEST WAIKATO SOUTH-Primary Collector-U</t>
  </si>
  <si>
    <t>STE-(EC) WEST WAIKATO SOUTH-Regional-All</t>
  </si>
  <si>
    <t>STE-(EC) WEST WAIKATO SOUTH-Regional-R</t>
  </si>
  <si>
    <t>STE-(EC) WEST WAIKATO SOUTH-Regional-U</t>
  </si>
  <si>
    <t>STE-(NOC) BOP EAST-All-All</t>
  </si>
  <si>
    <t>STE-(NOC) BOP EAST-All-R</t>
  </si>
  <si>
    <t>STE-(NOC) BOP EAST-All-U</t>
  </si>
  <si>
    <t>STE-(NOC) BOP EAST-Arterial-All</t>
  </si>
  <si>
    <t>STE-(NOC) BOP EAST-Arterial-R</t>
  </si>
  <si>
    <t>STE-(NOC) BOP EAST-Arterial-U</t>
  </si>
  <si>
    <t>STE-(NOC) BOP EAST-Primary Collector-All</t>
  </si>
  <si>
    <t>STE-(NOC) BOP EAST-Primary Collector-R</t>
  </si>
  <si>
    <t>STE-(NOC) BOP EAST-Primary Collector-U</t>
  </si>
  <si>
    <t>STE-(NOC) BOP EAST-Regional-All</t>
  </si>
  <si>
    <t>STE-(NOC) BOP EAST-Regional-R</t>
  </si>
  <si>
    <t>STE-(NOC) BOP EAST-Regional-U</t>
  </si>
  <si>
    <t>STE-(NOC) BOP WEST-All-All</t>
  </si>
  <si>
    <t>STE-(NOC) BOP WEST-All-R</t>
  </si>
  <si>
    <t>STE-(NOC) BOP WEST-All-U</t>
  </si>
  <si>
    <t>STE-(NOC) BOP WEST-Arterial-All</t>
  </si>
  <si>
    <t>STE-(NOC) BOP WEST-Arterial-R</t>
  </si>
  <si>
    <t>STE-(NOC) BOP WEST-High Volume-All</t>
  </si>
  <si>
    <t>STE-(NOC) BOP WEST-High Volume-R</t>
  </si>
  <si>
    <t>STE-(NOC) BOP WEST-High Volume-U</t>
  </si>
  <si>
    <t>STE-(NOC) BOP WEST-Primary Collector-All</t>
  </si>
  <si>
    <t>STE-(NOC) BOP WEST-Primary Collector-R</t>
  </si>
  <si>
    <t>STE-(NOC) BOP WEST-Primary Collector-U</t>
  </si>
  <si>
    <t>STE-(NOC) BOP WEST-Regional-All</t>
  </si>
  <si>
    <t>STE-(NOC) BOP WEST-Regional-R</t>
  </si>
  <si>
    <t>STE-(NOC) BOP WEST-Regional-U</t>
  </si>
  <si>
    <t>STE-(NOC) CENTRAL WAIKATO-All-All</t>
  </si>
  <si>
    <t>STE-(NOC) CENTRAL WAIKATO-All-R</t>
  </si>
  <si>
    <t>STE-(NOC) CENTRAL WAIKATO-All-U</t>
  </si>
  <si>
    <t>STE-(NOC) CENTRAL WAIKATO-Arterial-All</t>
  </si>
  <si>
    <t>STE-(NOC) CENTRAL WAIKATO-Arterial-R</t>
  </si>
  <si>
    <t>STE-(NOC) CENTRAL WAIKATO-Arterial-U</t>
  </si>
  <si>
    <t>STE-(NOC) CENTRAL WAIKATO-High Volume-All</t>
  </si>
  <si>
    <t>STE-(NOC) CENTRAL WAIKATO-High Volume-R</t>
  </si>
  <si>
    <t>STE-(NOC) CENTRAL WAIKATO-High Volume-U</t>
  </si>
  <si>
    <t>STE-(NOC) CENTRAL WAIKATO-National-All</t>
  </si>
  <si>
    <t>STE-(NOC) CENTRAL WAIKATO-National-R</t>
  </si>
  <si>
    <t>STE-(NOC) CENTRAL WAIKATO-National-U</t>
  </si>
  <si>
    <t>STE-(NOC) CENTRAL WAIKATO-Primary Collector-All</t>
  </si>
  <si>
    <t>STE-(NOC) CENTRAL WAIKATO-Primary Collector-R</t>
  </si>
  <si>
    <t>STE-(NOC) CENTRAL WAIKATO-Primary Collector-U</t>
  </si>
  <si>
    <t>STE-(NOC) CENTRAL WAIKATO-Regional-All</t>
  </si>
  <si>
    <t>STE-(NOC) CENTRAL WAIKATO-Regional-R</t>
  </si>
  <si>
    <t>STE-(NOC) EAST WAIKATO-All-All</t>
  </si>
  <si>
    <t>STE-(NOC) EAST WAIKATO-All-R</t>
  </si>
  <si>
    <t>STE-(NOC) EAST WAIKATO-All-U</t>
  </si>
  <si>
    <t>STE-(NOC) EAST WAIKATO-Arterial-All</t>
  </si>
  <si>
    <t>STE-(NOC) EAST WAIKATO-Arterial-R</t>
  </si>
  <si>
    <t>STE-(NOC) EAST WAIKATO-Arterial-U</t>
  </si>
  <si>
    <t>STE-(NOC) EAST WAIKATO-High Volume-All</t>
  </si>
  <si>
    <t>STE-(NOC) EAST WAIKATO-High Volume-R</t>
  </si>
  <si>
    <t>STE-(NOC) EAST WAIKATO-High Volume-U</t>
  </si>
  <si>
    <t>STE-(NOC) EAST WAIKATO-Primary Collector-All</t>
  </si>
  <si>
    <t>STE-(NOC) EAST WAIKATO-Primary Collector-R</t>
  </si>
  <si>
    <t>STE-(NOC) EAST WAIKATO-Primary Collector-U</t>
  </si>
  <si>
    <t>STE-(NOC) EAST WAIKATO-Regional-All</t>
  </si>
  <si>
    <t>STE-(NOC) EAST WAIKATO-Regional-R</t>
  </si>
  <si>
    <t>STE-(NOC) EAST WAIKATO-Regional-U</t>
  </si>
  <si>
    <t>STE-(NOC) HAWKES BAY-All-All</t>
  </si>
  <si>
    <t>STE-(NOC) HAWKES BAY-All-R</t>
  </si>
  <si>
    <t>STE-(NOC) HAWKES BAY-All-U</t>
  </si>
  <si>
    <t>STE-(NOC) HAWKES BAY-Arterial-All</t>
  </si>
  <si>
    <t>STE-(NOC) HAWKES BAY-Arterial-R</t>
  </si>
  <si>
    <t>STE-(NOC) HAWKES BAY-Arterial-U</t>
  </si>
  <si>
    <t>STE-(NOC) HAWKES BAY-High Volume-All</t>
  </si>
  <si>
    <t>STE-(NOC) HAWKES BAY-High Volume-R</t>
  </si>
  <si>
    <t>STE-(NOC) HAWKES BAY-High Volume-U</t>
  </si>
  <si>
    <t>STE-(NOC) HAWKES BAY-National-All</t>
  </si>
  <si>
    <t>STE-(NOC) HAWKES BAY-National-R</t>
  </si>
  <si>
    <t>STE-(NOC) HAWKES BAY-National-U</t>
  </si>
  <si>
    <t>STE-(NOC) HAWKES BAY-Primary Collector-All</t>
  </si>
  <si>
    <t>STE-(NOC) HAWKES BAY-Primary Collector-R</t>
  </si>
  <si>
    <t>STE-(NOC) HAWKES BAY-Primary Collector-U</t>
  </si>
  <si>
    <t>STE-(NOC) HAWKES BAY-Regional-All</t>
  </si>
  <si>
    <t>STE-(NOC) HAWKES BAY-Regional-R</t>
  </si>
  <si>
    <t>STE-(NOC) HAWKES BAY-Regional-U</t>
  </si>
  <si>
    <t>STE-(NOC) MANAWATU-WHANGANUI-All-All</t>
  </si>
  <si>
    <t>STE-(NOC) MANAWATU-WHANGANUI-All-R</t>
  </si>
  <si>
    <t>STE-(NOC) MANAWATU-WHANGANUI-All-U</t>
  </si>
  <si>
    <t>STE-(NOC) MANAWATU-WHANGANUI-Arterial-All</t>
  </si>
  <si>
    <t>STE-(NOC) MANAWATU-WHANGANUI-Arterial-R</t>
  </si>
  <si>
    <t>STE-(NOC) MANAWATU-WHANGANUI-Arterial-U</t>
  </si>
  <si>
    <t>STE-(NOC) MANAWATU-WHANGANUI-National-All</t>
  </si>
  <si>
    <t>STE-(NOC) MANAWATU-WHANGANUI-National-R</t>
  </si>
  <si>
    <t>STE-(NOC) MANAWATU-WHANGANUI-National-U</t>
  </si>
  <si>
    <t>STE-(NOC) MANAWATU-WHANGANUI-Primary Collector-All</t>
  </si>
  <si>
    <t>STE-(NOC) MANAWATU-WHANGANUI-Primary Collector-R</t>
  </si>
  <si>
    <t>STE-(NOC) MANAWATU-WHANGANUI-Primary Collector-U</t>
  </si>
  <si>
    <t>STE-(NOC) MANAWATU-WHANGANUI-Regional-All</t>
  </si>
  <si>
    <t>STE-(NOC) MANAWATU-WHANGANUI-Regional-R</t>
  </si>
  <si>
    <t>STE-(NOC) MANAWATU-WHANGANUI-Regional-U</t>
  </si>
  <si>
    <t>STE-(NOC) NELSON-TASMAN-All-All</t>
  </si>
  <si>
    <t>STE-(NOC) NELSON-TASMAN-All-R</t>
  </si>
  <si>
    <t>STE-(NOC) NELSON-TASMAN-All-U</t>
  </si>
  <si>
    <t>STE-(NOC) NELSON-TASMAN-Arterial-All</t>
  </si>
  <si>
    <t>STE-(NOC) NELSON-TASMAN-Arterial-R</t>
  </si>
  <si>
    <t>STE-(NOC) NELSON-TASMAN-Arterial-U</t>
  </si>
  <si>
    <t>STE-(NOC) NELSON-TASMAN-Primary Collector-All</t>
  </si>
  <si>
    <t>STE-(NOC) NELSON-TASMAN-Primary Collector-R</t>
  </si>
  <si>
    <t>STE-(NOC) NELSON-TASMAN-Primary Collector-U</t>
  </si>
  <si>
    <t>STE-(NOC) NELSON-TASMAN-Regional-All</t>
  </si>
  <si>
    <t>STE-(NOC) NELSON-TASMAN-Regional-R</t>
  </si>
  <si>
    <t>STE-(NOC) NELSON-TASMAN-Regional-U</t>
  </si>
  <si>
    <t>STE-(NOC) NELSON-TASMAN-Secondary Collector-All</t>
  </si>
  <si>
    <t>STE-(NOC) NELSON-TASMAN-Secondary Collector-R</t>
  </si>
  <si>
    <t>STE-(NOC) NELSON-TASMAN-Secondary Collector-U</t>
  </si>
  <si>
    <t>STE-(NOC) NORTHLAND-All-All</t>
  </si>
  <si>
    <t>STE-(NOC) NORTHLAND-All-R</t>
  </si>
  <si>
    <t>STE-(NOC) NORTHLAND-All-U</t>
  </si>
  <si>
    <t>STE-(NOC) NORTHLAND-High Volume-All</t>
  </si>
  <si>
    <t>STE-(NOC) NORTHLAND-High Volume-R</t>
  </si>
  <si>
    <t>STE-(NOC) NORTHLAND-High Volume-U</t>
  </si>
  <si>
    <t>STE-(NOC) NORTHLAND-National-All</t>
  </si>
  <si>
    <t>STE-(NOC) NORTHLAND-National-R</t>
  </si>
  <si>
    <t>STE-(NOC) NORTHLAND-National-U</t>
  </si>
  <si>
    <t>STE-(NOC) NORTHLAND-Primary Collector-All</t>
  </si>
  <si>
    <t>STE-(NOC) NORTHLAND-Primary Collector-R</t>
  </si>
  <si>
    <t>STE-(NOC) NORTHLAND-Primary Collector-U</t>
  </si>
  <si>
    <t>STE-(NOC) NORTHLAND-Regional-All</t>
  </si>
  <si>
    <t>STE-(NOC) NORTHLAND-Regional-R</t>
  </si>
  <si>
    <t>STE-(NOC) NORTHLAND-Regional-U</t>
  </si>
  <si>
    <t>STE-(NOC) SOUTH CANTERBURY-All-All</t>
  </si>
  <si>
    <t>STE-(NOC) SOUTH CANTERBURY-All-R</t>
  </si>
  <si>
    <t>STE-(NOC) SOUTH CANTERBURY-All-U</t>
  </si>
  <si>
    <t>STE-(NOC) SOUTH CANTERBURY-Arterial-All</t>
  </si>
  <si>
    <t>STE-(NOC) SOUTH CANTERBURY-Arterial-R</t>
  </si>
  <si>
    <t>STE-(NOC) SOUTH CANTERBURY-Arterial-U</t>
  </si>
  <si>
    <t>STE-(NOC) SOUTH CANTERBURY-National-All</t>
  </si>
  <si>
    <t>STE-(NOC) SOUTH CANTERBURY-National-R</t>
  </si>
  <si>
    <t>STE-(NOC) SOUTH CANTERBURY-National-U</t>
  </si>
  <si>
    <t>STE-(NOC) SOUTH CANTERBURY-Primary Collector-All</t>
  </si>
  <si>
    <t>STE-(NOC) SOUTH CANTERBURY-Primary Collector-R</t>
  </si>
  <si>
    <t>STE-(NOC) SOUTH CANTERBURY-Primary Collector-U</t>
  </si>
  <si>
    <t>STE-(NOC) SOUTH CANTERBURY-Secondary Collector-All</t>
  </si>
  <si>
    <t>STE-(NOC) SOUTH CANTERBURY-Secondary Collector-R</t>
  </si>
  <si>
    <t>STE-(NOC) SOUTH CANTERBURY-Secondary Collector-U</t>
  </si>
  <si>
    <t>STE-(NOC) SOUTHLAND-All-All</t>
  </si>
  <si>
    <t>STE-(NOC) SOUTHLAND-All-R</t>
  </si>
  <si>
    <t>STE-(NOC) SOUTHLAND-All-U</t>
  </si>
  <si>
    <t>STE-(NOC) SOUTHLAND-Arterial-All</t>
  </si>
  <si>
    <t>STE-(NOC) SOUTHLAND-Arterial-R</t>
  </si>
  <si>
    <t>STE-(NOC) SOUTHLAND-Arterial-U</t>
  </si>
  <si>
    <t>STE-(NOC) SOUTHLAND-Primary Collector-All</t>
  </si>
  <si>
    <t>STE-(NOC) SOUTHLAND-Primary Collector-R</t>
  </si>
  <si>
    <t>STE-(NOC) SOUTHLAND-Primary Collector-U</t>
  </si>
  <si>
    <t>STE-(NOC) SOUTHLAND-Regional-All</t>
  </si>
  <si>
    <t>STE-(NOC) SOUTHLAND-Regional-R</t>
  </si>
  <si>
    <t>STE-(NOC) SOUTHLAND-Regional-U</t>
  </si>
  <si>
    <t>STE-(NOC) SOUTHLAND-Secondary Collector-All</t>
  </si>
  <si>
    <t>STE-(NOC) SOUTHLAND-Secondary Collector-R</t>
  </si>
  <si>
    <t>STE-(NOC) SOUTHLAND-Secondary Collector-U</t>
  </si>
  <si>
    <t>STE-(NOC) TAIRAWHITI ROADS NORTHERN-All-All</t>
  </si>
  <si>
    <t>STE-(NOC) TAIRAWHITI ROADS NORTHERN-All-R</t>
  </si>
  <si>
    <t>STE-(NOC) TAIRAWHITI ROADS NORTHERN-All-U</t>
  </si>
  <si>
    <t>STE-(NOC) TAIRAWHITI ROADS NORTHERN-Primary Collector-All</t>
  </si>
  <si>
    <t>STE-(NOC) TAIRAWHITI ROADS NORTHERN-Primary Collector-R</t>
  </si>
  <si>
    <t>STE-(NOC) TAIRAWHITI ROADS NORTHERN-Primary Collector-U</t>
  </si>
  <si>
    <t>STE-(NOC) TAIRAWHITI ROADS WESTERN-All-All</t>
  </si>
  <si>
    <t>STE-(NOC) TAIRAWHITI ROADS WESTERN-All-R</t>
  </si>
  <si>
    <t>STE-(NOC) TAIRAWHITI ROADS WESTERN-All-U</t>
  </si>
  <si>
    <t>STE-(NOC) TAIRAWHITI ROADS WESTERN-Arterial-All</t>
  </si>
  <si>
    <t>STE-(NOC) TAIRAWHITI ROADS WESTERN-Arterial-R</t>
  </si>
  <si>
    <t>STE-(NOC) TAIRAWHITI ROADS WESTERN-Arterial-U</t>
  </si>
  <si>
    <t>STE-(NOC) TAIRAWHITI ROADS WESTERN-Primary Collector-All</t>
  </si>
  <si>
    <t>STE-(NOC) TAIRAWHITI ROADS WESTERN-Primary Collector-R</t>
  </si>
  <si>
    <t>STE-(NOC) TAIRAWHITI ROADS WESTERN-Primary Collector-U</t>
  </si>
  <si>
    <t>STE-(NOC) TAIRAWHITI ROADS WESTERN-Regional-All</t>
  </si>
  <si>
    <t>STE-(NOC) TAIRAWHITI ROADS WESTERN-Regional-R</t>
  </si>
  <si>
    <t>STE-(NOC) TAIRAWHITI ROADS WESTERN-Regional-U</t>
  </si>
  <si>
    <t>STE-(NOC) TARANAKI-All-All</t>
  </si>
  <si>
    <t>STE-(NOC) TARANAKI-All-R</t>
  </si>
  <si>
    <t>STE-(NOC) TARANAKI-All-U</t>
  </si>
  <si>
    <t>STE-(NOC) TARANAKI-Arterial-All</t>
  </si>
  <si>
    <t>STE-(NOC) TARANAKI-Arterial-R</t>
  </si>
  <si>
    <t>STE-(NOC) TARANAKI-Arterial-U</t>
  </si>
  <si>
    <t>STE-(NOC) TARANAKI-Primary Collector-All</t>
  </si>
  <si>
    <t>STE-(NOC) TARANAKI-Primary Collector-R</t>
  </si>
  <si>
    <t>STE-(NOC) TARANAKI-Primary Collector-U</t>
  </si>
  <si>
    <t>STE-(NOC) TARANAKI-Regional-All</t>
  </si>
  <si>
    <t>STE-(NOC) TARANAKI-Regional-R</t>
  </si>
  <si>
    <t>STE-(NOC) TARANAKI-Regional-U</t>
  </si>
  <si>
    <t>STE-(NOC) TARANAKI-Secondary Collector-All</t>
  </si>
  <si>
    <t>STE-(NOC) TARANAKI-Secondary Collector-R</t>
  </si>
  <si>
    <t>STE-(NOC) TARANAKI-Secondary Collector-U</t>
  </si>
  <si>
    <t>STE-(NOC) WELLINGTON-All-All</t>
  </si>
  <si>
    <t>STE-(NOC) WELLINGTON-All-R</t>
  </si>
  <si>
    <t>STE-(NOC) WELLINGTON-All-U</t>
  </si>
  <si>
    <t>STE-(NOC) WELLINGTON-High Volume-All</t>
  </si>
  <si>
    <t>STE-(NOC) WELLINGTON-High Volume-R</t>
  </si>
  <si>
    <t>STE-(NOC) WELLINGTON-High Volume-U</t>
  </si>
  <si>
    <t>STE-(NOC) WELLINGTON-National-All</t>
  </si>
  <si>
    <t>STE-(NOC) WELLINGTON-National-R</t>
  </si>
  <si>
    <t>STE-(NOC) WELLINGTON-Primary Collector-All</t>
  </si>
  <si>
    <t>STE-(NOC) WELLINGTON-Primary Collector-R</t>
  </si>
  <si>
    <t>STE-(NOC) WELLINGTON-Primary Collector-U</t>
  </si>
  <si>
    <t>STE-(NOC) WELLINGTON-Regional-All</t>
  </si>
  <si>
    <t>STE-(NOC) WELLINGTON-Regional-R</t>
  </si>
  <si>
    <t>STE-(NOC) WELLINGTON-Regional-U</t>
  </si>
  <si>
    <t>STE-(NOC) WEST COAST-All-All</t>
  </si>
  <si>
    <t>STE-(NOC) WEST COAST-All-R</t>
  </si>
  <si>
    <t>STE-(NOC) WEST COAST-All-U</t>
  </si>
  <si>
    <t>STE-(NOC) WEST COAST-Arterial-All</t>
  </si>
  <si>
    <t>STE-(NOC) WEST COAST-Arterial-R</t>
  </si>
  <si>
    <t>STE-(NOC) WEST COAST-Arterial-U</t>
  </si>
  <si>
    <t>STE-(NOC) WEST COAST-Primary Collector-All</t>
  </si>
  <si>
    <t>STE-(NOC) WEST COAST-Primary Collector-R</t>
  </si>
  <si>
    <t>STE-(NOC) WEST COAST-Primary Collector-U</t>
  </si>
  <si>
    <t>STE-(NOC) WEST COAST-Regional-All</t>
  </si>
  <si>
    <t>STE-(NOC) WEST COAST-Regional-R</t>
  </si>
  <si>
    <t>STE-(NOC) WEST COAST-Regional-U</t>
  </si>
  <si>
    <t>STE-AUCK ALLIANCE-All-All</t>
  </si>
  <si>
    <t>STE-AUCK ALLIANCE-All-R</t>
  </si>
  <si>
    <t>STE-AUCK ALLIANCE-All-U</t>
  </si>
  <si>
    <t>STE-AUCK ALLIANCE-High Volume-All</t>
  </si>
  <si>
    <t>STE-AUCK ALLIANCE-High Volume-R</t>
  </si>
  <si>
    <t>STE-AUCK ALLIANCE-High Volume-U</t>
  </si>
  <si>
    <t>STE-AUCK ALLIANCE-Primary Collector-All</t>
  </si>
  <si>
    <t>STE-AUCK ALLIANCE-Primary Collector-R</t>
  </si>
  <si>
    <t>STE-AUCK ALLIANCE-Regional-All</t>
  </si>
  <si>
    <t>STE-AUCK ALLIANCE-Regional-R</t>
  </si>
  <si>
    <t>STE-AUCK ALLIANCE-Regional-U</t>
  </si>
  <si>
    <t>STE-MILFORD-All-All</t>
  </si>
  <si>
    <t>STE-MILFORD-All-R</t>
  </si>
  <si>
    <t>STE-MILFORD-All-U</t>
  </si>
  <si>
    <t>STE-MILFORD-Regional-All</t>
  </si>
  <si>
    <t>STE-MILFORD-Regional-R</t>
  </si>
  <si>
    <t>STE-MILFORD-Regional-U</t>
  </si>
  <si>
    <t>Tex_ACO-(EC) MARLBOROUGH-All-All</t>
  </si>
  <si>
    <t>Tex_ACO-(EC) MARLBOROUGH-All-R</t>
  </si>
  <si>
    <t>Tex_ACO-(EC) MARLBOROUGH-All-U</t>
  </si>
  <si>
    <t>Tex_ACO-(EC) MARLBOROUGH-National-All</t>
  </si>
  <si>
    <t>Tex_ACO-(EC) MARLBOROUGH-National-R</t>
  </si>
  <si>
    <t>Tex_ACO-(EC) MARLBOROUGH-National-U</t>
  </si>
  <si>
    <t>Tex_ACO-(EC) MARLBOROUGH-Regional-All</t>
  </si>
  <si>
    <t>Tex_ACO-(EC) MARLBOROUGH-Regional-R</t>
  </si>
  <si>
    <t>Tex_ACO-(EC) MARLBOROUGH-Regional-U</t>
  </si>
  <si>
    <t>Tex_ACO-(EC) MARLBOROUGH-Secondary Collector-All</t>
  </si>
  <si>
    <t>Tex_ACO-(EC) MARLBOROUGH-Secondary Collector-R</t>
  </si>
  <si>
    <t>Tex_ACO-(EC) WEST WAIKATO NORTH-All-All</t>
  </si>
  <si>
    <t>Tex_ACO-(EC) WEST WAIKATO NORTH-All-R</t>
  </si>
  <si>
    <t>Tex_ACO-(EC) WEST WAIKATO NORTH-All-U</t>
  </si>
  <si>
    <t>Tex_ACO-(EC) WEST WAIKATO NORTH-Arterial-All</t>
  </si>
  <si>
    <t>Tex_ACO-(EC) WEST WAIKATO NORTH-Arterial-R</t>
  </si>
  <si>
    <t>Tex_ACO-(EC) WEST WAIKATO NORTH-Arterial-U</t>
  </si>
  <si>
    <t>Tex_ACO-(EC) WEST WAIKATO NORTH-High Volume-All</t>
  </si>
  <si>
    <t>Tex_ACO-(EC) WEST WAIKATO NORTH-High Volume-R</t>
  </si>
  <si>
    <t>Tex_ACO-(EC) WEST WAIKATO NORTH-High Volume-U</t>
  </si>
  <si>
    <t>Tex_ACO-(EC) WEST WAIKATO NORTH-Primary Collector-All</t>
  </si>
  <si>
    <t>Tex_ACO-(EC) WEST WAIKATO NORTH-Primary Collector-R</t>
  </si>
  <si>
    <t>Tex_ACO-(EC) WEST WAIKATO NORTH-Primary Collector-U</t>
  </si>
  <si>
    <t>Tex_ACO-(EC) WEST WAIKATO NORTH-Regional-All</t>
  </si>
  <si>
    <t>Tex_ACO-(EC) WEST WAIKATO NORTH-Regional-R</t>
  </si>
  <si>
    <t>Tex_ACO-(EC) WEST WAIKATO NORTH-Regional-U</t>
  </si>
  <si>
    <t>Tex_ACO-(EC) WEST WAIKATO SOUTH-All-All</t>
  </si>
  <si>
    <t>Tex_ACO-(EC) WEST WAIKATO SOUTH-All-R</t>
  </si>
  <si>
    <t>Tex_ACO-(EC) WEST WAIKATO SOUTH-All-U</t>
  </si>
  <si>
    <t>Tex_ACO-(EC) WEST WAIKATO SOUTH-Arterial-All</t>
  </si>
  <si>
    <t>Tex_ACO-(EC) WEST WAIKATO SOUTH-Arterial-R</t>
  </si>
  <si>
    <t>Tex_ACO-(EC) WEST WAIKATO SOUTH-Arterial-U</t>
  </si>
  <si>
    <t>Tex_ACO-(EC) WEST WAIKATO SOUTH-Primary Collector-All</t>
  </si>
  <si>
    <t>Tex_ACO-(EC) WEST WAIKATO SOUTH-Primary Collector-R</t>
  </si>
  <si>
    <t>Tex_ACO-(EC) WEST WAIKATO SOUTH-Primary Collector-U</t>
  </si>
  <si>
    <t>Tex_ACO-(EC) WEST WAIKATO SOUTH-Regional-All</t>
  </si>
  <si>
    <t>Tex_ACO-(EC) WEST WAIKATO SOUTH-Regional-R</t>
  </si>
  <si>
    <t>Tex_ACO-(EC) WEST WAIKATO SOUTH-Regional-U</t>
  </si>
  <si>
    <t>Tex_ACO-(NOC) BOP EAST-All-All</t>
  </si>
  <si>
    <t>Tex_ACO-(NOC) BOP EAST-All-R</t>
  </si>
  <si>
    <t>Tex_ACO-(NOC) BOP EAST-All-U</t>
  </si>
  <si>
    <t>Tex_ACO-(NOC) BOP EAST-Arterial-All</t>
  </si>
  <si>
    <t>Tex_ACO-(NOC) BOP EAST-Arterial-R</t>
  </si>
  <si>
    <t>Tex_ACO-(NOC) BOP EAST-Arterial-U</t>
  </si>
  <si>
    <t>Tex_ACO-(NOC) BOP EAST-Primary Collector-All</t>
  </si>
  <si>
    <t>Tex_ACO-(NOC) BOP EAST-Primary Collector-R</t>
  </si>
  <si>
    <t>Tex_ACO-(NOC) BOP EAST-Primary Collector-U</t>
  </si>
  <si>
    <t>Tex_ACO-(NOC) BOP EAST-Regional-All</t>
  </si>
  <si>
    <t>Tex_ACO-(NOC) BOP EAST-Regional-R</t>
  </si>
  <si>
    <t>Tex_ACO-(NOC) BOP EAST-Regional-U</t>
  </si>
  <si>
    <t>Tex_ACO-(NOC) BOP WEST-All-All</t>
  </si>
  <si>
    <t>Tex_ACO-(NOC) BOP WEST-All-R</t>
  </si>
  <si>
    <t>Tex_ACO-(NOC) BOP WEST-All-U</t>
  </si>
  <si>
    <t>Tex_ACO-(NOC) BOP WEST-Arterial-All</t>
  </si>
  <si>
    <t>Tex_ACO-(NOC) BOP WEST-Arterial-R</t>
  </si>
  <si>
    <t>Tex_ACO-(NOC) BOP WEST-High Volume-All</t>
  </si>
  <si>
    <t>Tex_ACO-(NOC) BOP WEST-High Volume-R</t>
  </si>
  <si>
    <t>Tex_ACO-(NOC) BOP WEST-High Volume-U</t>
  </si>
  <si>
    <t>Tex_ACO-(NOC) BOP WEST-Primary Collector-All</t>
  </si>
  <si>
    <t>Tex_ACO-(NOC) BOP WEST-Primary Collector-R</t>
  </si>
  <si>
    <t>Tex_ACO-(NOC) BOP WEST-Primary Collector-U</t>
  </si>
  <si>
    <t>Tex_ACO-(NOC) BOP WEST-Regional-All</t>
  </si>
  <si>
    <t>Tex_ACO-(NOC) BOP WEST-Regional-R</t>
  </si>
  <si>
    <t>Tex_ACO-(NOC) BOP WEST-Regional-U</t>
  </si>
  <si>
    <t>Tex_ACO-(NOC) CENTRAL WAIKATO-All-All</t>
  </si>
  <si>
    <t>Tex_ACO-(NOC) CENTRAL WAIKATO-All-R</t>
  </si>
  <si>
    <t>Tex_ACO-(NOC) CENTRAL WAIKATO-All-U</t>
  </si>
  <si>
    <t>Tex_ACO-(NOC) CENTRAL WAIKATO-Arterial-All</t>
  </si>
  <si>
    <t>Tex_ACO-(NOC) CENTRAL WAIKATO-Arterial-R</t>
  </si>
  <si>
    <t>Tex_ACO-(NOC) CENTRAL WAIKATO-Arterial-U</t>
  </si>
  <si>
    <t>Tex_ACO-(NOC) CENTRAL WAIKATO-High Volume-All</t>
  </si>
  <si>
    <t>Tex_ACO-(NOC) CENTRAL WAIKATO-High Volume-R</t>
  </si>
  <si>
    <t>Tex_ACO-(NOC) CENTRAL WAIKATO-High Volume-U</t>
  </si>
  <si>
    <t>Tex_ACO-(NOC) CENTRAL WAIKATO-National-All</t>
  </si>
  <si>
    <t>Tex_ACO-(NOC) CENTRAL WAIKATO-National-R</t>
  </si>
  <si>
    <t>Tex_ACO-(NOC) CENTRAL WAIKATO-National-U</t>
  </si>
  <si>
    <t>Tex_ACO-(NOC) CENTRAL WAIKATO-Primary Collector-All</t>
  </si>
  <si>
    <t>Tex_ACO-(NOC) CENTRAL WAIKATO-Primary Collector-R</t>
  </si>
  <si>
    <t>Tex_ACO-(NOC) CENTRAL WAIKATO-Primary Collector-U</t>
  </si>
  <si>
    <t>Tex_ACO-(NOC) CENTRAL WAIKATO-Regional-All</t>
  </si>
  <si>
    <t>Tex_ACO-(NOC) CENTRAL WAIKATO-Regional-R</t>
  </si>
  <si>
    <t>Tex_ACO-(NOC) EAST WAIKATO-All-All</t>
  </si>
  <si>
    <t>Tex_ACO-(NOC) EAST WAIKATO-All-R</t>
  </si>
  <si>
    <t>Tex_ACO-(NOC) EAST WAIKATO-All-U</t>
  </si>
  <si>
    <t>Tex_ACO-(NOC) EAST WAIKATO-Arterial-All</t>
  </si>
  <si>
    <t>Tex_ACO-(NOC) EAST WAIKATO-Arterial-R</t>
  </si>
  <si>
    <t>Tex_ACO-(NOC) EAST WAIKATO-Arterial-U</t>
  </si>
  <si>
    <t>Tex_ACO-(NOC) EAST WAIKATO-High Volume-All</t>
  </si>
  <si>
    <t>Tex_ACO-(NOC) EAST WAIKATO-High Volume-R</t>
  </si>
  <si>
    <t>Tex_ACO-(NOC) EAST WAIKATO-High Volume-U</t>
  </si>
  <si>
    <t>Tex_ACO-(NOC) EAST WAIKATO-Primary Collector-All</t>
  </si>
  <si>
    <t>Tex_ACO-(NOC) EAST WAIKATO-Primary Collector-R</t>
  </si>
  <si>
    <t>Tex_ACO-(NOC) EAST WAIKATO-Primary Collector-U</t>
  </si>
  <si>
    <t>Tex_ACO-(NOC) EAST WAIKATO-Regional-All</t>
  </si>
  <si>
    <t>Tex_ACO-(NOC) EAST WAIKATO-Regional-R</t>
  </si>
  <si>
    <t>Tex_ACO-(NOC) EAST WAIKATO-Regional-U</t>
  </si>
  <si>
    <t>Tex_ACO-(NOC) HAWKES BAY-All-All</t>
  </si>
  <si>
    <t>Tex_ACO-(NOC) HAWKES BAY-All-R</t>
  </si>
  <si>
    <t>Tex_ACO-(NOC) HAWKES BAY-All-U</t>
  </si>
  <si>
    <t>Tex_ACO-(NOC) HAWKES BAY-Arterial-All</t>
  </si>
  <si>
    <t>Tex_ACO-(NOC) HAWKES BAY-Arterial-R</t>
  </si>
  <si>
    <t>Tex_ACO-(NOC) HAWKES BAY-Arterial-U</t>
  </si>
  <si>
    <t>Tex_ACO-(NOC) HAWKES BAY-High Volume-All</t>
  </si>
  <si>
    <t>Tex_ACO-(NOC) HAWKES BAY-High Volume-R</t>
  </si>
  <si>
    <t>Tex_ACO-(NOC) HAWKES BAY-High Volume-U</t>
  </si>
  <si>
    <t>Tex_ACO-(NOC) HAWKES BAY-National-All</t>
  </si>
  <si>
    <t>Tex_ACO-(NOC) HAWKES BAY-National-R</t>
  </si>
  <si>
    <t>Tex_ACO-(NOC) HAWKES BAY-National-U</t>
  </si>
  <si>
    <t>Tex_ACO-(NOC) HAWKES BAY-Primary Collector-All</t>
  </si>
  <si>
    <t>Tex_ACO-(NOC) HAWKES BAY-Primary Collector-R</t>
  </si>
  <si>
    <t>Tex_ACO-(NOC) HAWKES BAY-Primary Collector-U</t>
  </si>
  <si>
    <t>Tex_ACO-(NOC) HAWKES BAY-Regional-All</t>
  </si>
  <si>
    <t>Tex_ACO-(NOC) HAWKES BAY-Regional-R</t>
  </si>
  <si>
    <t>Tex_ACO-(NOC) HAWKES BAY-Regional-U</t>
  </si>
  <si>
    <t>Tex_ACO-(NOC) MANAWATU-WHANGANUI-All-All</t>
  </si>
  <si>
    <t>Tex_ACO-(NOC) MANAWATU-WHANGANUI-All-R</t>
  </si>
  <si>
    <t>Tex_ACO-(NOC) MANAWATU-WHANGANUI-All-U</t>
  </si>
  <si>
    <t>Tex_ACO-(NOC) MANAWATU-WHANGANUI-Arterial-All</t>
  </si>
  <si>
    <t>Tex_ACO-(NOC) MANAWATU-WHANGANUI-Arterial-R</t>
  </si>
  <si>
    <t>Tex_ACO-(NOC) MANAWATU-WHANGANUI-Arterial-U</t>
  </si>
  <si>
    <t>Tex_ACO-(NOC) MANAWATU-WHANGANUI-National-All</t>
  </si>
  <si>
    <t>Tex_ACO-(NOC) MANAWATU-WHANGANUI-National-R</t>
  </si>
  <si>
    <t>Tex_ACO-(NOC) MANAWATU-WHANGANUI-National-U</t>
  </si>
  <si>
    <t>Tex_ACO-(NOC) MANAWATU-WHANGANUI-Primary Collector-All</t>
  </si>
  <si>
    <t>Tex_ACO-(NOC) MANAWATU-WHANGANUI-Primary Collector-R</t>
  </si>
  <si>
    <t>Tex_ACO-(NOC) MANAWATU-WHANGANUI-Primary Collector-U</t>
  </si>
  <si>
    <t>Tex_ACO-(NOC) MANAWATU-WHANGANUI-Regional-All</t>
  </si>
  <si>
    <t>Tex_ACO-(NOC) MANAWATU-WHANGANUI-Regional-R</t>
  </si>
  <si>
    <t>Tex_ACO-(NOC) MANAWATU-WHANGANUI-Regional-U</t>
  </si>
  <si>
    <t>Tex_ACO-(NOC) NELSON-TASMAN-All-All</t>
  </si>
  <si>
    <t>Tex_ACO-(NOC) NELSON-TASMAN-All-R</t>
  </si>
  <si>
    <t>Tex_ACO-(NOC) NELSON-TASMAN-All-U</t>
  </si>
  <si>
    <t>Tex_ACO-(NOC) NELSON-TASMAN-Arterial-All</t>
  </si>
  <si>
    <t>Tex_ACO-(NOC) NELSON-TASMAN-Arterial-R</t>
  </si>
  <si>
    <t>Tex_ACO-(NOC) NELSON-TASMAN-Arterial-U</t>
  </si>
  <si>
    <t>Tex_ACO-(NOC) NELSON-TASMAN-Primary Collector-All</t>
  </si>
  <si>
    <t>Tex_ACO-(NOC) NELSON-TASMAN-Primary Collector-R</t>
  </si>
  <si>
    <t>Tex_ACO-(NOC) NELSON-TASMAN-Primary Collector-U</t>
  </si>
  <si>
    <t>Tex_ACO-(NOC) NELSON-TASMAN-Regional-All</t>
  </si>
  <si>
    <t>Tex_ACO-(NOC) NELSON-TASMAN-Regional-R</t>
  </si>
  <si>
    <t>Tex_ACO-(NOC) NELSON-TASMAN-Regional-U</t>
  </si>
  <si>
    <t>Tex_ACO-(NOC) NELSON-TASMAN-Secondary Collector-All</t>
  </si>
  <si>
    <t>Tex_ACO-(NOC) NELSON-TASMAN-Secondary Collector-R</t>
  </si>
  <si>
    <t>Tex_ACO-(NOC) NELSON-TASMAN-Secondary Collector-U</t>
  </si>
  <si>
    <t>Tex_ACO-(NOC) NORTHLAND-All-All</t>
  </si>
  <si>
    <t>Tex_ACO-(NOC) NORTHLAND-All-R</t>
  </si>
  <si>
    <t>Tex_ACO-(NOC) NORTHLAND-All-U</t>
  </si>
  <si>
    <t>Tex_ACO-(NOC) NORTHLAND-High Volume-All</t>
  </si>
  <si>
    <t>Tex_ACO-(NOC) NORTHLAND-High Volume-R</t>
  </si>
  <si>
    <t>Tex_ACO-(NOC) NORTHLAND-High Volume-U</t>
  </si>
  <si>
    <t>Tex_ACO-(NOC) NORTHLAND-National-All</t>
  </si>
  <si>
    <t>Tex_ACO-(NOC) NORTHLAND-National-R</t>
  </si>
  <si>
    <t>Tex_ACO-(NOC) NORTHLAND-National-U</t>
  </si>
  <si>
    <t>Tex_ACO-(NOC) NORTHLAND-Primary Collector-All</t>
  </si>
  <si>
    <t>Tex_ACO-(NOC) NORTHLAND-Primary Collector-R</t>
  </si>
  <si>
    <t>Tex_ACO-(NOC) NORTHLAND-Primary Collector-U</t>
  </si>
  <si>
    <t>Tex_ACO-(NOC) NORTHLAND-Regional-All</t>
  </si>
  <si>
    <t>Tex_ACO-(NOC) NORTHLAND-Regional-R</t>
  </si>
  <si>
    <t>Tex_ACO-(NOC) NORTHLAND-Regional-U</t>
  </si>
  <si>
    <t>Tex_ACO-(NOC) SOUTH CANTERBURY-All-All</t>
  </si>
  <si>
    <t>Tex_ACO-(NOC) SOUTH CANTERBURY-All-R</t>
  </si>
  <si>
    <t>Tex_ACO-(NOC) SOUTH CANTERBURY-All-U</t>
  </si>
  <si>
    <t>Tex_ACO-(NOC) SOUTH CANTERBURY-Arterial-All</t>
  </si>
  <si>
    <t>Tex_ACO-(NOC) SOUTH CANTERBURY-Arterial-R</t>
  </si>
  <si>
    <t>Tex_ACO-(NOC) SOUTH CANTERBURY-Arterial-U</t>
  </si>
  <si>
    <t>Tex_ACO-(NOC) SOUTH CANTERBURY-National-All</t>
  </si>
  <si>
    <t>Tex_ACO-(NOC) SOUTH CANTERBURY-National-R</t>
  </si>
  <si>
    <t>Tex_ACO-(NOC) SOUTH CANTERBURY-National-U</t>
  </si>
  <si>
    <t>Tex_ACO-(NOC) SOUTH CANTERBURY-Primary Collector-All</t>
  </si>
  <si>
    <t>Tex_ACO-(NOC) SOUTH CANTERBURY-Primary Collector-U</t>
  </si>
  <si>
    <t>Tex_ACO-(NOC) SOUTH CANTERBURY-Secondary Collector-All</t>
  </si>
  <si>
    <t>Tex_ACO-(NOC) SOUTH CANTERBURY-Secondary Collector-U</t>
  </si>
  <si>
    <t>Tex_ACO-(NOC) SOUTHLAND-All-All</t>
  </si>
  <si>
    <t>Tex_ACO-(NOC) SOUTHLAND-All-R</t>
  </si>
  <si>
    <t>Tex_ACO-(NOC) SOUTHLAND-All-U</t>
  </si>
  <si>
    <t>Tex_ACO-(NOC) SOUTHLAND-Arterial-All</t>
  </si>
  <si>
    <t>Tex_ACO-(NOC) SOUTHLAND-Arterial-R</t>
  </si>
  <si>
    <t>Tex_ACO-(NOC) SOUTHLAND-Arterial-U</t>
  </si>
  <si>
    <t>Tex_ACO-(NOC) SOUTHLAND-Primary Collector-All</t>
  </si>
  <si>
    <t>Tex_ACO-(NOC) SOUTHLAND-Primary Collector-R</t>
  </si>
  <si>
    <t>Tex_ACO-(NOC) SOUTHLAND-Primary Collector-U</t>
  </si>
  <si>
    <t>Tex_ACO-(NOC) SOUTHLAND-Regional-All</t>
  </si>
  <si>
    <t>Tex_ACO-(NOC) SOUTHLAND-Regional-R</t>
  </si>
  <si>
    <t>Tex_ACO-(NOC) SOUTHLAND-Regional-U</t>
  </si>
  <si>
    <t>Tex_ACO-(NOC) TAIRAWHITI ROADS NORTHERN-All-All</t>
  </si>
  <si>
    <t>Tex_ACO-(NOC) TAIRAWHITI ROADS NORTHERN-All-R</t>
  </si>
  <si>
    <t>Tex_ACO-(NOC) TAIRAWHITI ROADS NORTHERN-Primary Collector-All</t>
  </si>
  <si>
    <t>Tex_ACO-(NOC) TAIRAWHITI ROADS NORTHERN-Primary Collector-R</t>
  </si>
  <si>
    <t>Tex_ACO-(NOC) TAIRAWHITI ROADS WESTERN-All-All</t>
  </si>
  <si>
    <t>Tex_ACO-(NOC) TAIRAWHITI ROADS WESTERN-All-R</t>
  </si>
  <si>
    <t>Tex_ACO-(NOC) TAIRAWHITI ROADS WESTERN-All-U</t>
  </si>
  <si>
    <t>Tex_ACO-(NOC) TAIRAWHITI ROADS WESTERN-Arterial-All</t>
  </si>
  <si>
    <t>Tex_ACO-(NOC) TAIRAWHITI ROADS WESTERN-Arterial-R</t>
  </si>
  <si>
    <t>Tex_ACO-(NOC) TAIRAWHITI ROADS WESTERN-Primary Collector-All</t>
  </si>
  <si>
    <t>Tex_ACO-(NOC) TAIRAWHITI ROADS WESTERN-Primary Collector-U</t>
  </si>
  <si>
    <t>Tex_ACO-(NOC) TAIRAWHITI ROADS WESTERN-Regional-All</t>
  </si>
  <si>
    <t>Tex_ACO-(NOC) TAIRAWHITI ROADS WESTERN-Regional-R</t>
  </si>
  <si>
    <t>Tex_ACO-(NOC) TAIRAWHITI ROADS WESTERN-Regional-U</t>
  </si>
  <si>
    <t>Tex_ACO-(NOC) TARANAKI-All-All</t>
  </si>
  <si>
    <t>Tex_ACO-(NOC) TARANAKI-All-R</t>
  </si>
  <si>
    <t>Tex_ACO-(NOC) TARANAKI-All-U</t>
  </si>
  <si>
    <t>Tex_ACO-(NOC) TARANAKI-Arterial-All</t>
  </si>
  <si>
    <t>Tex_ACO-(NOC) TARANAKI-Arterial-R</t>
  </si>
  <si>
    <t>Tex_ACO-(NOC) TARANAKI-Arterial-U</t>
  </si>
  <si>
    <t>Tex_ACO-(NOC) TARANAKI-Primary Collector-All</t>
  </si>
  <si>
    <t>Tex_ACO-(NOC) TARANAKI-Primary Collector-R</t>
  </si>
  <si>
    <t>Tex_ACO-(NOC) TARANAKI-Primary Collector-U</t>
  </si>
  <si>
    <t>Tex_ACO-(NOC) TARANAKI-Regional-All</t>
  </si>
  <si>
    <t>Tex_ACO-(NOC) TARANAKI-Regional-R</t>
  </si>
  <si>
    <t>Tex_ACO-(NOC) TARANAKI-Regional-U</t>
  </si>
  <si>
    <t>Tex_ACO-(NOC) TARANAKI-Secondary Collector-All</t>
  </si>
  <si>
    <t>Tex_ACO-(NOC) TARANAKI-Secondary Collector-R</t>
  </si>
  <si>
    <t>Tex_ACO-(NOC) TARANAKI-Secondary Collector-U</t>
  </si>
  <si>
    <t>Tex_ACO-(NOC) WELLINGTON-All-All</t>
  </si>
  <si>
    <t>Tex_ACO-(NOC) WELLINGTON-All-R</t>
  </si>
  <si>
    <t>Tex_ACO-(NOC) WELLINGTON-All-U</t>
  </si>
  <si>
    <t>Tex_ACO-(NOC) WELLINGTON-High Volume-All</t>
  </si>
  <si>
    <t>Tex_ACO-(NOC) WELLINGTON-High Volume-R</t>
  </si>
  <si>
    <t>Tex_ACO-(NOC) WELLINGTON-High Volume-U</t>
  </si>
  <si>
    <t>Tex_ACO-(NOC) WELLINGTON-National-All</t>
  </si>
  <si>
    <t>Tex_ACO-(NOC) WELLINGTON-National-R</t>
  </si>
  <si>
    <t>Tex_ACO-(NOC) WELLINGTON-Primary Collector-All</t>
  </si>
  <si>
    <t>Tex_ACO-(NOC) WELLINGTON-Primary Collector-R</t>
  </si>
  <si>
    <t>Tex_ACO-(NOC) WELLINGTON-Primary Collector-U</t>
  </si>
  <si>
    <t>Tex_ACO-(NOC) WELLINGTON-Regional-All</t>
  </si>
  <si>
    <t>Tex_ACO-(NOC) WELLINGTON-Regional-R</t>
  </si>
  <si>
    <t>Tex_ACO-(NOC) WELLINGTON-Regional-U</t>
  </si>
  <si>
    <t>Tex_ACO-(NOC) WEST COAST-All-All</t>
  </si>
  <si>
    <t>Tex_ACO-(NOC) WEST COAST-All-R</t>
  </si>
  <si>
    <t>Tex_ACO-(NOC) WEST COAST-All-U</t>
  </si>
  <si>
    <t>Tex_ACO-(NOC) WEST COAST-Arterial-All</t>
  </si>
  <si>
    <t>Tex_ACO-(NOC) WEST COAST-Arterial-R</t>
  </si>
  <si>
    <t>Tex_ACO-(NOC) WEST COAST-Arterial-U</t>
  </si>
  <si>
    <t>Tex_ACO-(NOC) WEST COAST-Primary Collector-All</t>
  </si>
  <si>
    <t>Tex_ACO-(NOC) WEST COAST-Primary Collector-R</t>
  </si>
  <si>
    <t>Tex_ACO-(NOC) WEST COAST-Primary Collector-U</t>
  </si>
  <si>
    <t>Tex_ACO-(NOC) WEST COAST-Regional-All</t>
  </si>
  <si>
    <t>Tex_ACO-(NOC) WEST COAST-Regional-R</t>
  </si>
  <si>
    <t>Tex_ACO-(NOC) WEST COAST-Regional-U</t>
  </si>
  <si>
    <t>Tex_ACO-AUCK ALLIANCE-All-All</t>
  </si>
  <si>
    <t>Tex_ACO-AUCK ALLIANCE-All-R</t>
  </si>
  <si>
    <t>Tex_ACO-AUCK ALLIANCE-All-U</t>
  </si>
  <si>
    <t>Tex_ACO-AUCK ALLIANCE-High Volume-All</t>
  </si>
  <si>
    <t>Tex_ACO-AUCK ALLIANCE-High Volume-R</t>
  </si>
  <si>
    <t>Tex_ACO-AUCK ALLIANCE-High Volume-U</t>
  </si>
  <si>
    <t>Tex_ACO-AUCK ALLIANCE-Primary Collector-All</t>
  </si>
  <si>
    <t>Tex_ACO-AUCK ALLIANCE-Primary Collector-R</t>
  </si>
  <si>
    <t>Tex_ACO-AUCK ALLIANCE-Regional-All</t>
  </si>
  <si>
    <t>Tex_ACO-AUCK ALLIANCE-Regional-R</t>
  </si>
  <si>
    <t>Tex_ACO-AUCK ALLIANCE-Regional-U</t>
  </si>
  <si>
    <t>Tex_ACO-MILFORD-All-All</t>
  </si>
  <si>
    <t>Tex_ACO-MILFORD-All-R</t>
  </si>
  <si>
    <t>Tex_ACO-MILFORD-All-U</t>
  </si>
  <si>
    <t>Tex_ACO-MILFORD-Regional-All</t>
  </si>
  <si>
    <t>Tex_ACO-MILFORD-Regional-R</t>
  </si>
  <si>
    <t>Tex_ACO-MILFORD-Regional-U</t>
  </si>
  <si>
    <t>Tex_CS-(EC) MARLBOROUGH-All-All</t>
  </si>
  <si>
    <t>Tex_CS-(EC) MARLBOROUGH-All-R</t>
  </si>
  <si>
    <t>Tex_CS-(EC) MARLBOROUGH-All-U</t>
  </si>
  <si>
    <t>Tex_CS-(EC) MARLBOROUGH-National-All</t>
  </si>
  <si>
    <t>Tex_CS-(EC) MARLBOROUGH-National-R</t>
  </si>
  <si>
    <t>Tex_CS-(EC) MARLBOROUGH-National-U</t>
  </si>
  <si>
    <t>Tex_CS-(EC) MARLBOROUGH-Regional-All</t>
  </si>
  <si>
    <t>Tex_CS-(EC) MARLBOROUGH-Regional-R</t>
  </si>
  <si>
    <t>Tex_CS-(EC) MARLBOROUGH-Regional-U</t>
  </si>
  <si>
    <t>Tex_CS-(EC) MARLBOROUGH-Secondary Collector-All</t>
  </si>
  <si>
    <t>Tex_CS-(EC) MARLBOROUGH-Secondary Collector-R</t>
  </si>
  <si>
    <t>Tex_CS-(EC) MARLBOROUGH-Secondary Collector-U</t>
  </si>
  <si>
    <t>Tex_CS-(EC) WEST WAIKATO NORTH-All-All</t>
  </si>
  <si>
    <t>Tex_CS-(EC) WEST WAIKATO NORTH-All-R</t>
  </si>
  <si>
    <t>Tex_CS-(EC) WEST WAIKATO NORTH-All-U</t>
  </si>
  <si>
    <t>Tex_CS-(EC) WEST WAIKATO NORTH-Arterial-All</t>
  </si>
  <si>
    <t>Tex_CS-(EC) WEST WAIKATO NORTH-Arterial-R</t>
  </si>
  <si>
    <t>Tex_CS-(EC) WEST WAIKATO NORTH-Arterial-U</t>
  </si>
  <si>
    <t>Tex_CS-(EC) WEST WAIKATO NORTH-High Volume-All</t>
  </si>
  <si>
    <t>Tex_CS-(EC) WEST WAIKATO NORTH-High Volume-R</t>
  </si>
  <si>
    <t>Tex_CS-(EC) WEST WAIKATO NORTH-High Volume-U</t>
  </si>
  <si>
    <t>Tex_CS-(EC) WEST WAIKATO NORTH-Primary Collector-All</t>
  </si>
  <si>
    <t>Tex_CS-(EC) WEST WAIKATO NORTH-Primary Collector-R</t>
  </si>
  <si>
    <t>Tex_CS-(EC) WEST WAIKATO NORTH-Primary Collector-U</t>
  </si>
  <si>
    <t>Tex_CS-(EC) WEST WAIKATO NORTH-Regional-All</t>
  </si>
  <si>
    <t>Tex_CS-(EC) WEST WAIKATO NORTH-Regional-R</t>
  </si>
  <si>
    <t>Tex_CS-(EC) WEST WAIKATO SOUTH-All-All</t>
  </si>
  <si>
    <t>Tex_CS-(EC) WEST WAIKATO SOUTH-All-R</t>
  </si>
  <si>
    <t>Tex_CS-(EC) WEST WAIKATO SOUTH-All-U</t>
  </si>
  <si>
    <t>Tex_CS-(EC) WEST WAIKATO SOUTH-Arterial-All</t>
  </si>
  <si>
    <t>Tex_CS-(EC) WEST WAIKATO SOUTH-Arterial-R</t>
  </si>
  <si>
    <t>Tex_CS-(EC) WEST WAIKATO SOUTH-Arterial-U</t>
  </si>
  <si>
    <t>Tex_CS-(EC) WEST WAIKATO SOUTH-Primary Collector-All</t>
  </si>
  <si>
    <t>Tex_CS-(EC) WEST WAIKATO SOUTH-Primary Collector-R</t>
  </si>
  <si>
    <t>Tex_CS-(EC) WEST WAIKATO SOUTH-Primary Collector-U</t>
  </si>
  <si>
    <t>Tex_CS-(EC) WEST WAIKATO SOUTH-Regional-All</t>
  </si>
  <si>
    <t>Tex_CS-(EC) WEST WAIKATO SOUTH-Regional-R</t>
  </si>
  <si>
    <t>Tex_CS-(EC) WEST WAIKATO SOUTH-Regional-U</t>
  </si>
  <si>
    <t>Tex_CS-(NOC) BOP EAST-All-All</t>
  </si>
  <si>
    <t>Tex_CS-(NOC) BOP EAST-All-R</t>
  </si>
  <si>
    <t>Tex_CS-(NOC) BOP EAST-All-U</t>
  </si>
  <si>
    <t>Tex_CS-(NOC) BOP EAST-Arterial-All</t>
  </si>
  <si>
    <t>Tex_CS-(NOC) BOP EAST-Arterial-R</t>
  </si>
  <si>
    <t>Tex_CS-(NOC) BOP EAST-Arterial-U</t>
  </si>
  <si>
    <t>Tex_CS-(NOC) BOP EAST-Primary Collector-All</t>
  </si>
  <si>
    <t>Tex_CS-(NOC) BOP EAST-Primary Collector-R</t>
  </si>
  <si>
    <t>Tex_CS-(NOC) BOP EAST-Primary Collector-U</t>
  </si>
  <si>
    <t>Tex_CS-(NOC) BOP EAST-Regional-All</t>
  </si>
  <si>
    <t>Tex_CS-(NOC) BOP EAST-Regional-R</t>
  </si>
  <si>
    <t>Tex_CS-(NOC) BOP EAST-Regional-U</t>
  </si>
  <si>
    <t>Tex_CS-(NOC) BOP WEST-All-All</t>
  </si>
  <si>
    <t>Tex_CS-(NOC) BOP WEST-All-R</t>
  </si>
  <si>
    <t>Tex_CS-(NOC) BOP WEST-All-U</t>
  </si>
  <si>
    <t>Tex_CS-(NOC) BOP WEST-Arterial-All</t>
  </si>
  <si>
    <t>Tex_CS-(NOC) BOP WEST-Arterial-R</t>
  </si>
  <si>
    <t>Tex_CS-(NOC) BOP WEST-High Volume-All</t>
  </si>
  <si>
    <t>Tex_CS-(NOC) BOP WEST-High Volume-R</t>
  </si>
  <si>
    <t>Tex_CS-(NOC) BOP WEST-High Volume-U</t>
  </si>
  <si>
    <t>Tex_CS-(NOC) BOP WEST-Primary Collector-All</t>
  </si>
  <si>
    <t>Tex_CS-(NOC) BOP WEST-Primary Collector-R</t>
  </si>
  <si>
    <t>Tex_CS-(NOC) BOP WEST-Primary Collector-U</t>
  </si>
  <si>
    <t>Tex_CS-(NOC) BOP WEST-Regional-All</t>
  </si>
  <si>
    <t>Tex_CS-(NOC) BOP WEST-Regional-R</t>
  </si>
  <si>
    <t>Tex_CS-(NOC) BOP WEST-Regional-U</t>
  </si>
  <si>
    <t>Tex_CS-(NOC) CENTRAL WAIKATO-All-All</t>
  </si>
  <si>
    <t>Tex_CS-(NOC) CENTRAL WAIKATO-All-R</t>
  </si>
  <si>
    <t>Tex_CS-(NOC) CENTRAL WAIKATO-All-U</t>
  </si>
  <si>
    <t>Tex_CS-(NOC) CENTRAL WAIKATO-Arterial-All</t>
  </si>
  <si>
    <t>Tex_CS-(NOC) CENTRAL WAIKATO-Arterial-R</t>
  </si>
  <si>
    <t>Tex_CS-(NOC) CENTRAL WAIKATO-Arterial-U</t>
  </si>
  <si>
    <t>Tex_CS-(NOC) CENTRAL WAIKATO-High Volume-All</t>
  </si>
  <si>
    <t>Tex_CS-(NOC) CENTRAL WAIKATO-High Volume-R</t>
  </si>
  <si>
    <t>Tex_CS-(NOC) CENTRAL WAIKATO-High Volume-U</t>
  </si>
  <si>
    <t>Tex_CS-(NOC) CENTRAL WAIKATO-National-All</t>
  </si>
  <si>
    <t>Tex_CS-(NOC) CENTRAL WAIKATO-National-R</t>
  </si>
  <si>
    <t>Tex_CS-(NOC) CENTRAL WAIKATO-National-U</t>
  </si>
  <si>
    <t>Tex_CS-(NOC) CENTRAL WAIKATO-Primary Collector-All</t>
  </si>
  <si>
    <t>Tex_CS-(NOC) CENTRAL WAIKATO-Primary Collector-R</t>
  </si>
  <si>
    <t>Tex_CS-(NOC) CENTRAL WAIKATO-Primary Collector-U</t>
  </si>
  <si>
    <t>Tex_CS-(NOC) CENTRAL WAIKATO-Regional-All</t>
  </si>
  <si>
    <t>Tex_CS-(NOC) CENTRAL WAIKATO-Regional-R</t>
  </si>
  <si>
    <t>Tex_CS-(NOC) EAST WAIKATO-All-All</t>
  </si>
  <si>
    <t>Tex_CS-(NOC) EAST WAIKATO-All-R</t>
  </si>
  <si>
    <t>Tex_CS-(NOC) EAST WAIKATO-All-U</t>
  </si>
  <si>
    <t>Tex_CS-(NOC) EAST WAIKATO-Arterial-All</t>
  </si>
  <si>
    <t>Tex_CS-(NOC) EAST WAIKATO-Arterial-R</t>
  </si>
  <si>
    <t>Tex_CS-(NOC) EAST WAIKATO-Arterial-U</t>
  </si>
  <si>
    <t>Tex_CS-(NOC) EAST WAIKATO-High Volume-All</t>
  </si>
  <si>
    <t>Tex_CS-(NOC) EAST WAIKATO-High Volume-R</t>
  </si>
  <si>
    <t>Tex_CS-(NOC) EAST WAIKATO-High Volume-U</t>
  </si>
  <si>
    <t>Tex_CS-(NOC) EAST WAIKATO-Primary Collector-All</t>
  </si>
  <si>
    <t>Tex_CS-(NOC) EAST WAIKATO-Primary Collector-R</t>
  </si>
  <si>
    <t>Tex_CS-(NOC) EAST WAIKATO-Primary Collector-U</t>
  </si>
  <si>
    <t>Tex_CS-(NOC) EAST WAIKATO-Regional-All</t>
  </si>
  <si>
    <t>Tex_CS-(NOC) EAST WAIKATO-Regional-R</t>
  </si>
  <si>
    <t>Tex_CS-(NOC) EAST WAIKATO-Regional-U</t>
  </si>
  <si>
    <t>Tex_CS-(NOC) HAWKES BAY-All-All</t>
  </si>
  <si>
    <t>Tex_CS-(NOC) HAWKES BAY-All-R</t>
  </si>
  <si>
    <t>Tex_CS-(NOC) HAWKES BAY-All-U</t>
  </si>
  <si>
    <t>Tex_CS-(NOC) HAWKES BAY-Arterial-All</t>
  </si>
  <si>
    <t>Tex_CS-(NOC) HAWKES BAY-Arterial-R</t>
  </si>
  <si>
    <t>Tex_CS-(NOC) HAWKES BAY-Arterial-U</t>
  </si>
  <si>
    <t>Tex_CS-(NOC) HAWKES BAY-High Volume-All</t>
  </si>
  <si>
    <t>Tex_CS-(NOC) HAWKES BAY-High Volume-R</t>
  </si>
  <si>
    <t>Tex_CS-(NOC) HAWKES BAY-High Volume-U</t>
  </si>
  <si>
    <t>Tex_CS-(NOC) HAWKES BAY-National-All</t>
  </si>
  <si>
    <t>Tex_CS-(NOC) HAWKES BAY-National-R</t>
  </si>
  <si>
    <t>Tex_CS-(NOC) HAWKES BAY-National-U</t>
  </si>
  <si>
    <t>Tex_CS-(NOC) HAWKES BAY-Primary Collector-All</t>
  </si>
  <si>
    <t>Tex_CS-(NOC) HAWKES BAY-Primary Collector-R</t>
  </si>
  <si>
    <t>Tex_CS-(NOC) HAWKES BAY-Primary Collector-U</t>
  </si>
  <si>
    <t>Tex_CS-(NOC) HAWKES BAY-Regional-All</t>
  </si>
  <si>
    <t>Tex_CS-(NOC) HAWKES BAY-Regional-R</t>
  </si>
  <si>
    <t>Tex_CS-(NOC) HAWKES BAY-Regional-U</t>
  </si>
  <si>
    <t>Tex_CS-(NOC) MANAWATU-WHANGANUI-All-All</t>
  </si>
  <si>
    <t>Tex_CS-(NOC) MANAWATU-WHANGANUI-All-R</t>
  </si>
  <si>
    <t>Tex_CS-(NOC) MANAWATU-WHANGANUI-All-U</t>
  </si>
  <si>
    <t>Tex_CS-(NOC) MANAWATU-WHANGANUI-Arterial-All</t>
  </si>
  <si>
    <t>Tex_CS-(NOC) MANAWATU-WHANGANUI-Arterial-R</t>
  </si>
  <si>
    <t>Tex_CS-(NOC) MANAWATU-WHANGANUI-Arterial-U</t>
  </si>
  <si>
    <t>Tex_CS-(NOC) MANAWATU-WHANGANUI-National-All</t>
  </si>
  <si>
    <t>Tex_CS-(NOC) MANAWATU-WHANGANUI-National-R</t>
  </si>
  <si>
    <t>Tex_CS-(NOC) MANAWATU-WHANGANUI-National-U</t>
  </si>
  <si>
    <t>Tex_CS-(NOC) MANAWATU-WHANGANUI-Primary Collector-All</t>
  </si>
  <si>
    <t>Tex_CS-(NOC) MANAWATU-WHANGANUI-Primary Collector-R</t>
  </si>
  <si>
    <t>Tex_CS-(NOC) MANAWATU-WHANGANUI-Primary Collector-U</t>
  </si>
  <si>
    <t>Tex_CS-(NOC) MANAWATU-WHANGANUI-Regional-All</t>
  </si>
  <si>
    <t>Tex_CS-(NOC) MANAWATU-WHANGANUI-Regional-R</t>
  </si>
  <si>
    <t>Tex_CS-(NOC) MANAWATU-WHANGANUI-Regional-U</t>
  </si>
  <si>
    <t>Tex_CS-(NOC) NELSON-TASMAN-All-All</t>
  </si>
  <si>
    <t>Tex_CS-(NOC) NELSON-TASMAN-All-R</t>
  </si>
  <si>
    <t>Tex_CS-(NOC) NELSON-TASMAN-All-U</t>
  </si>
  <si>
    <t>Tex_CS-(NOC) NELSON-TASMAN-Arterial-All</t>
  </si>
  <si>
    <t>Tex_CS-(NOC) NELSON-TASMAN-Arterial-R</t>
  </si>
  <si>
    <t>Tex_CS-(NOC) NELSON-TASMAN-Arterial-U</t>
  </si>
  <si>
    <t>Tex_CS-(NOC) NELSON-TASMAN-Primary Collector-All</t>
  </si>
  <si>
    <t>Tex_CS-(NOC) NELSON-TASMAN-Primary Collector-R</t>
  </si>
  <si>
    <t>Tex_CS-(NOC) NELSON-TASMAN-Primary Collector-U</t>
  </si>
  <si>
    <t>Tex_CS-(NOC) NELSON-TASMAN-Regional-All</t>
  </si>
  <si>
    <t>Tex_CS-(NOC) NELSON-TASMAN-Regional-R</t>
  </si>
  <si>
    <t>Tex_CS-(NOC) NELSON-TASMAN-Regional-U</t>
  </si>
  <si>
    <t>Tex_CS-(NOC) NELSON-TASMAN-Secondary Collector-All</t>
  </si>
  <si>
    <t>Tex_CS-(NOC) NELSON-TASMAN-Secondary Collector-R</t>
  </si>
  <si>
    <t>Tex_CS-(NOC) NELSON-TASMAN-Secondary Collector-U</t>
  </si>
  <si>
    <t>Tex_CS-(NOC) NORTHLAND-All-All</t>
  </si>
  <si>
    <t>Tex_CS-(NOC) NORTHLAND-All-R</t>
  </si>
  <si>
    <t>Tex_CS-(NOC) NORTHLAND-All-U</t>
  </si>
  <si>
    <t>Tex_CS-(NOC) NORTHLAND-High Volume-All</t>
  </si>
  <si>
    <t>Tex_CS-(NOC) NORTHLAND-High Volume-R</t>
  </si>
  <si>
    <t>Tex_CS-(NOC) NORTHLAND-High Volume-U</t>
  </si>
  <si>
    <t>Tex_CS-(NOC) NORTHLAND-National-All</t>
  </si>
  <si>
    <t>Tex_CS-(NOC) NORTHLAND-National-R</t>
  </si>
  <si>
    <t>Tex_CS-(NOC) NORTHLAND-National-U</t>
  </si>
  <si>
    <t>Tex_CS-(NOC) NORTHLAND-Primary Collector-All</t>
  </si>
  <si>
    <t>Tex_CS-(NOC) NORTHLAND-Primary Collector-R</t>
  </si>
  <si>
    <t>Tex_CS-(NOC) NORTHLAND-Primary Collector-U</t>
  </si>
  <si>
    <t>Tex_CS-(NOC) NORTHLAND-Regional-All</t>
  </si>
  <si>
    <t>Tex_CS-(NOC) NORTHLAND-Regional-R</t>
  </si>
  <si>
    <t>Tex_CS-(NOC) NORTHLAND-Regional-U</t>
  </si>
  <si>
    <t>Tex_CS-(NOC) SOUTH CANTERBURY-All-All</t>
  </si>
  <si>
    <t>Tex_CS-(NOC) SOUTH CANTERBURY-All-R</t>
  </si>
  <si>
    <t>Tex_CS-(NOC) SOUTH CANTERBURY-All-U</t>
  </si>
  <si>
    <t>Tex_CS-(NOC) SOUTH CANTERBURY-Arterial-All</t>
  </si>
  <si>
    <t>Tex_CS-(NOC) SOUTH CANTERBURY-Arterial-R</t>
  </si>
  <si>
    <t>Tex_CS-(NOC) SOUTH CANTERBURY-Arterial-U</t>
  </si>
  <si>
    <t>Tex_CS-(NOC) SOUTH CANTERBURY-National-All</t>
  </si>
  <si>
    <t>Tex_CS-(NOC) SOUTH CANTERBURY-National-R</t>
  </si>
  <si>
    <t>Tex_CS-(NOC) SOUTH CANTERBURY-National-U</t>
  </si>
  <si>
    <t>Tex_CS-(NOC) SOUTH CANTERBURY-Primary Collector-All</t>
  </si>
  <si>
    <t>Tex_CS-(NOC) SOUTH CANTERBURY-Primary Collector-R</t>
  </si>
  <si>
    <t>Tex_CS-(NOC) SOUTH CANTERBURY-Primary Collector-U</t>
  </si>
  <si>
    <t>Tex_CS-(NOC) SOUTH CANTERBURY-Secondary Collector-All</t>
  </si>
  <si>
    <t>Tex_CS-(NOC) SOUTH CANTERBURY-Secondary Collector-R</t>
  </si>
  <si>
    <t>Tex_CS-(NOC) SOUTH CANTERBURY-Secondary Collector-U</t>
  </si>
  <si>
    <t>Tex_CS-(NOC) SOUTHLAND-All-All</t>
  </si>
  <si>
    <t>Tex_CS-(NOC) SOUTHLAND-All-R</t>
  </si>
  <si>
    <t>Tex_CS-(NOC) SOUTHLAND-All-U</t>
  </si>
  <si>
    <t>Tex_CS-(NOC) SOUTHLAND-Arterial-All</t>
  </si>
  <si>
    <t>Tex_CS-(NOC) SOUTHLAND-Arterial-R</t>
  </si>
  <si>
    <t>Tex_CS-(NOC) SOUTHLAND-Arterial-U</t>
  </si>
  <si>
    <t>Tex_CS-(NOC) SOUTHLAND-Primary Collector-All</t>
  </si>
  <si>
    <t>Tex_CS-(NOC) SOUTHLAND-Primary Collector-R</t>
  </si>
  <si>
    <t>Tex_CS-(NOC) SOUTHLAND-Primary Collector-U</t>
  </si>
  <si>
    <t>Tex_CS-(NOC) SOUTHLAND-Regional-All</t>
  </si>
  <si>
    <t>Tex_CS-(NOC) SOUTHLAND-Regional-R</t>
  </si>
  <si>
    <t>Tex_CS-(NOC) SOUTHLAND-Regional-U</t>
  </si>
  <si>
    <t>Tex_CS-(NOC) SOUTHLAND-Secondary Collector-All</t>
  </si>
  <si>
    <t>Tex_CS-(NOC) SOUTHLAND-Secondary Collector-R</t>
  </si>
  <si>
    <t>Tex_CS-(NOC) SOUTHLAND-Secondary Collector-U</t>
  </si>
  <si>
    <t>Tex_CS-(NOC) TAIRAWHITI ROADS NORTHERN-All-All</t>
  </si>
  <si>
    <t>Tex_CS-(NOC) TAIRAWHITI ROADS NORTHERN-All-R</t>
  </si>
  <si>
    <t>Tex_CS-(NOC) TAIRAWHITI ROADS NORTHERN-All-U</t>
  </si>
  <si>
    <t>Tex_CS-(NOC) TAIRAWHITI ROADS NORTHERN-Primary Collector-All</t>
  </si>
  <si>
    <t>Tex_CS-(NOC) TAIRAWHITI ROADS NORTHERN-Primary Collector-R</t>
  </si>
  <si>
    <t>Tex_CS-(NOC) TAIRAWHITI ROADS NORTHERN-Primary Collector-U</t>
  </si>
  <si>
    <t>Tex_CS-(NOC) TAIRAWHITI ROADS WESTERN-All-All</t>
  </si>
  <si>
    <t>Tex_CS-(NOC) TAIRAWHITI ROADS WESTERN-All-R</t>
  </si>
  <si>
    <t>Tex_CS-(NOC) TAIRAWHITI ROADS WESTERN-All-U</t>
  </si>
  <si>
    <t>Tex_CS-(NOC) TAIRAWHITI ROADS WESTERN-Arterial-All</t>
  </si>
  <si>
    <t>Tex_CS-(NOC) TAIRAWHITI ROADS WESTERN-Arterial-R</t>
  </si>
  <si>
    <t>Tex_CS-(NOC) TAIRAWHITI ROADS WESTERN-Arterial-U</t>
  </si>
  <si>
    <t>Tex_CS-(NOC) TAIRAWHITI ROADS WESTERN-Primary Collector-All</t>
  </si>
  <si>
    <t>Tex_CS-(NOC) TAIRAWHITI ROADS WESTERN-Primary Collector-R</t>
  </si>
  <si>
    <t>Tex_CS-(NOC) TAIRAWHITI ROADS WESTERN-Primary Collector-U</t>
  </si>
  <si>
    <t>Tex_CS-(NOC) TAIRAWHITI ROADS WESTERN-Regional-All</t>
  </si>
  <si>
    <t>Tex_CS-(NOC) TAIRAWHITI ROADS WESTERN-Regional-R</t>
  </si>
  <si>
    <t>Tex_CS-(NOC) TAIRAWHITI ROADS WESTERN-Regional-U</t>
  </si>
  <si>
    <t>Tex_CS-(NOC) TARANAKI-All-All</t>
  </si>
  <si>
    <t>Tex_CS-(NOC) TARANAKI-All-R</t>
  </si>
  <si>
    <t>Tex_CS-(NOC) TARANAKI-All-U</t>
  </si>
  <si>
    <t>Tex_CS-(NOC) TARANAKI-Arterial-All</t>
  </si>
  <si>
    <t>Tex_CS-(NOC) TARANAKI-Arterial-R</t>
  </si>
  <si>
    <t>Tex_CS-(NOC) TARANAKI-Arterial-U</t>
  </si>
  <si>
    <t>Tex_CS-(NOC) TARANAKI-Primary Collector-All</t>
  </si>
  <si>
    <t>Tex_CS-(NOC) TARANAKI-Primary Collector-R</t>
  </si>
  <si>
    <t>Tex_CS-(NOC) TARANAKI-Primary Collector-U</t>
  </si>
  <si>
    <t>Tex_CS-(NOC) TARANAKI-Regional-All</t>
  </si>
  <si>
    <t>Tex_CS-(NOC) TARANAKI-Regional-R</t>
  </si>
  <si>
    <t>Tex_CS-(NOC) TARANAKI-Regional-U</t>
  </si>
  <si>
    <t>Tex_CS-(NOC) TARANAKI-Secondary Collector-All</t>
  </si>
  <si>
    <t>Tex_CS-(NOC) TARANAKI-Secondary Collector-R</t>
  </si>
  <si>
    <t>Tex_CS-(NOC) TARANAKI-Secondary Collector-U</t>
  </si>
  <si>
    <t>Tex_CS-(NOC) WELLINGTON-All-All</t>
  </si>
  <si>
    <t>Tex_CS-(NOC) WELLINGTON-All-R</t>
  </si>
  <si>
    <t>Tex_CS-(NOC) WELLINGTON-All-U</t>
  </si>
  <si>
    <t>Tex_CS-(NOC) WELLINGTON-High Volume-All</t>
  </si>
  <si>
    <t>Tex_CS-(NOC) WELLINGTON-High Volume-R</t>
  </si>
  <si>
    <t>Tex_CS-(NOC) WELLINGTON-High Volume-U</t>
  </si>
  <si>
    <t>Tex_CS-(NOC) WELLINGTON-National-All</t>
  </si>
  <si>
    <t>Tex_CS-(NOC) WELLINGTON-National-R</t>
  </si>
  <si>
    <t>Tex_CS-(NOC) WELLINGTON-Primary Collector-All</t>
  </si>
  <si>
    <t>Tex_CS-(NOC) WELLINGTON-Primary Collector-R</t>
  </si>
  <si>
    <t>Tex_CS-(NOC) WELLINGTON-Primary Collector-U</t>
  </si>
  <si>
    <t>Tex_CS-(NOC) WELLINGTON-Regional-All</t>
  </si>
  <si>
    <t>Tex_CS-(NOC) WELLINGTON-Regional-R</t>
  </si>
  <si>
    <t>Tex_CS-(NOC) WELLINGTON-Regional-U</t>
  </si>
  <si>
    <t>Tex_CS-(NOC) WEST COAST-All-All</t>
  </si>
  <si>
    <t>Tex_CS-(NOC) WEST COAST-All-R</t>
  </si>
  <si>
    <t>Tex_CS-(NOC) WEST COAST-All-U</t>
  </si>
  <si>
    <t>Tex_CS-(NOC) WEST COAST-Arterial-All</t>
  </si>
  <si>
    <t>Tex_CS-(NOC) WEST COAST-Arterial-R</t>
  </si>
  <si>
    <t>Tex_CS-(NOC) WEST COAST-Arterial-U</t>
  </si>
  <si>
    <t>Tex_CS-(NOC) WEST COAST-Primary Collector-All</t>
  </si>
  <si>
    <t>Tex_CS-(NOC) WEST COAST-Primary Collector-R</t>
  </si>
  <si>
    <t>Tex_CS-(NOC) WEST COAST-Primary Collector-U</t>
  </si>
  <si>
    <t>Tex_CS-(NOC) WEST COAST-Regional-All</t>
  </si>
  <si>
    <t>Tex_CS-(NOC) WEST COAST-Regional-R</t>
  </si>
  <si>
    <t>Tex_CS-(NOC) WEST COAST-Regional-U</t>
  </si>
  <si>
    <t>Tex_CS-AUCK ALLIANCE-All-All</t>
  </si>
  <si>
    <t>Tex_CS-AUCK ALLIANCE-All-R</t>
  </si>
  <si>
    <t>Tex_CS-AUCK ALLIANCE-All-U</t>
  </si>
  <si>
    <t>Tex_CS-AUCK ALLIANCE-High Volume-All</t>
  </si>
  <si>
    <t>Tex_CS-AUCK ALLIANCE-High Volume-R</t>
  </si>
  <si>
    <t>Tex_CS-AUCK ALLIANCE-High Volume-U</t>
  </si>
  <si>
    <t>Tex_CS-AUCK ALLIANCE-Primary Collector-All</t>
  </si>
  <si>
    <t>Tex_CS-AUCK ALLIANCE-Primary Collector-R</t>
  </si>
  <si>
    <t>Tex_CS-MILFORD-All-All</t>
  </si>
  <si>
    <t>Tex_CS-MILFORD-All-R</t>
  </si>
  <si>
    <t>Tex_CS-MILFORD-All-U</t>
  </si>
  <si>
    <t>Tex_CS-MILFORD-Regional-All</t>
  </si>
  <si>
    <t>Tex_CS-MILFORD-Regional-R</t>
  </si>
  <si>
    <t>Tex_CS-MILFORD-Regional-U</t>
  </si>
  <si>
    <t>Rut_20P-(NOC) NORTHLAND-close-</t>
  </si>
  <si>
    <t>Rut_20P-(NOC) NORTHLAND-high-</t>
  </si>
  <si>
    <t>Rut_20P-(NOC) NORTHLAND-low-</t>
  </si>
  <si>
    <t>Rut_20P-(NOC) NORTHLAND-median-</t>
  </si>
  <si>
    <t>Rut_20P-(NOC) NORTHLAND-open-</t>
  </si>
  <si>
    <t>Rut_20P-(NOC) NORTHLAND-tail-</t>
  </si>
  <si>
    <t>Rut_20P-AUCK ALLIANCE-close-</t>
  </si>
  <si>
    <t>Rut_20P-AUCK ALLIANCE-high-</t>
  </si>
  <si>
    <t>Rut_20P-AUCK ALLIANCE-low-</t>
  </si>
  <si>
    <t>Rut_20P-AUCK ALLIANCE-median-</t>
  </si>
  <si>
    <t>Rut_20P-AUCK ALLIANCE-open-</t>
  </si>
  <si>
    <t>Rut_20P-AUCK ALLIANCE-tail-</t>
  </si>
  <si>
    <t>Rut_20P-(NOC) CENTRAL WAIKATO-close-</t>
  </si>
  <si>
    <t>Rut_20P-(NOC) CENTRAL WAIKATO-high-</t>
  </si>
  <si>
    <t>Rut_20P-(NOC) CENTRAL WAIKATO-low-</t>
  </si>
  <si>
    <t>Rut_20P-(NOC) CENTRAL WAIKATO-median-</t>
  </si>
  <si>
    <t>Rut_20P-(NOC) CENTRAL WAIKATO-open-</t>
  </si>
  <si>
    <t>Rut_20P-(NOC) CENTRAL WAIKATO-tail-</t>
  </si>
  <si>
    <t>Rut_20P-(NOC) EAST WAIKATO-close-</t>
  </si>
  <si>
    <t>Rut_20P-(NOC) EAST WAIKATO-high-</t>
  </si>
  <si>
    <t>Rut_20P-(NOC) EAST WAIKATO-low-</t>
  </si>
  <si>
    <t>Rut_20P-(NOC) EAST WAIKATO-median-</t>
  </si>
  <si>
    <t>Rut_20P-(NOC) EAST WAIKATO-open-</t>
  </si>
  <si>
    <t>Rut_20P-(NOC) EAST WAIKATO-tail-</t>
  </si>
  <si>
    <t>Rut_20P-(EC) WEST WAIKATO NORTH-close-</t>
  </si>
  <si>
    <t>Rut_20P-(EC) WEST WAIKATO NORTH-high-</t>
  </si>
  <si>
    <t>Rut_20P-(EC) WEST WAIKATO NORTH-low-</t>
  </si>
  <si>
    <t>Rut_20P-(EC) WEST WAIKATO NORTH-median-</t>
  </si>
  <si>
    <t>Rut_20P-(EC) WEST WAIKATO NORTH-open-</t>
  </si>
  <si>
    <t>Rut_20P-(EC) WEST WAIKATO NORTH-tail-</t>
  </si>
  <si>
    <t>Rut_20P-(EC) WEST WAIKATO SOUTH-close-</t>
  </si>
  <si>
    <t>Rut_20P-(EC) WEST WAIKATO SOUTH-high-</t>
  </si>
  <si>
    <t>Rut_20P-(EC) WEST WAIKATO SOUTH-low-</t>
  </si>
  <si>
    <t>Rut_20P-(EC) WEST WAIKATO SOUTH-median-</t>
  </si>
  <si>
    <t>Rut_20P-(EC) WEST WAIKATO SOUTH-open-</t>
  </si>
  <si>
    <t>Rut_20P-(EC) WEST WAIKATO SOUTH-tail-</t>
  </si>
  <si>
    <t>Rut_20P-(NOC) BOP EAST-close-</t>
  </si>
  <si>
    <t>Rut_20P-(NOC) BOP EAST-high-</t>
  </si>
  <si>
    <t>Rut_20P-(NOC) BOP EAST-low-</t>
  </si>
  <si>
    <t>Rut_20P-(NOC) BOP EAST-median-</t>
  </si>
  <si>
    <t>Rut_20P-(NOC) BOP EAST-open-</t>
  </si>
  <si>
    <t>Rut_20P-(NOC) BOP EAST-tail-</t>
  </si>
  <si>
    <t>Rut_20P-(NOC) BOP WEST-close-</t>
  </si>
  <si>
    <t>Rut_20P-(NOC) BOP WEST-high-</t>
  </si>
  <si>
    <t>Rut_20P-(NOC) BOP WEST-low-</t>
  </si>
  <si>
    <t>Rut_20P-(NOC) BOP WEST-median-</t>
  </si>
  <si>
    <t>Rut_20P-(NOC) BOP WEST-open-</t>
  </si>
  <si>
    <t>Rut_20P-(NOC) BOP WEST-tail-</t>
  </si>
  <si>
    <t>Rut_20P-(NOC) TAIRAWHITI ROADS NORTHERN-close-</t>
  </si>
  <si>
    <t>Rut_20P-(NOC) TAIRAWHITI ROADS NORTHERN-high-</t>
  </si>
  <si>
    <t>Rut_20P-(NOC) TAIRAWHITI ROADS NORTHERN-low-</t>
  </si>
  <si>
    <t>Rut_20P-(NOC) TAIRAWHITI ROADS NORTHERN-median-</t>
  </si>
  <si>
    <t>Rut_20P-(NOC) TAIRAWHITI ROADS NORTHERN-open-</t>
  </si>
  <si>
    <t>Rut_20P-(NOC) TAIRAWHITI ROADS NORTHERN-tail-</t>
  </si>
  <si>
    <t>Rut_20P-(NOC) TAIRAWHITI ROADS WESTERN-close-</t>
  </si>
  <si>
    <t>Rut_20P-(NOC) TAIRAWHITI ROADS WESTERN-high-</t>
  </si>
  <si>
    <t>Rut_20P-(NOC) TAIRAWHITI ROADS WESTERN-low-</t>
  </si>
  <si>
    <t>Rut_20P-(NOC) TAIRAWHITI ROADS WESTERN-median-</t>
  </si>
  <si>
    <t>Rut_20P-(NOC) TAIRAWHITI ROADS WESTERN-open-</t>
  </si>
  <si>
    <t>Rut_20P-(NOC) TAIRAWHITI ROADS WESTERN-tail-</t>
  </si>
  <si>
    <t>Rut_20P-(NOC) HAWKES BAY-close-</t>
  </si>
  <si>
    <t>Rut_20P-(NOC) HAWKES BAY-high-</t>
  </si>
  <si>
    <t>Rut_20P-(NOC) HAWKES BAY-low-</t>
  </si>
  <si>
    <t>Rut_20P-(NOC) HAWKES BAY-median-</t>
  </si>
  <si>
    <t>Rut_20P-(NOC) HAWKES BAY-open-</t>
  </si>
  <si>
    <t>Rut_20P-(NOC) HAWKES BAY-tail-</t>
  </si>
  <si>
    <t>Rut_20P-(NOC) TARANAKI-close-</t>
  </si>
  <si>
    <t>Rut_20P-(NOC) TARANAKI-high-</t>
  </si>
  <si>
    <t>Rut_20P-(NOC) TARANAKI-low-</t>
  </si>
  <si>
    <t>Rut_20P-(NOC) TARANAKI-median-</t>
  </si>
  <si>
    <t>Rut_20P-(NOC) TARANAKI-open-</t>
  </si>
  <si>
    <t>Rut_20P-(NOC) TARANAKI-tail-</t>
  </si>
  <si>
    <t>Rut_20P-(NOC) MANAWATU-WHANGANUI-close-</t>
  </si>
  <si>
    <t>Rut_20P-(NOC) MANAWATU-WHANGANUI-high-</t>
  </si>
  <si>
    <t>Rut_20P-(NOC) MANAWATU-WHANGANUI-low-</t>
  </si>
  <si>
    <t>Rut_20P-(NOC) MANAWATU-WHANGANUI-median-</t>
  </si>
  <si>
    <t>Rut_20P-(NOC) MANAWATU-WHANGANUI-open-</t>
  </si>
  <si>
    <t>Rut_20P-(NOC) MANAWATU-WHANGANUI-tail-</t>
  </si>
  <si>
    <t>Rut_20P-(NOC) WELLINGTON-close-</t>
  </si>
  <si>
    <t>Rut_20P-(NOC) WELLINGTON-high-</t>
  </si>
  <si>
    <t>Rut_20P-(NOC) WELLINGTON-low-</t>
  </si>
  <si>
    <t>Rut_20P-(NOC) WELLINGTON-median-</t>
  </si>
  <si>
    <t>Rut_20P-(NOC) WELLINGTON-open-</t>
  </si>
  <si>
    <t>Rut_20P-(NOC) WELLINGTON-tail-</t>
  </si>
  <si>
    <t>Rut_20P-(NOC) NELSON-TASMAN-close-</t>
  </si>
  <si>
    <t>Rut_20P-(NOC) NELSON-TASMAN-high-</t>
  </si>
  <si>
    <t>Rut_20P-(NOC) NELSON-TASMAN-low-</t>
  </si>
  <si>
    <t>Rut_20P-(NOC) NELSON-TASMAN-median-</t>
  </si>
  <si>
    <t>Rut_20P-(NOC) NELSON-TASMAN-open-</t>
  </si>
  <si>
    <t>Rut_20P-(NOC) NELSON-TASMAN-tail-</t>
  </si>
  <si>
    <t>Rut_20P-(EC) MARLBOROUGH-close-</t>
  </si>
  <si>
    <t>Rut_20P-(EC) MARLBOROUGH-high-</t>
  </si>
  <si>
    <t>Rut_20P-(EC) MARLBOROUGH-low-</t>
  </si>
  <si>
    <t>Rut_20P-(EC) MARLBOROUGH-median-</t>
  </si>
  <si>
    <t>Rut_20P-(EC) MARLBOROUGH-open-</t>
  </si>
  <si>
    <t>Rut_20P-(EC) MARLBOROUGH-tail-</t>
  </si>
  <si>
    <t>Rut_20P-(NOC) SOUTH CANTERBURY-close-</t>
  </si>
  <si>
    <t>Rut_20P-(NOC) SOUTH CANTERBURY-high-</t>
  </si>
  <si>
    <t>Rut_20P-(NOC) SOUTH CANTERBURY-low-</t>
  </si>
  <si>
    <t>Rut_20P-(NOC) SOUTH CANTERBURY-median-</t>
  </si>
  <si>
    <t>Rut_20P-(NOC) SOUTH CANTERBURY-open-</t>
  </si>
  <si>
    <t>Rut_20P-(NOC) SOUTH CANTERBURY-tail-</t>
  </si>
  <si>
    <t>Rut_20P-MILFORD-close-</t>
  </si>
  <si>
    <t>Rut_20P-MILFORD-high-</t>
  </si>
  <si>
    <t>Rut_20P-MILFORD-low-</t>
  </si>
  <si>
    <t>Rut_20P-MILFORD-median-</t>
  </si>
  <si>
    <t>Rut_20P-MILFORD-open-</t>
  </si>
  <si>
    <t>Rut_20P-MILFORD-tail-</t>
  </si>
  <si>
    <t>Rut_20P-(NOC) WEST COAST-close-</t>
  </si>
  <si>
    <t>Rut_20P-(NOC) WEST COAST-high-</t>
  </si>
  <si>
    <t>Rut_20P-(NOC) WEST COAST-low-</t>
  </si>
  <si>
    <t>Rut_20P-(NOC) WEST COAST-median-</t>
  </si>
  <si>
    <t>Rut_20P-(NOC) WEST COAST-open-</t>
  </si>
  <si>
    <t>Rut_20P-(NOC) WEST COAST-tail-</t>
  </si>
  <si>
    <t>Rut_20P-(NOC) SOUTHLAND-close-</t>
  </si>
  <si>
    <t>Rut_20P-(NOC) SOUTHLAND-high-</t>
  </si>
  <si>
    <t>Rut_20P-(NOC) SOUTHLAND-low-</t>
  </si>
  <si>
    <t>Rut_20P-(NOC) SOUTHLAND-median-</t>
  </si>
  <si>
    <t>Rut_20P-(NOC) SOUTHLAND-open-</t>
  </si>
  <si>
    <t>Rut_20P-(NOC) SOUTHLAND-tail-</t>
  </si>
  <si>
    <t>ARP-(NOC) COASTAL OTAGO-close-</t>
  </si>
  <si>
    <t>ARP-(NOC) COASTAL OTAGO-high-</t>
  </si>
  <si>
    <t>ARP-(NOC) COASTAL OTAGO-low-</t>
  </si>
  <si>
    <t>ARP-(NOC) COASTAL OTAGO-median-</t>
  </si>
  <si>
    <t>ARP-(NOC) COASTAL OTAGO-open-</t>
  </si>
  <si>
    <t>ARP-(NOC) COASTAL OTAGO-tail-</t>
  </si>
  <si>
    <t>ARP-(NOC) NORTH CANTERBURY-close-</t>
  </si>
  <si>
    <t>ARP-(NOC) NORTH CANTERBURY-high-</t>
  </si>
  <si>
    <t>ARP-(NOC) NORTH CANTERBURY-low-</t>
  </si>
  <si>
    <t>ARP-(NOC) NORTH CANTERBURY-median-</t>
  </si>
  <si>
    <t>ARP-(NOC) NORTH CANTERBURY-open-</t>
  </si>
  <si>
    <t>ARP-(NOC) NORTH CANTERBURY-tail-</t>
  </si>
  <si>
    <t>ARP-(NOC) OTAGO CENTRAL-close-</t>
  </si>
  <si>
    <t>ARP-(NOC) OTAGO CENTRAL-high-</t>
  </si>
  <si>
    <t>ARP-(NOC) OTAGO CENTRAL-low-</t>
  </si>
  <si>
    <t>ARP-(NOC) OTAGO CENTRAL-median-</t>
  </si>
  <si>
    <t>ARP-(NOC) OTAGO CENTRAL-open-</t>
  </si>
  <si>
    <t>ARP-(NOC) OTAGO CENTRAL-tail-</t>
  </si>
  <si>
    <t>ASA-(NOC) COASTAL OTAGO-All-All</t>
  </si>
  <si>
    <t>ASA-(NOC) COASTAL OTAGO-All-R</t>
  </si>
  <si>
    <t>ASA-(NOC) COASTAL OTAGO-All-U</t>
  </si>
  <si>
    <t>ASA-(NOC) COASTAL OTAGO-Arterial-All</t>
  </si>
  <si>
    <t>ASA-(NOC) COASTAL OTAGO-Arterial-R</t>
  </si>
  <si>
    <t>ASA-(NOC) COASTAL OTAGO-Arterial-U</t>
  </si>
  <si>
    <t>ASA-(NOC) COASTAL OTAGO-National-All</t>
  </si>
  <si>
    <t>ASA-(NOC) COASTAL OTAGO-National-R</t>
  </si>
  <si>
    <t>ASA-(NOC) COASTAL OTAGO-National-U</t>
  </si>
  <si>
    <t>ASA-(NOC) COASTAL OTAGO-Primary Collector-All</t>
  </si>
  <si>
    <t>ASA-(NOC) COASTAL OTAGO-Primary Collector-R</t>
  </si>
  <si>
    <t>ASA-(NOC) COASTAL OTAGO-Primary Collector-U</t>
  </si>
  <si>
    <t>ASA-(NOC) COASTAL OTAGO-Regional-All</t>
  </si>
  <si>
    <t>ASA-(NOC) COASTAL OTAGO-Regional-R</t>
  </si>
  <si>
    <t>ASA-(NOC) COASTAL OTAGO-Regional-U</t>
  </si>
  <si>
    <t>ASA-(NOC) COASTAL OTAGO-Secondary Collector-All</t>
  </si>
  <si>
    <t>ASA-(NOC) COASTAL OTAGO-Secondary Collector-R</t>
  </si>
  <si>
    <t>ASA-(NOC) COASTAL OTAGO-Secondary Collector-U</t>
  </si>
  <si>
    <t>ASA-(NOC) NORTH CANTERBURY-All-All</t>
  </si>
  <si>
    <t>ASA-(NOC) NORTH CANTERBURY-All-R</t>
  </si>
  <si>
    <t>ASA-(NOC) NORTH CANTERBURY-All-U</t>
  </si>
  <si>
    <t>ASA-(NOC) NORTH CANTERBURY-Arterial-All</t>
  </si>
  <si>
    <t>ASA-(NOC) NORTH CANTERBURY-Arterial-R</t>
  </si>
  <si>
    <t>ASA-(NOC) NORTH CANTERBURY-Arterial-U</t>
  </si>
  <si>
    <t>ASA-(NOC) NORTH CANTERBURY-High Volume-All</t>
  </si>
  <si>
    <t>ASA-(NOC) NORTH CANTERBURY-High Volume-R</t>
  </si>
  <si>
    <t>ASA-(NOC) NORTH CANTERBURY-High Volume-U</t>
  </si>
  <si>
    <t>ASA-(NOC) NORTH CANTERBURY-National-All</t>
  </si>
  <si>
    <t>ASA-(NOC) NORTH CANTERBURY-National-R</t>
  </si>
  <si>
    <t>ASA-(NOC) NORTH CANTERBURY-National-U</t>
  </si>
  <si>
    <t>ASA-(NOC) NORTH CANTERBURY-Primary Collector-All</t>
  </si>
  <si>
    <t>ASA-(NOC) NORTH CANTERBURY-Primary Collector-R</t>
  </si>
  <si>
    <t>ASA-(NOC) NORTH CANTERBURY-Primary Collector-U</t>
  </si>
  <si>
    <t>ASA-(NOC) NORTH CANTERBURY-Regional-All</t>
  </si>
  <si>
    <t>ASA-(NOC) NORTH CANTERBURY-Regional-R</t>
  </si>
  <si>
    <t>ASA-(NOC) NORTH CANTERBURY-Regional-U</t>
  </si>
  <si>
    <t>ASA-(NOC) OTAGO CENTRAL-All-All</t>
  </si>
  <si>
    <t>ASA-(NOC) OTAGO CENTRAL-All-R</t>
  </si>
  <si>
    <t>ASA-(NOC) OTAGO CENTRAL-All-U</t>
  </si>
  <si>
    <t>ASA-(NOC) OTAGO CENTRAL-Arterial-All</t>
  </si>
  <si>
    <t>ASA-(NOC) OTAGO CENTRAL-Arterial-R</t>
  </si>
  <si>
    <t>ASA-(NOC) OTAGO CENTRAL-Arterial-U</t>
  </si>
  <si>
    <t>ASA-(NOC) OTAGO CENTRAL-Primary Collector-All</t>
  </si>
  <si>
    <t>ASA-(NOC) OTAGO CENTRAL-Primary Collector-R</t>
  </si>
  <si>
    <t>ASA-(NOC) OTAGO CENTRAL-Primary Collector-U</t>
  </si>
  <si>
    <t>ASA-(NOC) OTAGO CENTRAL-Regional-All</t>
  </si>
  <si>
    <t>ASA-(NOC) OTAGO CENTRAL-Regional-R</t>
  </si>
  <si>
    <t>ASA-(NOC) OTAGO CENTRAL-Regional-U</t>
  </si>
  <si>
    <t>ASA-(NOC) OTAGO CENTRAL-Secondary Collector-All</t>
  </si>
  <si>
    <t>ASA-(NOC) OTAGO CENTRAL-Secondary Collector-R</t>
  </si>
  <si>
    <t>ASA-(NOC) OTAGO CENTRAL-Secondary Collector-U</t>
  </si>
  <si>
    <t>Ave_Ro-(NOC) COASTAL OTAGO-All-All</t>
  </si>
  <si>
    <t>Ave_Ro-(NOC) COASTAL OTAGO-All-R</t>
  </si>
  <si>
    <t>Ave_Ro-(NOC) COASTAL OTAGO-All-U</t>
  </si>
  <si>
    <t>Ave_Ro-(NOC) COASTAL OTAGO-Arterial-All</t>
  </si>
  <si>
    <t>Ave_Ro-(NOC) COASTAL OTAGO-Arterial-R</t>
  </si>
  <si>
    <t>Ave_Ro-(NOC) COASTAL OTAGO-Arterial-U</t>
  </si>
  <si>
    <t>Ave_Ro-(NOC) COASTAL OTAGO-National-All</t>
  </si>
  <si>
    <t>Ave_Ro-(NOC) COASTAL OTAGO-National-R</t>
  </si>
  <si>
    <t>Ave_Ro-(NOC) COASTAL OTAGO-National-U</t>
  </si>
  <si>
    <t>Ave_Ro-(NOC) COASTAL OTAGO-Primary Collector-All</t>
  </si>
  <si>
    <t>Ave_Ro-(NOC) COASTAL OTAGO-Primary Collector-R</t>
  </si>
  <si>
    <t>Ave_Ro-(NOC) COASTAL OTAGO-Primary Collector-U</t>
  </si>
  <si>
    <t>Ave_Ro-(NOC) COASTAL OTAGO-Regional-All</t>
  </si>
  <si>
    <t>Ave_Ro-(NOC) COASTAL OTAGO-Regional-R</t>
  </si>
  <si>
    <t>Ave_Ro-(NOC) COASTAL OTAGO-Regional-U</t>
  </si>
  <si>
    <t>Ave_Ro-(NOC) COASTAL OTAGO-Secondary Collector-All</t>
  </si>
  <si>
    <t>Ave_Ro-(NOC) COASTAL OTAGO-Secondary Collector-R</t>
  </si>
  <si>
    <t>Ave_Ro-(NOC) COASTAL OTAGO-Secondary Collector-U</t>
  </si>
  <si>
    <t>Ave_Ro-(NOC) NORTH CANTERBURY-All-All</t>
  </si>
  <si>
    <t>Ave_Ro-(NOC) NORTH CANTERBURY-All-R</t>
  </si>
  <si>
    <t>Ave_Ro-(NOC) NORTH CANTERBURY-All-U</t>
  </si>
  <si>
    <t>Ave_Ro-(NOC) NORTH CANTERBURY-Arterial-All</t>
  </si>
  <si>
    <t>Ave_Ro-(NOC) NORTH CANTERBURY-Arterial-R</t>
  </si>
  <si>
    <t>Ave_Ro-(NOC) NORTH CANTERBURY-Arterial-U</t>
  </si>
  <si>
    <t>Ave_Ro-(NOC) NORTH CANTERBURY-High Volume-All</t>
  </si>
  <si>
    <t>Ave_Ro-(NOC) NORTH CANTERBURY-High Volume-R</t>
  </si>
  <si>
    <t>Ave_Ro-(NOC) NORTH CANTERBURY-High Volume-U</t>
  </si>
  <si>
    <t>Ave_Ro-(NOC) NORTH CANTERBURY-National-All</t>
  </si>
  <si>
    <t>Ave_Ro-(NOC) NORTH CANTERBURY-National-R</t>
  </si>
  <si>
    <t>Ave_Ro-(NOC) NORTH CANTERBURY-National-U</t>
  </si>
  <si>
    <t>Ave_Ro-(NOC) NORTH CANTERBURY-Primary Collector-All</t>
  </si>
  <si>
    <t>Ave_Ro-(NOC) NORTH CANTERBURY-Primary Collector-R</t>
  </si>
  <si>
    <t>Ave_Ro-(NOC) NORTH CANTERBURY-Primary Collector-U</t>
  </si>
  <si>
    <t>Ave_Ro-(NOC) NORTH CANTERBURY-Regional-All</t>
  </si>
  <si>
    <t>Ave_Ro-(NOC) NORTH CANTERBURY-Regional-R</t>
  </si>
  <si>
    <t>Ave_Ro-(NOC) NORTH CANTERBURY-Regional-U</t>
  </si>
  <si>
    <t>Ave_Ro-(NOC) OTAGO CENTRAL-All-All</t>
  </si>
  <si>
    <t>Ave_Ro-(NOC) OTAGO CENTRAL-All-R</t>
  </si>
  <si>
    <t>Ave_Ro-(NOC) OTAGO CENTRAL-All-U</t>
  </si>
  <si>
    <t>Ave_Ro-(NOC) OTAGO CENTRAL-Arterial-All</t>
  </si>
  <si>
    <t>Ave_Ro-(NOC) OTAGO CENTRAL-Arterial-R</t>
  </si>
  <si>
    <t>Ave_Ro-(NOC) OTAGO CENTRAL-Arterial-U</t>
  </si>
  <si>
    <t>Ave_Ro-(NOC) OTAGO CENTRAL-Primary Collector-All</t>
  </si>
  <si>
    <t>Ave_Ro-(NOC) OTAGO CENTRAL-Primary Collector-R</t>
  </si>
  <si>
    <t>Ave_Ro-(NOC) OTAGO CENTRAL-Primary Collector-U</t>
  </si>
  <si>
    <t>Ave_Ro-(NOC) OTAGO CENTRAL-Regional-All</t>
  </si>
  <si>
    <t>Ave_Ro-(NOC) OTAGO CENTRAL-Regional-R</t>
  </si>
  <si>
    <t>Ave_Ro-(NOC) OTAGO CENTRAL-Regional-U</t>
  </si>
  <si>
    <t>Ave_Ro-(NOC) OTAGO CENTRAL-Secondary Collector-All</t>
  </si>
  <si>
    <t>Ave_Ro-(NOC) OTAGO CENTRAL-Secondary Collector-R</t>
  </si>
  <si>
    <t>Ave_Ro-(NOC) OTAGO CENTRAL-Secondary Collector-U</t>
  </si>
  <si>
    <t>GSE-InL-(NOC) COASTAL OTAGO-All-All</t>
  </si>
  <si>
    <t>GSE-InL-(NOC) COASTAL OTAGO-All-R</t>
  </si>
  <si>
    <t>GSE-InL-(NOC) COASTAL OTAGO-All-U</t>
  </si>
  <si>
    <t>GSE-InL-(NOC) COASTAL OTAGO-Arterial-All</t>
  </si>
  <si>
    <t>GSE-InL-(NOC) COASTAL OTAGO-Arterial-R</t>
  </si>
  <si>
    <t>GSE-InL-(NOC) COASTAL OTAGO-Arterial-U</t>
  </si>
  <si>
    <t>GSE-InL-(NOC) COASTAL OTAGO-National-All</t>
  </si>
  <si>
    <t>GSE-InL-(NOC) COASTAL OTAGO-National-R</t>
  </si>
  <si>
    <t>GSE-InL-(NOC) COASTAL OTAGO-National-U</t>
  </si>
  <si>
    <t>GSE-InL-(NOC) COASTAL OTAGO-Primary Collector-All</t>
  </si>
  <si>
    <t>GSE-InL-(NOC) COASTAL OTAGO-Primary Collector-R</t>
  </si>
  <si>
    <t>GSE-InL-(NOC) COASTAL OTAGO-Primary Collector-U</t>
  </si>
  <si>
    <t>GSE-InL-(NOC) COASTAL OTAGO-Regional-All</t>
  </si>
  <si>
    <t>GSE-InL-(NOC) COASTAL OTAGO-Regional-R</t>
  </si>
  <si>
    <t>GSE-InL-(NOC) COASTAL OTAGO-Regional-U</t>
  </si>
  <si>
    <t>GSE-InL-(NOC) COASTAL OTAGO-Secondary Collector-All</t>
  </si>
  <si>
    <t>GSE-InL-(NOC) COASTAL OTAGO-Secondary Collector-R</t>
  </si>
  <si>
    <t>GSE-InL-(NOC) COASTAL OTAGO-Secondary Collector-U</t>
  </si>
  <si>
    <t>GSE-InL-(NOC) NORTH CANTERBURY-All-All</t>
  </si>
  <si>
    <t>GSE-InL-(NOC) NORTH CANTERBURY-All-R</t>
  </si>
  <si>
    <t>GSE-InL-(NOC) NORTH CANTERBURY-All-U</t>
  </si>
  <si>
    <t>GSE-InL-(NOC) NORTH CANTERBURY-Arterial-All</t>
  </si>
  <si>
    <t>GSE-InL-(NOC) NORTH CANTERBURY-Arterial-R</t>
  </si>
  <si>
    <t>GSE-InL-(NOC) NORTH CANTERBURY-Arterial-U</t>
  </si>
  <si>
    <t>GSE-InL-(NOC) NORTH CANTERBURY-High Volume-All</t>
  </si>
  <si>
    <t>GSE-InL-(NOC) NORTH CANTERBURY-High Volume-R</t>
  </si>
  <si>
    <t>GSE-InL-(NOC) NORTH CANTERBURY-High Volume-U</t>
  </si>
  <si>
    <t>GSE-InL-(NOC) NORTH CANTERBURY-National-All</t>
  </si>
  <si>
    <t>GSE-InL-(NOC) NORTH CANTERBURY-National-R</t>
  </si>
  <si>
    <t>GSE-InL-(NOC) NORTH CANTERBURY-National-U</t>
  </si>
  <si>
    <t>GSE-InL-(NOC) NORTH CANTERBURY-Primary Collector-All</t>
  </si>
  <si>
    <t>GSE-InL-(NOC) NORTH CANTERBURY-Primary Collector-R</t>
  </si>
  <si>
    <t>GSE-InL-(NOC) NORTH CANTERBURY-Primary Collector-U</t>
  </si>
  <si>
    <t>GSE-InL-(NOC) NORTH CANTERBURY-Regional-All</t>
  </si>
  <si>
    <t>GSE-InL-(NOC) NORTH CANTERBURY-Regional-R</t>
  </si>
  <si>
    <t>GSE-InL-(NOC) NORTH CANTERBURY-Regional-U</t>
  </si>
  <si>
    <t>GSE-InL-(NOC) OTAGO CENTRAL-All-All</t>
  </si>
  <si>
    <t>GSE-InL-(NOC) OTAGO CENTRAL-All-R</t>
  </si>
  <si>
    <t>GSE-InL-(NOC) OTAGO CENTRAL-All-U</t>
  </si>
  <si>
    <t>GSE-InL-(NOC) OTAGO CENTRAL-Arterial-All</t>
  </si>
  <si>
    <t>GSE-InL-(NOC) OTAGO CENTRAL-Arterial-R</t>
  </si>
  <si>
    <t>GSE-InL-(NOC) OTAGO CENTRAL-Arterial-U</t>
  </si>
  <si>
    <t>GSE-InL-(NOC) OTAGO CENTRAL-Primary Collector-All</t>
  </si>
  <si>
    <t>GSE-InL-(NOC) OTAGO CENTRAL-Primary Collector-R</t>
  </si>
  <si>
    <t>GSE-InL-(NOC) OTAGO CENTRAL-Primary Collector-U</t>
  </si>
  <si>
    <t>GSE-InL-(NOC) OTAGO CENTRAL-Regional-All</t>
  </si>
  <si>
    <t>GSE-InL-(NOC) OTAGO CENTRAL-Regional-R</t>
  </si>
  <si>
    <t>GSE-InL-(NOC) OTAGO CENTRAL-Regional-U</t>
  </si>
  <si>
    <t>GSE-InL-(NOC) OTAGO CENTRAL-Secondary Collector-All</t>
  </si>
  <si>
    <t>GSE-InL-(NOC) OTAGO CENTRAL-Secondary Collector-R</t>
  </si>
  <si>
    <t>GSE-InL-(NOC) OTAGO CENTRAL-Secondary Collector-U</t>
  </si>
  <si>
    <t>GSESC-InL-(NOC) COASTAL OTAGO-1-All</t>
  </si>
  <si>
    <t>GSESC-InL-(NOC) COASTAL OTAGO-1-R</t>
  </si>
  <si>
    <t>GSESC-InL-(NOC) COASTAL OTAGO-1-U</t>
  </si>
  <si>
    <t>GSESC-InL-(NOC) COASTAL OTAGO-2-All</t>
  </si>
  <si>
    <t>GSESC-InL-(NOC) COASTAL OTAGO-2H-All</t>
  </si>
  <si>
    <t>GSESC-InL-(NOC) COASTAL OTAGO-2H-R</t>
  </si>
  <si>
    <t>GSESC-InL-(NOC) COASTAL OTAGO-2L-All</t>
  </si>
  <si>
    <t>GSESC-InL-(NOC) COASTAL OTAGO-2L-R</t>
  </si>
  <si>
    <t>GSESC-InL-(NOC) COASTAL OTAGO-2M-All</t>
  </si>
  <si>
    <t>GSESC-InL-(NOC) COASTAL OTAGO-2M-R</t>
  </si>
  <si>
    <t>GSESC-InL-(NOC) COASTAL OTAGO-2-R</t>
  </si>
  <si>
    <t>GSESC-InL-(NOC) COASTAL OTAGO-2-U</t>
  </si>
  <si>
    <t>GSESC-InL-(NOC) COASTAL OTAGO-3-All</t>
  </si>
  <si>
    <t>GSESC-InL-(NOC) COASTAL OTAGO-3-R</t>
  </si>
  <si>
    <t>GSESC-InL-(NOC) COASTAL OTAGO-3-U</t>
  </si>
  <si>
    <t>GSESC-InL-(NOC) COASTAL OTAGO-4-All</t>
  </si>
  <si>
    <t>GSESC-InL-(NOC) COASTAL OTAGO-4-R</t>
  </si>
  <si>
    <t>GSESC-InL-(NOC) COASTAL OTAGO-4-U</t>
  </si>
  <si>
    <t>GSESC-InL-(NOC) COASTAL OTAGO-5-All</t>
  </si>
  <si>
    <t>GSESC-InL-(NOC) COASTAL OTAGO-5-R</t>
  </si>
  <si>
    <t>GSESC-InL-(NOC) COASTAL OTAGO-5-U</t>
  </si>
  <si>
    <t>GSESC-InL-(NOC) COASTAL OTAGO-All-All</t>
  </si>
  <si>
    <t>GSESC-InL-(NOC) COASTAL OTAGO-All-R</t>
  </si>
  <si>
    <t>GSESC-InL-(NOC) COASTAL OTAGO-All-U</t>
  </si>
  <si>
    <t>GSESC-InL-(NOC) NORTH CANTERBURY-1-All</t>
  </si>
  <si>
    <t>GSESC-InL-(NOC) NORTH CANTERBURY-1-R</t>
  </si>
  <si>
    <t>GSESC-InL-(NOC) NORTH CANTERBURY-1-U</t>
  </si>
  <si>
    <t>GSESC-InL-(NOC) NORTH CANTERBURY-2-All</t>
  </si>
  <si>
    <t>GSESC-InL-(NOC) NORTH CANTERBURY-2H-All</t>
  </si>
  <si>
    <t>GSESC-InL-(NOC) NORTH CANTERBURY-2H-R</t>
  </si>
  <si>
    <t>GSESC-InL-(NOC) NORTH CANTERBURY-2H-U</t>
  </si>
  <si>
    <t>GSESC-InL-(NOC) NORTH CANTERBURY-2L-All</t>
  </si>
  <si>
    <t>GSESC-InL-(NOC) NORTH CANTERBURY-2L-R</t>
  </si>
  <si>
    <t>GSESC-InL-(NOC) NORTH CANTERBURY-2L-U</t>
  </si>
  <si>
    <t>GSESC-InL-(NOC) NORTH CANTERBURY-2M-All</t>
  </si>
  <si>
    <t>GSESC-InL-(NOC) NORTH CANTERBURY-2M-R</t>
  </si>
  <si>
    <t>GSESC-InL-(NOC) NORTH CANTERBURY-2-R</t>
  </si>
  <si>
    <t>GSESC-InL-(NOC) NORTH CANTERBURY-2-U</t>
  </si>
  <si>
    <t>GSESC-InL-(NOC) NORTH CANTERBURY-3-All</t>
  </si>
  <si>
    <t>GSESC-InL-(NOC) NORTH CANTERBURY-3-R</t>
  </si>
  <si>
    <t>GSESC-InL-(NOC) NORTH CANTERBURY-3-U</t>
  </si>
  <si>
    <t>GSESC-InL-(NOC) NORTH CANTERBURY-4-All</t>
  </si>
  <si>
    <t>GSESC-InL-(NOC) NORTH CANTERBURY-4-R</t>
  </si>
  <si>
    <t>GSESC-InL-(NOC) NORTH CANTERBURY-4-U</t>
  </si>
  <si>
    <t>GSESC-InL-(NOC) NORTH CANTERBURY-5-All</t>
  </si>
  <si>
    <t>GSESC-InL-(NOC) NORTH CANTERBURY-5-R</t>
  </si>
  <si>
    <t>GSESC-InL-(NOC) NORTH CANTERBURY-5-U</t>
  </si>
  <si>
    <t>GSESC-InL-(NOC) NORTH CANTERBURY-All-All</t>
  </si>
  <si>
    <t>GSESC-InL-(NOC) NORTH CANTERBURY-All-R</t>
  </si>
  <si>
    <t>GSESC-InL-(NOC) NORTH CANTERBURY-All-U</t>
  </si>
  <si>
    <t>GSESC-InL-(NOC) OTAGO CENTRAL-1-All</t>
  </si>
  <si>
    <t>GSESC-InL-(NOC) OTAGO CENTRAL-1-R</t>
  </si>
  <si>
    <t>GSESC-InL-(NOC) OTAGO CENTRAL-1-U</t>
  </si>
  <si>
    <t>GSESC-InL-(NOC) OTAGO CENTRAL-2-All</t>
  </si>
  <si>
    <t>GSESC-InL-(NOC) OTAGO CENTRAL-2H-All</t>
  </si>
  <si>
    <t>GSESC-InL-(NOC) OTAGO CENTRAL-2H-R</t>
  </si>
  <si>
    <t>GSESC-InL-(NOC) OTAGO CENTRAL-2L-All</t>
  </si>
  <si>
    <t>GSESC-InL-(NOC) OTAGO CENTRAL-2L-R</t>
  </si>
  <si>
    <t>GSESC-InL-(NOC) OTAGO CENTRAL-2M-All</t>
  </si>
  <si>
    <t>GSESC-InL-(NOC) OTAGO CENTRAL-2M-R</t>
  </si>
  <si>
    <t>GSESC-InL-(NOC) OTAGO CENTRAL-2-R</t>
  </si>
  <si>
    <t>GSESC-InL-(NOC) OTAGO CENTRAL-2-U</t>
  </si>
  <si>
    <t>GSESC-InL-(NOC) OTAGO CENTRAL-3-All</t>
  </si>
  <si>
    <t>GSESC-InL-(NOC) OTAGO CENTRAL-3-R</t>
  </si>
  <si>
    <t>GSESC-InL-(NOC) OTAGO CENTRAL-3-U</t>
  </si>
  <si>
    <t>GSESC-InL-(NOC) OTAGO CENTRAL-4-All</t>
  </si>
  <si>
    <t>GSESC-InL-(NOC) OTAGO CENTRAL-4-R</t>
  </si>
  <si>
    <t>GSESC-InL-(NOC) OTAGO CENTRAL-4-U</t>
  </si>
  <si>
    <t>GSESC-InL-(NOC) OTAGO CENTRAL-5-All</t>
  </si>
  <si>
    <t>GSESC-InL-(NOC) OTAGO CENTRAL-5-R</t>
  </si>
  <si>
    <t>GSESC-InL-(NOC) OTAGO CENTRAL-All-All</t>
  </si>
  <si>
    <t>GSESC-InL-(NOC) OTAGO CENTRAL-All-R</t>
  </si>
  <si>
    <t>GSESC-InL-(NOC) OTAGO CENTRAL-All-U</t>
  </si>
  <si>
    <t>GSESC-TL-(NOC) COASTAL OTAGO-1-All</t>
  </si>
  <si>
    <t>GSESC-TL-(NOC) COASTAL OTAGO-1-R</t>
  </si>
  <si>
    <t>GSESC-TL-(NOC) COASTAL OTAGO-1-U</t>
  </si>
  <si>
    <t>GSESC-TL-(NOC) COASTAL OTAGO-2-All</t>
  </si>
  <si>
    <t>GSESC-TL-(NOC) COASTAL OTAGO-2H-All</t>
  </si>
  <si>
    <t>GSESC-TL-(NOC) COASTAL OTAGO-2H-R</t>
  </si>
  <si>
    <t>GSESC-TL-(NOC) COASTAL OTAGO-2L-All</t>
  </si>
  <si>
    <t>GSESC-TL-(NOC) COASTAL OTAGO-2L-R</t>
  </si>
  <si>
    <t>GSESC-TL-(NOC) COASTAL OTAGO-2M-All</t>
  </si>
  <si>
    <t>GSESC-TL-(NOC) COASTAL OTAGO-2M-R</t>
  </si>
  <si>
    <t>GSESC-TL-(NOC) COASTAL OTAGO-2-R</t>
  </si>
  <si>
    <t>GSESC-TL-(NOC) COASTAL OTAGO-2-U</t>
  </si>
  <si>
    <t>GSESC-TL-(NOC) COASTAL OTAGO-3-All</t>
  </si>
  <si>
    <t>GSESC-TL-(NOC) COASTAL OTAGO-3-R</t>
  </si>
  <si>
    <t>GSESC-TL-(NOC) COASTAL OTAGO-3-U</t>
  </si>
  <si>
    <t>GSESC-TL-(NOC) COASTAL OTAGO-4-All</t>
  </si>
  <si>
    <t>GSESC-TL-(NOC) COASTAL OTAGO-4-R</t>
  </si>
  <si>
    <t>GSESC-TL-(NOC) COASTAL OTAGO-4-U</t>
  </si>
  <si>
    <t>GSESC-TL-(NOC) COASTAL OTAGO-5-All</t>
  </si>
  <si>
    <t>GSESC-TL-(NOC) COASTAL OTAGO-5-R</t>
  </si>
  <si>
    <t>GSESC-TL-(NOC) COASTAL OTAGO-5-U</t>
  </si>
  <si>
    <t>GSESC-TL-(NOC) COASTAL OTAGO-All-All</t>
  </si>
  <si>
    <t>GSESC-TL-(NOC) COASTAL OTAGO-All-R</t>
  </si>
  <si>
    <t>GSESC-TL-(NOC) COASTAL OTAGO-All-U</t>
  </si>
  <si>
    <t>GSESC-TL-(NOC) NORTH CANTERBURY-1-All</t>
  </si>
  <si>
    <t>GSESC-TL-(NOC) NORTH CANTERBURY-1-R</t>
  </si>
  <si>
    <t>GSESC-TL-(NOC) NORTH CANTERBURY-1-U</t>
  </si>
  <si>
    <t>GSESC-TL-(NOC) NORTH CANTERBURY-2-All</t>
  </si>
  <si>
    <t>GSESC-TL-(NOC) NORTH CANTERBURY-2H-All</t>
  </si>
  <si>
    <t>GSESC-TL-(NOC) NORTH CANTERBURY-2H-R</t>
  </si>
  <si>
    <t>GSESC-TL-(NOC) NORTH CANTERBURY-2H-U</t>
  </si>
  <si>
    <t>GSESC-TL-(NOC) NORTH CANTERBURY-2L-All</t>
  </si>
  <si>
    <t>GSESC-TL-(NOC) NORTH CANTERBURY-2L-R</t>
  </si>
  <si>
    <t>GSESC-TL-(NOC) NORTH CANTERBURY-2L-U</t>
  </si>
  <si>
    <t>GSESC-TL-(NOC) NORTH CANTERBURY-2M-All</t>
  </si>
  <si>
    <t>GSESC-TL-(NOC) NORTH CANTERBURY-2M-R</t>
  </si>
  <si>
    <t>GSESC-TL-(NOC) NORTH CANTERBURY-2-R</t>
  </si>
  <si>
    <t>GSESC-TL-(NOC) NORTH CANTERBURY-2-U</t>
  </si>
  <si>
    <t>GSESC-TL-(NOC) NORTH CANTERBURY-3-All</t>
  </si>
  <si>
    <t>GSESC-TL-(NOC) NORTH CANTERBURY-3-R</t>
  </si>
  <si>
    <t>GSESC-TL-(NOC) NORTH CANTERBURY-3-U</t>
  </si>
  <si>
    <t>GSESC-TL-(NOC) NORTH CANTERBURY-4-All</t>
  </si>
  <si>
    <t>GSESC-TL-(NOC) NORTH CANTERBURY-4-R</t>
  </si>
  <si>
    <t>GSESC-TL-(NOC) NORTH CANTERBURY-4-U</t>
  </si>
  <si>
    <t>GSESC-TL-(NOC) NORTH CANTERBURY-5-All</t>
  </si>
  <si>
    <t>GSESC-TL-(NOC) NORTH CANTERBURY-5-R</t>
  </si>
  <si>
    <t>GSESC-TL-(NOC) NORTH CANTERBURY-5-U</t>
  </si>
  <si>
    <t>GSESC-TL-(NOC) NORTH CANTERBURY-All-All</t>
  </si>
  <si>
    <t>GSESC-TL-(NOC) NORTH CANTERBURY-All-R</t>
  </si>
  <si>
    <t>GSESC-TL-(NOC) NORTH CANTERBURY-All-U</t>
  </si>
  <si>
    <t>GSESC-TL-(NOC) OTAGO CENTRAL-1-All</t>
  </si>
  <si>
    <t>GSESC-TL-(NOC) OTAGO CENTRAL-1-R</t>
  </si>
  <si>
    <t>GSESC-TL-(NOC) OTAGO CENTRAL-1-U</t>
  </si>
  <si>
    <t>GSESC-TL-(NOC) OTAGO CENTRAL-2-All</t>
  </si>
  <si>
    <t>GSESC-TL-(NOC) OTAGO CENTRAL-2H-All</t>
  </si>
  <si>
    <t>GSESC-TL-(NOC) OTAGO CENTRAL-2H-R</t>
  </si>
  <si>
    <t>GSESC-TL-(NOC) OTAGO CENTRAL-2L-All</t>
  </si>
  <si>
    <t>GSESC-TL-(NOC) OTAGO CENTRAL-2L-R</t>
  </si>
  <si>
    <t>GSESC-TL-(NOC) OTAGO CENTRAL-2M-All</t>
  </si>
  <si>
    <t>GSESC-TL-(NOC) OTAGO CENTRAL-2M-R</t>
  </si>
  <si>
    <t>GSESC-TL-(NOC) OTAGO CENTRAL-2-R</t>
  </si>
  <si>
    <t>GSESC-TL-(NOC) OTAGO CENTRAL-2-U</t>
  </si>
  <si>
    <t>GSESC-TL-(NOC) OTAGO CENTRAL-3-All</t>
  </si>
  <si>
    <t>GSESC-TL-(NOC) OTAGO CENTRAL-3-R</t>
  </si>
  <si>
    <t>GSESC-TL-(NOC) OTAGO CENTRAL-3-U</t>
  </si>
  <si>
    <t>GSESC-TL-(NOC) OTAGO CENTRAL-4-All</t>
  </si>
  <si>
    <t>GSESC-TL-(NOC) OTAGO CENTRAL-4-R</t>
  </si>
  <si>
    <t>GSESC-TL-(NOC) OTAGO CENTRAL-4-U</t>
  </si>
  <si>
    <t>GSESC-TL-(NOC) OTAGO CENTRAL-5-All</t>
  </si>
  <si>
    <t>GSESC-TL-(NOC) OTAGO CENTRAL-5-R</t>
  </si>
  <si>
    <t>GSESC-TL-(NOC) OTAGO CENTRAL-All-All</t>
  </si>
  <si>
    <t>GSESC-TL-(NOC) OTAGO CENTRAL-All-R</t>
  </si>
  <si>
    <t>GSESC-TL-(NOC) OTAGO CENTRAL-All-U</t>
  </si>
  <si>
    <t>GSE-TL-(NOC) COASTAL OTAGO-All-All</t>
  </si>
  <si>
    <t>GSE-TL-(NOC) COASTAL OTAGO-All-R</t>
  </si>
  <si>
    <t>GSE-TL-(NOC) COASTAL OTAGO-All-U</t>
  </si>
  <si>
    <t>GSE-TL-(NOC) COASTAL OTAGO-Arterial-All</t>
  </si>
  <si>
    <t>GSE-TL-(NOC) COASTAL OTAGO-Arterial-R</t>
  </si>
  <si>
    <t>GSE-TL-(NOC) COASTAL OTAGO-Arterial-U</t>
  </si>
  <si>
    <t>GSE-TL-(NOC) COASTAL OTAGO-National-All</t>
  </si>
  <si>
    <t>GSE-TL-(NOC) COASTAL OTAGO-National-R</t>
  </si>
  <si>
    <t>GSE-TL-(NOC) COASTAL OTAGO-National-U</t>
  </si>
  <si>
    <t>GSE-TL-(NOC) COASTAL OTAGO-Primary Collector-All</t>
  </si>
  <si>
    <t>GSE-TL-(NOC) COASTAL OTAGO-Primary Collector-R</t>
  </si>
  <si>
    <t>GSE-TL-(NOC) COASTAL OTAGO-Primary Collector-U</t>
  </si>
  <si>
    <t>GSE-TL-(NOC) COASTAL OTAGO-Regional-All</t>
  </si>
  <si>
    <t>GSE-TL-(NOC) COASTAL OTAGO-Regional-R</t>
  </si>
  <si>
    <t>GSE-TL-(NOC) COASTAL OTAGO-Regional-U</t>
  </si>
  <si>
    <t>GSE-TL-(NOC) COASTAL OTAGO-Secondary Collector-All</t>
  </si>
  <si>
    <t>GSE-TL-(NOC) COASTAL OTAGO-Secondary Collector-R</t>
  </si>
  <si>
    <t>GSE-TL-(NOC) COASTAL OTAGO-Secondary Collector-U</t>
  </si>
  <si>
    <t>GSE-TL-(NOC) NORTH CANTERBURY-All-All</t>
  </si>
  <si>
    <t>GSE-TL-(NOC) NORTH CANTERBURY-All-R</t>
  </si>
  <si>
    <t>GSE-TL-(NOC) NORTH CANTERBURY-All-U</t>
  </si>
  <si>
    <t>GSE-TL-(NOC) NORTH CANTERBURY-Arterial-All</t>
  </si>
  <si>
    <t>GSE-TL-(NOC) NORTH CANTERBURY-Arterial-R</t>
  </si>
  <si>
    <t>GSE-TL-(NOC) NORTH CANTERBURY-Arterial-U</t>
  </si>
  <si>
    <t>GSE-TL-(NOC) NORTH CANTERBURY-High Volume-All</t>
  </si>
  <si>
    <t>GSE-TL-(NOC) NORTH CANTERBURY-High Volume-R</t>
  </si>
  <si>
    <t>GSE-TL-(NOC) NORTH CANTERBURY-High Volume-U</t>
  </si>
  <si>
    <t>GSE-TL-(NOC) NORTH CANTERBURY-National-All</t>
  </si>
  <si>
    <t>GSE-TL-(NOC) NORTH CANTERBURY-National-R</t>
  </si>
  <si>
    <t>GSE-TL-(NOC) NORTH CANTERBURY-National-U</t>
  </si>
  <si>
    <t>GSE-TL-(NOC) NORTH CANTERBURY-Primary Collector-All</t>
  </si>
  <si>
    <t>GSE-TL-(NOC) NORTH CANTERBURY-Primary Collector-R</t>
  </si>
  <si>
    <t>GSE-TL-(NOC) NORTH CANTERBURY-Primary Collector-U</t>
  </si>
  <si>
    <t>GSE-TL-(NOC) NORTH CANTERBURY-Regional-All</t>
  </si>
  <si>
    <t>GSE-TL-(NOC) NORTH CANTERBURY-Regional-R</t>
  </si>
  <si>
    <t>GSE-TL-(NOC) NORTH CANTERBURY-Regional-U</t>
  </si>
  <si>
    <t>GSE-TL-(NOC) OTAGO CENTRAL-All-All</t>
  </si>
  <si>
    <t>GSE-TL-(NOC) OTAGO CENTRAL-All-R</t>
  </si>
  <si>
    <t>GSE-TL-(NOC) OTAGO CENTRAL-All-U</t>
  </si>
  <si>
    <t>GSE-TL-(NOC) OTAGO CENTRAL-Arterial-All</t>
  </si>
  <si>
    <t>GSE-TL-(NOC) OTAGO CENTRAL-Arterial-R</t>
  </si>
  <si>
    <t>GSE-TL-(NOC) OTAGO CENTRAL-Arterial-U</t>
  </si>
  <si>
    <t>GSE-TL-(NOC) OTAGO CENTRAL-Primary Collector-All</t>
  </si>
  <si>
    <t>GSE-TL-(NOC) OTAGO CENTRAL-Primary Collector-R</t>
  </si>
  <si>
    <t>GSE-TL-(NOC) OTAGO CENTRAL-Primary Collector-U</t>
  </si>
  <si>
    <t>GSE-TL-(NOC) OTAGO CENTRAL-Regional-All</t>
  </si>
  <si>
    <t>GSE-TL-(NOC) OTAGO CENTRAL-Regional-R</t>
  </si>
  <si>
    <t>GSE-TL-(NOC) OTAGO CENTRAL-Regional-U</t>
  </si>
  <si>
    <t>GSE-TL-(NOC) OTAGO CENTRAL-Secondary Collector-All</t>
  </si>
  <si>
    <t>GSE-TL-(NOC) OTAGO CENTRAL-Secondary Collector-R</t>
  </si>
  <si>
    <t>GSE-TL-(NOC) OTAGO CENTRAL-Secondary Collector-U</t>
  </si>
  <si>
    <t>R15020m-(NOC) COASTAL OTAGO-All-All</t>
  </si>
  <si>
    <t>R15020m-(NOC) COASTAL OTAGO-All-R</t>
  </si>
  <si>
    <t>R15020m-(NOC) COASTAL OTAGO-All-U</t>
  </si>
  <si>
    <t>R15020m-(NOC) COASTAL OTAGO-Arterial-All</t>
  </si>
  <si>
    <t>R15020m-(NOC) COASTAL OTAGO-Arterial-R</t>
  </si>
  <si>
    <t>R15020m-(NOC) COASTAL OTAGO-Arterial-U</t>
  </si>
  <si>
    <t>R15020m-(NOC) COASTAL OTAGO-National-All</t>
  </si>
  <si>
    <t>R15020m-(NOC) COASTAL OTAGO-National-R</t>
  </si>
  <si>
    <t>R15020m-(NOC) COASTAL OTAGO-National-U</t>
  </si>
  <si>
    <t>R15020m-(NOC) COASTAL OTAGO-Primary Collector-All</t>
  </si>
  <si>
    <t>R15020m-(NOC) COASTAL OTAGO-Primary Collector-R</t>
  </si>
  <si>
    <t>R15020m-(NOC) COASTAL OTAGO-Primary Collector-U</t>
  </si>
  <si>
    <t>R15020m-(NOC) COASTAL OTAGO-Regional-All</t>
  </si>
  <si>
    <t>R15020m-(NOC) COASTAL OTAGO-Regional-R</t>
  </si>
  <si>
    <t>R15020m-(NOC) COASTAL OTAGO-Regional-U</t>
  </si>
  <si>
    <t>R15020m-(NOC) COASTAL OTAGO-Secondary Collector-All</t>
  </si>
  <si>
    <t>R15020m-(NOC) COASTAL OTAGO-Secondary Collector-R</t>
  </si>
  <si>
    <t>R15020m-(NOC) COASTAL OTAGO-Secondary Collector-U</t>
  </si>
  <si>
    <t>R15020m-(NOC) NORTH CANTERBURY-All-All</t>
  </si>
  <si>
    <t>R15020m-(NOC) NORTH CANTERBURY-All-R</t>
  </si>
  <si>
    <t>R15020m-(NOC) NORTH CANTERBURY-All-U</t>
  </si>
  <si>
    <t>R15020m-(NOC) NORTH CANTERBURY-Arterial-All</t>
  </si>
  <si>
    <t>R15020m-(NOC) NORTH CANTERBURY-Arterial-R</t>
  </si>
  <si>
    <t>R15020m-(NOC) NORTH CANTERBURY-Arterial-U</t>
  </si>
  <si>
    <t>R15020m-(NOC) NORTH CANTERBURY-High Volume-All</t>
  </si>
  <si>
    <t>R15020m-(NOC) NORTH CANTERBURY-High Volume-R</t>
  </si>
  <si>
    <t>R15020m-(NOC) NORTH CANTERBURY-High Volume-U</t>
  </si>
  <si>
    <t>R15020m-(NOC) NORTH CANTERBURY-National-All</t>
  </si>
  <si>
    <t>R15020m-(NOC) NORTH CANTERBURY-National-R</t>
  </si>
  <si>
    <t>R15020m-(NOC) NORTH CANTERBURY-National-U</t>
  </si>
  <si>
    <t>R15020m-(NOC) NORTH CANTERBURY-Primary Collector-All</t>
  </si>
  <si>
    <t>R15020m-(NOC) NORTH CANTERBURY-Primary Collector-R</t>
  </si>
  <si>
    <t>R15020m-(NOC) NORTH CANTERBURY-Primary Collector-U</t>
  </si>
  <si>
    <t>R15020m-(NOC) NORTH CANTERBURY-Regional-All</t>
  </si>
  <si>
    <t>R15020m-(NOC) NORTH CANTERBURY-Regional-R</t>
  </si>
  <si>
    <t>R15020m-(NOC) NORTH CANTERBURY-Regional-U</t>
  </si>
  <si>
    <t>R15020m-(NOC) OTAGO CENTRAL-All-All</t>
  </si>
  <si>
    <t>R15020m-(NOC) OTAGO CENTRAL-All-R</t>
  </si>
  <si>
    <t>R15020m-(NOC) OTAGO CENTRAL-All-U</t>
  </si>
  <si>
    <t>R15020m-(NOC) OTAGO CENTRAL-Arterial-All</t>
  </si>
  <si>
    <t>R15020m-(NOC) OTAGO CENTRAL-Arterial-R</t>
  </si>
  <si>
    <t>R15020m-(NOC) OTAGO CENTRAL-Arterial-U</t>
  </si>
  <si>
    <t>R15020m-(NOC) OTAGO CENTRAL-Primary Collector-All</t>
  </si>
  <si>
    <t>R15020m-(NOC) OTAGO CENTRAL-Primary Collector-R</t>
  </si>
  <si>
    <t>R15020m-(NOC) OTAGO CENTRAL-Primary Collector-U</t>
  </si>
  <si>
    <t>R15020m-(NOC) OTAGO CENTRAL-Regional-All</t>
  </si>
  <si>
    <t>R15020m-(NOC) OTAGO CENTRAL-Regional-R</t>
  </si>
  <si>
    <t>R15020m-(NOC) OTAGO CENTRAL-Regional-U</t>
  </si>
  <si>
    <t>R15020m-(NOC) OTAGO CENTRAL-Secondary Collector-All</t>
  </si>
  <si>
    <t>R15020m-(NOC) OTAGO CENTRAL-Secondary Collector-R</t>
  </si>
  <si>
    <t>R15020m-(NOC) OTAGO CENTRAL-Secondary Collector-U</t>
  </si>
  <si>
    <t>RSL-(NOC) COASTAL OTAGO-All-All</t>
  </si>
  <si>
    <t>RSL-(NOC) COASTAL OTAGO-All-R</t>
  </si>
  <si>
    <t>RSL-(NOC) COASTAL OTAGO-All-U</t>
  </si>
  <si>
    <t>RSL-(NOC) COASTAL OTAGO-Arterial-All</t>
  </si>
  <si>
    <t>RSL-(NOC) COASTAL OTAGO-Arterial-R</t>
  </si>
  <si>
    <t>RSL-(NOC) COASTAL OTAGO-Arterial-U</t>
  </si>
  <si>
    <t>RSL-(NOC) COASTAL OTAGO-National-All</t>
  </si>
  <si>
    <t>RSL-(NOC) COASTAL OTAGO-National-R</t>
  </si>
  <si>
    <t>RSL-(NOC) COASTAL OTAGO-National-U</t>
  </si>
  <si>
    <t>RSL-(NOC) COASTAL OTAGO-Primary Collector-All</t>
  </si>
  <si>
    <t>RSL-(NOC) COASTAL OTAGO-Primary Collector-R</t>
  </si>
  <si>
    <t>RSL-(NOC) COASTAL OTAGO-Primary Collector-U</t>
  </si>
  <si>
    <t>RSL-(NOC) COASTAL OTAGO-Regional-All</t>
  </si>
  <si>
    <t>RSL-(NOC) COASTAL OTAGO-Regional-R</t>
  </si>
  <si>
    <t>RSL-(NOC) COASTAL OTAGO-Regional-U</t>
  </si>
  <si>
    <t>RSL-(NOC) COASTAL OTAGO-Secondary Collector-All</t>
  </si>
  <si>
    <t>RSL-(NOC) COASTAL OTAGO-Secondary Collector-R</t>
  </si>
  <si>
    <t>RSL-(NOC) COASTAL OTAGO-Secondary Collector-U</t>
  </si>
  <si>
    <t>RSL-(NOC) NORTH CANTERBURY-All-All</t>
  </si>
  <si>
    <t>RSL-(NOC) NORTH CANTERBURY-All-R</t>
  </si>
  <si>
    <t>RSL-(NOC) NORTH CANTERBURY-All-U</t>
  </si>
  <si>
    <t>RSL-(NOC) NORTH CANTERBURY-Arterial-All</t>
  </si>
  <si>
    <t>RSL-(NOC) NORTH CANTERBURY-Arterial-R</t>
  </si>
  <si>
    <t>RSL-(NOC) NORTH CANTERBURY-Arterial-U</t>
  </si>
  <si>
    <t>RSL-(NOC) NORTH CANTERBURY-High Volume-All</t>
  </si>
  <si>
    <t>RSL-(NOC) NORTH CANTERBURY-High Volume-R</t>
  </si>
  <si>
    <t>RSL-(NOC) NORTH CANTERBURY-High Volume-U</t>
  </si>
  <si>
    <t>RSL-(NOC) NORTH CANTERBURY-National-All</t>
  </si>
  <si>
    <t>RSL-(NOC) NORTH CANTERBURY-National-R</t>
  </si>
  <si>
    <t>RSL-(NOC) NORTH CANTERBURY-National-U</t>
  </si>
  <si>
    <t>RSL-(NOC) NORTH CANTERBURY-Primary Collector-All</t>
  </si>
  <si>
    <t>RSL-(NOC) NORTH CANTERBURY-Primary Collector-R</t>
  </si>
  <si>
    <t>RSL-(NOC) NORTH CANTERBURY-Primary Collector-U</t>
  </si>
  <si>
    <t>RSL-(NOC) NORTH CANTERBURY-Regional-All</t>
  </si>
  <si>
    <t>RSL-(NOC) NORTH CANTERBURY-Regional-R</t>
  </si>
  <si>
    <t>RSL-(NOC) NORTH CANTERBURY-Regional-U</t>
  </si>
  <si>
    <t>RSL-(NOC) OTAGO CENTRAL-All-All</t>
  </si>
  <si>
    <t>RSL-(NOC) OTAGO CENTRAL-All-R</t>
  </si>
  <si>
    <t>RSL-(NOC) OTAGO CENTRAL-All-U</t>
  </si>
  <si>
    <t>RSL-(NOC) OTAGO CENTRAL-Arterial-All</t>
  </si>
  <si>
    <t>RSL-(NOC) OTAGO CENTRAL-Arterial-R</t>
  </si>
  <si>
    <t>RSL-(NOC) OTAGO CENTRAL-Arterial-U</t>
  </si>
  <si>
    <t>RSL-(NOC) OTAGO CENTRAL-Primary Collector-All</t>
  </si>
  <si>
    <t>RSL-(NOC) OTAGO CENTRAL-Primary Collector-R</t>
  </si>
  <si>
    <t>RSL-(NOC) OTAGO CENTRAL-Primary Collector-U</t>
  </si>
  <si>
    <t>RSL-(NOC) OTAGO CENTRAL-Regional-All</t>
  </si>
  <si>
    <t>RSL-(NOC) OTAGO CENTRAL-Regional-R</t>
  </si>
  <si>
    <t>RSL-(NOC) OTAGO CENTRAL-Regional-U</t>
  </si>
  <si>
    <t>RSL-(NOC) OTAGO CENTRAL-Secondary Collector-All</t>
  </si>
  <si>
    <t>RSL-(NOC) OTAGO CENTRAL-Secondary Collector-R</t>
  </si>
  <si>
    <t>RSL-(NOC) OTAGO CENTRAL-Secondary Collector-U</t>
  </si>
  <si>
    <t>RT-(NOC) COASTAL OTAGO-All-All</t>
  </si>
  <si>
    <t>RT-(NOC) COASTAL OTAGO-All-R</t>
  </si>
  <si>
    <t>RT-(NOC) COASTAL OTAGO-All-U</t>
  </si>
  <si>
    <t>RT-(NOC) COASTAL OTAGO-Arterial-All</t>
  </si>
  <si>
    <t>RT-(NOC) COASTAL OTAGO-Arterial-R</t>
  </si>
  <si>
    <t>RT-(NOC) COASTAL OTAGO-Arterial-U</t>
  </si>
  <si>
    <t>RT-(NOC) COASTAL OTAGO-National-All</t>
  </si>
  <si>
    <t>RT-(NOC) COASTAL OTAGO-National-R</t>
  </si>
  <si>
    <t>RT-(NOC) COASTAL OTAGO-National-U</t>
  </si>
  <si>
    <t>RT-(NOC) COASTAL OTAGO-Primary Collector-All</t>
  </si>
  <si>
    <t>RT-(NOC) COASTAL OTAGO-Primary Collector-R</t>
  </si>
  <si>
    <t>RT-(NOC) COASTAL OTAGO-Primary Collector-U</t>
  </si>
  <si>
    <t>RT-(NOC) COASTAL OTAGO-Regional-All</t>
  </si>
  <si>
    <t>RT-(NOC) COASTAL OTAGO-Regional-R</t>
  </si>
  <si>
    <t>RT-(NOC) COASTAL OTAGO-Regional-U</t>
  </si>
  <si>
    <t>RT-(NOC) COASTAL OTAGO-Secondary Collector-All</t>
  </si>
  <si>
    <t>RT-(NOC) COASTAL OTAGO-Secondary Collector-R</t>
  </si>
  <si>
    <t>RT-(NOC) COASTAL OTAGO-Secondary Collector-U</t>
  </si>
  <si>
    <t>RT-(NOC) NORTH CANTERBURY-All-All</t>
  </si>
  <si>
    <t>RT-(NOC) NORTH CANTERBURY-All-R</t>
  </si>
  <si>
    <t>RT-(NOC) NORTH CANTERBURY-All-U</t>
  </si>
  <si>
    <t>RT-(NOC) NORTH CANTERBURY-Arterial-All</t>
  </si>
  <si>
    <t>RT-(NOC) NORTH CANTERBURY-Arterial-R</t>
  </si>
  <si>
    <t>RT-(NOC) NORTH CANTERBURY-Arterial-U</t>
  </si>
  <si>
    <t>RT-(NOC) NORTH CANTERBURY-High Volume-All</t>
  </si>
  <si>
    <t>RT-(NOC) NORTH CANTERBURY-High Volume-R</t>
  </si>
  <si>
    <t>RT-(NOC) NORTH CANTERBURY-High Volume-U</t>
  </si>
  <si>
    <t>RT-(NOC) NORTH CANTERBURY-National-All</t>
  </si>
  <si>
    <t>RT-(NOC) NORTH CANTERBURY-National-R</t>
  </si>
  <si>
    <t>RT-(NOC) NORTH CANTERBURY-National-U</t>
  </si>
  <si>
    <t>RT-(NOC) NORTH CANTERBURY-Primary Collector-All</t>
  </si>
  <si>
    <t>RT-(NOC) NORTH CANTERBURY-Primary Collector-R</t>
  </si>
  <si>
    <t>RT-(NOC) NORTH CANTERBURY-Primary Collector-U</t>
  </si>
  <si>
    <t>RT-(NOC) NORTH CANTERBURY-Regional-All</t>
  </si>
  <si>
    <t>RT-(NOC) NORTH CANTERBURY-Regional-R</t>
  </si>
  <si>
    <t>RT-(NOC) NORTH CANTERBURY-Regional-U</t>
  </si>
  <si>
    <t>RT-(NOC) OTAGO CENTRAL-All-All</t>
  </si>
  <si>
    <t>RT-(NOC) OTAGO CENTRAL-All-R</t>
  </si>
  <si>
    <t>RT-(NOC) OTAGO CENTRAL-All-U</t>
  </si>
  <si>
    <t>RT-(NOC) OTAGO CENTRAL-Arterial-All</t>
  </si>
  <si>
    <t>RT-(NOC) OTAGO CENTRAL-Arterial-R</t>
  </si>
  <si>
    <t>RT-(NOC) OTAGO CENTRAL-Arterial-U</t>
  </si>
  <si>
    <t>RT-(NOC) OTAGO CENTRAL-Primary Collector-All</t>
  </si>
  <si>
    <t>RT-(NOC) OTAGO CENTRAL-Primary Collector-R</t>
  </si>
  <si>
    <t>RT-(NOC) OTAGO CENTRAL-Primary Collector-U</t>
  </si>
  <si>
    <t>RT-(NOC) OTAGO CENTRAL-Regional-All</t>
  </si>
  <si>
    <t>RT-(NOC) OTAGO CENTRAL-Regional-R</t>
  </si>
  <si>
    <t>RT-(NOC) OTAGO CENTRAL-Regional-U</t>
  </si>
  <si>
    <t>RT-(NOC) OTAGO CENTRAL-Secondary Collector-All</t>
  </si>
  <si>
    <t>RT-(NOC) OTAGO CENTRAL-Secondary Collector-R</t>
  </si>
  <si>
    <t>RT-(NOC) OTAGO CENTRAL-Secondary Collector-U</t>
  </si>
  <si>
    <t>Rut_10-(NOC) COASTAL OTAGO-All-All</t>
  </si>
  <si>
    <t>Rut_10-(NOC) COASTAL OTAGO-All-R</t>
  </si>
  <si>
    <t>Rut_10-(NOC) COASTAL OTAGO-All-U</t>
  </si>
  <si>
    <t>Rut_10-(NOC) COASTAL OTAGO-Arterial-All</t>
  </si>
  <si>
    <t>Rut_10-(NOC) COASTAL OTAGO-Arterial-R</t>
  </si>
  <si>
    <t>Rut_10-(NOC) COASTAL OTAGO-Arterial-U</t>
  </si>
  <si>
    <t>Rut_10-(NOC) COASTAL OTAGO-National-All</t>
  </si>
  <si>
    <t>Rut_10-(NOC) COASTAL OTAGO-National-R</t>
  </si>
  <si>
    <t>Rut_10-(NOC) COASTAL OTAGO-National-U</t>
  </si>
  <si>
    <t>Rut_10-(NOC) COASTAL OTAGO-Primary Collector-All</t>
  </si>
  <si>
    <t>Rut_10-(NOC) COASTAL OTAGO-Primary Collector-R</t>
  </si>
  <si>
    <t>Rut_10-(NOC) COASTAL OTAGO-Primary Collector-U</t>
  </si>
  <si>
    <t>Rut_10-(NOC) COASTAL OTAGO-Regional-All</t>
  </si>
  <si>
    <t>Rut_10-(NOC) COASTAL OTAGO-Regional-R</t>
  </si>
  <si>
    <t>Rut_10-(NOC) COASTAL OTAGO-Regional-U</t>
  </si>
  <si>
    <t>Rut_10-(NOC) COASTAL OTAGO-Secondary Collector-All</t>
  </si>
  <si>
    <t>Rut_10-(NOC) COASTAL OTAGO-Secondary Collector-R</t>
  </si>
  <si>
    <t>Rut_10-(NOC) COASTAL OTAGO-Secondary Collector-U</t>
  </si>
  <si>
    <t>Rut_10-(NOC) NORTH CANTERBURY-All-All</t>
  </si>
  <si>
    <t>Rut_10-(NOC) NORTH CANTERBURY-All-R</t>
  </si>
  <si>
    <t>Rut_10-(NOC) NORTH CANTERBURY-All-U</t>
  </si>
  <si>
    <t>Rut_10-(NOC) NORTH CANTERBURY-Arterial-All</t>
  </si>
  <si>
    <t>Rut_10-(NOC) NORTH CANTERBURY-Arterial-R</t>
  </si>
  <si>
    <t>Rut_10-(NOC) NORTH CANTERBURY-Arterial-U</t>
  </si>
  <si>
    <t>Rut_10-(NOC) NORTH CANTERBURY-High Volume-All</t>
  </si>
  <si>
    <t>Rut_10-(NOC) NORTH CANTERBURY-High Volume-R</t>
  </si>
  <si>
    <t>Rut_10-(NOC) NORTH CANTERBURY-High Volume-U</t>
  </si>
  <si>
    <t>Rut_10-(NOC) NORTH CANTERBURY-National-All</t>
  </si>
  <si>
    <t>Rut_10-(NOC) NORTH CANTERBURY-National-R</t>
  </si>
  <si>
    <t>Rut_10-(NOC) NORTH CANTERBURY-National-U</t>
  </si>
  <si>
    <t>Rut_10-(NOC) NORTH CANTERBURY-Primary Collector-All</t>
  </si>
  <si>
    <t>Rut_10-(NOC) NORTH CANTERBURY-Primary Collector-R</t>
  </si>
  <si>
    <t>Rut_10-(NOC) NORTH CANTERBURY-Primary Collector-U</t>
  </si>
  <si>
    <t>Rut_10-(NOC) NORTH CANTERBURY-Regional-All</t>
  </si>
  <si>
    <t>Rut_10-(NOC) NORTH CANTERBURY-Regional-R</t>
  </si>
  <si>
    <t>Rut_10-(NOC) NORTH CANTERBURY-Regional-U</t>
  </si>
  <si>
    <t>Rut_10-(NOC) OTAGO CENTRAL-All-All</t>
  </si>
  <si>
    <t>Rut_10-(NOC) OTAGO CENTRAL-All-R</t>
  </si>
  <si>
    <t>Rut_10-(NOC) OTAGO CENTRAL-All-U</t>
  </si>
  <si>
    <t>Rut_10-(NOC) OTAGO CENTRAL-Arterial-All</t>
  </si>
  <si>
    <t>Rut_10-(NOC) OTAGO CENTRAL-Arterial-R</t>
  </si>
  <si>
    <t>Rut_10-(NOC) OTAGO CENTRAL-Arterial-U</t>
  </si>
  <si>
    <t>Rut_10-(NOC) OTAGO CENTRAL-Primary Collector-All</t>
  </si>
  <si>
    <t>Rut_10-(NOC) OTAGO CENTRAL-Primary Collector-R</t>
  </si>
  <si>
    <t>Rut_10-(NOC) OTAGO CENTRAL-Primary Collector-U</t>
  </si>
  <si>
    <t>Rut_10-(NOC) OTAGO CENTRAL-Regional-All</t>
  </si>
  <si>
    <t>Rut_10-(NOC) OTAGO CENTRAL-Regional-R</t>
  </si>
  <si>
    <t>Rut_10-(NOC) OTAGO CENTRAL-Regional-U</t>
  </si>
  <si>
    <t>Rut_10-(NOC) OTAGO CENTRAL-Secondary Collector-All</t>
  </si>
  <si>
    <t>Rut_10-(NOC) OTAGO CENTRAL-Secondary Collector-R</t>
  </si>
  <si>
    <t>Rut_10-(NOC) OTAGO CENTRAL-Secondary Collector-U</t>
  </si>
  <si>
    <t>Rut_20-(NOC) COASTAL OTAGO-All-All</t>
  </si>
  <si>
    <t>Rut_20-(NOC) COASTAL OTAGO-All-R</t>
  </si>
  <si>
    <t>Rut_20-(NOC) COASTAL OTAGO-All-U</t>
  </si>
  <si>
    <t>Rut_20-(NOC) COASTAL OTAGO-Arterial-All</t>
  </si>
  <si>
    <t>Rut_20-(NOC) COASTAL OTAGO-Arterial-R</t>
  </si>
  <si>
    <t>Rut_20-(NOC) COASTAL OTAGO-Arterial-U</t>
  </si>
  <si>
    <t>Rut_20-(NOC) COASTAL OTAGO-National-All</t>
  </si>
  <si>
    <t>Rut_20-(NOC) COASTAL OTAGO-National-R</t>
  </si>
  <si>
    <t>Rut_20-(NOC) COASTAL OTAGO-National-U</t>
  </si>
  <si>
    <t>Rut_20-(NOC) COASTAL OTAGO-Primary Collector-All</t>
  </si>
  <si>
    <t>Rut_20-(NOC) COASTAL OTAGO-Primary Collector-R</t>
  </si>
  <si>
    <t>Rut_20-(NOC) COASTAL OTAGO-Primary Collector-U</t>
  </si>
  <si>
    <t>Rut_20-(NOC) COASTAL OTAGO-Regional-All</t>
  </si>
  <si>
    <t>Rut_20-(NOC) COASTAL OTAGO-Regional-R</t>
  </si>
  <si>
    <t>Rut_20-(NOC) COASTAL OTAGO-Regional-U</t>
  </si>
  <si>
    <t>Rut_20-(NOC) COASTAL OTAGO-Secondary Collector-All</t>
  </si>
  <si>
    <t>Rut_20-(NOC) COASTAL OTAGO-Secondary Collector-R</t>
  </si>
  <si>
    <t>Rut_20-(NOC) COASTAL OTAGO-Secondary Collector-U</t>
  </si>
  <si>
    <t>Rut_20-(NOC) NORTH CANTERBURY-All-All</t>
  </si>
  <si>
    <t>Rut_20-(NOC) NORTH CANTERBURY-All-R</t>
  </si>
  <si>
    <t>Rut_20-(NOC) NORTH CANTERBURY-All-U</t>
  </si>
  <si>
    <t>Rut_20-(NOC) NORTH CANTERBURY-Arterial-All</t>
  </si>
  <si>
    <t>Rut_20-(NOC) NORTH CANTERBURY-Arterial-R</t>
  </si>
  <si>
    <t>Rut_20-(NOC) NORTH CANTERBURY-Arterial-U</t>
  </si>
  <si>
    <t>Rut_20-(NOC) NORTH CANTERBURY-High Volume-All</t>
  </si>
  <si>
    <t>Rut_20-(NOC) NORTH CANTERBURY-High Volume-R</t>
  </si>
  <si>
    <t>Rut_20-(NOC) NORTH CANTERBURY-High Volume-U</t>
  </si>
  <si>
    <t>Rut_20-(NOC) NORTH CANTERBURY-National-All</t>
  </si>
  <si>
    <t>Rut_20-(NOC) NORTH CANTERBURY-National-R</t>
  </si>
  <si>
    <t>Rut_20-(NOC) NORTH CANTERBURY-National-U</t>
  </si>
  <si>
    <t>Rut_20-(NOC) NORTH CANTERBURY-Primary Collector-All</t>
  </si>
  <si>
    <t>Rut_20-(NOC) NORTH CANTERBURY-Primary Collector-R</t>
  </si>
  <si>
    <t>Rut_20-(NOC) NORTH CANTERBURY-Primary Collector-U</t>
  </si>
  <si>
    <t>Rut_20-(NOC) NORTH CANTERBURY-Regional-All</t>
  </si>
  <si>
    <t>Rut_20-(NOC) NORTH CANTERBURY-Regional-R</t>
  </si>
  <si>
    <t>Rut_20-(NOC) NORTH CANTERBURY-Regional-U</t>
  </si>
  <si>
    <t>Rut_20-(NOC) OTAGO CENTRAL-All-All</t>
  </si>
  <si>
    <t>Rut_20-(NOC) OTAGO CENTRAL-All-R</t>
  </si>
  <si>
    <t>Rut_20-(NOC) OTAGO CENTRAL-All-U</t>
  </si>
  <si>
    <t>Rut_20-(NOC) OTAGO CENTRAL-Arterial-All</t>
  </si>
  <si>
    <t>Rut_20-(NOC) OTAGO CENTRAL-Arterial-R</t>
  </si>
  <si>
    <t>Rut_20-(NOC) OTAGO CENTRAL-Arterial-U</t>
  </si>
  <si>
    <t>Rut_20-(NOC) OTAGO CENTRAL-Primary Collector-All</t>
  </si>
  <si>
    <t>Rut_20-(NOC) OTAGO CENTRAL-Primary Collector-R</t>
  </si>
  <si>
    <t>Rut_20-(NOC) OTAGO CENTRAL-Primary Collector-U</t>
  </si>
  <si>
    <t>Rut_20-(NOC) OTAGO CENTRAL-Regional-All</t>
  </si>
  <si>
    <t>Rut_20-(NOC) OTAGO CENTRAL-Regional-R</t>
  </si>
  <si>
    <t>Rut_20-(NOC) OTAGO CENTRAL-Regional-U</t>
  </si>
  <si>
    <t>Rut_20-(NOC) OTAGO CENTRAL-Secondary Collector-All</t>
  </si>
  <si>
    <t>Rut_20-(NOC) OTAGO CENTRAL-Secondary Collector-R</t>
  </si>
  <si>
    <t>Rut_20-(NOC) OTAGO CENTRAL-Secondary Collector-U</t>
  </si>
  <si>
    <t>Rut_20P-(NOC) COASTAL OTAGO-close-</t>
  </si>
  <si>
    <t>Rut_20P-(NOC) COASTAL OTAGO-high-</t>
  </si>
  <si>
    <t>Rut_20P-(NOC) COASTAL OTAGO-low-</t>
  </si>
  <si>
    <t>Rut_20P-(NOC) COASTAL OTAGO-median-</t>
  </si>
  <si>
    <t>Rut_20P-(NOC) COASTAL OTAGO-open-</t>
  </si>
  <si>
    <t>Rut_20P-(NOC) COASTAL OTAGO-tail-</t>
  </si>
  <si>
    <t>Rut_20P-(NOC) NORTH CANTERBURY-close-</t>
  </si>
  <si>
    <t>Rut_20P-(NOC) NORTH CANTERBURY-high-</t>
  </si>
  <si>
    <t>Rut_20P-(NOC) NORTH CANTERBURY-low-</t>
  </si>
  <si>
    <t>Rut_20P-(NOC) NORTH CANTERBURY-median-</t>
  </si>
  <si>
    <t>Rut_20P-(NOC) NORTH CANTERBURY-open-</t>
  </si>
  <si>
    <t>Rut_20P-(NOC) NORTH CANTERBURY-tail-</t>
  </si>
  <si>
    <t>Rut_20P-(NOC) OTAGO CENTRAL-close-</t>
  </si>
  <si>
    <t>Rut_20P-(NOC) OTAGO CENTRAL-high-</t>
  </si>
  <si>
    <t>Rut_20P-(NOC) OTAGO CENTRAL-low-</t>
  </si>
  <si>
    <t>Rut_20P-(NOC) OTAGO CENTRAL-median-</t>
  </si>
  <si>
    <t>Rut_20P-(NOC) OTAGO CENTRAL-open-</t>
  </si>
  <si>
    <t>Rut_20P-(NOC) OTAGO CENTRAL-tail-</t>
  </si>
  <si>
    <t>Skd_InL-(NOC) COASTAL OTAGO-All-All</t>
  </si>
  <si>
    <t>Skd_InL-(NOC) COASTAL OTAGO-All-R</t>
  </si>
  <si>
    <t>Skd_InL-(NOC) COASTAL OTAGO-All-U</t>
  </si>
  <si>
    <t>Skd_InL-(NOC) COASTAL OTAGO-Arterial-All</t>
  </si>
  <si>
    <t>Skd_InL-(NOC) COASTAL OTAGO-Arterial-R</t>
  </si>
  <si>
    <t>Skd_InL-(NOC) COASTAL OTAGO-Arterial-U</t>
  </si>
  <si>
    <t>Skd_InL-(NOC) COASTAL OTAGO-National-All</t>
  </si>
  <si>
    <t>Skd_InL-(NOC) COASTAL OTAGO-National-R</t>
  </si>
  <si>
    <t>Skd_InL-(NOC) COASTAL OTAGO-National-U</t>
  </si>
  <si>
    <t>Skd_InL-(NOC) COASTAL OTAGO-Primary Collector-All</t>
  </si>
  <si>
    <t>Skd_InL-(NOC) COASTAL OTAGO-Primary Collector-R</t>
  </si>
  <si>
    <t>Skd_InL-(NOC) COASTAL OTAGO-Primary Collector-U</t>
  </si>
  <si>
    <t>Skd_InL-(NOC) COASTAL OTAGO-Regional-All</t>
  </si>
  <si>
    <t>Skd_InL-(NOC) COASTAL OTAGO-Regional-R</t>
  </si>
  <si>
    <t>Skd_InL-(NOC) COASTAL OTAGO-Regional-U</t>
  </si>
  <si>
    <t>Skd_InL-(NOC) COASTAL OTAGO-Secondary Collector-All</t>
  </si>
  <si>
    <t>Skd_InL-(NOC) COASTAL OTAGO-Secondary Collector-R</t>
  </si>
  <si>
    <t>Skd_InL-(NOC) COASTAL OTAGO-Secondary Collector-U</t>
  </si>
  <si>
    <t>Skd_InL-(NOC) NORTH CANTERBURY-All-All</t>
  </si>
  <si>
    <t>Skd_InL-(NOC) NORTH CANTERBURY-All-R</t>
  </si>
  <si>
    <t>Skd_InL-(NOC) NORTH CANTERBURY-All-U</t>
  </si>
  <si>
    <t>Skd_InL-(NOC) NORTH CANTERBURY-Arterial-All</t>
  </si>
  <si>
    <t>Skd_InL-(NOC) NORTH CANTERBURY-Arterial-R</t>
  </si>
  <si>
    <t>Skd_InL-(NOC) NORTH CANTERBURY-Arterial-U</t>
  </si>
  <si>
    <t>Skd_InL-(NOC) NORTH CANTERBURY-High Volume-All</t>
  </si>
  <si>
    <t>Skd_InL-(NOC) NORTH CANTERBURY-High Volume-R</t>
  </si>
  <si>
    <t>Skd_InL-(NOC) NORTH CANTERBURY-High Volume-U</t>
  </si>
  <si>
    <t>Skd_InL-(NOC) NORTH CANTERBURY-National-All</t>
  </si>
  <si>
    <t>Skd_InL-(NOC) NORTH CANTERBURY-National-R</t>
  </si>
  <si>
    <t>Skd_InL-(NOC) NORTH CANTERBURY-National-U</t>
  </si>
  <si>
    <t>Skd_InL-(NOC) NORTH CANTERBURY-Primary Collector-All</t>
  </si>
  <si>
    <t>Skd_InL-(NOC) NORTH CANTERBURY-Primary Collector-R</t>
  </si>
  <si>
    <t>Skd_InL-(NOC) NORTH CANTERBURY-Primary Collector-U</t>
  </si>
  <si>
    <t>Skd_InL-(NOC) NORTH CANTERBURY-Regional-All</t>
  </si>
  <si>
    <t>Skd_InL-(NOC) NORTH CANTERBURY-Regional-R</t>
  </si>
  <si>
    <t>Skd_InL-(NOC) NORTH CANTERBURY-Regional-U</t>
  </si>
  <si>
    <t>Skd_InL-(NOC) OTAGO CENTRAL-All-All</t>
  </si>
  <si>
    <t>Skd_InL-(NOC) OTAGO CENTRAL-All-R</t>
  </si>
  <si>
    <t>Skd_InL-(NOC) OTAGO CENTRAL-All-U</t>
  </si>
  <si>
    <t>Skd_InL-(NOC) OTAGO CENTRAL-Arterial-All</t>
  </si>
  <si>
    <t>Skd_InL-(NOC) OTAGO CENTRAL-Arterial-R</t>
  </si>
  <si>
    <t>Skd_InL-(NOC) OTAGO CENTRAL-Arterial-U</t>
  </si>
  <si>
    <t>Skd_InL-(NOC) OTAGO CENTRAL-Primary Collector-All</t>
  </si>
  <si>
    <t>Skd_InL-(NOC) OTAGO CENTRAL-Primary Collector-R</t>
  </si>
  <si>
    <t>Skd_InL-(NOC) OTAGO CENTRAL-Primary Collector-U</t>
  </si>
  <si>
    <t>Skd_InL-(NOC) OTAGO CENTRAL-Regional-All</t>
  </si>
  <si>
    <t>Skd_InL-(NOC) OTAGO CENTRAL-Regional-R</t>
  </si>
  <si>
    <t>Skd_InL-(NOC) OTAGO CENTRAL-Regional-U</t>
  </si>
  <si>
    <t>Skd_InL-(NOC) OTAGO CENTRAL-Secondary Collector-All</t>
  </si>
  <si>
    <t>Skd_InL-(NOC) OTAGO CENTRAL-Secondary Collector-R</t>
  </si>
  <si>
    <t>Skd_InL-(NOC) OTAGO CENTRAL-Secondary Collector-U</t>
  </si>
  <si>
    <t>Skd_TL-(NOC) COASTAL OTAGO-All-All</t>
  </si>
  <si>
    <t>Skd_TL-(NOC) COASTAL OTAGO-All-R</t>
  </si>
  <si>
    <t>Skd_TL-(NOC) COASTAL OTAGO-All-U</t>
  </si>
  <si>
    <t>Skd_TL-(NOC) COASTAL OTAGO-Arterial-All</t>
  </si>
  <si>
    <t>Skd_TL-(NOC) COASTAL OTAGO-Arterial-R</t>
  </si>
  <si>
    <t>Skd_TL-(NOC) COASTAL OTAGO-Arterial-U</t>
  </si>
  <si>
    <t>Skd_TL-(NOC) COASTAL OTAGO-National-All</t>
  </si>
  <si>
    <t>Skd_TL-(NOC) COASTAL OTAGO-National-R</t>
  </si>
  <si>
    <t>Skd_TL-(NOC) COASTAL OTAGO-National-U</t>
  </si>
  <si>
    <t>Skd_TL-(NOC) COASTAL OTAGO-Primary Collector-All</t>
  </si>
  <si>
    <t>Skd_TL-(NOC) COASTAL OTAGO-Primary Collector-R</t>
  </si>
  <si>
    <t>Skd_TL-(NOC) COASTAL OTAGO-Primary Collector-U</t>
  </si>
  <si>
    <t>Skd_TL-(NOC) COASTAL OTAGO-Regional-All</t>
  </si>
  <si>
    <t>Skd_TL-(NOC) COASTAL OTAGO-Regional-R</t>
  </si>
  <si>
    <t>Skd_TL-(NOC) COASTAL OTAGO-Regional-U</t>
  </si>
  <si>
    <t>Skd_TL-(NOC) COASTAL OTAGO-Secondary Collector-All</t>
  </si>
  <si>
    <t>Skd_TL-(NOC) COASTAL OTAGO-Secondary Collector-R</t>
  </si>
  <si>
    <t>Skd_TL-(NOC) COASTAL OTAGO-Secondary Collector-U</t>
  </si>
  <si>
    <t>Skd_TL-(NOC) NORTH CANTERBURY-All-All</t>
  </si>
  <si>
    <t>Skd_TL-(NOC) NORTH CANTERBURY-All-R</t>
  </si>
  <si>
    <t>Skd_TL-(NOC) NORTH CANTERBURY-All-U</t>
  </si>
  <si>
    <t>Skd_TL-(NOC) NORTH CANTERBURY-Arterial-All</t>
  </si>
  <si>
    <t>Skd_TL-(NOC) NORTH CANTERBURY-Arterial-R</t>
  </si>
  <si>
    <t>Skd_TL-(NOC) NORTH CANTERBURY-Arterial-U</t>
  </si>
  <si>
    <t>Skd_TL-(NOC) NORTH CANTERBURY-High Volume-All</t>
  </si>
  <si>
    <t>Skd_TL-(NOC) NORTH CANTERBURY-High Volume-R</t>
  </si>
  <si>
    <t>Skd_TL-(NOC) NORTH CANTERBURY-High Volume-U</t>
  </si>
  <si>
    <t>Skd_TL-(NOC) NORTH CANTERBURY-National-All</t>
  </si>
  <si>
    <t>Skd_TL-(NOC) NORTH CANTERBURY-National-R</t>
  </si>
  <si>
    <t>Skd_TL-(NOC) NORTH CANTERBURY-National-U</t>
  </si>
  <si>
    <t>Skd_TL-(NOC) NORTH CANTERBURY-Primary Collector-All</t>
  </si>
  <si>
    <t>Skd_TL-(NOC) NORTH CANTERBURY-Primary Collector-R</t>
  </si>
  <si>
    <t>Skd_TL-(NOC) NORTH CANTERBURY-Primary Collector-U</t>
  </si>
  <si>
    <t>Skd_TL-(NOC) NORTH CANTERBURY-Regional-All</t>
  </si>
  <si>
    <t>Skd_TL-(NOC) NORTH CANTERBURY-Regional-R</t>
  </si>
  <si>
    <t>Skd_TL-(NOC) NORTH CANTERBURY-Regional-U</t>
  </si>
  <si>
    <t>Skd_TL-(NOC) OTAGO CENTRAL-All-All</t>
  </si>
  <si>
    <t>Skd_TL-(NOC) OTAGO CENTRAL-All-R</t>
  </si>
  <si>
    <t>Skd_TL-(NOC) OTAGO CENTRAL-All-U</t>
  </si>
  <si>
    <t>Skd_TL-(NOC) OTAGO CENTRAL-Arterial-All</t>
  </si>
  <si>
    <t>Skd_TL-(NOC) OTAGO CENTRAL-Arterial-R</t>
  </si>
  <si>
    <t>Skd_TL-(NOC) OTAGO CENTRAL-Arterial-U</t>
  </si>
  <si>
    <t>Skd_TL-(NOC) OTAGO CENTRAL-Primary Collector-All</t>
  </si>
  <si>
    <t>Skd_TL-(NOC) OTAGO CENTRAL-Primary Collector-R</t>
  </si>
  <si>
    <t>Skd_TL-(NOC) OTAGO CENTRAL-Primary Collector-U</t>
  </si>
  <si>
    <t>Skd_TL-(NOC) OTAGO CENTRAL-Regional-All</t>
  </si>
  <si>
    <t>Skd_TL-(NOC) OTAGO CENTRAL-Regional-R</t>
  </si>
  <si>
    <t>Skd_TL-(NOC) OTAGO CENTRAL-Regional-U</t>
  </si>
  <si>
    <t>Skd_TL-(NOC) OTAGO CENTRAL-Secondary Collector-All</t>
  </si>
  <si>
    <t>Skd_TL-(NOC) OTAGO CENTRAL-Secondary Collector-R</t>
  </si>
  <si>
    <t>Skd_TL-(NOC) OTAGO CENTRAL-Secondary Collector-U</t>
  </si>
  <si>
    <t>SkidSC-InL-(EC) MARLBOROUGH-1-All</t>
  </si>
  <si>
    <t>SkidSC-InL-(EC) MARLBOROUGH-1-R</t>
  </si>
  <si>
    <t>SkidSC-InL-(EC) MARLBOROUGH-1-U</t>
  </si>
  <si>
    <t>SkidSC-InL-(EC) MARLBOROUGH-2-All</t>
  </si>
  <si>
    <t>SkidSC-InL-(EC) MARLBOROUGH-2H-All</t>
  </si>
  <si>
    <t>SkidSC-InL-(EC) MARLBOROUGH-2H-R</t>
  </si>
  <si>
    <t>SkidSC-InL-(EC) MARLBOROUGH-2L-All</t>
  </si>
  <si>
    <t>SkidSC-InL-(EC) MARLBOROUGH-2L-R</t>
  </si>
  <si>
    <t>SkidSC-InL-(EC) MARLBOROUGH-2M-All</t>
  </si>
  <si>
    <t>SkidSC-InL-(EC) MARLBOROUGH-2M-R</t>
  </si>
  <si>
    <t>SkidSC-InL-(EC) MARLBOROUGH-2-R</t>
  </si>
  <si>
    <t>SkidSC-InL-(EC) MARLBOROUGH-2-U</t>
  </si>
  <si>
    <t>SkidSC-InL-(EC) MARLBOROUGH-3-All</t>
  </si>
  <si>
    <t>SkidSC-InL-(EC) MARLBOROUGH-3-R</t>
  </si>
  <si>
    <t>SkidSC-InL-(EC) MARLBOROUGH-3-U</t>
  </si>
  <si>
    <t>SkidSC-InL-(EC) MARLBOROUGH-4-All</t>
  </si>
  <si>
    <t>SkidSC-InL-(EC) MARLBOROUGH-4-R</t>
  </si>
  <si>
    <t>SkidSC-InL-(EC) MARLBOROUGH-4-U</t>
  </si>
  <si>
    <t>SkidSC-InL-(EC) MARLBOROUGH-All-All</t>
  </si>
  <si>
    <t>SkidSC-InL-(EC) MARLBOROUGH-All-R</t>
  </si>
  <si>
    <t>SkidSC-InL-(EC) MARLBOROUGH-All-U</t>
  </si>
  <si>
    <t>SkidSC-InL-(EC) WEST WAIKATO NORTH-1-All</t>
  </si>
  <si>
    <t>SkidSC-InL-(EC) WEST WAIKATO NORTH-1-R</t>
  </si>
  <si>
    <t>SkidSC-InL-(EC) WEST WAIKATO NORTH-1-U</t>
  </si>
  <si>
    <t>SkidSC-InL-(EC) WEST WAIKATO NORTH-2-All</t>
  </si>
  <si>
    <t>SkidSC-InL-(EC) WEST WAIKATO NORTH-2H-All</t>
  </si>
  <si>
    <t>SkidSC-InL-(EC) WEST WAIKATO NORTH-2H-R</t>
  </si>
  <si>
    <t>SkidSC-InL-(EC) WEST WAIKATO NORTH-2L-All</t>
  </si>
  <si>
    <t>SkidSC-InL-(EC) WEST WAIKATO NORTH-2L-R</t>
  </si>
  <si>
    <t>SkidSC-InL-(EC) WEST WAIKATO NORTH-2L-U</t>
  </si>
  <si>
    <t>SkidSC-InL-(EC) WEST WAIKATO NORTH-2M-All</t>
  </si>
  <si>
    <t>SkidSC-InL-(EC) WEST WAIKATO NORTH-2M-R</t>
  </si>
  <si>
    <t>SkidSC-InL-(EC) WEST WAIKATO NORTH-2M-U</t>
  </si>
  <si>
    <t>SkidSC-InL-(EC) WEST WAIKATO NORTH-2-R</t>
  </si>
  <si>
    <t>SkidSC-InL-(EC) WEST WAIKATO NORTH-2-U</t>
  </si>
  <si>
    <t>SkidSC-InL-(EC) WEST WAIKATO NORTH-3-All</t>
  </si>
  <si>
    <t>SkidSC-InL-(EC) WEST WAIKATO NORTH-3-R</t>
  </si>
  <si>
    <t>SkidSC-InL-(EC) WEST WAIKATO NORTH-3-U</t>
  </si>
  <si>
    <t>SkidSC-InL-(EC) WEST WAIKATO NORTH-4-All</t>
  </si>
  <si>
    <t>SkidSC-InL-(EC) WEST WAIKATO NORTH-4-R</t>
  </si>
  <si>
    <t>SkidSC-InL-(EC) WEST WAIKATO NORTH-4-U</t>
  </si>
  <si>
    <t>SkidSC-InL-(EC) WEST WAIKATO NORTH-5-All</t>
  </si>
  <si>
    <t>SkidSC-InL-(EC) WEST WAIKATO NORTH-5-R</t>
  </si>
  <si>
    <t>SkidSC-InL-(EC) WEST WAIKATO NORTH-5-U</t>
  </si>
  <si>
    <t>SkidSC-InL-(EC) WEST WAIKATO NORTH-All-All</t>
  </si>
  <si>
    <t>SkidSC-InL-(EC) WEST WAIKATO NORTH-All-R</t>
  </si>
  <si>
    <t>SkidSC-InL-(EC) WEST WAIKATO NORTH-All-U</t>
  </si>
  <si>
    <t>SkidSC-InL-(EC) WEST WAIKATO SOUTH-1-All</t>
  </si>
  <si>
    <t>SkidSC-InL-(EC) WEST WAIKATO SOUTH-1-R</t>
  </si>
  <si>
    <t>SkidSC-InL-(EC) WEST WAIKATO SOUTH-1-U</t>
  </si>
  <si>
    <t>SkidSC-InL-(EC) WEST WAIKATO SOUTH-2-All</t>
  </si>
  <si>
    <t>SkidSC-InL-(EC) WEST WAIKATO SOUTH-2H-All</t>
  </si>
  <si>
    <t>SkidSC-InL-(EC) WEST WAIKATO SOUTH-2H-R</t>
  </si>
  <si>
    <t>SkidSC-InL-(EC) WEST WAIKATO SOUTH-2L-All</t>
  </si>
  <si>
    <t>SkidSC-InL-(EC) WEST WAIKATO SOUTH-2L-R</t>
  </si>
  <si>
    <t>SkidSC-InL-(EC) WEST WAIKATO SOUTH-2M-All</t>
  </si>
  <si>
    <t>SkidSC-InL-(EC) WEST WAIKATO SOUTH-2M-R</t>
  </si>
  <si>
    <t>SkidSC-InL-(EC) WEST WAIKATO SOUTH-2-R</t>
  </si>
  <si>
    <t>SkidSC-InL-(EC) WEST WAIKATO SOUTH-2-U</t>
  </si>
  <si>
    <t>SkidSC-InL-(EC) WEST WAIKATO SOUTH-3-All</t>
  </si>
  <si>
    <t>SkidSC-InL-(EC) WEST WAIKATO SOUTH-3-R</t>
  </si>
  <si>
    <t>SkidSC-InL-(EC) WEST WAIKATO SOUTH-3-U</t>
  </si>
  <si>
    <t>SkidSC-InL-(EC) WEST WAIKATO SOUTH-4-All</t>
  </si>
  <si>
    <t>SkidSC-InL-(EC) WEST WAIKATO SOUTH-4-R</t>
  </si>
  <si>
    <t>SkidSC-InL-(EC) WEST WAIKATO SOUTH-4-U</t>
  </si>
  <si>
    <t>SkidSC-InL-(EC) WEST WAIKATO SOUTH-All-All</t>
  </si>
  <si>
    <t>SkidSC-InL-(EC) WEST WAIKATO SOUTH-All-R</t>
  </si>
  <si>
    <t>SkidSC-InL-(EC) WEST WAIKATO SOUTH-All-U</t>
  </si>
  <si>
    <t>SkidSC-InL-(NOC) BOP EAST-1-All</t>
  </si>
  <si>
    <t>SkidSC-InL-(NOC) BOP EAST-1-R</t>
  </si>
  <si>
    <t>SkidSC-InL-(NOC) BOP EAST-1-U</t>
  </si>
  <si>
    <t>SkidSC-InL-(NOC) BOP EAST-2-All</t>
  </si>
  <si>
    <t>SkidSC-InL-(NOC) BOP EAST-2H-All</t>
  </si>
  <si>
    <t>SkidSC-InL-(NOC) BOP EAST-2H-R</t>
  </si>
  <si>
    <t>SkidSC-InL-(NOC) BOP EAST-2L-All</t>
  </si>
  <si>
    <t>SkidSC-InL-(NOC) BOP EAST-2L-R</t>
  </si>
  <si>
    <t>SkidSC-InL-(NOC) BOP EAST-2L-U</t>
  </si>
  <si>
    <t>SkidSC-InL-(NOC) BOP EAST-2M-All</t>
  </si>
  <si>
    <t>SkidSC-InL-(NOC) BOP EAST-2M-R</t>
  </si>
  <si>
    <t>SkidSC-InL-(NOC) BOP EAST-2M-U</t>
  </si>
  <si>
    <t>SkidSC-InL-(NOC) BOP EAST-2-R</t>
  </si>
  <si>
    <t>SkidSC-InL-(NOC) BOP EAST-2-U</t>
  </si>
  <si>
    <t>SkidSC-InL-(NOC) BOP EAST-3-All</t>
  </si>
  <si>
    <t>SkidSC-InL-(NOC) BOP EAST-3-R</t>
  </si>
  <si>
    <t>SkidSC-InL-(NOC) BOP EAST-3-U</t>
  </si>
  <si>
    <t>SkidSC-InL-(NOC) BOP EAST-4-All</t>
  </si>
  <si>
    <t>SkidSC-InL-(NOC) BOP EAST-4-R</t>
  </si>
  <si>
    <t>SkidSC-InL-(NOC) BOP EAST-4-U</t>
  </si>
  <si>
    <t>SkidSC-InL-(NOC) BOP EAST-5-All</t>
  </si>
  <si>
    <t>SkidSC-InL-(NOC) BOP EAST-5-R</t>
  </si>
  <si>
    <t>SkidSC-InL-(NOC) BOP EAST-5-U</t>
  </si>
  <si>
    <t>SkidSC-InL-(NOC) BOP EAST-All-All</t>
  </si>
  <si>
    <t>SkidSC-InL-(NOC) BOP EAST-All-R</t>
  </si>
  <si>
    <t>SkidSC-InL-(NOC) BOP EAST-All-U</t>
  </si>
  <si>
    <t>SkidSC-InL-(NOC) BOP WEST-1-All</t>
  </si>
  <si>
    <t>SkidSC-InL-(NOC) BOP WEST-1-R</t>
  </si>
  <si>
    <t>SkidSC-InL-(NOC) BOP WEST-1-U</t>
  </si>
  <si>
    <t>SkidSC-InL-(NOC) BOP WEST-2-All</t>
  </si>
  <si>
    <t>SkidSC-InL-(NOC) BOP WEST-2H-All</t>
  </si>
  <si>
    <t>SkidSC-InL-(NOC) BOP WEST-2H-R</t>
  </si>
  <si>
    <t>SkidSC-InL-(NOC) BOP WEST-2H-U</t>
  </si>
  <si>
    <t>SkidSC-InL-(NOC) BOP WEST-2L-All</t>
  </si>
  <si>
    <t>SkidSC-InL-(NOC) BOP WEST-2L-R</t>
  </si>
  <si>
    <t>SkidSC-InL-(NOC) BOP WEST-2L-U</t>
  </si>
  <si>
    <t>SkidSC-InL-(NOC) BOP WEST-2M-All</t>
  </si>
  <si>
    <t>SkidSC-InL-(NOC) BOP WEST-2M-R</t>
  </si>
  <si>
    <t>SkidSC-InL-(NOC) BOP WEST-2M-U</t>
  </si>
  <si>
    <t>SkidSC-InL-(NOC) BOP WEST-2-R</t>
  </si>
  <si>
    <t>SkidSC-InL-(NOC) BOP WEST-2-U</t>
  </si>
  <si>
    <t>SkidSC-InL-(NOC) BOP WEST-3-All</t>
  </si>
  <si>
    <t>SkidSC-InL-(NOC) BOP WEST-3-R</t>
  </si>
  <si>
    <t>SkidSC-InL-(NOC) BOP WEST-3-U</t>
  </si>
  <si>
    <t>SkidSC-InL-(NOC) BOP WEST-4-All</t>
  </si>
  <si>
    <t>SkidSC-InL-(NOC) BOP WEST-4-R</t>
  </si>
  <si>
    <t>SkidSC-InL-(NOC) BOP WEST-4-U</t>
  </si>
  <si>
    <t>SkidSC-InL-(NOC) BOP WEST-5-All</t>
  </si>
  <si>
    <t>SkidSC-InL-(NOC) BOP WEST-5-R</t>
  </si>
  <si>
    <t>SkidSC-InL-(NOC) BOP WEST-5-U</t>
  </si>
  <si>
    <t>SkidSC-InL-(NOC) BOP WEST-All-All</t>
  </si>
  <si>
    <t>SkidSC-InL-(NOC) BOP WEST-All-R</t>
  </si>
  <si>
    <t>SkidSC-InL-(NOC) BOP WEST-All-U</t>
  </si>
  <si>
    <t>SkidSC-InL-(NOC) CENTRAL WAIKATO-1-All</t>
  </si>
  <si>
    <t>SkidSC-InL-(NOC) CENTRAL WAIKATO-1-R</t>
  </si>
  <si>
    <t>SkidSC-InL-(NOC) CENTRAL WAIKATO-1-U</t>
  </si>
  <si>
    <t>SkidSC-InL-(NOC) CENTRAL WAIKATO-2-All</t>
  </si>
  <si>
    <t>SkidSC-InL-(NOC) CENTRAL WAIKATO-2H-All</t>
  </si>
  <si>
    <t>SkidSC-InL-(NOC) CENTRAL WAIKATO-2H-R</t>
  </si>
  <si>
    <t>SkidSC-InL-(NOC) CENTRAL WAIKATO-2H-U</t>
  </si>
  <si>
    <t>SkidSC-InL-(NOC) CENTRAL WAIKATO-2L-All</t>
  </si>
  <si>
    <t>SkidSC-InL-(NOC) CENTRAL WAIKATO-2L-R</t>
  </si>
  <si>
    <t>SkidSC-InL-(NOC) CENTRAL WAIKATO-2L-U</t>
  </si>
  <si>
    <t>SkidSC-InL-(NOC) CENTRAL WAIKATO-2M-All</t>
  </si>
  <si>
    <t>SkidSC-InL-(NOC) CENTRAL WAIKATO-2M-R</t>
  </si>
  <si>
    <t>SkidSC-InL-(NOC) CENTRAL WAIKATO-2M-U</t>
  </si>
  <si>
    <t>SkidSC-InL-(NOC) CENTRAL WAIKATO-2-R</t>
  </si>
  <si>
    <t>SkidSC-InL-(NOC) CENTRAL WAIKATO-2-U</t>
  </si>
  <si>
    <t>SkidSC-InL-(NOC) CENTRAL WAIKATO-3-All</t>
  </si>
  <si>
    <t>SkidSC-InL-(NOC) CENTRAL WAIKATO-3-R</t>
  </si>
  <si>
    <t>SkidSC-InL-(NOC) CENTRAL WAIKATO-3-U</t>
  </si>
  <si>
    <t>SkidSC-InL-(NOC) CENTRAL WAIKATO-4-All</t>
  </si>
  <si>
    <t>SkidSC-InL-(NOC) CENTRAL WAIKATO-4-R</t>
  </si>
  <si>
    <t>SkidSC-InL-(NOC) CENTRAL WAIKATO-4-U</t>
  </si>
  <si>
    <t>SkidSC-InL-(NOC) CENTRAL WAIKATO-5-All</t>
  </si>
  <si>
    <t>SkidSC-InL-(NOC) CENTRAL WAIKATO-5-R</t>
  </si>
  <si>
    <t>SkidSC-InL-(NOC) CENTRAL WAIKATO-5-U</t>
  </si>
  <si>
    <t>SkidSC-InL-(NOC) CENTRAL WAIKATO-All-All</t>
  </si>
  <si>
    <t>SkidSC-InL-(NOC) CENTRAL WAIKATO-All-R</t>
  </si>
  <si>
    <t>SkidSC-InL-(NOC) CENTRAL WAIKATO-All-U</t>
  </si>
  <si>
    <t>SkidSC-InL-(NOC) COASTAL OTAGO-1-All</t>
  </si>
  <si>
    <t>SkidSC-InL-(NOC) COASTAL OTAGO-1-R</t>
  </si>
  <si>
    <t>SkidSC-InL-(NOC) COASTAL OTAGO-1-U</t>
  </si>
  <si>
    <t>SkidSC-InL-(NOC) COASTAL OTAGO-2-All</t>
  </si>
  <si>
    <t>SkidSC-InL-(NOC) COASTAL OTAGO-2H-All</t>
  </si>
  <si>
    <t>SkidSC-InL-(NOC) COASTAL OTAGO-2H-R</t>
  </si>
  <si>
    <t>SkidSC-InL-(NOC) COASTAL OTAGO-2L-All</t>
  </si>
  <si>
    <t>SkidSC-InL-(NOC) COASTAL OTAGO-2L-R</t>
  </si>
  <si>
    <t>SkidSC-InL-(NOC) COASTAL OTAGO-2M-All</t>
  </si>
  <si>
    <t>SkidSC-InL-(NOC) COASTAL OTAGO-2M-R</t>
  </si>
  <si>
    <t>SkidSC-InL-(NOC) COASTAL OTAGO-2-R</t>
  </si>
  <si>
    <t>SkidSC-InL-(NOC) COASTAL OTAGO-2-U</t>
  </si>
  <si>
    <t>SkidSC-InL-(NOC) COASTAL OTAGO-3-All</t>
  </si>
  <si>
    <t>SkidSC-InL-(NOC) COASTAL OTAGO-3-R</t>
  </si>
  <si>
    <t>SkidSC-InL-(NOC) COASTAL OTAGO-3-U</t>
  </si>
  <si>
    <t>SkidSC-InL-(NOC) COASTAL OTAGO-4-All</t>
  </si>
  <si>
    <t>SkidSC-InL-(NOC) COASTAL OTAGO-4-R</t>
  </si>
  <si>
    <t>SkidSC-InL-(NOC) COASTAL OTAGO-4-U</t>
  </si>
  <si>
    <t>SkidSC-InL-(NOC) COASTAL OTAGO-5-All</t>
  </si>
  <si>
    <t>SkidSC-InL-(NOC) COASTAL OTAGO-5-R</t>
  </si>
  <si>
    <t>SkidSC-InL-(NOC) COASTAL OTAGO-5-U</t>
  </si>
  <si>
    <t>SkidSC-InL-(NOC) COASTAL OTAGO-All-All</t>
  </si>
  <si>
    <t>SkidSC-InL-(NOC) COASTAL OTAGO-All-R</t>
  </si>
  <si>
    <t>SkidSC-InL-(NOC) COASTAL OTAGO-All-U</t>
  </si>
  <si>
    <t>SkidSC-InL-(NOC) EAST WAIKATO-1-All</t>
  </si>
  <si>
    <t>SkidSC-InL-(NOC) EAST WAIKATO-1-R</t>
  </si>
  <si>
    <t>SkidSC-InL-(NOC) EAST WAIKATO-1-U</t>
  </si>
  <si>
    <t>SkidSC-InL-(NOC) EAST WAIKATO-2-All</t>
  </si>
  <si>
    <t>SkidSC-InL-(NOC) EAST WAIKATO-2H-All</t>
  </si>
  <si>
    <t>SkidSC-InL-(NOC) EAST WAIKATO-2H-R</t>
  </si>
  <si>
    <t>SkidSC-InL-(NOC) EAST WAIKATO-2H-U</t>
  </si>
  <si>
    <t>SkidSC-InL-(NOC) EAST WAIKATO-2L-All</t>
  </si>
  <si>
    <t>SkidSC-InL-(NOC) EAST WAIKATO-2L-R</t>
  </si>
  <si>
    <t>SkidSC-InL-(NOC) EAST WAIKATO-2L-U</t>
  </si>
  <si>
    <t>SkidSC-InL-(NOC) EAST WAIKATO-2M-All</t>
  </si>
  <si>
    <t>SkidSC-InL-(NOC) EAST WAIKATO-2M-R</t>
  </si>
  <si>
    <t>SkidSC-InL-(NOC) EAST WAIKATO-2M-U</t>
  </si>
  <si>
    <t>SkidSC-InL-(NOC) EAST WAIKATO-2-R</t>
  </si>
  <si>
    <t>SkidSC-InL-(NOC) EAST WAIKATO-2-U</t>
  </si>
  <si>
    <t>SkidSC-InL-(NOC) EAST WAIKATO-3-All</t>
  </si>
  <si>
    <t>SkidSC-InL-(NOC) EAST WAIKATO-3H-All</t>
  </si>
  <si>
    <t>SkidSC-InL-(NOC) EAST WAIKATO-3H-R</t>
  </si>
  <si>
    <t>SkidSC-InL-(NOC) EAST WAIKATO-3H-U</t>
  </si>
  <si>
    <t>SkidSC-InL-(NOC) EAST WAIKATO-3-R</t>
  </si>
  <si>
    <t>SkidSC-InL-(NOC) EAST WAIKATO-3-U</t>
  </si>
  <si>
    <t>SkidSC-InL-(NOC) EAST WAIKATO-4-All</t>
  </si>
  <si>
    <t>SkidSC-InL-(NOC) EAST WAIKATO-4-R</t>
  </si>
  <si>
    <t>SkidSC-InL-(NOC) EAST WAIKATO-4-U</t>
  </si>
  <si>
    <t>SkidSC-InL-(NOC) EAST WAIKATO-5-All</t>
  </si>
  <si>
    <t>SkidSC-InL-(NOC) EAST WAIKATO-5-U</t>
  </si>
  <si>
    <t>SkidSC-InL-(NOC) EAST WAIKATO-All-All</t>
  </si>
  <si>
    <t>SkidSC-InL-(NOC) EAST WAIKATO-All-R</t>
  </si>
  <si>
    <t>SkidSC-InL-(NOC) EAST WAIKATO-All-U</t>
  </si>
  <si>
    <t>SkidSC-InL-(NOC) HAWKES BAY-1-All</t>
  </si>
  <si>
    <t>SkidSC-InL-(NOC) HAWKES BAY-1L-All</t>
  </si>
  <si>
    <t>SkidSC-InL-(NOC) HAWKES BAY-1L-U</t>
  </si>
  <si>
    <t>SkidSC-InL-(NOC) HAWKES BAY-1-R</t>
  </si>
  <si>
    <t>SkidSC-InL-(NOC) HAWKES BAY-1-U</t>
  </si>
  <si>
    <t>SkidSC-InL-(NOC) HAWKES BAY-2-All</t>
  </si>
  <si>
    <t>SkidSC-InL-(NOC) HAWKES BAY-2H-All</t>
  </si>
  <si>
    <t>SkidSC-InL-(NOC) HAWKES BAY-2H-R</t>
  </si>
  <si>
    <t>SkidSC-InL-(NOC) HAWKES BAY-2L-All</t>
  </si>
  <si>
    <t>SkidSC-InL-(NOC) HAWKES BAY-2L-R</t>
  </si>
  <si>
    <t>SkidSC-InL-(NOC) HAWKES BAY-2M-All</t>
  </si>
  <si>
    <t>SkidSC-InL-(NOC) HAWKES BAY-2M-R</t>
  </si>
  <si>
    <t>SkidSC-InL-(NOC) HAWKES BAY-2-R</t>
  </si>
  <si>
    <t>SkidSC-InL-(NOC) HAWKES BAY-2-U</t>
  </si>
  <si>
    <t>SkidSC-InL-(NOC) HAWKES BAY-3-All</t>
  </si>
  <si>
    <t>SkidSC-InL-(NOC) HAWKES BAY-3L-All</t>
  </si>
  <si>
    <t>SkidSC-InL-(NOC) HAWKES BAY-3L-R</t>
  </si>
  <si>
    <t>SkidSC-InL-(NOC) HAWKES BAY-3-R</t>
  </si>
  <si>
    <t>SkidSC-InL-(NOC) HAWKES BAY-3-U</t>
  </si>
  <si>
    <t>SkidSC-InL-(NOC) HAWKES BAY-4-All</t>
  </si>
  <si>
    <t>SkidSC-InL-(NOC) HAWKES BAY-4-R</t>
  </si>
  <si>
    <t>SkidSC-InL-(NOC) HAWKES BAY-4-U</t>
  </si>
  <si>
    <t>SkidSC-InL-(NOC) HAWKES BAY-5-All</t>
  </si>
  <si>
    <t>SkidSC-InL-(NOC) HAWKES BAY-5-R</t>
  </si>
  <si>
    <t>SkidSC-InL-(NOC) HAWKES BAY-5-U</t>
  </si>
  <si>
    <t>SkidSC-InL-(NOC) HAWKES BAY-All-All</t>
  </si>
  <si>
    <t>SkidSC-InL-(NOC) HAWKES BAY-All-R</t>
  </si>
  <si>
    <t>SkidSC-InL-(NOC) HAWKES BAY-All-U</t>
  </si>
  <si>
    <t>SkidSC-InL-(NOC) MANAWATU-WHANGANUI-1-All</t>
  </si>
  <si>
    <t>SkidSC-InL-(NOC) MANAWATU-WHANGANUI-1-R</t>
  </si>
  <si>
    <t>SkidSC-InL-(NOC) MANAWATU-WHANGANUI-1-U</t>
  </si>
  <si>
    <t>SkidSC-InL-(NOC) MANAWATU-WHANGANUI-2-All</t>
  </si>
  <si>
    <t>SkidSC-InL-(NOC) MANAWATU-WHANGANUI-2H-All</t>
  </si>
  <si>
    <t>SkidSC-InL-(NOC) MANAWATU-WHANGANUI-2H-R</t>
  </si>
  <si>
    <t>SkidSC-InL-(NOC) MANAWATU-WHANGANUI-2H-U</t>
  </si>
  <si>
    <t>SkidSC-InL-(NOC) MANAWATU-WHANGANUI-2L-All</t>
  </si>
  <si>
    <t>SkidSC-InL-(NOC) MANAWATU-WHANGANUI-2L-R</t>
  </si>
  <si>
    <t>SkidSC-InL-(NOC) MANAWATU-WHANGANUI-2M-All</t>
  </si>
  <si>
    <t>SkidSC-InL-(NOC) MANAWATU-WHANGANUI-2M-R</t>
  </si>
  <si>
    <t>SkidSC-InL-(NOC) MANAWATU-WHANGANUI-2-R</t>
  </si>
  <si>
    <t>SkidSC-InL-(NOC) MANAWATU-WHANGANUI-2-U</t>
  </si>
  <si>
    <t>SkidSC-InL-(NOC) MANAWATU-WHANGANUI-3-All</t>
  </si>
  <si>
    <t>SkidSC-InL-(NOC) MANAWATU-WHANGANUI-3-R</t>
  </si>
  <si>
    <t>SkidSC-InL-(NOC) MANAWATU-WHANGANUI-3-U</t>
  </si>
  <si>
    <t>SkidSC-InL-(NOC) MANAWATU-WHANGANUI-4-All</t>
  </si>
  <si>
    <t>SkidSC-InL-(NOC) MANAWATU-WHANGANUI-4-R</t>
  </si>
  <si>
    <t>SkidSC-InL-(NOC) MANAWATU-WHANGANUI-4-U</t>
  </si>
  <si>
    <t>SkidSC-InL-(NOC) MANAWATU-WHANGANUI-5-All</t>
  </si>
  <si>
    <t>SkidSC-InL-(NOC) MANAWATU-WHANGANUI-5-U</t>
  </si>
  <si>
    <t>SkidSC-InL-(NOC) MANAWATU-WHANGANUI-All-All</t>
  </si>
  <si>
    <t>SkidSC-InL-(NOC) MANAWATU-WHANGANUI-All-R</t>
  </si>
  <si>
    <t>SkidSC-InL-(NOC) MANAWATU-WHANGANUI-All-U</t>
  </si>
  <si>
    <t>SkidSC-InL-(NOC) NELSON-TASMAN-1-All</t>
  </si>
  <si>
    <t>SkidSC-InL-(NOC) NELSON-TASMAN-1-R</t>
  </si>
  <si>
    <t>SkidSC-InL-(NOC) NELSON-TASMAN-1-U</t>
  </si>
  <si>
    <t>SkidSC-InL-(NOC) NELSON-TASMAN-2-All</t>
  </si>
  <si>
    <t>SkidSC-InL-(NOC) NELSON-TASMAN-2H-All</t>
  </si>
  <si>
    <t>SkidSC-InL-(NOC) NELSON-TASMAN-2H-R</t>
  </si>
  <si>
    <t>SkidSC-InL-(NOC) NELSON-TASMAN-2L-All</t>
  </si>
  <si>
    <t>SkidSC-InL-(NOC) NELSON-TASMAN-2L-R</t>
  </si>
  <si>
    <t>SkidSC-InL-(NOC) NELSON-TASMAN-2M-All</t>
  </si>
  <si>
    <t>SkidSC-InL-(NOC) NELSON-TASMAN-2M-R</t>
  </si>
  <si>
    <t>SkidSC-InL-(NOC) NELSON-TASMAN-2-R</t>
  </si>
  <si>
    <t>SkidSC-InL-(NOC) NELSON-TASMAN-2-U</t>
  </si>
  <si>
    <t>SkidSC-InL-(NOC) NELSON-TASMAN-3-All</t>
  </si>
  <si>
    <t>SkidSC-InL-(NOC) NELSON-TASMAN-3-R</t>
  </si>
  <si>
    <t>SkidSC-InL-(NOC) NELSON-TASMAN-3-U</t>
  </si>
  <si>
    <t>SkidSC-InL-(NOC) NELSON-TASMAN-4-All</t>
  </si>
  <si>
    <t>SkidSC-InL-(NOC) NELSON-TASMAN-4-R</t>
  </si>
  <si>
    <t>SkidSC-InL-(NOC) NELSON-TASMAN-4-U</t>
  </si>
  <si>
    <t>SkidSC-InL-(NOC) NELSON-TASMAN-5-All</t>
  </si>
  <si>
    <t>SkidSC-InL-(NOC) NELSON-TASMAN-5-R</t>
  </si>
  <si>
    <t>SkidSC-InL-(NOC) NELSON-TASMAN-5-U</t>
  </si>
  <si>
    <t>SkidSC-InL-(NOC) NELSON-TASMAN-All-All</t>
  </si>
  <si>
    <t>SkidSC-InL-(NOC) NELSON-TASMAN-All-R</t>
  </si>
  <si>
    <t>SkidSC-InL-(NOC) NELSON-TASMAN-All-U</t>
  </si>
  <si>
    <t>SkidSC-InL-(NOC) NORTH CANTERBURY-1-All</t>
  </si>
  <si>
    <t>SkidSC-InL-(NOC) NORTH CANTERBURY-1-R</t>
  </si>
  <si>
    <t>SkidSC-InL-(NOC) NORTH CANTERBURY-1-U</t>
  </si>
  <si>
    <t>SkidSC-InL-(NOC) NORTH CANTERBURY-2-All</t>
  </si>
  <si>
    <t>SkidSC-InL-(NOC) NORTH CANTERBURY-2H-All</t>
  </si>
  <si>
    <t>SkidSC-InL-(NOC) NORTH CANTERBURY-2H-R</t>
  </si>
  <si>
    <t>SkidSC-InL-(NOC) NORTH CANTERBURY-2H-U</t>
  </si>
  <si>
    <t>SkidSC-InL-(NOC) NORTH CANTERBURY-2L-All</t>
  </si>
  <si>
    <t>SkidSC-InL-(NOC) NORTH CANTERBURY-2L-R</t>
  </si>
  <si>
    <t>SkidSC-InL-(NOC) NORTH CANTERBURY-2L-U</t>
  </si>
  <si>
    <t>SkidSC-InL-(NOC) NORTH CANTERBURY-2M-All</t>
  </si>
  <si>
    <t>SkidSC-InL-(NOC) NORTH CANTERBURY-2M-R</t>
  </si>
  <si>
    <t>SkidSC-InL-(NOC) NORTH CANTERBURY-2-R</t>
  </si>
  <si>
    <t>SkidSC-InL-(NOC) NORTH CANTERBURY-2-U</t>
  </si>
  <si>
    <t>SkidSC-InL-(NOC) NORTH CANTERBURY-3-All</t>
  </si>
  <si>
    <t>SkidSC-InL-(NOC) NORTH CANTERBURY-3-R</t>
  </si>
  <si>
    <t>SkidSC-InL-(NOC) NORTH CANTERBURY-3-U</t>
  </si>
  <si>
    <t>SkidSC-InL-(NOC) NORTH CANTERBURY-4-All</t>
  </si>
  <si>
    <t>SkidSC-InL-(NOC) NORTH CANTERBURY-4-R</t>
  </si>
  <si>
    <t>SkidSC-InL-(NOC) NORTH CANTERBURY-4-U</t>
  </si>
  <si>
    <t>SkidSC-InL-(NOC) NORTH CANTERBURY-5-All</t>
  </si>
  <si>
    <t>SkidSC-InL-(NOC) NORTH CANTERBURY-5-R</t>
  </si>
  <si>
    <t>SkidSC-InL-(NOC) NORTH CANTERBURY-5-U</t>
  </si>
  <si>
    <t>SkidSC-InL-(NOC) NORTH CANTERBURY-All-All</t>
  </si>
  <si>
    <t>SkidSC-InL-(NOC) NORTH CANTERBURY-All-R</t>
  </si>
  <si>
    <t>SkidSC-InL-(NOC) NORTH CANTERBURY-All-U</t>
  </si>
  <si>
    <t>SkidSC-InL-(NOC) NORTHLAND-1-All</t>
  </si>
  <si>
    <t>SkidSC-InL-(NOC) NORTHLAND-1-R</t>
  </si>
  <si>
    <t>SkidSC-InL-(NOC) NORTHLAND-1-U</t>
  </si>
  <si>
    <t>SkidSC-InL-(NOC) NORTHLAND-2-All</t>
  </si>
  <si>
    <t>SkidSC-InL-(NOC) NORTHLAND-2H-All</t>
  </si>
  <si>
    <t>SkidSC-InL-(NOC) NORTHLAND-2H-R</t>
  </si>
  <si>
    <t>SkidSC-InL-(NOC) NORTHLAND-2H-U</t>
  </si>
  <si>
    <t>SkidSC-InL-(NOC) NORTHLAND-2L-All</t>
  </si>
  <si>
    <t>SkidSC-InL-(NOC) NORTHLAND-2L-R</t>
  </si>
  <si>
    <t>SkidSC-InL-(NOC) NORTHLAND-2L-U</t>
  </si>
  <si>
    <t>SkidSC-InL-(NOC) NORTHLAND-2M-All</t>
  </si>
  <si>
    <t>SkidSC-InL-(NOC) NORTHLAND-2M-R</t>
  </si>
  <si>
    <t>SkidSC-InL-(NOC) NORTHLAND-2M-U</t>
  </si>
  <si>
    <t>SkidSC-InL-(NOC) NORTHLAND-2-R</t>
  </si>
  <si>
    <t>SkidSC-InL-(NOC) NORTHLAND-2-U</t>
  </si>
  <si>
    <t>SkidSC-InL-(NOC) NORTHLAND-3-All</t>
  </si>
  <si>
    <t>SkidSC-InL-(NOC) NORTHLAND-3-R</t>
  </si>
  <si>
    <t>SkidSC-InL-(NOC) NORTHLAND-3-U</t>
  </si>
  <si>
    <t>SkidSC-InL-(NOC) NORTHLAND-4-All</t>
  </si>
  <si>
    <t>SkidSC-InL-(NOC) NORTHLAND-4-R</t>
  </si>
  <si>
    <t>SkidSC-InL-(NOC) NORTHLAND-4-U</t>
  </si>
  <si>
    <t>SkidSC-InL-(NOC) NORTHLAND-5-All</t>
  </si>
  <si>
    <t>SkidSC-InL-(NOC) NORTHLAND-5-R</t>
  </si>
  <si>
    <t>SkidSC-InL-(NOC) NORTHLAND-5-U</t>
  </si>
  <si>
    <t>SkidSC-InL-(NOC) NORTHLAND-All-All</t>
  </si>
  <si>
    <t>SkidSC-InL-(NOC) NORTHLAND-All-R</t>
  </si>
  <si>
    <t>SkidSC-InL-(NOC) NORTHLAND-All-U</t>
  </si>
  <si>
    <t>SkidSC-InL-(NOC) OTAGO CENTRAL-1-All</t>
  </si>
  <si>
    <t>SkidSC-InL-(NOC) OTAGO CENTRAL-1-R</t>
  </si>
  <si>
    <t>SkidSC-InL-(NOC) OTAGO CENTRAL-1-U</t>
  </si>
  <si>
    <t>SkidSC-InL-(NOC) OTAGO CENTRAL-2-All</t>
  </si>
  <si>
    <t>SkidSC-InL-(NOC) OTAGO CENTRAL-2H-All</t>
  </si>
  <si>
    <t>SkidSC-InL-(NOC) OTAGO CENTRAL-2H-R</t>
  </si>
  <si>
    <t>SkidSC-InL-(NOC) OTAGO CENTRAL-2L-All</t>
  </si>
  <si>
    <t>SkidSC-InL-(NOC) OTAGO CENTRAL-2L-R</t>
  </si>
  <si>
    <t>SkidSC-InL-(NOC) OTAGO CENTRAL-2M-All</t>
  </si>
  <si>
    <t>SkidSC-InL-(NOC) OTAGO CENTRAL-2M-R</t>
  </si>
  <si>
    <t>SkidSC-InL-(NOC) OTAGO CENTRAL-2-R</t>
  </si>
  <si>
    <t>SkidSC-InL-(NOC) OTAGO CENTRAL-2-U</t>
  </si>
  <si>
    <t>SkidSC-InL-(NOC) OTAGO CENTRAL-3-All</t>
  </si>
  <si>
    <t>SkidSC-InL-(NOC) OTAGO CENTRAL-3-R</t>
  </si>
  <si>
    <t>SkidSC-InL-(NOC) OTAGO CENTRAL-3-U</t>
  </si>
  <si>
    <t>SkidSC-InL-(NOC) OTAGO CENTRAL-4-All</t>
  </si>
  <si>
    <t>SkidSC-InL-(NOC) OTAGO CENTRAL-4-R</t>
  </si>
  <si>
    <t>SkidSC-InL-(NOC) OTAGO CENTRAL-4-U</t>
  </si>
  <si>
    <t>SkidSC-InL-(NOC) OTAGO CENTRAL-5-All</t>
  </si>
  <si>
    <t>SkidSC-InL-(NOC) OTAGO CENTRAL-5-R</t>
  </si>
  <si>
    <t>SkidSC-InL-(NOC) OTAGO CENTRAL-All-All</t>
  </si>
  <si>
    <t>SkidSC-InL-(NOC) OTAGO CENTRAL-All-R</t>
  </si>
  <si>
    <t>SkidSC-InL-(NOC) OTAGO CENTRAL-All-U</t>
  </si>
  <si>
    <t>SkidSC-InL-(NOC) SOUTH CANTERBURY-1-All</t>
  </si>
  <si>
    <t>SkidSC-InL-(NOC) SOUTH CANTERBURY-1-R</t>
  </si>
  <si>
    <t>SkidSC-InL-(NOC) SOUTH CANTERBURY-1-U</t>
  </si>
  <si>
    <t>SkidSC-InL-(NOC) SOUTH CANTERBURY-2-All</t>
  </si>
  <si>
    <t>SkidSC-InL-(NOC) SOUTH CANTERBURY-2H-All</t>
  </si>
  <si>
    <t>SkidSC-InL-(NOC) SOUTH CANTERBURY-2H-R</t>
  </si>
  <si>
    <t>SkidSC-InL-(NOC) SOUTH CANTERBURY-2L-All</t>
  </si>
  <si>
    <t>SkidSC-InL-(NOC) SOUTH CANTERBURY-2L-R</t>
  </si>
  <si>
    <t>SkidSC-InL-(NOC) SOUTH CANTERBURY-2M-All</t>
  </si>
  <si>
    <t>SkidSC-InL-(NOC) SOUTH CANTERBURY-2M-R</t>
  </si>
  <si>
    <t>SkidSC-InL-(NOC) SOUTH CANTERBURY-2-R</t>
  </si>
  <si>
    <t>SkidSC-InL-(NOC) SOUTH CANTERBURY-2-U</t>
  </si>
  <si>
    <t>SkidSC-InL-(NOC) SOUTH CANTERBURY-3-All</t>
  </si>
  <si>
    <t>SkidSC-InL-(NOC) SOUTH CANTERBURY-3L-All</t>
  </si>
  <si>
    <t>SkidSC-InL-(NOC) SOUTH CANTERBURY-3L-R</t>
  </si>
  <si>
    <t>SkidSC-InL-(NOC) SOUTH CANTERBURY-3-R</t>
  </si>
  <si>
    <t>SkidSC-InL-(NOC) SOUTH CANTERBURY-3-U</t>
  </si>
  <si>
    <t>SkidSC-InL-(NOC) SOUTH CANTERBURY-4-All</t>
  </si>
  <si>
    <t>SkidSC-InL-(NOC) SOUTH CANTERBURY-4-R</t>
  </si>
  <si>
    <t>SkidSC-InL-(NOC) SOUTH CANTERBURY-4-U</t>
  </si>
  <si>
    <t>SkidSC-InL-(NOC) SOUTH CANTERBURY-5-All</t>
  </si>
  <si>
    <t>SkidSC-InL-(NOC) SOUTH CANTERBURY-5-U</t>
  </si>
  <si>
    <t>SkidSC-InL-(NOC) SOUTH CANTERBURY-All-All</t>
  </si>
  <si>
    <t>SkidSC-InL-(NOC) SOUTH CANTERBURY-All-R</t>
  </si>
  <si>
    <t>SkidSC-InL-(NOC) SOUTH CANTERBURY-All-U</t>
  </si>
  <si>
    <t>SkidSC-InL-(NOC) SOUTHLAND-1-All</t>
  </si>
  <si>
    <t>SkidSC-InL-(NOC) SOUTHLAND-1-R</t>
  </si>
  <si>
    <t>SkidSC-InL-(NOC) SOUTHLAND-1-U</t>
  </si>
  <si>
    <t>SkidSC-InL-(NOC) SOUTHLAND-2-All</t>
  </si>
  <si>
    <t>SkidSC-InL-(NOC) SOUTHLAND-2H-All</t>
  </si>
  <si>
    <t>SkidSC-InL-(NOC) SOUTHLAND-2H-R</t>
  </si>
  <si>
    <t>SkidSC-InL-(NOC) SOUTHLAND-2L-All</t>
  </si>
  <si>
    <t>SkidSC-InL-(NOC) SOUTHLAND-2L-R</t>
  </si>
  <si>
    <t>SkidSC-InL-(NOC) SOUTHLAND-2M-All</t>
  </si>
  <si>
    <t>SkidSC-InL-(NOC) SOUTHLAND-2M-R</t>
  </si>
  <si>
    <t>SkidSC-InL-(NOC) SOUTHLAND-2-R</t>
  </si>
  <si>
    <t>SkidSC-InL-(NOC) SOUTHLAND-2-U</t>
  </si>
  <si>
    <t>SkidSC-InL-(NOC) SOUTHLAND-3-All</t>
  </si>
  <si>
    <t>SkidSC-InL-(NOC) SOUTHLAND-3-R</t>
  </si>
  <si>
    <t>SkidSC-InL-(NOC) SOUTHLAND-3-U</t>
  </si>
  <si>
    <t>SkidSC-InL-(NOC) SOUTHLAND-4-All</t>
  </si>
  <si>
    <t>SkidSC-InL-(NOC) SOUTHLAND-4-R</t>
  </si>
  <si>
    <t>SkidSC-InL-(NOC) SOUTHLAND-4-U</t>
  </si>
  <si>
    <t>SkidSC-InL-(NOC) SOUTHLAND-5-All</t>
  </si>
  <si>
    <t>SkidSC-InL-(NOC) SOUTHLAND-5-U</t>
  </si>
  <si>
    <t>SkidSC-InL-(NOC) SOUTHLAND-All-All</t>
  </si>
  <si>
    <t>SkidSC-InL-(NOC) SOUTHLAND-All-R</t>
  </si>
  <si>
    <t>SkidSC-InL-(NOC) SOUTHLAND-All-U</t>
  </si>
  <si>
    <t>SkidSC-InL-(NOC) TAIRAWHITI ROADS NORTHERN-1-All</t>
  </si>
  <si>
    <t>SkidSC-InL-(NOC) TAIRAWHITI ROADS NORTHERN-1-R</t>
  </si>
  <si>
    <t>SkidSC-InL-(NOC) TAIRAWHITI ROADS NORTHERN-2-All</t>
  </si>
  <si>
    <t>SkidSC-InL-(NOC) TAIRAWHITI ROADS NORTHERN-2H-All</t>
  </si>
  <si>
    <t>SkidSC-InL-(NOC) TAIRAWHITI ROADS NORTHERN-2H-R</t>
  </si>
  <si>
    <t>SkidSC-InL-(NOC) TAIRAWHITI ROADS NORTHERN-2L-All</t>
  </si>
  <si>
    <t>SkidSC-InL-(NOC) TAIRAWHITI ROADS NORTHERN-2L-R</t>
  </si>
  <si>
    <t>SkidSC-InL-(NOC) TAIRAWHITI ROADS NORTHERN-2M-All</t>
  </si>
  <si>
    <t>SkidSC-InL-(NOC) TAIRAWHITI ROADS NORTHERN-2M-R</t>
  </si>
  <si>
    <t>SkidSC-InL-(NOC) TAIRAWHITI ROADS NORTHERN-2-R</t>
  </si>
  <si>
    <t>SkidSC-InL-(NOC) TAIRAWHITI ROADS NORTHERN-2-U</t>
  </si>
  <si>
    <t>SkidSC-InL-(NOC) TAIRAWHITI ROADS NORTHERN-3-All</t>
  </si>
  <si>
    <t>SkidSC-InL-(NOC) TAIRAWHITI ROADS NORTHERN-3-R</t>
  </si>
  <si>
    <t>SkidSC-InL-(NOC) TAIRAWHITI ROADS NORTHERN-3-U</t>
  </si>
  <si>
    <t>SkidSC-InL-(NOC) TAIRAWHITI ROADS NORTHERN-4-All</t>
  </si>
  <si>
    <t>SkidSC-InL-(NOC) TAIRAWHITI ROADS NORTHERN-4-R</t>
  </si>
  <si>
    <t>SkidSC-InL-(NOC) TAIRAWHITI ROADS NORTHERN-4-U</t>
  </si>
  <si>
    <t>SkidSC-InL-(NOC) TAIRAWHITI ROADS NORTHERN-All-All</t>
  </si>
  <si>
    <t>SkidSC-InL-(NOC) TAIRAWHITI ROADS NORTHERN-All-R</t>
  </si>
  <si>
    <t>SkidSC-InL-(NOC) TAIRAWHITI ROADS NORTHERN-All-U</t>
  </si>
  <si>
    <t>SkidSC-InL-(NOC) TAIRAWHITI ROADS WESTERN-1-All</t>
  </si>
  <si>
    <t>SkidSC-InL-(NOC) TAIRAWHITI ROADS WESTERN-1-R</t>
  </si>
  <si>
    <t>SkidSC-InL-(NOC) TAIRAWHITI ROADS WESTERN-1-U</t>
  </si>
  <si>
    <t>SkidSC-InL-(NOC) TAIRAWHITI ROADS WESTERN-2-All</t>
  </si>
  <si>
    <t>SkidSC-InL-(NOC) TAIRAWHITI ROADS WESTERN-2H-All</t>
  </si>
  <si>
    <t>SkidSC-InL-(NOC) TAIRAWHITI ROADS WESTERN-2H-R</t>
  </si>
  <si>
    <t>SkidSC-InL-(NOC) TAIRAWHITI ROADS WESTERN-2L-All</t>
  </si>
  <si>
    <t>SkidSC-InL-(NOC) TAIRAWHITI ROADS WESTERN-2L-R</t>
  </si>
  <si>
    <t>SkidSC-InL-(NOC) TAIRAWHITI ROADS WESTERN-2M-All</t>
  </si>
  <si>
    <t>SkidSC-InL-(NOC) TAIRAWHITI ROADS WESTERN-2M-R</t>
  </si>
  <si>
    <t>SkidSC-InL-(NOC) TAIRAWHITI ROADS WESTERN-2-R</t>
  </si>
  <si>
    <t>SkidSC-InL-(NOC) TAIRAWHITI ROADS WESTERN-2-U</t>
  </si>
  <si>
    <t>SkidSC-InL-(NOC) TAIRAWHITI ROADS WESTERN-3-All</t>
  </si>
  <si>
    <t>SkidSC-InL-(NOC) TAIRAWHITI ROADS WESTERN-3-R</t>
  </si>
  <si>
    <t>SkidSC-InL-(NOC) TAIRAWHITI ROADS WESTERN-3-U</t>
  </si>
  <si>
    <t>SkidSC-InL-(NOC) TAIRAWHITI ROADS WESTERN-4-All</t>
  </si>
  <si>
    <t>SkidSC-InL-(NOC) TAIRAWHITI ROADS WESTERN-4-R</t>
  </si>
  <si>
    <t>SkidSC-InL-(NOC) TAIRAWHITI ROADS WESTERN-4-U</t>
  </si>
  <si>
    <t>SkidSC-InL-(NOC) TAIRAWHITI ROADS WESTERN-All-All</t>
  </si>
  <si>
    <t>SkidSC-InL-(NOC) TAIRAWHITI ROADS WESTERN-All-R</t>
  </si>
  <si>
    <t>SkidSC-InL-(NOC) TAIRAWHITI ROADS WESTERN-All-U</t>
  </si>
  <si>
    <t>SkidSC-InL-(NOC) TARANAKI-1-All</t>
  </si>
  <si>
    <t>SkidSC-InL-(NOC) TARANAKI-1-R</t>
  </si>
  <si>
    <t>SkidSC-InL-(NOC) TARANAKI-1-U</t>
  </si>
  <si>
    <t>SkidSC-InL-(NOC) TARANAKI-2-All</t>
  </si>
  <si>
    <t>SkidSC-InL-(NOC) TARANAKI-2H-All</t>
  </si>
  <si>
    <t>SkidSC-InL-(NOC) TARANAKI-2H-R</t>
  </si>
  <si>
    <t>SkidSC-InL-(NOC) TARANAKI-2L-All</t>
  </si>
  <si>
    <t>SkidSC-InL-(NOC) TARANAKI-2L-R</t>
  </si>
  <si>
    <t>SkidSC-InL-(NOC) TARANAKI-2M-All</t>
  </si>
  <si>
    <t>SkidSC-InL-(NOC) TARANAKI-2M-R</t>
  </si>
  <si>
    <t>SkidSC-InL-(NOC) TARANAKI-2-R</t>
  </si>
  <si>
    <t>SkidSC-InL-(NOC) TARANAKI-2-U</t>
  </si>
  <si>
    <t>SkidSC-InL-(NOC) TARANAKI-3-All</t>
  </si>
  <si>
    <t>SkidSC-InL-(NOC) TARANAKI-3-R</t>
  </si>
  <si>
    <t>SkidSC-InL-(NOC) TARANAKI-3-U</t>
  </si>
  <si>
    <t>SkidSC-InL-(NOC) TARANAKI-4-All</t>
  </si>
  <si>
    <t>SkidSC-InL-(NOC) TARANAKI-4-R</t>
  </si>
  <si>
    <t>SkidSC-InL-(NOC) TARANAKI-4-U</t>
  </si>
  <si>
    <t>SkidSC-InL-(NOC) TARANAKI-5-All</t>
  </si>
  <si>
    <t>SkidSC-InL-(NOC) TARANAKI-5-R</t>
  </si>
  <si>
    <t>SkidSC-InL-(NOC) TARANAKI-5-U</t>
  </si>
  <si>
    <t>SkidSC-InL-(NOC) TARANAKI-All-All</t>
  </si>
  <si>
    <t>SkidSC-InL-(NOC) TARANAKI-All-R</t>
  </si>
  <si>
    <t>SkidSC-InL-(NOC) TARANAKI-All-U</t>
  </si>
  <si>
    <t>SkidSC-InL-(NOC) WELLINGTON-1-All</t>
  </si>
  <si>
    <t>SkidSC-InL-(NOC) WELLINGTON-1-R</t>
  </si>
  <si>
    <t>SkidSC-InL-(NOC) WELLINGTON-1-U</t>
  </si>
  <si>
    <t>SkidSC-InL-(NOC) WELLINGTON-2-All</t>
  </si>
  <si>
    <t>SkidSC-InL-(NOC) WELLINGTON-2H-All</t>
  </si>
  <si>
    <t>SkidSC-InL-(NOC) WELLINGTON-2H-R</t>
  </si>
  <si>
    <t>SkidSC-InL-(NOC) WELLINGTON-2H-U</t>
  </si>
  <si>
    <t>SkidSC-InL-(NOC) WELLINGTON-2L-All</t>
  </si>
  <si>
    <t>SkidSC-InL-(NOC) WELLINGTON-2L-R</t>
  </si>
  <si>
    <t>SkidSC-InL-(NOC) WELLINGTON-2L-U</t>
  </si>
  <si>
    <t>SkidSC-InL-(NOC) WELLINGTON-2M-All</t>
  </si>
  <si>
    <t>SkidSC-InL-(NOC) WELLINGTON-2M-R</t>
  </si>
  <si>
    <t>SkidSC-InL-(NOC) WELLINGTON-2-R</t>
  </si>
  <si>
    <t>SkidSC-InL-(NOC) WELLINGTON-2-U</t>
  </si>
  <si>
    <t>SkidSC-InL-(NOC) WELLINGTON-3-All</t>
  </si>
  <si>
    <t>SkidSC-InL-(NOC) WELLINGTON-3-R</t>
  </si>
  <si>
    <t>SkidSC-InL-(NOC) WELLINGTON-3-U</t>
  </si>
  <si>
    <t>SkidSC-InL-(NOC) WELLINGTON-4-All</t>
  </si>
  <si>
    <t>SkidSC-InL-(NOC) WELLINGTON-4-R</t>
  </si>
  <si>
    <t>SkidSC-InL-(NOC) WELLINGTON-4-U</t>
  </si>
  <si>
    <t>SkidSC-InL-(NOC) WELLINGTON-5-All</t>
  </si>
  <si>
    <t>SkidSC-InL-(NOC) WELLINGTON-5-R</t>
  </si>
  <si>
    <t>SkidSC-InL-(NOC) WELLINGTON-5-U</t>
  </si>
  <si>
    <t>SkidSC-InL-(NOC) WELLINGTON-All-All</t>
  </si>
  <si>
    <t>SkidSC-InL-(NOC) WELLINGTON-All-R</t>
  </si>
  <si>
    <t>SkidSC-InL-(NOC) WELLINGTON-All-U</t>
  </si>
  <si>
    <t>SkidSC-InL-(NOC) WEST COAST-1-All</t>
  </si>
  <si>
    <t>SkidSC-InL-(NOC) WEST COAST-1L-All</t>
  </si>
  <si>
    <t>SkidSC-InL-(NOC) WEST COAST-1L-R</t>
  </si>
  <si>
    <t>SkidSC-InL-(NOC) WEST COAST-1-R</t>
  </si>
  <si>
    <t>SkidSC-InL-(NOC) WEST COAST-1-U</t>
  </si>
  <si>
    <t>SkidSC-InL-(NOC) WEST COAST-2-All</t>
  </si>
  <si>
    <t>SkidSC-InL-(NOC) WEST COAST-2H-All</t>
  </si>
  <si>
    <t>SkidSC-InL-(NOC) WEST COAST-2H-R</t>
  </si>
  <si>
    <t>SkidSC-InL-(NOC) WEST COAST-2L-All</t>
  </si>
  <si>
    <t>SkidSC-InL-(NOC) WEST COAST-2L-R</t>
  </si>
  <si>
    <t>SkidSC-InL-(NOC) WEST COAST-2M-All</t>
  </si>
  <si>
    <t>SkidSC-InL-(NOC) WEST COAST-2M-R</t>
  </si>
  <si>
    <t>SkidSC-InL-(NOC) WEST COAST-2-R</t>
  </si>
  <si>
    <t>SkidSC-InL-(NOC) WEST COAST-2-U</t>
  </si>
  <si>
    <t>SkidSC-InL-(NOC) WEST COAST-3-All</t>
  </si>
  <si>
    <t>SkidSC-InL-(NOC) WEST COAST-3L-All</t>
  </si>
  <si>
    <t>SkidSC-InL-(NOC) WEST COAST-3L-R</t>
  </si>
  <si>
    <t>SkidSC-InL-(NOC) WEST COAST-3-R</t>
  </si>
  <si>
    <t>SkidSC-InL-(NOC) WEST COAST-3-U</t>
  </si>
  <si>
    <t>SkidSC-InL-(NOC) WEST COAST-4-All</t>
  </si>
  <si>
    <t>SkidSC-InL-(NOC) WEST COAST-4-R</t>
  </si>
  <si>
    <t>SkidSC-InL-(NOC) WEST COAST-4-U</t>
  </si>
  <si>
    <t>SkidSC-InL-(NOC) WEST COAST-5-All</t>
  </si>
  <si>
    <t>SkidSC-InL-(NOC) WEST COAST-5-U</t>
  </si>
  <si>
    <t>SkidSC-InL-(NOC) WEST COAST-All-All</t>
  </si>
  <si>
    <t>SkidSC-InL-(NOC) WEST COAST-All-R</t>
  </si>
  <si>
    <t>SkidSC-InL-(NOC) WEST COAST-All-U</t>
  </si>
  <si>
    <t>SkidSC-InL-AUCK ALLIANCE-1-All</t>
  </si>
  <si>
    <t>SkidSC-InL-AUCK ALLIANCE-1-R</t>
  </si>
  <si>
    <t>SkidSC-InL-AUCK ALLIANCE-1-U</t>
  </si>
  <si>
    <t>SkidSC-InL-AUCK ALLIANCE-2-All</t>
  </si>
  <si>
    <t>SkidSC-InL-AUCK ALLIANCE-2H-All</t>
  </si>
  <si>
    <t>SkidSC-InL-AUCK ALLIANCE-2H-R</t>
  </si>
  <si>
    <t>SkidSC-InL-AUCK ALLIANCE-2L-All</t>
  </si>
  <si>
    <t>SkidSC-InL-AUCK ALLIANCE-2L-R</t>
  </si>
  <si>
    <t>SkidSC-InL-AUCK ALLIANCE-2L-U</t>
  </si>
  <si>
    <t>SkidSC-InL-AUCK ALLIANCE-2M-All</t>
  </si>
  <si>
    <t>SkidSC-InL-AUCK ALLIANCE-2M-R</t>
  </si>
  <si>
    <t>SkidSC-InL-AUCK ALLIANCE-2-R</t>
  </si>
  <si>
    <t>SkidSC-InL-AUCK ALLIANCE-2-U</t>
  </si>
  <si>
    <t>SkidSC-InL-AUCK ALLIANCE-3-All</t>
  </si>
  <si>
    <t>SkidSC-InL-AUCK ALLIANCE-3-R</t>
  </si>
  <si>
    <t>SkidSC-InL-AUCK ALLIANCE-3-U</t>
  </si>
  <si>
    <t>SkidSC-InL-AUCK ALLIANCE-4-All</t>
  </si>
  <si>
    <t>SkidSC-InL-AUCK ALLIANCE-4-R</t>
  </si>
  <si>
    <t>SkidSC-InL-AUCK ALLIANCE-4-U</t>
  </si>
  <si>
    <t>SkidSC-InL-AUCK ALLIANCE-5-All</t>
  </si>
  <si>
    <t>SkidSC-InL-AUCK ALLIANCE-5-R</t>
  </si>
  <si>
    <t>SkidSC-InL-AUCK ALLIANCE-5-U</t>
  </si>
  <si>
    <t>SkidSC-InL-AUCK ALLIANCE-All-All</t>
  </si>
  <si>
    <t>SkidSC-InL-AUCK ALLIANCE-All-R</t>
  </si>
  <si>
    <t>SkidSC-InL-AUCK ALLIANCE-All-U</t>
  </si>
  <si>
    <t>SkidSC-InL-MILFORD-1-All</t>
  </si>
  <si>
    <t>SkidSC-InL-MILFORD-1-R</t>
  </si>
  <si>
    <t>SkidSC-InL-MILFORD-1-U</t>
  </si>
  <si>
    <t>SkidSC-InL-MILFORD-2-All</t>
  </si>
  <si>
    <t>SkidSC-InL-MILFORD-2H-All</t>
  </si>
  <si>
    <t>SkidSC-InL-MILFORD-2H-R</t>
  </si>
  <si>
    <t>SkidSC-InL-MILFORD-2L-All</t>
  </si>
  <si>
    <t>SkidSC-InL-MILFORD-2L-R</t>
  </si>
  <si>
    <t>SkidSC-InL-MILFORD-2M-All</t>
  </si>
  <si>
    <t>SkidSC-InL-MILFORD-2M-R</t>
  </si>
  <si>
    <t>SkidSC-InL-MILFORD-2-R</t>
  </si>
  <si>
    <t>SkidSC-InL-MILFORD-2-U</t>
  </si>
  <si>
    <t>SkidSC-InL-MILFORD-3-All</t>
  </si>
  <si>
    <t>SkidSC-InL-MILFORD-3-R</t>
  </si>
  <si>
    <t>SkidSC-InL-MILFORD-3-U</t>
  </si>
  <si>
    <t>SkidSC-InL-MILFORD-4-All</t>
  </si>
  <si>
    <t>SkidSC-InL-MILFORD-4-R</t>
  </si>
  <si>
    <t>SkidSC-InL-MILFORD-4-U</t>
  </si>
  <si>
    <t>SkidSC-InL-MILFORD-All-All</t>
  </si>
  <si>
    <t>SkidSC-InL-MILFORD-All-R</t>
  </si>
  <si>
    <t>SkidSC-InL-MILFORD-All-U</t>
  </si>
  <si>
    <t>SkidSC-InL-National-1-All</t>
  </si>
  <si>
    <t>SkidSC-InL-National-1L-All</t>
  </si>
  <si>
    <t>SkidSC-InL-National-1L-R</t>
  </si>
  <si>
    <t>SkidSC-InL-National-1L-U</t>
  </si>
  <si>
    <t>SkidSC-InL-National-1-R</t>
  </si>
  <si>
    <t>SkidSC-InL-National-1-U</t>
  </si>
  <si>
    <t>SkidSC-InL-National-2-All</t>
  </si>
  <si>
    <t>SkidSC-InL-National-2H-All</t>
  </si>
  <si>
    <t>SkidSC-InL-National-2H-R</t>
  </si>
  <si>
    <t>SkidSC-InL-National-2H-U</t>
  </si>
  <si>
    <t>SkidSC-InL-National-2L-All</t>
  </si>
  <si>
    <t>SkidSC-InL-National-2L-R</t>
  </si>
  <si>
    <t>SkidSC-InL-National-2L-U</t>
  </si>
  <si>
    <t>SkidSC-InL-National-2M-All</t>
  </si>
  <si>
    <t>SkidSC-InL-National-2M-R</t>
  </si>
  <si>
    <t>SkidSC-InL-National-2M-U</t>
  </si>
  <si>
    <t>SkidSC-InL-National-2-R</t>
  </si>
  <si>
    <t>SkidSC-InL-National-2-U</t>
  </si>
  <si>
    <t>SkidSC-InL-National-3-All</t>
  </si>
  <si>
    <t>SkidSC-InL-National-3H-All</t>
  </si>
  <si>
    <t>SkidSC-InL-National-3H-R</t>
  </si>
  <si>
    <t>SkidSC-InL-National-3H-U</t>
  </si>
  <si>
    <t>SkidSC-InL-National-3L-All</t>
  </si>
  <si>
    <t>SkidSC-InL-National-3L-R</t>
  </si>
  <si>
    <t>SkidSC-InL-National-3-R</t>
  </si>
  <si>
    <t>SkidSC-InL-National-3-U</t>
  </si>
  <si>
    <t>SkidSC-InL-National-4-All</t>
  </si>
  <si>
    <t>SkidSC-InL-National-4-R</t>
  </si>
  <si>
    <t>SkidSC-InL-National-4-U</t>
  </si>
  <si>
    <t>SkidSC-InL-National-5-All</t>
  </si>
  <si>
    <t>SkidSC-InL-National-5-R</t>
  </si>
  <si>
    <t>SkidSC-InL-National-5-U</t>
  </si>
  <si>
    <t>SkidSC-InL-National-All-All</t>
  </si>
  <si>
    <t>SkidSC-InL-National-All-R</t>
  </si>
  <si>
    <t>SkidSC-InL-National-All-U</t>
  </si>
  <si>
    <t>SkidSC-TL-(EC) MARLBOROUGH-1-All</t>
  </si>
  <si>
    <t>SkidSC-TL-(EC) MARLBOROUGH-1-R</t>
  </si>
  <si>
    <t>SkidSC-TL-(EC) MARLBOROUGH-1-U</t>
  </si>
  <si>
    <t>SkidSC-TL-(EC) MARLBOROUGH-2-All</t>
  </si>
  <si>
    <t>SkidSC-TL-(EC) MARLBOROUGH-2H-All</t>
  </si>
  <si>
    <t>SkidSC-TL-(EC) MARLBOROUGH-2H-R</t>
  </si>
  <si>
    <t>SkidSC-TL-(EC) MARLBOROUGH-2L-All</t>
  </si>
  <si>
    <t>SkidSC-TL-(EC) MARLBOROUGH-2L-R</t>
  </si>
  <si>
    <t>SkidSC-TL-(EC) MARLBOROUGH-2M-All</t>
  </si>
  <si>
    <t>SkidSC-TL-(EC) MARLBOROUGH-2M-R</t>
  </si>
  <si>
    <t>SkidSC-TL-(EC) MARLBOROUGH-2-R</t>
  </si>
  <si>
    <t>SkidSC-TL-(EC) MARLBOROUGH-2-U</t>
  </si>
  <si>
    <t>SkidSC-TL-(EC) MARLBOROUGH-3-All</t>
  </si>
  <si>
    <t>SkidSC-TL-(EC) MARLBOROUGH-3-R</t>
  </si>
  <si>
    <t>SkidSC-TL-(EC) MARLBOROUGH-3-U</t>
  </si>
  <si>
    <t>SkidSC-TL-(EC) MARLBOROUGH-4-All</t>
  </si>
  <si>
    <t>SkidSC-TL-(EC) MARLBOROUGH-4-R</t>
  </si>
  <si>
    <t>SkidSC-TL-(EC) MARLBOROUGH-4-U</t>
  </si>
  <si>
    <t>SkidSC-TL-(EC) MARLBOROUGH-All-All</t>
  </si>
  <si>
    <t>SkidSC-TL-(EC) MARLBOROUGH-All-R</t>
  </si>
  <si>
    <t>SkidSC-TL-(EC) MARLBOROUGH-All-U</t>
  </si>
  <si>
    <t>SkidSC-TL-(EC) WEST WAIKATO NORTH-1-All</t>
  </si>
  <si>
    <t>SkidSC-TL-(EC) WEST WAIKATO NORTH-1-R</t>
  </si>
  <si>
    <t>SkidSC-TL-(EC) WEST WAIKATO NORTH-1-U</t>
  </si>
  <si>
    <t>SkidSC-TL-(EC) WEST WAIKATO NORTH-2-All</t>
  </si>
  <si>
    <t>SkidSC-TL-(EC) WEST WAIKATO NORTH-2H-All</t>
  </si>
  <si>
    <t>SkidSC-TL-(EC) WEST WAIKATO NORTH-2H-R</t>
  </si>
  <si>
    <t>SkidSC-TL-(EC) WEST WAIKATO NORTH-2L-All</t>
  </si>
  <si>
    <t>SkidSC-TL-(EC) WEST WAIKATO NORTH-2L-R</t>
  </si>
  <si>
    <t>SkidSC-TL-(EC) WEST WAIKATO NORTH-2L-U</t>
  </si>
  <si>
    <t>SkidSC-TL-(EC) WEST WAIKATO NORTH-2M-All</t>
  </si>
  <si>
    <t>SkidSC-TL-(EC) WEST WAIKATO NORTH-2M-R</t>
  </si>
  <si>
    <t>SkidSC-TL-(EC) WEST WAIKATO NORTH-2M-U</t>
  </si>
  <si>
    <t>SkidSC-TL-(EC) WEST WAIKATO NORTH-2-R</t>
  </si>
  <si>
    <t>SkidSC-TL-(EC) WEST WAIKATO NORTH-2-U</t>
  </si>
  <si>
    <t>SkidSC-TL-(EC) WEST WAIKATO NORTH-3-All</t>
  </si>
  <si>
    <t>SkidSC-TL-(EC) WEST WAIKATO NORTH-3-R</t>
  </si>
  <si>
    <t>SkidSC-TL-(EC) WEST WAIKATO NORTH-3-U</t>
  </si>
  <si>
    <t>SkidSC-TL-(EC) WEST WAIKATO NORTH-4-All</t>
  </si>
  <si>
    <t>SkidSC-TL-(EC) WEST WAIKATO NORTH-4-R</t>
  </si>
  <si>
    <t>SkidSC-TL-(EC) WEST WAIKATO NORTH-4-U</t>
  </si>
  <si>
    <t>SkidSC-TL-(EC) WEST WAIKATO NORTH-5-All</t>
  </si>
  <si>
    <t>SkidSC-TL-(EC) WEST WAIKATO NORTH-5-R</t>
  </si>
  <si>
    <t>SkidSC-TL-(EC) WEST WAIKATO NORTH-5-U</t>
  </si>
  <si>
    <t>SkidSC-TL-(EC) WEST WAIKATO NORTH-All-All</t>
  </si>
  <si>
    <t>SkidSC-TL-(EC) WEST WAIKATO NORTH-All-R</t>
  </si>
  <si>
    <t>SkidSC-TL-(EC) WEST WAIKATO NORTH-All-U</t>
  </si>
  <si>
    <t>SkidSC-TL-(EC) WEST WAIKATO SOUTH-1-All</t>
  </si>
  <si>
    <t>SkidSC-TL-(EC) WEST WAIKATO SOUTH-1-R</t>
  </si>
  <si>
    <t>SkidSC-TL-(EC) WEST WAIKATO SOUTH-1-U</t>
  </si>
  <si>
    <t>SkidSC-TL-(EC) WEST WAIKATO SOUTH-2-All</t>
  </si>
  <si>
    <t>SkidSC-TL-(EC) WEST WAIKATO SOUTH-2H-All</t>
  </si>
  <si>
    <t>SkidSC-TL-(EC) WEST WAIKATO SOUTH-2H-R</t>
  </si>
  <si>
    <t>SkidSC-TL-(EC) WEST WAIKATO SOUTH-2L-All</t>
  </si>
  <si>
    <t>SkidSC-TL-(EC) WEST WAIKATO SOUTH-2L-R</t>
  </si>
  <si>
    <t>SkidSC-TL-(EC) WEST WAIKATO SOUTH-2M-All</t>
  </si>
  <si>
    <t>SkidSC-TL-(EC) WEST WAIKATO SOUTH-2M-R</t>
  </si>
  <si>
    <t>SkidSC-TL-(EC) WEST WAIKATO SOUTH-2-R</t>
  </si>
  <si>
    <t>SkidSC-TL-(EC) WEST WAIKATO SOUTH-2-U</t>
  </si>
  <si>
    <t>SkidSC-TL-(EC) WEST WAIKATO SOUTH-3-All</t>
  </si>
  <si>
    <t>SkidSC-TL-(EC) WEST WAIKATO SOUTH-3-R</t>
  </si>
  <si>
    <t>SkidSC-TL-(EC) WEST WAIKATO SOUTH-3-U</t>
  </si>
  <si>
    <t>SkidSC-TL-(EC) WEST WAIKATO SOUTH-4-All</t>
  </si>
  <si>
    <t>SkidSC-TL-(EC) WEST WAIKATO SOUTH-4-R</t>
  </si>
  <si>
    <t>SkidSC-TL-(EC) WEST WAIKATO SOUTH-4-U</t>
  </si>
  <si>
    <t>SkidSC-TL-(EC) WEST WAIKATO SOUTH-All-All</t>
  </si>
  <si>
    <t>SkidSC-TL-(EC) WEST WAIKATO SOUTH-All-R</t>
  </si>
  <si>
    <t>SkidSC-TL-(EC) WEST WAIKATO SOUTH-All-U</t>
  </si>
  <si>
    <t>SkidSC-TL-(NOC) BOP EAST-1-All</t>
  </si>
  <si>
    <t>SkidSC-TL-(NOC) BOP EAST-1-R</t>
  </si>
  <si>
    <t>SkidSC-TL-(NOC) BOP EAST-1-U</t>
  </si>
  <si>
    <t>SkidSC-TL-(NOC) BOP EAST-2-All</t>
  </si>
  <si>
    <t>SkidSC-TL-(NOC) BOP EAST-2H-All</t>
  </si>
  <si>
    <t>SkidSC-TL-(NOC) BOP EAST-2H-R</t>
  </si>
  <si>
    <t>SkidSC-TL-(NOC) BOP EAST-2L-All</t>
  </si>
  <si>
    <t>SkidSC-TL-(NOC) BOP EAST-2L-R</t>
  </si>
  <si>
    <t>SkidSC-TL-(NOC) BOP EAST-2L-U</t>
  </si>
  <si>
    <t>SkidSC-TL-(NOC) BOP EAST-2M-All</t>
  </si>
  <si>
    <t>SkidSC-TL-(NOC) BOP EAST-2M-R</t>
  </si>
  <si>
    <t>SkidSC-TL-(NOC) BOP EAST-2M-U</t>
  </si>
  <si>
    <t>SkidSC-TL-(NOC) BOP EAST-2-R</t>
  </si>
  <si>
    <t>SkidSC-TL-(NOC) BOP EAST-2-U</t>
  </si>
  <si>
    <t>SkidSC-TL-(NOC) BOP EAST-3-All</t>
  </si>
  <si>
    <t>SkidSC-TL-(NOC) BOP EAST-3-R</t>
  </si>
  <si>
    <t>SkidSC-TL-(NOC) BOP EAST-3-U</t>
  </si>
  <si>
    <t>SkidSC-TL-(NOC) BOP EAST-4-All</t>
  </si>
  <si>
    <t>SkidSC-TL-(NOC) BOP EAST-4-R</t>
  </si>
  <si>
    <t>SkidSC-TL-(NOC) BOP EAST-4-U</t>
  </si>
  <si>
    <t>SkidSC-TL-(NOC) BOP EAST-5-All</t>
  </si>
  <si>
    <t>SkidSC-TL-(NOC) BOP EAST-5-R</t>
  </si>
  <si>
    <t>SkidSC-TL-(NOC) BOP EAST-5-U</t>
  </si>
  <si>
    <t>SkidSC-TL-(NOC) BOP EAST-All-All</t>
  </si>
  <si>
    <t>SkidSC-TL-(NOC) BOP EAST-All-R</t>
  </si>
  <si>
    <t>SkidSC-TL-(NOC) BOP EAST-All-U</t>
  </si>
  <si>
    <t>SkidSC-TL-(NOC) BOP WEST-1-All</t>
  </si>
  <si>
    <t>SkidSC-TL-(NOC) BOP WEST-1-R</t>
  </si>
  <si>
    <t>SkidSC-TL-(NOC) BOP WEST-1-U</t>
  </si>
  <si>
    <t>SkidSC-TL-(NOC) BOP WEST-2-All</t>
  </si>
  <si>
    <t>SkidSC-TL-(NOC) BOP WEST-2H-All</t>
  </si>
  <si>
    <t>SkidSC-TL-(NOC) BOP WEST-2H-R</t>
  </si>
  <si>
    <t>SkidSC-TL-(NOC) BOP WEST-2H-U</t>
  </si>
  <si>
    <t>SkidSC-TL-(NOC) BOP WEST-2L-All</t>
  </si>
  <si>
    <t>SkidSC-TL-(NOC) BOP WEST-2L-R</t>
  </si>
  <si>
    <t>SkidSC-TL-(NOC) BOP WEST-2L-U</t>
  </si>
  <si>
    <t>SkidSC-TL-(NOC) BOP WEST-2M-All</t>
  </si>
  <si>
    <t>SkidSC-TL-(NOC) BOP WEST-2M-R</t>
  </si>
  <si>
    <t>SkidSC-TL-(NOC) BOP WEST-2M-U</t>
  </si>
  <si>
    <t>SkidSC-TL-(NOC) BOP WEST-2-R</t>
  </si>
  <si>
    <t>SkidSC-TL-(NOC) BOP WEST-2-U</t>
  </si>
  <si>
    <t>SkidSC-TL-(NOC) BOP WEST-3-All</t>
  </si>
  <si>
    <t>SkidSC-TL-(NOC) BOP WEST-3-R</t>
  </si>
  <si>
    <t>SkidSC-TL-(NOC) BOP WEST-3-U</t>
  </si>
  <si>
    <t>SkidSC-TL-(NOC) BOP WEST-4-All</t>
  </si>
  <si>
    <t>SkidSC-TL-(NOC) BOP WEST-4-R</t>
  </si>
  <si>
    <t>SkidSC-TL-(NOC) BOP WEST-4-U</t>
  </si>
  <si>
    <t>SkidSC-TL-(NOC) BOP WEST-5-All</t>
  </si>
  <si>
    <t>SkidSC-TL-(NOC) BOP WEST-5-R</t>
  </si>
  <si>
    <t>SkidSC-TL-(NOC) BOP WEST-5-U</t>
  </si>
  <si>
    <t>SkidSC-TL-(NOC) BOP WEST-All-All</t>
  </si>
  <si>
    <t>SkidSC-TL-(NOC) BOP WEST-All-R</t>
  </si>
  <si>
    <t>SkidSC-TL-(NOC) BOP WEST-All-U</t>
  </si>
  <si>
    <t>SkidSC-TL-(NOC) CENTRAL WAIKATO-1-All</t>
  </si>
  <si>
    <t>SkidSC-TL-(NOC) CENTRAL WAIKATO-1-R</t>
  </si>
  <si>
    <t>SkidSC-TL-(NOC) CENTRAL WAIKATO-1-U</t>
  </si>
  <si>
    <t>SkidSC-TL-(NOC) CENTRAL WAIKATO-2-All</t>
  </si>
  <si>
    <t>SkidSC-TL-(NOC) CENTRAL WAIKATO-2H-All</t>
  </si>
  <si>
    <t>SkidSC-TL-(NOC) CENTRAL WAIKATO-2H-R</t>
  </si>
  <si>
    <t>SkidSC-TL-(NOC) CENTRAL WAIKATO-2H-U</t>
  </si>
  <si>
    <t>SkidSC-TL-(NOC) CENTRAL WAIKATO-2L-All</t>
  </si>
  <si>
    <t>SkidSC-TL-(NOC) CENTRAL WAIKATO-2L-R</t>
  </si>
  <si>
    <t>SkidSC-TL-(NOC) CENTRAL WAIKATO-2L-U</t>
  </si>
  <si>
    <t>SkidSC-TL-(NOC) CENTRAL WAIKATO-2M-All</t>
  </si>
  <si>
    <t>SkidSC-TL-(NOC) CENTRAL WAIKATO-2M-R</t>
  </si>
  <si>
    <t>SkidSC-TL-(NOC) CENTRAL WAIKATO-2M-U</t>
  </si>
  <si>
    <t>SkidSC-TL-(NOC) CENTRAL WAIKATO-2-R</t>
  </si>
  <si>
    <t>SkidSC-TL-(NOC) CENTRAL WAIKATO-2-U</t>
  </si>
  <si>
    <t>SkidSC-TL-(NOC) CENTRAL WAIKATO-3-All</t>
  </si>
  <si>
    <t>SkidSC-TL-(NOC) CENTRAL WAIKATO-3-R</t>
  </si>
  <si>
    <t>SkidSC-TL-(NOC) CENTRAL WAIKATO-3-U</t>
  </si>
  <si>
    <t>SkidSC-TL-(NOC) CENTRAL WAIKATO-4-All</t>
  </si>
  <si>
    <t>SkidSC-TL-(NOC) CENTRAL WAIKATO-4-R</t>
  </si>
  <si>
    <t>SkidSC-TL-(NOC) CENTRAL WAIKATO-4-U</t>
  </si>
  <si>
    <t>SkidSC-TL-(NOC) CENTRAL WAIKATO-5-All</t>
  </si>
  <si>
    <t>SkidSC-TL-(NOC) CENTRAL WAIKATO-5-R</t>
  </si>
  <si>
    <t>SkidSC-TL-(NOC) CENTRAL WAIKATO-5-U</t>
  </si>
  <si>
    <t>SkidSC-TL-(NOC) CENTRAL WAIKATO-All-All</t>
  </si>
  <si>
    <t>SkidSC-TL-(NOC) CENTRAL WAIKATO-All-R</t>
  </si>
  <si>
    <t>SkidSC-TL-(NOC) CENTRAL WAIKATO-All-U</t>
  </si>
  <si>
    <t>SkidSC-TL-(NOC) COASTAL OTAGO-1-All</t>
  </si>
  <si>
    <t>SkidSC-TL-(NOC) COASTAL OTAGO-1-R</t>
  </si>
  <si>
    <t>SkidSC-TL-(NOC) COASTAL OTAGO-1-U</t>
  </si>
  <si>
    <t>SkidSC-TL-(NOC) COASTAL OTAGO-2-All</t>
  </si>
  <si>
    <t>SkidSC-TL-(NOC) COASTAL OTAGO-2H-All</t>
  </si>
  <si>
    <t>SkidSC-TL-(NOC) COASTAL OTAGO-2H-R</t>
  </si>
  <si>
    <t>SkidSC-TL-(NOC) COASTAL OTAGO-2L-All</t>
  </si>
  <si>
    <t>SkidSC-TL-(NOC) COASTAL OTAGO-2L-R</t>
  </si>
  <si>
    <t>SkidSC-TL-(NOC) COASTAL OTAGO-2M-All</t>
  </si>
  <si>
    <t>SkidSC-TL-(NOC) COASTAL OTAGO-2M-R</t>
  </si>
  <si>
    <t>SkidSC-TL-(NOC) COASTAL OTAGO-2-R</t>
  </si>
  <si>
    <t>SkidSC-TL-(NOC) COASTAL OTAGO-2-U</t>
  </si>
  <si>
    <t>SkidSC-TL-(NOC) COASTAL OTAGO-3-All</t>
  </si>
  <si>
    <t>SkidSC-TL-(NOC) COASTAL OTAGO-3-R</t>
  </si>
  <si>
    <t>SkidSC-TL-(NOC) COASTAL OTAGO-3-U</t>
  </si>
  <si>
    <t>SkidSC-TL-(NOC) COASTAL OTAGO-4-All</t>
  </si>
  <si>
    <t>SkidSC-TL-(NOC) COASTAL OTAGO-4-R</t>
  </si>
  <si>
    <t>SkidSC-TL-(NOC) COASTAL OTAGO-4-U</t>
  </si>
  <si>
    <t>SkidSC-TL-(NOC) COASTAL OTAGO-5-All</t>
  </si>
  <si>
    <t>SkidSC-TL-(NOC) COASTAL OTAGO-5-R</t>
  </si>
  <si>
    <t>SkidSC-TL-(NOC) COASTAL OTAGO-5-U</t>
  </si>
  <si>
    <t>SkidSC-TL-(NOC) COASTAL OTAGO-All-All</t>
  </si>
  <si>
    <t>SkidSC-TL-(NOC) COASTAL OTAGO-All-R</t>
  </si>
  <si>
    <t>SkidSC-TL-(NOC) COASTAL OTAGO-All-U</t>
  </si>
  <si>
    <t>SkidSC-TL-(NOC) EAST WAIKATO-1-All</t>
  </si>
  <si>
    <t>SkidSC-TL-(NOC) EAST WAIKATO-1-R</t>
  </si>
  <si>
    <t>SkidSC-TL-(NOC) EAST WAIKATO-1-U</t>
  </si>
  <si>
    <t>SkidSC-TL-(NOC) EAST WAIKATO-2-All</t>
  </si>
  <si>
    <t>SkidSC-TL-(NOC) EAST WAIKATO-2H-All</t>
  </si>
  <si>
    <t>SkidSC-TL-(NOC) EAST WAIKATO-2H-R</t>
  </si>
  <si>
    <t>SkidSC-TL-(NOC) EAST WAIKATO-2H-U</t>
  </si>
  <si>
    <t>SkidSC-TL-(NOC) EAST WAIKATO-2L-All</t>
  </si>
  <si>
    <t>SkidSC-TL-(NOC) EAST WAIKATO-2L-R</t>
  </si>
  <si>
    <t>SkidSC-TL-(NOC) EAST WAIKATO-2L-U</t>
  </si>
  <si>
    <t>SkidSC-TL-(NOC) EAST WAIKATO-2M-All</t>
  </si>
  <si>
    <t>SkidSC-TL-(NOC) EAST WAIKATO-2M-R</t>
  </si>
  <si>
    <t>SkidSC-TL-(NOC) EAST WAIKATO-2M-U</t>
  </si>
  <si>
    <t>SkidSC-TL-(NOC) EAST WAIKATO-2-R</t>
  </si>
  <si>
    <t>SkidSC-TL-(NOC) EAST WAIKATO-2-U</t>
  </si>
  <si>
    <t>SkidSC-TL-(NOC) EAST WAIKATO-3-All</t>
  </si>
  <si>
    <t>SkidSC-TL-(NOC) EAST WAIKATO-3H-All</t>
  </si>
  <si>
    <t>SkidSC-TL-(NOC) EAST WAIKATO-3H-R</t>
  </si>
  <si>
    <t>SkidSC-TL-(NOC) EAST WAIKATO-3H-U</t>
  </si>
  <si>
    <t>SkidSC-TL-(NOC) EAST WAIKATO-3-R</t>
  </si>
  <si>
    <t>SkidSC-TL-(NOC) EAST WAIKATO-3-U</t>
  </si>
  <si>
    <t>SkidSC-TL-(NOC) EAST WAIKATO-4-All</t>
  </si>
  <si>
    <t>SkidSC-TL-(NOC) EAST WAIKATO-4-R</t>
  </si>
  <si>
    <t>SkidSC-TL-(NOC) EAST WAIKATO-4-U</t>
  </si>
  <si>
    <t>SkidSC-TL-(NOC) EAST WAIKATO-5-All</t>
  </si>
  <si>
    <t>SkidSC-TL-(NOC) EAST WAIKATO-5-U</t>
  </si>
  <si>
    <t>SkidSC-TL-(NOC) EAST WAIKATO-All-All</t>
  </si>
  <si>
    <t>SkidSC-TL-(NOC) EAST WAIKATO-All-R</t>
  </si>
  <si>
    <t>SkidSC-TL-(NOC) EAST WAIKATO-All-U</t>
  </si>
  <si>
    <t>SkidSC-TL-(NOC) HAWKES BAY-1-All</t>
  </si>
  <si>
    <t>SkidSC-TL-(NOC) HAWKES BAY-1L-All</t>
  </si>
  <si>
    <t>SkidSC-TL-(NOC) HAWKES BAY-1L-U</t>
  </si>
  <si>
    <t>SkidSC-TL-(NOC) HAWKES BAY-1-R</t>
  </si>
  <si>
    <t>SkidSC-TL-(NOC) HAWKES BAY-1-U</t>
  </si>
  <si>
    <t>SkidSC-TL-(NOC) HAWKES BAY-2-All</t>
  </si>
  <si>
    <t>SkidSC-TL-(NOC) HAWKES BAY-2H-All</t>
  </si>
  <si>
    <t>SkidSC-TL-(NOC) HAWKES BAY-2H-R</t>
  </si>
  <si>
    <t>SkidSC-TL-(NOC) HAWKES BAY-2L-All</t>
  </si>
  <si>
    <t>SkidSC-TL-(NOC) HAWKES BAY-2L-R</t>
  </si>
  <si>
    <t>SkidSC-TL-(NOC) HAWKES BAY-2M-All</t>
  </si>
  <si>
    <t>SkidSC-TL-(NOC) HAWKES BAY-2M-R</t>
  </si>
  <si>
    <t>SkidSC-TL-(NOC) HAWKES BAY-2-R</t>
  </si>
  <si>
    <t>SkidSC-TL-(NOC) HAWKES BAY-2-U</t>
  </si>
  <si>
    <t>SkidSC-TL-(NOC) HAWKES BAY-3-All</t>
  </si>
  <si>
    <t>SkidSC-TL-(NOC) HAWKES BAY-3L-All</t>
  </si>
  <si>
    <t>SkidSC-TL-(NOC) HAWKES BAY-3L-R</t>
  </si>
  <si>
    <t>SkidSC-TL-(NOC) HAWKES BAY-3-R</t>
  </si>
  <si>
    <t>SkidSC-TL-(NOC) HAWKES BAY-3-U</t>
  </si>
  <si>
    <t>SkidSC-TL-(NOC) HAWKES BAY-4-All</t>
  </si>
  <si>
    <t>SkidSC-TL-(NOC) HAWKES BAY-4-R</t>
  </si>
  <si>
    <t>SkidSC-TL-(NOC) HAWKES BAY-4-U</t>
  </si>
  <si>
    <t>SkidSC-TL-(NOC) HAWKES BAY-5-All</t>
  </si>
  <si>
    <t>SkidSC-TL-(NOC) HAWKES BAY-5-R</t>
  </si>
  <si>
    <t>SkidSC-TL-(NOC) HAWKES BAY-5-U</t>
  </si>
  <si>
    <t>SkidSC-TL-(NOC) HAWKES BAY-All-All</t>
  </si>
  <si>
    <t>SkidSC-TL-(NOC) HAWKES BAY-All-R</t>
  </si>
  <si>
    <t>SkidSC-TL-(NOC) HAWKES BAY-All-U</t>
  </si>
  <si>
    <t>SkidSC-TL-(NOC) MANAWATU-WHANGANUI-1-All</t>
  </si>
  <si>
    <t>SkidSC-TL-(NOC) MANAWATU-WHANGANUI-1-R</t>
  </si>
  <si>
    <t>SkidSC-TL-(NOC) MANAWATU-WHANGANUI-1-U</t>
  </si>
  <si>
    <t>SkidSC-TL-(NOC) MANAWATU-WHANGANUI-2-All</t>
  </si>
  <si>
    <t>SkidSC-TL-(NOC) MANAWATU-WHANGANUI-2H-All</t>
  </si>
  <si>
    <t>SkidSC-TL-(NOC) MANAWATU-WHANGANUI-2H-R</t>
  </si>
  <si>
    <t>SkidSC-TL-(NOC) MANAWATU-WHANGANUI-2H-U</t>
  </si>
  <si>
    <t>SkidSC-TL-(NOC) MANAWATU-WHANGANUI-2L-All</t>
  </si>
  <si>
    <t>SkidSC-TL-(NOC) MANAWATU-WHANGANUI-2L-R</t>
  </si>
  <si>
    <t>SkidSC-TL-(NOC) MANAWATU-WHANGANUI-2M-All</t>
  </si>
  <si>
    <t>SkidSC-TL-(NOC) MANAWATU-WHANGANUI-2M-R</t>
  </si>
  <si>
    <t>SkidSC-TL-(NOC) MANAWATU-WHANGANUI-2-R</t>
  </si>
  <si>
    <t>SkidSC-TL-(NOC) MANAWATU-WHANGANUI-2-U</t>
  </si>
  <si>
    <t>SkidSC-TL-(NOC) MANAWATU-WHANGANUI-3-All</t>
  </si>
  <si>
    <t>SkidSC-TL-(NOC) MANAWATU-WHANGANUI-3-R</t>
  </si>
  <si>
    <t>SkidSC-TL-(NOC) MANAWATU-WHANGANUI-3-U</t>
  </si>
  <si>
    <t>SkidSC-TL-(NOC) MANAWATU-WHANGANUI-4-All</t>
  </si>
  <si>
    <t>SkidSC-TL-(NOC) MANAWATU-WHANGANUI-4-R</t>
  </si>
  <si>
    <t>SkidSC-TL-(NOC) MANAWATU-WHANGANUI-4-U</t>
  </si>
  <si>
    <t>SkidSC-TL-(NOC) MANAWATU-WHANGANUI-5-All</t>
  </si>
  <si>
    <t>SkidSC-TL-(NOC) MANAWATU-WHANGANUI-5-U</t>
  </si>
  <si>
    <t>SkidSC-TL-(NOC) MANAWATU-WHANGANUI-All-All</t>
  </si>
  <si>
    <t>SkidSC-TL-(NOC) MANAWATU-WHANGANUI-All-R</t>
  </si>
  <si>
    <t>SkidSC-TL-(NOC) MANAWATU-WHANGANUI-All-U</t>
  </si>
  <si>
    <t>SkidSC-TL-(NOC) NELSON-TASMAN-1-All</t>
  </si>
  <si>
    <t>SkidSC-TL-(NOC) NELSON-TASMAN-1-R</t>
  </si>
  <si>
    <t>SkidSC-TL-(NOC) NELSON-TASMAN-1-U</t>
  </si>
  <si>
    <t>SkidSC-TL-(NOC) NELSON-TASMAN-2-All</t>
  </si>
  <si>
    <t>SkidSC-TL-(NOC) NELSON-TASMAN-2H-All</t>
  </si>
  <si>
    <t>SkidSC-TL-(NOC) NELSON-TASMAN-2H-R</t>
  </si>
  <si>
    <t>SkidSC-TL-(NOC) NELSON-TASMAN-2L-All</t>
  </si>
  <si>
    <t>SkidSC-TL-(NOC) NELSON-TASMAN-2L-R</t>
  </si>
  <si>
    <t>SkidSC-TL-(NOC) NELSON-TASMAN-2M-All</t>
  </si>
  <si>
    <t>SkidSC-TL-(NOC) NELSON-TASMAN-2M-R</t>
  </si>
  <si>
    <t>SkidSC-TL-(NOC) NELSON-TASMAN-2-R</t>
  </si>
  <si>
    <t>SkidSC-TL-(NOC) NELSON-TASMAN-2-U</t>
  </si>
  <si>
    <t>SkidSC-TL-(NOC) NELSON-TASMAN-3-All</t>
  </si>
  <si>
    <t>SkidSC-TL-(NOC) NELSON-TASMAN-3-R</t>
  </si>
  <si>
    <t>SkidSC-TL-(NOC) NELSON-TASMAN-3-U</t>
  </si>
  <si>
    <t>SkidSC-TL-(NOC) NELSON-TASMAN-4-All</t>
  </si>
  <si>
    <t>SkidSC-TL-(NOC) NELSON-TASMAN-4-R</t>
  </si>
  <si>
    <t>SkidSC-TL-(NOC) NELSON-TASMAN-4-U</t>
  </si>
  <si>
    <t>SkidSC-TL-(NOC) NELSON-TASMAN-5-All</t>
  </si>
  <si>
    <t>SkidSC-TL-(NOC) NELSON-TASMAN-5-R</t>
  </si>
  <si>
    <t>SkidSC-TL-(NOC) NELSON-TASMAN-5-U</t>
  </si>
  <si>
    <t>SkidSC-TL-(NOC) NELSON-TASMAN-All-All</t>
  </si>
  <si>
    <t>SkidSC-TL-(NOC) NELSON-TASMAN-All-R</t>
  </si>
  <si>
    <t>SkidSC-TL-(NOC) NELSON-TASMAN-All-U</t>
  </si>
  <si>
    <t>SkidSC-TL-(NOC) NORTH CANTERBURY-1-All</t>
  </si>
  <si>
    <t>SkidSC-TL-(NOC) NORTH CANTERBURY-1-R</t>
  </si>
  <si>
    <t>SkidSC-TL-(NOC) NORTH CANTERBURY-1-U</t>
  </si>
  <si>
    <t>SkidSC-TL-(NOC) NORTH CANTERBURY-2-All</t>
  </si>
  <si>
    <t>SkidSC-TL-(NOC) NORTH CANTERBURY-2H-All</t>
  </si>
  <si>
    <t>SkidSC-TL-(NOC) NORTH CANTERBURY-2H-R</t>
  </si>
  <si>
    <t>SkidSC-TL-(NOC) NORTH CANTERBURY-2H-U</t>
  </si>
  <si>
    <t>SkidSC-TL-(NOC) NORTH CANTERBURY-2L-All</t>
  </si>
  <si>
    <t>SkidSC-TL-(NOC) NORTH CANTERBURY-2L-R</t>
  </si>
  <si>
    <t>SkidSC-TL-(NOC) NORTH CANTERBURY-2L-U</t>
  </si>
  <si>
    <t>SkidSC-TL-(NOC) NORTH CANTERBURY-2M-All</t>
  </si>
  <si>
    <t>SkidSC-TL-(NOC) NORTH CANTERBURY-2M-R</t>
  </si>
  <si>
    <t>SkidSC-TL-(NOC) NORTH CANTERBURY-2-R</t>
  </si>
  <si>
    <t>SkidSC-TL-(NOC) NORTH CANTERBURY-2-U</t>
  </si>
  <si>
    <t>SkidSC-TL-(NOC) NORTH CANTERBURY-3-All</t>
  </si>
  <si>
    <t>SkidSC-TL-(NOC) NORTH CANTERBURY-3-R</t>
  </si>
  <si>
    <t>SkidSC-TL-(NOC) NORTH CANTERBURY-3-U</t>
  </si>
  <si>
    <t>SkidSC-TL-(NOC) NORTH CANTERBURY-4-All</t>
  </si>
  <si>
    <t>SkidSC-TL-(NOC) NORTH CANTERBURY-4-R</t>
  </si>
  <si>
    <t>SkidSC-TL-(NOC) NORTH CANTERBURY-4-U</t>
  </si>
  <si>
    <t>SkidSC-TL-(NOC) NORTH CANTERBURY-5-All</t>
  </si>
  <si>
    <t>SkidSC-TL-(NOC) NORTH CANTERBURY-5-R</t>
  </si>
  <si>
    <t>SkidSC-TL-(NOC) NORTH CANTERBURY-5-U</t>
  </si>
  <si>
    <t>SkidSC-TL-(NOC) NORTH CANTERBURY-All-All</t>
  </si>
  <si>
    <t>SkidSC-TL-(NOC) NORTH CANTERBURY-All-R</t>
  </si>
  <si>
    <t>SkidSC-TL-(NOC) NORTH CANTERBURY-All-U</t>
  </si>
  <si>
    <t>SkidSC-TL-(NOC) NORTHLAND-1-All</t>
  </si>
  <si>
    <t>SkidSC-TL-(NOC) NORTHLAND-1-R</t>
  </si>
  <si>
    <t>SkidSC-TL-(NOC) NORTHLAND-1-U</t>
  </si>
  <si>
    <t>SkidSC-TL-(NOC) NORTHLAND-2-All</t>
  </si>
  <si>
    <t>SkidSC-TL-(NOC) NORTHLAND-2H-All</t>
  </si>
  <si>
    <t>SkidSC-TL-(NOC) NORTHLAND-2H-R</t>
  </si>
  <si>
    <t>SkidSC-TL-(NOC) NORTHLAND-2H-U</t>
  </si>
  <si>
    <t>SkidSC-TL-(NOC) NORTHLAND-2L-All</t>
  </si>
  <si>
    <t>SkidSC-TL-(NOC) NORTHLAND-2L-R</t>
  </si>
  <si>
    <t>SkidSC-TL-(NOC) NORTHLAND-2L-U</t>
  </si>
  <si>
    <t>SkidSC-TL-(NOC) NORTHLAND-2M-All</t>
  </si>
  <si>
    <t>SkidSC-TL-(NOC) NORTHLAND-2M-R</t>
  </si>
  <si>
    <t>SkidSC-TL-(NOC) NORTHLAND-2M-U</t>
  </si>
  <si>
    <t>SkidSC-TL-(NOC) NORTHLAND-2-R</t>
  </si>
  <si>
    <t>SkidSC-TL-(NOC) NORTHLAND-2-U</t>
  </si>
  <si>
    <t>SkidSC-TL-(NOC) NORTHLAND-3-All</t>
  </si>
  <si>
    <t>SkidSC-TL-(NOC) NORTHLAND-3-R</t>
  </si>
  <si>
    <t>SkidSC-TL-(NOC) NORTHLAND-3-U</t>
  </si>
  <si>
    <t>SkidSC-TL-(NOC) NORTHLAND-4-All</t>
  </si>
  <si>
    <t>SkidSC-TL-(NOC) NORTHLAND-4-R</t>
  </si>
  <si>
    <t>SkidSC-TL-(NOC) NORTHLAND-4-U</t>
  </si>
  <si>
    <t>SkidSC-TL-(NOC) NORTHLAND-5-All</t>
  </si>
  <si>
    <t>SkidSC-TL-(NOC) NORTHLAND-5-R</t>
  </si>
  <si>
    <t>SkidSC-TL-(NOC) NORTHLAND-5-U</t>
  </si>
  <si>
    <t>SkidSC-TL-(NOC) NORTHLAND-All-All</t>
  </si>
  <si>
    <t>SkidSC-TL-(NOC) NORTHLAND-All-R</t>
  </si>
  <si>
    <t>SkidSC-TL-(NOC) NORTHLAND-All-U</t>
  </si>
  <si>
    <t>SkidSC-TL-(NOC) OTAGO CENTRAL-1-All</t>
  </si>
  <si>
    <t>SkidSC-TL-(NOC) OTAGO CENTRAL-1-R</t>
  </si>
  <si>
    <t>SkidSC-TL-(NOC) OTAGO CENTRAL-1-U</t>
  </si>
  <si>
    <t>SkidSC-TL-(NOC) OTAGO CENTRAL-2-All</t>
  </si>
  <si>
    <t>SkidSC-TL-(NOC) OTAGO CENTRAL-2H-All</t>
  </si>
  <si>
    <t>SkidSC-TL-(NOC) OTAGO CENTRAL-2H-R</t>
  </si>
  <si>
    <t>SkidSC-TL-(NOC) OTAGO CENTRAL-2L-All</t>
  </si>
  <si>
    <t>SkidSC-TL-(NOC) OTAGO CENTRAL-2L-R</t>
  </si>
  <si>
    <t>SkidSC-TL-(NOC) OTAGO CENTRAL-2M-All</t>
  </si>
  <si>
    <t>SkidSC-TL-(NOC) OTAGO CENTRAL-2M-R</t>
  </si>
  <si>
    <t>SkidSC-TL-(NOC) OTAGO CENTRAL-2-R</t>
  </si>
  <si>
    <t>SkidSC-TL-(NOC) OTAGO CENTRAL-2-U</t>
  </si>
  <si>
    <t>SkidSC-TL-(NOC) OTAGO CENTRAL-3-All</t>
  </si>
  <si>
    <t>SkidSC-TL-(NOC) OTAGO CENTRAL-3-R</t>
  </si>
  <si>
    <t>SkidSC-TL-(NOC) OTAGO CENTRAL-3-U</t>
  </si>
  <si>
    <t>SkidSC-TL-(NOC) OTAGO CENTRAL-4-All</t>
  </si>
  <si>
    <t>SkidSC-TL-(NOC) OTAGO CENTRAL-4-R</t>
  </si>
  <si>
    <t>SkidSC-TL-(NOC) OTAGO CENTRAL-4-U</t>
  </si>
  <si>
    <t>SkidSC-TL-(NOC) OTAGO CENTRAL-5-All</t>
  </si>
  <si>
    <t>SkidSC-TL-(NOC) OTAGO CENTRAL-5-R</t>
  </si>
  <si>
    <t>SkidSC-TL-(NOC) OTAGO CENTRAL-All-All</t>
  </si>
  <si>
    <t>SkidSC-TL-(NOC) OTAGO CENTRAL-All-R</t>
  </si>
  <si>
    <t>SkidSC-TL-(NOC) OTAGO CENTRAL-All-U</t>
  </si>
  <si>
    <t>SkidSC-TL-(NOC) SOUTH CANTERBURY-1-All</t>
  </si>
  <si>
    <t>SkidSC-TL-(NOC) SOUTH CANTERBURY-1-R</t>
  </si>
  <si>
    <t>SkidSC-TL-(NOC) SOUTH CANTERBURY-1-U</t>
  </si>
  <si>
    <t>SkidSC-TL-(NOC) SOUTH CANTERBURY-2-All</t>
  </si>
  <si>
    <t>SkidSC-TL-(NOC) SOUTH CANTERBURY-2H-All</t>
  </si>
  <si>
    <t>SkidSC-TL-(NOC) SOUTH CANTERBURY-2H-R</t>
  </si>
  <si>
    <t>SkidSC-TL-(NOC) SOUTH CANTERBURY-2L-All</t>
  </si>
  <si>
    <t>SkidSC-TL-(NOC) SOUTH CANTERBURY-2L-R</t>
  </si>
  <si>
    <t>SkidSC-TL-(NOC) SOUTH CANTERBURY-2M-All</t>
  </si>
  <si>
    <t>SkidSC-TL-(NOC) SOUTH CANTERBURY-2M-R</t>
  </si>
  <si>
    <t>SkidSC-TL-(NOC) SOUTH CANTERBURY-2-R</t>
  </si>
  <si>
    <t>SkidSC-TL-(NOC) SOUTH CANTERBURY-2-U</t>
  </si>
  <si>
    <t>SkidSC-TL-(NOC) SOUTH CANTERBURY-3-All</t>
  </si>
  <si>
    <t>SkidSC-TL-(NOC) SOUTH CANTERBURY-3L-All</t>
  </si>
  <si>
    <t>SkidSC-TL-(NOC) SOUTH CANTERBURY-3L-R</t>
  </si>
  <si>
    <t>SkidSC-TL-(NOC) SOUTH CANTERBURY-3-R</t>
  </si>
  <si>
    <t>SkidSC-TL-(NOC) SOUTH CANTERBURY-3-U</t>
  </si>
  <si>
    <t>SkidSC-TL-(NOC) SOUTH CANTERBURY-4-All</t>
  </si>
  <si>
    <t>SkidSC-TL-(NOC) SOUTH CANTERBURY-4-R</t>
  </si>
  <si>
    <t>SkidSC-TL-(NOC) SOUTH CANTERBURY-4-U</t>
  </si>
  <si>
    <t>SkidSC-TL-(NOC) SOUTH CANTERBURY-5-All</t>
  </si>
  <si>
    <t>SkidSC-TL-(NOC) SOUTH CANTERBURY-5-U</t>
  </si>
  <si>
    <t>SkidSC-TL-(NOC) SOUTH CANTERBURY-All-All</t>
  </si>
  <si>
    <t>SkidSC-TL-(NOC) SOUTH CANTERBURY-All-R</t>
  </si>
  <si>
    <t>SkidSC-TL-(NOC) SOUTH CANTERBURY-All-U</t>
  </si>
  <si>
    <t>SkidSC-TL-(NOC) SOUTHLAND-1-All</t>
  </si>
  <si>
    <t>SkidSC-TL-(NOC) SOUTHLAND-1-R</t>
  </si>
  <si>
    <t>SkidSC-TL-(NOC) SOUTHLAND-1-U</t>
  </si>
  <si>
    <t>SkidSC-TL-(NOC) SOUTHLAND-2-All</t>
  </si>
  <si>
    <t>SkidSC-TL-(NOC) SOUTHLAND-2H-All</t>
  </si>
  <si>
    <t>SkidSC-TL-(NOC) SOUTHLAND-2H-R</t>
  </si>
  <si>
    <t>SkidSC-TL-(NOC) SOUTHLAND-2L-All</t>
  </si>
  <si>
    <t>SkidSC-TL-(NOC) SOUTHLAND-2L-R</t>
  </si>
  <si>
    <t>SkidSC-TL-(NOC) SOUTHLAND-2M-All</t>
  </si>
  <si>
    <t>SkidSC-TL-(NOC) SOUTHLAND-2M-R</t>
  </si>
  <si>
    <t>SkidSC-TL-(NOC) SOUTHLAND-2-R</t>
  </si>
  <si>
    <t>SkidSC-TL-(NOC) SOUTHLAND-2-U</t>
  </si>
  <si>
    <t>SkidSC-TL-(NOC) SOUTHLAND-3-All</t>
  </si>
  <si>
    <t>SkidSC-TL-(NOC) SOUTHLAND-3-R</t>
  </si>
  <si>
    <t>SkidSC-TL-(NOC) SOUTHLAND-3-U</t>
  </si>
  <si>
    <t>SkidSC-TL-(NOC) SOUTHLAND-4-All</t>
  </si>
  <si>
    <t>SkidSC-TL-(NOC) SOUTHLAND-4-R</t>
  </si>
  <si>
    <t>SkidSC-TL-(NOC) SOUTHLAND-4-U</t>
  </si>
  <si>
    <t>SkidSC-TL-(NOC) SOUTHLAND-5-All</t>
  </si>
  <si>
    <t>SkidSC-TL-(NOC) SOUTHLAND-5-U</t>
  </si>
  <si>
    <t>SkidSC-TL-(NOC) SOUTHLAND-All-All</t>
  </si>
  <si>
    <t>SkidSC-TL-(NOC) SOUTHLAND-All-R</t>
  </si>
  <si>
    <t>SkidSC-TL-(NOC) SOUTHLAND-All-U</t>
  </si>
  <si>
    <t>SkidSC-TL-(NOC) TAIRAWHITI ROADS NORTHERN-1-All</t>
  </si>
  <si>
    <t>SkidSC-TL-(NOC) TAIRAWHITI ROADS NORTHERN-1-R</t>
  </si>
  <si>
    <t>SkidSC-TL-(NOC) TAIRAWHITI ROADS NORTHERN-2-All</t>
  </si>
  <si>
    <t>SkidSC-TL-(NOC) TAIRAWHITI ROADS NORTHERN-2H-All</t>
  </si>
  <si>
    <t>SkidSC-TL-(NOC) TAIRAWHITI ROADS NORTHERN-2H-R</t>
  </si>
  <si>
    <t>SkidSC-TL-(NOC) TAIRAWHITI ROADS NORTHERN-2L-All</t>
  </si>
  <si>
    <t>SkidSC-TL-(NOC) TAIRAWHITI ROADS NORTHERN-2L-R</t>
  </si>
  <si>
    <t>SkidSC-TL-(NOC) TAIRAWHITI ROADS NORTHERN-2M-All</t>
  </si>
  <si>
    <t>SkidSC-TL-(NOC) TAIRAWHITI ROADS NORTHERN-2M-R</t>
  </si>
  <si>
    <t>SkidSC-TL-(NOC) TAIRAWHITI ROADS NORTHERN-2-R</t>
  </si>
  <si>
    <t>SkidSC-TL-(NOC) TAIRAWHITI ROADS NORTHERN-2-U</t>
  </si>
  <si>
    <t>SkidSC-TL-(NOC) TAIRAWHITI ROADS NORTHERN-3-All</t>
  </si>
  <si>
    <t>SkidSC-TL-(NOC) TAIRAWHITI ROADS NORTHERN-3-R</t>
  </si>
  <si>
    <t>SkidSC-TL-(NOC) TAIRAWHITI ROADS NORTHERN-3-U</t>
  </si>
  <si>
    <t>SkidSC-TL-(NOC) TAIRAWHITI ROADS NORTHERN-4-All</t>
  </si>
  <si>
    <t>SkidSC-TL-(NOC) TAIRAWHITI ROADS NORTHERN-4-R</t>
  </si>
  <si>
    <t>SkidSC-TL-(NOC) TAIRAWHITI ROADS NORTHERN-4-U</t>
  </si>
  <si>
    <t>SkidSC-TL-(NOC) TAIRAWHITI ROADS NORTHERN-All-All</t>
  </si>
  <si>
    <t>SkidSC-TL-(NOC) TAIRAWHITI ROADS NORTHERN-All-R</t>
  </si>
  <si>
    <t>SkidSC-TL-(NOC) TAIRAWHITI ROADS NORTHERN-All-U</t>
  </si>
  <si>
    <t>SkidSC-TL-(NOC) TAIRAWHITI ROADS WESTERN-1-All</t>
  </si>
  <si>
    <t>SkidSC-TL-(NOC) TAIRAWHITI ROADS WESTERN-1-R</t>
  </si>
  <si>
    <t>SkidSC-TL-(NOC) TAIRAWHITI ROADS WESTERN-1-U</t>
  </si>
  <si>
    <t>SkidSC-TL-(NOC) TAIRAWHITI ROADS WESTERN-2-All</t>
  </si>
  <si>
    <t>SkidSC-TL-(NOC) TAIRAWHITI ROADS WESTERN-2H-All</t>
  </si>
  <si>
    <t>SkidSC-TL-(NOC) TAIRAWHITI ROADS WESTERN-2H-R</t>
  </si>
  <si>
    <t>SkidSC-TL-(NOC) TAIRAWHITI ROADS WESTERN-2L-All</t>
  </si>
  <si>
    <t>SkidSC-TL-(NOC) TAIRAWHITI ROADS WESTERN-2L-R</t>
  </si>
  <si>
    <t>SkidSC-TL-(NOC) TAIRAWHITI ROADS WESTERN-2M-All</t>
  </si>
  <si>
    <t>SkidSC-TL-(NOC) TAIRAWHITI ROADS WESTERN-2M-R</t>
  </si>
  <si>
    <t>SkidSC-TL-(NOC) TAIRAWHITI ROADS WESTERN-2-R</t>
  </si>
  <si>
    <t>SkidSC-TL-(NOC) TAIRAWHITI ROADS WESTERN-2-U</t>
  </si>
  <si>
    <t>SkidSC-TL-(NOC) TAIRAWHITI ROADS WESTERN-3-All</t>
  </si>
  <si>
    <t>SkidSC-TL-(NOC) TAIRAWHITI ROADS WESTERN-3-R</t>
  </si>
  <si>
    <t>SkidSC-TL-(NOC) TAIRAWHITI ROADS WESTERN-3-U</t>
  </si>
  <si>
    <t>SkidSC-TL-(NOC) TAIRAWHITI ROADS WESTERN-4-All</t>
  </si>
  <si>
    <t>SkidSC-TL-(NOC) TAIRAWHITI ROADS WESTERN-4-R</t>
  </si>
  <si>
    <t>SkidSC-TL-(NOC) TAIRAWHITI ROADS WESTERN-4-U</t>
  </si>
  <si>
    <t>SkidSC-TL-(NOC) TAIRAWHITI ROADS WESTERN-All-All</t>
  </si>
  <si>
    <t>SkidSC-TL-(NOC) TAIRAWHITI ROADS WESTERN-All-R</t>
  </si>
  <si>
    <t>SkidSC-TL-(NOC) TAIRAWHITI ROADS WESTERN-All-U</t>
  </si>
  <si>
    <t>SkidSC-TL-(NOC) TARANAKI-1-All</t>
  </si>
  <si>
    <t>SkidSC-TL-(NOC) TARANAKI-1-R</t>
  </si>
  <si>
    <t>SkidSC-TL-(NOC) TARANAKI-1-U</t>
  </si>
  <si>
    <t>SkidSC-TL-(NOC) TARANAKI-2-All</t>
  </si>
  <si>
    <t>SkidSC-TL-(NOC) TARANAKI-2H-All</t>
  </si>
  <si>
    <t>SkidSC-TL-(NOC) TARANAKI-2H-R</t>
  </si>
  <si>
    <t>SkidSC-TL-(NOC) TARANAKI-2L-All</t>
  </si>
  <si>
    <t>SkidSC-TL-(NOC) TARANAKI-2L-R</t>
  </si>
  <si>
    <t>SkidSC-TL-(NOC) TARANAKI-2M-All</t>
  </si>
  <si>
    <t>SkidSC-TL-(NOC) TARANAKI-2M-R</t>
  </si>
  <si>
    <t>SkidSC-TL-(NOC) TARANAKI-2-R</t>
  </si>
  <si>
    <t>SkidSC-TL-(NOC) TARANAKI-2-U</t>
  </si>
  <si>
    <t>SkidSC-TL-(NOC) TARANAKI-3-All</t>
  </si>
  <si>
    <t>SkidSC-TL-(NOC) TARANAKI-3-R</t>
  </si>
  <si>
    <t>SkidSC-TL-(NOC) TARANAKI-3-U</t>
  </si>
  <si>
    <t>SkidSC-TL-(NOC) TARANAKI-4-All</t>
  </si>
  <si>
    <t>SkidSC-TL-(NOC) TARANAKI-4-R</t>
  </si>
  <si>
    <t>SkidSC-TL-(NOC) TARANAKI-4-U</t>
  </si>
  <si>
    <t>SkidSC-TL-(NOC) TARANAKI-5-All</t>
  </si>
  <si>
    <t>SkidSC-TL-(NOC) TARANAKI-5-R</t>
  </si>
  <si>
    <t>SkidSC-TL-(NOC) TARANAKI-5-U</t>
  </si>
  <si>
    <t>SkidSC-TL-(NOC) TARANAKI-All-All</t>
  </si>
  <si>
    <t>SkidSC-TL-(NOC) TARANAKI-All-R</t>
  </si>
  <si>
    <t>SkidSC-TL-(NOC) TARANAKI-All-U</t>
  </si>
  <si>
    <t>SkidSC-TL-(NOC) WELLINGTON-1-All</t>
  </si>
  <si>
    <t>SkidSC-TL-(NOC) WELLINGTON-1-R</t>
  </si>
  <si>
    <t>SkidSC-TL-(NOC) WELLINGTON-1-U</t>
  </si>
  <si>
    <t>SkidSC-TL-(NOC) WELLINGTON-2-All</t>
  </si>
  <si>
    <t>SkidSC-TL-(NOC) WELLINGTON-2H-All</t>
  </si>
  <si>
    <t>SkidSC-TL-(NOC) WELLINGTON-2H-R</t>
  </si>
  <si>
    <t>SkidSC-TL-(NOC) WELLINGTON-2H-U</t>
  </si>
  <si>
    <t>SkidSC-TL-(NOC) WELLINGTON-2L-All</t>
  </si>
  <si>
    <t>SkidSC-TL-(NOC) WELLINGTON-2L-R</t>
  </si>
  <si>
    <t>SkidSC-TL-(NOC) WELLINGTON-2L-U</t>
  </si>
  <si>
    <t>SkidSC-TL-(NOC) WELLINGTON-2M-All</t>
  </si>
  <si>
    <t>SkidSC-TL-(NOC) WELLINGTON-2M-R</t>
  </si>
  <si>
    <t>SkidSC-TL-(NOC) WELLINGTON-2-R</t>
  </si>
  <si>
    <t>SkidSC-TL-(NOC) WELLINGTON-2-U</t>
  </si>
  <si>
    <t>SkidSC-TL-(NOC) WELLINGTON-3-All</t>
  </si>
  <si>
    <t>SkidSC-TL-(NOC) WELLINGTON-3-R</t>
  </si>
  <si>
    <t>SkidSC-TL-(NOC) WELLINGTON-3-U</t>
  </si>
  <si>
    <t>SkidSC-TL-(NOC) WELLINGTON-4-All</t>
  </si>
  <si>
    <t>SkidSC-TL-(NOC) WELLINGTON-4-R</t>
  </si>
  <si>
    <t>SkidSC-TL-(NOC) WELLINGTON-4-U</t>
  </si>
  <si>
    <t>SkidSC-TL-(NOC) WELLINGTON-5-All</t>
  </si>
  <si>
    <t>SkidSC-TL-(NOC) WELLINGTON-5-R</t>
  </si>
  <si>
    <t>SkidSC-TL-(NOC) WELLINGTON-5-U</t>
  </si>
  <si>
    <t>SkidSC-TL-(NOC) WELLINGTON-All-All</t>
  </si>
  <si>
    <t>SkidSC-TL-(NOC) WELLINGTON-All-R</t>
  </si>
  <si>
    <t>SkidSC-TL-(NOC) WELLINGTON-All-U</t>
  </si>
  <si>
    <t>SkidSC-TL-(NOC) WEST COAST-1-All</t>
  </si>
  <si>
    <t>SkidSC-TL-(NOC) WEST COAST-1L-All</t>
  </si>
  <si>
    <t>SkidSC-TL-(NOC) WEST COAST-1L-R</t>
  </si>
  <si>
    <t>SkidSC-TL-(NOC) WEST COAST-1-R</t>
  </si>
  <si>
    <t>SkidSC-TL-(NOC) WEST COAST-1-U</t>
  </si>
  <si>
    <t>SkidSC-TL-(NOC) WEST COAST-2-All</t>
  </si>
  <si>
    <t>SkidSC-TL-(NOC) WEST COAST-2H-All</t>
  </si>
  <si>
    <t>SkidSC-TL-(NOC) WEST COAST-2H-R</t>
  </si>
  <si>
    <t>SkidSC-TL-(NOC) WEST COAST-2L-All</t>
  </si>
  <si>
    <t>SkidSC-TL-(NOC) WEST COAST-2L-R</t>
  </si>
  <si>
    <t>SkidSC-TL-(NOC) WEST COAST-2M-All</t>
  </si>
  <si>
    <t>SkidSC-TL-(NOC) WEST COAST-2M-R</t>
  </si>
  <si>
    <t>SkidSC-TL-(NOC) WEST COAST-2-R</t>
  </si>
  <si>
    <t>SkidSC-TL-(NOC) WEST COAST-2-U</t>
  </si>
  <si>
    <t>SkidSC-TL-(NOC) WEST COAST-3-All</t>
  </si>
  <si>
    <t>SkidSC-TL-(NOC) WEST COAST-3L-All</t>
  </si>
  <si>
    <t>SkidSC-TL-(NOC) WEST COAST-3L-R</t>
  </si>
  <si>
    <t>SkidSC-TL-(NOC) WEST COAST-3-R</t>
  </si>
  <si>
    <t>SkidSC-TL-(NOC) WEST COAST-3-U</t>
  </si>
  <si>
    <t>SkidSC-TL-(NOC) WEST COAST-4-All</t>
  </si>
  <si>
    <t>SkidSC-TL-(NOC) WEST COAST-4-R</t>
  </si>
  <si>
    <t>SkidSC-TL-(NOC) WEST COAST-4-U</t>
  </si>
  <si>
    <t>SkidSC-TL-(NOC) WEST COAST-5-All</t>
  </si>
  <si>
    <t>SkidSC-TL-(NOC) WEST COAST-5-U</t>
  </si>
  <si>
    <t>SkidSC-TL-(NOC) WEST COAST-All-All</t>
  </si>
  <si>
    <t>SkidSC-TL-(NOC) WEST COAST-All-R</t>
  </si>
  <si>
    <t>SkidSC-TL-(NOC) WEST COAST-All-U</t>
  </si>
  <si>
    <t>SkidSC-TL-AUCK ALLIANCE-1-All</t>
  </si>
  <si>
    <t>SkidSC-TL-AUCK ALLIANCE-1-R</t>
  </si>
  <si>
    <t>SkidSC-TL-AUCK ALLIANCE-1-U</t>
  </si>
  <si>
    <t>SkidSC-TL-AUCK ALLIANCE-2-All</t>
  </si>
  <si>
    <t>SkidSC-TL-AUCK ALLIANCE-2H-All</t>
  </si>
  <si>
    <t>SkidSC-TL-AUCK ALLIANCE-2H-R</t>
  </si>
  <si>
    <t>SkidSC-TL-AUCK ALLIANCE-2L-All</t>
  </si>
  <si>
    <t>SkidSC-TL-AUCK ALLIANCE-2L-R</t>
  </si>
  <si>
    <t>SkidSC-TL-AUCK ALLIANCE-2L-U</t>
  </si>
  <si>
    <t>SkidSC-TL-AUCK ALLIANCE-2M-All</t>
  </si>
  <si>
    <t>SkidSC-TL-AUCK ALLIANCE-2M-R</t>
  </si>
  <si>
    <t>SkidSC-TL-AUCK ALLIANCE-2-R</t>
  </si>
  <si>
    <t>SkidSC-TL-AUCK ALLIANCE-2-U</t>
  </si>
  <si>
    <t>SkidSC-TL-AUCK ALLIANCE-3-All</t>
  </si>
  <si>
    <t>SkidSC-TL-AUCK ALLIANCE-3-R</t>
  </si>
  <si>
    <t>SkidSC-TL-AUCK ALLIANCE-3-U</t>
  </si>
  <si>
    <t>SkidSC-TL-AUCK ALLIANCE-4-All</t>
  </si>
  <si>
    <t>SkidSC-TL-AUCK ALLIANCE-4-R</t>
  </si>
  <si>
    <t>SkidSC-TL-AUCK ALLIANCE-4-U</t>
  </si>
  <si>
    <t>SkidSC-TL-AUCK ALLIANCE-5-All</t>
  </si>
  <si>
    <t>SkidSC-TL-AUCK ALLIANCE-5-R</t>
  </si>
  <si>
    <t>SkidSC-TL-AUCK ALLIANCE-5-U</t>
  </si>
  <si>
    <t>SkidSC-TL-AUCK ALLIANCE-All-All</t>
  </si>
  <si>
    <t>SkidSC-TL-AUCK ALLIANCE-All-R</t>
  </si>
  <si>
    <t>SkidSC-TL-AUCK ALLIANCE-All-U</t>
  </si>
  <si>
    <t>SkidSC-TL-MILFORD-1-All</t>
  </si>
  <si>
    <t>SkidSC-TL-MILFORD-1-R</t>
  </si>
  <si>
    <t>SkidSC-TL-MILFORD-1-U</t>
  </si>
  <si>
    <t>SkidSC-TL-MILFORD-2-All</t>
  </si>
  <si>
    <t>SkidSC-TL-MILFORD-2H-All</t>
  </si>
  <si>
    <t>SkidSC-TL-MILFORD-2H-R</t>
  </si>
  <si>
    <t>SkidSC-TL-MILFORD-2L-All</t>
  </si>
  <si>
    <t>SkidSC-TL-MILFORD-2L-R</t>
  </si>
  <si>
    <t>SkidSC-TL-MILFORD-2M-All</t>
  </si>
  <si>
    <t>SkidSC-TL-MILFORD-2M-R</t>
  </si>
  <si>
    <t>SkidSC-TL-MILFORD-2-R</t>
  </si>
  <si>
    <t>SkidSC-TL-MILFORD-2-U</t>
  </si>
  <si>
    <t>SkidSC-TL-MILFORD-3-All</t>
  </si>
  <si>
    <t>SkidSC-TL-MILFORD-3-R</t>
  </si>
  <si>
    <t>SkidSC-TL-MILFORD-3-U</t>
  </si>
  <si>
    <t>SkidSC-TL-MILFORD-4-All</t>
  </si>
  <si>
    <t>SkidSC-TL-MILFORD-4-R</t>
  </si>
  <si>
    <t>SkidSC-TL-MILFORD-4-U</t>
  </si>
  <si>
    <t>SkidSC-TL-MILFORD-All-All</t>
  </si>
  <si>
    <t>SkidSC-TL-MILFORD-All-R</t>
  </si>
  <si>
    <t>SkidSC-TL-MILFORD-All-U</t>
  </si>
  <si>
    <t>SkidSC-TL-National-1-All</t>
  </si>
  <si>
    <t>SkidSC-TL-National-1L-All</t>
  </si>
  <si>
    <t>SkidSC-TL-National-1L-R</t>
  </si>
  <si>
    <t>SkidSC-TL-National-1L-U</t>
  </si>
  <si>
    <t>SkidSC-TL-National-1-R</t>
  </si>
  <si>
    <t>SkidSC-TL-National-1-U</t>
  </si>
  <si>
    <t>SkidSC-TL-National-2-All</t>
  </si>
  <si>
    <t>SkidSC-TL-National-2H-All</t>
  </si>
  <si>
    <t>SkidSC-TL-National-2H-R</t>
  </si>
  <si>
    <t>SkidSC-TL-National-2H-U</t>
  </si>
  <si>
    <t>SkidSC-TL-National-2L-All</t>
  </si>
  <si>
    <t>SkidSC-TL-National-2L-R</t>
  </si>
  <si>
    <t>SkidSC-TL-National-2L-U</t>
  </si>
  <si>
    <t>SkidSC-TL-National-2M-All</t>
  </si>
  <si>
    <t>SkidSC-TL-National-2M-R</t>
  </si>
  <si>
    <t>SkidSC-TL-National-2M-U</t>
  </si>
  <si>
    <t>SkidSC-TL-National-2-R</t>
  </si>
  <si>
    <t>SkidSC-TL-National-2-U</t>
  </si>
  <si>
    <t>SkidSC-TL-National-3-All</t>
  </si>
  <si>
    <t>SkidSC-TL-National-3H-All</t>
  </si>
  <si>
    <t>SkidSC-TL-National-3H-R</t>
  </si>
  <si>
    <t>SkidSC-TL-National-3H-U</t>
  </si>
  <si>
    <t>SkidSC-TL-National-3L-All</t>
  </si>
  <si>
    <t>SkidSC-TL-National-3L-R</t>
  </si>
  <si>
    <t>SkidSC-TL-National-3-R</t>
  </si>
  <si>
    <t>SkidSC-TL-National-3-U</t>
  </si>
  <si>
    <t>SkidSC-TL-National-4-All</t>
  </si>
  <si>
    <t>SkidSC-TL-National-4-R</t>
  </si>
  <si>
    <t>SkidSC-TL-National-4-U</t>
  </si>
  <si>
    <t>SkidSC-TL-National-5-All</t>
  </si>
  <si>
    <t>SkidSC-TL-National-5-R</t>
  </si>
  <si>
    <t>SkidSC-TL-National-5-U</t>
  </si>
  <si>
    <t>SkidSC-TL-National-All-All</t>
  </si>
  <si>
    <t>SkidSC-TL-National-All-R</t>
  </si>
  <si>
    <t>SkidSC-TL-National-All-U</t>
  </si>
  <si>
    <t>STE-(NOC) COASTAL OTAGO-All-All</t>
  </si>
  <si>
    <t>STE-(NOC) COASTAL OTAGO-All-R</t>
  </si>
  <si>
    <t>STE-(NOC) COASTAL OTAGO-All-U</t>
  </si>
  <si>
    <t>STE-(NOC) COASTAL OTAGO-Arterial-All</t>
  </si>
  <si>
    <t>STE-(NOC) COASTAL OTAGO-Arterial-R</t>
  </si>
  <si>
    <t>STE-(NOC) COASTAL OTAGO-Arterial-U</t>
  </si>
  <si>
    <t>STE-(NOC) COASTAL OTAGO-National-All</t>
  </si>
  <si>
    <t>STE-(NOC) COASTAL OTAGO-National-R</t>
  </si>
  <si>
    <t>STE-(NOC) COASTAL OTAGO-National-U</t>
  </si>
  <si>
    <t>STE-(NOC) COASTAL OTAGO-Primary Collector-All</t>
  </si>
  <si>
    <t>STE-(NOC) COASTAL OTAGO-Primary Collector-R</t>
  </si>
  <si>
    <t>STE-(NOC) COASTAL OTAGO-Primary Collector-U</t>
  </si>
  <si>
    <t>STE-(NOC) COASTAL OTAGO-Regional-All</t>
  </si>
  <si>
    <t>STE-(NOC) COASTAL OTAGO-Regional-R</t>
  </si>
  <si>
    <t>STE-(NOC) COASTAL OTAGO-Regional-U</t>
  </si>
  <si>
    <t>STE-(NOC) COASTAL OTAGO-Secondary Collector-All</t>
  </si>
  <si>
    <t>STE-(NOC) COASTAL OTAGO-Secondary Collector-R</t>
  </si>
  <si>
    <t>STE-(NOC) COASTAL OTAGO-Secondary Collector-U</t>
  </si>
  <si>
    <t>STE-(NOC) NORTH CANTERBURY-All-All</t>
  </si>
  <si>
    <t>STE-(NOC) NORTH CANTERBURY-All-R</t>
  </si>
  <si>
    <t>STE-(NOC) NORTH CANTERBURY-All-U</t>
  </si>
  <si>
    <t>STE-(NOC) NORTH CANTERBURY-Arterial-All</t>
  </si>
  <si>
    <t>STE-(NOC) NORTH CANTERBURY-Arterial-R</t>
  </si>
  <si>
    <t>STE-(NOC) NORTH CANTERBURY-Arterial-U</t>
  </si>
  <si>
    <t>STE-(NOC) NORTH CANTERBURY-High Volume-All</t>
  </si>
  <si>
    <t>STE-(NOC) NORTH CANTERBURY-High Volume-R</t>
  </si>
  <si>
    <t>STE-(NOC) NORTH CANTERBURY-High Volume-U</t>
  </si>
  <si>
    <t>STE-(NOC) NORTH CANTERBURY-National-All</t>
  </si>
  <si>
    <t>STE-(NOC) NORTH CANTERBURY-National-R</t>
  </si>
  <si>
    <t>STE-(NOC) NORTH CANTERBURY-National-U</t>
  </si>
  <si>
    <t>STE-(NOC) NORTH CANTERBURY-Primary Collector-All</t>
  </si>
  <si>
    <t>STE-(NOC) NORTH CANTERBURY-Primary Collector-R</t>
  </si>
  <si>
    <t>STE-(NOC) NORTH CANTERBURY-Primary Collector-U</t>
  </si>
  <si>
    <t>STE-(NOC) NORTH CANTERBURY-Regional-All</t>
  </si>
  <si>
    <t>STE-(NOC) NORTH CANTERBURY-Regional-R</t>
  </si>
  <si>
    <t>STE-(NOC) NORTH CANTERBURY-Regional-U</t>
  </si>
  <si>
    <t>STE-(NOC) OTAGO CENTRAL-All-All</t>
  </si>
  <si>
    <t>STE-(NOC) OTAGO CENTRAL-All-R</t>
  </si>
  <si>
    <t>STE-(NOC) OTAGO CENTRAL-All-U</t>
  </si>
  <si>
    <t>STE-(NOC) OTAGO CENTRAL-Arterial-All</t>
  </si>
  <si>
    <t>STE-(NOC) OTAGO CENTRAL-Arterial-R</t>
  </si>
  <si>
    <t>STE-(NOC) OTAGO CENTRAL-Arterial-U</t>
  </si>
  <si>
    <t>STE-(NOC) OTAGO CENTRAL-Primary Collector-All</t>
  </si>
  <si>
    <t>STE-(NOC) OTAGO CENTRAL-Primary Collector-R</t>
  </si>
  <si>
    <t>STE-(NOC) OTAGO CENTRAL-Primary Collector-U</t>
  </si>
  <si>
    <t>STE-(NOC) OTAGO CENTRAL-Regional-All</t>
  </si>
  <si>
    <t>STE-(NOC) OTAGO CENTRAL-Regional-R</t>
  </si>
  <si>
    <t>STE-(NOC) OTAGO CENTRAL-Regional-U</t>
  </si>
  <si>
    <t>STE-(NOC) OTAGO CENTRAL-Secondary Collector-All</t>
  </si>
  <si>
    <t>STE-(NOC) OTAGO CENTRAL-Secondary Collector-R</t>
  </si>
  <si>
    <t>STE-(NOC) OTAGO CENTRAL-Secondary Collector-U</t>
  </si>
  <si>
    <t>Tex_ACO-(NOC) COASTAL OTAGO-All-All</t>
  </si>
  <si>
    <t>Tex_ACO-(NOC) COASTAL OTAGO-All-R</t>
  </si>
  <si>
    <t>Tex_ACO-(NOC) COASTAL OTAGO-All-U</t>
  </si>
  <si>
    <t>Tex_ACO-(NOC) COASTAL OTAGO-Arterial-All</t>
  </si>
  <si>
    <t>Tex_ACO-(NOC) COASTAL OTAGO-Arterial-R</t>
  </si>
  <si>
    <t>Tex_ACO-(NOC) COASTAL OTAGO-Arterial-U</t>
  </si>
  <si>
    <t>Tex_ACO-(NOC) COASTAL OTAGO-National-All</t>
  </si>
  <si>
    <t>Tex_ACO-(NOC) COASTAL OTAGO-National-R</t>
  </si>
  <si>
    <t>Tex_ACO-(NOC) COASTAL OTAGO-National-U</t>
  </si>
  <si>
    <t>Tex_ACO-(NOC) COASTAL OTAGO-Primary Collector-All</t>
  </si>
  <si>
    <t>Tex_ACO-(NOC) COASTAL OTAGO-Primary Collector-R</t>
  </si>
  <si>
    <t>Tex_ACO-(NOC) COASTAL OTAGO-Primary Collector-U</t>
  </si>
  <si>
    <t>Tex_ACO-(NOC) COASTAL OTAGO-Regional-All</t>
  </si>
  <si>
    <t>Tex_ACO-(NOC) COASTAL OTAGO-Regional-R</t>
  </si>
  <si>
    <t>Tex_ACO-(NOC) COASTAL OTAGO-Regional-U</t>
  </si>
  <si>
    <t>Tex_ACO-(NOC) COASTAL OTAGO-Secondary Collector-All</t>
  </si>
  <si>
    <t>Tex_ACO-(NOC) COASTAL OTAGO-Secondary Collector-R</t>
  </si>
  <si>
    <t>Tex_ACO-(NOC) COASTAL OTAGO-Secondary Collector-U</t>
  </si>
  <si>
    <t>Tex_ACO-(NOC) NORTH CANTERBURY-All-All</t>
  </si>
  <si>
    <t>Tex_ACO-(NOC) NORTH CANTERBURY-All-R</t>
  </si>
  <si>
    <t>Tex_ACO-(NOC) NORTH CANTERBURY-All-U</t>
  </si>
  <si>
    <t>Tex_ACO-(NOC) NORTH CANTERBURY-Arterial-All</t>
  </si>
  <si>
    <t>Tex_ACO-(NOC) NORTH CANTERBURY-Arterial-R</t>
  </si>
  <si>
    <t>Tex_ACO-(NOC) NORTH CANTERBURY-Arterial-U</t>
  </si>
  <si>
    <t>Tex_ACO-(NOC) NORTH CANTERBURY-High Volume-All</t>
  </si>
  <si>
    <t>Tex_ACO-(NOC) NORTH CANTERBURY-High Volume-R</t>
  </si>
  <si>
    <t>Tex_ACO-(NOC) NORTH CANTERBURY-High Volume-U</t>
  </si>
  <si>
    <t>Tex_ACO-(NOC) NORTH CANTERBURY-National-All</t>
  </si>
  <si>
    <t>Tex_ACO-(NOC) NORTH CANTERBURY-National-R</t>
  </si>
  <si>
    <t>Tex_ACO-(NOC) NORTH CANTERBURY-National-U</t>
  </si>
  <si>
    <t>Tex_ACO-(NOC) NORTH CANTERBURY-Primary Collector-All</t>
  </si>
  <si>
    <t>Tex_ACO-(NOC) NORTH CANTERBURY-Primary Collector-R</t>
  </si>
  <si>
    <t>Tex_ACO-(NOC) NORTH CANTERBURY-Primary Collector-U</t>
  </si>
  <si>
    <t>Tex_ACO-(NOC) NORTH CANTERBURY-Regional-All</t>
  </si>
  <si>
    <t>Tex_ACO-(NOC) NORTH CANTERBURY-Regional-R</t>
  </si>
  <si>
    <t>Tex_ACO-(NOC) NORTH CANTERBURY-Regional-U</t>
  </si>
  <si>
    <t>Tex_ACO-(NOC) OTAGO CENTRAL-All-All</t>
  </si>
  <si>
    <t>Tex_ACO-(NOC) OTAGO CENTRAL-All-R</t>
  </si>
  <si>
    <t>Tex_ACO-(NOC) OTAGO CENTRAL-All-U</t>
  </si>
  <si>
    <t>Tex_ACO-(NOC) OTAGO CENTRAL-Arterial-All</t>
  </si>
  <si>
    <t>Tex_ACO-(NOC) OTAGO CENTRAL-Arterial-R</t>
  </si>
  <si>
    <t>Tex_ACO-(NOC) OTAGO CENTRAL-Arterial-U</t>
  </si>
  <si>
    <t>Tex_ACO-(NOC) OTAGO CENTRAL-Primary Collector-All</t>
  </si>
  <si>
    <t>Tex_ACO-(NOC) OTAGO CENTRAL-Primary Collector-R</t>
  </si>
  <si>
    <t>Tex_ACO-(NOC) OTAGO CENTRAL-Primary Collector-U</t>
  </si>
  <si>
    <t>Tex_ACO-(NOC) OTAGO CENTRAL-Regional-All</t>
  </si>
  <si>
    <t>Tex_ACO-(NOC) OTAGO CENTRAL-Regional-R</t>
  </si>
  <si>
    <t>Tex_ACO-(NOC) OTAGO CENTRAL-Regional-U</t>
  </si>
  <si>
    <t>Tex_ACO-(NOC) OTAGO CENTRAL-Secondary Collector-All</t>
  </si>
  <si>
    <t>Tex_ACO-(NOC) OTAGO CENTRAL-Secondary Collector-U</t>
  </si>
  <si>
    <t>Tex_All-(EC) MARLBOROUGH-All-All</t>
  </si>
  <si>
    <t>Tex_All</t>
  </si>
  <si>
    <t>Tex_All-(EC) MARLBOROUGH-All-R</t>
  </si>
  <si>
    <t>Tex_All-(EC) MARLBOROUGH-All-U</t>
  </si>
  <si>
    <t>Tex_All-(EC) MARLBOROUGH-National-All</t>
  </si>
  <si>
    <t>Tex_All-(EC) MARLBOROUGH-National-R</t>
  </si>
  <si>
    <t>Tex_All-(EC) MARLBOROUGH-National-U</t>
  </si>
  <si>
    <t>Tex_All-(EC) MARLBOROUGH-Regional-All</t>
  </si>
  <si>
    <t>Tex_All-(EC) MARLBOROUGH-Regional-R</t>
  </si>
  <si>
    <t>Tex_All-(EC) MARLBOROUGH-Regional-U</t>
  </si>
  <si>
    <t>Tex_All-(EC) MARLBOROUGH-Secondary Collector-All</t>
  </si>
  <si>
    <t>Tex_All-(EC) MARLBOROUGH-Secondary Collector-R</t>
  </si>
  <si>
    <t>Tex_All-(EC) MARLBOROUGH-Secondary Collector-U</t>
  </si>
  <si>
    <t>Tex_All-(EC) WEST WAIKATO NORTH-All-All</t>
  </si>
  <si>
    <t>Tex_All-(EC) WEST WAIKATO NORTH-All-R</t>
  </si>
  <si>
    <t>Tex_All-(EC) WEST WAIKATO NORTH-All-U</t>
  </si>
  <si>
    <t>Tex_All-(EC) WEST WAIKATO NORTH-Arterial-All</t>
  </si>
  <si>
    <t>Tex_All-(EC) WEST WAIKATO NORTH-Arterial-R</t>
  </si>
  <si>
    <t>Tex_All-(EC) WEST WAIKATO NORTH-Arterial-U</t>
  </si>
  <si>
    <t>Tex_All-(EC) WEST WAIKATO NORTH-High Volume-All</t>
  </si>
  <si>
    <t>Tex_All-(EC) WEST WAIKATO NORTH-High Volume-R</t>
  </si>
  <si>
    <t>Tex_All-(EC) WEST WAIKATO NORTH-High Volume-U</t>
  </si>
  <si>
    <t>Tex_All-(EC) WEST WAIKATO NORTH-Primary Collector-All</t>
  </si>
  <si>
    <t>Tex_All-(EC) WEST WAIKATO NORTH-Primary Collector-R</t>
  </si>
  <si>
    <t>Tex_All-(EC) WEST WAIKATO NORTH-Primary Collector-U</t>
  </si>
  <si>
    <t>Tex_All-(EC) WEST WAIKATO NORTH-Regional-All</t>
  </si>
  <si>
    <t>Tex_All-(EC) WEST WAIKATO NORTH-Regional-R</t>
  </si>
  <si>
    <t>Tex_All-(EC) WEST WAIKATO NORTH-Regional-U</t>
  </si>
  <si>
    <t>Tex_All-(EC) WEST WAIKATO SOUTH-All-All</t>
  </si>
  <si>
    <t>Tex_All-(EC) WEST WAIKATO SOUTH-All-R</t>
  </si>
  <si>
    <t>Tex_All-(EC) WEST WAIKATO SOUTH-All-U</t>
  </si>
  <si>
    <t>Tex_All-(EC) WEST WAIKATO SOUTH-Arterial-All</t>
  </si>
  <si>
    <t>Tex_All-(EC) WEST WAIKATO SOUTH-Arterial-R</t>
  </si>
  <si>
    <t>Tex_All-(EC) WEST WAIKATO SOUTH-Arterial-U</t>
  </si>
  <si>
    <t>Tex_All-(EC) WEST WAIKATO SOUTH-Primary Collector-All</t>
  </si>
  <si>
    <t>Tex_All-(EC) WEST WAIKATO SOUTH-Primary Collector-R</t>
  </si>
  <si>
    <t>Tex_All-(EC) WEST WAIKATO SOUTH-Primary Collector-U</t>
  </si>
  <si>
    <t>Tex_All-(EC) WEST WAIKATO SOUTH-Regional-All</t>
  </si>
  <si>
    <t>Tex_All-(EC) WEST WAIKATO SOUTH-Regional-R</t>
  </si>
  <si>
    <t>Tex_All-(EC) WEST WAIKATO SOUTH-Regional-U</t>
  </si>
  <si>
    <t>Tex_All-(NOC) BOP EAST-All-All</t>
  </si>
  <si>
    <t>Tex_All-(NOC) BOP EAST-All-R</t>
  </si>
  <si>
    <t>Tex_All-(NOC) BOP EAST-All-U</t>
  </si>
  <si>
    <t>Tex_All-(NOC) BOP EAST-Arterial-All</t>
  </si>
  <si>
    <t>Tex_All-(NOC) BOP EAST-Arterial-R</t>
  </si>
  <si>
    <t>Tex_All-(NOC) BOP EAST-Arterial-U</t>
  </si>
  <si>
    <t>Tex_All-(NOC) BOP EAST-Primary Collector-All</t>
  </si>
  <si>
    <t>Tex_All-(NOC) BOP EAST-Primary Collector-R</t>
  </si>
  <si>
    <t>Tex_All-(NOC) BOP EAST-Primary Collector-U</t>
  </si>
  <si>
    <t>Tex_All-(NOC) BOP EAST-Regional-All</t>
  </si>
  <si>
    <t>Tex_All-(NOC) BOP EAST-Regional-R</t>
  </si>
  <si>
    <t>Tex_All-(NOC) BOP EAST-Regional-U</t>
  </si>
  <si>
    <t>Tex_All-(NOC) BOP WEST-All-All</t>
  </si>
  <si>
    <t>Tex_All-(NOC) BOP WEST-All-R</t>
  </si>
  <si>
    <t>Tex_All-(NOC) BOP WEST-All-U</t>
  </si>
  <si>
    <t>Tex_All-(NOC) BOP WEST-Arterial-All</t>
  </si>
  <si>
    <t>Tex_All-(NOC) BOP WEST-Arterial-R</t>
  </si>
  <si>
    <t>Tex_All-(NOC) BOP WEST-High Volume-All</t>
  </si>
  <si>
    <t>Tex_All-(NOC) BOP WEST-High Volume-R</t>
  </si>
  <si>
    <t>Tex_All-(NOC) BOP WEST-High Volume-U</t>
  </si>
  <si>
    <t>Tex_All-(NOC) BOP WEST-Primary Collector-All</t>
  </si>
  <si>
    <t>Tex_All-(NOC) BOP WEST-Primary Collector-R</t>
  </si>
  <si>
    <t>Tex_All-(NOC) BOP WEST-Primary Collector-U</t>
  </si>
  <si>
    <t>Tex_All-(NOC) BOP WEST-Regional-All</t>
  </si>
  <si>
    <t>Tex_All-(NOC) BOP WEST-Regional-R</t>
  </si>
  <si>
    <t>Tex_All-(NOC) BOP WEST-Regional-U</t>
  </si>
  <si>
    <t>Tex_All-(NOC) CENTRAL WAIKATO-All-All</t>
  </si>
  <si>
    <t>Tex_All-(NOC) CENTRAL WAIKATO-All-R</t>
  </si>
  <si>
    <t>Tex_All-(NOC) CENTRAL WAIKATO-All-U</t>
  </si>
  <si>
    <t>Tex_All-(NOC) CENTRAL WAIKATO-Arterial-All</t>
  </si>
  <si>
    <t>Tex_All-(NOC) CENTRAL WAIKATO-Arterial-R</t>
  </si>
  <si>
    <t>Tex_All-(NOC) CENTRAL WAIKATO-Arterial-U</t>
  </si>
  <si>
    <t>Tex_All-(NOC) CENTRAL WAIKATO-High Volume-All</t>
  </si>
  <si>
    <t>Tex_All-(NOC) CENTRAL WAIKATO-High Volume-R</t>
  </si>
  <si>
    <t>Tex_All-(NOC) CENTRAL WAIKATO-High Volume-U</t>
  </si>
  <si>
    <t>Tex_All-(NOC) CENTRAL WAIKATO-National-All</t>
  </si>
  <si>
    <t>Tex_All-(NOC) CENTRAL WAIKATO-National-R</t>
  </si>
  <si>
    <t>Tex_All-(NOC) CENTRAL WAIKATO-National-U</t>
  </si>
  <si>
    <t>Tex_All-(NOC) CENTRAL WAIKATO-Primary Collector-All</t>
  </si>
  <si>
    <t>Tex_All-(NOC) CENTRAL WAIKATO-Primary Collector-R</t>
  </si>
  <si>
    <t>Tex_All-(NOC) CENTRAL WAIKATO-Primary Collector-U</t>
  </si>
  <si>
    <t>Tex_All-(NOC) CENTRAL WAIKATO-Regional-All</t>
  </si>
  <si>
    <t>Tex_All-(NOC) CENTRAL WAIKATO-Regional-R</t>
  </si>
  <si>
    <t>Tex_All-(NOC) COASTAL OTAGO-All-All</t>
  </si>
  <si>
    <t>Tex_All-(NOC) COASTAL OTAGO-All-R</t>
  </si>
  <si>
    <t>Tex_All-(NOC) COASTAL OTAGO-All-U</t>
  </si>
  <si>
    <t>Tex_All-(NOC) COASTAL OTAGO-Arterial-All</t>
  </si>
  <si>
    <t>Tex_All-(NOC) COASTAL OTAGO-Arterial-R</t>
  </si>
  <si>
    <t>Tex_All-(NOC) COASTAL OTAGO-Arterial-U</t>
  </si>
  <si>
    <t>Tex_All-(NOC) COASTAL OTAGO-National-All</t>
  </si>
  <si>
    <t>Tex_All-(NOC) COASTAL OTAGO-National-R</t>
  </si>
  <si>
    <t>Tex_All-(NOC) COASTAL OTAGO-National-U</t>
  </si>
  <si>
    <t>Tex_All-(NOC) COASTAL OTAGO-Primary Collector-All</t>
  </si>
  <si>
    <t>Tex_All-(NOC) COASTAL OTAGO-Primary Collector-R</t>
  </si>
  <si>
    <t>Tex_All-(NOC) COASTAL OTAGO-Primary Collector-U</t>
  </si>
  <si>
    <t>Tex_All-(NOC) COASTAL OTAGO-Regional-All</t>
  </si>
  <si>
    <t>Tex_All-(NOC) COASTAL OTAGO-Regional-R</t>
  </si>
  <si>
    <t>Tex_All-(NOC) COASTAL OTAGO-Regional-U</t>
  </si>
  <si>
    <t>Tex_All-(NOC) COASTAL OTAGO-Secondary Collector-All</t>
  </si>
  <si>
    <t>Tex_All-(NOC) COASTAL OTAGO-Secondary Collector-R</t>
  </si>
  <si>
    <t>Tex_All-(NOC) COASTAL OTAGO-Secondary Collector-U</t>
  </si>
  <si>
    <t>Tex_All-(NOC) EAST WAIKATO-All-All</t>
  </si>
  <si>
    <t>Tex_All-(NOC) EAST WAIKATO-All-R</t>
  </si>
  <si>
    <t>Tex_All-(NOC) EAST WAIKATO-All-U</t>
  </si>
  <si>
    <t>Tex_All-(NOC) EAST WAIKATO-Arterial-All</t>
  </si>
  <si>
    <t>Tex_All-(NOC) EAST WAIKATO-Arterial-R</t>
  </si>
  <si>
    <t>Tex_All-(NOC) EAST WAIKATO-Arterial-U</t>
  </si>
  <si>
    <t>Tex_All-(NOC) EAST WAIKATO-High Volume-All</t>
  </si>
  <si>
    <t>Tex_All-(NOC) EAST WAIKATO-High Volume-R</t>
  </si>
  <si>
    <t>Tex_All-(NOC) EAST WAIKATO-High Volume-U</t>
  </si>
  <si>
    <t>Tex_All-(NOC) EAST WAIKATO-Primary Collector-All</t>
  </si>
  <si>
    <t>Tex_All-(NOC) EAST WAIKATO-Primary Collector-R</t>
  </si>
  <si>
    <t>Tex_All-(NOC) EAST WAIKATO-Primary Collector-U</t>
  </si>
  <si>
    <t>Tex_All-(NOC) EAST WAIKATO-Regional-All</t>
  </si>
  <si>
    <t>Tex_All-(NOC) EAST WAIKATO-Regional-R</t>
  </si>
  <si>
    <t>Tex_All-(NOC) EAST WAIKATO-Regional-U</t>
  </si>
  <si>
    <t>Tex_All-(NOC) HAWKES BAY-All-All</t>
  </si>
  <si>
    <t>Tex_All-(NOC) HAWKES BAY-All-R</t>
  </si>
  <si>
    <t>Tex_All-(NOC) HAWKES BAY-All-U</t>
  </si>
  <si>
    <t>Tex_All-(NOC) HAWKES BAY-Arterial-All</t>
  </si>
  <si>
    <t>Tex_All-(NOC) HAWKES BAY-Arterial-R</t>
  </si>
  <si>
    <t>Tex_All-(NOC) HAWKES BAY-Arterial-U</t>
  </si>
  <si>
    <t>Tex_All-(NOC) HAWKES BAY-High Volume-All</t>
  </si>
  <si>
    <t>Tex_All-(NOC) HAWKES BAY-High Volume-R</t>
  </si>
  <si>
    <t>Tex_All-(NOC) HAWKES BAY-High Volume-U</t>
  </si>
  <si>
    <t>Tex_All-(NOC) HAWKES BAY-National-All</t>
  </si>
  <si>
    <t>Tex_All-(NOC) HAWKES BAY-National-R</t>
  </si>
  <si>
    <t>Tex_All-(NOC) HAWKES BAY-National-U</t>
  </si>
  <si>
    <t>Tex_All-(NOC) HAWKES BAY-Primary Collector-All</t>
  </si>
  <si>
    <t>Tex_All-(NOC) HAWKES BAY-Primary Collector-R</t>
  </si>
  <si>
    <t>Tex_All-(NOC) HAWKES BAY-Primary Collector-U</t>
  </si>
  <si>
    <t>Tex_All-(NOC) HAWKES BAY-Regional-All</t>
  </si>
  <si>
    <t>Tex_All-(NOC) HAWKES BAY-Regional-R</t>
  </si>
  <si>
    <t>Tex_All-(NOC) HAWKES BAY-Regional-U</t>
  </si>
  <si>
    <t>Tex_All-(NOC) MANAWATU-WHANGANUI-All-All</t>
  </si>
  <si>
    <t>Tex_All-(NOC) MANAWATU-WHANGANUI-All-R</t>
  </si>
  <si>
    <t>Tex_All-(NOC) MANAWATU-WHANGANUI-All-U</t>
  </si>
  <si>
    <t>Tex_All-(NOC) MANAWATU-WHANGANUI-Arterial-All</t>
  </si>
  <si>
    <t>Tex_All-(NOC) MANAWATU-WHANGANUI-Arterial-R</t>
  </si>
  <si>
    <t>Tex_All-(NOC) MANAWATU-WHANGANUI-Arterial-U</t>
  </si>
  <si>
    <t>Tex_All-(NOC) MANAWATU-WHANGANUI-National-All</t>
  </si>
  <si>
    <t>Tex_All-(NOC) MANAWATU-WHANGANUI-National-R</t>
  </si>
  <si>
    <t>Tex_All-(NOC) MANAWATU-WHANGANUI-National-U</t>
  </si>
  <si>
    <t>Tex_All-(NOC) MANAWATU-WHANGANUI-Primary Collector-All</t>
  </si>
  <si>
    <t>Tex_All-(NOC) MANAWATU-WHANGANUI-Primary Collector-R</t>
  </si>
  <si>
    <t>Tex_All-(NOC) MANAWATU-WHANGANUI-Primary Collector-U</t>
  </si>
  <si>
    <t>Tex_All-(NOC) MANAWATU-WHANGANUI-Regional-All</t>
  </si>
  <si>
    <t>Tex_All-(NOC) MANAWATU-WHANGANUI-Regional-R</t>
  </si>
  <si>
    <t>Tex_All-(NOC) MANAWATU-WHANGANUI-Regional-U</t>
  </si>
  <si>
    <t>Tex_All-(NOC) NELSON-TASMAN-All-All</t>
  </si>
  <si>
    <t>Tex_All-(NOC) NELSON-TASMAN-All-R</t>
  </si>
  <si>
    <t>Tex_All-(NOC) NELSON-TASMAN-All-U</t>
  </si>
  <si>
    <t>Tex_All-(NOC) NELSON-TASMAN-Arterial-All</t>
  </si>
  <si>
    <t>Tex_All-(NOC) NELSON-TASMAN-Arterial-R</t>
  </si>
  <si>
    <t>Tex_All-(NOC) NELSON-TASMAN-Arterial-U</t>
  </si>
  <si>
    <t>Tex_All-(NOC) NELSON-TASMAN-Primary Collector-All</t>
  </si>
  <si>
    <t>Tex_All-(NOC) NELSON-TASMAN-Primary Collector-R</t>
  </si>
  <si>
    <t>Tex_All-(NOC) NELSON-TASMAN-Primary Collector-U</t>
  </si>
  <si>
    <t>Tex_All-(NOC) NELSON-TASMAN-Regional-All</t>
  </si>
  <si>
    <t>Tex_All-(NOC) NELSON-TASMAN-Regional-R</t>
  </si>
  <si>
    <t>Tex_All-(NOC) NELSON-TASMAN-Regional-U</t>
  </si>
  <si>
    <t>Tex_All-(NOC) NELSON-TASMAN-Secondary Collector-All</t>
  </si>
  <si>
    <t>Tex_All-(NOC) NELSON-TASMAN-Secondary Collector-R</t>
  </si>
  <si>
    <t>Tex_All-(NOC) NELSON-TASMAN-Secondary Collector-U</t>
  </si>
  <si>
    <t>Tex_All-(NOC) NORTH CANTERBURY-All-All</t>
  </si>
  <si>
    <t>Tex_All-(NOC) NORTH CANTERBURY-All-R</t>
  </si>
  <si>
    <t>Tex_All-(NOC) NORTH CANTERBURY-All-U</t>
  </si>
  <si>
    <t>Tex_All-(NOC) NORTH CANTERBURY-Arterial-All</t>
  </si>
  <si>
    <t>Tex_All-(NOC) NORTH CANTERBURY-Arterial-R</t>
  </si>
  <si>
    <t>Tex_All-(NOC) NORTH CANTERBURY-Arterial-U</t>
  </si>
  <si>
    <t>Tex_All-(NOC) NORTH CANTERBURY-High Volume-All</t>
  </si>
  <si>
    <t>Tex_All-(NOC) NORTH CANTERBURY-High Volume-R</t>
  </si>
  <si>
    <t>Tex_All-(NOC) NORTH CANTERBURY-High Volume-U</t>
  </si>
  <si>
    <t>Tex_All-(NOC) NORTH CANTERBURY-National-All</t>
  </si>
  <si>
    <t>Tex_All-(NOC) NORTH CANTERBURY-National-R</t>
  </si>
  <si>
    <t>Tex_All-(NOC) NORTH CANTERBURY-National-U</t>
  </si>
  <si>
    <t>Tex_All-(NOC) NORTH CANTERBURY-Primary Collector-All</t>
  </si>
  <si>
    <t>Tex_All-(NOC) NORTH CANTERBURY-Primary Collector-R</t>
  </si>
  <si>
    <t>Tex_All-(NOC) NORTH CANTERBURY-Primary Collector-U</t>
  </si>
  <si>
    <t>Tex_All-(NOC) NORTH CANTERBURY-Regional-All</t>
  </si>
  <si>
    <t>Tex_All-(NOC) NORTH CANTERBURY-Regional-R</t>
  </si>
  <si>
    <t>Tex_All-(NOC) NORTH CANTERBURY-Regional-U</t>
  </si>
  <si>
    <t>Tex_All-(NOC) NORTHLAND-All-All</t>
  </si>
  <si>
    <t>Tex_All-(NOC) NORTHLAND-All-R</t>
  </si>
  <si>
    <t>Tex_All-(NOC) NORTHLAND-All-U</t>
  </si>
  <si>
    <t>Tex_All-(NOC) NORTHLAND-High Volume-All</t>
  </si>
  <si>
    <t>Tex_All-(NOC) NORTHLAND-High Volume-R</t>
  </si>
  <si>
    <t>Tex_All-(NOC) NORTHLAND-High Volume-U</t>
  </si>
  <si>
    <t>Tex_All-(NOC) NORTHLAND-National-All</t>
  </si>
  <si>
    <t>Tex_All-(NOC) NORTHLAND-National-R</t>
  </si>
  <si>
    <t>Tex_All-(NOC) NORTHLAND-National-U</t>
  </si>
  <si>
    <t>Tex_All-(NOC) NORTHLAND-Primary Collector-All</t>
  </si>
  <si>
    <t>Tex_All-(NOC) NORTHLAND-Primary Collector-R</t>
  </si>
  <si>
    <t>Tex_All-(NOC) NORTHLAND-Primary Collector-U</t>
  </si>
  <si>
    <t>Tex_All-(NOC) NORTHLAND-Regional-All</t>
  </si>
  <si>
    <t>Tex_All-(NOC) NORTHLAND-Regional-R</t>
  </si>
  <si>
    <t>Tex_All-(NOC) NORTHLAND-Regional-U</t>
  </si>
  <si>
    <t>Tex_All-(NOC) OTAGO CENTRAL-All-All</t>
  </si>
  <si>
    <t>Tex_All-(NOC) OTAGO CENTRAL-All-R</t>
  </si>
  <si>
    <t>Tex_All-(NOC) OTAGO CENTRAL-All-U</t>
  </si>
  <si>
    <t>Tex_All-(NOC) OTAGO CENTRAL-Arterial-All</t>
  </si>
  <si>
    <t>Tex_All-(NOC) OTAGO CENTRAL-Arterial-R</t>
  </si>
  <si>
    <t>Tex_All-(NOC) OTAGO CENTRAL-Arterial-U</t>
  </si>
  <si>
    <t>Tex_All-(NOC) OTAGO CENTRAL-Primary Collector-All</t>
  </si>
  <si>
    <t>Tex_All-(NOC) OTAGO CENTRAL-Primary Collector-R</t>
  </si>
  <si>
    <t>Tex_All-(NOC) OTAGO CENTRAL-Primary Collector-U</t>
  </si>
  <si>
    <t>Tex_All-(NOC) OTAGO CENTRAL-Regional-All</t>
  </si>
  <si>
    <t>Tex_All-(NOC) OTAGO CENTRAL-Regional-R</t>
  </si>
  <si>
    <t>Tex_All-(NOC) OTAGO CENTRAL-Regional-U</t>
  </si>
  <si>
    <t>Tex_All-(NOC) OTAGO CENTRAL-Secondary Collector-All</t>
  </si>
  <si>
    <t>Tex_All-(NOC) OTAGO CENTRAL-Secondary Collector-R</t>
  </si>
  <si>
    <t>Tex_All-(NOC) OTAGO CENTRAL-Secondary Collector-U</t>
  </si>
  <si>
    <t>Tex_All-(NOC) SOUTH CANTERBURY-All-All</t>
  </si>
  <si>
    <t>Tex_All-(NOC) SOUTH CANTERBURY-All-R</t>
  </si>
  <si>
    <t>Tex_All-(NOC) SOUTH CANTERBURY-All-U</t>
  </si>
  <si>
    <t>Tex_All-(NOC) SOUTH CANTERBURY-Arterial-All</t>
  </si>
  <si>
    <t>Tex_All-(NOC) SOUTH CANTERBURY-Arterial-R</t>
  </si>
  <si>
    <t>Tex_All-(NOC) SOUTH CANTERBURY-Arterial-U</t>
  </si>
  <si>
    <t>Tex_All-(NOC) SOUTH CANTERBURY-National-All</t>
  </si>
  <si>
    <t>Tex_All-(NOC) SOUTH CANTERBURY-National-R</t>
  </si>
  <si>
    <t>Tex_All-(NOC) SOUTH CANTERBURY-National-U</t>
  </si>
  <si>
    <t>Tex_All-(NOC) SOUTH CANTERBURY-Primary Collector-All</t>
  </si>
  <si>
    <t>Tex_All-(NOC) SOUTH CANTERBURY-Primary Collector-R</t>
  </si>
  <si>
    <t>Tex_All-(NOC) SOUTH CANTERBURY-Primary Collector-U</t>
  </si>
  <si>
    <t>Tex_All-(NOC) SOUTH CANTERBURY-Secondary Collector-All</t>
  </si>
  <si>
    <t>Tex_All-(NOC) SOUTH CANTERBURY-Secondary Collector-R</t>
  </si>
  <si>
    <t>Tex_All-(NOC) SOUTH CANTERBURY-Secondary Collector-U</t>
  </si>
  <si>
    <t>Tex_All-(NOC) SOUTHLAND-All-All</t>
  </si>
  <si>
    <t>Tex_All-(NOC) SOUTHLAND-All-R</t>
  </si>
  <si>
    <t>Tex_All-(NOC) SOUTHLAND-All-U</t>
  </si>
  <si>
    <t>Tex_All-(NOC) SOUTHLAND-Arterial-All</t>
  </si>
  <si>
    <t>Tex_All-(NOC) SOUTHLAND-Arterial-R</t>
  </si>
  <si>
    <t>Tex_All-(NOC) SOUTHLAND-Arterial-U</t>
  </si>
  <si>
    <t>Tex_All-(NOC) SOUTHLAND-Primary Collector-All</t>
  </si>
  <si>
    <t>Tex_All-(NOC) SOUTHLAND-Primary Collector-R</t>
  </si>
  <si>
    <t>Tex_All-(NOC) SOUTHLAND-Primary Collector-U</t>
  </si>
  <si>
    <t>Tex_All-(NOC) SOUTHLAND-Regional-All</t>
  </si>
  <si>
    <t>Tex_All-(NOC) SOUTHLAND-Regional-R</t>
  </si>
  <si>
    <t>Tex_All-(NOC) SOUTHLAND-Regional-U</t>
  </si>
  <si>
    <t>Tex_All-(NOC) SOUTHLAND-Secondary Collector-All</t>
  </si>
  <si>
    <t>Tex_All-(NOC) SOUTHLAND-Secondary Collector-R</t>
  </si>
  <si>
    <t>Tex_All-(NOC) SOUTHLAND-Secondary Collector-U</t>
  </si>
  <si>
    <t>Tex_All-(NOC) TAIRAWHITI ROADS NORTHERN-All-All</t>
  </si>
  <si>
    <t>Tex_All-(NOC) TAIRAWHITI ROADS NORTHERN-All-R</t>
  </si>
  <si>
    <t>Tex_All-(NOC) TAIRAWHITI ROADS NORTHERN-All-U</t>
  </si>
  <si>
    <t>Tex_All-(NOC) TAIRAWHITI ROADS NORTHERN-Primary Collector-All</t>
  </si>
  <si>
    <t>Tex_All-(NOC) TAIRAWHITI ROADS NORTHERN-Primary Collector-R</t>
  </si>
  <si>
    <t>Tex_All-(NOC) TAIRAWHITI ROADS NORTHERN-Primary Collector-U</t>
  </si>
  <si>
    <t>Tex_All-(NOC) TAIRAWHITI ROADS WESTERN-All-All</t>
  </si>
  <si>
    <t>Tex_All-(NOC) TAIRAWHITI ROADS WESTERN-All-R</t>
  </si>
  <si>
    <t>Tex_All-(NOC) TAIRAWHITI ROADS WESTERN-All-U</t>
  </si>
  <si>
    <t>Tex_All-(NOC) TAIRAWHITI ROADS WESTERN-Arterial-All</t>
  </si>
  <si>
    <t>Tex_All-(NOC) TAIRAWHITI ROADS WESTERN-Arterial-R</t>
  </si>
  <si>
    <t>Tex_All-(NOC) TAIRAWHITI ROADS WESTERN-Arterial-U</t>
  </si>
  <si>
    <t>Tex_All-(NOC) TAIRAWHITI ROADS WESTERN-Primary Collector-All</t>
  </si>
  <si>
    <t>Tex_All-(NOC) TAIRAWHITI ROADS WESTERN-Primary Collector-R</t>
  </si>
  <si>
    <t>Tex_All-(NOC) TAIRAWHITI ROADS WESTERN-Primary Collector-U</t>
  </si>
  <si>
    <t>Tex_All-(NOC) TAIRAWHITI ROADS WESTERN-Regional-All</t>
  </si>
  <si>
    <t>Tex_All-(NOC) TAIRAWHITI ROADS WESTERN-Regional-R</t>
  </si>
  <si>
    <t>Tex_All-(NOC) TAIRAWHITI ROADS WESTERN-Regional-U</t>
  </si>
  <si>
    <t>Tex_All-(NOC) TARANAKI-All-All</t>
  </si>
  <si>
    <t>Tex_All-(NOC) TARANAKI-All-R</t>
  </si>
  <si>
    <t>Tex_All-(NOC) TARANAKI-All-U</t>
  </si>
  <si>
    <t>Tex_All-(NOC) TARANAKI-Arterial-All</t>
  </si>
  <si>
    <t>Tex_All-(NOC) TARANAKI-Arterial-R</t>
  </si>
  <si>
    <t>Tex_All-(NOC) TARANAKI-Arterial-U</t>
  </si>
  <si>
    <t>Tex_All-(NOC) TARANAKI-Primary Collector-All</t>
  </si>
  <si>
    <t>Tex_All-(NOC) TARANAKI-Primary Collector-R</t>
  </si>
  <si>
    <t>Tex_All-(NOC) TARANAKI-Primary Collector-U</t>
  </si>
  <si>
    <t>Tex_All-(NOC) TARANAKI-Regional-All</t>
  </si>
  <si>
    <t>Tex_All-(NOC) TARANAKI-Regional-R</t>
  </si>
  <si>
    <t>Tex_All-(NOC) TARANAKI-Regional-U</t>
  </si>
  <si>
    <t>Tex_All-(NOC) TARANAKI-Secondary Collector-All</t>
  </si>
  <si>
    <t>Tex_All-(NOC) TARANAKI-Secondary Collector-R</t>
  </si>
  <si>
    <t>Tex_All-(NOC) TARANAKI-Secondary Collector-U</t>
  </si>
  <si>
    <t>Tex_All-(NOC) WELLINGTON-All-All</t>
  </si>
  <si>
    <t>Tex_All-(NOC) WELLINGTON-All-R</t>
  </si>
  <si>
    <t>Tex_All-(NOC) WELLINGTON-All-U</t>
  </si>
  <si>
    <t>Tex_All-(NOC) WELLINGTON-High Volume-All</t>
  </si>
  <si>
    <t>Tex_All-(NOC) WELLINGTON-High Volume-R</t>
  </si>
  <si>
    <t>Tex_All-(NOC) WELLINGTON-High Volume-U</t>
  </si>
  <si>
    <t>Tex_All-(NOC) WELLINGTON-National-All</t>
  </si>
  <si>
    <t>Tex_All-(NOC) WELLINGTON-National-R</t>
  </si>
  <si>
    <t>Tex_All-(NOC) WELLINGTON-Primary Collector-All</t>
  </si>
  <si>
    <t>Tex_All-(NOC) WELLINGTON-Primary Collector-R</t>
  </si>
  <si>
    <t>Tex_All-(NOC) WELLINGTON-Primary Collector-U</t>
  </si>
  <si>
    <t>Tex_All-(NOC) WELLINGTON-Regional-All</t>
  </si>
  <si>
    <t>Tex_All-(NOC) WELLINGTON-Regional-R</t>
  </si>
  <si>
    <t>Tex_All-(NOC) WELLINGTON-Regional-U</t>
  </si>
  <si>
    <t>Tex_All-(NOC) WEST COAST-All-All</t>
  </si>
  <si>
    <t>Tex_All-(NOC) WEST COAST-All-R</t>
  </si>
  <si>
    <t>Tex_All-(NOC) WEST COAST-All-U</t>
  </si>
  <si>
    <t>Tex_All-(NOC) WEST COAST-Arterial-All</t>
  </si>
  <si>
    <t>Tex_All-(NOC) WEST COAST-Arterial-R</t>
  </si>
  <si>
    <t>Tex_All-(NOC) WEST COAST-Arterial-U</t>
  </si>
  <si>
    <t>Tex_All-(NOC) WEST COAST-Primary Collector-All</t>
  </si>
  <si>
    <t>Tex_All-(NOC) WEST COAST-Primary Collector-R</t>
  </si>
  <si>
    <t>Tex_All-(NOC) WEST COAST-Primary Collector-U</t>
  </si>
  <si>
    <t>Tex_All-(NOC) WEST COAST-Regional-All</t>
  </si>
  <si>
    <t>Tex_All-(NOC) WEST COAST-Regional-R</t>
  </si>
  <si>
    <t>Tex_All-(NOC) WEST COAST-Regional-U</t>
  </si>
  <si>
    <t>Tex_All-AUCK ALLIANCE-All-All</t>
  </si>
  <si>
    <t>Tex_All-AUCK ALLIANCE-All-R</t>
  </si>
  <si>
    <t>Tex_All-AUCK ALLIANCE-All-U</t>
  </si>
  <si>
    <t>Tex_All-AUCK ALLIANCE-High Volume-All</t>
  </si>
  <si>
    <t>Tex_All-AUCK ALLIANCE-High Volume-R</t>
  </si>
  <si>
    <t>Tex_All-AUCK ALLIANCE-High Volume-U</t>
  </si>
  <si>
    <t>Tex_All-AUCK ALLIANCE-Primary Collector-All</t>
  </si>
  <si>
    <t>Tex_All-AUCK ALLIANCE-Primary Collector-R</t>
  </si>
  <si>
    <t>Tex_All-AUCK ALLIANCE-Regional-All</t>
  </si>
  <si>
    <t>Tex_All-AUCK ALLIANCE-Regional-R</t>
  </si>
  <si>
    <t>Tex_All-AUCK ALLIANCE-Regional-U</t>
  </si>
  <si>
    <t>Tex_All-MILFORD-All-All</t>
  </si>
  <si>
    <t>Tex_All-MILFORD-All-R</t>
  </si>
  <si>
    <t>Tex_All-MILFORD-All-U</t>
  </si>
  <si>
    <t>Tex_All-MILFORD-Regional-All</t>
  </si>
  <si>
    <t>Tex_All-MILFORD-Regional-R</t>
  </si>
  <si>
    <t>Tex_All-MILFORD-Regional-U</t>
  </si>
  <si>
    <t>Tex_All-National-All-All</t>
  </si>
  <si>
    <t>Tex_All-National-All-R</t>
  </si>
  <si>
    <t>Tex_All-National-All-U</t>
  </si>
  <si>
    <t>Tex_All-National-Arterial-All</t>
  </si>
  <si>
    <t>Tex_All-National-Arterial-R</t>
  </si>
  <si>
    <t>Tex_All-National-Arterial-U</t>
  </si>
  <si>
    <t>Tex_All-National-High Volume-All</t>
  </si>
  <si>
    <t>Tex_All-National-High Volume-R</t>
  </si>
  <si>
    <t>Tex_All-National-High Volume-U</t>
  </si>
  <si>
    <t>Tex_All-National-National-All</t>
  </si>
  <si>
    <t>Tex_All-National-National-R</t>
  </si>
  <si>
    <t>Tex_All-National-National-U</t>
  </si>
  <si>
    <t>Tex_All-National-Primary Collector-All</t>
  </si>
  <si>
    <t>Tex_All-National-Primary Collector-R</t>
  </si>
  <si>
    <t>Tex_All-National-Primary Collector-U</t>
  </si>
  <si>
    <t>Tex_All-National-Regional-All</t>
  </si>
  <si>
    <t>Tex_All-National-Regional-R</t>
  </si>
  <si>
    <t>Tex_All-National-Regional-U</t>
  </si>
  <si>
    <t>Tex_All-National-Secondary Collector-All</t>
  </si>
  <si>
    <t>Tex_All-National-Secondary Collector-R</t>
  </si>
  <si>
    <t>Tex_All-National-Secondary Collector-U</t>
  </si>
  <si>
    <t>Tex_CS-(NOC) COASTAL OTAGO-All-All</t>
  </si>
  <si>
    <t>Tex_CS-(NOC) COASTAL OTAGO-All-R</t>
  </si>
  <si>
    <t>Tex_CS-(NOC) COASTAL OTAGO-All-U</t>
  </si>
  <si>
    <t>Tex_CS-(NOC) COASTAL OTAGO-Arterial-All</t>
  </si>
  <si>
    <t>Tex_CS-(NOC) COASTAL OTAGO-Arterial-R</t>
  </si>
  <si>
    <t>Tex_CS-(NOC) COASTAL OTAGO-Arterial-U</t>
  </si>
  <si>
    <t>Tex_CS-(NOC) COASTAL OTAGO-National-All</t>
  </si>
  <si>
    <t>Tex_CS-(NOC) COASTAL OTAGO-National-R</t>
  </si>
  <si>
    <t>Tex_CS-(NOC) COASTAL OTAGO-National-U</t>
  </si>
  <si>
    <t>Tex_CS-(NOC) COASTAL OTAGO-Primary Collector-All</t>
  </si>
  <si>
    <t>Tex_CS-(NOC) COASTAL OTAGO-Primary Collector-R</t>
  </si>
  <si>
    <t>Tex_CS-(NOC) COASTAL OTAGO-Primary Collector-U</t>
  </si>
  <si>
    <t>Tex_CS-(NOC) COASTAL OTAGO-Regional-All</t>
  </si>
  <si>
    <t>Tex_CS-(NOC) COASTAL OTAGO-Regional-R</t>
  </si>
  <si>
    <t>Tex_CS-(NOC) COASTAL OTAGO-Regional-U</t>
  </si>
  <si>
    <t>Tex_CS-(NOC) COASTAL OTAGO-Secondary Collector-All</t>
  </si>
  <si>
    <t>Tex_CS-(NOC) COASTAL OTAGO-Secondary Collector-R</t>
  </si>
  <si>
    <t>Tex_CS-(NOC) COASTAL OTAGO-Secondary Collector-U</t>
  </si>
  <si>
    <t>Tex_CS-(NOC) NORTH CANTERBURY-All-All</t>
  </si>
  <si>
    <t>Tex_CS-(NOC) NORTH CANTERBURY-All-R</t>
  </si>
  <si>
    <t>Tex_CS-(NOC) NORTH CANTERBURY-All-U</t>
  </si>
  <si>
    <t>Tex_CS-(NOC) NORTH CANTERBURY-Arterial-All</t>
  </si>
  <si>
    <t>Tex_CS-(NOC) NORTH CANTERBURY-Arterial-R</t>
  </si>
  <si>
    <t>Tex_CS-(NOC) NORTH CANTERBURY-Arterial-U</t>
  </si>
  <si>
    <t>Tex_CS-(NOC) NORTH CANTERBURY-High Volume-All</t>
  </si>
  <si>
    <t>Tex_CS-(NOC) NORTH CANTERBURY-High Volume-R</t>
  </si>
  <si>
    <t>Tex_CS-(NOC) NORTH CANTERBURY-High Volume-U</t>
  </si>
  <si>
    <t>Tex_CS-(NOC) NORTH CANTERBURY-National-All</t>
  </si>
  <si>
    <t>Tex_CS-(NOC) NORTH CANTERBURY-National-R</t>
  </si>
  <si>
    <t>Tex_CS-(NOC) NORTH CANTERBURY-National-U</t>
  </si>
  <si>
    <t>Tex_CS-(NOC) NORTH CANTERBURY-Primary Collector-All</t>
  </si>
  <si>
    <t>Tex_CS-(NOC) NORTH CANTERBURY-Primary Collector-R</t>
  </si>
  <si>
    <t>Tex_CS-(NOC) NORTH CANTERBURY-Primary Collector-U</t>
  </si>
  <si>
    <t>Tex_CS-(NOC) NORTH CANTERBURY-Regional-All</t>
  </si>
  <si>
    <t>Tex_CS-(NOC) NORTH CANTERBURY-Regional-R</t>
  </si>
  <si>
    <t>Tex_CS-(NOC) NORTH CANTERBURY-Regional-U</t>
  </si>
  <si>
    <t>Tex_CS-(NOC) OTAGO CENTRAL-All-All</t>
  </si>
  <si>
    <t>Tex_CS-(NOC) OTAGO CENTRAL-All-R</t>
  </si>
  <si>
    <t>Tex_CS-(NOC) OTAGO CENTRAL-All-U</t>
  </si>
  <si>
    <t>Tex_CS-(NOC) OTAGO CENTRAL-Arterial-All</t>
  </si>
  <si>
    <t>Tex_CS-(NOC) OTAGO CENTRAL-Arterial-R</t>
  </si>
  <si>
    <t>Tex_CS-(NOC) OTAGO CENTRAL-Arterial-U</t>
  </si>
  <si>
    <t>Tex_CS-(NOC) OTAGO CENTRAL-Primary Collector-All</t>
  </si>
  <si>
    <t>Tex_CS-(NOC) OTAGO CENTRAL-Primary Collector-R</t>
  </si>
  <si>
    <t>Tex_CS-(NOC) OTAGO CENTRAL-Regional-All</t>
  </si>
  <si>
    <t>Tex_CS-(NOC) OTAGO CENTRAL-Regional-R</t>
  </si>
  <si>
    <t>Tex_CS-(NOC) OTAGO CENTRAL-Regional-U</t>
  </si>
  <si>
    <t>Tex_CS-(NOC) OTAGO CENTRAL-Secondary Collector-All</t>
  </si>
  <si>
    <t>Tex_CS-(NOC) OTAGO CENTRAL-Secondary Collector-R</t>
  </si>
  <si>
    <t>Tex_CS-(NOC) OTAGO CENTRAL-Secondary Collector-U</t>
  </si>
  <si>
    <t>(NOC) NORTH CANTERBURY</t>
  </si>
  <si>
    <t>(NOC) COASTAL OTAGO</t>
  </si>
  <si>
    <t>(NOC) OTAGO CENTRAL</t>
  </si>
  <si>
    <t>ASA-Len-National-National-All</t>
  </si>
  <si>
    <t>ASA-Len-National-Regional-All</t>
  </si>
  <si>
    <t>ASA-Len-National-Secondary Collector-All</t>
  </si>
  <si>
    <t>ASA-Len-National-All-All</t>
  </si>
  <si>
    <t>ASA-Len-National-Arterial-All</t>
  </si>
  <si>
    <t>ASA-Len-National-High Volume-All</t>
  </si>
  <si>
    <t>ASA-Len-National-Primary Collector-All</t>
  </si>
  <si>
    <t>ASA-Len-(NOC) NORTHLAND-All-All</t>
  </si>
  <si>
    <t>ASA-Len-(NOC) NORTHLAND-Arterial-All</t>
  </si>
  <si>
    <t>ASA-Len-(NOC) NORTHLAND-High Volume-All</t>
  </si>
  <si>
    <t>ASA-Len-(NOC) NORTHLAND-National-All</t>
  </si>
  <si>
    <t>ASA-Len-(NOC) NORTHLAND-Primary Collector-All</t>
  </si>
  <si>
    <t>ASA-Len-(NOC) NORTHLAND-Regional-All</t>
  </si>
  <si>
    <t>ASA-Len-(NOC) NORTHLAND-Secondary Collector-All</t>
  </si>
  <si>
    <t>ASA-Len-AUCK ALLIANCE-All-All</t>
  </si>
  <si>
    <t>ASA-Len-AUCK ALLIANCE-Arterial-All</t>
  </si>
  <si>
    <t>ASA-Len-AUCK ALLIANCE-High Volume-All</t>
  </si>
  <si>
    <t>ASA-Len-AUCK ALLIANCE-National-All</t>
  </si>
  <si>
    <t>ASA-Len-AUCK ALLIANCE-Primary Collector-All</t>
  </si>
  <si>
    <t>ASA-Len-AUCK ALLIANCE-Regional-All</t>
  </si>
  <si>
    <t>ASA-Len-AUCK ALLIANCE-Secondary Collector-All</t>
  </si>
  <si>
    <t>ASA-Len-(NOC) CENTRAL WAIKATO-All-All</t>
  </si>
  <si>
    <t>ASA-Len-(NOC) CENTRAL WAIKATO-Arterial-All</t>
  </si>
  <si>
    <t>ASA-Len-(NOC) CENTRAL WAIKATO-High Volume-All</t>
  </si>
  <si>
    <t>ASA-Len-(NOC) CENTRAL WAIKATO-National-All</t>
  </si>
  <si>
    <t>ASA-Len-(NOC) CENTRAL WAIKATO-Primary Collector-All</t>
  </si>
  <si>
    <t>ASA-Len-(NOC) CENTRAL WAIKATO-Regional-All</t>
  </si>
  <si>
    <t>ASA-Len-(NOC) CENTRAL WAIKATO-Secondary Collector-All</t>
  </si>
  <si>
    <t>ASA-Len-(NOC) EAST WAIKATO-All-All</t>
  </si>
  <si>
    <t>ASA-Len-(NOC) EAST WAIKATO-Arterial-All</t>
  </si>
  <si>
    <t>ASA-Len-(NOC) EAST WAIKATO-High Volume-All</t>
  </si>
  <si>
    <t>ASA-Len-(NOC) EAST WAIKATO-National-All</t>
  </si>
  <si>
    <t>ASA-Len-(NOC) EAST WAIKATO-Primary Collector-All</t>
  </si>
  <si>
    <t>ASA-Len-(NOC) EAST WAIKATO-Regional-All</t>
  </si>
  <si>
    <t>ASA-Len-(NOC) EAST WAIKATO-Secondary Collector-All</t>
  </si>
  <si>
    <t>ASA-Len-(EC) WEST WAIKATO NORTH-All-All</t>
  </si>
  <si>
    <t>ASA-Len-(EC) WEST WAIKATO NORTH-Arterial-All</t>
  </si>
  <si>
    <t>ASA-Len-(EC) WEST WAIKATO NORTH-High Volume-All</t>
  </si>
  <si>
    <t>ASA-Len-(EC) WEST WAIKATO NORTH-National-All</t>
  </si>
  <si>
    <t>ASA-Len-(EC) WEST WAIKATO NORTH-Primary Collector-All</t>
  </si>
  <si>
    <t>ASA-Len-(EC) WEST WAIKATO NORTH-Regional-All</t>
  </si>
  <si>
    <t>ASA-Len-(EC) WEST WAIKATO NORTH-Secondary Collector-All</t>
  </si>
  <si>
    <t>ASA-Len-(EC) WEST WAIKATO SOUTH-All-All</t>
  </si>
  <si>
    <t>ASA-Len-(EC) WEST WAIKATO SOUTH-Arterial-All</t>
  </si>
  <si>
    <t>ASA-Len-(EC) WEST WAIKATO SOUTH-High Volume-All</t>
  </si>
  <si>
    <t>ASA-Len-(EC) WEST WAIKATO SOUTH-National-All</t>
  </si>
  <si>
    <t>ASA-Len-(EC) WEST WAIKATO SOUTH-Primary Collector-All</t>
  </si>
  <si>
    <t>ASA-Len-(EC) WEST WAIKATO SOUTH-Regional-All</t>
  </si>
  <si>
    <t>ASA-Len-(EC) WEST WAIKATO SOUTH-Secondary Collector-All</t>
  </si>
  <si>
    <t>ASA-Len-(NOC) BOP EAST-All-All</t>
  </si>
  <si>
    <t>ASA-Len-(NOC) BOP EAST-Arterial-All</t>
  </si>
  <si>
    <t>ASA-Len-(NOC) BOP EAST-High Volume-All</t>
  </si>
  <si>
    <t>ASA-Len-(NOC) BOP EAST-National-All</t>
  </si>
  <si>
    <t>ASA-Len-(NOC) BOP EAST-Primary Collector-All</t>
  </si>
  <si>
    <t>ASA-Len-(NOC) BOP EAST-Regional-All</t>
  </si>
  <si>
    <t>ASA-Len-(NOC) BOP EAST-Secondary Collector-All</t>
  </si>
  <si>
    <t>ASA-Len-(NOC) BOP WEST-All-All</t>
  </si>
  <si>
    <t>ASA-Len-(NOC) BOP WEST-Arterial-All</t>
  </si>
  <si>
    <t>ASA-Len-(NOC) BOP WEST-High Volume-All</t>
  </si>
  <si>
    <t>ASA-Len-(NOC) BOP WEST-National-All</t>
  </si>
  <si>
    <t>ASA-Len-(NOC) BOP WEST-Primary Collector-All</t>
  </si>
  <si>
    <t>ASA-Len-(NOC) BOP WEST-Regional-All</t>
  </si>
  <si>
    <t>ASA-Len-(NOC) BOP WEST-Secondary Collector-All</t>
  </si>
  <si>
    <t>ASA-Len-(NOC) TAIRAWHITI ROADS NORTHERN-All-All</t>
  </si>
  <si>
    <t>ASA-Len-(NOC) TAIRAWHITI ROADS NORTHERN-Arterial-All</t>
  </si>
  <si>
    <t>ASA-Len-(NOC) TAIRAWHITI ROADS NORTHERN-High Volume-All</t>
  </si>
  <si>
    <t>ASA-Len-(NOC) TAIRAWHITI ROADS NORTHERN-National-All</t>
  </si>
  <si>
    <t>ASA-Len-(NOC) TAIRAWHITI ROADS NORTHERN-Primary Collector-All</t>
  </si>
  <si>
    <t>ASA-Len-(NOC) TAIRAWHITI ROADS NORTHERN-Regional-All</t>
  </si>
  <si>
    <t>ASA-Len-(NOC) TAIRAWHITI ROADS NORTHERN-Secondary Collector-All</t>
  </si>
  <si>
    <t>ASA-Len-(NOC) TAIRAWHITI ROADS WESTERN-All-All</t>
  </si>
  <si>
    <t>ASA-Len-(NOC) TAIRAWHITI ROADS WESTERN-Arterial-All</t>
  </si>
  <si>
    <t>ASA-Len-(NOC) TAIRAWHITI ROADS WESTERN-High Volume-All</t>
  </si>
  <si>
    <t>ASA-Len-(NOC) TAIRAWHITI ROADS WESTERN-National-All</t>
  </si>
  <si>
    <t>ASA-Len-(NOC) TAIRAWHITI ROADS WESTERN-Primary Collector-All</t>
  </si>
  <si>
    <t>ASA-Len-(NOC) TAIRAWHITI ROADS WESTERN-Regional-All</t>
  </si>
  <si>
    <t>ASA-Len-(NOC) TAIRAWHITI ROADS WESTERN-Secondary Collector-All</t>
  </si>
  <si>
    <t>ASA-Len-(NOC) HAWKES BAY-All-All</t>
  </si>
  <si>
    <t>ASA-Len-(NOC) HAWKES BAY-Arterial-All</t>
  </si>
  <si>
    <t>ASA-Len-(NOC) HAWKES BAY-High Volume-All</t>
  </si>
  <si>
    <t>ASA-Len-(NOC) HAWKES BAY-National-All</t>
  </si>
  <si>
    <t>ASA-Len-(NOC) HAWKES BAY-Primary Collector-All</t>
  </si>
  <si>
    <t>ASA-Len-(NOC) HAWKES BAY-Regional-All</t>
  </si>
  <si>
    <t>ASA-Len-(NOC) HAWKES BAY-Secondary Collector-All</t>
  </si>
  <si>
    <t>ASA-Len-(NOC) TARANAKI-All-All</t>
  </si>
  <si>
    <t>ASA-Len-(NOC) TARANAKI-Arterial-All</t>
  </si>
  <si>
    <t>ASA-Len-(NOC) TARANAKI-High Volume-All</t>
  </si>
  <si>
    <t>ASA-Len-(NOC) TARANAKI-National-All</t>
  </si>
  <si>
    <t>ASA-Len-(NOC) TARANAKI-Primary Collector-All</t>
  </si>
  <si>
    <t>ASA-Len-(NOC) TARANAKI-Regional-All</t>
  </si>
  <si>
    <t>ASA-Len-(NOC) TARANAKI-Secondary Collector-All</t>
  </si>
  <si>
    <t>ASA-Len-(NOC) MANAWATU-WHANGANUI-All-All</t>
  </si>
  <si>
    <t>ASA-Len-(NOC) MANAWATU-WHANGANUI-Arterial-All</t>
  </si>
  <si>
    <t>ASA-Len-(NOC) MANAWATU-WHANGANUI-High Volume-All</t>
  </si>
  <si>
    <t>ASA-Len-(NOC) MANAWATU-WHANGANUI-National-All</t>
  </si>
  <si>
    <t>ASA-Len-(NOC) MANAWATU-WHANGANUI-Primary Collector-All</t>
  </si>
  <si>
    <t>ASA-Len-(NOC) MANAWATU-WHANGANUI-Regional-All</t>
  </si>
  <si>
    <t>ASA-Len-(NOC) MANAWATU-WHANGANUI-Secondary Collector-All</t>
  </si>
  <si>
    <t>ASA-Len-(NOC) WELLINGTON-All-All</t>
  </si>
  <si>
    <t>ASA-Len-(NOC) WELLINGTON-Arterial-All</t>
  </si>
  <si>
    <t>ASA-Len-(NOC) WELLINGTON-High Volume-All</t>
  </si>
  <si>
    <t>ASA-Len-(NOC) WELLINGTON-National-All</t>
  </si>
  <si>
    <t>ASA-Len-(NOC) WELLINGTON-Primary Collector-All</t>
  </si>
  <si>
    <t>ASA-Len-(NOC) WELLINGTON-Regional-All</t>
  </si>
  <si>
    <t>ASA-Len-(NOC) WELLINGTON-Secondary Collector-All</t>
  </si>
  <si>
    <t>ASA-Len-(NOC) NELSON-TASMAN-All-All</t>
  </si>
  <si>
    <t>ASA-Len-(NOC) NELSON-TASMAN-Arterial-All</t>
  </si>
  <si>
    <t>ASA-Len-(NOC) NELSON-TASMAN-High Volume-All</t>
  </si>
  <si>
    <t>ASA-Len-(NOC) NELSON-TASMAN-National-All</t>
  </si>
  <si>
    <t>ASA-Len-(NOC) NELSON-TASMAN-Primary Collector-All</t>
  </si>
  <si>
    <t>ASA-Len-(NOC) NELSON-TASMAN-Regional-All</t>
  </si>
  <si>
    <t>ASA-Len-(NOC) NELSON-TASMAN-Secondary Collector-All</t>
  </si>
  <si>
    <t>ASA-Len-(EC) MARLBOROUGH-All-All</t>
  </si>
  <si>
    <t>ASA-Len-(EC) MARLBOROUGH-Arterial-All</t>
  </si>
  <si>
    <t>ASA-Len-(EC) MARLBOROUGH-High Volume-All</t>
  </si>
  <si>
    <t>ASA-Len-(EC) MARLBOROUGH-National-All</t>
  </si>
  <si>
    <t>ASA-Len-(EC) MARLBOROUGH-Primary Collector-All</t>
  </si>
  <si>
    <t>ASA-Len-(EC) MARLBOROUGH-Regional-All</t>
  </si>
  <si>
    <t>ASA-Len-(EC) MARLBOROUGH-Secondary Collector-All</t>
  </si>
  <si>
    <t>ASA-Len-(NOC) NORTH CANTERBURY-All-All</t>
  </si>
  <si>
    <t>ASA-Len-(NOC) NORTH CANTERBURY-Arterial-All</t>
  </si>
  <si>
    <t>ASA-Len-(NOC) NORTH CANTERBURY-High Volume-All</t>
  </si>
  <si>
    <t>ASA-Len-(NOC) NORTH CANTERBURY-National-All</t>
  </si>
  <si>
    <t>ASA-Len-(NOC) NORTH CANTERBURY-Primary Collector-All</t>
  </si>
  <si>
    <t>ASA-Len-(NOC) NORTH CANTERBURY-Regional-All</t>
  </si>
  <si>
    <t>ASA-Len-(NOC) NORTH CANTERBURY-Secondary Collector-All</t>
  </si>
  <si>
    <t>ASA-Len-(NOC) SOUTH CANTERBURY-All-All</t>
  </si>
  <si>
    <t>ASA-Len-(NOC) SOUTH CANTERBURY-Arterial-All</t>
  </si>
  <si>
    <t>ASA-Len-(NOC) SOUTH CANTERBURY-High Volume-All</t>
  </si>
  <si>
    <t>ASA-Len-(NOC) SOUTH CANTERBURY-National-All</t>
  </si>
  <si>
    <t>ASA-Len-(NOC) SOUTH CANTERBURY-Primary Collector-All</t>
  </si>
  <si>
    <t>ASA-Len-(NOC) SOUTH CANTERBURY-Regional-All</t>
  </si>
  <si>
    <t>ASA-Len-(NOC) SOUTH CANTERBURY-Secondary Collector-All</t>
  </si>
  <si>
    <t>ASA-Len-MILFORD-All-All</t>
  </si>
  <si>
    <t>ASA-Len-MILFORD-Arterial-All</t>
  </si>
  <si>
    <t>ASA-Len-MILFORD-High Volume-All</t>
  </si>
  <si>
    <t>ASA-Len-MILFORD-National-All</t>
  </si>
  <si>
    <t>ASA-Len-MILFORD-Primary Collector-All</t>
  </si>
  <si>
    <t>ASA-Len-MILFORD-Regional-All</t>
  </si>
  <si>
    <t>ASA-Len-MILFORD-Secondary Collector-All</t>
  </si>
  <si>
    <t>ASA-Len-(NOC) WEST COAST-All-All</t>
  </si>
  <si>
    <t>ASA-Len-(NOC) WEST COAST-Arterial-All</t>
  </si>
  <si>
    <t>ASA-Len-(NOC) WEST COAST-High Volume-All</t>
  </si>
  <si>
    <t>ASA-Len-(NOC) WEST COAST-National-All</t>
  </si>
  <si>
    <t>ASA-Len-(NOC) WEST COAST-Primary Collector-All</t>
  </si>
  <si>
    <t>ASA-Len-(NOC) WEST COAST-Regional-All</t>
  </si>
  <si>
    <t>ASA-Len-(NOC) WEST COAST-Secondary Collector-All</t>
  </si>
  <si>
    <t>ASA-Len-(NOC) OTAGO CENTRAL-All-All</t>
  </si>
  <si>
    <t>ASA-Len-(NOC) OTAGO CENTRAL-Arterial-All</t>
  </si>
  <si>
    <t>ASA-Len-(NOC) OTAGO CENTRAL-High Volume-All</t>
  </si>
  <si>
    <t>ASA-Len-(NOC) OTAGO CENTRAL-National-All</t>
  </si>
  <si>
    <t>ASA-Len-(NOC) OTAGO CENTRAL-Primary Collector-All</t>
  </si>
  <si>
    <t>ASA-Len-(NOC) OTAGO CENTRAL-Regional-All</t>
  </si>
  <si>
    <t>ASA-Len-(NOC) OTAGO CENTRAL-Secondary Collector-All</t>
  </si>
  <si>
    <t>ASA-Len-(NOC) COASTAL OTAGO-All-All</t>
  </si>
  <si>
    <t>ASA-Len-(NOC) COASTAL OTAGO-Arterial-All</t>
  </si>
  <si>
    <t>ASA-Len-(NOC) COASTAL OTAGO-High Volume-All</t>
  </si>
  <si>
    <t>ASA-Len-(NOC) COASTAL OTAGO-National-All</t>
  </si>
  <si>
    <t>ASA-Len-(NOC) COASTAL OTAGO-Primary Collector-All</t>
  </si>
  <si>
    <t>ASA-Len-(NOC) COASTAL OTAGO-Regional-All</t>
  </si>
  <si>
    <t>ASA-Len-(NOC) COASTAL OTAGO-Secondary Collector-All</t>
  </si>
  <si>
    <t>ASA-Len-(NOC) SOUTHLAND-All-All</t>
  </si>
  <si>
    <t>ASA-Len-(NOC) SOUTHLAND-Arterial-All</t>
  </si>
  <si>
    <t>ASA-Len-(NOC) SOUTHLAND-High Volume-All</t>
  </si>
  <si>
    <t>ASA-Len-(NOC) SOUTHLAND-National-All</t>
  </si>
  <si>
    <t>ASA-Len-(NOC) SOUTHLAND-Primary Collector-All</t>
  </si>
  <si>
    <t>ASA-Len-(NOC) SOUTHLAND-Regional-All</t>
  </si>
  <si>
    <t>ASA-Len-(NOC) SOUTHLAND-Secondary Collector-All</t>
  </si>
  <si>
    <t/>
  </si>
  <si>
    <t>Tex_CS-AUCK ALLIANCE-Regional-R</t>
  </si>
  <si>
    <t>Tex_CS-AUCK ALLIANCE-Regional-U</t>
  </si>
  <si>
    <t>Tex_CS-(NOC) OTAGO CENTRAL-Primary Collector-U</t>
  </si>
  <si>
    <t>SkidSC-InL-AUCK ALLIANCE-3H-All</t>
  </si>
  <si>
    <t>Tex_CS-AUCK ALLIANCE-Regional-All</t>
  </si>
  <si>
    <t>SkidSC-TL-AUCK ALLIANCE-3H-All</t>
  </si>
  <si>
    <t>SkidSC-InL-AUCK ALLIANCE-3H-U</t>
  </si>
  <si>
    <t>SkidSC-InL-AUCK ALLIANCE-3H-R</t>
  </si>
  <si>
    <t>SkidSC-TL-AUCK ALLIANCE-3H-U</t>
  </si>
  <si>
    <t>SkidSC-TL-AUCK ALLIANCE-3H-R</t>
  </si>
  <si>
    <t>GSESC-InL-AUCK ALLIANCE-3H-U</t>
  </si>
  <si>
    <t>GSESC-InL-AUCK ALLIANCE-3H-R</t>
  </si>
  <si>
    <t>GSESC-InL-AUCK ALLIANCE-3H-All</t>
  </si>
  <si>
    <t>GSESC-TL-AUCK ALLIANCE-3H-U</t>
  </si>
  <si>
    <t>GSESC-TL-AUCK ALLIANCE-3H-R</t>
  </si>
  <si>
    <t>GSESC-TL-AUCK ALLIANCE-3H-All</t>
  </si>
  <si>
    <t>Interim</t>
  </si>
  <si>
    <t>ASA-(NOC) BOP WEST-Primary Collector-U</t>
  </si>
  <si>
    <t>ASA-(NOC) COASTAL OTAGO-Access-All</t>
  </si>
  <si>
    <t>ASA-(NOC) COASTAL OTAGO-Access-U</t>
  </si>
  <si>
    <t>ASA-Len-(NOC) COASTAL OTAGO-Access-All</t>
  </si>
  <si>
    <t>ASA-Len-National-Access-All</t>
  </si>
  <si>
    <t>ASA-National-Access-All</t>
  </si>
  <si>
    <t>ASA-National-Access-U</t>
  </si>
  <si>
    <t>RSL-(NOC) BOP WEST-Primary Collector-U</t>
  </si>
  <si>
    <t>RSL-(NOC) COASTAL OTAGO-Access-All</t>
  </si>
  <si>
    <t>RSL-(NOC) COASTAL OTAGO-Access-U</t>
  </si>
  <si>
    <t>RSL-National-Access-All</t>
  </si>
  <si>
    <t>RSL-National-Access-U</t>
  </si>
  <si>
    <t>Rut_10-(NOC) COASTAL OTAGO-Access-All</t>
  </si>
  <si>
    <t>Rut_10-(NOC) COASTAL OTAGO-Access-U</t>
  </si>
  <si>
    <t>Rut_10-National-Access-All</t>
  </si>
  <si>
    <t>Rut_10-National-Access-U</t>
  </si>
  <si>
    <t>Rut_20-(NOC) COASTAL OTAGO-Access-All</t>
  </si>
  <si>
    <t>Rut_20-(NOC) COASTAL OTAGO-Access-U</t>
  </si>
  <si>
    <t>Rut_20-National-Access-All</t>
  </si>
  <si>
    <t>Rut_20-National-Access-U</t>
  </si>
  <si>
    <t>Skd_InL-(NOC) COASTAL OTAGO-Access-All</t>
  </si>
  <si>
    <t>Skd_InL-(NOC) COASTAL OTAGO-Access-U</t>
  </si>
  <si>
    <t>Skd_InL-National-Access-All</t>
  </si>
  <si>
    <t>Skd_InL-National-Access-U</t>
  </si>
  <si>
    <t>Skd_TL-(NOC) COASTAL OTAGO-Access-All</t>
  </si>
  <si>
    <t>Skd_TL-(NOC) COASTAL OTAGO-Access-U</t>
  </si>
  <si>
    <t>Skd_TL-National-Access-All</t>
  </si>
  <si>
    <t>Skd_TL-National-Access-U</t>
  </si>
  <si>
    <t>Tex_ACO-(NOC) COASTAL OTAGO-Access-All</t>
  </si>
  <si>
    <t>Tex_ACO-(NOC) COASTAL OTAGO-Access-U</t>
  </si>
  <si>
    <t>Tex_ACO-National-Access-All</t>
  </si>
  <si>
    <t>Tex_ACO-National-Access-U</t>
  </si>
  <si>
    <t>Tex_All-(NOC) COASTAL OTAGO-Access-All</t>
  </si>
  <si>
    <t>Tex_All-(NOC) COASTAL OTAGO-Access-U</t>
  </si>
  <si>
    <t>Tex_All-National-Access-All</t>
  </si>
  <si>
    <t>Tex_All-National-Access-U</t>
  </si>
  <si>
    <t>Reviewed by: NZTA (Alastair Foster, Lenny Chao, Amin Kianpisheh, Barry OShea)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</si>
</sst>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0"/>
    <numFmt numFmtId="165" formatCode="[$-3409]dd\-mmm\-yy;@"/>
  </numFmts>
  <fonts count="83" x14ac:knownFonts="1">
    <font>
      <sz val="8"/>
      <name val="Lucida Sans"/>
      <family val="2"/>
    </font>
    <font>
      <sz val="11"/>
      <color theme="1"/>
      <name val="Calibri"/>
      <family val="2"/>
      <scheme val="minor"/>
    </font>
    <font>
      <sz val="11"/>
      <color theme="1"/>
      <name val="Calibri"/>
      <family val="2"/>
      <scheme val="minor"/>
    </font>
    <font>
      <sz val="8"/>
      <color theme="0"/>
      <name val="Arial"/>
      <family val="2"/>
    </font>
    <font>
      <sz val="8"/>
      <name val="Arial"/>
      <family val="2"/>
    </font>
    <font>
      <sz val="9"/>
      <name val="Lucida Sans"/>
      <family val="2"/>
    </font>
    <font>
      <sz val="8"/>
      <name val="Lucida Sans"/>
      <family val="2"/>
    </font>
    <font>
      <sz val="7"/>
      <name val="Arial"/>
      <family val="2"/>
    </font>
    <font>
      <b/>
      <sz val="8"/>
      <color theme="1"/>
      <name val="Arial"/>
      <family val="2"/>
    </font>
    <font>
      <b/>
      <sz val="8"/>
      <name val="Arial"/>
      <family val="2"/>
    </font>
    <font>
      <b/>
      <sz val="14"/>
      <color theme="0"/>
      <name val="Arial"/>
      <family val="2"/>
    </font>
    <font>
      <sz val="22"/>
      <color theme="0"/>
      <name val="Lucida Sans"/>
      <family val="2"/>
    </font>
    <font>
      <sz val="9"/>
      <color theme="0"/>
      <name val="Lucida Sans"/>
      <family val="2"/>
    </font>
    <font>
      <sz val="16"/>
      <name val="Lucida Sans"/>
      <family val="2"/>
    </font>
    <font>
      <sz val="18"/>
      <name val="Lucida Sans"/>
      <family val="2"/>
    </font>
    <font>
      <b/>
      <sz val="18"/>
      <color theme="0"/>
      <name val="Lucida Sans"/>
      <family val="2"/>
    </font>
    <font>
      <sz val="18"/>
      <color theme="0"/>
      <name val="Lucida Sans"/>
      <family val="2"/>
    </font>
    <font>
      <sz val="22"/>
      <name val="Lucida Sans"/>
      <family val="2"/>
    </font>
    <font>
      <sz val="8"/>
      <color theme="1"/>
      <name val="Arial"/>
      <family val="2"/>
    </font>
    <font>
      <sz val="22"/>
      <color rgb="FFFFFFFF"/>
      <name val="Lucida Sans"/>
      <family val="2"/>
    </font>
    <font>
      <sz val="6"/>
      <name val="Arial"/>
      <family val="2"/>
    </font>
    <font>
      <sz val="9"/>
      <color rgb="FF002060"/>
      <name val="Lucida Sans"/>
      <family val="2"/>
    </font>
    <font>
      <sz val="16"/>
      <color theme="0"/>
      <name val="Lucida Sans"/>
      <family val="2"/>
    </font>
    <font>
      <sz val="10"/>
      <color theme="0"/>
      <name val="Lucida Sans"/>
      <family val="2"/>
    </font>
    <font>
      <sz val="20"/>
      <name val="Lucida Sans"/>
      <family val="2"/>
    </font>
    <font>
      <b/>
      <sz val="22"/>
      <name val="Lucida Sans"/>
      <family val="2"/>
    </font>
    <font>
      <i/>
      <sz val="8"/>
      <name val="Lucida Sans"/>
      <family val="2"/>
    </font>
    <font>
      <i/>
      <sz val="8"/>
      <color theme="0"/>
      <name val="Lucida Sans"/>
      <family val="2"/>
    </font>
    <font>
      <i/>
      <sz val="9"/>
      <name val="Lucida Sans"/>
      <family val="2"/>
    </font>
    <font>
      <b/>
      <sz val="22"/>
      <color theme="0"/>
      <name val="Lucida Sans"/>
      <family val="2"/>
    </font>
    <font>
      <sz val="22"/>
      <color theme="0" tint="-0.14999847407452621"/>
      <name val="Lucida Sans"/>
      <family val="2"/>
    </font>
    <font>
      <sz val="9"/>
      <color theme="0" tint="-0.14999847407452621"/>
      <name val="Lucida Sans"/>
      <family val="2"/>
    </font>
    <font>
      <u/>
      <sz val="14"/>
      <color rgb="FFFF0000"/>
      <name val="Lucida Sans"/>
      <family val="2"/>
    </font>
    <font>
      <sz val="11"/>
      <name val="Lucida Sans"/>
      <family val="2"/>
    </font>
    <font>
      <i/>
      <sz val="11"/>
      <name val="Lucida Sans"/>
      <family val="2"/>
    </font>
    <font>
      <sz val="14"/>
      <color theme="0"/>
      <name val="Lucida Sans"/>
      <family val="2"/>
    </font>
    <font>
      <sz val="14"/>
      <name val="Lucida Sans"/>
      <family val="2"/>
    </font>
    <font>
      <sz val="11"/>
      <color rgb="FFFFFFFF"/>
      <name val="Calibri"/>
      <family val="2"/>
    </font>
    <font>
      <sz val="10"/>
      <name val="Lucida Sans"/>
      <family val="2"/>
    </font>
    <font>
      <sz val="12"/>
      <name val="Lucida Sans"/>
      <family val="2"/>
    </font>
    <font>
      <b/>
      <sz val="12"/>
      <name val="Lucida Sans"/>
      <family val="2"/>
    </font>
    <font>
      <sz val="10"/>
      <name val="Arial"/>
      <family val="2"/>
    </font>
    <font>
      <b/>
      <sz val="9"/>
      <color theme="0"/>
      <name val="Lucida Sans"/>
      <family val="2"/>
    </font>
    <font>
      <sz val="11"/>
      <color theme="0"/>
      <name val="Lucida Sans"/>
      <family val="2"/>
    </font>
    <font>
      <b/>
      <sz val="10"/>
      <name val="Lucida Sans"/>
      <family val="2"/>
    </font>
    <font>
      <sz val="11"/>
      <name val="Calibri"/>
      <family val="2"/>
    </font>
    <font>
      <sz val="12"/>
      <name val="Times New Roman"/>
      <family val="1"/>
    </font>
    <font>
      <b/>
      <sz val="20"/>
      <name val="Lucida Sans"/>
      <family val="2"/>
    </font>
    <font>
      <sz val="22"/>
      <color theme="1"/>
      <name val="Lucida Sans"/>
      <family val="2"/>
    </font>
    <font>
      <sz val="8"/>
      <color rgb="FFFF0000"/>
      <name val="Arial"/>
      <family val="2"/>
    </font>
    <font>
      <sz val="9"/>
      <name val="Wingdings 3"/>
      <family val="1"/>
      <charset val="2"/>
    </font>
    <font>
      <b/>
      <sz val="9"/>
      <name val="Wingdings 3"/>
      <family val="1"/>
      <charset val="2"/>
    </font>
    <font>
      <b/>
      <sz val="9"/>
      <name val="Lucida Sans"/>
      <family val="2"/>
    </font>
    <font>
      <b/>
      <sz val="9"/>
      <color rgb="FFFF0000"/>
      <name val="Wingdings 3"/>
      <family val="1"/>
      <charset val="2"/>
    </font>
    <font>
      <b/>
      <sz val="9"/>
      <color rgb="FF00B0F0"/>
      <name val="Wingdings 3"/>
      <family val="1"/>
      <charset val="2"/>
    </font>
    <font>
      <b/>
      <sz val="9"/>
      <color theme="6" tint="-0.249977111117893"/>
      <name val="Wingdings 3"/>
      <family val="1"/>
      <charset val="2"/>
    </font>
    <font>
      <sz val="8"/>
      <color theme="0"/>
      <name val="Lucida Sans"/>
      <family val="2"/>
    </font>
    <font>
      <b/>
      <sz val="8"/>
      <name val="Lucida Sans"/>
      <family val="2"/>
    </font>
    <font>
      <b/>
      <sz val="16"/>
      <name val="Lucida Sans"/>
      <family val="2"/>
    </font>
    <font>
      <sz val="20"/>
      <color theme="4" tint="-0.499984740745262"/>
      <name val="Lucida Sans"/>
      <family val="2"/>
    </font>
    <font>
      <b/>
      <u/>
      <sz val="14"/>
      <color rgb="FF0070C0"/>
      <name val="Lucida Sans"/>
      <family val="2"/>
    </font>
    <font>
      <b/>
      <sz val="18"/>
      <color theme="3"/>
      <name val="Cambria"/>
      <family val="2"/>
      <scheme val="major"/>
    </font>
    <font>
      <sz val="11"/>
      <name val="Wingdings"/>
      <charset val="2"/>
    </font>
    <font>
      <b/>
      <u/>
      <sz val="18"/>
      <color theme="3"/>
      <name val="Cambria"/>
      <family val="2"/>
      <scheme val="major"/>
    </font>
    <font>
      <b/>
      <sz val="8"/>
      <color rgb="FFFF0000"/>
      <name val="Arial"/>
      <family val="2"/>
    </font>
    <font>
      <sz val="8"/>
      <color theme="0" tint="-4.9989318521683403E-2"/>
      <name val="Arial"/>
      <family val="2"/>
    </font>
    <font>
      <sz val="5"/>
      <color theme="0" tint="-4.9989318521683403E-2"/>
      <name val="Arial"/>
      <family val="2"/>
    </font>
    <font>
      <sz val="5"/>
      <name val="Arial"/>
      <family val="2"/>
    </font>
    <font>
      <sz val="16"/>
      <color theme="0" tint="-4.9989318521683403E-2"/>
      <name val="Lucida Sans"/>
      <family val="2"/>
    </font>
    <font>
      <i/>
      <sz val="9"/>
      <color theme="0" tint="-4.9989318521683403E-2"/>
      <name val="Lucida Sans"/>
      <family val="2"/>
    </font>
    <font>
      <sz val="22"/>
      <color theme="0" tint="-4.9989318521683403E-2"/>
      <name val="Lucida Sans"/>
      <family val="2"/>
    </font>
    <font>
      <i/>
      <sz val="9"/>
      <color theme="0"/>
      <name val="Lucida Sans"/>
      <family val="2"/>
    </font>
    <font>
      <sz val="9"/>
      <color rgb="FF0033CC"/>
      <name val="Lucida Sans"/>
      <family val="2"/>
    </font>
    <font>
      <sz val="8"/>
      <color rgb="FF0033CC"/>
      <name val="Lucida Sans"/>
      <family val="2"/>
    </font>
    <font>
      <i/>
      <sz val="7"/>
      <color theme="0"/>
      <name val="Lucida Sans"/>
      <family val="2"/>
    </font>
    <font>
      <i/>
      <sz val="7"/>
      <name val="Lucida Sans"/>
      <family val="2"/>
    </font>
    <font>
      <b/>
      <sz val="18"/>
      <color rgb="FF0033CC"/>
      <name val="Cambria"/>
      <family val="2"/>
      <scheme val="major"/>
    </font>
    <font>
      <sz val="9"/>
      <color indexed="81"/>
      <name val="Tahoma"/>
      <family val="2"/>
    </font>
    <font>
      <b/>
      <sz val="9"/>
      <color indexed="81"/>
      <name val="Tahoma"/>
      <family val="2"/>
    </font>
    <font>
      <sz val="9"/>
      <color rgb="FFFF0000"/>
      <name val="Lucida Sans"/>
      <family val="2"/>
    </font>
    <font>
      <i/>
      <sz val="8"/>
      <color rgb="FFFF0000"/>
      <name val="Lucida Sans"/>
      <family val="2"/>
    </font>
    <font>
      <b/>
      <sz val="11"/>
      <color theme="1"/>
      <name val="Calibri"/>
      <family val="2"/>
      <scheme val="minor"/>
    </font>
    <font>
      <sz val="10"/>
      <color theme="1"/>
      <name val="Lucida Sans"/>
      <family val="2"/>
    </font>
  </fonts>
  <fills count="103">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6" tint="-0.499984740745262"/>
        <bgColor indexed="64"/>
      </patternFill>
    </fill>
    <fill>
      <patternFill patternType="solid">
        <fgColor theme="9" tint="0.59999389629810485"/>
        <bgColor indexed="64"/>
      </patternFill>
    </fill>
    <fill>
      <patternFill patternType="solid">
        <fgColor rgb="FFFF66FF"/>
        <bgColor indexed="64"/>
      </patternFill>
    </fill>
    <fill>
      <patternFill patternType="solid">
        <fgColor rgb="FFCC00FF"/>
        <bgColor indexed="64"/>
      </patternFill>
    </fill>
    <fill>
      <patternFill patternType="solid">
        <fgColor rgb="FF00CC99"/>
        <bgColor indexed="64"/>
      </patternFill>
    </fill>
    <fill>
      <patternFill patternType="solid">
        <fgColor rgb="FFCCFF66"/>
        <bgColor indexed="64"/>
      </patternFill>
    </fill>
    <fill>
      <patternFill patternType="solid">
        <fgColor rgb="FF99FF33"/>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7" tint="-0.499984740745262"/>
        <bgColor indexed="64"/>
      </patternFill>
    </fill>
    <fill>
      <patternFill patternType="solid">
        <fgColor rgb="FFF8E8BA"/>
        <bgColor indexed="64"/>
      </patternFill>
    </fill>
    <fill>
      <patternFill patternType="solid">
        <fgColor rgb="FFD0A816"/>
        <bgColor indexed="64"/>
      </patternFill>
    </fill>
    <fill>
      <patternFill patternType="solid">
        <fgColor rgb="FFE3C16B"/>
        <bgColor indexed="64"/>
      </patternFill>
    </fill>
    <fill>
      <patternFill patternType="solid">
        <fgColor rgb="FFCB9C27"/>
        <bgColor indexed="64"/>
      </patternFill>
    </fill>
    <fill>
      <patternFill patternType="solid">
        <fgColor theme="6" tint="0.59996337778862885"/>
        <bgColor indexed="64"/>
      </patternFill>
    </fill>
    <fill>
      <patternFill patternType="solid">
        <fgColor theme="6" tint="0.39994506668294322"/>
        <bgColor indexed="64"/>
      </patternFill>
    </fill>
    <fill>
      <patternFill patternType="solid">
        <fgColor theme="6" tint="-0.24994659260841701"/>
        <bgColor indexed="64"/>
      </patternFill>
    </fill>
    <fill>
      <patternFill patternType="solid">
        <fgColor theme="7" tint="0.59996337778862885"/>
        <bgColor indexed="64"/>
      </patternFill>
    </fill>
    <fill>
      <patternFill patternType="solid">
        <fgColor rgb="FFA38EBC"/>
        <bgColor indexed="64"/>
      </patternFill>
    </fill>
    <fill>
      <patternFill patternType="solid">
        <fgColor rgb="FF8F76AE"/>
        <bgColor indexed="64"/>
      </patternFill>
    </fill>
    <fill>
      <patternFill patternType="solid">
        <fgColor rgb="FF93B612"/>
        <bgColor indexed="64"/>
      </patternFill>
    </fill>
    <fill>
      <patternFill patternType="solid">
        <fgColor rgb="FFB1AB2D"/>
        <bgColor indexed="64"/>
      </patternFill>
    </fill>
    <fill>
      <patternFill patternType="solid">
        <fgColor rgb="FF716D1D"/>
        <bgColor indexed="64"/>
      </patternFill>
    </fill>
    <fill>
      <patternFill patternType="solid">
        <fgColor rgb="FFFFFF99"/>
        <bgColor indexed="64"/>
      </patternFill>
    </fill>
    <fill>
      <patternFill patternType="solid">
        <fgColor rgb="FFDFDA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5D"/>
        <bgColor indexed="64"/>
      </patternFill>
    </fill>
    <fill>
      <patternFill patternType="solid">
        <fgColor rgb="FFDBD600"/>
        <bgColor indexed="64"/>
      </patternFill>
    </fill>
    <fill>
      <patternFill patternType="solid">
        <fgColor rgb="FFFFFF21"/>
        <bgColor indexed="64"/>
      </patternFill>
    </fill>
    <fill>
      <patternFill patternType="solid">
        <fgColor theme="3" tint="0.59996337778862885"/>
        <bgColor indexed="64"/>
      </patternFill>
    </fill>
    <fill>
      <patternFill patternType="solid">
        <fgColor theme="2" tint="-0.249977111117893"/>
        <bgColor indexed="64"/>
      </patternFill>
    </fill>
    <fill>
      <patternFill patternType="solid">
        <fgColor rgb="FF78A6DE"/>
        <bgColor indexed="64"/>
      </patternFill>
    </fill>
    <fill>
      <patternFill patternType="solid">
        <fgColor rgb="FF4383D1"/>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E3AE17"/>
        <bgColor indexed="64"/>
      </patternFill>
    </fill>
    <fill>
      <patternFill patternType="solid">
        <fgColor rgb="FFF5DD99"/>
        <bgColor indexed="64"/>
      </patternFill>
    </fill>
    <fill>
      <patternFill patternType="solid">
        <fgColor rgb="FFEEC654"/>
        <bgColor indexed="64"/>
      </patternFill>
    </fill>
    <fill>
      <patternFill patternType="solid">
        <fgColor rgb="FF183962"/>
        <bgColor indexed="64"/>
      </patternFill>
    </fill>
    <fill>
      <patternFill patternType="solid">
        <fgColor rgb="FF2A65AC"/>
        <bgColor indexed="64"/>
      </patternFill>
    </fill>
    <fill>
      <patternFill patternType="solid">
        <fgColor rgb="FF3D7FCF"/>
        <bgColor indexed="64"/>
      </patternFill>
    </fill>
    <fill>
      <patternFill patternType="solid">
        <fgColor rgb="FFB01082"/>
        <bgColor indexed="64"/>
      </patternFill>
    </fill>
    <fill>
      <patternFill patternType="solid">
        <fgColor rgb="FFE515AA"/>
        <bgColor indexed="64"/>
      </patternFill>
    </fill>
    <fill>
      <patternFill patternType="solid">
        <fgColor rgb="FFF9BFE8"/>
        <bgColor indexed="64"/>
      </patternFill>
    </fill>
    <fill>
      <patternFill patternType="solid">
        <fgColor rgb="FFEC38B9"/>
        <bgColor indexed="64"/>
      </patternFill>
    </fill>
    <fill>
      <patternFill patternType="solid">
        <fgColor rgb="FFF7D18D"/>
        <bgColor indexed="64"/>
      </patternFill>
    </fill>
    <fill>
      <patternFill patternType="solid">
        <fgColor rgb="FFFCDCF3"/>
        <bgColor indexed="64"/>
      </patternFill>
    </fill>
    <fill>
      <patternFill patternType="solid">
        <fgColor rgb="FFCF1399"/>
        <bgColor indexed="64"/>
      </patternFill>
    </fill>
    <fill>
      <patternFill patternType="solid">
        <fgColor rgb="FFF6A4DF"/>
        <bgColor indexed="64"/>
      </patternFill>
    </fill>
    <fill>
      <patternFill patternType="solid">
        <fgColor rgb="FFF272CD"/>
        <bgColor indexed="64"/>
      </patternFill>
    </fill>
    <fill>
      <patternFill patternType="solid">
        <fgColor theme="8" tint="0.79998168889431442"/>
        <bgColor indexed="64"/>
      </patternFill>
    </fill>
    <fill>
      <patternFill patternType="solid">
        <fgColor rgb="FFA44F08"/>
        <bgColor indexed="64"/>
      </patternFill>
    </fill>
    <fill>
      <patternFill patternType="solid">
        <fgColor rgb="FF3898B2"/>
        <bgColor indexed="64"/>
      </patternFill>
    </fill>
    <fill>
      <patternFill patternType="solid">
        <fgColor rgb="FF205766"/>
        <bgColor indexed="64"/>
      </patternFill>
    </fill>
    <fill>
      <patternFill patternType="solid">
        <fgColor rgb="FFEFC95F"/>
        <bgColor indexed="64"/>
      </patternFill>
    </fill>
    <fill>
      <patternFill patternType="solid">
        <fgColor rgb="FFFAE1B4"/>
        <bgColor indexed="64"/>
      </patternFill>
    </fill>
    <fill>
      <patternFill patternType="solid">
        <fgColor theme="1" tint="4.9989318521683403E-2"/>
        <bgColor indexed="64"/>
      </patternFill>
    </fill>
    <fill>
      <patternFill patternType="solid">
        <fgColor rgb="FF6EA02C"/>
        <bgColor indexed="64"/>
      </patternFill>
    </fill>
    <fill>
      <patternFill patternType="solid">
        <fgColor rgb="FFFF99CC"/>
        <bgColor indexed="64"/>
      </patternFill>
    </fill>
    <fill>
      <patternFill patternType="solid">
        <fgColor rgb="FFFFFFCC"/>
        <bgColor indexed="64"/>
      </patternFill>
    </fill>
    <fill>
      <patternFill patternType="solid">
        <fgColor rgb="FFFF66CC"/>
        <bgColor indexed="64"/>
      </patternFill>
    </fill>
    <fill>
      <patternFill patternType="solid">
        <fgColor theme="3" tint="-0.249977111117893"/>
        <bgColor indexed="64"/>
      </patternFill>
    </fill>
    <fill>
      <patternFill patternType="solid">
        <fgColor rgb="FFE5CB9B"/>
        <bgColor indexed="64"/>
      </patternFill>
    </fill>
    <fill>
      <patternFill patternType="solid">
        <fgColor theme="4" tint="-0.249977111117893"/>
        <bgColor indexed="64"/>
      </patternFill>
    </fill>
    <fill>
      <patternFill patternType="solid">
        <fgColor rgb="FFFFC000"/>
        <bgColor indexed="64"/>
      </patternFill>
    </fill>
    <fill>
      <patternFill patternType="solid">
        <fgColor rgb="FFFFFF66"/>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EA9C00"/>
        <bgColor indexed="64"/>
      </patternFill>
    </fill>
    <fill>
      <patternFill patternType="solid">
        <fgColor theme="7" tint="0.79998168889431442"/>
        <bgColor indexed="64"/>
      </patternFill>
    </fill>
    <fill>
      <patternFill patternType="solid">
        <fgColor rgb="FFC00000"/>
        <bgColor indexed="64"/>
      </patternFill>
    </fill>
    <fill>
      <patternFill patternType="solid">
        <fgColor rgb="FFCE9C42"/>
        <bgColor indexed="64"/>
      </patternFill>
    </fill>
    <fill>
      <patternFill patternType="solid">
        <fgColor rgb="FFFFCCFF"/>
        <bgColor indexed="64"/>
      </patternFill>
    </fill>
    <fill>
      <patternFill patternType="solid">
        <fgColor rgb="FFFF99FF"/>
        <bgColor indexed="64"/>
      </patternFill>
    </fill>
    <fill>
      <patternFill patternType="solid">
        <fgColor rgb="FF002060"/>
        <bgColor indexed="64"/>
      </patternFill>
    </fill>
    <fill>
      <patternFill patternType="solid">
        <fgColor theme="5" tint="0.79998168889431442"/>
        <bgColor indexed="64"/>
      </patternFill>
    </fill>
    <fill>
      <patternFill patternType="solid">
        <fgColor rgb="FF808000"/>
        <bgColor indexed="64"/>
      </patternFill>
    </fill>
    <fill>
      <patternFill patternType="solid">
        <fgColor rgb="FF595617"/>
        <bgColor indexed="64"/>
      </patternFill>
    </fill>
    <fill>
      <patternFill patternType="solid">
        <fgColor rgb="FFCC0066"/>
        <bgColor indexed="64"/>
      </patternFill>
    </fill>
  </fills>
  <borders count="24">
    <border>
      <left/>
      <right/>
      <top/>
      <bottom/>
      <diagonal/>
    </border>
    <border>
      <left/>
      <right/>
      <top style="hair">
        <color auto="1"/>
      </top>
      <bottom style="hair">
        <color auto="1"/>
      </bottom>
      <diagonal/>
    </border>
    <border>
      <left/>
      <right/>
      <top style="thin">
        <color auto="1"/>
      </top>
      <bottom style="thin">
        <color indexed="64"/>
      </bottom>
      <diagonal/>
    </border>
    <border>
      <left/>
      <right/>
      <top style="hair">
        <color auto="1"/>
      </top>
      <bottom/>
      <diagonal/>
    </border>
    <border>
      <left/>
      <right/>
      <top/>
      <bottom style="hair">
        <color auto="1"/>
      </bottom>
      <diagonal/>
    </border>
    <border>
      <left/>
      <right/>
      <top style="thin">
        <color indexed="64"/>
      </top>
      <bottom style="hair">
        <color auto="1"/>
      </bottom>
      <diagonal/>
    </border>
    <border>
      <left/>
      <right/>
      <top style="thin">
        <color indexed="64"/>
      </top>
      <bottom/>
      <diagonal/>
    </border>
    <border>
      <left/>
      <right/>
      <top style="hair">
        <color auto="1"/>
      </top>
      <bottom style="thin">
        <color auto="1"/>
      </bottom>
      <diagonal/>
    </border>
    <border>
      <left/>
      <right/>
      <top/>
      <bottom style="thin">
        <color auto="1"/>
      </bottom>
      <diagonal/>
    </border>
    <border>
      <left style="thin">
        <color indexed="64"/>
      </left>
      <right/>
      <top/>
      <bottom style="thin">
        <color auto="1"/>
      </bottom>
      <diagonal/>
    </border>
    <border>
      <left style="thin">
        <color indexed="64"/>
      </left>
      <right/>
      <top style="thin">
        <color indexed="64"/>
      </top>
      <bottom style="hair">
        <color auto="1"/>
      </bottom>
      <diagonal/>
    </border>
    <border>
      <left style="thin">
        <color indexed="64"/>
      </left>
      <right/>
      <top style="hair">
        <color auto="1"/>
      </top>
      <bottom style="hair">
        <color auto="1"/>
      </bottom>
      <diagonal/>
    </border>
    <border>
      <left style="thin">
        <color indexed="64"/>
      </left>
      <right/>
      <top style="hair">
        <color auto="1"/>
      </top>
      <bottom style="thin">
        <color auto="1"/>
      </bottom>
      <diagonal/>
    </border>
    <border>
      <left/>
      <right style="thin">
        <color indexed="64"/>
      </right>
      <top style="thin">
        <color indexed="64"/>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thin">
        <color auto="1"/>
      </bottom>
      <diagonal/>
    </border>
    <border>
      <left/>
      <right style="thin">
        <color indexed="64"/>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theme="4" tint="0.39997558519241921"/>
      </bottom>
      <diagonal/>
    </border>
  </borders>
  <cellStyleXfs count="10">
    <xf numFmtId="0" fontId="0" fillId="0" borderId="0">
      <alignment vertical="top"/>
    </xf>
    <xf numFmtId="43" fontId="6" fillId="0" borderId="0" applyFont="0" applyFill="0" applyBorder="0" applyAlignment="0" applyProtection="0"/>
    <xf numFmtId="0" fontId="61" fillId="0" borderId="0" applyNumberFormat="0" applyFill="0" applyBorder="0" applyAlignment="0" applyProtection="0"/>
    <xf numFmtId="0" fontId="2" fillId="0" borderId="0"/>
    <xf numFmtId="9" fontId="2" fillId="0" borderId="0" applyFont="0" applyFill="0" applyBorder="0" applyAlignment="0" applyProtection="0"/>
    <xf numFmtId="0" fontId="1" fillId="0" borderId="0"/>
    <xf numFmtId="0" fontId="6" fillId="0" borderId="0">
      <alignment vertical="top"/>
    </xf>
    <xf numFmtId="43" fontId="6" fillId="0" borderId="0" applyFont="0" applyFill="0" applyBorder="0" applyAlignment="0" applyProtection="0"/>
    <xf numFmtId="44" fontId="1" fillId="0" borderId="0" applyFont="0" applyFill="0" applyBorder="0" applyAlignment="0" applyProtection="0"/>
    <xf numFmtId="0" fontId="82" fillId="0" borderId="0"/>
  </cellStyleXfs>
  <cellXfs count="567">
    <xf numFmtId="0" fontId="0" fillId="0" borderId="0" xfId="0">
      <alignment vertical="top"/>
    </xf>
    <xf numFmtId="0" fontId="3" fillId="2" borderId="0" xfId="0" applyFont="1" applyFill="1" applyAlignment="1">
      <alignment vertical="top"/>
    </xf>
    <xf numFmtId="0" fontId="4" fillId="0" borderId="0" xfId="0" applyFont="1" applyAlignment="1">
      <alignment vertical="top"/>
    </xf>
    <xf numFmtId="0" fontId="3" fillId="2" borderId="0" xfId="0" applyFont="1" applyFill="1" applyAlignment="1">
      <alignment horizontal="left" vertical="top"/>
    </xf>
    <xf numFmtId="0" fontId="4" fillId="3" borderId="0" xfId="0" applyFont="1" applyFill="1" applyAlignment="1">
      <alignment vertical="top"/>
    </xf>
    <xf numFmtId="0" fontId="4" fillId="3" borderId="0" xfId="0" applyFont="1" applyFill="1">
      <alignment vertical="top"/>
    </xf>
    <xf numFmtId="0" fontId="3" fillId="4" borderId="0" xfId="0" applyFont="1" applyFill="1" applyAlignment="1">
      <alignment vertical="top"/>
    </xf>
    <xf numFmtId="0" fontId="3" fillId="5" borderId="0" xfId="0" applyFont="1" applyFill="1" applyAlignment="1">
      <alignment vertical="top"/>
    </xf>
    <xf numFmtId="0" fontId="4" fillId="5" borderId="0" xfId="0" applyFont="1" applyFill="1" applyAlignment="1">
      <alignment vertical="top"/>
    </xf>
    <xf numFmtId="0" fontId="4" fillId="0" borderId="0" xfId="0" applyFont="1" applyAlignment="1" applyProtection="1">
      <alignment vertical="top"/>
      <protection hidden="1"/>
    </xf>
    <xf numFmtId="0" fontId="3" fillId="8" borderId="0" xfId="0" applyFont="1" applyFill="1" applyAlignment="1">
      <alignment vertical="top"/>
    </xf>
    <xf numFmtId="0" fontId="4" fillId="9" borderId="0" xfId="0" applyFont="1" applyFill="1" applyAlignment="1">
      <alignment vertical="top"/>
    </xf>
    <xf numFmtId="0" fontId="4" fillId="0" borderId="0" xfId="0" applyFont="1" applyAlignment="1">
      <alignment horizontal="left" vertical="top"/>
    </xf>
    <xf numFmtId="0" fontId="7" fillId="6" borderId="0" xfId="0" applyFont="1" applyFill="1" applyAlignment="1">
      <alignment horizontal="center" vertical="center"/>
    </xf>
    <xf numFmtId="0" fontId="4" fillId="18" borderId="0" xfId="0" applyFont="1" applyFill="1" applyAlignment="1">
      <alignment vertical="top"/>
    </xf>
    <xf numFmtId="0" fontId="4" fillId="0" borderId="0" xfId="0" applyFont="1" applyAlignment="1">
      <alignment vertical="center"/>
    </xf>
    <xf numFmtId="0" fontId="5" fillId="4" borderId="0" xfId="0" applyFont="1" applyFill="1" applyAlignment="1">
      <alignment vertical="top"/>
    </xf>
    <xf numFmtId="43" fontId="5" fillId="4" borderId="0" xfId="1" applyFont="1" applyFill="1" applyAlignment="1">
      <alignment vertical="top"/>
    </xf>
    <xf numFmtId="43" fontId="5" fillId="4" borderId="0" xfId="0" applyNumberFormat="1" applyFont="1" applyFill="1" applyAlignment="1">
      <alignment vertical="top"/>
    </xf>
    <xf numFmtId="0" fontId="4" fillId="0" borderId="0" xfId="0" applyFont="1" applyFill="1" applyAlignment="1">
      <alignment vertical="top"/>
    </xf>
    <xf numFmtId="0" fontId="4" fillId="17" borderId="0" xfId="0" applyFont="1" applyFill="1" applyAlignment="1">
      <alignment horizontal="center" vertical="center"/>
    </xf>
    <xf numFmtId="0" fontId="3" fillId="4" borderId="0" xfId="0" applyFont="1" applyFill="1" applyAlignment="1"/>
    <xf numFmtId="0" fontId="9" fillId="19" borderId="0" xfId="0" applyFont="1" applyFill="1" applyAlignment="1"/>
    <xf numFmtId="0" fontId="4" fillId="19" borderId="0" xfId="0" applyFont="1" applyFill="1" applyAlignment="1">
      <alignment vertical="top"/>
    </xf>
    <xf numFmtId="0" fontId="4" fillId="14" borderId="0" xfId="0" applyFont="1" applyFill="1" applyAlignment="1">
      <alignment vertical="top"/>
    </xf>
    <xf numFmtId="0" fontId="4" fillId="16" borderId="0" xfId="0" applyFont="1" applyFill="1" applyAlignment="1">
      <alignment vertical="top"/>
    </xf>
    <xf numFmtId="0" fontId="4" fillId="15" borderId="0" xfId="0" applyFont="1" applyFill="1" applyAlignment="1">
      <alignment vertical="top"/>
    </xf>
    <xf numFmtId="0" fontId="4" fillId="6" borderId="0" xfId="0" applyFont="1" applyFill="1" applyAlignment="1">
      <alignment horizontal="center"/>
    </xf>
    <xf numFmtId="0" fontId="7" fillId="6" borderId="0" xfId="0" applyFont="1" applyFill="1" applyAlignment="1"/>
    <xf numFmtId="0" fontId="10" fillId="10" borderId="0" xfId="0" applyFont="1" applyFill="1" applyAlignment="1">
      <alignment horizontal="center" vertical="center"/>
    </xf>
    <xf numFmtId="2" fontId="4" fillId="0" borderId="0" xfId="0" applyNumberFormat="1" applyFont="1" applyAlignment="1">
      <alignment vertical="top"/>
    </xf>
    <xf numFmtId="0" fontId="4" fillId="12" borderId="0" xfId="0" applyFont="1" applyFill="1" applyAlignment="1">
      <alignment horizontal="center" vertical="center"/>
    </xf>
    <xf numFmtId="0" fontId="4" fillId="13" borderId="0" xfId="0" applyFont="1" applyFill="1" applyAlignment="1">
      <alignment vertical="top"/>
    </xf>
    <xf numFmtId="0" fontId="5" fillId="4" borderId="0" xfId="0" applyFont="1" applyFill="1" applyAlignment="1">
      <alignment vertical="center"/>
    </xf>
    <xf numFmtId="0" fontId="5" fillId="4" borderId="0" xfId="0" applyFont="1" applyFill="1" applyAlignment="1">
      <alignment horizontal="center" vertical="center"/>
    </xf>
    <xf numFmtId="0" fontId="7" fillId="12" borderId="0" xfId="0" applyFont="1" applyFill="1" applyAlignment="1">
      <alignment horizontal="center" vertical="center" wrapText="1"/>
    </xf>
    <xf numFmtId="0" fontId="4" fillId="20" borderId="0" xfId="0" applyFont="1" applyFill="1" applyAlignment="1">
      <alignment vertical="top"/>
    </xf>
    <xf numFmtId="0" fontId="4" fillId="21" borderId="0" xfId="0" applyFont="1" applyFill="1" applyAlignment="1">
      <alignment vertical="top"/>
    </xf>
    <xf numFmtId="0" fontId="5" fillId="22" borderId="0" xfId="0" applyFont="1" applyFill="1" applyAlignment="1">
      <alignment vertical="top"/>
    </xf>
    <xf numFmtId="0" fontId="16" fillId="19" borderId="0" xfId="0" applyFont="1" applyFill="1" applyAlignment="1">
      <alignment horizontal="center" vertical="center"/>
    </xf>
    <xf numFmtId="0" fontId="5" fillId="19" borderId="0" xfId="0" applyFont="1" applyFill="1" applyAlignment="1">
      <alignment vertical="top"/>
    </xf>
    <xf numFmtId="0" fontId="5" fillId="5" borderId="0" xfId="0" applyFont="1" applyFill="1" applyAlignment="1">
      <alignment vertical="top"/>
    </xf>
    <xf numFmtId="0" fontId="14" fillId="5" borderId="0" xfId="0" applyFont="1" applyFill="1" applyAlignment="1">
      <alignment horizontal="center" vertical="center"/>
    </xf>
    <xf numFmtId="0" fontId="5" fillId="23" borderId="0" xfId="0" applyFont="1" applyFill="1" applyAlignment="1">
      <alignment vertical="center"/>
    </xf>
    <xf numFmtId="0" fontId="5" fillId="23" borderId="0" xfId="0" applyFont="1" applyFill="1" applyAlignment="1">
      <alignment vertical="top"/>
    </xf>
    <xf numFmtId="43" fontId="5" fillId="23" borderId="0" xfId="1" applyFont="1" applyFill="1" applyAlignment="1">
      <alignment vertical="top"/>
    </xf>
    <xf numFmtId="0" fontId="5" fillId="23" borderId="0" xfId="0" applyFont="1" applyFill="1" applyAlignment="1">
      <alignment horizontal="center" vertical="center"/>
    </xf>
    <xf numFmtId="0" fontId="5" fillId="22" borderId="0" xfId="0" applyFont="1" applyFill="1" applyAlignment="1">
      <alignment horizontal="center" vertical="center"/>
    </xf>
    <xf numFmtId="0" fontId="9" fillId="23" borderId="0" xfId="0" applyFont="1" applyFill="1" applyAlignment="1"/>
    <xf numFmtId="0" fontId="4" fillId="23" borderId="0" xfId="0" applyFont="1" applyFill="1" applyAlignment="1">
      <alignment vertical="top"/>
    </xf>
    <xf numFmtId="0" fontId="3" fillId="24" borderId="0" xfId="0" applyFont="1" applyFill="1" applyAlignment="1"/>
    <xf numFmtId="0" fontId="5" fillId="22" borderId="0" xfId="0" applyFont="1" applyFill="1" applyAlignment="1">
      <alignment horizontal="left" vertical="center"/>
    </xf>
    <xf numFmtId="0" fontId="5" fillId="25" borderId="0" xfId="0" applyFont="1" applyFill="1" applyAlignment="1">
      <alignment vertical="top"/>
    </xf>
    <xf numFmtId="0" fontId="8" fillId="25" borderId="0" xfId="0" applyFont="1" applyFill="1" applyAlignment="1"/>
    <xf numFmtId="0" fontId="18" fillId="25" borderId="0" xfId="0" applyFont="1" applyFill="1" applyAlignment="1">
      <alignment vertical="top"/>
    </xf>
    <xf numFmtId="0" fontId="18" fillId="11" borderId="0" xfId="0" applyFont="1" applyFill="1" applyAlignment="1"/>
    <xf numFmtId="0" fontId="5" fillId="25" borderId="0" xfId="0" applyFont="1" applyFill="1" applyAlignment="1">
      <alignment horizontal="center" vertical="center"/>
    </xf>
    <xf numFmtId="0" fontId="5" fillId="25" borderId="0" xfId="0" applyFont="1" applyFill="1" applyAlignment="1">
      <alignment horizontal="left" vertical="center"/>
    </xf>
    <xf numFmtId="0" fontId="5" fillId="27" borderId="0" xfId="0" applyFont="1" applyFill="1" applyAlignment="1">
      <alignment vertical="top"/>
    </xf>
    <xf numFmtId="0" fontId="5" fillId="28" borderId="0" xfId="0" applyFont="1" applyFill="1" applyAlignment="1">
      <alignment vertical="top"/>
    </xf>
    <xf numFmtId="0" fontId="13" fillId="28" borderId="0" xfId="0" applyFont="1" applyFill="1" applyAlignment="1">
      <alignment horizontal="center" vertical="center"/>
    </xf>
    <xf numFmtId="0" fontId="5" fillId="26" borderId="0" xfId="0" applyFont="1" applyFill="1" applyAlignment="1">
      <alignment vertical="top"/>
    </xf>
    <xf numFmtId="0" fontId="13" fillId="26" borderId="0" xfId="0" applyFont="1" applyFill="1" applyAlignment="1">
      <alignment horizontal="center" vertical="center"/>
    </xf>
    <xf numFmtId="0" fontId="5" fillId="29" borderId="0" xfId="0" applyFont="1" applyFill="1" applyAlignment="1">
      <alignment vertical="top"/>
    </xf>
    <xf numFmtId="0" fontId="14" fillId="30" borderId="0" xfId="0" applyFont="1" applyFill="1" applyAlignment="1">
      <alignment horizontal="center" vertical="center"/>
    </xf>
    <xf numFmtId="0" fontId="5" fillId="30" borderId="0" xfId="0" applyFont="1" applyFill="1" applyAlignment="1">
      <alignment vertical="top"/>
    </xf>
    <xf numFmtId="0" fontId="14" fillId="31" borderId="0" xfId="0" applyFont="1" applyFill="1" applyAlignment="1">
      <alignment horizontal="center" vertical="center"/>
    </xf>
    <xf numFmtId="0" fontId="5" fillId="31" borderId="0" xfId="0" applyFont="1" applyFill="1" applyAlignment="1">
      <alignment vertical="top"/>
    </xf>
    <xf numFmtId="0" fontId="5" fillId="32" borderId="0" xfId="0" applyFont="1" applyFill="1" applyAlignment="1">
      <alignment vertical="top"/>
    </xf>
    <xf numFmtId="0" fontId="13" fillId="33" borderId="0" xfId="0" applyFont="1" applyFill="1" applyAlignment="1">
      <alignment horizontal="center" vertical="center"/>
    </xf>
    <xf numFmtId="0" fontId="5" fillId="33" borderId="0" xfId="0" applyFont="1" applyFill="1" applyAlignment="1">
      <alignment vertical="top"/>
    </xf>
    <xf numFmtId="0" fontId="13" fillId="34" borderId="0" xfId="0" applyFont="1" applyFill="1" applyAlignment="1">
      <alignment horizontal="center" vertical="center"/>
    </xf>
    <xf numFmtId="0" fontId="5" fillId="34" borderId="0" xfId="0" applyFont="1" applyFill="1" applyAlignment="1">
      <alignment vertical="top"/>
    </xf>
    <xf numFmtId="0" fontId="5" fillId="36" borderId="0" xfId="0" applyFont="1" applyFill="1" applyAlignment="1">
      <alignment vertical="top"/>
    </xf>
    <xf numFmtId="0" fontId="4" fillId="35" borderId="0" xfId="0" applyFont="1" applyFill="1" applyAlignment="1">
      <alignment vertical="top"/>
    </xf>
    <xf numFmtId="0" fontId="4" fillId="36" borderId="0" xfId="0" applyFont="1" applyFill="1" applyAlignment="1">
      <alignment vertical="top"/>
    </xf>
    <xf numFmtId="164" fontId="4" fillId="0" borderId="0" xfId="0" applyNumberFormat="1" applyFont="1" applyAlignment="1">
      <alignment vertical="top"/>
    </xf>
    <xf numFmtId="0" fontId="20" fillId="12" borderId="0" xfId="0" applyFont="1" applyFill="1" applyAlignment="1">
      <alignment horizontal="center" vertical="center" wrapText="1"/>
    </xf>
    <xf numFmtId="0" fontId="5" fillId="36" borderId="0" xfId="0" applyFont="1" applyFill="1" applyAlignment="1">
      <alignment horizontal="center" vertical="center"/>
    </xf>
    <xf numFmtId="0" fontId="5" fillId="36" borderId="0" xfId="0" applyFont="1" applyFill="1" applyAlignment="1">
      <alignment vertical="center"/>
    </xf>
    <xf numFmtId="0" fontId="21" fillId="36" borderId="0" xfId="0" applyFont="1" applyFill="1" applyAlignment="1">
      <alignment vertical="center"/>
    </xf>
    <xf numFmtId="0" fontId="5" fillId="8" borderId="0" xfId="0" applyFont="1" applyFill="1" applyAlignment="1">
      <alignment vertical="top"/>
    </xf>
    <xf numFmtId="0" fontId="3" fillId="7" borderId="0" xfId="0" applyFont="1" applyFill="1" applyAlignment="1">
      <alignment vertical="top"/>
    </xf>
    <xf numFmtId="0" fontId="12" fillId="8" borderId="0" xfId="0" applyFont="1" applyFill="1" applyAlignment="1">
      <alignment vertical="top"/>
    </xf>
    <xf numFmtId="0" fontId="12" fillId="8" borderId="0" xfId="0" applyFont="1" applyFill="1" applyAlignment="1">
      <alignment horizontal="center" vertical="center"/>
    </xf>
    <xf numFmtId="0" fontId="22" fillId="8" borderId="0" xfId="0" applyFont="1" applyFill="1" applyAlignment="1">
      <alignment vertical="center"/>
    </xf>
    <xf numFmtId="0" fontId="22" fillId="8" borderId="0" xfId="0" applyFont="1" applyFill="1" applyAlignment="1">
      <alignment horizontal="center" vertical="center"/>
    </xf>
    <xf numFmtId="0" fontId="17" fillId="25" borderId="0" xfId="0" applyFont="1" applyFill="1" applyAlignment="1">
      <alignment horizontal="center" vertical="center"/>
    </xf>
    <xf numFmtId="0" fontId="5" fillId="38" borderId="0" xfId="0" applyFont="1" applyFill="1" applyAlignment="1">
      <alignment vertical="top"/>
    </xf>
    <xf numFmtId="0" fontId="17" fillId="38" borderId="0" xfId="0" applyFont="1" applyFill="1" applyAlignment="1">
      <alignment vertical="top"/>
    </xf>
    <xf numFmtId="0" fontId="4" fillId="38" borderId="0" xfId="0" applyFont="1" applyFill="1" applyAlignment="1">
      <alignment vertical="top"/>
    </xf>
    <xf numFmtId="0" fontId="4" fillId="39" borderId="0" xfId="0" applyFont="1" applyFill="1" applyAlignment="1">
      <alignment vertical="top"/>
    </xf>
    <xf numFmtId="0" fontId="26" fillId="23" borderId="0" xfId="0" applyFont="1" applyFill="1" applyAlignment="1">
      <alignment vertical="top"/>
    </xf>
    <xf numFmtId="0" fontId="27" fillId="4" borderId="0" xfId="0" applyFont="1" applyFill="1" applyAlignment="1">
      <alignment vertical="top"/>
    </xf>
    <xf numFmtId="0" fontId="26" fillId="23" borderId="0" xfId="0" applyFont="1" applyFill="1" applyAlignment="1">
      <alignment horizontal="left" vertical="top" indent="1"/>
    </xf>
    <xf numFmtId="0" fontId="26" fillId="32" borderId="0" xfId="0" applyFont="1" applyFill="1" applyAlignment="1">
      <alignment horizontal="left" vertical="top" indent="1"/>
    </xf>
    <xf numFmtId="0" fontId="26" fillId="22" borderId="0" xfId="0" applyFont="1" applyFill="1" applyAlignment="1">
      <alignment horizontal="left" indent="1"/>
    </xf>
    <xf numFmtId="0" fontId="26" fillId="25" borderId="0" xfId="0" applyFont="1" applyFill="1" applyAlignment="1">
      <alignment vertical="top"/>
    </xf>
    <xf numFmtId="0" fontId="26" fillId="36" borderId="0" xfId="0" applyFont="1" applyFill="1" applyAlignment="1">
      <alignment vertical="top"/>
    </xf>
    <xf numFmtId="0" fontId="27" fillId="8" borderId="0" xfId="0" applyFont="1" applyFill="1" applyAlignment="1">
      <alignment horizontal="left" indent="1"/>
    </xf>
    <xf numFmtId="0" fontId="26" fillId="38" borderId="0" xfId="0" applyFont="1" applyFill="1" applyAlignment="1">
      <alignment horizontal="left" vertical="top" indent="1"/>
    </xf>
    <xf numFmtId="0" fontId="5" fillId="38" borderId="0" xfId="0" applyFont="1" applyFill="1" applyAlignment="1">
      <alignment horizontal="center" vertical="top"/>
    </xf>
    <xf numFmtId="0" fontId="4" fillId="22" borderId="0" xfId="0" applyFont="1" applyFill="1" applyAlignment="1">
      <alignment vertical="top"/>
    </xf>
    <xf numFmtId="0" fontId="9" fillId="22" borderId="0" xfId="0" applyFont="1" applyFill="1" applyAlignment="1"/>
    <xf numFmtId="0" fontId="24" fillId="33" borderId="0" xfId="0" applyFont="1" applyFill="1" applyAlignment="1">
      <alignment vertical="top"/>
    </xf>
    <xf numFmtId="0" fontId="24" fillId="34" borderId="0" xfId="0" applyFont="1" applyFill="1" applyAlignment="1">
      <alignment vertical="top"/>
    </xf>
    <xf numFmtId="0" fontId="24" fillId="22" borderId="0" xfId="0" applyFont="1" applyFill="1" applyAlignment="1">
      <alignment vertical="top"/>
    </xf>
    <xf numFmtId="0" fontId="5" fillId="43" borderId="0" xfId="0" applyFont="1" applyFill="1" applyAlignment="1">
      <alignment vertical="top"/>
    </xf>
    <xf numFmtId="0" fontId="5" fillId="45" borderId="0" xfId="0" applyFont="1" applyFill="1" applyAlignment="1">
      <alignment vertical="top"/>
    </xf>
    <xf numFmtId="0" fontId="13" fillId="45" borderId="0" xfId="0" applyFont="1" applyFill="1" applyAlignment="1">
      <alignment vertical="top"/>
    </xf>
    <xf numFmtId="0" fontId="17" fillId="45" borderId="0" xfId="0" applyFont="1" applyFill="1" applyAlignment="1">
      <alignment vertical="top"/>
    </xf>
    <xf numFmtId="0" fontId="5" fillId="46" borderId="0" xfId="0" applyFont="1" applyFill="1" applyAlignment="1">
      <alignment vertical="top"/>
    </xf>
    <xf numFmtId="0" fontId="13" fillId="47" borderId="0" xfId="0" applyFont="1" applyFill="1" applyAlignment="1">
      <alignment horizontal="center" vertical="center"/>
    </xf>
    <xf numFmtId="0" fontId="5" fillId="47" borderId="0" xfId="0" applyFont="1" applyFill="1" applyAlignment="1">
      <alignment vertical="top"/>
    </xf>
    <xf numFmtId="0" fontId="13" fillId="48" borderId="0" xfId="0" applyFont="1" applyFill="1" applyAlignment="1">
      <alignment horizontal="center" vertical="center"/>
    </xf>
    <xf numFmtId="0" fontId="5" fillId="48" borderId="0" xfId="0" applyFont="1" applyFill="1" applyAlignment="1">
      <alignment vertical="top"/>
    </xf>
    <xf numFmtId="0" fontId="4" fillId="44" borderId="0" xfId="0" applyFont="1" applyFill="1" applyAlignment="1">
      <alignment vertical="top"/>
    </xf>
    <xf numFmtId="0" fontId="4" fillId="41" borderId="0" xfId="0" applyFont="1" applyFill="1" applyAlignment="1">
      <alignment vertical="top"/>
    </xf>
    <xf numFmtId="0" fontId="5" fillId="44" borderId="0" xfId="0" applyFont="1" applyFill="1" applyAlignment="1">
      <alignment horizontal="center" vertical="center"/>
    </xf>
    <xf numFmtId="0" fontId="5" fillId="44" borderId="0" xfId="0" applyFont="1" applyFill="1" applyAlignment="1">
      <alignment vertical="center"/>
    </xf>
    <xf numFmtId="0" fontId="26" fillId="45" borderId="0" xfId="0" applyFont="1" applyFill="1" applyAlignment="1">
      <alignment horizontal="left" vertical="top" indent="1"/>
    </xf>
    <xf numFmtId="0" fontId="5" fillId="49" borderId="0" xfId="0" applyFont="1" applyFill="1" applyAlignment="1">
      <alignment vertical="top"/>
    </xf>
    <xf numFmtId="0" fontId="5" fillId="50" borderId="0" xfId="0" applyFont="1" applyFill="1" applyAlignment="1">
      <alignment vertical="top"/>
    </xf>
    <xf numFmtId="0" fontId="13" fillId="51" borderId="0" xfId="0" applyFont="1" applyFill="1" applyAlignment="1">
      <alignment horizontal="center" vertical="center"/>
    </xf>
    <xf numFmtId="0" fontId="5" fillId="51" borderId="0" xfId="0" applyFont="1" applyFill="1" applyAlignment="1">
      <alignment vertical="top"/>
    </xf>
    <xf numFmtId="0" fontId="13" fillId="51" borderId="0" xfId="0" applyFont="1" applyFill="1" applyAlignment="1">
      <alignment vertical="top"/>
    </xf>
    <xf numFmtId="0" fontId="13" fillId="52" borderId="0" xfId="0" applyFont="1" applyFill="1" applyAlignment="1">
      <alignment horizontal="center" vertical="center"/>
    </xf>
    <xf numFmtId="0" fontId="5" fillId="52" borderId="0" xfId="0" applyFont="1" applyFill="1" applyAlignment="1">
      <alignment vertical="top"/>
    </xf>
    <xf numFmtId="0" fontId="13" fillId="52" borderId="0" xfId="0" applyFont="1" applyFill="1" applyAlignment="1">
      <alignment vertical="top"/>
    </xf>
    <xf numFmtId="0" fontId="17" fillId="25" borderId="0" xfId="0" applyFont="1" applyFill="1" applyAlignment="1">
      <alignment vertical="top"/>
    </xf>
    <xf numFmtId="0" fontId="5" fillId="53" borderId="0" xfId="0" applyFont="1" applyFill="1" applyAlignment="1">
      <alignment vertical="top"/>
    </xf>
    <xf numFmtId="0" fontId="17" fillId="43" borderId="0" xfId="0" applyFont="1" applyFill="1" applyAlignment="1">
      <alignment vertical="top"/>
    </xf>
    <xf numFmtId="0" fontId="4" fillId="40" borderId="0" xfId="0" applyFont="1" applyFill="1" applyAlignment="1">
      <alignment vertical="top"/>
    </xf>
    <xf numFmtId="0" fontId="3" fillId="43" borderId="0" xfId="0" applyFont="1" applyFill="1" applyAlignment="1">
      <alignment vertical="top"/>
    </xf>
    <xf numFmtId="0" fontId="12" fillId="43" borderId="0" xfId="0" applyFont="1" applyFill="1" applyAlignment="1">
      <alignment horizontal="center" vertical="center"/>
    </xf>
    <xf numFmtId="0" fontId="12" fillId="43" borderId="0" xfId="0" applyFont="1" applyFill="1" applyAlignment="1">
      <alignment horizontal="left" vertical="center"/>
    </xf>
    <xf numFmtId="0" fontId="4" fillId="6" borderId="0" xfId="0" applyFont="1" applyFill="1" applyAlignment="1">
      <alignment vertical="top"/>
    </xf>
    <xf numFmtId="0" fontId="27" fillId="43" borderId="0" xfId="0" applyFont="1" applyFill="1" applyAlignment="1">
      <alignment horizontal="left" vertical="top" indent="1"/>
    </xf>
    <xf numFmtId="0" fontId="5" fillId="54" borderId="0" xfId="0" applyFont="1" applyFill="1" applyAlignment="1">
      <alignment vertical="top"/>
    </xf>
    <xf numFmtId="0" fontId="17" fillId="53" borderId="0" xfId="0" applyFont="1" applyFill="1" applyAlignment="1">
      <alignment vertical="top"/>
    </xf>
    <xf numFmtId="0" fontId="4" fillId="53" borderId="0" xfId="0" applyFont="1" applyFill="1" applyAlignment="1">
      <alignment vertical="top"/>
    </xf>
    <xf numFmtId="0" fontId="4" fillId="42" borderId="0" xfId="0" applyFont="1" applyFill="1" applyAlignment="1">
      <alignment vertical="top"/>
    </xf>
    <xf numFmtId="2" fontId="4" fillId="53" borderId="0" xfId="0" applyNumberFormat="1" applyFont="1" applyFill="1" applyAlignment="1">
      <alignment vertical="top"/>
    </xf>
    <xf numFmtId="0" fontId="5" fillId="50" borderId="0" xfId="0" applyFont="1" applyFill="1" applyAlignment="1">
      <alignment horizontal="left" vertical="center"/>
    </xf>
    <xf numFmtId="0" fontId="5" fillId="56" borderId="0" xfId="0" applyFont="1" applyFill="1" applyAlignment="1">
      <alignment vertical="top"/>
    </xf>
    <xf numFmtId="0" fontId="4" fillId="57" borderId="0" xfId="0" applyFont="1" applyFill="1" applyAlignment="1">
      <alignment vertical="top"/>
    </xf>
    <xf numFmtId="2" fontId="4" fillId="57" borderId="0" xfId="0" applyNumberFormat="1" applyFont="1" applyFill="1" applyAlignment="1">
      <alignment vertical="top"/>
    </xf>
    <xf numFmtId="0" fontId="5" fillId="58" borderId="0" xfId="0" applyFont="1" applyFill="1" applyAlignment="1">
      <alignment horizontal="center" vertical="center"/>
    </xf>
    <xf numFmtId="0" fontId="5" fillId="58" borderId="0" xfId="0" applyFont="1" applyFill="1" applyAlignment="1">
      <alignment vertical="center"/>
    </xf>
    <xf numFmtId="0" fontId="13" fillId="25" borderId="0" xfId="0" applyFont="1" applyFill="1" applyAlignment="1">
      <alignment horizontal="center" vertical="center"/>
    </xf>
    <xf numFmtId="0" fontId="13" fillId="25" borderId="0" xfId="0" applyFont="1" applyFill="1" applyAlignment="1">
      <alignment horizontal="center" vertical="center"/>
    </xf>
    <xf numFmtId="0" fontId="28" fillId="25" borderId="0" xfId="0" applyFont="1" applyFill="1" applyAlignment="1">
      <alignment horizontal="left" vertical="top" indent="1"/>
    </xf>
    <xf numFmtId="0" fontId="22" fillId="61" borderId="0" xfId="0" applyFont="1" applyFill="1" applyAlignment="1">
      <alignment horizontal="center" vertical="top"/>
    </xf>
    <xf numFmtId="0" fontId="5" fillId="63" borderId="0" xfId="0" applyFont="1" applyFill="1" applyAlignment="1">
      <alignment vertical="top"/>
    </xf>
    <xf numFmtId="0" fontId="4" fillId="64" borderId="0" xfId="0" applyFont="1" applyFill="1" applyAlignment="1">
      <alignment vertical="top"/>
    </xf>
    <xf numFmtId="2" fontId="4" fillId="64" borderId="0" xfId="0" applyNumberFormat="1" applyFont="1" applyFill="1" applyAlignment="1">
      <alignment vertical="top"/>
    </xf>
    <xf numFmtId="0" fontId="30" fillId="64" borderId="0" xfId="0" applyFont="1" applyFill="1" applyAlignment="1">
      <alignment vertical="top"/>
    </xf>
    <xf numFmtId="0" fontId="31" fillId="64" borderId="0" xfId="0" applyFont="1" applyFill="1" applyAlignment="1">
      <alignment vertical="top"/>
    </xf>
    <xf numFmtId="0" fontId="5" fillId="64" borderId="0" xfId="0" applyFont="1" applyFill="1" applyAlignment="1">
      <alignment vertical="top"/>
    </xf>
    <xf numFmtId="0" fontId="13" fillId="64" borderId="0" xfId="0" applyFont="1" applyFill="1" applyAlignment="1">
      <alignment horizontal="center" vertical="center"/>
    </xf>
    <xf numFmtId="0" fontId="17" fillId="64" borderId="0" xfId="0" applyFont="1" applyFill="1" applyAlignment="1">
      <alignment vertical="top"/>
    </xf>
    <xf numFmtId="0" fontId="28" fillId="64" borderId="0" xfId="0" applyFont="1" applyFill="1" applyAlignment="1">
      <alignment horizontal="left" vertical="top" indent="1"/>
    </xf>
    <xf numFmtId="0" fontId="4" fillId="66" borderId="0" xfId="0" applyFont="1" applyFill="1" applyAlignment="1">
      <alignment vertical="top"/>
    </xf>
    <xf numFmtId="2" fontId="4" fillId="66" borderId="0" xfId="0" applyNumberFormat="1" applyFont="1" applyFill="1" applyAlignment="1">
      <alignment vertical="top"/>
    </xf>
    <xf numFmtId="0" fontId="5" fillId="67" borderId="0" xfId="0" applyFont="1" applyFill="1" applyAlignment="1">
      <alignment horizontal="center" vertical="center"/>
    </xf>
    <xf numFmtId="0" fontId="5" fillId="67" borderId="0" xfId="0" applyFont="1" applyFill="1" applyAlignment="1">
      <alignment vertical="center"/>
    </xf>
    <xf numFmtId="0" fontId="31" fillId="69" borderId="0" xfId="0" applyFont="1" applyFill="1" applyAlignment="1">
      <alignment vertical="top"/>
    </xf>
    <xf numFmtId="0" fontId="13" fillId="70" borderId="0" xfId="0" applyFont="1" applyFill="1" applyAlignment="1">
      <alignment horizontal="center" vertical="center"/>
    </xf>
    <xf numFmtId="0" fontId="31" fillId="70" borderId="0" xfId="0" applyFont="1" applyFill="1" applyAlignment="1">
      <alignment vertical="top"/>
    </xf>
    <xf numFmtId="0" fontId="30" fillId="70" borderId="0" xfId="0" applyFont="1" applyFill="1" applyAlignment="1">
      <alignment vertical="top"/>
    </xf>
    <xf numFmtId="0" fontId="5" fillId="70" borderId="0" xfId="0" applyFont="1" applyFill="1" applyAlignment="1">
      <alignment vertical="top"/>
    </xf>
    <xf numFmtId="0" fontId="12" fillId="55" borderId="0" xfId="0" applyFont="1" applyFill="1" applyAlignment="1">
      <alignment vertical="top"/>
    </xf>
    <xf numFmtId="0" fontId="12" fillId="54" borderId="0" xfId="0" applyFont="1" applyFill="1" applyAlignment="1">
      <alignment vertical="top"/>
    </xf>
    <xf numFmtId="0" fontId="4" fillId="71" borderId="0" xfId="0" applyFont="1" applyFill="1" applyAlignment="1">
      <alignment vertical="top"/>
    </xf>
    <xf numFmtId="2" fontId="4" fillId="71" borderId="0" xfId="0" applyNumberFormat="1" applyFont="1" applyFill="1" applyAlignment="1">
      <alignment vertical="top"/>
    </xf>
    <xf numFmtId="0" fontId="7" fillId="71" borderId="0" xfId="0" applyFont="1" applyFill="1" applyAlignment="1"/>
    <xf numFmtId="0" fontId="17" fillId="54" borderId="0" xfId="0" applyFont="1" applyFill="1" applyAlignment="1">
      <alignment vertical="top"/>
    </xf>
    <xf numFmtId="0" fontId="12" fillId="72" borderId="0" xfId="0" applyFont="1" applyFill="1" applyAlignment="1">
      <alignment horizontal="center" vertical="center"/>
    </xf>
    <xf numFmtId="0" fontId="5" fillId="72" borderId="0" xfId="0" applyFont="1" applyFill="1" applyAlignment="1">
      <alignment horizontal="center" vertical="center"/>
    </xf>
    <xf numFmtId="0" fontId="12" fillId="72" borderId="0" xfId="0" applyFont="1" applyFill="1" applyAlignment="1">
      <alignment horizontal="left" vertical="center"/>
    </xf>
    <xf numFmtId="0" fontId="12" fillId="55" borderId="0" xfId="0" applyFont="1" applyFill="1" applyAlignment="1">
      <alignment horizontal="center" vertical="center"/>
    </xf>
    <xf numFmtId="0" fontId="5" fillId="55" borderId="0" xfId="0" applyFont="1" applyFill="1" applyAlignment="1">
      <alignment horizontal="center" vertical="center"/>
    </xf>
    <xf numFmtId="0" fontId="12" fillId="55" borderId="0" xfId="0" applyFont="1" applyFill="1" applyAlignment="1">
      <alignment horizontal="left" vertical="center"/>
    </xf>
    <xf numFmtId="0" fontId="22" fillId="73" borderId="0" xfId="0" applyFont="1" applyFill="1" applyAlignment="1">
      <alignment horizontal="center" vertical="center"/>
    </xf>
    <xf numFmtId="0" fontId="22" fillId="74" borderId="0" xfId="0" applyFont="1" applyFill="1" applyAlignment="1">
      <alignment horizontal="center" vertical="center"/>
    </xf>
    <xf numFmtId="0" fontId="5" fillId="75" borderId="0" xfId="0" applyFont="1" applyFill="1" applyAlignment="1">
      <alignment vertical="top"/>
    </xf>
    <xf numFmtId="0" fontId="4" fillId="76" borderId="0" xfId="0" applyFont="1" applyFill="1" applyAlignment="1">
      <alignment vertical="top"/>
    </xf>
    <xf numFmtId="2" fontId="4" fillId="76" borderId="0" xfId="0" applyNumberFormat="1" applyFont="1" applyFill="1" applyAlignment="1">
      <alignment vertical="top"/>
    </xf>
    <xf numFmtId="0" fontId="7" fillId="76" borderId="0" xfId="0" applyFont="1" applyFill="1" applyAlignment="1"/>
    <xf numFmtId="0" fontId="5" fillId="76" borderId="0" xfId="0" applyFont="1" applyFill="1" applyAlignment="1">
      <alignment vertical="top"/>
    </xf>
    <xf numFmtId="0" fontId="5" fillId="66" borderId="0" xfId="0" applyFont="1" applyFill="1" applyAlignment="1">
      <alignment horizontal="center" vertical="center"/>
    </xf>
    <xf numFmtId="0" fontId="5" fillId="66" borderId="0" xfId="0" applyFont="1" applyFill="1" applyAlignment="1">
      <alignment horizontal="left" vertical="center"/>
    </xf>
    <xf numFmtId="0" fontId="5" fillId="0" borderId="0" xfId="0" applyFont="1" applyAlignment="1">
      <alignment vertical="top"/>
    </xf>
    <xf numFmtId="0" fontId="5" fillId="0" borderId="0" xfId="0" applyFont="1" applyAlignment="1">
      <alignment horizontal="left" vertical="center" indent="1"/>
    </xf>
    <xf numFmtId="0" fontId="5" fillId="0" borderId="0" xfId="0" applyFont="1" applyAlignment="1">
      <alignment horizontal="left" vertical="center" wrapText="1"/>
    </xf>
    <xf numFmtId="0" fontId="5" fillId="0" borderId="0" xfId="0" applyFont="1" applyAlignment="1">
      <alignment vertical="top" wrapText="1"/>
    </xf>
    <xf numFmtId="0" fontId="5" fillId="0" borderId="1" xfId="0" applyFont="1" applyBorder="1" applyAlignment="1">
      <alignment horizontal="left" vertical="center" wrapText="1"/>
    </xf>
    <xf numFmtId="0" fontId="26" fillId="54" borderId="0" xfId="0" applyFont="1" applyFill="1" applyAlignment="1">
      <alignment horizontal="left" vertical="top" indent="1"/>
    </xf>
    <xf numFmtId="0" fontId="5" fillId="78" borderId="0" xfId="0" applyFont="1" applyFill="1" applyAlignment="1">
      <alignment horizontal="center" vertical="center"/>
    </xf>
    <xf numFmtId="0" fontId="5" fillId="78" borderId="0" xfId="0" applyFont="1" applyFill="1" applyAlignment="1">
      <alignment horizontal="left" vertical="center"/>
    </xf>
    <xf numFmtId="0" fontId="33" fillId="0" borderId="1" xfId="0" applyFont="1" applyBorder="1" applyAlignment="1">
      <alignment horizontal="left" vertical="center" indent="1"/>
    </xf>
    <xf numFmtId="0" fontId="5" fillId="0" borderId="0" xfId="0" quotePrefix="1" applyFont="1" applyAlignment="1">
      <alignment vertical="top" wrapText="1"/>
    </xf>
    <xf numFmtId="0" fontId="35" fillId="77" borderId="0" xfId="0" applyFont="1" applyFill="1" applyAlignment="1">
      <alignment horizontal="center" vertical="center"/>
    </xf>
    <xf numFmtId="0" fontId="5" fillId="0" borderId="0" xfId="0" applyFont="1" applyAlignment="1">
      <alignment vertical="center"/>
    </xf>
    <xf numFmtId="0" fontId="33" fillId="0" borderId="1" xfId="0" applyFont="1" applyBorder="1" applyAlignment="1">
      <alignment horizontal="left" vertical="center" indent="1"/>
    </xf>
    <xf numFmtId="0" fontId="11" fillId="54" borderId="0" xfId="0" applyFont="1" applyFill="1" applyAlignment="1">
      <alignment horizontal="center" vertical="center"/>
    </xf>
    <xf numFmtId="0" fontId="37" fillId="0" borderId="0" xfId="0" applyFont="1" applyAlignment="1">
      <alignment horizontal="center" vertical="top"/>
    </xf>
    <xf numFmtId="0" fontId="13" fillId="20" borderId="0" xfId="0" applyFont="1" applyFill="1" applyAlignment="1">
      <alignment horizontal="center" vertical="center"/>
    </xf>
    <xf numFmtId="0" fontId="40" fillId="50" borderId="0" xfId="0" applyFont="1" applyFill="1" applyAlignment="1">
      <alignment vertical="center"/>
    </xf>
    <xf numFmtId="0" fontId="4" fillId="38" borderId="0" xfId="0" applyFont="1" applyFill="1" applyAlignment="1">
      <alignment vertical="top" wrapText="1"/>
    </xf>
    <xf numFmtId="0" fontId="36" fillId="50" borderId="0" xfId="0" applyFont="1" applyFill="1" applyAlignment="1">
      <alignment horizontal="left" vertical="center"/>
    </xf>
    <xf numFmtId="0" fontId="41" fillId="54" borderId="0" xfId="0" applyFont="1" applyFill="1" applyAlignment="1">
      <alignment horizontal="center" vertical="center"/>
    </xf>
    <xf numFmtId="0" fontId="3" fillId="10" borderId="0" xfId="0" applyFont="1" applyFill="1" applyAlignment="1"/>
    <xf numFmtId="0" fontId="42" fillId="43" borderId="0" xfId="0" applyFont="1" applyFill="1" applyAlignment="1">
      <alignment horizontal="left" vertical="center"/>
    </xf>
    <xf numFmtId="0" fontId="25" fillId="83" borderId="0" xfId="0" applyFont="1" applyFill="1" applyAlignment="1">
      <alignment horizontal="center" vertical="top"/>
    </xf>
    <xf numFmtId="0" fontId="23" fillId="54" borderId="0" xfId="0" applyFont="1" applyFill="1" applyAlignment="1">
      <alignment horizontal="left" vertical="center"/>
    </xf>
    <xf numFmtId="0" fontId="44" fillId="83" borderId="0" xfId="0" applyFont="1" applyFill="1" applyAlignment="1">
      <alignment horizontal="left" vertical="center"/>
    </xf>
    <xf numFmtId="0" fontId="38" fillId="0" borderId="0" xfId="0" applyFont="1" applyAlignment="1">
      <alignment vertical="center"/>
    </xf>
    <xf numFmtId="1" fontId="4" fillId="0" borderId="0" xfId="0" applyNumberFormat="1" applyFont="1" applyAlignment="1">
      <alignment vertical="top"/>
    </xf>
    <xf numFmtId="0" fontId="46" fillId="0" borderId="0" xfId="0" applyFont="1" applyAlignment="1">
      <alignment vertical="top"/>
    </xf>
    <xf numFmtId="0" fontId="46" fillId="0" borderId="0" xfId="0" applyFont="1" applyAlignment="1">
      <alignment horizontal="right" vertical="top"/>
    </xf>
    <xf numFmtId="0" fontId="45" fillId="0" borderId="0" xfId="0" applyFont="1" applyAlignment="1">
      <alignment vertical="top"/>
    </xf>
    <xf numFmtId="0" fontId="4" fillId="0" borderId="0" xfId="0" applyFont="1" applyAlignment="1">
      <alignment horizontal="center"/>
    </xf>
    <xf numFmtId="165" fontId="46" fillId="0" borderId="0" xfId="0" applyNumberFormat="1" applyFont="1" applyAlignment="1">
      <alignment horizontal="right" vertical="top"/>
    </xf>
    <xf numFmtId="14" fontId="4" fillId="0" borderId="0" xfId="0" applyNumberFormat="1" applyFont="1" applyAlignment="1">
      <alignment vertical="top"/>
    </xf>
    <xf numFmtId="0" fontId="5" fillId="43" borderId="0" xfId="0" applyFont="1" applyFill="1" applyAlignment="1">
      <alignment horizontal="center" vertical="center"/>
    </xf>
    <xf numFmtId="0" fontId="4" fillId="85" borderId="0" xfId="0" applyFont="1" applyFill="1" applyAlignment="1">
      <alignment vertical="top"/>
    </xf>
    <xf numFmtId="0" fontId="4" fillId="83" borderId="0" xfId="0" applyFont="1" applyFill="1" applyAlignment="1">
      <alignment vertical="top"/>
    </xf>
    <xf numFmtId="0" fontId="33" fillId="0" borderId="1" xfId="0" applyFont="1" applyBorder="1" applyAlignment="1">
      <alignment horizontal="left" vertical="center" indent="1"/>
    </xf>
    <xf numFmtId="0" fontId="33" fillId="0" borderId="3" xfId="0" applyFont="1" applyBorder="1" applyAlignment="1">
      <alignment horizontal="left" vertical="center" indent="1"/>
    </xf>
    <xf numFmtId="0" fontId="5" fillId="0" borderId="3" xfId="0" applyFont="1" applyBorder="1" applyAlignment="1">
      <alignment horizontal="left" vertical="center" wrapText="1"/>
    </xf>
    <xf numFmtId="0" fontId="33" fillId="0" borderId="4" xfId="0" applyFont="1" applyBorder="1" applyAlignment="1">
      <alignment horizontal="left" vertical="center" indent="1"/>
    </xf>
    <xf numFmtId="0" fontId="5" fillId="0" borderId="4" xfId="0" applyFont="1" applyBorder="1" applyAlignment="1">
      <alignment horizontal="left" vertical="center" wrapText="1"/>
    </xf>
    <xf numFmtId="0" fontId="43"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39" fillId="50" borderId="0" xfId="0" applyFont="1" applyFill="1" applyAlignment="1">
      <alignment horizontal="left" vertical="center" indent="1"/>
    </xf>
    <xf numFmtId="0" fontId="4" fillId="87" borderId="0" xfId="0" applyFont="1" applyFill="1" applyAlignment="1">
      <alignment vertical="top"/>
    </xf>
    <xf numFmtId="0" fontId="4" fillId="45" borderId="0" xfId="0" applyFont="1" applyFill="1" applyAlignment="1">
      <alignment vertical="top"/>
    </xf>
    <xf numFmtId="0" fontId="3" fillId="13" borderId="0" xfId="0" applyFont="1" applyFill="1" applyAlignment="1">
      <alignment vertical="top"/>
    </xf>
    <xf numFmtId="0" fontId="12" fillId="62" borderId="0" xfId="0" applyFont="1" applyFill="1" applyAlignment="1">
      <alignment vertical="top"/>
    </xf>
    <xf numFmtId="0" fontId="12" fillId="63" borderId="0" xfId="0" applyFont="1" applyFill="1" applyAlignment="1">
      <alignment vertical="top"/>
    </xf>
    <xf numFmtId="0" fontId="3" fillId="13" borderId="0" xfId="0" applyFont="1" applyFill="1" applyAlignment="1">
      <alignment horizontal="center" vertical="top"/>
    </xf>
    <xf numFmtId="0" fontId="9" fillId="0" borderId="0" xfId="0" applyFont="1" applyAlignment="1">
      <alignment vertical="top"/>
    </xf>
    <xf numFmtId="0" fontId="5" fillId="0" borderId="0" xfId="0" quotePrefix="1" applyFont="1" applyAlignment="1">
      <alignment horizontal="left" vertical="top" wrapText="1"/>
    </xf>
    <xf numFmtId="0" fontId="0" fillId="0" borderId="0" xfId="0" applyFont="1" applyAlignment="1">
      <alignment horizontal="left" vertical="top" wrapText="1"/>
    </xf>
    <xf numFmtId="0" fontId="17" fillId="23" borderId="2" xfId="0" applyFont="1" applyFill="1" applyBorder="1" applyAlignment="1">
      <alignment horizontal="center" vertical="center"/>
    </xf>
    <xf numFmtId="0" fontId="17" fillId="25" borderId="2" xfId="0" applyFont="1" applyFill="1" applyBorder="1" applyAlignment="1">
      <alignment horizontal="center" vertical="center"/>
    </xf>
    <xf numFmtId="0" fontId="17" fillId="53" borderId="2" xfId="0" applyFont="1" applyFill="1" applyBorder="1" applyAlignment="1">
      <alignment horizontal="center" vertical="center"/>
    </xf>
    <xf numFmtId="0" fontId="17" fillId="83" borderId="2" xfId="0" applyFont="1" applyFill="1" applyBorder="1" applyAlignment="1">
      <alignment horizontal="center" vertical="center"/>
    </xf>
    <xf numFmtId="0" fontId="17" fillId="79" borderId="2" xfId="0" applyFont="1" applyFill="1" applyBorder="1" applyAlignment="1">
      <alignment horizontal="center" vertical="center"/>
    </xf>
    <xf numFmtId="0" fontId="11" fillId="82" borderId="2" xfId="0" applyFont="1" applyFill="1" applyBorder="1" applyAlignment="1">
      <alignment horizontal="center" vertical="center"/>
    </xf>
    <xf numFmtId="0" fontId="0" fillId="0" borderId="0" xfId="0" applyFont="1" applyFill="1" applyAlignment="1">
      <alignment horizontal="left" vertical="center" wrapText="1"/>
    </xf>
    <xf numFmtId="0" fontId="11" fillId="8" borderId="2" xfId="0" applyFont="1" applyFill="1" applyBorder="1" applyAlignment="1">
      <alignment horizontal="center" vertical="center"/>
    </xf>
    <xf numFmtId="0" fontId="17" fillId="44" borderId="2" xfId="0" applyFont="1" applyFill="1" applyBorder="1" applyAlignment="1">
      <alignment horizontal="center" vertical="center"/>
    </xf>
    <xf numFmtId="0" fontId="5" fillId="0" borderId="0" xfId="0" applyFont="1" applyFill="1" applyBorder="1" applyAlignment="1">
      <alignment vertical="center" wrapText="1"/>
    </xf>
    <xf numFmtId="0" fontId="11" fillId="4" borderId="0" xfId="0" applyFont="1" applyFill="1" applyBorder="1" applyAlignment="1">
      <alignment horizontal="center" vertical="center"/>
    </xf>
    <xf numFmtId="0" fontId="0" fillId="0" borderId="0" xfId="0" applyFont="1" applyFill="1" applyBorder="1" applyAlignment="1">
      <alignment vertical="center" wrapText="1"/>
    </xf>
    <xf numFmtId="0" fontId="48" fillId="22" borderId="0" xfId="0" applyFont="1" applyFill="1" applyBorder="1" applyAlignment="1">
      <alignment horizontal="center" vertical="center"/>
    </xf>
    <xf numFmtId="0" fontId="17" fillId="36" borderId="0" xfId="0" applyFont="1" applyFill="1" applyBorder="1" applyAlignment="1">
      <alignment horizontal="center" vertical="center"/>
    </xf>
    <xf numFmtId="0" fontId="17" fillId="80" borderId="0" xfId="0" applyFont="1" applyFill="1" applyBorder="1" applyAlignment="1">
      <alignment horizontal="center" vertical="center"/>
    </xf>
    <xf numFmtId="0" fontId="11" fillId="54" borderId="6" xfId="0" applyFont="1" applyFill="1" applyBorder="1" applyAlignment="1">
      <alignment horizontal="center" vertical="center"/>
    </xf>
    <xf numFmtId="0" fontId="5" fillId="0" borderId="0" xfId="0" applyFont="1" applyAlignment="1">
      <alignment horizontal="left" vertical="top" wrapText="1"/>
    </xf>
    <xf numFmtId="0" fontId="12" fillId="88" borderId="2" xfId="0" applyFont="1" applyFill="1" applyBorder="1" applyAlignment="1">
      <alignment horizontal="center" vertical="center" wrapText="1"/>
    </xf>
    <xf numFmtId="0" fontId="12" fillId="88" borderId="2" xfId="0" applyFont="1" applyFill="1" applyBorder="1" applyAlignment="1">
      <alignment horizontal="center" vertical="center"/>
    </xf>
    <xf numFmtId="0" fontId="49" fillId="0" borderId="0" xfId="0" applyFont="1" applyAlignment="1">
      <alignment vertical="top"/>
    </xf>
    <xf numFmtId="0" fontId="22" fillId="43" borderId="0" xfId="0" applyFont="1" applyFill="1" applyAlignment="1">
      <alignment horizontal="center" vertical="center"/>
    </xf>
    <xf numFmtId="0" fontId="12" fillId="43" borderId="0" xfId="0" applyFont="1" applyFill="1" applyAlignment="1">
      <alignment horizontal="right" vertical="center" indent="1"/>
    </xf>
    <xf numFmtId="0" fontId="5" fillId="0" borderId="0" xfId="0" applyFont="1" applyAlignment="1">
      <alignment vertical="center" wrapText="1"/>
    </xf>
    <xf numFmtId="0" fontId="50" fillId="0" borderId="0" xfId="0" applyFont="1" applyAlignment="1">
      <alignment vertical="top"/>
    </xf>
    <xf numFmtId="0" fontId="0" fillId="0" borderId="0" xfId="0" applyFont="1" applyAlignment="1">
      <alignment horizontal="left" indent="4"/>
    </xf>
    <xf numFmtId="1" fontId="5" fillId="0" borderId="0" xfId="0" applyNumberFormat="1" applyFont="1" applyAlignment="1">
      <alignment vertical="center"/>
    </xf>
    <xf numFmtId="0" fontId="0" fillId="71" borderId="5" xfId="0" applyFont="1" applyFill="1" applyBorder="1" applyAlignment="1">
      <alignment vertical="center"/>
    </xf>
    <xf numFmtId="2" fontId="5" fillId="0" borderId="5" xfId="0" applyNumberFormat="1" applyFont="1" applyBorder="1" applyAlignment="1">
      <alignment horizontal="center" vertical="center"/>
    </xf>
    <xf numFmtId="1" fontId="51" fillId="0" borderId="5" xfId="0" applyNumberFormat="1" applyFont="1" applyBorder="1" applyAlignment="1">
      <alignment horizontal="center" vertical="center"/>
    </xf>
    <xf numFmtId="2" fontId="5" fillId="0" borderId="1" xfId="0" applyNumberFormat="1" applyFont="1" applyBorder="1" applyAlignment="1">
      <alignment horizontal="center" vertical="center"/>
    </xf>
    <xf numFmtId="1" fontId="51" fillId="0" borderId="1" xfId="0" applyNumberFormat="1" applyFont="1" applyBorder="1" applyAlignment="1">
      <alignment horizontal="center" vertical="center"/>
    </xf>
    <xf numFmtId="2" fontId="5" fillId="0" borderId="7" xfId="0" applyNumberFormat="1" applyFont="1" applyBorder="1" applyAlignment="1">
      <alignment horizontal="center" vertical="center"/>
    </xf>
    <xf numFmtId="1" fontId="51" fillId="0" borderId="7" xfId="0" applyNumberFormat="1" applyFont="1" applyBorder="1" applyAlignment="1">
      <alignment horizontal="center" vertical="center"/>
    </xf>
    <xf numFmtId="1" fontId="51" fillId="0" borderId="8" xfId="0" applyNumberFormat="1" applyFont="1" applyBorder="1" applyAlignment="1">
      <alignment horizontal="center" vertical="center"/>
    </xf>
    <xf numFmtId="0" fontId="57" fillId="71" borderId="8" xfId="0" applyFont="1" applyFill="1" applyBorder="1" applyAlignment="1">
      <alignment vertical="center"/>
    </xf>
    <xf numFmtId="2" fontId="52" fillId="0" borderId="8" xfId="0" applyNumberFormat="1" applyFont="1" applyBorder="1" applyAlignment="1">
      <alignment horizontal="center" vertical="center"/>
    </xf>
    <xf numFmtId="2" fontId="5" fillId="0" borderId="10"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5" fillId="0" borderId="12" xfId="0" applyNumberFormat="1" applyFont="1" applyBorder="1" applyAlignment="1">
      <alignment horizontal="center" vertical="center"/>
    </xf>
    <xf numFmtId="2" fontId="52" fillId="0" borderId="9" xfId="0" applyNumberFormat="1" applyFont="1" applyBorder="1" applyAlignment="1">
      <alignment horizontal="center" vertical="center"/>
    </xf>
    <xf numFmtId="1" fontId="51" fillId="0" borderId="13" xfId="0" applyNumberFormat="1" applyFont="1" applyBorder="1" applyAlignment="1">
      <alignment horizontal="center" vertical="center"/>
    </xf>
    <xf numFmtId="1" fontId="51" fillId="0" borderId="14" xfId="0" applyNumberFormat="1" applyFont="1" applyBorder="1" applyAlignment="1">
      <alignment horizontal="center" vertical="center"/>
    </xf>
    <xf numFmtId="1" fontId="51" fillId="0" borderId="15" xfId="0" applyNumberFormat="1" applyFont="1" applyBorder="1" applyAlignment="1">
      <alignment horizontal="center" vertical="center"/>
    </xf>
    <xf numFmtId="1" fontId="51" fillId="0" borderId="16" xfId="0" applyNumberFormat="1" applyFont="1" applyBorder="1" applyAlignment="1">
      <alignment horizontal="center" vertical="center"/>
    </xf>
    <xf numFmtId="0" fontId="58" fillId="0" borderId="0" xfId="0" applyFont="1" applyAlignment="1">
      <alignment vertical="top"/>
    </xf>
    <xf numFmtId="0" fontId="33" fillId="0" borderId="1" xfId="0" applyFont="1" applyBorder="1" applyAlignment="1">
      <alignment horizontal="left" vertical="center" indent="1"/>
    </xf>
    <xf numFmtId="0" fontId="33" fillId="0" borderId="3" xfId="0" applyFont="1" applyBorder="1" applyAlignment="1">
      <alignment horizontal="left" vertical="center" indent="1"/>
    </xf>
    <xf numFmtId="0" fontId="4" fillId="99" borderId="0" xfId="0" applyFont="1" applyFill="1" applyAlignment="1">
      <alignment vertical="top"/>
    </xf>
    <xf numFmtId="0" fontId="0" fillId="0" borderId="0" xfId="0" applyBorder="1">
      <alignment vertical="top"/>
    </xf>
    <xf numFmtId="0" fontId="28" fillId="22" borderId="0" xfId="0" applyFont="1" applyFill="1" applyAlignment="1">
      <alignment vertical="top"/>
    </xf>
    <xf numFmtId="0" fontId="33" fillId="0" borderId="1" xfId="0" applyFont="1" applyBorder="1" applyAlignment="1">
      <alignment horizontal="left" vertical="center" indent="1"/>
    </xf>
    <xf numFmtId="0" fontId="33" fillId="0" borderId="3" xfId="0" applyFont="1" applyBorder="1" applyAlignment="1">
      <alignment horizontal="left" vertical="center" indent="1"/>
    </xf>
    <xf numFmtId="15" fontId="5" fillId="0" borderId="0" xfId="0" applyNumberFormat="1" applyFont="1" applyAlignment="1">
      <alignment horizontal="center" vertical="top"/>
    </xf>
    <xf numFmtId="0" fontId="33" fillId="0" borderId="3" xfId="0" applyFont="1" applyBorder="1" applyAlignment="1">
      <alignment horizontal="left" vertical="center" indent="1"/>
    </xf>
    <xf numFmtId="0" fontId="61" fillId="0" borderId="0" xfId="2" applyAlignment="1">
      <alignment vertical="top"/>
    </xf>
    <xf numFmtId="0" fontId="5" fillId="0" borderId="0" xfId="0" applyFont="1" applyAlignment="1">
      <alignment horizontal="left" vertical="top" indent="2"/>
    </xf>
    <xf numFmtId="0" fontId="62" fillId="0" borderId="0" xfId="0" applyFont="1" applyAlignment="1">
      <alignment horizontal="right" vertical="center"/>
    </xf>
    <xf numFmtId="0" fontId="63" fillId="0" borderId="0" xfId="2" applyFont="1" applyAlignment="1">
      <alignment vertical="top"/>
    </xf>
    <xf numFmtId="0" fontId="7" fillId="45" borderId="0" xfId="0" applyFont="1" applyFill="1" applyAlignment="1">
      <alignment horizontal="center" vertical="center"/>
    </xf>
    <xf numFmtId="2" fontId="5" fillId="80" borderId="10" xfId="0" applyNumberFormat="1" applyFont="1" applyFill="1" applyBorder="1" applyAlignment="1">
      <alignment horizontal="center" vertical="center"/>
    </xf>
    <xf numFmtId="1" fontId="51" fillId="80" borderId="13" xfId="0" applyNumberFormat="1" applyFont="1" applyFill="1" applyBorder="1" applyAlignment="1">
      <alignment horizontal="center" vertical="center"/>
    </xf>
    <xf numFmtId="2" fontId="5" fillId="80" borderId="5" xfId="0" applyNumberFormat="1" applyFont="1" applyFill="1" applyBorder="1" applyAlignment="1">
      <alignment horizontal="center" vertical="center"/>
    </xf>
    <xf numFmtId="1" fontId="51" fillId="80" borderId="5" xfId="0" applyNumberFormat="1" applyFont="1" applyFill="1" applyBorder="1" applyAlignment="1">
      <alignment horizontal="center" vertical="center"/>
    </xf>
    <xf numFmtId="2" fontId="5" fillId="80" borderId="11" xfId="0" applyNumberFormat="1" applyFont="1" applyFill="1" applyBorder="1" applyAlignment="1">
      <alignment horizontal="center" vertical="center"/>
    </xf>
    <xf numFmtId="1" fontId="51" fillId="80" borderId="14" xfId="0" applyNumberFormat="1" applyFont="1" applyFill="1" applyBorder="1" applyAlignment="1">
      <alignment horizontal="center" vertical="center"/>
    </xf>
    <xf numFmtId="2" fontId="5" fillId="80" borderId="1" xfId="0" applyNumberFormat="1" applyFont="1" applyFill="1" applyBorder="1" applyAlignment="1">
      <alignment horizontal="center" vertical="center"/>
    </xf>
    <xf numFmtId="1" fontId="51" fillId="80" borderId="1" xfId="0" applyNumberFormat="1" applyFont="1" applyFill="1" applyBorder="1" applyAlignment="1">
      <alignment horizontal="center" vertical="center"/>
    </xf>
    <xf numFmtId="2" fontId="5" fillId="80" borderId="12" xfId="0" applyNumberFormat="1" applyFont="1" applyFill="1" applyBorder="1" applyAlignment="1">
      <alignment horizontal="center" vertical="center"/>
    </xf>
    <xf numFmtId="1" fontId="51" fillId="80" borderId="15" xfId="0" applyNumberFormat="1" applyFont="1" applyFill="1" applyBorder="1" applyAlignment="1">
      <alignment horizontal="center" vertical="center"/>
    </xf>
    <xf numFmtId="2" fontId="5" fillId="80" borderId="7" xfId="0" applyNumberFormat="1" applyFont="1" applyFill="1" applyBorder="1" applyAlignment="1">
      <alignment horizontal="center" vertical="center"/>
    </xf>
    <xf numFmtId="1" fontId="51" fillId="80" borderId="7" xfId="0" applyNumberFormat="1" applyFont="1" applyFill="1" applyBorder="1" applyAlignment="1">
      <alignment horizontal="center" vertical="center"/>
    </xf>
    <xf numFmtId="2" fontId="52" fillId="80" borderId="9" xfId="0" applyNumberFormat="1" applyFont="1" applyFill="1" applyBorder="1" applyAlignment="1">
      <alignment horizontal="center" vertical="center"/>
    </xf>
    <xf numFmtId="1" fontId="51" fillId="80" borderId="16" xfId="0" applyNumberFormat="1" applyFont="1" applyFill="1" applyBorder="1" applyAlignment="1">
      <alignment horizontal="center" vertical="center"/>
    </xf>
    <xf numFmtId="2" fontId="52" fillId="80" borderId="8" xfId="0" applyNumberFormat="1" applyFont="1" applyFill="1" applyBorder="1" applyAlignment="1">
      <alignment horizontal="center" vertical="center"/>
    </xf>
    <xf numFmtId="1" fontId="51" fillId="80" borderId="8" xfId="0" applyNumberFormat="1" applyFont="1" applyFill="1" applyBorder="1" applyAlignment="1">
      <alignment horizontal="center" vertical="center"/>
    </xf>
    <xf numFmtId="0" fontId="4" fillId="0" borderId="0" xfId="0" applyFont="1" applyAlignment="1">
      <alignment horizontal="center" vertical="top"/>
    </xf>
    <xf numFmtId="0" fontId="38" fillId="0" borderId="0" xfId="0" applyFont="1">
      <alignment vertical="top"/>
    </xf>
    <xf numFmtId="43" fontId="4" fillId="0" borderId="0" xfId="1" applyFont="1" applyAlignment="1">
      <alignment vertical="top"/>
    </xf>
    <xf numFmtId="0" fontId="64" fillId="38" borderId="0" xfId="0" applyFont="1" applyFill="1" applyAlignment="1">
      <alignment vertical="top"/>
    </xf>
    <xf numFmtId="2" fontId="4" fillId="0" borderId="0" xfId="0" applyNumberFormat="1" applyFont="1" applyAlignment="1">
      <alignment horizontal="right" vertical="top" indent="1"/>
    </xf>
    <xf numFmtId="2" fontId="4" fillId="0" borderId="0" xfId="1" applyNumberFormat="1" applyFont="1" applyAlignment="1">
      <alignment horizontal="right" vertical="top" indent="1"/>
    </xf>
    <xf numFmtId="0" fontId="4" fillId="0" borderId="0" xfId="0" applyFont="1" applyAlignment="1">
      <alignment horizontal="left" vertical="top" indent="1"/>
    </xf>
    <xf numFmtId="0" fontId="4" fillId="22" borderId="0" xfId="0" applyFont="1" applyFill="1" applyAlignment="1">
      <alignment horizontal="center" vertical="top"/>
    </xf>
    <xf numFmtId="0" fontId="4" fillId="6" borderId="0" xfId="0" applyFont="1" applyFill="1" applyAlignment="1">
      <alignment horizontal="center" vertical="center"/>
    </xf>
    <xf numFmtId="0" fontId="4" fillId="0" borderId="0" xfId="0" applyFont="1" applyAlignment="1">
      <alignment horizontal="right" vertical="top" indent="1"/>
    </xf>
    <xf numFmtId="0" fontId="4" fillId="13" borderId="0" xfId="0" applyFont="1" applyFill="1" applyAlignment="1">
      <alignment horizontal="center" vertical="top"/>
    </xf>
    <xf numFmtId="0" fontId="4" fillId="97" borderId="0" xfId="0" applyFont="1" applyFill="1" applyAlignment="1">
      <alignment horizontal="center" vertical="center"/>
    </xf>
    <xf numFmtId="0" fontId="7" fillId="97" borderId="0" xfId="0" applyFont="1" applyFill="1" applyAlignment="1">
      <alignment horizontal="center" vertical="center" wrapText="1"/>
    </xf>
    <xf numFmtId="0" fontId="20" fillId="97" borderId="0" xfId="0" applyFont="1" applyFill="1" applyAlignment="1">
      <alignment horizontal="center" vertical="center" wrapText="1"/>
    </xf>
    <xf numFmtId="0" fontId="67" fillId="23" borderId="0" xfId="0" applyFont="1" applyFill="1" applyAlignment="1">
      <alignment horizontal="center" vertical="center" wrapText="1"/>
    </xf>
    <xf numFmtId="0" fontId="66" fillId="100" borderId="0" xfId="0" applyFont="1" applyFill="1" applyAlignment="1">
      <alignment horizontal="center" vertical="center" wrapText="1"/>
    </xf>
    <xf numFmtId="0" fontId="13" fillId="36" borderId="0" xfId="0" applyFont="1" applyFill="1" applyAlignment="1">
      <alignment vertical="center"/>
    </xf>
    <xf numFmtId="0" fontId="68" fillId="100" borderId="0" xfId="0" applyFont="1" applyFill="1" applyAlignment="1">
      <alignment horizontal="center" vertical="center"/>
    </xf>
    <xf numFmtId="0" fontId="68" fillId="101" borderId="0" xfId="0" applyFont="1" applyFill="1" applyAlignment="1">
      <alignment horizontal="center" vertical="top"/>
    </xf>
    <xf numFmtId="43" fontId="4" fillId="0" borderId="0" xfId="0" applyNumberFormat="1" applyFont="1" applyAlignment="1">
      <alignment vertical="top"/>
    </xf>
    <xf numFmtId="0" fontId="4" fillId="0" borderId="0" xfId="0" applyFont="1" applyAlignment="1">
      <alignment horizontal="right" vertical="top"/>
    </xf>
    <xf numFmtId="0" fontId="26" fillId="36" borderId="0" xfId="0" applyFont="1" applyFill="1" applyAlignment="1">
      <alignment horizontal="left" indent="2"/>
    </xf>
    <xf numFmtId="0" fontId="28" fillId="27" borderId="0" xfId="0" applyFont="1" applyFill="1" applyAlignment="1">
      <alignment vertical="top"/>
    </xf>
    <xf numFmtId="0" fontId="69" fillId="8" borderId="0" xfId="0" applyFont="1" applyFill="1" applyAlignment="1">
      <alignment horizontal="left" vertical="top" indent="1"/>
    </xf>
    <xf numFmtId="0" fontId="28" fillId="46" borderId="0" xfId="0" applyFont="1" applyFill="1" applyAlignment="1">
      <alignment horizontal="left" vertical="top" indent="1"/>
    </xf>
    <xf numFmtId="0" fontId="69" fillId="8" borderId="0" xfId="0" applyFont="1" applyFill="1" applyAlignment="1">
      <alignment vertical="top"/>
    </xf>
    <xf numFmtId="0" fontId="28" fillId="49" borderId="0" xfId="0" applyFont="1" applyFill="1" applyAlignment="1">
      <alignment horizontal="left" vertical="top" indent="1"/>
    </xf>
    <xf numFmtId="0" fontId="28" fillId="69" borderId="0" xfId="0" applyFont="1" applyFill="1" applyAlignment="1">
      <alignment horizontal="left" vertical="top" indent="2"/>
    </xf>
    <xf numFmtId="0" fontId="71" fillId="43" borderId="0" xfId="0" applyFont="1" applyFill="1" applyAlignment="1">
      <alignment horizontal="left" indent="1"/>
    </xf>
    <xf numFmtId="0" fontId="28" fillId="25" borderId="0" xfId="0" applyFont="1" applyFill="1" applyAlignment="1">
      <alignment horizontal="left" indent="1"/>
    </xf>
    <xf numFmtId="0" fontId="26" fillId="53" borderId="0" xfId="0" applyFont="1" applyFill="1" applyAlignment="1">
      <alignment horizontal="left" indent="1"/>
    </xf>
    <xf numFmtId="0" fontId="44" fillId="0" borderId="0" xfId="0" applyFont="1" applyAlignment="1">
      <alignment horizontal="left" vertical="top" indent="1"/>
    </xf>
    <xf numFmtId="0" fontId="4" fillId="13" borderId="0" xfId="0" applyFont="1" applyFill="1" applyAlignment="1">
      <alignment horizontal="center"/>
    </xf>
    <xf numFmtId="0" fontId="4" fillId="13" borderId="0" xfId="0" applyFont="1" applyFill="1" applyAlignment="1">
      <alignment horizontal="center" vertical="center"/>
    </xf>
    <xf numFmtId="0" fontId="4" fillId="0" borderId="0" xfId="0" applyFont="1" applyAlignment="1">
      <alignment horizontal="center" vertical="center"/>
    </xf>
    <xf numFmtId="0" fontId="75" fillId="92" borderId="0" xfId="0" applyFont="1" applyFill="1" applyBorder="1" applyAlignment="1">
      <alignment horizontal="center" vertical="center"/>
    </xf>
    <xf numFmtId="0" fontId="75" fillId="23" borderId="21" xfId="0" applyFont="1" applyFill="1" applyBorder="1" applyAlignment="1">
      <alignment horizontal="center" vertical="center"/>
    </xf>
    <xf numFmtId="0" fontId="75" fillId="23" borderId="0" xfId="0" applyFont="1" applyFill="1" applyBorder="1" applyAlignment="1">
      <alignment horizontal="center" vertical="center"/>
    </xf>
    <xf numFmtId="0" fontId="75" fillId="96" borderId="0" xfId="0" applyFont="1" applyFill="1" applyBorder="1" applyAlignment="1">
      <alignment horizontal="center" vertical="center"/>
    </xf>
    <xf numFmtId="0" fontId="75" fillId="97" borderId="17" xfId="0" applyFont="1" applyFill="1" applyBorder="1" applyAlignment="1">
      <alignment horizontal="center" vertical="center"/>
    </xf>
    <xf numFmtId="0" fontId="75" fillId="97" borderId="18" xfId="0" applyFont="1" applyFill="1" applyBorder="1" applyAlignment="1">
      <alignment horizontal="center" vertical="center"/>
    </xf>
    <xf numFmtId="0" fontId="0" fillId="0" borderId="0" xfId="0" applyAlignment="1">
      <alignment horizontal="right" indent="1"/>
    </xf>
    <xf numFmtId="1" fontId="55" fillId="0" borderId="0" xfId="0" applyNumberFormat="1" applyFont="1" applyAlignment="1">
      <alignment horizontal="right" vertical="center" indent="1"/>
    </xf>
    <xf numFmtId="0" fontId="54" fillId="0" borderId="0" xfId="0" applyFont="1" applyAlignment="1">
      <alignment horizontal="right" vertical="center" indent="1"/>
    </xf>
    <xf numFmtId="0" fontId="53" fillId="0" borderId="0" xfId="0" applyFont="1" applyAlignment="1">
      <alignment horizontal="right" vertical="center" indent="1"/>
    </xf>
    <xf numFmtId="0" fontId="4" fillId="0" borderId="0" xfId="0" applyFont="1" applyAlignment="1">
      <alignment horizontal="center" vertical="top"/>
    </xf>
    <xf numFmtId="0" fontId="4" fillId="0" borderId="0" xfId="0" applyFont="1" applyAlignment="1">
      <alignment vertical="top" wrapText="1"/>
    </xf>
    <xf numFmtId="0" fontId="4" fillId="17" borderId="0" xfId="0" applyFont="1" applyFill="1" applyAlignment="1">
      <alignment vertical="top"/>
    </xf>
    <xf numFmtId="2" fontId="52" fillId="0" borderId="1" xfId="0" applyNumberFormat="1" applyFont="1" applyBorder="1" applyAlignment="1">
      <alignment horizontal="center" vertical="center"/>
    </xf>
    <xf numFmtId="2" fontId="52" fillId="0" borderId="7" xfId="0" applyNumberFormat="1" applyFont="1" applyBorder="1" applyAlignment="1">
      <alignment horizontal="center" vertical="center"/>
    </xf>
    <xf numFmtId="2" fontId="4" fillId="0" borderId="0" xfId="0" applyNumberFormat="1" applyFont="1" applyAlignment="1">
      <alignment horizontal="center" vertical="top"/>
    </xf>
    <xf numFmtId="2" fontId="4" fillId="17" borderId="0" xfId="0" applyNumberFormat="1" applyFont="1" applyFill="1" applyAlignment="1">
      <alignment horizontal="center" vertical="top"/>
    </xf>
    <xf numFmtId="164" fontId="4" fillId="99" borderId="0" xfId="0" applyNumberFormat="1" applyFont="1" applyFill="1" applyAlignment="1">
      <alignment horizontal="center" vertical="top"/>
    </xf>
    <xf numFmtId="164" fontId="4" fillId="17" borderId="0" xfId="0" applyNumberFormat="1" applyFont="1" applyFill="1" applyAlignment="1">
      <alignment horizontal="center" vertical="top"/>
    </xf>
    <xf numFmtId="164" fontId="4" fillId="0" borderId="0" xfId="0" applyNumberFormat="1" applyFont="1" applyAlignment="1">
      <alignment horizontal="center" vertical="top"/>
    </xf>
    <xf numFmtId="2" fontId="4" fillId="0" borderId="0" xfId="0" applyNumberFormat="1" applyFont="1" applyFill="1" applyAlignment="1">
      <alignment horizontal="center" vertical="top"/>
    </xf>
    <xf numFmtId="164" fontId="4" fillId="0" borderId="0" xfId="0" applyNumberFormat="1" applyFont="1" applyFill="1" applyAlignment="1">
      <alignment horizontal="center" vertical="top"/>
    </xf>
    <xf numFmtId="0" fontId="76" fillId="0" borderId="0" xfId="2" applyFont="1" applyAlignment="1">
      <alignment vertical="top"/>
    </xf>
    <xf numFmtId="14" fontId="5" fillId="0" borderId="0" xfId="0" applyNumberFormat="1" applyFont="1" applyAlignment="1">
      <alignment vertical="top"/>
    </xf>
    <xf numFmtId="0" fontId="79" fillId="0" borderId="0" xfId="0" applyFont="1" applyAlignment="1">
      <alignment vertical="top"/>
    </xf>
    <xf numFmtId="17" fontId="5" fillId="0" borderId="0" xfId="0" applyNumberFormat="1" applyFont="1" applyAlignment="1">
      <alignment horizontal="center" vertical="top"/>
    </xf>
    <xf numFmtId="0" fontId="27" fillId="54" borderId="0" xfId="0" applyFont="1" applyFill="1" applyAlignment="1">
      <alignment vertical="top"/>
    </xf>
    <xf numFmtId="0" fontId="80" fillId="25" borderId="0" xfId="0" applyFont="1" applyFill="1" applyAlignment="1">
      <alignment vertical="top"/>
    </xf>
    <xf numFmtId="0" fontId="0" fillId="53" borderId="0" xfId="0" applyFont="1" applyFill="1" applyAlignment="1">
      <alignment vertical="top"/>
    </xf>
    <xf numFmtId="0" fontId="57" fillId="53" borderId="0" xfId="0" applyFont="1" applyFill="1" applyAlignment="1">
      <alignment vertical="top"/>
    </xf>
    <xf numFmtId="0" fontId="0" fillId="0" borderId="0" xfId="0" applyAlignment="1"/>
    <xf numFmtId="0" fontId="0" fillId="0" borderId="0" xfId="0" applyAlignment="1">
      <alignment horizontal="left"/>
    </xf>
    <xf numFmtId="17" fontId="5" fillId="0" borderId="0" xfId="0" applyNumberFormat="1" applyFont="1" applyAlignment="1">
      <alignment vertical="top"/>
    </xf>
    <xf numFmtId="0" fontId="81" fillId="0" borderId="23" xfId="0" applyFont="1" applyBorder="1" applyAlignment="1"/>
    <xf numFmtId="0" fontId="81" fillId="0" borderId="0" xfId="0" applyFont="1" applyAlignment="1"/>
    <xf numFmtId="0" fontId="0" fillId="0" borderId="0" xfId="0" applyNumberFormat="1" applyAlignment="1"/>
    <xf numFmtId="0" fontId="3" fillId="7" borderId="0" xfId="0" applyFont="1" applyFill="1" applyAlignment="1">
      <alignment horizontal="left"/>
    </xf>
    <xf numFmtId="0" fontId="4" fillId="17" borderId="0" xfId="0" applyFont="1" applyFill="1" applyAlignment="1">
      <alignment horizontal="center" vertical="top"/>
    </xf>
    <xf numFmtId="0" fontId="4" fillId="0" borderId="0" xfId="0" applyFont="1" applyAlignment="1">
      <alignment horizontal="center" vertical="top"/>
    </xf>
    <xf numFmtId="0" fontId="65" fillId="100" borderId="0" xfId="0" applyFont="1" applyFill="1" applyAlignment="1">
      <alignment horizontal="center" vertical="top"/>
    </xf>
    <xf numFmtId="0" fontId="38" fillId="0" borderId="0" xfId="0" applyFont="1" applyAlignment="1">
      <alignment horizontal="left" vertical="top" wrapText="1"/>
    </xf>
    <xf numFmtId="0" fontId="11" fillId="8" borderId="2" xfId="0" applyFont="1" applyFill="1" applyBorder="1" applyAlignment="1">
      <alignment horizontal="center" vertical="center"/>
    </xf>
    <xf numFmtId="0" fontId="17" fillId="80" borderId="2" xfId="0" applyFont="1" applyFill="1" applyBorder="1" applyAlignment="1">
      <alignment horizontal="center" vertical="center"/>
    </xf>
    <xf numFmtId="0" fontId="17" fillId="44" borderId="2" xfId="0" applyFont="1" applyFill="1" applyBorder="1" applyAlignment="1">
      <alignment horizontal="center" vertical="center"/>
    </xf>
    <xf numFmtId="0" fontId="72" fillId="0" borderId="5"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72" fillId="0" borderId="6" xfId="0" applyFont="1" applyFill="1" applyBorder="1" applyAlignment="1">
      <alignment horizontal="left" vertical="center" wrapText="1"/>
    </xf>
    <xf numFmtId="0" fontId="11" fillId="82" borderId="2" xfId="0" applyFont="1" applyFill="1" applyBorder="1" applyAlignment="1">
      <alignment horizontal="center" vertical="center"/>
    </xf>
    <xf numFmtId="0" fontId="17" fillId="83" borderId="2" xfId="0" applyFont="1" applyFill="1" applyBorder="1" applyAlignment="1">
      <alignment horizontal="center" vertical="center"/>
    </xf>
    <xf numFmtId="0" fontId="72" fillId="0" borderId="5" xfId="0" applyFont="1" applyBorder="1" applyAlignment="1">
      <alignment horizontal="left" vertical="center"/>
    </xf>
    <xf numFmtId="0" fontId="17" fillId="79" borderId="2" xfId="0" applyFont="1" applyFill="1" applyBorder="1" applyAlignment="1">
      <alignment horizontal="center" vertical="center"/>
    </xf>
    <xf numFmtId="0" fontId="72" fillId="0" borderId="5" xfId="0" applyFont="1" applyBorder="1" applyAlignment="1">
      <alignment horizontal="left" vertical="center" wrapText="1"/>
    </xf>
    <xf numFmtId="0" fontId="17" fillId="6" borderId="0" xfId="0" applyFont="1" applyFill="1" applyBorder="1" applyAlignment="1">
      <alignment horizontal="center" vertical="center"/>
    </xf>
    <xf numFmtId="0" fontId="32" fillId="0" borderId="0" xfId="0" applyFont="1" applyAlignment="1">
      <alignment horizontal="center" vertical="center"/>
    </xf>
    <xf numFmtId="0" fontId="60" fillId="0" borderId="0" xfId="0" applyFont="1" applyAlignment="1">
      <alignment horizontal="center" vertical="center"/>
    </xf>
    <xf numFmtId="0" fontId="17" fillId="23" borderId="2" xfId="0" applyFont="1" applyFill="1" applyBorder="1" applyAlignment="1">
      <alignment horizontal="center" vertical="center"/>
    </xf>
    <xf numFmtId="0" fontId="73" fillId="0" borderId="0" xfId="0" applyFont="1" applyFill="1" applyAlignment="1">
      <alignment horizontal="left" vertical="center" wrapText="1"/>
    </xf>
    <xf numFmtId="0" fontId="12" fillId="88" borderId="2" xfId="0" applyFont="1" applyFill="1" applyBorder="1" applyAlignment="1">
      <alignment horizontal="center" vertical="center"/>
    </xf>
    <xf numFmtId="0" fontId="33" fillId="0" borderId="1" xfId="0" applyFont="1" applyBorder="1" applyAlignment="1">
      <alignment horizontal="left" vertical="center" indent="1"/>
    </xf>
    <xf numFmtId="0" fontId="5" fillId="0" borderId="0" xfId="0" quotePrefix="1" applyFont="1" applyAlignment="1">
      <alignment horizontal="left" vertical="top" wrapText="1"/>
    </xf>
    <xf numFmtId="0" fontId="11" fillId="4" borderId="2" xfId="0" applyFont="1" applyFill="1" applyBorder="1" applyAlignment="1">
      <alignment horizontal="center" vertical="center"/>
    </xf>
    <xf numFmtId="0" fontId="33" fillId="0" borderId="3" xfId="0" applyFont="1" applyBorder="1" applyAlignment="1">
      <alignment horizontal="left" vertical="center" indent="1"/>
    </xf>
    <xf numFmtId="0" fontId="11" fillId="54" borderId="2" xfId="0" applyFont="1" applyFill="1" applyBorder="1" applyAlignment="1">
      <alignment horizontal="center" vertical="center"/>
    </xf>
    <xf numFmtId="0" fontId="0" fillId="0" borderId="0" xfId="0" applyFont="1" applyAlignment="1">
      <alignment horizontal="left" vertical="top" wrapText="1"/>
    </xf>
    <xf numFmtId="0" fontId="17" fillId="53" borderId="2" xfId="0" applyFont="1" applyFill="1" applyBorder="1" applyAlignment="1">
      <alignment horizontal="center" vertical="center"/>
    </xf>
    <xf numFmtId="0" fontId="73" fillId="0" borderId="6" xfId="0" applyFont="1" applyFill="1" applyBorder="1" applyAlignment="1">
      <alignment horizontal="left" vertical="center" wrapText="1"/>
    </xf>
    <xf numFmtId="0" fontId="72" fillId="0" borderId="6" xfId="0" applyFont="1" applyBorder="1" applyAlignment="1">
      <alignment horizontal="left" vertical="center"/>
    </xf>
    <xf numFmtId="0" fontId="72" fillId="0" borderId="0" xfId="0" applyFont="1" applyBorder="1" applyAlignment="1">
      <alignment horizontal="left" vertical="center" wrapText="1"/>
    </xf>
    <xf numFmtId="0" fontId="72" fillId="0" borderId="6" xfId="0" applyFont="1" applyBorder="1" applyAlignment="1">
      <alignment horizontal="left" vertical="center" wrapText="1"/>
    </xf>
    <xf numFmtId="0" fontId="17" fillId="36" borderId="2" xfId="0" applyFont="1" applyFill="1" applyBorder="1" applyAlignment="1">
      <alignment horizontal="center" vertical="center"/>
    </xf>
    <xf numFmtId="0" fontId="48" fillId="22" borderId="2" xfId="0" applyFont="1" applyFill="1" applyBorder="1" applyAlignment="1">
      <alignment horizontal="center" vertical="center"/>
    </xf>
    <xf numFmtId="0" fontId="17" fillId="25" borderId="2" xfId="0" applyFont="1" applyFill="1" applyBorder="1" applyAlignment="1">
      <alignment horizontal="center" vertical="center"/>
    </xf>
    <xf numFmtId="0" fontId="0" fillId="97" borderId="19" xfId="0" applyFont="1" applyFill="1" applyBorder="1" applyAlignment="1">
      <alignment horizontal="center" vertical="center"/>
    </xf>
    <xf numFmtId="0" fontId="0" fillId="97" borderId="20" xfId="0" applyFont="1" applyFill="1" applyBorder="1" applyAlignment="1">
      <alignment horizontal="center" vertical="center"/>
    </xf>
    <xf numFmtId="0" fontId="56" fillId="54" borderId="17" xfId="0" applyFont="1" applyFill="1" applyBorder="1" applyAlignment="1">
      <alignment horizontal="center" vertical="center" wrapText="1"/>
    </xf>
    <xf numFmtId="0" fontId="56" fillId="54" borderId="18" xfId="0" applyFont="1" applyFill="1" applyBorder="1" applyAlignment="1">
      <alignment horizontal="center" vertical="center" wrapText="1"/>
    </xf>
    <xf numFmtId="0" fontId="56" fillId="54" borderId="9" xfId="0" applyFont="1" applyFill="1" applyBorder="1" applyAlignment="1">
      <alignment horizontal="center" vertical="center" wrapText="1"/>
    </xf>
    <xf numFmtId="0" fontId="56" fillId="54" borderId="16" xfId="0" applyFont="1" applyFill="1" applyBorder="1" applyAlignment="1">
      <alignment horizontal="center" vertical="center" wrapText="1"/>
    </xf>
    <xf numFmtId="0" fontId="0" fillId="90" borderId="19" xfId="0" applyFont="1" applyFill="1" applyBorder="1" applyAlignment="1">
      <alignment horizontal="center" vertical="center" wrapText="1"/>
    </xf>
    <xf numFmtId="0" fontId="0" fillId="90" borderId="2" xfId="0" applyFont="1" applyFill="1" applyBorder="1" applyAlignment="1">
      <alignment horizontal="center" vertical="center" wrapText="1"/>
    </xf>
    <xf numFmtId="0" fontId="0" fillId="91" borderId="19" xfId="0" applyFont="1" applyFill="1" applyBorder="1" applyAlignment="1">
      <alignment horizontal="center" vertical="center"/>
    </xf>
    <xf numFmtId="0" fontId="0" fillId="91" borderId="2" xfId="0" applyFont="1" applyFill="1" applyBorder="1" applyAlignment="1">
      <alignment horizontal="center" vertical="center"/>
    </xf>
    <xf numFmtId="0" fontId="0" fillId="91" borderId="20" xfId="0" applyFont="1" applyFill="1" applyBorder="1" applyAlignment="1">
      <alignment horizontal="center" vertical="center"/>
    </xf>
    <xf numFmtId="0" fontId="0" fillId="71" borderId="17" xfId="0" applyFill="1" applyBorder="1" applyAlignment="1">
      <alignment horizontal="center" vertical="center" wrapText="1"/>
    </xf>
    <xf numFmtId="0" fontId="0" fillId="71" borderId="18" xfId="0" applyFont="1" applyFill="1" applyBorder="1" applyAlignment="1">
      <alignment horizontal="center" vertical="center" wrapText="1"/>
    </xf>
    <xf numFmtId="0" fontId="0" fillId="71" borderId="9" xfId="0" applyFont="1" applyFill="1" applyBorder="1" applyAlignment="1">
      <alignment horizontal="center" vertical="center" wrapText="1"/>
    </xf>
    <xf numFmtId="0" fontId="0" fillId="71" borderId="16" xfId="0" applyFont="1" applyFill="1" applyBorder="1" applyAlignment="1">
      <alignment horizontal="center" vertical="center" wrapText="1"/>
    </xf>
    <xf numFmtId="0" fontId="0" fillId="9" borderId="19" xfId="0" applyFont="1" applyFill="1" applyBorder="1" applyAlignment="1">
      <alignment horizontal="center" vertical="center"/>
    </xf>
    <xf numFmtId="0" fontId="0" fillId="9" borderId="2" xfId="0" applyFont="1" applyFill="1" applyBorder="1" applyAlignment="1">
      <alignment horizontal="center" vertical="center"/>
    </xf>
    <xf numFmtId="0" fontId="0" fillId="9" borderId="20" xfId="0" applyFont="1" applyFill="1" applyBorder="1" applyAlignment="1">
      <alignment horizontal="center" vertical="center"/>
    </xf>
    <xf numFmtId="0" fontId="56" fillId="19" borderId="2" xfId="0" applyFont="1" applyFill="1" applyBorder="1" applyAlignment="1">
      <alignment horizontal="center" vertical="center"/>
    </xf>
    <xf numFmtId="0" fontId="0" fillId="92" borderId="8" xfId="0" applyFont="1" applyFill="1" applyBorder="1" applyAlignment="1">
      <alignment horizontal="center" vertical="center"/>
    </xf>
    <xf numFmtId="0" fontId="0" fillId="23" borderId="9" xfId="0" applyFont="1" applyFill="1" applyBorder="1" applyAlignment="1">
      <alignment horizontal="center" vertical="center"/>
    </xf>
    <xf numFmtId="0" fontId="0" fillId="23" borderId="8" xfId="0" applyFont="1" applyFill="1" applyBorder="1" applyAlignment="1">
      <alignment horizontal="center" vertical="center"/>
    </xf>
    <xf numFmtId="0" fontId="0" fillId="93" borderId="9" xfId="0" applyFont="1" applyFill="1" applyBorder="1" applyAlignment="1">
      <alignment horizontal="center" vertical="center"/>
    </xf>
    <xf numFmtId="0" fontId="0" fillId="93" borderId="8" xfId="0" applyFont="1" applyFill="1" applyBorder="1" applyAlignment="1">
      <alignment horizontal="center" vertical="center"/>
    </xf>
    <xf numFmtId="0" fontId="0" fillId="50" borderId="19" xfId="0" applyFont="1" applyFill="1" applyBorder="1" applyAlignment="1">
      <alignment horizontal="center" vertical="center"/>
    </xf>
    <xf numFmtId="0" fontId="0" fillId="50" borderId="2" xfId="0" applyFont="1" applyFill="1" applyBorder="1" applyAlignment="1">
      <alignment horizontal="center" vertical="center"/>
    </xf>
    <xf numFmtId="0" fontId="5" fillId="42" borderId="19" xfId="0" applyFont="1" applyFill="1" applyBorder="1" applyAlignment="1">
      <alignment horizontal="center" vertical="top"/>
    </xf>
    <xf numFmtId="0" fontId="5" fillId="42" borderId="2" xfId="0" applyFont="1" applyFill="1" applyBorder="1" applyAlignment="1">
      <alignment horizontal="center" vertical="top"/>
    </xf>
    <xf numFmtId="0" fontId="0" fillId="53" borderId="19" xfId="0" applyFill="1" applyBorder="1" applyAlignment="1">
      <alignment horizontal="center" vertical="center"/>
    </xf>
    <xf numFmtId="0" fontId="0" fillId="53" borderId="20" xfId="0" applyFill="1" applyBorder="1" applyAlignment="1">
      <alignment horizontal="center" vertical="center"/>
    </xf>
    <xf numFmtId="0" fontId="0" fillId="21" borderId="19" xfId="0" applyFont="1" applyFill="1" applyBorder="1" applyAlignment="1">
      <alignment horizontal="center" vertical="center"/>
    </xf>
    <xf numFmtId="0" fontId="0" fillId="21" borderId="20" xfId="0" applyFont="1" applyFill="1" applyBorder="1" applyAlignment="1">
      <alignment horizontal="center" vertical="center"/>
    </xf>
    <xf numFmtId="0" fontId="0" fillId="18" borderId="9" xfId="0" applyFont="1" applyFill="1" applyBorder="1" applyAlignment="1">
      <alignment horizontal="center" vertical="center"/>
    </xf>
    <xf numFmtId="0" fontId="0" fillId="18" borderId="8" xfId="0" applyFont="1" applyFill="1" applyBorder="1" applyAlignment="1">
      <alignment horizontal="center" vertical="center"/>
    </xf>
    <xf numFmtId="0" fontId="56" fillId="8" borderId="8" xfId="0" applyFont="1" applyFill="1" applyBorder="1" applyAlignment="1">
      <alignment horizontal="center" vertical="center"/>
    </xf>
    <xf numFmtId="0" fontId="56" fillId="8" borderId="16" xfId="0" applyFont="1" applyFill="1" applyBorder="1" applyAlignment="1">
      <alignment horizontal="center" vertical="center"/>
    </xf>
    <xf numFmtId="0" fontId="0" fillId="5" borderId="8" xfId="0" applyFill="1" applyBorder="1" applyAlignment="1">
      <alignment horizontal="center" vertical="center"/>
    </xf>
    <xf numFmtId="0" fontId="0" fillId="5" borderId="8" xfId="0" applyFont="1" applyFill="1" applyBorder="1" applyAlignment="1">
      <alignment horizontal="center" vertical="center"/>
    </xf>
    <xf numFmtId="0" fontId="0" fillId="11" borderId="19" xfId="0" applyFill="1" applyBorder="1" applyAlignment="1">
      <alignment horizontal="center" vertical="center"/>
    </xf>
    <xf numFmtId="0" fontId="0" fillId="11" borderId="20" xfId="0" applyFont="1" applyFill="1" applyBorder="1" applyAlignment="1">
      <alignment horizontal="center" vertical="center"/>
    </xf>
    <xf numFmtId="0" fontId="0" fillId="83" borderId="8" xfId="0" applyFont="1" applyFill="1" applyBorder="1" applyAlignment="1">
      <alignment horizontal="center" vertical="center"/>
    </xf>
    <xf numFmtId="0" fontId="56" fillId="84" borderId="2" xfId="0" applyFont="1" applyFill="1" applyBorder="1" applyAlignment="1">
      <alignment horizontal="center" vertical="center" wrapText="1"/>
    </xf>
    <xf numFmtId="0" fontId="0" fillId="79" borderId="2" xfId="0" applyFont="1" applyFill="1" applyBorder="1" applyAlignment="1">
      <alignment horizontal="center" vertical="center" wrapText="1"/>
    </xf>
    <xf numFmtId="0" fontId="56" fillId="98" borderId="6" xfId="0" applyFont="1" applyFill="1" applyBorder="1" applyAlignment="1">
      <alignment horizontal="center" vertical="center" wrapText="1"/>
    </xf>
    <xf numFmtId="0" fontId="56" fillId="98" borderId="8" xfId="0" applyFont="1" applyFill="1" applyBorder="1" applyAlignment="1">
      <alignment horizontal="center" vertical="center" wrapText="1"/>
    </xf>
    <xf numFmtId="0" fontId="0" fillId="38" borderId="6" xfId="0" applyFont="1" applyFill="1" applyBorder="1" applyAlignment="1">
      <alignment horizontal="center" vertical="center" wrapText="1"/>
    </xf>
    <xf numFmtId="0" fontId="0" fillId="38" borderId="8" xfId="0" applyFont="1" applyFill="1" applyBorder="1" applyAlignment="1">
      <alignment horizontal="center" vertical="center" wrapText="1"/>
    </xf>
    <xf numFmtId="0" fontId="56" fillId="94" borderId="19" xfId="0" applyFont="1" applyFill="1" applyBorder="1" applyAlignment="1">
      <alignment horizontal="center" vertical="center"/>
    </xf>
    <xf numFmtId="0" fontId="56" fillId="94" borderId="20" xfId="0" applyFont="1" applyFill="1" applyBorder="1" applyAlignment="1">
      <alignment horizontal="center" vertical="center"/>
    </xf>
    <xf numFmtId="0" fontId="0" fillId="95" borderId="19" xfId="0" applyFont="1" applyFill="1" applyBorder="1" applyAlignment="1">
      <alignment horizontal="center" vertical="center"/>
    </xf>
    <xf numFmtId="0" fontId="0" fillId="95" borderId="20" xfId="0" applyFont="1" applyFill="1" applyBorder="1" applyAlignment="1">
      <alignment horizontal="center" vertical="center"/>
    </xf>
    <xf numFmtId="0" fontId="0" fillId="96" borderId="8" xfId="0" applyFont="1" applyFill="1" applyBorder="1" applyAlignment="1">
      <alignment horizontal="center" vertical="center"/>
    </xf>
    <xf numFmtId="0" fontId="5" fillId="89" borderId="18" xfId="0" applyFont="1" applyFill="1" applyBorder="1" applyAlignment="1">
      <alignment horizontal="center" vertical="center"/>
    </xf>
    <xf numFmtId="0" fontId="5" fillId="89" borderId="22" xfId="0" applyFont="1" applyFill="1" applyBorder="1" applyAlignment="1">
      <alignment horizontal="center" vertical="center"/>
    </xf>
    <xf numFmtId="0" fontId="5" fillId="89" borderId="16" xfId="0" applyFont="1" applyFill="1" applyBorder="1" applyAlignment="1">
      <alignment horizontal="center" vertical="center"/>
    </xf>
    <xf numFmtId="0" fontId="74" fillId="54" borderId="19" xfId="0" applyFont="1" applyFill="1" applyBorder="1" applyAlignment="1">
      <alignment horizontal="center" vertical="center" wrapText="1"/>
    </xf>
    <xf numFmtId="0" fontId="74" fillId="54" borderId="20" xfId="0" applyFont="1" applyFill="1" applyBorder="1" applyAlignment="1">
      <alignment horizontal="center" vertical="center" wrapText="1"/>
    </xf>
    <xf numFmtId="0" fontId="75" fillId="93" borderId="19" xfId="0" applyFont="1" applyFill="1" applyBorder="1" applyAlignment="1">
      <alignment horizontal="center" vertical="center"/>
    </xf>
    <xf numFmtId="0" fontId="75" fillId="93" borderId="2" xfId="0" applyFont="1" applyFill="1" applyBorder="1" applyAlignment="1">
      <alignment horizontal="center" vertical="center"/>
    </xf>
    <xf numFmtId="0" fontId="75" fillId="93" borderId="20" xfId="0" applyFont="1" applyFill="1" applyBorder="1" applyAlignment="1">
      <alignment horizontal="center" vertical="center"/>
    </xf>
    <xf numFmtId="0" fontId="75" fillId="18" borderId="19" xfId="0" applyFont="1" applyFill="1" applyBorder="1" applyAlignment="1">
      <alignment horizontal="center" vertical="center"/>
    </xf>
    <xf numFmtId="0" fontId="75" fillId="18" borderId="20" xfId="0" applyFont="1" applyFill="1" applyBorder="1" applyAlignment="1">
      <alignment horizontal="center" vertical="center"/>
    </xf>
    <xf numFmtId="0" fontId="75" fillId="71" borderId="19" xfId="0" applyFont="1" applyFill="1" applyBorder="1" applyAlignment="1">
      <alignment horizontal="center" vertical="center" wrapText="1"/>
    </xf>
    <xf numFmtId="0" fontId="75" fillId="71" borderId="2" xfId="0" applyFont="1" applyFill="1" applyBorder="1" applyAlignment="1">
      <alignment horizontal="center" vertical="center" wrapText="1"/>
    </xf>
    <xf numFmtId="0" fontId="75" fillId="71" borderId="20" xfId="0" applyFont="1" applyFill="1" applyBorder="1" applyAlignment="1">
      <alignment horizontal="center" vertical="center" wrapText="1"/>
    </xf>
    <xf numFmtId="0" fontId="0" fillId="91" borderId="6" xfId="0" applyFont="1" applyFill="1" applyBorder="1" applyAlignment="1">
      <alignment horizontal="center" vertical="center" wrapText="1"/>
    </xf>
    <xf numFmtId="0" fontId="0" fillId="91" borderId="18" xfId="0" applyFont="1" applyFill="1" applyBorder="1" applyAlignment="1">
      <alignment horizontal="center" vertical="center" wrapText="1"/>
    </xf>
    <xf numFmtId="0" fontId="0" fillId="91" borderId="8" xfId="0" applyFont="1" applyFill="1" applyBorder="1" applyAlignment="1">
      <alignment horizontal="center" vertical="center" wrapText="1"/>
    </xf>
    <xf numFmtId="0" fontId="0" fillId="91" borderId="16" xfId="0" applyFont="1" applyFill="1" applyBorder="1" applyAlignment="1">
      <alignment horizontal="center" vertical="center" wrapText="1"/>
    </xf>
    <xf numFmtId="0" fontId="75" fillId="53" borderId="19" xfId="0" applyFont="1" applyFill="1" applyBorder="1" applyAlignment="1">
      <alignment horizontal="center" vertical="center"/>
    </xf>
    <xf numFmtId="0" fontId="75" fillId="53" borderId="2" xfId="0" applyFont="1" applyFill="1" applyBorder="1" applyAlignment="1">
      <alignment horizontal="center" vertical="center"/>
    </xf>
    <xf numFmtId="0" fontId="74" fillId="94" borderId="19" xfId="0" applyFont="1" applyFill="1" applyBorder="1" applyAlignment="1">
      <alignment horizontal="center" vertical="center"/>
    </xf>
    <xf numFmtId="0" fontId="74" fillId="94" borderId="2" xfId="0" applyFont="1" applyFill="1" applyBorder="1" applyAlignment="1">
      <alignment horizontal="center" vertical="center"/>
    </xf>
    <xf numFmtId="0" fontId="74" fillId="94" borderId="20" xfId="0" applyFont="1" applyFill="1" applyBorder="1" applyAlignment="1">
      <alignment horizontal="center" vertical="center"/>
    </xf>
    <xf numFmtId="0" fontId="75" fillId="5" borderId="19"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20" xfId="0" applyFont="1" applyFill="1" applyBorder="1" applyAlignment="1">
      <alignment horizontal="center" vertical="center"/>
    </xf>
    <xf numFmtId="0" fontId="75" fillId="83" borderId="19" xfId="0" applyFont="1" applyFill="1" applyBorder="1" applyAlignment="1">
      <alignment horizontal="center" vertical="center"/>
    </xf>
    <xf numFmtId="0" fontId="75" fillId="83" borderId="2" xfId="0" applyFont="1" applyFill="1" applyBorder="1" applyAlignment="1">
      <alignment horizontal="center" vertical="center"/>
    </xf>
    <xf numFmtId="0" fontId="75" fillId="83" borderId="20" xfId="0" applyFont="1" applyFill="1" applyBorder="1" applyAlignment="1">
      <alignment horizontal="center" vertical="center"/>
    </xf>
    <xf numFmtId="0" fontId="74" fillId="98" borderId="19" xfId="0" applyFont="1" applyFill="1" applyBorder="1" applyAlignment="1">
      <alignment horizontal="center" vertical="center" wrapText="1"/>
    </xf>
    <xf numFmtId="0" fontId="74" fillId="98" borderId="2" xfId="0" applyFont="1" applyFill="1" applyBorder="1" applyAlignment="1">
      <alignment horizontal="center" vertical="center" wrapText="1"/>
    </xf>
    <xf numFmtId="0" fontId="75" fillId="38" borderId="2" xfId="0" applyFont="1" applyFill="1" applyBorder="1" applyAlignment="1">
      <alignment horizontal="center" vertical="center" wrapText="1"/>
    </xf>
    <xf numFmtId="0" fontId="75" fillId="38" borderId="20" xfId="0" applyFont="1" applyFill="1" applyBorder="1" applyAlignment="1">
      <alignment horizontal="center" vertical="center" wrapText="1"/>
    </xf>
    <xf numFmtId="0" fontId="25" fillId="36" borderId="0" xfId="0" applyFont="1" applyFill="1" applyAlignment="1">
      <alignment horizontal="center" vertical="center"/>
    </xf>
    <xf numFmtId="0" fontId="68" fillId="37" borderId="0" xfId="0" applyFont="1" applyFill="1" applyAlignment="1">
      <alignment horizontal="center" vertical="center"/>
    </xf>
    <xf numFmtId="0" fontId="11" fillId="54" borderId="0" xfId="0" applyFont="1" applyFill="1" applyAlignment="1">
      <alignment horizontal="center" vertical="center"/>
    </xf>
    <xf numFmtId="0" fontId="22" fillId="54" borderId="0" xfId="0" applyFont="1" applyFill="1" applyAlignment="1">
      <alignment horizontal="center" vertical="center"/>
    </xf>
    <xf numFmtId="0" fontId="35" fillId="55" borderId="0" xfId="0" applyFont="1" applyFill="1" applyAlignment="1">
      <alignment horizontal="center" vertical="center"/>
    </xf>
    <xf numFmtId="0" fontId="15" fillId="4" borderId="0" xfId="0" applyFont="1" applyFill="1" applyAlignment="1">
      <alignment horizontal="center" vertical="center"/>
    </xf>
    <xf numFmtId="0" fontId="16" fillId="4" borderId="0" xfId="0" applyFont="1" applyFill="1" applyAlignment="1">
      <alignment horizontal="center" vertical="center"/>
    </xf>
    <xf numFmtId="0" fontId="11" fillId="4" borderId="0" xfId="0" applyFont="1" applyFill="1" applyAlignment="1">
      <alignment horizontal="center" vertical="center"/>
    </xf>
    <xf numFmtId="0" fontId="16" fillId="8" borderId="0" xfId="0" applyFont="1" applyFill="1" applyAlignment="1">
      <alignment horizontal="center" vertical="center"/>
    </xf>
    <xf numFmtId="0" fontId="14" fillId="29" borderId="0" xfId="0" quotePrefix="1" applyFont="1" applyFill="1" applyAlignment="1">
      <alignment horizontal="center" vertical="center"/>
    </xf>
    <xf numFmtId="0" fontId="14" fillId="29" borderId="0" xfId="0" applyFont="1" applyFill="1" applyAlignment="1">
      <alignment horizontal="center" vertical="center"/>
    </xf>
    <xf numFmtId="0" fontId="13" fillId="29" borderId="0" xfId="0" applyFont="1" applyFill="1" applyAlignment="1">
      <alignment horizontal="center" vertical="center" shrinkToFit="1"/>
    </xf>
    <xf numFmtId="0" fontId="17" fillId="23" borderId="0" xfId="0" applyFont="1" applyFill="1" applyAlignment="1">
      <alignment horizontal="center" vertical="center"/>
    </xf>
    <xf numFmtId="0" fontId="47" fillId="23" borderId="0" xfId="0" applyFont="1" applyFill="1" applyAlignment="1">
      <alignment horizontal="center" vertical="center"/>
    </xf>
    <xf numFmtId="0" fontId="13" fillId="32" borderId="0" xfId="0" applyFont="1" applyFill="1" applyAlignment="1">
      <alignment horizontal="center" vertical="center"/>
    </xf>
    <xf numFmtId="0" fontId="26" fillId="22" borderId="0" xfId="0" applyFont="1" applyFill="1" applyAlignment="1">
      <alignment horizontal="left" vertical="top" wrapText="1"/>
    </xf>
    <xf numFmtId="0" fontId="19" fillId="22" borderId="0" xfId="0" applyFont="1" applyFill="1" applyAlignment="1">
      <alignment horizontal="center" vertical="center"/>
    </xf>
    <xf numFmtId="0" fontId="13" fillId="27" borderId="0" xfId="0" applyFont="1" applyFill="1" applyAlignment="1">
      <alignment horizontal="center" vertical="top"/>
    </xf>
    <xf numFmtId="0" fontId="26" fillId="25" borderId="0" xfId="0" applyFont="1" applyFill="1" applyAlignment="1">
      <alignment horizontal="left" vertical="top" wrapText="1"/>
    </xf>
    <xf numFmtId="0" fontId="17" fillId="25" borderId="0" xfId="0" applyFont="1" applyFill="1" applyAlignment="1">
      <alignment horizontal="center" vertical="center"/>
    </xf>
    <xf numFmtId="0" fontId="59" fillId="9" borderId="0" xfId="0" applyFont="1" applyFill="1" applyAlignment="1">
      <alignment horizontal="center" vertical="center"/>
    </xf>
    <xf numFmtId="0" fontId="11" fillId="8" borderId="0" xfId="0" applyFont="1" applyFill="1" applyAlignment="1">
      <alignment horizontal="center" vertical="center"/>
    </xf>
    <xf numFmtId="0" fontId="22" fillId="8" borderId="0" xfId="0" applyFont="1" applyFill="1" applyAlignment="1">
      <alignment horizontal="center" vertical="top"/>
    </xf>
    <xf numFmtId="0" fontId="22" fillId="8" borderId="0" xfId="0" applyFont="1" applyFill="1" applyAlignment="1">
      <alignment horizontal="center" vertical="center"/>
    </xf>
    <xf numFmtId="0" fontId="70" fillId="102" borderId="0" xfId="0" applyFont="1" applyFill="1" applyAlignment="1">
      <alignment horizontal="center" vertical="center"/>
    </xf>
    <xf numFmtId="0" fontId="25" fillId="38" borderId="0" xfId="0" applyFont="1" applyFill="1" applyAlignment="1">
      <alignment horizontal="center" vertical="center"/>
    </xf>
    <xf numFmtId="0" fontId="17" fillId="46" borderId="0" xfId="0" applyFont="1" applyFill="1" applyAlignment="1">
      <alignment horizontal="center" vertical="center"/>
    </xf>
    <xf numFmtId="0" fontId="13" fillId="46" borderId="0" xfId="0" applyFont="1" applyFill="1" applyAlignment="1">
      <alignment horizontal="center" vertical="top"/>
    </xf>
    <xf numFmtId="0" fontId="14" fillId="86" borderId="0" xfId="0" applyFont="1" applyFill="1" applyAlignment="1">
      <alignment horizontal="center" vertical="center"/>
    </xf>
    <xf numFmtId="0" fontId="13" fillId="49" borderId="0" xfId="0" applyFont="1" applyFill="1" applyAlignment="1">
      <alignment horizontal="center" vertical="center"/>
    </xf>
    <xf numFmtId="0" fontId="25" fillId="45" borderId="0" xfId="0" applyFont="1" applyFill="1" applyAlignment="1">
      <alignment horizontal="center" vertical="top"/>
    </xf>
    <xf numFmtId="0" fontId="22" fillId="84" borderId="0" xfId="0" applyFont="1" applyFill="1" applyAlignment="1">
      <alignment horizontal="center" vertical="center"/>
    </xf>
    <xf numFmtId="0" fontId="13" fillId="56" borderId="0" xfId="0" applyFont="1" applyFill="1" applyAlignment="1">
      <alignment horizontal="center" vertical="center"/>
    </xf>
    <xf numFmtId="0" fontId="13" fillId="25" borderId="0" xfId="0" applyFont="1" applyFill="1" applyAlignment="1">
      <alignment horizontal="center" vertical="center"/>
    </xf>
    <xf numFmtId="0" fontId="25" fillId="25" borderId="0" xfId="0" applyFont="1" applyFill="1" applyAlignment="1">
      <alignment horizontal="center" vertical="top"/>
    </xf>
    <xf numFmtId="0" fontId="36" fillId="83" borderId="0" xfId="0" applyFont="1" applyFill="1" applyAlignment="1">
      <alignment horizontal="center" vertical="center"/>
    </xf>
    <xf numFmtId="0" fontId="36" fillId="79" borderId="0" xfId="0" applyFont="1" applyFill="1" applyAlignment="1">
      <alignment horizontal="center" vertical="center"/>
    </xf>
    <xf numFmtId="0" fontId="25" fillId="64" borderId="0" xfId="0" applyFont="1" applyFill="1" applyAlignment="1">
      <alignment horizontal="center" vertical="top"/>
    </xf>
    <xf numFmtId="0" fontId="13" fillId="65" borderId="0" xfId="0" applyFont="1" applyFill="1" applyAlignment="1">
      <alignment horizontal="center" vertical="center"/>
    </xf>
    <xf numFmtId="0" fontId="13" fillId="69" borderId="0" xfId="0" applyFont="1" applyFill="1" applyAlignment="1">
      <alignment horizontal="center" vertical="center"/>
    </xf>
    <xf numFmtId="0" fontId="13" fillId="81" borderId="0" xfId="0" applyFont="1" applyFill="1" applyAlignment="1">
      <alignment horizontal="center" vertical="top"/>
    </xf>
    <xf numFmtId="0" fontId="13" fillId="68" borderId="0" xfId="0" applyFont="1" applyFill="1" applyAlignment="1">
      <alignment horizontal="center" vertical="center"/>
    </xf>
    <xf numFmtId="0" fontId="22" fillId="59" borderId="0" xfId="0" applyFont="1" applyFill="1" applyAlignment="1">
      <alignment horizontal="center" vertical="top"/>
    </xf>
    <xf numFmtId="0" fontId="22" fillId="60" borderId="0" xfId="0" applyFont="1" applyFill="1" applyAlignment="1">
      <alignment horizontal="center" vertical="top"/>
    </xf>
    <xf numFmtId="0" fontId="22" fillId="43" borderId="0" xfId="0" applyFont="1" applyFill="1" applyAlignment="1">
      <alignment horizontal="center" vertical="top"/>
    </xf>
    <xf numFmtId="0" fontId="29" fillId="43" borderId="0" xfId="0" applyFont="1" applyFill="1" applyAlignment="1">
      <alignment horizontal="center" vertical="top"/>
    </xf>
    <xf numFmtId="0" fontId="35" fillId="82" borderId="0" xfId="0" applyFont="1" applyFill="1" applyAlignment="1">
      <alignment horizontal="center" vertical="center"/>
    </xf>
    <xf numFmtId="0" fontId="22" fillId="41" borderId="0" xfId="0" applyFont="1" applyFill="1" applyAlignment="1">
      <alignment horizontal="center" vertical="center"/>
    </xf>
    <xf numFmtId="0" fontId="25" fillId="83" borderId="0" xfId="0" applyFont="1" applyFill="1" applyAlignment="1">
      <alignment horizontal="center" vertical="top"/>
    </xf>
    <xf numFmtId="0" fontId="25" fillId="53" borderId="0" xfId="0" applyFont="1" applyFill="1" applyAlignment="1">
      <alignment horizontal="center" vertical="top"/>
    </xf>
    <xf numFmtId="0" fontId="13" fillId="6" borderId="0" xfId="0" applyFont="1" applyFill="1" applyAlignment="1">
      <alignment horizontal="center" vertical="center"/>
    </xf>
    <xf numFmtId="0" fontId="13" fillId="17" borderId="0" xfId="0" applyFont="1" applyFill="1" applyAlignment="1">
      <alignment horizontal="center" vertical="center"/>
    </xf>
    <xf numFmtId="0" fontId="13" fillId="53" borderId="0" xfId="0" applyFont="1" applyFill="1" applyAlignment="1">
      <alignment horizontal="center" vertical="center"/>
    </xf>
    <xf numFmtId="0" fontId="36" fillId="50" borderId="0" xfId="0" applyFont="1" applyFill="1" applyAlignment="1">
      <alignment horizontal="center" vertical="center"/>
    </xf>
    <xf numFmtId="17" fontId="5" fillId="0" borderId="0" xfId="0" applyNumberFormat="1" applyFont="1" applyAlignment="1">
      <alignment horizontal="center" vertical="top"/>
    </xf>
  </cellXfs>
  <cellStyles count="10">
    <cellStyle name="Comma" xfId="1" builtinId="3"/>
    <cellStyle name="Comma 2" xfId="7" xr:uid="{00000000-0005-0000-0000-000001000000}"/>
    <cellStyle name="Currency 2" xfId="8" xr:uid="{00000000-0005-0000-0000-000002000000}"/>
    <cellStyle name="Normal" xfId="0" builtinId="0"/>
    <cellStyle name="Normal 2" xfId="3" xr:uid="{00000000-0005-0000-0000-000004000000}"/>
    <cellStyle name="Normal 2 2" xfId="6" xr:uid="{00000000-0005-0000-0000-000005000000}"/>
    <cellStyle name="Normal 3" xfId="5" xr:uid="{00000000-0005-0000-0000-000006000000}"/>
    <cellStyle name="Normal 4" xfId="9" xr:uid="{00000000-0005-0000-0000-000007000000}"/>
    <cellStyle name="Percent 2" xfId="4" xr:uid="{00000000-0005-0000-0000-000008000000}"/>
    <cellStyle name="Title" xfId="2" builtinId="15"/>
  </cellStyles>
  <dxfs count="13">
    <dxf>
      <font>
        <color rgb="FFFF0000"/>
      </font>
      <fill>
        <patternFill patternType="none">
          <bgColor auto="1"/>
        </patternFill>
      </fill>
    </dxf>
    <dxf>
      <font>
        <color theme="6" tint="-0.24994659260841701"/>
      </font>
      <fill>
        <patternFill patternType="none">
          <bgColor auto="1"/>
        </patternFill>
      </fill>
    </dxf>
    <dxf>
      <font>
        <color rgb="FFFF0000"/>
      </font>
      <fill>
        <patternFill patternType="none">
          <bgColor auto="1"/>
        </patternFill>
      </fill>
    </dxf>
    <dxf>
      <font>
        <color rgb="FF00B0F0"/>
      </font>
      <fill>
        <patternFill patternType="none">
          <bgColor auto="1"/>
        </patternFill>
      </fill>
    </dxf>
    <dxf>
      <font>
        <color rgb="FFFF0000"/>
      </font>
      <fill>
        <patternFill patternType="none">
          <bgColor auto="1"/>
        </patternFill>
      </fill>
    </dxf>
    <dxf>
      <font>
        <color theme="6" tint="-0.24994659260841701"/>
      </font>
      <fill>
        <patternFill patternType="none">
          <bgColor auto="1"/>
        </patternFill>
      </fill>
    </dxf>
    <dxf>
      <font>
        <color rgb="FFFF0000"/>
      </font>
      <fill>
        <patternFill patternType="none">
          <bgColor auto="1"/>
        </patternFill>
      </fill>
    </dxf>
    <dxf>
      <font>
        <color rgb="FF00B0F0"/>
      </font>
      <fill>
        <patternFill patternType="none">
          <bgColor auto="1"/>
        </patternFill>
      </fill>
    </dxf>
    <dxf>
      <font>
        <color rgb="FFFF0000"/>
      </font>
      <fill>
        <patternFill patternType="none">
          <bgColor auto="1"/>
        </patternFill>
      </fill>
    </dxf>
    <dxf>
      <font>
        <color theme="6" tint="-0.24994659260841701"/>
      </font>
      <fill>
        <patternFill patternType="none">
          <bgColor auto="1"/>
        </patternFill>
      </fill>
    </dxf>
    <dxf>
      <font>
        <color rgb="FFFF0000"/>
      </font>
      <fill>
        <patternFill patternType="none">
          <bgColor auto="1"/>
        </patternFill>
      </fill>
    </dxf>
    <dxf>
      <font>
        <color rgb="FF00B0F0"/>
      </font>
      <fill>
        <patternFill patternType="none">
          <bgColor auto="1"/>
        </patternFill>
      </fill>
    </dxf>
    <dxf>
      <font>
        <condense val="0"/>
        <extend val="0"/>
        <color rgb="FF9C0006"/>
      </font>
      <fill>
        <patternFill>
          <bgColor rgb="FFFFC7CE"/>
        </patternFill>
      </fill>
    </dxf>
  </dxfs>
  <tableStyles count="0" defaultTableStyle="TableStyleMedium9" defaultPivotStyle="PivotStyleLight16"/>
  <colors>
    <mruColors>
      <color rgb="FFFFFF99"/>
      <color rgb="FF71B64A"/>
      <color rgb="FF0033CC"/>
      <color rgb="FF0000FF"/>
      <color rgb="FF660033"/>
      <color rgb="FFCC0066"/>
      <color rgb="FFA50021"/>
      <color rgb="FF92B64A"/>
      <color rgb="FF595617"/>
      <color rgb="FF716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60EE-40F4-BF3C-8E8513383AC3}"/>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60EE-40F4-BF3C-8E8513383AC3}"/>
              </c:ext>
            </c:extLst>
          </c:dPt>
          <c:dLbls>
            <c:dLbl>
              <c:idx val="0"/>
              <c:layout>
                <c:manualLayout>
                  <c:x val="0"/>
                  <c:y val="1.3513513513513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EE-40F4-BF3C-8E8513383AC3}"/>
                </c:ext>
              </c:extLst>
            </c:dLbl>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EE-40F4-BF3C-8E8513383AC3}"/>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EE-40F4-BF3C-8E8513383AC3}"/>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EE-40F4-BF3C-8E8513383AC3}"/>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EE-40F4-BF3C-8E8513383AC3}"/>
                </c:ext>
              </c:extLst>
            </c:dLbl>
            <c:dLbl>
              <c:idx val="9"/>
              <c:layout>
                <c:manualLayout>
                  <c:x val="-2.3718542535124286E-3"/>
                  <c:y val="2.2522522522522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EE-40F4-BF3C-8E8513383AC3}"/>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EE-40F4-BF3C-8E8513383AC3}"/>
                </c:ext>
              </c:extLst>
            </c:dLbl>
            <c:dLbl>
              <c:idx val="12"/>
              <c:layout>
                <c:manualLayout>
                  <c:x val="0"/>
                  <c:y val="6.5063488685535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EE-40F4-BF3C-8E8513383AC3}"/>
                </c:ext>
              </c:extLst>
            </c:dLbl>
            <c:dLbl>
              <c:idx val="13"/>
              <c:layout>
                <c:manualLayout>
                  <c:x val="7.5901266018218311E-3"/>
                  <c:y val="3.003121231467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EE-40F4-BF3C-8E8513383AC3}"/>
                </c:ext>
              </c:extLst>
            </c:dLbl>
            <c:dLbl>
              <c:idx val="15"/>
              <c:layout>
                <c:manualLayout>
                  <c:x val="2.5299135402192374E-3"/>
                  <c:y val="1.5015251471944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EE-40F4-BF3C-8E8513383AC3}"/>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EE-40F4-BF3C-8E8513383AC3}"/>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0EE-40F4-BF3C-8E8513383AC3}"/>
                </c:ext>
              </c:extLst>
            </c:dLbl>
            <c:dLbl>
              <c:idx val="19"/>
              <c:layout>
                <c:manualLayout>
                  <c:x val="0"/>
                  <c:y val="7.50762573597219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EE-40F4-BF3C-8E8513383AC3}"/>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0EE-40F4-BF3C-8E8513383AC3}"/>
                </c:ext>
              </c:extLst>
            </c:dLbl>
            <c:dLbl>
              <c:idx val="21"/>
              <c:layout>
                <c:manualLayout>
                  <c:x val="0"/>
                  <c:y val="2.702702702702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0EE-40F4-BF3C-8E8513383AC3}"/>
                </c:ext>
              </c:extLst>
            </c:dLbl>
            <c:dLbl>
              <c:idx val="23"/>
              <c:layout>
                <c:manualLayout>
                  <c:x val="0"/>
                  <c:y val="2.2522522522522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EE-40F4-BF3C-8E8513383AC3}"/>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Table!$G$236:$G$259</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Table!$J$236:$J$259</c:f>
              <c:numCache>
                <c:formatCode>0.00</c:formatCode>
                <c:ptCount val="24"/>
                <c:pt idx="0">
                  <c:v>6.1920999999999999</c:v>
                </c:pt>
                <c:pt idx="1">
                  <c:v>7.5248999999999997</c:v>
                </c:pt>
                <c:pt idx="2">
                  <c:v>7.0327999999999999</c:v>
                </c:pt>
                <c:pt idx="3">
                  <c:v>8.4253999999999998</c:v>
                </c:pt>
                <c:pt idx="4">
                  <c:v>3.6200999999999999</c:v>
                </c:pt>
                <c:pt idx="5">
                  <c:v>6.8593000000000002</c:v>
                </c:pt>
                <c:pt idx="6">
                  <c:v>7.7598000000000003</c:v>
                </c:pt>
                <c:pt idx="7">
                  <c:v>6.0419</c:v>
                </c:pt>
                <c:pt idx="8">
                  <c:v>5.8152999999999997</c:v>
                </c:pt>
                <c:pt idx="9">
                  <c:v>7.5789</c:v>
                </c:pt>
                <c:pt idx="10">
                  <c:v>8.7299000000000007</c:v>
                </c:pt>
                <c:pt idx="11">
                  <c:v>8.0332000000000008</c:v>
                </c:pt>
                <c:pt idx="12">
                  <c:v>8.5898000000000003</c:v>
                </c:pt>
                <c:pt idx="13">
                  <c:v>6.1135000000000002</c:v>
                </c:pt>
                <c:pt idx="14">
                  <c:v>7.7355</c:v>
                </c:pt>
                <c:pt idx="15">
                  <c:v>6.8811999999999998</c:v>
                </c:pt>
                <c:pt idx="16">
                  <c:v>7.4904000000000002</c:v>
                </c:pt>
                <c:pt idx="17">
                  <c:v>7.3981000000000003</c:v>
                </c:pt>
                <c:pt idx="18">
                  <c:v>10.3909</c:v>
                </c:pt>
                <c:pt idx="19">
                  <c:v>8.6989000000000001</c:v>
                </c:pt>
                <c:pt idx="20">
                  <c:v>8.6165000000000003</c:v>
                </c:pt>
                <c:pt idx="21">
                  <c:v>8.2844999999999995</c:v>
                </c:pt>
                <c:pt idx="22">
                  <c:v>9.3862000000000005</c:v>
                </c:pt>
                <c:pt idx="23">
                  <c:v>7.6593999999999998</c:v>
                </c:pt>
              </c:numCache>
            </c:numRef>
          </c:val>
          <c:extLst>
            <c:ext xmlns:c16="http://schemas.microsoft.com/office/drawing/2014/chart" uri="{C3380CC4-5D6E-409C-BE32-E72D297353CC}">
              <c16:uniqueId val="{00000013-60EE-40F4-BF3C-8E8513383AC3}"/>
            </c:ext>
          </c:extLst>
        </c:ser>
        <c:dLbls>
          <c:showLegendKey val="0"/>
          <c:showVal val="0"/>
          <c:showCatName val="0"/>
          <c:showSerName val="0"/>
          <c:showPercent val="0"/>
          <c:showBubbleSize val="0"/>
        </c:dLbls>
        <c:gapWidth val="86"/>
        <c:axId val="662292160"/>
        <c:axId val="662294120"/>
      </c:barChart>
      <c:catAx>
        <c:axId val="662292160"/>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solidFill>
                  <a:sysClr val="windowText" lastClr="000000"/>
                </a:solidFill>
              </a:defRPr>
            </a:pPr>
            <a:endParaRPr lang="en-US"/>
          </a:p>
        </c:txPr>
        <c:crossAx val="662294120"/>
        <c:crosses val="autoZero"/>
        <c:auto val="1"/>
        <c:lblAlgn val="ctr"/>
        <c:lblOffset val="100"/>
        <c:noMultiLvlLbl val="0"/>
      </c:catAx>
      <c:valAx>
        <c:axId val="662294120"/>
        <c:scaling>
          <c:orientation val="minMax"/>
        </c:scaling>
        <c:delete val="0"/>
        <c:axPos val="l"/>
        <c:majorGridlines/>
        <c:title>
          <c:tx>
            <c:rich>
              <a:bodyPr rot="-5400000" vert="horz"/>
              <a:lstStyle/>
              <a:p>
                <a:pPr>
                  <a:defRPr sz="800"/>
                </a:pPr>
                <a:r>
                  <a:rPr lang="en-US" sz="800"/>
                  <a:t>Average Seal Age</a:t>
                </a:r>
              </a:p>
            </c:rich>
          </c:tx>
          <c:layout>
            <c:manualLayout>
              <c:xMode val="edge"/>
              <c:yMode val="edge"/>
              <c:x val="1.8987500964530703E-2"/>
              <c:y val="0.15269193132444148"/>
            </c:manualLayout>
          </c:layout>
          <c:overlay val="0"/>
        </c:title>
        <c:numFmt formatCode="0" sourceLinked="0"/>
        <c:majorTickMark val="out"/>
        <c:minorTickMark val="none"/>
        <c:tickLblPos val="nextTo"/>
        <c:txPr>
          <a:bodyPr/>
          <a:lstStyle/>
          <a:p>
            <a:pPr>
              <a:defRPr sz="800"/>
            </a:pPr>
            <a:endParaRPr lang="en-US"/>
          </a:p>
        </c:txPr>
        <c:crossAx val="662292160"/>
        <c:crosses val="autoZero"/>
        <c:crossBetween val="between"/>
      </c:valAx>
      <c:spPr>
        <a:solidFill>
          <a:schemeClr val="bg1">
            <a:lumMod val="95000"/>
          </a:schemeClr>
        </a:solidFill>
      </c:spPr>
    </c:plotArea>
    <c:plotVisOnly val="1"/>
    <c:dispBlanksAs val="gap"/>
    <c:showDLblsOverMax val="0"/>
  </c:chart>
  <c:spPr>
    <a:solidFill>
      <a:srgbClr val="D7D163"/>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3332381906756"/>
          <c:y val="5.5172413793103482E-2"/>
          <c:w val="0.71303478114097552"/>
          <c:h val="0.74904262829215362"/>
        </c:manualLayout>
      </c:layout>
      <c:barChart>
        <c:barDir val="col"/>
        <c:grouping val="clustered"/>
        <c:varyColors val="0"/>
        <c:ser>
          <c:idx val="0"/>
          <c:order val="0"/>
          <c:tx>
            <c:strRef>
              <c:f>Table!$E$275</c:f>
              <c:strCache>
                <c:ptCount val="1"/>
                <c:pt idx="0">
                  <c:v>ASA</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A22-40BE-AE05-10DCE4AC80FF}"/>
              </c:ext>
            </c:extLst>
          </c:dPt>
          <c:cat>
            <c:numRef>
              <c:f>Table!$J$274:$O$274</c:f>
              <c:numCache>
                <c:formatCode>General</c:formatCode>
                <c:ptCount val="6"/>
                <c:pt idx="0">
                  <c:v>2014</c:v>
                </c:pt>
                <c:pt idx="1">
                  <c:v>2015</c:v>
                </c:pt>
                <c:pt idx="2">
                  <c:v>2016</c:v>
                </c:pt>
                <c:pt idx="3">
                  <c:v>2017</c:v>
                </c:pt>
                <c:pt idx="4">
                  <c:v>2018</c:v>
                </c:pt>
                <c:pt idx="5">
                  <c:v>2019</c:v>
                </c:pt>
              </c:numCache>
            </c:numRef>
          </c:cat>
          <c:val>
            <c:numRef>
              <c:f>Table!$J$275:$O$275</c:f>
              <c:numCache>
                <c:formatCode>_(* #,##0.00_);_(* \(#,##0.00\);_(* "-"??_);_(@_)</c:formatCode>
                <c:ptCount val="6"/>
                <c:pt idx="0">
                  <c:v>6.1086999999999998</c:v>
                </c:pt>
                <c:pt idx="1">
                  <c:v>6.5126999999999997</c:v>
                </c:pt>
                <c:pt idx="2">
                  <c:v>7.0227000000000004</c:v>
                </c:pt>
                <c:pt idx="3">
                  <c:v>7.5183999999999997</c:v>
                </c:pt>
                <c:pt idx="4">
                  <c:v>7.6997999999999998</c:v>
                </c:pt>
                <c:pt idx="5">
                  <c:v>7.6593999999999998</c:v>
                </c:pt>
              </c:numCache>
            </c:numRef>
          </c:val>
          <c:extLst>
            <c:ext xmlns:c16="http://schemas.microsoft.com/office/drawing/2014/chart" uri="{C3380CC4-5D6E-409C-BE32-E72D297353CC}">
              <c16:uniqueId val="{00000002-8A22-40BE-AE05-10DCE4AC80FF}"/>
            </c:ext>
          </c:extLst>
        </c:ser>
        <c:ser>
          <c:idx val="2"/>
          <c:order val="2"/>
          <c:tx>
            <c:strRef>
              <c:f>Table!$E$277</c:f>
              <c:strCache>
                <c:ptCount val="1"/>
                <c:pt idx="0">
                  <c:v>ARSL</c:v>
                </c:pt>
              </c:strCache>
            </c:strRef>
          </c:tx>
          <c:spPr>
            <a:solidFill>
              <a:srgbClr val="FFFF00"/>
            </a:solidFill>
            <a:scene3d>
              <a:camera prst="orthographicFront"/>
              <a:lightRig rig="threePt" dir="t"/>
            </a:scene3d>
            <a:sp3d>
              <a:bevelT/>
              <a:bevelB/>
            </a:sp3d>
          </c:spPr>
          <c:invertIfNegative val="0"/>
          <c:cat>
            <c:numRef>
              <c:f>Table!$J$274:$O$274</c:f>
              <c:numCache>
                <c:formatCode>General</c:formatCode>
                <c:ptCount val="6"/>
                <c:pt idx="0">
                  <c:v>2014</c:v>
                </c:pt>
                <c:pt idx="1">
                  <c:v>2015</c:v>
                </c:pt>
                <c:pt idx="2">
                  <c:v>2016</c:v>
                </c:pt>
                <c:pt idx="3">
                  <c:v>2017</c:v>
                </c:pt>
                <c:pt idx="4">
                  <c:v>2018</c:v>
                </c:pt>
                <c:pt idx="5">
                  <c:v>2019</c:v>
                </c:pt>
              </c:numCache>
            </c:numRef>
          </c:cat>
          <c:val>
            <c:numRef>
              <c:f>Table!$J$277:$O$277</c:f>
              <c:numCache>
                <c:formatCode>_(* #,##0.00_);_(* \(#,##0.00\);_(* "-"??_);_(@_)</c:formatCode>
                <c:ptCount val="6"/>
                <c:pt idx="0">
                  <c:v>2.9016000000000002</c:v>
                </c:pt>
                <c:pt idx="1">
                  <c:v>2.5598000000000001</c:v>
                </c:pt>
                <c:pt idx="2">
                  <c:v>2.1252</c:v>
                </c:pt>
                <c:pt idx="3">
                  <c:v>1.6318999999999999</c:v>
                </c:pt>
                <c:pt idx="4">
                  <c:v>1.4737</c:v>
                </c:pt>
                <c:pt idx="5">
                  <c:v>1.5239</c:v>
                </c:pt>
              </c:numCache>
            </c:numRef>
          </c:val>
          <c:extLst>
            <c:ext xmlns:c16="http://schemas.microsoft.com/office/drawing/2014/chart" uri="{C3380CC4-5D6E-409C-BE32-E72D297353CC}">
              <c16:uniqueId val="{00000003-8A22-40BE-AE05-10DCE4AC80FF}"/>
            </c:ext>
          </c:extLst>
        </c:ser>
        <c:dLbls>
          <c:showLegendKey val="0"/>
          <c:showVal val="0"/>
          <c:showCatName val="0"/>
          <c:showSerName val="0"/>
          <c:showPercent val="0"/>
          <c:showBubbleSize val="0"/>
        </c:dLbls>
        <c:gapWidth val="150"/>
        <c:axId val="666626864"/>
        <c:axId val="666627648"/>
      </c:barChart>
      <c:lineChart>
        <c:grouping val="standard"/>
        <c:varyColors val="0"/>
        <c:ser>
          <c:idx val="1"/>
          <c:order val="1"/>
          <c:tx>
            <c:strRef>
              <c:f>Table!$E$276</c:f>
              <c:strCache>
                <c:ptCount val="1"/>
                <c:pt idx="0">
                  <c:v>Length</c:v>
                </c:pt>
              </c:strCache>
            </c:strRef>
          </c:tx>
          <c:marker>
            <c:symbol val="circle"/>
            <c:size val="5"/>
            <c:spPr>
              <a:solidFill>
                <a:srgbClr val="C00000"/>
              </a:solidFill>
            </c:spPr>
          </c:marker>
          <c:cat>
            <c:numRef>
              <c:f>Table!$J$274:$O$274</c:f>
              <c:numCache>
                <c:formatCode>General</c:formatCode>
                <c:ptCount val="6"/>
                <c:pt idx="0">
                  <c:v>2014</c:v>
                </c:pt>
                <c:pt idx="1">
                  <c:v>2015</c:v>
                </c:pt>
                <c:pt idx="2">
                  <c:v>2016</c:v>
                </c:pt>
                <c:pt idx="3">
                  <c:v>2017</c:v>
                </c:pt>
                <c:pt idx="4">
                  <c:v>2018</c:v>
                </c:pt>
                <c:pt idx="5">
                  <c:v>2019</c:v>
                </c:pt>
              </c:numCache>
            </c:numRef>
          </c:cat>
          <c:val>
            <c:numRef>
              <c:f>Table!$J$276:$O$276</c:f>
              <c:numCache>
                <c:formatCode>_(* #,##0.00_);_(* \(#,##0.00\);_(* "-"??_);_(@_)</c:formatCode>
                <c:ptCount val="6"/>
                <c:pt idx="0">
                  <c:v>11437.13600000001</c:v>
                </c:pt>
                <c:pt idx="1">
                  <c:v>11437.13600000001</c:v>
                </c:pt>
                <c:pt idx="2">
                  <c:v>11451.114</c:v>
                </c:pt>
                <c:pt idx="3">
                  <c:v>11615.714</c:v>
                </c:pt>
                <c:pt idx="4">
                  <c:v>11603.574000000001</c:v>
                </c:pt>
                <c:pt idx="5">
                  <c:v>11562.082</c:v>
                </c:pt>
              </c:numCache>
            </c:numRef>
          </c:val>
          <c:smooth val="0"/>
          <c:extLst>
            <c:ext xmlns:c16="http://schemas.microsoft.com/office/drawing/2014/chart" uri="{C3380CC4-5D6E-409C-BE32-E72D297353CC}">
              <c16:uniqueId val="{00000004-8A22-40BE-AE05-10DCE4AC80FF}"/>
            </c:ext>
          </c:extLst>
        </c:ser>
        <c:dLbls>
          <c:showLegendKey val="0"/>
          <c:showVal val="0"/>
          <c:showCatName val="0"/>
          <c:showSerName val="0"/>
          <c:showPercent val="0"/>
          <c:showBubbleSize val="0"/>
        </c:dLbls>
        <c:marker val="1"/>
        <c:smooth val="0"/>
        <c:axId val="666624904"/>
        <c:axId val="666624120"/>
      </c:lineChart>
      <c:catAx>
        <c:axId val="66662686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6627648"/>
        <c:crosses val="autoZero"/>
        <c:auto val="1"/>
        <c:lblAlgn val="ctr"/>
        <c:lblOffset val="100"/>
        <c:noMultiLvlLbl val="0"/>
      </c:catAx>
      <c:valAx>
        <c:axId val="666627648"/>
        <c:scaling>
          <c:orientation val="minMax"/>
        </c:scaling>
        <c:delete val="0"/>
        <c:axPos val="l"/>
        <c:majorGridlines/>
        <c:title>
          <c:tx>
            <c:rich>
              <a:bodyPr rot="-5400000" vert="horz"/>
              <a:lstStyle/>
              <a:p>
                <a:pPr>
                  <a:defRPr sz="700"/>
                </a:pPr>
                <a:r>
                  <a:rPr lang="en-US" sz="700"/>
                  <a:t>Average Age</a:t>
                </a:r>
              </a:p>
            </c:rich>
          </c:tx>
          <c:layout>
            <c:manualLayout>
              <c:xMode val="edge"/>
              <c:yMode val="edge"/>
              <c:x val="5.062459297850927E-2"/>
              <c:y val="0.28413767677033674"/>
            </c:manualLayout>
          </c:layout>
          <c:overlay val="0"/>
        </c:title>
        <c:numFmt formatCode="0.0" sourceLinked="0"/>
        <c:majorTickMark val="none"/>
        <c:minorTickMark val="none"/>
        <c:tickLblPos val="nextTo"/>
        <c:txPr>
          <a:bodyPr/>
          <a:lstStyle/>
          <a:p>
            <a:pPr>
              <a:defRPr sz="800"/>
            </a:pPr>
            <a:endParaRPr lang="en-US"/>
          </a:p>
        </c:txPr>
        <c:crossAx val="666626864"/>
        <c:crosses val="autoZero"/>
        <c:crossBetween val="between"/>
      </c:valAx>
      <c:valAx>
        <c:axId val="666624120"/>
        <c:scaling>
          <c:orientation val="minMax"/>
        </c:scaling>
        <c:delete val="0"/>
        <c:axPos val="r"/>
        <c:title>
          <c:tx>
            <c:rich>
              <a:bodyPr rot="-5400000" vert="horz"/>
              <a:lstStyle/>
              <a:p>
                <a:pPr>
                  <a:defRPr sz="700"/>
                </a:pPr>
                <a:r>
                  <a:rPr lang="en-US" sz="700"/>
                  <a:t>Network Length (km)</a:t>
                </a:r>
              </a:p>
            </c:rich>
          </c:tx>
          <c:overlay val="0"/>
        </c:title>
        <c:numFmt formatCode="0.0" sourceLinked="0"/>
        <c:majorTickMark val="out"/>
        <c:minorTickMark val="none"/>
        <c:tickLblPos val="nextTo"/>
        <c:txPr>
          <a:bodyPr/>
          <a:lstStyle/>
          <a:p>
            <a:pPr>
              <a:defRPr sz="700"/>
            </a:pPr>
            <a:endParaRPr lang="en-US"/>
          </a:p>
        </c:txPr>
        <c:crossAx val="666624904"/>
        <c:crosses val="max"/>
        <c:crossBetween val="between"/>
      </c:valAx>
      <c:catAx>
        <c:axId val="666624904"/>
        <c:scaling>
          <c:orientation val="minMax"/>
        </c:scaling>
        <c:delete val="1"/>
        <c:axPos val="b"/>
        <c:numFmt formatCode="General" sourceLinked="1"/>
        <c:majorTickMark val="out"/>
        <c:minorTickMark val="none"/>
        <c:tickLblPos val="none"/>
        <c:crossAx val="666624120"/>
        <c:crosses val="autoZero"/>
        <c:auto val="1"/>
        <c:lblAlgn val="ctr"/>
        <c:lblOffset val="100"/>
        <c:noMultiLvlLbl val="0"/>
      </c:catAx>
      <c:dTable>
        <c:showHorzBorder val="1"/>
        <c:showVertBorder val="1"/>
        <c:showOutline val="1"/>
        <c:showKeys val="1"/>
        <c:txPr>
          <a:bodyPr/>
          <a:lstStyle/>
          <a:p>
            <a:pPr rtl="0">
              <a:defRPr sz="800"/>
            </a:pPr>
            <a:endParaRPr lang="en-US"/>
          </a:p>
        </c:txPr>
      </c:dTable>
      <c:spPr>
        <a:solidFill>
          <a:srgbClr val="D7D163"/>
        </a:solidFill>
      </c:spPr>
    </c:plotArea>
    <c:plotVisOnly val="1"/>
    <c:dispBlanksAs val="gap"/>
    <c:showDLblsOverMax val="0"/>
  </c:chart>
  <c:spPr>
    <a:solidFill>
      <a:srgbClr val="85A644"/>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Table!$G$396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D58-436C-A231-8773462B287F}"/>
              </c:ext>
            </c:extLst>
          </c:dPt>
          <c:cat>
            <c:numRef>
              <c:f>Table!$J$391:$O$391</c:f>
              <c:numCache>
                <c:formatCode>General</c:formatCode>
                <c:ptCount val="6"/>
                <c:pt idx="0">
                  <c:v>2014</c:v>
                </c:pt>
                <c:pt idx="1">
                  <c:v>2015</c:v>
                </c:pt>
                <c:pt idx="2">
                  <c:v>2016</c:v>
                </c:pt>
                <c:pt idx="3">
                  <c:v>2017</c:v>
                </c:pt>
                <c:pt idx="4">
                  <c:v>2018</c:v>
                </c:pt>
                <c:pt idx="5">
                  <c:v>2019</c:v>
                </c:pt>
              </c:numCache>
            </c:numRef>
          </c:cat>
          <c:val>
            <c:numRef>
              <c:f>Table!$J$396:$O$396</c:f>
              <c:numCache>
                <c:formatCode>0.00</c:formatCode>
                <c:ptCount val="6"/>
                <c:pt idx="0">
                  <c:v>0.59389999999999998</c:v>
                </c:pt>
                <c:pt idx="1">
                  <c:v>0.68230000000000002</c:v>
                </c:pt>
                <c:pt idx="2">
                  <c:v>0.75449999999999995</c:v>
                </c:pt>
                <c:pt idx="3">
                  <c:v>0.76170000000000004</c:v>
                </c:pt>
                <c:pt idx="4">
                  <c:v>0.78849999999999998</c:v>
                </c:pt>
                <c:pt idx="5">
                  <c:v>0.80530000000000002</c:v>
                </c:pt>
              </c:numCache>
            </c:numRef>
          </c:val>
          <c:extLst>
            <c:ext xmlns:c16="http://schemas.microsoft.com/office/drawing/2014/chart" uri="{C3380CC4-5D6E-409C-BE32-E72D297353CC}">
              <c16:uniqueId val="{00000002-BD58-436C-A231-8773462B287F}"/>
            </c:ext>
          </c:extLst>
        </c:ser>
        <c:ser>
          <c:idx val="1"/>
          <c:order val="1"/>
          <c:tx>
            <c:strRef>
              <c:f>Table!$G$405</c:f>
              <c:strCache>
                <c:ptCount val="1"/>
                <c:pt idx="0">
                  <c:v>(NOC) COASTAL OTAGO</c:v>
                </c:pt>
              </c:strCache>
            </c:strRef>
          </c:tx>
          <c:spPr>
            <a:solidFill>
              <a:srgbClr val="C00000"/>
            </a:solidFill>
            <a:scene3d>
              <a:camera prst="orthographicFront"/>
              <a:lightRig rig="threePt" dir="t"/>
            </a:scene3d>
            <a:sp3d>
              <a:bevelT/>
            </a:sp3d>
          </c:spPr>
          <c:invertIfNegative val="0"/>
          <c:cat>
            <c:numRef>
              <c:f>Table!$J$391:$O$391</c:f>
              <c:numCache>
                <c:formatCode>General</c:formatCode>
                <c:ptCount val="6"/>
                <c:pt idx="0">
                  <c:v>2014</c:v>
                </c:pt>
                <c:pt idx="1">
                  <c:v>2015</c:v>
                </c:pt>
                <c:pt idx="2">
                  <c:v>2016</c:v>
                </c:pt>
                <c:pt idx="3">
                  <c:v>2017</c:v>
                </c:pt>
                <c:pt idx="4">
                  <c:v>2018</c:v>
                </c:pt>
                <c:pt idx="5">
                  <c:v>2019</c:v>
                </c:pt>
              </c:numCache>
            </c:numRef>
          </c:cat>
          <c:val>
            <c:numRef>
              <c:f>Table!$J$405:$O$405</c:f>
              <c:numCache>
                <c:formatCode>0.00</c:formatCode>
                <c:ptCount val="6"/>
                <c:pt idx="0">
                  <c:v>0.81640000000000001</c:v>
                </c:pt>
                <c:pt idx="1">
                  <c:v>0.76100000000000001</c:v>
                </c:pt>
                <c:pt idx="2">
                  <c:v>0.65339999999999998</c:v>
                </c:pt>
                <c:pt idx="3">
                  <c:v>0.84899999999999998</c:v>
                </c:pt>
                <c:pt idx="4">
                  <c:v>0.81100000000000005</c:v>
                </c:pt>
                <c:pt idx="5">
                  <c:v>0.98250000000000004</c:v>
                </c:pt>
              </c:numCache>
            </c:numRef>
          </c:val>
          <c:extLst>
            <c:ext xmlns:c16="http://schemas.microsoft.com/office/drawing/2014/chart" uri="{C3380CC4-5D6E-409C-BE32-E72D297353CC}">
              <c16:uniqueId val="{00000003-BD58-436C-A231-8773462B287F}"/>
            </c:ext>
          </c:extLst>
        </c:ser>
        <c:dLbls>
          <c:showLegendKey val="0"/>
          <c:showVal val="0"/>
          <c:showCatName val="0"/>
          <c:showSerName val="0"/>
          <c:showPercent val="0"/>
          <c:showBubbleSize val="0"/>
        </c:dLbls>
        <c:gapWidth val="150"/>
        <c:axId val="943001600"/>
        <c:axId val="943003560"/>
      </c:barChart>
      <c:catAx>
        <c:axId val="94300160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3003560"/>
        <c:crosses val="autoZero"/>
        <c:auto val="1"/>
        <c:lblAlgn val="ctr"/>
        <c:lblOffset val="100"/>
        <c:noMultiLvlLbl val="0"/>
      </c:catAx>
      <c:valAx>
        <c:axId val="943003560"/>
        <c:scaling>
          <c:orientation val="minMax"/>
        </c:scaling>
        <c:delete val="0"/>
        <c:axPos val="l"/>
        <c:majorGridlines/>
        <c:title>
          <c:tx>
            <c:strRef>
              <c:f>Table!$B$393</c:f>
              <c:strCache>
                <c:ptCount val="1"/>
                <c:pt idx="0">
                  <c:v>% of Network with Rutting &gt;20mm</c:v>
                </c:pt>
              </c:strCache>
            </c:strRef>
          </c:tx>
          <c:layout>
            <c:manualLayout>
              <c:xMode val="edge"/>
              <c:yMode val="edge"/>
              <c:x val="8.1160942610926226E-2"/>
              <c:y val="0.16364675806669091"/>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300160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Secondary</a:t>
            </a:r>
            <a:r>
              <a:rPr lang="en-US" sz="1100" baseline="0"/>
              <a:t> Collector</a:t>
            </a:r>
            <a:endParaRPr lang="en-US" sz="1100"/>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0.10607478871400892"/>
          <c:w val="0.75186269685039375"/>
          <c:h val="0.60868529083442302"/>
        </c:manualLayout>
      </c:layout>
      <c:barChart>
        <c:barDir val="col"/>
        <c:grouping val="clustered"/>
        <c:varyColors val="0"/>
        <c:ser>
          <c:idx val="0"/>
          <c:order val="0"/>
          <c:tx>
            <c:strRef>
              <c:f>Table!$G$398</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9A0-4578-A01D-2941650DEA68}"/>
              </c:ext>
            </c:extLst>
          </c:dPt>
          <c:cat>
            <c:numRef>
              <c:f>Table!$J$391:$O$391</c:f>
              <c:numCache>
                <c:formatCode>General</c:formatCode>
                <c:ptCount val="6"/>
                <c:pt idx="0">
                  <c:v>2014</c:v>
                </c:pt>
                <c:pt idx="1">
                  <c:v>2015</c:v>
                </c:pt>
                <c:pt idx="2">
                  <c:v>2016</c:v>
                </c:pt>
                <c:pt idx="3">
                  <c:v>2017</c:v>
                </c:pt>
                <c:pt idx="4">
                  <c:v>2018</c:v>
                </c:pt>
                <c:pt idx="5">
                  <c:v>2019</c:v>
                </c:pt>
              </c:numCache>
            </c:numRef>
          </c:cat>
          <c:val>
            <c:numRef>
              <c:f>Table!$J$398:$O$398</c:f>
              <c:numCache>
                <c:formatCode>0.00</c:formatCode>
                <c:ptCount val="6"/>
                <c:pt idx="0">
                  <c:v>0.64549999999999996</c:v>
                </c:pt>
                <c:pt idx="1">
                  <c:v>0.68669999999999998</c:v>
                </c:pt>
                <c:pt idx="2">
                  <c:v>0.69540000000000002</c:v>
                </c:pt>
                <c:pt idx="3">
                  <c:v>0.82269999999999999</c:v>
                </c:pt>
                <c:pt idx="4">
                  <c:v>0.63890000000000002</c:v>
                </c:pt>
                <c:pt idx="5">
                  <c:v>0.65</c:v>
                </c:pt>
              </c:numCache>
            </c:numRef>
          </c:val>
          <c:extLst>
            <c:ext xmlns:c16="http://schemas.microsoft.com/office/drawing/2014/chart" uri="{C3380CC4-5D6E-409C-BE32-E72D297353CC}">
              <c16:uniqueId val="{00000002-19A0-4578-A01D-2941650DEA68}"/>
            </c:ext>
          </c:extLst>
        </c:ser>
        <c:ser>
          <c:idx val="1"/>
          <c:order val="1"/>
          <c:tx>
            <c:strRef>
              <c:f>Table!$G$407</c:f>
              <c:strCache>
                <c:ptCount val="1"/>
                <c:pt idx="0">
                  <c:v>(NOC) COASTAL OTAGO</c:v>
                </c:pt>
              </c:strCache>
            </c:strRef>
          </c:tx>
          <c:spPr>
            <a:solidFill>
              <a:srgbClr val="C00000"/>
            </a:solidFill>
            <a:scene3d>
              <a:camera prst="orthographicFront"/>
              <a:lightRig rig="threePt" dir="t"/>
            </a:scene3d>
            <a:sp3d>
              <a:bevelT/>
            </a:sp3d>
          </c:spPr>
          <c:invertIfNegative val="0"/>
          <c:cat>
            <c:numRef>
              <c:f>Table!$J$391:$O$391</c:f>
              <c:numCache>
                <c:formatCode>General</c:formatCode>
                <c:ptCount val="6"/>
                <c:pt idx="0">
                  <c:v>2014</c:v>
                </c:pt>
                <c:pt idx="1">
                  <c:v>2015</c:v>
                </c:pt>
                <c:pt idx="2">
                  <c:v>2016</c:v>
                </c:pt>
                <c:pt idx="3">
                  <c:v>2017</c:v>
                </c:pt>
                <c:pt idx="4">
                  <c:v>2018</c:v>
                </c:pt>
                <c:pt idx="5">
                  <c:v>2019</c:v>
                </c:pt>
              </c:numCache>
            </c:numRef>
          </c:cat>
          <c:val>
            <c:numRef>
              <c:f>Table!$J$407:$O$407</c:f>
              <c:numCache>
                <c:formatCode>0.00</c:formatCode>
                <c:ptCount val="6"/>
                <c:pt idx="0">
                  <c:v>0.82920000000000005</c:v>
                </c:pt>
                <c:pt idx="1">
                  <c:v>0.68869999999999998</c:v>
                </c:pt>
                <c:pt idx="2">
                  <c:v>0.67379999999999995</c:v>
                </c:pt>
                <c:pt idx="3">
                  <c:v>0.74550000000000005</c:v>
                </c:pt>
                <c:pt idx="4">
                  <c:v>0.71240000000000003</c:v>
                </c:pt>
                <c:pt idx="5">
                  <c:v>0.70799999999999996</c:v>
                </c:pt>
              </c:numCache>
            </c:numRef>
          </c:val>
          <c:extLst>
            <c:ext xmlns:c16="http://schemas.microsoft.com/office/drawing/2014/chart" uri="{C3380CC4-5D6E-409C-BE32-E72D297353CC}">
              <c16:uniqueId val="{00000003-19A0-4578-A01D-2941650DEA68}"/>
            </c:ext>
          </c:extLst>
        </c:ser>
        <c:dLbls>
          <c:showLegendKey val="0"/>
          <c:showVal val="0"/>
          <c:showCatName val="0"/>
          <c:showSerName val="0"/>
          <c:showPercent val="0"/>
          <c:showBubbleSize val="0"/>
        </c:dLbls>
        <c:gapWidth val="150"/>
        <c:axId val="942977688"/>
        <c:axId val="942982392"/>
      </c:barChart>
      <c:catAx>
        <c:axId val="94297768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2982392"/>
        <c:crosses val="autoZero"/>
        <c:auto val="1"/>
        <c:lblAlgn val="ctr"/>
        <c:lblOffset val="100"/>
        <c:noMultiLvlLbl val="0"/>
      </c:catAx>
      <c:valAx>
        <c:axId val="942982392"/>
        <c:scaling>
          <c:orientation val="minMax"/>
        </c:scaling>
        <c:delete val="0"/>
        <c:axPos val="l"/>
        <c:majorGridlines/>
        <c:title>
          <c:tx>
            <c:strRef>
              <c:f>Table!$B$393</c:f>
              <c:strCache>
                <c:ptCount val="1"/>
                <c:pt idx="0">
                  <c:v>% of Network with Rutting &gt;20mm</c:v>
                </c:pt>
              </c:strCache>
            </c:strRef>
          </c:tx>
          <c:layout>
            <c:manualLayout>
              <c:xMode val="edge"/>
              <c:yMode val="edge"/>
              <c:x val="8.0748684897895412E-2"/>
              <c:y val="0.14325250675920209"/>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2977688"/>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71741032371027E-2"/>
          <c:y val="5.1400554097404488E-2"/>
          <c:w val="0.80841207349081368"/>
          <c:h val="0.77970654709829224"/>
        </c:manualLayout>
      </c:layout>
      <c:lineChart>
        <c:grouping val="standard"/>
        <c:varyColors val="0"/>
        <c:ser>
          <c:idx val="0"/>
          <c:order val="0"/>
          <c:tx>
            <c:strRef>
              <c:f>Table!$H$411</c:f>
              <c:strCache>
                <c:ptCount val="1"/>
                <c:pt idx="0">
                  <c:v>Median</c:v>
                </c:pt>
              </c:strCache>
            </c:strRef>
          </c:tx>
          <c:spPr>
            <a:ln w="31750">
              <a:solidFill>
                <a:srgbClr val="C00000"/>
              </a:solidFill>
            </a:ln>
          </c:spPr>
          <c:marker>
            <c:spPr>
              <a:solidFill>
                <a:srgbClr val="C00000"/>
              </a:solidFill>
            </c:spPr>
          </c:marker>
          <c:cat>
            <c:numRef>
              <c:f>Table!$J$391:$O$391</c:f>
              <c:numCache>
                <c:formatCode>General</c:formatCode>
                <c:ptCount val="6"/>
                <c:pt idx="0">
                  <c:v>2014</c:v>
                </c:pt>
                <c:pt idx="1">
                  <c:v>2015</c:v>
                </c:pt>
                <c:pt idx="2">
                  <c:v>2016</c:v>
                </c:pt>
                <c:pt idx="3">
                  <c:v>2017</c:v>
                </c:pt>
                <c:pt idx="4">
                  <c:v>2018</c:v>
                </c:pt>
                <c:pt idx="5">
                  <c:v>2019</c:v>
                </c:pt>
              </c:numCache>
            </c:numRef>
          </c:cat>
          <c:val>
            <c:numRef>
              <c:f>Table!$J$411:$O$411</c:f>
              <c:numCache>
                <c:formatCode>0.00</c:formatCode>
                <c:ptCount val="6"/>
                <c:pt idx="0">
                  <c:v>4.5</c:v>
                </c:pt>
                <c:pt idx="1">
                  <c:v>4.5</c:v>
                </c:pt>
                <c:pt idx="2">
                  <c:v>4.5</c:v>
                </c:pt>
                <c:pt idx="3">
                  <c:v>4.5</c:v>
                </c:pt>
                <c:pt idx="4">
                  <c:v>4.5</c:v>
                </c:pt>
                <c:pt idx="5">
                  <c:v>4.5</c:v>
                </c:pt>
              </c:numCache>
            </c:numRef>
          </c:val>
          <c:smooth val="0"/>
          <c:extLst>
            <c:ext xmlns:c16="http://schemas.microsoft.com/office/drawing/2014/chart" uri="{C3380CC4-5D6E-409C-BE32-E72D297353CC}">
              <c16:uniqueId val="{00000000-A1C3-4052-823F-C970CD763FEC}"/>
            </c:ext>
          </c:extLst>
        </c:ser>
        <c:dLbls>
          <c:showLegendKey val="0"/>
          <c:showVal val="0"/>
          <c:showCatName val="0"/>
          <c:showSerName val="0"/>
          <c:showPercent val="0"/>
          <c:showBubbleSize val="0"/>
        </c:dLbls>
        <c:marker val="1"/>
        <c:smooth val="0"/>
        <c:axId val="942977296"/>
        <c:axId val="942976512"/>
      </c:lineChart>
      <c:stockChart>
        <c:ser>
          <c:idx val="1"/>
          <c:order val="1"/>
          <c:tx>
            <c:strRef>
              <c:f>Table!$H$412</c:f>
              <c:strCache>
                <c:ptCount val="1"/>
                <c:pt idx="0">
                  <c:v>Open</c:v>
                </c:pt>
              </c:strCache>
            </c:strRef>
          </c:tx>
          <c:spPr>
            <a:ln w="28575">
              <a:noFill/>
            </a:ln>
          </c:spPr>
          <c:marker>
            <c:symbol val="none"/>
          </c:marker>
          <c:cat>
            <c:numRef>
              <c:f>Table!$J$391:$O$391</c:f>
              <c:numCache>
                <c:formatCode>General</c:formatCode>
                <c:ptCount val="6"/>
                <c:pt idx="0">
                  <c:v>2014</c:v>
                </c:pt>
                <c:pt idx="1">
                  <c:v>2015</c:v>
                </c:pt>
                <c:pt idx="2">
                  <c:v>2016</c:v>
                </c:pt>
                <c:pt idx="3">
                  <c:v>2017</c:v>
                </c:pt>
                <c:pt idx="4">
                  <c:v>2018</c:v>
                </c:pt>
                <c:pt idx="5">
                  <c:v>2019</c:v>
                </c:pt>
              </c:numCache>
            </c:numRef>
          </c:cat>
          <c:val>
            <c:numRef>
              <c:f>Table!$J$412:$O$412</c:f>
              <c:numCache>
                <c:formatCode>0.00</c:formatCode>
                <c:ptCount val="6"/>
                <c:pt idx="0">
                  <c:v>2</c:v>
                </c:pt>
                <c:pt idx="1">
                  <c:v>2.5</c:v>
                </c:pt>
                <c:pt idx="2">
                  <c:v>2.5</c:v>
                </c:pt>
                <c:pt idx="3">
                  <c:v>2.5</c:v>
                </c:pt>
                <c:pt idx="4">
                  <c:v>2.5</c:v>
                </c:pt>
                <c:pt idx="5">
                  <c:v>2.5</c:v>
                </c:pt>
              </c:numCache>
            </c:numRef>
          </c:val>
          <c:smooth val="0"/>
          <c:extLst>
            <c:ext xmlns:c16="http://schemas.microsoft.com/office/drawing/2014/chart" uri="{C3380CC4-5D6E-409C-BE32-E72D297353CC}">
              <c16:uniqueId val="{00000001-A1C3-4052-823F-C970CD763FEC}"/>
            </c:ext>
          </c:extLst>
        </c:ser>
        <c:ser>
          <c:idx val="2"/>
          <c:order val="2"/>
          <c:tx>
            <c:strRef>
              <c:f>Table!$H$413</c:f>
              <c:strCache>
                <c:ptCount val="1"/>
                <c:pt idx="0">
                  <c:v>High</c:v>
                </c:pt>
              </c:strCache>
            </c:strRef>
          </c:tx>
          <c:spPr>
            <a:ln w="28575">
              <a:noFill/>
            </a:ln>
          </c:spPr>
          <c:marker>
            <c:symbol val="none"/>
          </c:marker>
          <c:cat>
            <c:numRef>
              <c:f>Table!$J$391:$O$391</c:f>
              <c:numCache>
                <c:formatCode>General</c:formatCode>
                <c:ptCount val="6"/>
                <c:pt idx="0">
                  <c:v>2014</c:v>
                </c:pt>
                <c:pt idx="1">
                  <c:v>2015</c:v>
                </c:pt>
                <c:pt idx="2">
                  <c:v>2016</c:v>
                </c:pt>
                <c:pt idx="3">
                  <c:v>2017</c:v>
                </c:pt>
                <c:pt idx="4">
                  <c:v>2018</c:v>
                </c:pt>
                <c:pt idx="5">
                  <c:v>2019</c:v>
                </c:pt>
              </c:numCache>
            </c:numRef>
          </c:cat>
          <c:val>
            <c:numRef>
              <c:f>Table!$J$413:$O$413</c:f>
              <c:numCache>
                <c:formatCode>0.00</c:formatCode>
                <c:ptCount val="6"/>
                <c:pt idx="0">
                  <c:v>11</c:v>
                </c:pt>
                <c:pt idx="1">
                  <c:v>11.5</c:v>
                </c:pt>
                <c:pt idx="2">
                  <c:v>11.5</c:v>
                </c:pt>
                <c:pt idx="3">
                  <c:v>12</c:v>
                </c:pt>
                <c:pt idx="4">
                  <c:v>11.5</c:v>
                </c:pt>
                <c:pt idx="5">
                  <c:v>12</c:v>
                </c:pt>
              </c:numCache>
            </c:numRef>
          </c:val>
          <c:smooth val="0"/>
          <c:extLst>
            <c:ext xmlns:c16="http://schemas.microsoft.com/office/drawing/2014/chart" uri="{C3380CC4-5D6E-409C-BE32-E72D297353CC}">
              <c16:uniqueId val="{00000002-A1C3-4052-823F-C970CD763FEC}"/>
            </c:ext>
          </c:extLst>
        </c:ser>
        <c:ser>
          <c:idx val="3"/>
          <c:order val="3"/>
          <c:tx>
            <c:strRef>
              <c:f>Table!$H$414</c:f>
              <c:strCache>
                <c:ptCount val="1"/>
                <c:pt idx="0">
                  <c:v>Low</c:v>
                </c:pt>
              </c:strCache>
            </c:strRef>
          </c:tx>
          <c:spPr>
            <a:ln w="28575">
              <a:noFill/>
            </a:ln>
          </c:spPr>
          <c:marker>
            <c:symbol val="none"/>
          </c:marker>
          <c:cat>
            <c:numRef>
              <c:f>Table!$J$391:$O$391</c:f>
              <c:numCache>
                <c:formatCode>General</c:formatCode>
                <c:ptCount val="6"/>
                <c:pt idx="0">
                  <c:v>2014</c:v>
                </c:pt>
                <c:pt idx="1">
                  <c:v>2015</c:v>
                </c:pt>
                <c:pt idx="2">
                  <c:v>2016</c:v>
                </c:pt>
                <c:pt idx="3">
                  <c:v>2017</c:v>
                </c:pt>
                <c:pt idx="4">
                  <c:v>2018</c:v>
                </c:pt>
                <c:pt idx="5">
                  <c:v>2019</c:v>
                </c:pt>
              </c:numCache>
            </c:numRef>
          </c:cat>
          <c:val>
            <c:numRef>
              <c:f>Table!$J$414:$O$414</c:f>
              <c:numCache>
                <c:formatCode>0.00</c:formatCode>
                <c:ptCount val="6"/>
                <c:pt idx="0">
                  <c:v>1</c:v>
                </c:pt>
                <c:pt idx="1">
                  <c:v>1</c:v>
                </c:pt>
                <c:pt idx="2">
                  <c:v>1</c:v>
                </c:pt>
                <c:pt idx="3">
                  <c:v>1.5</c:v>
                </c:pt>
                <c:pt idx="4">
                  <c:v>1</c:v>
                </c:pt>
                <c:pt idx="5">
                  <c:v>1</c:v>
                </c:pt>
              </c:numCache>
            </c:numRef>
          </c:val>
          <c:smooth val="0"/>
          <c:extLst>
            <c:ext xmlns:c16="http://schemas.microsoft.com/office/drawing/2014/chart" uri="{C3380CC4-5D6E-409C-BE32-E72D297353CC}">
              <c16:uniqueId val="{00000003-A1C3-4052-823F-C970CD763FEC}"/>
            </c:ext>
          </c:extLst>
        </c:ser>
        <c:ser>
          <c:idx val="4"/>
          <c:order val="4"/>
          <c:tx>
            <c:strRef>
              <c:f>Table!$H$415</c:f>
              <c:strCache>
                <c:ptCount val="1"/>
                <c:pt idx="0">
                  <c:v>Close</c:v>
                </c:pt>
              </c:strCache>
            </c:strRef>
          </c:tx>
          <c:spPr>
            <a:ln w="28575">
              <a:noFill/>
            </a:ln>
          </c:spPr>
          <c:marker>
            <c:symbol val="none"/>
          </c:marker>
          <c:cat>
            <c:numRef>
              <c:f>Table!$J$391:$O$391</c:f>
              <c:numCache>
                <c:formatCode>General</c:formatCode>
                <c:ptCount val="6"/>
                <c:pt idx="0">
                  <c:v>2014</c:v>
                </c:pt>
                <c:pt idx="1">
                  <c:v>2015</c:v>
                </c:pt>
                <c:pt idx="2">
                  <c:v>2016</c:v>
                </c:pt>
                <c:pt idx="3">
                  <c:v>2017</c:v>
                </c:pt>
                <c:pt idx="4">
                  <c:v>2018</c:v>
                </c:pt>
                <c:pt idx="5">
                  <c:v>2019</c:v>
                </c:pt>
              </c:numCache>
            </c:numRef>
          </c:cat>
          <c:val>
            <c:numRef>
              <c:f>Table!$J$415:$O$415</c:f>
              <c:numCache>
                <c:formatCode>0.00</c:formatCode>
                <c:ptCount val="6"/>
                <c:pt idx="0">
                  <c:v>7.5</c:v>
                </c:pt>
                <c:pt idx="1">
                  <c:v>7.5</c:v>
                </c:pt>
                <c:pt idx="2">
                  <c:v>8</c:v>
                </c:pt>
                <c:pt idx="3">
                  <c:v>8</c:v>
                </c:pt>
                <c:pt idx="4">
                  <c:v>8</c:v>
                </c:pt>
                <c:pt idx="5">
                  <c:v>8</c:v>
                </c:pt>
              </c:numCache>
            </c:numRef>
          </c:val>
          <c:smooth val="0"/>
          <c:extLst>
            <c:ext xmlns:c16="http://schemas.microsoft.com/office/drawing/2014/chart" uri="{C3380CC4-5D6E-409C-BE32-E72D297353CC}">
              <c16:uniqueId val="{00000004-A1C3-4052-823F-C970CD763FEC}"/>
            </c:ext>
          </c:extLst>
        </c:ser>
        <c:dLbls>
          <c:showLegendKey val="0"/>
          <c:showVal val="0"/>
          <c:showCatName val="0"/>
          <c:showSerName val="0"/>
          <c:showPercent val="0"/>
          <c:showBubbleSize val="0"/>
        </c:dLbls>
        <c:hiLowLines>
          <c:spPr>
            <a:ln>
              <a:solidFill>
                <a:srgbClr val="002060"/>
              </a:solidFill>
            </a:ln>
          </c:spPr>
        </c:hiLowLines>
        <c:upDownBars>
          <c:gapWidth val="150"/>
          <c:upBars>
            <c:spPr>
              <a:solidFill>
                <a:schemeClr val="tx2">
                  <a:lumMod val="75000"/>
                </a:schemeClr>
              </a:solidFill>
              <a:ln>
                <a:solidFill>
                  <a:schemeClr val="tx2">
                    <a:lumMod val="20000"/>
                    <a:lumOff val="80000"/>
                  </a:schemeClr>
                </a:solidFill>
              </a:ln>
              <a:scene3d>
                <a:camera prst="orthographicFront"/>
                <a:lightRig rig="threePt" dir="t"/>
              </a:scene3d>
              <a:sp3d>
                <a:bevelT/>
                <a:bevelB/>
              </a:sp3d>
            </c:spPr>
          </c:upBars>
          <c:downBars/>
        </c:upDownBars>
        <c:axId val="942981216"/>
        <c:axId val="942983176"/>
      </c:stockChart>
      <c:catAx>
        <c:axId val="942977296"/>
        <c:scaling>
          <c:orientation val="minMax"/>
        </c:scaling>
        <c:delete val="0"/>
        <c:axPos val="b"/>
        <c:title>
          <c:tx>
            <c:rich>
              <a:bodyPr/>
              <a:lstStyle/>
              <a:p>
                <a:pPr>
                  <a:defRPr sz="900" b="1"/>
                </a:pPr>
                <a:r>
                  <a:rPr lang="en-US" sz="900" b="1"/>
                  <a:t>Survey Year</a:t>
                </a:r>
              </a:p>
            </c:rich>
          </c:tx>
          <c:overlay val="0"/>
        </c:title>
        <c:numFmt formatCode="General" sourceLinked="1"/>
        <c:majorTickMark val="out"/>
        <c:minorTickMark val="none"/>
        <c:tickLblPos val="nextTo"/>
        <c:crossAx val="942976512"/>
        <c:crosses val="autoZero"/>
        <c:auto val="1"/>
        <c:lblAlgn val="ctr"/>
        <c:lblOffset val="100"/>
        <c:noMultiLvlLbl val="0"/>
      </c:catAx>
      <c:valAx>
        <c:axId val="942976512"/>
        <c:scaling>
          <c:orientation val="minMax"/>
          <c:max val="14"/>
        </c:scaling>
        <c:delete val="0"/>
        <c:axPos val="l"/>
        <c:majorGridlines/>
        <c:title>
          <c:tx>
            <c:rich>
              <a:bodyPr rot="-5400000" vert="horz"/>
              <a:lstStyle/>
              <a:p>
                <a:pPr>
                  <a:defRPr sz="800" b="0"/>
                </a:pPr>
                <a:r>
                  <a:rPr lang="en-US" sz="800" b="0"/>
                  <a:t>Rutting</a:t>
                </a:r>
              </a:p>
            </c:rich>
          </c:tx>
          <c:overlay val="0"/>
        </c:title>
        <c:numFmt formatCode="0" sourceLinked="0"/>
        <c:majorTickMark val="out"/>
        <c:minorTickMark val="none"/>
        <c:tickLblPos val="nextTo"/>
        <c:txPr>
          <a:bodyPr/>
          <a:lstStyle/>
          <a:p>
            <a:pPr>
              <a:defRPr sz="800"/>
            </a:pPr>
            <a:endParaRPr lang="en-US"/>
          </a:p>
        </c:txPr>
        <c:crossAx val="942977296"/>
        <c:crosses val="autoZero"/>
        <c:crossBetween val="between"/>
      </c:valAx>
      <c:valAx>
        <c:axId val="942983176"/>
        <c:scaling>
          <c:orientation val="minMax"/>
        </c:scaling>
        <c:delete val="0"/>
        <c:axPos val="r"/>
        <c:numFmt formatCode="0" sourceLinked="0"/>
        <c:majorTickMark val="out"/>
        <c:minorTickMark val="none"/>
        <c:tickLblPos val="nextTo"/>
        <c:txPr>
          <a:bodyPr/>
          <a:lstStyle/>
          <a:p>
            <a:pPr>
              <a:defRPr sz="800"/>
            </a:pPr>
            <a:endParaRPr lang="en-US"/>
          </a:p>
        </c:txPr>
        <c:crossAx val="942981216"/>
        <c:crosses val="max"/>
        <c:crossBetween val="between"/>
      </c:valAx>
      <c:catAx>
        <c:axId val="942981216"/>
        <c:scaling>
          <c:orientation val="minMax"/>
        </c:scaling>
        <c:delete val="1"/>
        <c:axPos val="b"/>
        <c:numFmt formatCode="General" sourceLinked="1"/>
        <c:majorTickMark val="out"/>
        <c:minorTickMark val="none"/>
        <c:tickLblPos val="none"/>
        <c:crossAx val="942983176"/>
        <c:crosses val="autoZero"/>
        <c:auto val="1"/>
        <c:lblAlgn val="ctr"/>
        <c:lblOffset val="100"/>
        <c:noMultiLvlLbl val="0"/>
      </c:catAx>
      <c:spPr>
        <a:solidFill>
          <a:srgbClr val="FFFF66"/>
        </a:solidFill>
      </c:spPr>
    </c:plotArea>
    <c:plotVisOnly val="1"/>
    <c:dispBlanksAs val="gap"/>
    <c:showDLblsOverMax val="0"/>
  </c:chart>
  <c:spPr>
    <a:solidFill>
      <a:srgbClr val="EA9C00"/>
    </a:solidFill>
    <a:scene3d>
      <a:camera prst="orthographicFront"/>
      <a:lightRig rig="threePt" dir="t"/>
    </a:scene3d>
    <a:sp3d>
      <a:bevelT w="114300" prst="artDeco"/>
    </a:sp3d>
  </c:spPr>
  <c:printSettings>
    <c:headerFooter/>
    <c:pageMargins b="0.75000000000001166" l="0.70000000000000062" r="0.70000000000000062" t="0.7500000000000116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71741032371027E-2"/>
          <c:y val="5.1400554097404488E-2"/>
          <c:w val="0.80841207349081368"/>
          <c:h val="0.77970654709829224"/>
        </c:manualLayout>
      </c:layout>
      <c:lineChart>
        <c:grouping val="standard"/>
        <c:varyColors val="0"/>
        <c:ser>
          <c:idx val="0"/>
          <c:order val="0"/>
          <c:tx>
            <c:strRef>
              <c:f>Table!$H$418</c:f>
              <c:strCache>
                <c:ptCount val="1"/>
                <c:pt idx="0">
                  <c:v>Median</c:v>
                </c:pt>
              </c:strCache>
            </c:strRef>
          </c:tx>
          <c:spPr>
            <a:ln w="31750">
              <a:solidFill>
                <a:srgbClr val="C00000"/>
              </a:solidFill>
            </a:ln>
          </c:spPr>
          <c:marker>
            <c:spPr>
              <a:solidFill>
                <a:srgbClr val="C00000"/>
              </a:solidFill>
            </c:spPr>
          </c:marker>
          <c:cat>
            <c:numRef>
              <c:f>Table!$J$391:$O$391</c:f>
              <c:numCache>
                <c:formatCode>General</c:formatCode>
                <c:ptCount val="6"/>
                <c:pt idx="0">
                  <c:v>2014</c:v>
                </c:pt>
                <c:pt idx="1">
                  <c:v>2015</c:v>
                </c:pt>
                <c:pt idx="2">
                  <c:v>2016</c:v>
                </c:pt>
                <c:pt idx="3">
                  <c:v>2017</c:v>
                </c:pt>
                <c:pt idx="4">
                  <c:v>2018</c:v>
                </c:pt>
                <c:pt idx="5">
                  <c:v>2019</c:v>
                </c:pt>
              </c:numCache>
            </c:numRef>
          </c:cat>
          <c:val>
            <c:numRef>
              <c:f>Table!$J$418:$O$418</c:f>
              <c:numCache>
                <c:formatCode>0.00</c:formatCode>
                <c:ptCount val="6"/>
                <c:pt idx="0">
                  <c:v>4.5</c:v>
                </c:pt>
                <c:pt idx="1">
                  <c:v>4.5</c:v>
                </c:pt>
                <c:pt idx="2">
                  <c:v>5</c:v>
                </c:pt>
                <c:pt idx="3">
                  <c:v>5</c:v>
                </c:pt>
                <c:pt idx="4">
                  <c:v>4.5</c:v>
                </c:pt>
                <c:pt idx="5">
                  <c:v>4.5</c:v>
                </c:pt>
              </c:numCache>
            </c:numRef>
          </c:val>
          <c:smooth val="0"/>
          <c:extLst>
            <c:ext xmlns:c16="http://schemas.microsoft.com/office/drawing/2014/chart" uri="{C3380CC4-5D6E-409C-BE32-E72D297353CC}">
              <c16:uniqueId val="{00000000-7454-4C3B-AE84-8F7E5204082E}"/>
            </c:ext>
          </c:extLst>
        </c:ser>
        <c:dLbls>
          <c:showLegendKey val="0"/>
          <c:showVal val="0"/>
          <c:showCatName val="0"/>
          <c:showSerName val="0"/>
          <c:showPercent val="0"/>
          <c:showBubbleSize val="0"/>
        </c:dLbls>
        <c:marker val="1"/>
        <c:smooth val="0"/>
        <c:axId val="942972984"/>
        <c:axId val="942982000"/>
      </c:lineChart>
      <c:stockChart>
        <c:ser>
          <c:idx val="1"/>
          <c:order val="1"/>
          <c:tx>
            <c:strRef>
              <c:f>Table!$H$419</c:f>
              <c:strCache>
                <c:ptCount val="1"/>
                <c:pt idx="0">
                  <c:v>Open</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Table!$J$419:$O$419</c:f>
              <c:numCache>
                <c:formatCode>0.00</c:formatCode>
                <c:ptCount val="6"/>
                <c:pt idx="0">
                  <c:v>2.5</c:v>
                </c:pt>
                <c:pt idx="1">
                  <c:v>2.5</c:v>
                </c:pt>
                <c:pt idx="2">
                  <c:v>2.5</c:v>
                </c:pt>
                <c:pt idx="3">
                  <c:v>2.5</c:v>
                </c:pt>
                <c:pt idx="4">
                  <c:v>2.5</c:v>
                </c:pt>
                <c:pt idx="5">
                  <c:v>2.5</c:v>
                </c:pt>
              </c:numCache>
            </c:numRef>
          </c:val>
          <c:smooth val="0"/>
          <c:extLst>
            <c:ext xmlns:c16="http://schemas.microsoft.com/office/drawing/2014/chart" uri="{C3380CC4-5D6E-409C-BE32-E72D297353CC}">
              <c16:uniqueId val="{00000001-7454-4C3B-AE84-8F7E5204082E}"/>
            </c:ext>
          </c:extLst>
        </c:ser>
        <c:ser>
          <c:idx val="2"/>
          <c:order val="2"/>
          <c:tx>
            <c:strRef>
              <c:f>Table!$H$420</c:f>
              <c:strCache>
                <c:ptCount val="1"/>
                <c:pt idx="0">
                  <c:v>High</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Table!$J$420:$O$420</c:f>
              <c:numCache>
                <c:formatCode>0.00</c:formatCode>
                <c:ptCount val="6"/>
                <c:pt idx="0">
                  <c:v>11.5</c:v>
                </c:pt>
                <c:pt idx="1">
                  <c:v>11.5</c:v>
                </c:pt>
                <c:pt idx="2">
                  <c:v>12</c:v>
                </c:pt>
                <c:pt idx="3">
                  <c:v>12</c:v>
                </c:pt>
                <c:pt idx="4">
                  <c:v>11.5</c:v>
                </c:pt>
                <c:pt idx="5">
                  <c:v>11.5</c:v>
                </c:pt>
              </c:numCache>
            </c:numRef>
          </c:val>
          <c:smooth val="0"/>
          <c:extLst>
            <c:ext xmlns:c16="http://schemas.microsoft.com/office/drawing/2014/chart" uri="{C3380CC4-5D6E-409C-BE32-E72D297353CC}">
              <c16:uniqueId val="{00000002-7454-4C3B-AE84-8F7E5204082E}"/>
            </c:ext>
          </c:extLst>
        </c:ser>
        <c:ser>
          <c:idx val="3"/>
          <c:order val="3"/>
          <c:tx>
            <c:strRef>
              <c:f>Table!$H$421</c:f>
              <c:strCache>
                <c:ptCount val="1"/>
                <c:pt idx="0">
                  <c:v>Low</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Table!$J$421:$O$421</c:f>
              <c:numCache>
                <c:formatCode>0.00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3-7454-4C3B-AE84-8F7E5204082E}"/>
            </c:ext>
          </c:extLst>
        </c:ser>
        <c:ser>
          <c:idx val="4"/>
          <c:order val="4"/>
          <c:tx>
            <c:strRef>
              <c:f>Table!$H$422</c:f>
              <c:strCache>
                <c:ptCount val="1"/>
                <c:pt idx="0">
                  <c:v>Close</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Table!$J$422:$O$422</c:f>
              <c:numCache>
                <c:formatCode>0.00</c:formatCode>
                <c:ptCount val="6"/>
                <c:pt idx="0">
                  <c:v>8</c:v>
                </c:pt>
                <c:pt idx="1">
                  <c:v>8</c:v>
                </c:pt>
                <c:pt idx="2">
                  <c:v>8</c:v>
                </c:pt>
                <c:pt idx="3">
                  <c:v>8.5</c:v>
                </c:pt>
                <c:pt idx="4">
                  <c:v>8</c:v>
                </c:pt>
                <c:pt idx="5">
                  <c:v>8</c:v>
                </c:pt>
              </c:numCache>
            </c:numRef>
          </c:val>
          <c:smooth val="0"/>
          <c:extLst>
            <c:ext xmlns:c16="http://schemas.microsoft.com/office/drawing/2014/chart" uri="{C3380CC4-5D6E-409C-BE32-E72D297353CC}">
              <c16:uniqueId val="{00000004-7454-4C3B-AE84-8F7E5204082E}"/>
            </c:ext>
          </c:extLst>
        </c:ser>
        <c:dLbls>
          <c:showLegendKey val="0"/>
          <c:showVal val="0"/>
          <c:showCatName val="0"/>
          <c:showSerName val="0"/>
          <c:showPercent val="0"/>
          <c:showBubbleSize val="0"/>
        </c:dLbls>
        <c:hiLowLines>
          <c:spPr>
            <a:ln>
              <a:solidFill>
                <a:srgbClr val="002060"/>
              </a:solidFill>
            </a:ln>
          </c:spPr>
        </c:hiLowLines>
        <c:upDownBars>
          <c:gapWidth val="150"/>
          <c:upBars>
            <c:spPr>
              <a:solidFill>
                <a:schemeClr val="tx2">
                  <a:lumMod val="75000"/>
                </a:schemeClr>
              </a:solidFill>
              <a:ln>
                <a:solidFill>
                  <a:schemeClr val="tx2">
                    <a:lumMod val="20000"/>
                    <a:lumOff val="80000"/>
                  </a:schemeClr>
                </a:solidFill>
              </a:ln>
              <a:scene3d>
                <a:camera prst="orthographicFront"/>
                <a:lightRig rig="threePt" dir="t"/>
              </a:scene3d>
              <a:sp3d>
                <a:bevelT/>
                <a:bevelB/>
              </a:sp3d>
            </c:spPr>
          </c:upBars>
          <c:downBars/>
        </c:upDownBars>
        <c:axId val="942983568"/>
        <c:axId val="942981608"/>
      </c:stockChart>
      <c:catAx>
        <c:axId val="942972984"/>
        <c:scaling>
          <c:orientation val="minMax"/>
        </c:scaling>
        <c:delete val="0"/>
        <c:axPos val="b"/>
        <c:title>
          <c:tx>
            <c:rich>
              <a:bodyPr/>
              <a:lstStyle/>
              <a:p>
                <a:pPr>
                  <a:defRPr sz="900" b="1"/>
                </a:pPr>
                <a:r>
                  <a:rPr lang="en-US" sz="900" b="1"/>
                  <a:t>Survey Year</a:t>
                </a:r>
              </a:p>
            </c:rich>
          </c:tx>
          <c:overlay val="0"/>
        </c:title>
        <c:numFmt formatCode="General" sourceLinked="1"/>
        <c:majorTickMark val="out"/>
        <c:minorTickMark val="none"/>
        <c:tickLblPos val="nextTo"/>
        <c:crossAx val="942982000"/>
        <c:crosses val="autoZero"/>
        <c:auto val="1"/>
        <c:lblAlgn val="ctr"/>
        <c:lblOffset val="100"/>
        <c:noMultiLvlLbl val="0"/>
      </c:catAx>
      <c:valAx>
        <c:axId val="942982000"/>
        <c:scaling>
          <c:orientation val="minMax"/>
          <c:max val="14"/>
          <c:min val="0"/>
        </c:scaling>
        <c:delete val="0"/>
        <c:axPos val="l"/>
        <c:majorGridlines/>
        <c:title>
          <c:tx>
            <c:rich>
              <a:bodyPr rot="-5400000" vert="horz"/>
              <a:lstStyle/>
              <a:p>
                <a:pPr>
                  <a:defRPr sz="800" b="0"/>
                </a:pPr>
                <a:r>
                  <a:rPr lang="en-US" sz="800" b="0"/>
                  <a:t>Rutting</a:t>
                </a:r>
              </a:p>
            </c:rich>
          </c:tx>
          <c:overlay val="0"/>
        </c:title>
        <c:numFmt formatCode="0" sourceLinked="0"/>
        <c:majorTickMark val="out"/>
        <c:minorTickMark val="none"/>
        <c:tickLblPos val="nextTo"/>
        <c:txPr>
          <a:bodyPr/>
          <a:lstStyle/>
          <a:p>
            <a:pPr>
              <a:defRPr sz="800"/>
            </a:pPr>
            <a:endParaRPr lang="en-US"/>
          </a:p>
        </c:txPr>
        <c:crossAx val="942972984"/>
        <c:crosses val="autoZero"/>
        <c:crossBetween val="between"/>
      </c:valAx>
      <c:valAx>
        <c:axId val="942981608"/>
        <c:scaling>
          <c:orientation val="minMax"/>
        </c:scaling>
        <c:delete val="0"/>
        <c:axPos val="r"/>
        <c:numFmt formatCode="0" sourceLinked="0"/>
        <c:majorTickMark val="out"/>
        <c:minorTickMark val="none"/>
        <c:tickLblPos val="nextTo"/>
        <c:txPr>
          <a:bodyPr/>
          <a:lstStyle/>
          <a:p>
            <a:pPr>
              <a:defRPr sz="800"/>
            </a:pPr>
            <a:endParaRPr lang="en-US"/>
          </a:p>
        </c:txPr>
        <c:crossAx val="942983568"/>
        <c:crosses val="max"/>
        <c:crossBetween val="between"/>
      </c:valAx>
      <c:catAx>
        <c:axId val="942983568"/>
        <c:scaling>
          <c:orientation val="minMax"/>
        </c:scaling>
        <c:delete val="1"/>
        <c:axPos val="b"/>
        <c:numFmt formatCode="General" sourceLinked="1"/>
        <c:majorTickMark val="out"/>
        <c:minorTickMark val="none"/>
        <c:tickLblPos val="none"/>
        <c:crossAx val="942981608"/>
        <c:crosses val="autoZero"/>
        <c:auto val="1"/>
        <c:lblAlgn val="ctr"/>
        <c:lblOffset val="100"/>
        <c:noMultiLvlLbl val="0"/>
      </c:catAx>
      <c:spPr>
        <a:solidFill>
          <a:srgbClr val="FFFF66"/>
        </a:solidFill>
      </c:spPr>
    </c:plotArea>
    <c:plotVisOnly val="1"/>
    <c:dispBlanksAs val="gap"/>
    <c:showDLblsOverMax val="0"/>
  </c:chart>
  <c:spPr>
    <a:solidFill>
      <a:srgbClr val="EA9C00"/>
    </a:solidFill>
    <a:scene3d>
      <a:camera prst="orthographicFront"/>
      <a:lightRig rig="threePt" dir="t"/>
    </a:scene3d>
    <a:sp3d>
      <a:bevelT w="114300" prst="artDeco"/>
    </a:sp3d>
  </c:spPr>
  <c:printSettings>
    <c:headerFooter/>
    <c:pageMargins b="0.75000000000001166" l="0.70000000000000062" r="0.70000000000000062" t="0.7500000000000116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Table!$G$397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5662-4400-A7DE-73F42D6E4627}"/>
              </c:ext>
            </c:extLst>
          </c:dPt>
          <c:cat>
            <c:numRef>
              <c:f>Table!$J$391:$O$391</c:f>
              <c:numCache>
                <c:formatCode>General</c:formatCode>
                <c:ptCount val="6"/>
                <c:pt idx="0">
                  <c:v>2014</c:v>
                </c:pt>
                <c:pt idx="1">
                  <c:v>2015</c:v>
                </c:pt>
                <c:pt idx="2">
                  <c:v>2016</c:v>
                </c:pt>
                <c:pt idx="3">
                  <c:v>2017</c:v>
                </c:pt>
                <c:pt idx="4">
                  <c:v>2018</c:v>
                </c:pt>
                <c:pt idx="5">
                  <c:v>2019</c:v>
                </c:pt>
              </c:numCache>
            </c:numRef>
          </c:cat>
          <c:val>
            <c:numRef>
              <c:f>Table!$J$397:$O$397</c:f>
              <c:numCache>
                <c:formatCode>0.00</c:formatCode>
                <c:ptCount val="6"/>
                <c:pt idx="0">
                  <c:v>0.78500000000000003</c:v>
                </c:pt>
                <c:pt idx="1">
                  <c:v>0.85660000000000003</c:v>
                </c:pt>
                <c:pt idx="2">
                  <c:v>0.87390000000000001</c:v>
                </c:pt>
                <c:pt idx="3">
                  <c:v>0.91890000000000005</c:v>
                </c:pt>
                <c:pt idx="4">
                  <c:v>0.94750000000000001</c:v>
                </c:pt>
                <c:pt idx="5">
                  <c:v>1.0299</c:v>
                </c:pt>
              </c:numCache>
            </c:numRef>
          </c:val>
          <c:extLst>
            <c:ext xmlns:c16="http://schemas.microsoft.com/office/drawing/2014/chart" uri="{C3380CC4-5D6E-409C-BE32-E72D297353CC}">
              <c16:uniqueId val="{00000002-5662-4400-A7DE-73F42D6E4627}"/>
            </c:ext>
          </c:extLst>
        </c:ser>
        <c:ser>
          <c:idx val="1"/>
          <c:order val="1"/>
          <c:tx>
            <c:strRef>
              <c:f>Table!$G$406</c:f>
              <c:strCache>
                <c:ptCount val="1"/>
                <c:pt idx="0">
                  <c:v>(NOC) COASTAL OTAGO</c:v>
                </c:pt>
              </c:strCache>
            </c:strRef>
          </c:tx>
          <c:spPr>
            <a:solidFill>
              <a:srgbClr val="C00000"/>
            </a:solidFill>
            <a:scene3d>
              <a:camera prst="orthographicFront"/>
              <a:lightRig rig="threePt" dir="t"/>
            </a:scene3d>
            <a:sp3d>
              <a:bevelT/>
            </a:sp3d>
          </c:spPr>
          <c:invertIfNegative val="0"/>
          <c:cat>
            <c:numRef>
              <c:f>Table!$J$391:$O$391</c:f>
              <c:numCache>
                <c:formatCode>General</c:formatCode>
                <c:ptCount val="6"/>
                <c:pt idx="0">
                  <c:v>2014</c:v>
                </c:pt>
                <c:pt idx="1">
                  <c:v>2015</c:v>
                </c:pt>
                <c:pt idx="2">
                  <c:v>2016</c:v>
                </c:pt>
                <c:pt idx="3">
                  <c:v>2017</c:v>
                </c:pt>
                <c:pt idx="4">
                  <c:v>2018</c:v>
                </c:pt>
                <c:pt idx="5">
                  <c:v>2019</c:v>
                </c:pt>
              </c:numCache>
            </c:numRef>
          </c:cat>
          <c:val>
            <c:numRef>
              <c:f>Table!$J$406:$O$406</c:f>
              <c:numCache>
                <c:formatCode>0.00</c:formatCode>
                <c:ptCount val="6"/>
                <c:pt idx="0">
                  <c:v>0.53720000000000001</c:v>
                </c:pt>
                <c:pt idx="1">
                  <c:v>0.47210000000000002</c:v>
                </c:pt>
                <c:pt idx="2">
                  <c:v>0.52170000000000005</c:v>
                </c:pt>
                <c:pt idx="3">
                  <c:v>0.58160000000000001</c:v>
                </c:pt>
                <c:pt idx="4">
                  <c:v>0.53080000000000005</c:v>
                </c:pt>
                <c:pt idx="5">
                  <c:v>0.5806</c:v>
                </c:pt>
              </c:numCache>
            </c:numRef>
          </c:val>
          <c:extLst>
            <c:ext xmlns:c16="http://schemas.microsoft.com/office/drawing/2014/chart" uri="{C3380CC4-5D6E-409C-BE32-E72D297353CC}">
              <c16:uniqueId val="{00000003-5662-4400-A7DE-73F42D6E4627}"/>
            </c:ext>
          </c:extLst>
        </c:ser>
        <c:dLbls>
          <c:showLegendKey val="0"/>
          <c:showVal val="0"/>
          <c:showCatName val="0"/>
          <c:showSerName val="0"/>
          <c:showPercent val="0"/>
          <c:showBubbleSize val="0"/>
        </c:dLbls>
        <c:gapWidth val="150"/>
        <c:axId val="942983960"/>
        <c:axId val="942973376"/>
      </c:barChart>
      <c:catAx>
        <c:axId val="94298396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2973376"/>
        <c:crosses val="autoZero"/>
        <c:auto val="1"/>
        <c:lblAlgn val="ctr"/>
        <c:lblOffset val="100"/>
        <c:noMultiLvlLbl val="0"/>
      </c:catAx>
      <c:valAx>
        <c:axId val="942973376"/>
        <c:scaling>
          <c:orientation val="minMax"/>
        </c:scaling>
        <c:delete val="0"/>
        <c:axPos val="l"/>
        <c:majorGridlines/>
        <c:title>
          <c:tx>
            <c:strRef>
              <c:f>Table!$B$393</c:f>
              <c:strCache>
                <c:ptCount val="1"/>
                <c:pt idx="0">
                  <c:v>% of Network with Rutting &gt;20mm</c:v>
                </c:pt>
              </c:strCache>
            </c:strRef>
          </c:tx>
          <c:layout>
            <c:manualLayout>
              <c:xMode val="edge"/>
              <c:yMode val="edge"/>
              <c:x val="8.1160942610926226E-2"/>
              <c:y val="0.16364675806669091"/>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298396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413905691"/>
          <c:y val="4.6387901221663912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0B1-432F-A212-CCDED2E13E17}"/>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E0B1-432F-A212-CCDED2E13E17}"/>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B1-432F-A212-CCDED2E13E17}"/>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B1-432F-A212-CCDED2E13E17}"/>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B1-432F-A212-CCDED2E13E17}"/>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B1-432F-A212-CCDED2E13E17}"/>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B1-432F-A212-CCDED2E13E17}"/>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B1-432F-A212-CCDED2E13E17}"/>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B1-432F-A212-CCDED2E13E17}"/>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B1-432F-A212-CCDED2E13E17}"/>
                </c:ext>
              </c:extLst>
            </c:dLbl>
            <c:dLbl>
              <c:idx val="15"/>
              <c:layout>
                <c:manualLayout>
                  <c:x val="2.5301322122692092E-3"/>
                  <c:y val="1.54525418139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B1-432F-A212-CCDED2E13E17}"/>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B1-432F-A212-CCDED2E13E17}"/>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B1-432F-A212-CCDED2E13E17}"/>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B1-432F-A212-CCDED2E13E17}"/>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B1-432F-A212-CCDED2E13E17}"/>
                </c:ext>
              </c:extLst>
            </c:dLbl>
            <c:dLbl>
              <c:idx val="21"/>
              <c:layout>
                <c:manualLayout>
                  <c:x val="0"/>
                  <c:y val="-9.2822856349321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B1-432F-A212-CCDED2E13E17}"/>
                </c:ext>
              </c:extLst>
            </c:dLbl>
            <c:dLbl>
              <c:idx val="22"/>
              <c:layout>
                <c:manualLayout>
                  <c:x val="0"/>
                  <c:y val="1.3923428452398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B1-432F-A212-CCDED2E13E17}"/>
                </c:ext>
              </c:extLst>
            </c:dLbl>
            <c:dLbl>
              <c:idx val="23"/>
              <c:layout>
                <c:manualLayout>
                  <c:x val="0"/>
                  <c:y val="-9.2822856349321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32F-A212-CCDED2E13E17}"/>
                </c:ext>
              </c:extLst>
            </c:dLbl>
            <c:spPr>
              <a:noFill/>
              <a:ln>
                <a:noFill/>
              </a:ln>
              <a:effectLst/>
            </c:spPr>
            <c:txPr>
              <a:bodyPr/>
              <a:lstStyle/>
              <a:p>
                <a:pPr>
                  <a:defRPr sz="7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Table!$G$432:$G$455</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Table!$J$432:$J$455</c:f>
              <c:numCache>
                <c:formatCode>0.00</c:formatCode>
                <c:ptCount val="24"/>
                <c:pt idx="0">
                  <c:v>15.653600000000001</c:v>
                </c:pt>
                <c:pt idx="1">
                  <c:v>2.8454000000000002</c:v>
                </c:pt>
                <c:pt idx="2">
                  <c:v>17.179099999999998</c:v>
                </c:pt>
                <c:pt idx="3">
                  <c:v>13.037599999999999</c:v>
                </c:pt>
                <c:pt idx="4">
                  <c:v>10.016</c:v>
                </c:pt>
                <c:pt idx="5">
                  <c:v>8.8009000000000004</c:v>
                </c:pt>
                <c:pt idx="6">
                  <c:v>14.4217</c:v>
                </c:pt>
                <c:pt idx="7">
                  <c:v>8.8764000000000003</c:v>
                </c:pt>
                <c:pt idx="8">
                  <c:v>14.81</c:v>
                </c:pt>
                <c:pt idx="9">
                  <c:v>19.764900000000001</c:v>
                </c:pt>
                <c:pt idx="10">
                  <c:v>9.9202999999999992</c:v>
                </c:pt>
                <c:pt idx="11">
                  <c:v>12.942600000000001</c:v>
                </c:pt>
                <c:pt idx="12">
                  <c:v>9.7181999999999995</c:v>
                </c:pt>
                <c:pt idx="13">
                  <c:v>4.6837999999999997</c:v>
                </c:pt>
                <c:pt idx="14">
                  <c:v>11.2859</c:v>
                </c:pt>
                <c:pt idx="15">
                  <c:v>8.6140000000000008</c:v>
                </c:pt>
                <c:pt idx="16">
                  <c:v>8.3755000000000006</c:v>
                </c:pt>
                <c:pt idx="17">
                  <c:v>7.8555999999999999</c:v>
                </c:pt>
                <c:pt idx="18">
                  <c:v>10.6373</c:v>
                </c:pt>
                <c:pt idx="19">
                  <c:v>10.3962</c:v>
                </c:pt>
                <c:pt idx="20">
                  <c:v>11.337899999999999</c:v>
                </c:pt>
                <c:pt idx="21">
                  <c:v>12.068899999999999</c:v>
                </c:pt>
                <c:pt idx="22">
                  <c:v>13.2021</c:v>
                </c:pt>
                <c:pt idx="23">
                  <c:v>11.2539</c:v>
                </c:pt>
              </c:numCache>
            </c:numRef>
          </c:val>
          <c:extLst>
            <c:ext xmlns:c16="http://schemas.microsoft.com/office/drawing/2014/chart" uri="{C3380CC4-5D6E-409C-BE32-E72D297353CC}">
              <c16:uniqueId val="{00000013-E0B1-432F-A212-CCDED2E13E17}"/>
            </c:ext>
          </c:extLst>
        </c:ser>
        <c:dLbls>
          <c:showLegendKey val="0"/>
          <c:showVal val="0"/>
          <c:showCatName val="0"/>
          <c:showSerName val="0"/>
          <c:showPercent val="0"/>
          <c:showBubbleSize val="0"/>
        </c:dLbls>
        <c:gapWidth val="86"/>
        <c:axId val="942980432"/>
        <c:axId val="942974160"/>
      </c:barChart>
      <c:catAx>
        <c:axId val="942980432"/>
        <c:scaling>
          <c:orientation val="minMax"/>
        </c:scaling>
        <c:delete val="0"/>
        <c:axPos val="b"/>
        <c:title>
          <c:tx>
            <c:rich>
              <a:bodyPr/>
              <a:lstStyle/>
              <a:p>
                <a:pPr>
                  <a:defRPr/>
                </a:pPr>
                <a:r>
                  <a:rPr lang="en-US"/>
                  <a:t>NOC</a:t>
                </a:r>
              </a:p>
            </c:rich>
          </c:tx>
          <c:layout>
            <c:manualLayout>
              <c:xMode val="edge"/>
              <c:yMode val="edge"/>
              <c:x val="0.47268333784005512"/>
              <c:y val="0.92188298838435245"/>
            </c:manualLayout>
          </c:layout>
          <c:overlay val="0"/>
        </c:title>
        <c:numFmt formatCode="General" sourceLinked="0"/>
        <c:majorTickMark val="out"/>
        <c:minorTickMark val="none"/>
        <c:tickLblPos val="nextTo"/>
        <c:txPr>
          <a:bodyPr rot="-5400000" vert="horz"/>
          <a:lstStyle/>
          <a:p>
            <a:pPr>
              <a:defRPr/>
            </a:pPr>
            <a:endParaRPr lang="en-US"/>
          </a:p>
        </c:txPr>
        <c:crossAx val="942974160"/>
        <c:crosses val="autoZero"/>
        <c:auto val="1"/>
        <c:lblAlgn val="ctr"/>
        <c:lblOffset val="100"/>
        <c:noMultiLvlLbl val="0"/>
      </c:catAx>
      <c:valAx>
        <c:axId val="942974160"/>
        <c:scaling>
          <c:orientation val="minMax"/>
        </c:scaling>
        <c:delete val="0"/>
        <c:axPos val="l"/>
        <c:majorGridlines/>
        <c:title>
          <c:tx>
            <c:rich>
              <a:bodyPr rot="-5400000" vert="horz"/>
              <a:lstStyle/>
              <a:p>
                <a:pPr>
                  <a:defRPr/>
                </a:pPr>
                <a:r>
                  <a:rPr lang="en-US"/>
                  <a:t>%of Network with Rutting &gt;10mm</a:t>
                </a:r>
              </a:p>
            </c:rich>
          </c:tx>
          <c:layout>
            <c:manualLayout>
              <c:xMode val="edge"/>
              <c:yMode val="edge"/>
              <c:x val="1.8987500964530703E-2"/>
              <c:y val="0.15269193132444148"/>
            </c:manualLayout>
          </c:layout>
          <c:overlay val="0"/>
        </c:title>
        <c:numFmt formatCode="0.0" sourceLinked="0"/>
        <c:majorTickMark val="out"/>
        <c:minorTickMark val="none"/>
        <c:tickLblPos val="nextTo"/>
        <c:crossAx val="942980432"/>
        <c:crosses val="autoZero"/>
        <c:crossBetween val="between"/>
      </c:valAx>
      <c:spPr>
        <a:solidFill>
          <a:schemeClr val="accent3">
            <a:lumMod val="20000"/>
            <a:lumOff val="80000"/>
          </a:schemeClr>
        </a:solidFill>
      </c:spPr>
    </c:plotArea>
    <c:plotVisOnly val="1"/>
    <c:dispBlanksAs val="gap"/>
    <c:showDLblsOverMax val="0"/>
  </c:chart>
  <c:spPr>
    <a:solidFill>
      <a:srgbClr val="0070C0"/>
    </a:solidFill>
    <a:scene3d>
      <a:camera prst="orthographicFront"/>
      <a:lightRig rig="threePt" dir="t"/>
    </a:scene3d>
    <a:sp3d>
      <a:bevelT/>
    </a:sp3d>
  </c:spPr>
  <c:txPr>
    <a:bodyPr/>
    <a:lstStyle/>
    <a:p>
      <a:pPr>
        <a:defRPr>
          <a:solidFill>
            <a:schemeClr val="bg1"/>
          </a:solidFill>
        </a:defRPr>
      </a:pPr>
      <a:endParaRPr lang="en-US"/>
    </a:p>
  </c:txPr>
  <c:printSettings>
    <c:headerFooter/>
    <c:pageMargins b="0.75000000000000799" l="0.70000000000000062" r="0.70000000000000062" t="0.75000000000000799"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4E2-412B-83C7-5BCD5F735B6E}"/>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E2-412B-83C7-5BCD5F735B6E}"/>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E2-412B-83C7-5BCD5F735B6E}"/>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E2-412B-83C7-5BCD5F735B6E}"/>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E2-412B-83C7-5BCD5F735B6E}"/>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E2-412B-83C7-5BCD5F735B6E}"/>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E2-412B-83C7-5BCD5F735B6E}"/>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E2-412B-83C7-5BCD5F735B6E}"/>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E2-412B-83C7-5BCD5F735B6E}"/>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E2-412B-83C7-5BCD5F735B6E}"/>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E2-412B-83C7-5BCD5F735B6E}"/>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E2-412B-83C7-5BCD5F735B6E}"/>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E2-412B-83C7-5BCD5F735B6E}"/>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E2-412B-83C7-5BCD5F735B6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Table!$G$432:$G$454</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Table!$K$432:$K$454</c:f>
              <c:numCache>
                <c:formatCode>0.00</c:formatCode>
                <c:ptCount val="23"/>
                <c:pt idx="0">
                  <c:v>4.3997000000000011</c:v>
                </c:pt>
                <c:pt idx="1">
                  <c:v>-8.4085000000000001</c:v>
                </c:pt>
                <c:pt idx="2">
                  <c:v>5.9251999999999985</c:v>
                </c:pt>
                <c:pt idx="3">
                  <c:v>1.7836999999999996</c:v>
                </c:pt>
                <c:pt idx="4">
                  <c:v>-1.2378999999999998</c:v>
                </c:pt>
                <c:pt idx="5">
                  <c:v>-2.4529999999999994</c:v>
                </c:pt>
                <c:pt idx="6">
                  <c:v>3.1677999999999997</c:v>
                </c:pt>
                <c:pt idx="7">
                  <c:v>-2.3774999999999995</c:v>
                </c:pt>
                <c:pt idx="8">
                  <c:v>3.5561000000000007</c:v>
                </c:pt>
                <c:pt idx="9">
                  <c:v>8.511000000000001</c:v>
                </c:pt>
                <c:pt idx="10">
                  <c:v>-1.3336000000000006</c:v>
                </c:pt>
                <c:pt idx="11">
                  <c:v>1.6887000000000008</c:v>
                </c:pt>
                <c:pt idx="12">
                  <c:v>-1.5357000000000003</c:v>
                </c:pt>
                <c:pt idx="13">
                  <c:v>-6.5701000000000001</c:v>
                </c:pt>
                <c:pt idx="14">
                  <c:v>3.2000000000000028E-2</c:v>
                </c:pt>
                <c:pt idx="15">
                  <c:v>-2.639899999999999</c:v>
                </c:pt>
                <c:pt idx="16">
                  <c:v>-2.8783999999999992</c:v>
                </c:pt>
                <c:pt idx="17">
                  <c:v>-3.3982999999999999</c:v>
                </c:pt>
                <c:pt idx="18">
                  <c:v>-0.61660000000000004</c:v>
                </c:pt>
                <c:pt idx="19">
                  <c:v>-0.85769999999999946</c:v>
                </c:pt>
                <c:pt idx="20">
                  <c:v>8.3999999999999631E-2</c:v>
                </c:pt>
                <c:pt idx="21">
                  <c:v>0.8149999999999995</c:v>
                </c:pt>
                <c:pt idx="22">
                  <c:v>1.9481999999999999</c:v>
                </c:pt>
              </c:numCache>
            </c:numRef>
          </c:val>
          <c:extLst>
            <c:ext xmlns:c16="http://schemas.microsoft.com/office/drawing/2014/chart" uri="{C3380CC4-5D6E-409C-BE32-E72D297353CC}">
              <c16:uniqueId val="{0000000F-B4E2-412B-83C7-5BCD5F735B6E}"/>
            </c:ext>
          </c:extLst>
        </c:ser>
        <c:dLbls>
          <c:showLegendKey val="0"/>
          <c:showVal val="0"/>
          <c:showCatName val="0"/>
          <c:showSerName val="0"/>
          <c:showPercent val="0"/>
          <c:showBubbleSize val="0"/>
        </c:dLbls>
        <c:gapWidth val="86"/>
        <c:axId val="942975728"/>
        <c:axId val="942978472"/>
      </c:barChart>
      <c:catAx>
        <c:axId val="942975728"/>
        <c:scaling>
          <c:orientation val="minMax"/>
        </c:scaling>
        <c:delete val="0"/>
        <c:axPos val="b"/>
        <c:title>
          <c:tx>
            <c:rich>
              <a:bodyPr/>
              <a:lstStyle/>
              <a:p>
                <a:pPr>
                  <a:defRPr sz="800"/>
                </a:pPr>
                <a:r>
                  <a:rPr lang="en-US" sz="800"/>
                  <a:t>NOC</a:t>
                </a:r>
              </a:p>
            </c:rich>
          </c:tx>
          <c:layout>
            <c:manualLayout>
              <c:xMode val="edge"/>
              <c:yMode val="edge"/>
              <c:x val="0.52400903586875947"/>
              <c:y val="0.91724199572887999"/>
            </c:manualLayout>
          </c:layout>
          <c:overlay val="0"/>
        </c:title>
        <c:numFmt formatCode="General" sourceLinked="0"/>
        <c:majorTickMark val="out"/>
        <c:minorTickMark val="none"/>
        <c:tickLblPos val="low"/>
        <c:txPr>
          <a:bodyPr rot="-5400000" vert="horz"/>
          <a:lstStyle/>
          <a:p>
            <a:pPr>
              <a:defRPr sz="800"/>
            </a:pPr>
            <a:endParaRPr lang="en-US"/>
          </a:p>
        </c:txPr>
        <c:crossAx val="942978472"/>
        <c:crosses val="autoZero"/>
        <c:auto val="1"/>
        <c:lblAlgn val="ctr"/>
        <c:lblOffset val="100"/>
        <c:noMultiLvlLbl val="0"/>
      </c:catAx>
      <c:valAx>
        <c:axId val="942978472"/>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942975728"/>
        <c:crosses val="autoZero"/>
        <c:crossBetween val="between"/>
      </c:valAx>
      <c:spPr>
        <a:solidFill>
          <a:schemeClr val="accent5">
            <a:lumMod val="20000"/>
            <a:lumOff val="80000"/>
          </a:schemeClr>
        </a:solidFill>
      </c:spPr>
    </c:plotArea>
    <c:plotVisOnly val="1"/>
    <c:dispBlanksAs val="gap"/>
    <c:showDLblsOverMax val="0"/>
  </c:chart>
  <c:spPr>
    <a:solidFill>
      <a:srgbClr val="B7C4FB"/>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32728936405888"/>
          <c:y val="5.5172413793103482E-2"/>
          <c:w val="0.77251385778612569"/>
          <c:h val="0.74904262829215362"/>
        </c:manualLayout>
      </c:layout>
      <c:barChart>
        <c:barDir val="col"/>
        <c:grouping val="clustered"/>
        <c:varyColors val="0"/>
        <c:ser>
          <c:idx val="0"/>
          <c:order val="0"/>
          <c:tx>
            <c:strRef>
              <c:f>Table!$G$460</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A338-4BAB-B301-460AF3883891}"/>
              </c:ext>
            </c:extLst>
          </c:dPt>
          <c:cat>
            <c:numRef>
              <c:f>Table!$J$459:$O$459</c:f>
              <c:numCache>
                <c:formatCode>General</c:formatCode>
                <c:ptCount val="6"/>
                <c:pt idx="0">
                  <c:v>2014</c:v>
                </c:pt>
                <c:pt idx="1">
                  <c:v>2015</c:v>
                </c:pt>
                <c:pt idx="2">
                  <c:v>2016</c:v>
                </c:pt>
                <c:pt idx="3">
                  <c:v>2017</c:v>
                </c:pt>
                <c:pt idx="4">
                  <c:v>2018</c:v>
                </c:pt>
                <c:pt idx="5">
                  <c:v>2019</c:v>
                </c:pt>
              </c:numCache>
            </c:numRef>
          </c:cat>
          <c:val>
            <c:numRef>
              <c:f>Table!$J$460:$O$460</c:f>
              <c:numCache>
                <c:formatCode>0.00</c:formatCode>
                <c:ptCount val="6"/>
                <c:pt idx="0">
                  <c:v>9.6191999999999993</c:v>
                </c:pt>
                <c:pt idx="1">
                  <c:v>10.170999999999999</c:v>
                </c:pt>
                <c:pt idx="2">
                  <c:v>10.697699999999999</c:v>
                </c:pt>
                <c:pt idx="3">
                  <c:v>11.028600000000001</c:v>
                </c:pt>
                <c:pt idx="4">
                  <c:v>10.624000000000001</c:v>
                </c:pt>
                <c:pt idx="5">
                  <c:v>11.2539</c:v>
                </c:pt>
              </c:numCache>
            </c:numRef>
          </c:val>
          <c:extLst>
            <c:ext xmlns:c16="http://schemas.microsoft.com/office/drawing/2014/chart" uri="{C3380CC4-5D6E-409C-BE32-E72D297353CC}">
              <c16:uniqueId val="{00000002-A338-4BAB-B301-460AF3883891}"/>
            </c:ext>
          </c:extLst>
        </c:ser>
        <c:ser>
          <c:idx val="1"/>
          <c:order val="1"/>
          <c:tx>
            <c:strRef>
              <c:f>Table!$G$469</c:f>
              <c:strCache>
                <c:ptCount val="1"/>
                <c:pt idx="0">
                  <c:v>(EC) MARLBOROUGH</c:v>
                </c:pt>
              </c:strCache>
            </c:strRef>
          </c:tx>
          <c:spPr>
            <a:solidFill>
              <a:srgbClr val="C00000"/>
            </a:solidFill>
            <a:scene3d>
              <a:camera prst="orthographicFront"/>
              <a:lightRig rig="threePt" dir="t"/>
            </a:scene3d>
            <a:sp3d>
              <a:bevelT/>
            </a:sp3d>
          </c:spPr>
          <c:invertIfNegative val="0"/>
          <c:cat>
            <c:numRef>
              <c:f>Table!$J$459:$O$459</c:f>
              <c:numCache>
                <c:formatCode>General</c:formatCode>
                <c:ptCount val="6"/>
                <c:pt idx="0">
                  <c:v>2014</c:v>
                </c:pt>
                <c:pt idx="1">
                  <c:v>2015</c:v>
                </c:pt>
                <c:pt idx="2">
                  <c:v>2016</c:v>
                </c:pt>
                <c:pt idx="3">
                  <c:v>2017</c:v>
                </c:pt>
                <c:pt idx="4">
                  <c:v>2018</c:v>
                </c:pt>
                <c:pt idx="5">
                  <c:v>2019</c:v>
                </c:pt>
              </c:numCache>
            </c:numRef>
          </c:cat>
          <c:val>
            <c:numRef>
              <c:f>Table!$J$469:$O$469</c:f>
              <c:numCache>
                <c:formatCode>0.00</c:formatCode>
                <c:ptCount val="6"/>
                <c:pt idx="0">
                  <c:v>7.0849000000000002</c:v>
                </c:pt>
                <c:pt idx="1">
                  <c:v>7.4808000000000003</c:v>
                </c:pt>
                <c:pt idx="2">
                  <c:v>6.8033000000000001</c:v>
                </c:pt>
                <c:pt idx="3">
                  <c:v>8.3141999999999996</c:v>
                </c:pt>
                <c:pt idx="4">
                  <c:v>6.0407999999999999</c:v>
                </c:pt>
                <c:pt idx="5">
                  <c:v>8.6140000000000008</c:v>
                </c:pt>
              </c:numCache>
            </c:numRef>
          </c:val>
          <c:extLst>
            <c:ext xmlns:c16="http://schemas.microsoft.com/office/drawing/2014/chart" uri="{C3380CC4-5D6E-409C-BE32-E72D297353CC}">
              <c16:uniqueId val="{00000003-A338-4BAB-B301-460AF3883891}"/>
            </c:ext>
          </c:extLst>
        </c:ser>
        <c:dLbls>
          <c:showLegendKey val="0"/>
          <c:showVal val="0"/>
          <c:showCatName val="0"/>
          <c:showSerName val="0"/>
          <c:showPercent val="0"/>
          <c:showBubbleSize val="0"/>
        </c:dLbls>
        <c:gapWidth val="150"/>
        <c:axId val="942976904"/>
        <c:axId val="942978080"/>
      </c:barChart>
      <c:catAx>
        <c:axId val="94297690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2978080"/>
        <c:crosses val="autoZero"/>
        <c:auto val="1"/>
        <c:lblAlgn val="ctr"/>
        <c:lblOffset val="100"/>
        <c:noMultiLvlLbl val="0"/>
      </c:catAx>
      <c:valAx>
        <c:axId val="942978080"/>
        <c:scaling>
          <c:orientation val="minMax"/>
        </c:scaling>
        <c:delete val="0"/>
        <c:axPos val="l"/>
        <c:majorGridlines/>
        <c:title>
          <c:tx>
            <c:rich>
              <a:bodyPr rot="-5400000" vert="horz"/>
              <a:lstStyle/>
              <a:p>
                <a:pPr>
                  <a:defRPr sz="800"/>
                </a:pPr>
                <a:r>
                  <a:rPr lang="en-US"/>
                  <a:t>% of Network with Rutting &gt;10mm</a:t>
                </a:r>
              </a:p>
            </c:rich>
          </c:tx>
          <c:layout>
            <c:manualLayout>
              <c:xMode val="edge"/>
              <c:yMode val="edge"/>
              <c:x val="8.501317151869775E-2"/>
              <c:y val="0.10152382031382767"/>
            </c:manualLayout>
          </c:layout>
          <c:overlay val="0"/>
        </c:title>
        <c:numFmt formatCode="0.0" sourceLinked="0"/>
        <c:majorTickMark val="none"/>
        <c:minorTickMark val="none"/>
        <c:tickLblPos val="nextTo"/>
        <c:txPr>
          <a:bodyPr/>
          <a:lstStyle/>
          <a:p>
            <a:pPr>
              <a:defRPr sz="800"/>
            </a:pPr>
            <a:endParaRPr lang="en-US"/>
          </a:p>
        </c:txPr>
        <c:crossAx val="942976904"/>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tx2">
        <a:lumMod val="60000"/>
        <a:lumOff val="40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Table!$J$459</c:f>
              <c:strCache>
                <c:ptCount val="1"/>
                <c:pt idx="0">
                  <c:v>2014</c:v>
                </c:pt>
              </c:strCache>
            </c:strRef>
          </c:tx>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Table!$J$469:$J$475</c:f>
              <c:numCache>
                <c:formatCode>0.00</c:formatCode>
                <c:ptCount val="7"/>
                <c:pt idx="0">
                  <c:v>7.0849000000000002</c:v>
                </c:pt>
                <c:pt idx="1">
                  <c:v>0</c:v>
                </c:pt>
                <c:pt idx="2">
                  <c:v>9.0357000000000003</c:v>
                </c:pt>
                <c:pt idx="3">
                  <c:v>6.4817999999999998</c:v>
                </c:pt>
                <c:pt idx="4">
                  <c:v>0</c:v>
                </c:pt>
                <c:pt idx="5">
                  <c:v>0</c:v>
                </c:pt>
                <c:pt idx="6">
                  <c:v>5.7042999999999999</c:v>
                </c:pt>
              </c:numCache>
            </c:numRef>
          </c:val>
          <c:extLst>
            <c:ext xmlns:c16="http://schemas.microsoft.com/office/drawing/2014/chart" uri="{C3380CC4-5D6E-409C-BE32-E72D297353CC}">
              <c16:uniqueId val="{00000000-1807-47A2-9B9F-911837171612}"/>
            </c:ext>
          </c:extLst>
        </c:ser>
        <c:ser>
          <c:idx val="1"/>
          <c:order val="1"/>
          <c:tx>
            <c:strRef>
              <c:f>Table!$K$459</c:f>
              <c:strCache>
                <c:ptCount val="1"/>
                <c:pt idx="0">
                  <c:v>2015</c:v>
                </c:pt>
              </c:strCache>
            </c:strRef>
          </c:tx>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Table!$K$469:$K$475</c:f>
              <c:numCache>
                <c:formatCode>0.00</c:formatCode>
                <c:ptCount val="7"/>
                <c:pt idx="0">
                  <c:v>7.4808000000000003</c:v>
                </c:pt>
                <c:pt idx="1">
                  <c:v>0</c:v>
                </c:pt>
                <c:pt idx="2">
                  <c:v>9.3362999999999996</c:v>
                </c:pt>
                <c:pt idx="3">
                  <c:v>6.6002999999999998</c:v>
                </c:pt>
                <c:pt idx="4">
                  <c:v>0</c:v>
                </c:pt>
                <c:pt idx="5">
                  <c:v>0</c:v>
                </c:pt>
                <c:pt idx="6">
                  <c:v>6.4832999999999998</c:v>
                </c:pt>
              </c:numCache>
            </c:numRef>
          </c:val>
          <c:extLst>
            <c:ext xmlns:c16="http://schemas.microsoft.com/office/drawing/2014/chart" uri="{C3380CC4-5D6E-409C-BE32-E72D297353CC}">
              <c16:uniqueId val="{00000001-1807-47A2-9B9F-911837171612}"/>
            </c:ext>
          </c:extLst>
        </c:ser>
        <c:ser>
          <c:idx val="2"/>
          <c:order val="2"/>
          <c:tx>
            <c:strRef>
              <c:f>Table!$L$459</c:f>
              <c:strCache>
                <c:ptCount val="1"/>
                <c:pt idx="0">
                  <c:v>2016</c:v>
                </c:pt>
              </c:strCache>
            </c:strRef>
          </c:tx>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Table!$L$469:$L$475</c:f>
              <c:numCache>
                <c:formatCode>0.00</c:formatCode>
                <c:ptCount val="7"/>
                <c:pt idx="0">
                  <c:v>6.8033000000000001</c:v>
                </c:pt>
                <c:pt idx="1">
                  <c:v>0</c:v>
                </c:pt>
                <c:pt idx="2">
                  <c:v>7.6544999999999996</c:v>
                </c:pt>
                <c:pt idx="3">
                  <c:v>6.4486999999999997</c:v>
                </c:pt>
                <c:pt idx="4">
                  <c:v>0</c:v>
                </c:pt>
                <c:pt idx="5">
                  <c:v>0</c:v>
                </c:pt>
                <c:pt idx="6">
                  <c:v>6.2628000000000004</c:v>
                </c:pt>
              </c:numCache>
            </c:numRef>
          </c:val>
          <c:extLst>
            <c:ext xmlns:c16="http://schemas.microsoft.com/office/drawing/2014/chart" uri="{C3380CC4-5D6E-409C-BE32-E72D297353CC}">
              <c16:uniqueId val="{00000002-1807-47A2-9B9F-911837171612}"/>
            </c:ext>
          </c:extLst>
        </c:ser>
        <c:ser>
          <c:idx val="3"/>
          <c:order val="3"/>
          <c:tx>
            <c:strRef>
              <c:f>Table!$M$459</c:f>
              <c:strCache>
                <c:ptCount val="1"/>
                <c:pt idx="0">
                  <c:v>2017</c:v>
                </c:pt>
              </c:strCache>
            </c:strRef>
          </c:tx>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Table!$M$469:$M$475</c:f>
              <c:numCache>
                <c:formatCode>0.00</c:formatCode>
                <c:ptCount val="7"/>
                <c:pt idx="0">
                  <c:v>8.3141999999999996</c:v>
                </c:pt>
                <c:pt idx="1">
                  <c:v>0</c:v>
                </c:pt>
                <c:pt idx="2">
                  <c:v>9.8854000000000006</c:v>
                </c:pt>
                <c:pt idx="3">
                  <c:v>8.1217000000000006</c:v>
                </c:pt>
                <c:pt idx="4">
                  <c:v>0</c:v>
                </c:pt>
                <c:pt idx="5">
                  <c:v>0</c:v>
                </c:pt>
                <c:pt idx="6">
                  <c:v>6.8380999999999998</c:v>
                </c:pt>
              </c:numCache>
            </c:numRef>
          </c:val>
          <c:extLst>
            <c:ext xmlns:c16="http://schemas.microsoft.com/office/drawing/2014/chart" uri="{C3380CC4-5D6E-409C-BE32-E72D297353CC}">
              <c16:uniqueId val="{00000003-1807-47A2-9B9F-911837171612}"/>
            </c:ext>
          </c:extLst>
        </c:ser>
        <c:ser>
          <c:idx val="4"/>
          <c:order val="4"/>
          <c:tx>
            <c:strRef>
              <c:f>Table!$N$459</c:f>
              <c:strCache>
                <c:ptCount val="1"/>
                <c:pt idx="0">
                  <c:v>2018</c:v>
                </c:pt>
              </c:strCache>
            </c:strRef>
          </c:tx>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Table!$N$469:$N$475</c:f>
              <c:numCache>
                <c:formatCode>0.00</c:formatCode>
                <c:ptCount val="7"/>
                <c:pt idx="0">
                  <c:v>6.0407999999999999</c:v>
                </c:pt>
                <c:pt idx="1">
                  <c:v>0</c:v>
                </c:pt>
                <c:pt idx="2">
                  <c:v>6.5559000000000003</c:v>
                </c:pt>
                <c:pt idx="3">
                  <c:v>6.8592000000000004</c:v>
                </c:pt>
                <c:pt idx="4">
                  <c:v>0</c:v>
                </c:pt>
                <c:pt idx="5">
                  <c:v>0</c:v>
                </c:pt>
                <c:pt idx="6">
                  <c:v>4.6505000000000001</c:v>
                </c:pt>
              </c:numCache>
            </c:numRef>
          </c:val>
          <c:extLst>
            <c:ext xmlns:c16="http://schemas.microsoft.com/office/drawing/2014/chart" uri="{C3380CC4-5D6E-409C-BE32-E72D297353CC}">
              <c16:uniqueId val="{00000004-1807-47A2-9B9F-911837171612}"/>
            </c:ext>
          </c:extLst>
        </c:ser>
        <c:ser>
          <c:idx val="5"/>
          <c:order val="5"/>
          <c:tx>
            <c:strRef>
              <c:f>Table!$O$459</c:f>
              <c:strCache>
                <c:ptCount val="1"/>
                <c:pt idx="0">
                  <c:v>2019</c:v>
                </c:pt>
              </c:strCache>
            </c:strRef>
          </c:tx>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Table!$O$469:$O$475</c:f>
              <c:numCache>
                <c:formatCode>0.00</c:formatCode>
                <c:ptCount val="7"/>
                <c:pt idx="0">
                  <c:v>8.6140000000000008</c:v>
                </c:pt>
                <c:pt idx="1">
                  <c:v>0</c:v>
                </c:pt>
                <c:pt idx="2">
                  <c:v>11.0382</c:v>
                </c:pt>
                <c:pt idx="3">
                  <c:v>8.09</c:v>
                </c:pt>
                <c:pt idx="4">
                  <c:v>0</c:v>
                </c:pt>
                <c:pt idx="5">
                  <c:v>0</c:v>
                </c:pt>
                <c:pt idx="6">
                  <c:v>6.5696000000000003</c:v>
                </c:pt>
              </c:numCache>
            </c:numRef>
          </c:val>
          <c:extLst>
            <c:ext xmlns:c16="http://schemas.microsoft.com/office/drawing/2014/chart" uri="{C3380CC4-5D6E-409C-BE32-E72D297353CC}">
              <c16:uniqueId val="{00000005-1807-47A2-9B9F-911837171612}"/>
            </c:ext>
          </c:extLst>
        </c:ser>
        <c:dLbls>
          <c:showLegendKey val="0"/>
          <c:showVal val="0"/>
          <c:showCatName val="0"/>
          <c:showSerName val="0"/>
          <c:showPercent val="0"/>
          <c:showBubbleSize val="0"/>
        </c:dLbls>
        <c:gapWidth val="150"/>
        <c:axId val="942980040"/>
        <c:axId val="942995328"/>
      </c:barChart>
      <c:catAx>
        <c:axId val="942980040"/>
        <c:scaling>
          <c:orientation val="minMax"/>
        </c:scaling>
        <c:delete val="0"/>
        <c:axPos val="b"/>
        <c:numFmt formatCode="General" sourceLinked="1"/>
        <c:majorTickMark val="out"/>
        <c:minorTickMark val="none"/>
        <c:tickLblPos val="nextTo"/>
        <c:txPr>
          <a:bodyPr/>
          <a:lstStyle/>
          <a:p>
            <a:pPr>
              <a:defRPr sz="800"/>
            </a:pPr>
            <a:endParaRPr lang="en-US"/>
          </a:p>
        </c:txPr>
        <c:crossAx val="942995328"/>
        <c:crosses val="autoZero"/>
        <c:auto val="1"/>
        <c:lblAlgn val="ctr"/>
        <c:lblOffset val="100"/>
        <c:noMultiLvlLbl val="0"/>
      </c:catAx>
      <c:valAx>
        <c:axId val="942995328"/>
        <c:scaling>
          <c:orientation val="minMax"/>
        </c:scaling>
        <c:delete val="0"/>
        <c:axPos val="l"/>
        <c:majorGridlines/>
        <c:title>
          <c:tx>
            <c:rich>
              <a:bodyPr rot="-5400000" vert="horz"/>
              <a:lstStyle/>
              <a:p>
                <a:pPr>
                  <a:defRPr sz="800"/>
                </a:pPr>
                <a:r>
                  <a:rPr lang="en-US" sz="800"/>
                  <a:t>% of Network with Rutting &gt;10mm</a:t>
                </a:r>
              </a:p>
            </c:rich>
          </c:tx>
          <c:overlay val="0"/>
        </c:title>
        <c:numFmt formatCode="0.0" sourceLinked="0"/>
        <c:majorTickMark val="out"/>
        <c:minorTickMark val="none"/>
        <c:tickLblPos val="nextTo"/>
        <c:txPr>
          <a:bodyPr/>
          <a:lstStyle/>
          <a:p>
            <a:pPr>
              <a:defRPr sz="900"/>
            </a:pPr>
            <a:endParaRPr lang="en-US"/>
          </a:p>
        </c:txPr>
        <c:crossAx val="942980040"/>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744" l="0.70000000000000062" r="0.70000000000000062" t="0.75000000000000744"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Table!$G$460</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Table!$J$460:$J$466</c:f>
              <c:numCache>
                <c:formatCode>0.00</c:formatCode>
                <c:ptCount val="7"/>
                <c:pt idx="0">
                  <c:v>9.6191999999999993</c:v>
                </c:pt>
                <c:pt idx="1">
                  <c:v>4.9074</c:v>
                </c:pt>
                <c:pt idx="2">
                  <c:v>9.6061999999999994</c:v>
                </c:pt>
                <c:pt idx="3">
                  <c:v>11.477600000000001</c:v>
                </c:pt>
                <c:pt idx="4">
                  <c:v>9.7371999999999996</c:v>
                </c:pt>
                <c:pt idx="5">
                  <c:v>9.9547000000000008</c:v>
                </c:pt>
                <c:pt idx="6">
                  <c:v>8.2250999999999994</c:v>
                </c:pt>
              </c:numCache>
            </c:numRef>
          </c:val>
          <c:extLst>
            <c:ext xmlns:c16="http://schemas.microsoft.com/office/drawing/2014/chart" uri="{C3380CC4-5D6E-409C-BE32-E72D297353CC}">
              <c16:uniqueId val="{00000000-A487-43CB-8A16-2AC2832C8258}"/>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Table!$K$460:$K$466</c:f>
              <c:numCache>
                <c:formatCode>0.00</c:formatCode>
                <c:ptCount val="7"/>
                <c:pt idx="0">
                  <c:v>10.170999999999999</c:v>
                </c:pt>
                <c:pt idx="1">
                  <c:v>5.5972999999999997</c:v>
                </c:pt>
                <c:pt idx="2">
                  <c:v>10.296099999999999</c:v>
                </c:pt>
                <c:pt idx="3">
                  <c:v>12.0167</c:v>
                </c:pt>
                <c:pt idx="4">
                  <c:v>10.333</c:v>
                </c:pt>
                <c:pt idx="5">
                  <c:v>10.4679</c:v>
                </c:pt>
                <c:pt idx="6">
                  <c:v>8.5099</c:v>
                </c:pt>
              </c:numCache>
            </c:numRef>
          </c:val>
          <c:extLst>
            <c:ext xmlns:c16="http://schemas.microsoft.com/office/drawing/2014/chart" uri="{C3380CC4-5D6E-409C-BE32-E72D297353CC}">
              <c16:uniqueId val="{00000001-A487-43CB-8A16-2AC2832C8258}"/>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Table!$L$460:$L$466</c:f>
              <c:numCache>
                <c:formatCode>0.00</c:formatCode>
                <c:ptCount val="7"/>
                <c:pt idx="0">
                  <c:v>10.697699999999999</c:v>
                </c:pt>
                <c:pt idx="1">
                  <c:v>5.6609999999999996</c:v>
                </c:pt>
                <c:pt idx="2">
                  <c:v>10.7256</c:v>
                </c:pt>
                <c:pt idx="3">
                  <c:v>12.9269</c:v>
                </c:pt>
                <c:pt idx="4">
                  <c:v>11.1052</c:v>
                </c:pt>
                <c:pt idx="5">
                  <c:v>10.9224</c:v>
                </c:pt>
                <c:pt idx="6">
                  <c:v>8.5266999999999999</c:v>
                </c:pt>
              </c:numCache>
            </c:numRef>
          </c:val>
          <c:extLst>
            <c:ext xmlns:c16="http://schemas.microsoft.com/office/drawing/2014/chart" uri="{C3380CC4-5D6E-409C-BE32-E72D297353CC}">
              <c16:uniqueId val="{00000002-A487-43CB-8A16-2AC2832C8258}"/>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Table!$M$460:$M$466</c:f>
              <c:numCache>
                <c:formatCode>0.00</c:formatCode>
                <c:ptCount val="7"/>
                <c:pt idx="0">
                  <c:v>11.028600000000001</c:v>
                </c:pt>
                <c:pt idx="1">
                  <c:v>5.625</c:v>
                </c:pt>
                <c:pt idx="2">
                  <c:v>11.962</c:v>
                </c:pt>
                <c:pt idx="3">
                  <c:v>13.424200000000001</c:v>
                </c:pt>
                <c:pt idx="4">
                  <c:v>11.1807</c:v>
                </c:pt>
                <c:pt idx="5">
                  <c:v>11.200100000000001</c:v>
                </c:pt>
                <c:pt idx="6">
                  <c:v>8.9146000000000001</c:v>
                </c:pt>
              </c:numCache>
            </c:numRef>
          </c:val>
          <c:extLst>
            <c:ext xmlns:c16="http://schemas.microsoft.com/office/drawing/2014/chart" uri="{C3380CC4-5D6E-409C-BE32-E72D297353CC}">
              <c16:uniqueId val="{00000003-A487-43CB-8A16-2AC2832C8258}"/>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Table!$N$460:$N$466</c:f>
              <c:numCache>
                <c:formatCode>0.00</c:formatCode>
                <c:ptCount val="7"/>
                <c:pt idx="0">
                  <c:v>10.624000000000001</c:v>
                </c:pt>
                <c:pt idx="1">
                  <c:v>5.4836999999999998</c:v>
                </c:pt>
                <c:pt idx="2">
                  <c:v>10.337899999999999</c:v>
                </c:pt>
                <c:pt idx="3">
                  <c:v>13.298999999999999</c:v>
                </c:pt>
                <c:pt idx="4">
                  <c:v>10.952199999999999</c:v>
                </c:pt>
                <c:pt idx="5">
                  <c:v>11.051500000000001</c:v>
                </c:pt>
                <c:pt idx="6">
                  <c:v>7.7656999999999998</c:v>
                </c:pt>
              </c:numCache>
            </c:numRef>
          </c:val>
          <c:extLst>
            <c:ext xmlns:c16="http://schemas.microsoft.com/office/drawing/2014/chart" uri="{C3380CC4-5D6E-409C-BE32-E72D297353CC}">
              <c16:uniqueId val="{00000004-A487-43CB-8A16-2AC2832C8258}"/>
            </c:ext>
          </c:extLst>
        </c:ser>
        <c:ser>
          <c:idx val="5"/>
          <c:order val="5"/>
          <c:tx>
            <c:strRef>
              <c:f>Table!$O$459</c:f>
              <c:strCache>
                <c:ptCount val="1"/>
                <c:pt idx="0">
                  <c:v>2019</c:v>
                </c:pt>
              </c:strCache>
            </c:strRef>
          </c:tx>
          <c:spPr>
            <a:noFill/>
            <a:ln>
              <a:noFill/>
            </a:ln>
          </c:spPr>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Table!$O$460:$O$466</c:f>
              <c:numCache>
                <c:formatCode>0.00</c:formatCode>
                <c:ptCount val="7"/>
                <c:pt idx="0">
                  <c:v>11.2539</c:v>
                </c:pt>
                <c:pt idx="1">
                  <c:v>5.7222</c:v>
                </c:pt>
                <c:pt idx="2">
                  <c:v>11.605700000000001</c:v>
                </c:pt>
                <c:pt idx="3">
                  <c:v>13.293799999999999</c:v>
                </c:pt>
                <c:pt idx="4">
                  <c:v>11.7798</c:v>
                </c:pt>
                <c:pt idx="5">
                  <c:v>11.803599999999999</c:v>
                </c:pt>
                <c:pt idx="6">
                  <c:v>8.2555999999999994</c:v>
                </c:pt>
              </c:numCache>
            </c:numRef>
          </c:val>
          <c:extLst>
            <c:ext xmlns:c16="http://schemas.microsoft.com/office/drawing/2014/chart" uri="{C3380CC4-5D6E-409C-BE32-E72D297353CC}">
              <c16:uniqueId val="{00000005-A487-43CB-8A16-2AC2832C8258}"/>
            </c:ext>
          </c:extLst>
        </c:ser>
        <c:dLbls>
          <c:showLegendKey val="0"/>
          <c:showVal val="0"/>
          <c:showCatName val="0"/>
          <c:showSerName val="0"/>
          <c:showPercent val="0"/>
          <c:showBubbleSize val="0"/>
        </c:dLbls>
        <c:gapWidth val="150"/>
        <c:axId val="942994936"/>
        <c:axId val="942995720"/>
      </c:barChart>
      <c:catAx>
        <c:axId val="942994936"/>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942995720"/>
        <c:crosses val="autoZero"/>
        <c:auto val="1"/>
        <c:lblAlgn val="ctr"/>
        <c:lblOffset val="100"/>
        <c:noMultiLvlLbl val="0"/>
      </c:catAx>
      <c:valAx>
        <c:axId val="942995720"/>
        <c:scaling>
          <c:orientation val="minMax"/>
        </c:scaling>
        <c:delete val="1"/>
        <c:axPos val="l"/>
        <c:numFmt formatCode="0" sourceLinked="0"/>
        <c:majorTickMark val="none"/>
        <c:minorTickMark val="none"/>
        <c:tickLblPos val="none"/>
        <c:crossAx val="942994936"/>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28589765695349"/>
          <c:y val="5.5172413793103482E-2"/>
          <c:w val="0.81372914152154363"/>
          <c:h val="0.72255271071248539"/>
        </c:manualLayout>
      </c:layout>
      <c:barChart>
        <c:barDir val="col"/>
        <c:grouping val="clustered"/>
        <c:varyColors val="0"/>
        <c:ser>
          <c:idx val="0"/>
          <c:order val="0"/>
          <c:tx>
            <c:strRef>
              <c:f>Table!$G$277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6588-4204-8A6B-1EE4E486B66F}"/>
              </c:ext>
            </c:extLst>
          </c:dPt>
          <c:cat>
            <c:numRef>
              <c:f>Table!$J$274:$O$274</c:f>
              <c:numCache>
                <c:formatCode>General</c:formatCode>
                <c:ptCount val="6"/>
                <c:pt idx="0">
                  <c:v>2014</c:v>
                </c:pt>
                <c:pt idx="1">
                  <c:v>2015</c:v>
                </c:pt>
                <c:pt idx="2">
                  <c:v>2016</c:v>
                </c:pt>
                <c:pt idx="3">
                  <c:v>2017</c:v>
                </c:pt>
                <c:pt idx="4">
                  <c:v>2018</c:v>
                </c:pt>
                <c:pt idx="5">
                  <c:v>2019</c:v>
                </c:pt>
              </c:numCache>
            </c:numRef>
          </c:cat>
          <c:val>
            <c:numRef>
              <c:f>Table!$J$277:$O$277</c:f>
              <c:numCache>
                <c:formatCode>_(* #,##0.00_);_(* \(#,##0.00\);_(* "-"??_);_(@_)</c:formatCode>
                <c:ptCount val="6"/>
                <c:pt idx="0">
                  <c:v>2.9016000000000002</c:v>
                </c:pt>
                <c:pt idx="1">
                  <c:v>2.5598000000000001</c:v>
                </c:pt>
                <c:pt idx="2">
                  <c:v>2.1252</c:v>
                </c:pt>
                <c:pt idx="3">
                  <c:v>1.6318999999999999</c:v>
                </c:pt>
                <c:pt idx="4">
                  <c:v>1.4737</c:v>
                </c:pt>
                <c:pt idx="5">
                  <c:v>1.5239</c:v>
                </c:pt>
              </c:numCache>
            </c:numRef>
          </c:val>
          <c:extLst>
            <c:ext xmlns:c16="http://schemas.microsoft.com/office/drawing/2014/chart" uri="{C3380CC4-5D6E-409C-BE32-E72D297353CC}">
              <c16:uniqueId val="{00000002-6588-4204-8A6B-1EE4E486B66F}"/>
            </c:ext>
          </c:extLst>
        </c:ser>
        <c:ser>
          <c:idx val="1"/>
          <c:order val="1"/>
          <c:tx>
            <c:strRef>
              <c:f>Table!$G$282</c:f>
              <c:strCache>
                <c:ptCount val="1"/>
                <c:pt idx="0">
                  <c:v>(NOC) NORTHLAND</c:v>
                </c:pt>
              </c:strCache>
            </c:strRef>
          </c:tx>
          <c:spPr>
            <a:solidFill>
              <a:srgbClr val="C00000"/>
            </a:solidFill>
            <a:scene3d>
              <a:camera prst="orthographicFront"/>
              <a:lightRig rig="threePt" dir="t"/>
            </a:scene3d>
            <a:sp3d>
              <a:bevelT/>
            </a:sp3d>
          </c:spPr>
          <c:invertIfNegative val="0"/>
          <c:cat>
            <c:numRef>
              <c:f>Table!$J$274:$O$274</c:f>
              <c:numCache>
                <c:formatCode>General</c:formatCode>
                <c:ptCount val="6"/>
                <c:pt idx="0">
                  <c:v>2014</c:v>
                </c:pt>
                <c:pt idx="1">
                  <c:v>2015</c:v>
                </c:pt>
                <c:pt idx="2">
                  <c:v>2016</c:v>
                </c:pt>
                <c:pt idx="3">
                  <c:v>2017</c:v>
                </c:pt>
                <c:pt idx="4">
                  <c:v>2018</c:v>
                </c:pt>
                <c:pt idx="5">
                  <c:v>2019</c:v>
                </c:pt>
              </c:numCache>
            </c:numRef>
          </c:cat>
          <c:val>
            <c:numRef>
              <c:f>Table!$J$282:$O$282</c:f>
              <c:numCache>
                <c:formatCode>_(* #,##0.00_);_(* \(#,##0.00\);_(* "-"??_);_(@_)</c:formatCode>
                <c:ptCount val="6"/>
                <c:pt idx="0">
                  <c:v>3.4556</c:v>
                </c:pt>
                <c:pt idx="1">
                  <c:v>3.9074</c:v>
                </c:pt>
                <c:pt idx="2">
                  <c:v>4.1967999999999996</c:v>
                </c:pt>
                <c:pt idx="3">
                  <c:v>3.8166000000000002</c:v>
                </c:pt>
                <c:pt idx="4">
                  <c:v>3.8089</c:v>
                </c:pt>
                <c:pt idx="5">
                  <c:v>4.0548000000000002</c:v>
                </c:pt>
              </c:numCache>
            </c:numRef>
          </c:val>
          <c:extLst>
            <c:ext xmlns:c16="http://schemas.microsoft.com/office/drawing/2014/chart" uri="{C3380CC4-5D6E-409C-BE32-E72D297353CC}">
              <c16:uniqueId val="{00000003-6588-4204-8A6B-1EE4E486B66F}"/>
            </c:ext>
          </c:extLst>
        </c:ser>
        <c:dLbls>
          <c:showLegendKey val="0"/>
          <c:showVal val="0"/>
          <c:showCatName val="0"/>
          <c:showSerName val="0"/>
          <c:showPercent val="0"/>
          <c:showBubbleSize val="0"/>
        </c:dLbls>
        <c:gapWidth val="150"/>
        <c:axId val="666625296"/>
        <c:axId val="665910464"/>
      </c:barChart>
      <c:catAx>
        <c:axId val="66662529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5910464"/>
        <c:crosses val="autoZero"/>
        <c:auto val="1"/>
        <c:lblAlgn val="ctr"/>
        <c:lblOffset val="100"/>
        <c:noMultiLvlLbl val="0"/>
      </c:catAx>
      <c:valAx>
        <c:axId val="665910464"/>
        <c:scaling>
          <c:orientation val="minMax"/>
        </c:scaling>
        <c:delete val="0"/>
        <c:axPos val="l"/>
        <c:majorGridlines/>
        <c:title>
          <c:tx>
            <c:rich>
              <a:bodyPr rot="-5400000" vert="horz"/>
              <a:lstStyle/>
              <a:p>
                <a:pPr>
                  <a:defRPr sz="700"/>
                </a:pPr>
                <a:r>
                  <a:rPr lang="en-US" sz="700"/>
                  <a:t>Average Remaining Seal Life</a:t>
                </a:r>
              </a:p>
            </c:rich>
          </c:tx>
          <c:layout>
            <c:manualLayout>
              <c:xMode val="edge"/>
              <c:yMode val="edge"/>
              <c:x val="4.908165700066712E-2"/>
              <c:y val="0.16342632667605289"/>
            </c:manualLayout>
          </c:layout>
          <c:overlay val="0"/>
        </c:title>
        <c:numFmt formatCode="0.0" sourceLinked="0"/>
        <c:majorTickMark val="none"/>
        <c:minorTickMark val="none"/>
        <c:tickLblPos val="nextTo"/>
        <c:txPr>
          <a:bodyPr/>
          <a:lstStyle/>
          <a:p>
            <a:pPr>
              <a:defRPr sz="800"/>
            </a:pPr>
            <a:endParaRPr lang="en-US"/>
          </a:p>
        </c:txPr>
        <c:crossAx val="666625296"/>
        <c:crosses val="autoZero"/>
        <c:crossBetween val="between"/>
      </c:valAx>
      <c:dTable>
        <c:showHorzBorder val="1"/>
        <c:showVertBorder val="1"/>
        <c:showOutline val="1"/>
        <c:showKeys val="1"/>
        <c:txPr>
          <a:bodyPr/>
          <a:lstStyle/>
          <a:p>
            <a:pPr rtl="0">
              <a:defRPr sz="800"/>
            </a:pPr>
            <a:endParaRPr lang="en-US"/>
          </a:p>
        </c:txPr>
      </c:dTable>
      <c:spPr>
        <a:solidFill>
          <a:schemeClr val="accent3">
            <a:lumMod val="20000"/>
            <a:lumOff val="80000"/>
          </a:schemeClr>
        </a:solidFill>
      </c:spPr>
    </c:plotArea>
    <c:plotVisOnly val="1"/>
    <c:dispBlanksAs val="gap"/>
    <c:showDLblsOverMax val="0"/>
  </c:chart>
  <c:spPr>
    <a:solidFill>
      <a:srgbClr val="71B64A"/>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Table!$G$469</c:f>
          <c:strCache>
            <c:ptCount val="1"/>
            <c:pt idx="0">
              <c:v>(EC) MARLBOROUGH</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Table!$J$469:$J$475</c:f>
              <c:numCache>
                <c:formatCode>0.00</c:formatCode>
                <c:ptCount val="7"/>
                <c:pt idx="0">
                  <c:v>7.0849000000000002</c:v>
                </c:pt>
                <c:pt idx="1">
                  <c:v>0</c:v>
                </c:pt>
                <c:pt idx="2">
                  <c:v>9.0357000000000003</c:v>
                </c:pt>
                <c:pt idx="3">
                  <c:v>6.4817999999999998</c:v>
                </c:pt>
                <c:pt idx="4">
                  <c:v>0</c:v>
                </c:pt>
                <c:pt idx="5">
                  <c:v>0</c:v>
                </c:pt>
                <c:pt idx="6">
                  <c:v>5.7042999999999999</c:v>
                </c:pt>
              </c:numCache>
            </c:numRef>
          </c:val>
          <c:extLst>
            <c:ext xmlns:c16="http://schemas.microsoft.com/office/drawing/2014/chart" uri="{C3380CC4-5D6E-409C-BE32-E72D297353CC}">
              <c16:uniqueId val="{00000000-0C27-455B-930E-7657075DFCD0}"/>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Table!$K$469:$K$475</c:f>
              <c:numCache>
                <c:formatCode>0.00</c:formatCode>
                <c:ptCount val="7"/>
                <c:pt idx="0">
                  <c:v>7.4808000000000003</c:v>
                </c:pt>
                <c:pt idx="1">
                  <c:v>0</c:v>
                </c:pt>
                <c:pt idx="2">
                  <c:v>9.3362999999999996</c:v>
                </c:pt>
                <c:pt idx="3">
                  <c:v>6.6002999999999998</c:v>
                </c:pt>
                <c:pt idx="4">
                  <c:v>0</c:v>
                </c:pt>
                <c:pt idx="5">
                  <c:v>0</c:v>
                </c:pt>
                <c:pt idx="6">
                  <c:v>6.4832999999999998</c:v>
                </c:pt>
              </c:numCache>
            </c:numRef>
          </c:val>
          <c:extLst>
            <c:ext xmlns:c16="http://schemas.microsoft.com/office/drawing/2014/chart" uri="{C3380CC4-5D6E-409C-BE32-E72D297353CC}">
              <c16:uniqueId val="{00000001-0C27-455B-930E-7657075DFCD0}"/>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Table!$L$469:$L$475</c:f>
              <c:numCache>
                <c:formatCode>0.00</c:formatCode>
                <c:ptCount val="7"/>
                <c:pt idx="0">
                  <c:v>6.8033000000000001</c:v>
                </c:pt>
                <c:pt idx="1">
                  <c:v>0</c:v>
                </c:pt>
                <c:pt idx="2">
                  <c:v>7.6544999999999996</c:v>
                </c:pt>
                <c:pt idx="3">
                  <c:v>6.4486999999999997</c:v>
                </c:pt>
                <c:pt idx="4">
                  <c:v>0</c:v>
                </c:pt>
                <c:pt idx="5">
                  <c:v>0</c:v>
                </c:pt>
                <c:pt idx="6">
                  <c:v>6.2628000000000004</c:v>
                </c:pt>
              </c:numCache>
            </c:numRef>
          </c:val>
          <c:extLst>
            <c:ext xmlns:c16="http://schemas.microsoft.com/office/drawing/2014/chart" uri="{C3380CC4-5D6E-409C-BE32-E72D297353CC}">
              <c16:uniqueId val="{00000002-0C27-455B-930E-7657075DFCD0}"/>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Table!$M$469:$M$475</c:f>
              <c:numCache>
                <c:formatCode>0.00</c:formatCode>
                <c:ptCount val="7"/>
                <c:pt idx="0">
                  <c:v>8.3141999999999996</c:v>
                </c:pt>
                <c:pt idx="1">
                  <c:v>0</c:v>
                </c:pt>
                <c:pt idx="2">
                  <c:v>9.8854000000000006</c:v>
                </c:pt>
                <c:pt idx="3">
                  <c:v>8.1217000000000006</c:v>
                </c:pt>
                <c:pt idx="4">
                  <c:v>0</c:v>
                </c:pt>
                <c:pt idx="5">
                  <c:v>0</c:v>
                </c:pt>
                <c:pt idx="6">
                  <c:v>6.8380999999999998</c:v>
                </c:pt>
              </c:numCache>
            </c:numRef>
          </c:val>
          <c:extLst>
            <c:ext xmlns:c16="http://schemas.microsoft.com/office/drawing/2014/chart" uri="{C3380CC4-5D6E-409C-BE32-E72D297353CC}">
              <c16:uniqueId val="{00000003-0C27-455B-930E-7657075DFCD0}"/>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Table!$N$469:$N$475</c:f>
              <c:numCache>
                <c:formatCode>0.00</c:formatCode>
                <c:ptCount val="7"/>
                <c:pt idx="0">
                  <c:v>6.0407999999999999</c:v>
                </c:pt>
                <c:pt idx="1">
                  <c:v>0</c:v>
                </c:pt>
                <c:pt idx="2">
                  <c:v>6.5559000000000003</c:v>
                </c:pt>
                <c:pt idx="3">
                  <c:v>6.8592000000000004</c:v>
                </c:pt>
                <c:pt idx="4">
                  <c:v>0</c:v>
                </c:pt>
                <c:pt idx="5">
                  <c:v>0</c:v>
                </c:pt>
                <c:pt idx="6">
                  <c:v>4.6505000000000001</c:v>
                </c:pt>
              </c:numCache>
            </c:numRef>
          </c:val>
          <c:extLst>
            <c:ext xmlns:c16="http://schemas.microsoft.com/office/drawing/2014/chart" uri="{C3380CC4-5D6E-409C-BE32-E72D297353CC}">
              <c16:uniqueId val="{00000004-0C27-455B-930E-7657075DFCD0}"/>
            </c:ext>
          </c:extLst>
        </c:ser>
        <c:ser>
          <c:idx val="5"/>
          <c:order val="5"/>
          <c:tx>
            <c:strRef>
              <c:f>Table!$O$459</c:f>
              <c:strCache>
                <c:ptCount val="1"/>
                <c:pt idx="0">
                  <c:v>2019</c:v>
                </c:pt>
              </c:strCache>
            </c:strRef>
          </c:tx>
          <c:spPr>
            <a:noFill/>
            <a:ln>
              <a:noFill/>
            </a:ln>
          </c:spPr>
          <c:invertIfNegative val="0"/>
          <c:cat>
            <c:strRef>
              <c:f>Table!$H$469:$H$475</c:f>
              <c:strCache>
                <c:ptCount val="7"/>
                <c:pt idx="0">
                  <c:v>All</c:v>
                </c:pt>
                <c:pt idx="1">
                  <c:v>High Volume</c:v>
                </c:pt>
                <c:pt idx="2">
                  <c:v>National</c:v>
                </c:pt>
                <c:pt idx="3">
                  <c:v>Regional</c:v>
                </c:pt>
                <c:pt idx="4">
                  <c:v>Arterial</c:v>
                </c:pt>
                <c:pt idx="5">
                  <c:v>Primary Collector</c:v>
                </c:pt>
                <c:pt idx="6">
                  <c:v>Secondary Collector</c:v>
                </c:pt>
              </c:strCache>
            </c:strRef>
          </c:cat>
          <c:val>
            <c:numRef>
              <c:f>Table!$O$469:$O$475</c:f>
              <c:numCache>
                <c:formatCode>0.00</c:formatCode>
                <c:ptCount val="7"/>
                <c:pt idx="0">
                  <c:v>8.6140000000000008</c:v>
                </c:pt>
                <c:pt idx="1">
                  <c:v>0</c:v>
                </c:pt>
                <c:pt idx="2">
                  <c:v>11.0382</c:v>
                </c:pt>
                <c:pt idx="3">
                  <c:v>8.09</c:v>
                </c:pt>
                <c:pt idx="4">
                  <c:v>0</c:v>
                </c:pt>
                <c:pt idx="5">
                  <c:v>0</c:v>
                </c:pt>
                <c:pt idx="6">
                  <c:v>6.5696000000000003</c:v>
                </c:pt>
              </c:numCache>
            </c:numRef>
          </c:val>
          <c:extLst>
            <c:ext xmlns:c16="http://schemas.microsoft.com/office/drawing/2014/chart" uri="{C3380CC4-5D6E-409C-BE32-E72D297353CC}">
              <c16:uniqueId val="{00000005-0C27-455B-930E-7657075DFCD0}"/>
            </c:ext>
          </c:extLst>
        </c:ser>
        <c:dLbls>
          <c:showLegendKey val="0"/>
          <c:showVal val="0"/>
          <c:showCatName val="0"/>
          <c:showSerName val="0"/>
          <c:showPercent val="0"/>
          <c:showBubbleSize val="0"/>
        </c:dLbls>
        <c:gapWidth val="150"/>
        <c:axId val="942989056"/>
        <c:axId val="942997680"/>
      </c:barChart>
      <c:catAx>
        <c:axId val="942989056"/>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942997680"/>
        <c:crosses val="autoZero"/>
        <c:auto val="1"/>
        <c:lblAlgn val="ctr"/>
        <c:lblOffset val="100"/>
        <c:noMultiLvlLbl val="0"/>
      </c:catAx>
      <c:valAx>
        <c:axId val="942997680"/>
        <c:scaling>
          <c:orientation val="minMax"/>
        </c:scaling>
        <c:delete val="1"/>
        <c:axPos val="l"/>
        <c:numFmt formatCode="0" sourceLinked="0"/>
        <c:majorTickMark val="none"/>
        <c:minorTickMark val="none"/>
        <c:tickLblPos val="none"/>
        <c:crossAx val="942989056"/>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Table!$G$477</c:f>
              <c:strCache>
                <c:ptCount val="1"/>
                <c:pt idx="0">
                  <c:v>NOC vs (EC) MARLBOROUGH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AEC-4C16-A1E2-C8BC22D0C57E}"/>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EC-4C16-A1E2-C8BC22D0C57E}"/>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EC-4C16-A1E2-C8BC22D0C57E}"/>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EC-4C16-A1E2-C8BC22D0C57E}"/>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EC-4C16-A1E2-C8BC22D0C57E}"/>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EC-4C16-A1E2-C8BC22D0C57E}"/>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EC-4C16-A1E2-C8BC22D0C57E}"/>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EC-4C16-A1E2-C8BC22D0C57E}"/>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EC-4C16-A1E2-C8BC22D0C57E}"/>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EC-4C16-A1E2-C8BC22D0C57E}"/>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EC-4C16-A1E2-C8BC22D0C57E}"/>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EC-4C16-A1E2-C8BC22D0C57E}"/>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EC-4C16-A1E2-C8BC22D0C57E}"/>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AEC-4C16-A1E2-C8BC22D0C57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Table!$J$391:$O$391</c:f>
              <c:numCache>
                <c:formatCode>General</c:formatCode>
                <c:ptCount val="6"/>
                <c:pt idx="0">
                  <c:v>2014</c:v>
                </c:pt>
                <c:pt idx="1">
                  <c:v>2015</c:v>
                </c:pt>
                <c:pt idx="2">
                  <c:v>2016</c:v>
                </c:pt>
                <c:pt idx="3">
                  <c:v>2017</c:v>
                </c:pt>
                <c:pt idx="4">
                  <c:v>2018</c:v>
                </c:pt>
                <c:pt idx="5">
                  <c:v>2019</c:v>
                </c:pt>
              </c:numCache>
            </c:numRef>
          </c:cat>
          <c:val>
            <c:numRef>
              <c:f>Table!$J$477:$O$477</c:f>
              <c:numCache>
                <c:formatCode>0.00</c:formatCode>
                <c:ptCount val="6"/>
                <c:pt idx="0">
                  <c:v>2.5342999999999991</c:v>
                </c:pt>
                <c:pt idx="1">
                  <c:v>2.690199999999999</c:v>
                </c:pt>
                <c:pt idx="2">
                  <c:v>3.8943999999999992</c:v>
                </c:pt>
                <c:pt idx="3">
                  <c:v>2.7144000000000013</c:v>
                </c:pt>
                <c:pt idx="4">
                  <c:v>4.5832000000000006</c:v>
                </c:pt>
                <c:pt idx="5">
                  <c:v>2.639899999999999</c:v>
                </c:pt>
              </c:numCache>
            </c:numRef>
          </c:val>
          <c:extLst>
            <c:ext xmlns:c16="http://schemas.microsoft.com/office/drawing/2014/chart" uri="{C3380CC4-5D6E-409C-BE32-E72D297353CC}">
              <c16:uniqueId val="{0000000F-7AEC-4C16-A1E2-C8BC22D0C57E}"/>
            </c:ext>
          </c:extLst>
        </c:ser>
        <c:dLbls>
          <c:showLegendKey val="0"/>
          <c:showVal val="0"/>
          <c:showCatName val="0"/>
          <c:showSerName val="0"/>
          <c:showPercent val="0"/>
          <c:showBubbleSize val="0"/>
        </c:dLbls>
        <c:gapWidth val="86"/>
        <c:axId val="942997288"/>
        <c:axId val="942988664"/>
      </c:barChart>
      <c:catAx>
        <c:axId val="942997288"/>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55"/>
            </c:manualLayout>
          </c:layout>
          <c:overlay val="0"/>
        </c:title>
        <c:numFmt formatCode="General" sourceLinked="1"/>
        <c:majorTickMark val="out"/>
        <c:minorTickMark val="none"/>
        <c:tickLblPos val="low"/>
        <c:txPr>
          <a:bodyPr rot="0" vert="horz"/>
          <a:lstStyle/>
          <a:p>
            <a:pPr>
              <a:defRPr sz="800"/>
            </a:pPr>
            <a:endParaRPr lang="en-US"/>
          </a:p>
        </c:txPr>
        <c:crossAx val="942988664"/>
        <c:crosses val="autoZero"/>
        <c:auto val="1"/>
        <c:lblAlgn val="ctr"/>
        <c:lblOffset val="100"/>
        <c:noMultiLvlLbl val="0"/>
      </c:catAx>
      <c:valAx>
        <c:axId val="942988664"/>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942997288"/>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Table!$J$459</c:f>
              <c:strCache>
                <c:ptCount val="1"/>
                <c:pt idx="0">
                  <c:v>2014</c:v>
                </c:pt>
              </c:strCache>
            </c:strRef>
          </c:tx>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Table!$J$460:$J$466</c:f>
              <c:numCache>
                <c:formatCode>0.00</c:formatCode>
                <c:ptCount val="7"/>
                <c:pt idx="0">
                  <c:v>9.6191999999999993</c:v>
                </c:pt>
                <c:pt idx="1">
                  <c:v>4.9074</c:v>
                </c:pt>
                <c:pt idx="2">
                  <c:v>9.6061999999999994</c:v>
                </c:pt>
                <c:pt idx="3">
                  <c:v>11.477600000000001</c:v>
                </c:pt>
                <c:pt idx="4">
                  <c:v>9.7371999999999996</c:v>
                </c:pt>
                <c:pt idx="5">
                  <c:v>9.9547000000000008</c:v>
                </c:pt>
                <c:pt idx="6">
                  <c:v>8.2250999999999994</c:v>
                </c:pt>
              </c:numCache>
            </c:numRef>
          </c:val>
          <c:extLst>
            <c:ext xmlns:c16="http://schemas.microsoft.com/office/drawing/2014/chart" uri="{C3380CC4-5D6E-409C-BE32-E72D297353CC}">
              <c16:uniqueId val="{00000000-2664-42EB-AF73-85480715698B}"/>
            </c:ext>
          </c:extLst>
        </c:ser>
        <c:ser>
          <c:idx val="1"/>
          <c:order val="1"/>
          <c:tx>
            <c:strRef>
              <c:f>Table!$K$459</c:f>
              <c:strCache>
                <c:ptCount val="1"/>
                <c:pt idx="0">
                  <c:v>2015</c:v>
                </c:pt>
              </c:strCache>
            </c:strRef>
          </c:tx>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Table!$K$460:$K$466</c:f>
              <c:numCache>
                <c:formatCode>0.00</c:formatCode>
                <c:ptCount val="7"/>
                <c:pt idx="0">
                  <c:v>10.170999999999999</c:v>
                </c:pt>
                <c:pt idx="1">
                  <c:v>5.5972999999999997</c:v>
                </c:pt>
                <c:pt idx="2">
                  <c:v>10.296099999999999</c:v>
                </c:pt>
                <c:pt idx="3">
                  <c:v>12.0167</c:v>
                </c:pt>
                <c:pt idx="4">
                  <c:v>10.333</c:v>
                </c:pt>
                <c:pt idx="5">
                  <c:v>10.4679</c:v>
                </c:pt>
                <c:pt idx="6">
                  <c:v>8.5099</c:v>
                </c:pt>
              </c:numCache>
            </c:numRef>
          </c:val>
          <c:extLst>
            <c:ext xmlns:c16="http://schemas.microsoft.com/office/drawing/2014/chart" uri="{C3380CC4-5D6E-409C-BE32-E72D297353CC}">
              <c16:uniqueId val="{00000001-2664-42EB-AF73-85480715698B}"/>
            </c:ext>
          </c:extLst>
        </c:ser>
        <c:ser>
          <c:idx val="2"/>
          <c:order val="2"/>
          <c:tx>
            <c:strRef>
              <c:f>Table!$L$459</c:f>
              <c:strCache>
                <c:ptCount val="1"/>
                <c:pt idx="0">
                  <c:v>2016</c:v>
                </c:pt>
              </c:strCache>
            </c:strRef>
          </c:tx>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Table!$L$460:$L$466</c:f>
              <c:numCache>
                <c:formatCode>0.00</c:formatCode>
                <c:ptCount val="7"/>
                <c:pt idx="0">
                  <c:v>10.697699999999999</c:v>
                </c:pt>
                <c:pt idx="1">
                  <c:v>5.6609999999999996</c:v>
                </c:pt>
                <c:pt idx="2">
                  <c:v>10.7256</c:v>
                </c:pt>
                <c:pt idx="3">
                  <c:v>12.9269</c:v>
                </c:pt>
                <c:pt idx="4">
                  <c:v>11.1052</c:v>
                </c:pt>
                <c:pt idx="5">
                  <c:v>10.9224</c:v>
                </c:pt>
                <c:pt idx="6">
                  <c:v>8.5266999999999999</c:v>
                </c:pt>
              </c:numCache>
            </c:numRef>
          </c:val>
          <c:extLst>
            <c:ext xmlns:c16="http://schemas.microsoft.com/office/drawing/2014/chart" uri="{C3380CC4-5D6E-409C-BE32-E72D297353CC}">
              <c16:uniqueId val="{00000002-2664-42EB-AF73-85480715698B}"/>
            </c:ext>
          </c:extLst>
        </c:ser>
        <c:ser>
          <c:idx val="3"/>
          <c:order val="3"/>
          <c:tx>
            <c:strRef>
              <c:f>Table!$M$459</c:f>
              <c:strCache>
                <c:ptCount val="1"/>
                <c:pt idx="0">
                  <c:v>2017</c:v>
                </c:pt>
              </c:strCache>
            </c:strRef>
          </c:tx>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Table!$M$460:$M$466</c:f>
              <c:numCache>
                <c:formatCode>0.00</c:formatCode>
                <c:ptCount val="7"/>
                <c:pt idx="0">
                  <c:v>11.028600000000001</c:v>
                </c:pt>
                <c:pt idx="1">
                  <c:v>5.625</c:v>
                </c:pt>
                <c:pt idx="2">
                  <c:v>11.962</c:v>
                </c:pt>
                <c:pt idx="3">
                  <c:v>13.424200000000001</c:v>
                </c:pt>
                <c:pt idx="4">
                  <c:v>11.1807</c:v>
                </c:pt>
                <c:pt idx="5">
                  <c:v>11.200100000000001</c:v>
                </c:pt>
                <c:pt idx="6">
                  <c:v>8.9146000000000001</c:v>
                </c:pt>
              </c:numCache>
            </c:numRef>
          </c:val>
          <c:extLst>
            <c:ext xmlns:c16="http://schemas.microsoft.com/office/drawing/2014/chart" uri="{C3380CC4-5D6E-409C-BE32-E72D297353CC}">
              <c16:uniqueId val="{00000003-2664-42EB-AF73-85480715698B}"/>
            </c:ext>
          </c:extLst>
        </c:ser>
        <c:ser>
          <c:idx val="4"/>
          <c:order val="4"/>
          <c:tx>
            <c:strRef>
              <c:f>Table!$N$459</c:f>
              <c:strCache>
                <c:ptCount val="1"/>
                <c:pt idx="0">
                  <c:v>2018</c:v>
                </c:pt>
              </c:strCache>
            </c:strRef>
          </c:tx>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Table!$N$460:$N$466</c:f>
              <c:numCache>
                <c:formatCode>0.00</c:formatCode>
                <c:ptCount val="7"/>
                <c:pt idx="0">
                  <c:v>10.624000000000001</c:v>
                </c:pt>
                <c:pt idx="1">
                  <c:v>5.4836999999999998</c:v>
                </c:pt>
                <c:pt idx="2">
                  <c:v>10.337899999999999</c:v>
                </c:pt>
                <c:pt idx="3">
                  <c:v>13.298999999999999</c:v>
                </c:pt>
                <c:pt idx="4">
                  <c:v>10.952199999999999</c:v>
                </c:pt>
                <c:pt idx="5">
                  <c:v>11.051500000000001</c:v>
                </c:pt>
                <c:pt idx="6">
                  <c:v>7.7656999999999998</c:v>
                </c:pt>
              </c:numCache>
            </c:numRef>
          </c:val>
          <c:extLst>
            <c:ext xmlns:c16="http://schemas.microsoft.com/office/drawing/2014/chart" uri="{C3380CC4-5D6E-409C-BE32-E72D297353CC}">
              <c16:uniqueId val="{00000004-2664-42EB-AF73-85480715698B}"/>
            </c:ext>
          </c:extLst>
        </c:ser>
        <c:ser>
          <c:idx val="5"/>
          <c:order val="5"/>
          <c:tx>
            <c:strRef>
              <c:f>Table!$O$459</c:f>
              <c:strCache>
                <c:ptCount val="1"/>
                <c:pt idx="0">
                  <c:v>2019</c:v>
                </c:pt>
              </c:strCache>
            </c:strRef>
          </c:tx>
          <c:invertIfNegative val="0"/>
          <c:cat>
            <c:strRef>
              <c:f>Table!$H$460:$H$466</c:f>
              <c:strCache>
                <c:ptCount val="7"/>
                <c:pt idx="0">
                  <c:v>All</c:v>
                </c:pt>
                <c:pt idx="1">
                  <c:v>High Volume</c:v>
                </c:pt>
                <c:pt idx="2">
                  <c:v>National</c:v>
                </c:pt>
                <c:pt idx="3">
                  <c:v>Regional</c:v>
                </c:pt>
                <c:pt idx="4">
                  <c:v>Arterial</c:v>
                </c:pt>
                <c:pt idx="5">
                  <c:v>Primary Collector</c:v>
                </c:pt>
                <c:pt idx="6">
                  <c:v>Secondary Collector</c:v>
                </c:pt>
              </c:strCache>
            </c:strRef>
          </c:cat>
          <c:val>
            <c:numRef>
              <c:f>Table!$O$460:$O$466</c:f>
              <c:numCache>
                <c:formatCode>0.00</c:formatCode>
                <c:ptCount val="7"/>
                <c:pt idx="0">
                  <c:v>11.2539</c:v>
                </c:pt>
                <c:pt idx="1">
                  <c:v>5.7222</c:v>
                </c:pt>
                <c:pt idx="2">
                  <c:v>11.605700000000001</c:v>
                </c:pt>
                <c:pt idx="3">
                  <c:v>13.293799999999999</c:v>
                </c:pt>
                <c:pt idx="4">
                  <c:v>11.7798</c:v>
                </c:pt>
                <c:pt idx="5">
                  <c:v>11.803599999999999</c:v>
                </c:pt>
                <c:pt idx="6">
                  <c:v>8.2555999999999994</c:v>
                </c:pt>
              </c:numCache>
            </c:numRef>
          </c:val>
          <c:extLst>
            <c:ext xmlns:c16="http://schemas.microsoft.com/office/drawing/2014/chart" uri="{C3380CC4-5D6E-409C-BE32-E72D297353CC}">
              <c16:uniqueId val="{00000005-2664-42EB-AF73-85480715698B}"/>
            </c:ext>
          </c:extLst>
        </c:ser>
        <c:dLbls>
          <c:showLegendKey val="0"/>
          <c:showVal val="0"/>
          <c:showCatName val="0"/>
          <c:showSerName val="0"/>
          <c:showPercent val="0"/>
          <c:showBubbleSize val="0"/>
        </c:dLbls>
        <c:gapWidth val="150"/>
        <c:axId val="942992584"/>
        <c:axId val="942994544"/>
      </c:barChart>
      <c:catAx>
        <c:axId val="942992584"/>
        <c:scaling>
          <c:orientation val="minMax"/>
        </c:scaling>
        <c:delete val="0"/>
        <c:axPos val="b"/>
        <c:numFmt formatCode="General" sourceLinked="1"/>
        <c:majorTickMark val="out"/>
        <c:minorTickMark val="none"/>
        <c:tickLblPos val="nextTo"/>
        <c:txPr>
          <a:bodyPr/>
          <a:lstStyle/>
          <a:p>
            <a:pPr>
              <a:defRPr sz="800"/>
            </a:pPr>
            <a:endParaRPr lang="en-US"/>
          </a:p>
        </c:txPr>
        <c:crossAx val="942994544"/>
        <c:crosses val="autoZero"/>
        <c:auto val="1"/>
        <c:lblAlgn val="ctr"/>
        <c:lblOffset val="100"/>
        <c:noMultiLvlLbl val="0"/>
      </c:catAx>
      <c:valAx>
        <c:axId val="942994544"/>
        <c:scaling>
          <c:orientation val="minMax"/>
        </c:scaling>
        <c:delete val="0"/>
        <c:axPos val="l"/>
        <c:majorGridlines/>
        <c:title>
          <c:tx>
            <c:rich>
              <a:bodyPr rot="-5400000" vert="horz"/>
              <a:lstStyle/>
              <a:p>
                <a:pPr>
                  <a:defRPr sz="800"/>
                </a:pPr>
                <a:r>
                  <a:rPr lang="en-US" sz="800"/>
                  <a:t>% of Network with Rutting &gt;10mm</a:t>
                </a:r>
              </a:p>
            </c:rich>
          </c:tx>
          <c:layout>
            <c:manualLayout>
              <c:xMode val="edge"/>
              <c:yMode val="edge"/>
              <c:x val="1.7576898932831136E-2"/>
              <c:y val="0.17394073145701269"/>
            </c:manualLayout>
          </c:layout>
          <c:overlay val="0"/>
        </c:title>
        <c:numFmt formatCode="0.0" sourceLinked="0"/>
        <c:majorTickMark val="out"/>
        <c:minorTickMark val="none"/>
        <c:tickLblPos val="nextTo"/>
        <c:txPr>
          <a:bodyPr/>
          <a:lstStyle/>
          <a:p>
            <a:pPr>
              <a:defRPr sz="900"/>
            </a:pPr>
            <a:endParaRPr lang="en-US"/>
          </a:p>
        </c:txPr>
        <c:crossAx val="942992584"/>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833" l="0.70000000000000062" r="0.70000000000000062" t="0.750000000000008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514848900262978"/>
          <c:w val="0.75186269685039375"/>
          <c:h val="0.60961159054580261"/>
        </c:manualLayout>
      </c:layout>
      <c:barChart>
        <c:barDir val="col"/>
        <c:grouping val="clustered"/>
        <c:varyColors val="0"/>
        <c:ser>
          <c:idx val="0"/>
          <c:order val="0"/>
          <c:tx>
            <c:strRef>
              <c:f>Table!$G$461</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DBC-4651-9D29-63AFD8FAFABB}"/>
              </c:ext>
            </c:extLst>
          </c:dPt>
          <c:cat>
            <c:numRef>
              <c:f>Table!$J$459:$O$459</c:f>
              <c:numCache>
                <c:formatCode>General</c:formatCode>
                <c:ptCount val="6"/>
                <c:pt idx="0">
                  <c:v>2014</c:v>
                </c:pt>
                <c:pt idx="1">
                  <c:v>2015</c:v>
                </c:pt>
                <c:pt idx="2">
                  <c:v>2016</c:v>
                </c:pt>
                <c:pt idx="3">
                  <c:v>2017</c:v>
                </c:pt>
                <c:pt idx="4">
                  <c:v>2018</c:v>
                </c:pt>
                <c:pt idx="5">
                  <c:v>2019</c:v>
                </c:pt>
              </c:numCache>
            </c:numRef>
          </c:cat>
          <c:val>
            <c:numRef>
              <c:f>Table!$J$461:$O$461</c:f>
              <c:numCache>
                <c:formatCode>0.00</c:formatCode>
                <c:ptCount val="6"/>
                <c:pt idx="0">
                  <c:v>4.9074</c:v>
                </c:pt>
                <c:pt idx="1">
                  <c:v>5.5972999999999997</c:v>
                </c:pt>
                <c:pt idx="2">
                  <c:v>5.6609999999999996</c:v>
                </c:pt>
                <c:pt idx="3">
                  <c:v>5.625</c:v>
                </c:pt>
                <c:pt idx="4">
                  <c:v>5.4836999999999998</c:v>
                </c:pt>
                <c:pt idx="5">
                  <c:v>5.7222</c:v>
                </c:pt>
              </c:numCache>
            </c:numRef>
          </c:val>
          <c:extLst>
            <c:ext xmlns:c16="http://schemas.microsoft.com/office/drawing/2014/chart" uri="{C3380CC4-5D6E-409C-BE32-E72D297353CC}">
              <c16:uniqueId val="{00000002-BDBC-4651-9D29-63AFD8FAFABB}"/>
            </c:ext>
          </c:extLst>
        </c:ser>
        <c:ser>
          <c:idx val="1"/>
          <c:order val="1"/>
          <c:tx>
            <c:strRef>
              <c:f>Table!$G$470</c:f>
              <c:strCache>
                <c:ptCount val="1"/>
                <c:pt idx="0">
                  <c:v>(EC) MARLBOROUGH</c:v>
                </c:pt>
              </c:strCache>
            </c:strRef>
          </c:tx>
          <c:spPr>
            <a:solidFill>
              <a:srgbClr val="C00000"/>
            </a:solidFill>
            <a:scene3d>
              <a:camera prst="orthographicFront"/>
              <a:lightRig rig="threePt" dir="t"/>
            </a:scene3d>
            <a:sp3d>
              <a:bevelT/>
            </a:sp3d>
          </c:spPr>
          <c:invertIfNegative val="0"/>
          <c:cat>
            <c:numRef>
              <c:f>Table!$J$459:$O$459</c:f>
              <c:numCache>
                <c:formatCode>General</c:formatCode>
                <c:ptCount val="6"/>
                <c:pt idx="0">
                  <c:v>2014</c:v>
                </c:pt>
                <c:pt idx="1">
                  <c:v>2015</c:v>
                </c:pt>
                <c:pt idx="2">
                  <c:v>2016</c:v>
                </c:pt>
                <c:pt idx="3">
                  <c:v>2017</c:v>
                </c:pt>
                <c:pt idx="4">
                  <c:v>2018</c:v>
                </c:pt>
                <c:pt idx="5">
                  <c:v>2019</c:v>
                </c:pt>
              </c:numCache>
            </c:numRef>
          </c:cat>
          <c:val>
            <c:numRef>
              <c:f>Table!$J$470:$O$470</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BDBC-4651-9D29-63AFD8FAFABB}"/>
            </c:ext>
          </c:extLst>
        </c:ser>
        <c:dLbls>
          <c:showLegendKey val="0"/>
          <c:showVal val="0"/>
          <c:showCatName val="0"/>
          <c:showSerName val="0"/>
          <c:showPercent val="0"/>
          <c:showBubbleSize val="0"/>
        </c:dLbls>
        <c:gapWidth val="150"/>
        <c:axId val="942989448"/>
        <c:axId val="942987488"/>
      </c:barChart>
      <c:catAx>
        <c:axId val="94298944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2987488"/>
        <c:crosses val="autoZero"/>
        <c:auto val="1"/>
        <c:lblAlgn val="ctr"/>
        <c:lblOffset val="100"/>
        <c:noMultiLvlLbl val="0"/>
      </c:catAx>
      <c:valAx>
        <c:axId val="942987488"/>
        <c:scaling>
          <c:orientation val="minMax"/>
        </c:scaling>
        <c:delete val="0"/>
        <c:axPos val="l"/>
        <c:majorGridlines/>
        <c:title>
          <c:tx>
            <c:strRef>
              <c:f>Table!$B$459</c:f>
              <c:strCache>
                <c:ptCount val="1"/>
                <c:pt idx="0">
                  <c:v>% of Network with Rutting &gt;10mm</c:v>
                </c:pt>
              </c:strCache>
            </c:strRef>
          </c:tx>
          <c:layout>
            <c:manualLayout>
              <c:xMode val="edge"/>
              <c:yMode val="edge"/>
              <c:x val="4.9036176227765134E-2"/>
              <c:y val="9.6322162765817745E-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2989448"/>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9.4275384165850268E-2"/>
          <c:w val="0.75186269685039375"/>
          <c:h val="0.62048469538258155"/>
        </c:manualLayout>
      </c:layout>
      <c:barChart>
        <c:barDir val="col"/>
        <c:grouping val="clustered"/>
        <c:varyColors val="0"/>
        <c:ser>
          <c:idx val="0"/>
          <c:order val="0"/>
          <c:tx>
            <c:strRef>
              <c:f>Table!$G$462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81F-4D91-A63D-4347AC917601}"/>
              </c:ext>
            </c:extLst>
          </c:dPt>
          <c:cat>
            <c:numRef>
              <c:f>Table!$J$459:$O$459</c:f>
              <c:numCache>
                <c:formatCode>General</c:formatCode>
                <c:ptCount val="6"/>
                <c:pt idx="0">
                  <c:v>2014</c:v>
                </c:pt>
                <c:pt idx="1">
                  <c:v>2015</c:v>
                </c:pt>
                <c:pt idx="2">
                  <c:v>2016</c:v>
                </c:pt>
                <c:pt idx="3">
                  <c:v>2017</c:v>
                </c:pt>
                <c:pt idx="4">
                  <c:v>2018</c:v>
                </c:pt>
                <c:pt idx="5">
                  <c:v>2019</c:v>
                </c:pt>
              </c:numCache>
            </c:numRef>
          </c:cat>
          <c:val>
            <c:numRef>
              <c:f>Table!$J$462:$O$462</c:f>
              <c:numCache>
                <c:formatCode>0.00</c:formatCode>
                <c:ptCount val="6"/>
                <c:pt idx="0">
                  <c:v>9.6061999999999994</c:v>
                </c:pt>
                <c:pt idx="1">
                  <c:v>10.296099999999999</c:v>
                </c:pt>
                <c:pt idx="2">
                  <c:v>10.7256</c:v>
                </c:pt>
                <c:pt idx="3">
                  <c:v>11.962</c:v>
                </c:pt>
                <c:pt idx="4">
                  <c:v>10.337899999999999</c:v>
                </c:pt>
                <c:pt idx="5">
                  <c:v>11.605700000000001</c:v>
                </c:pt>
              </c:numCache>
            </c:numRef>
          </c:val>
          <c:extLst>
            <c:ext xmlns:c16="http://schemas.microsoft.com/office/drawing/2014/chart" uri="{C3380CC4-5D6E-409C-BE32-E72D297353CC}">
              <c16:uniqueId val="{00000002-181F-4D91-A63D-4347AC917601}"/>
            </c:ext>
          </c:extLst>
        </c:ser>
        <c:ser>
          <c:idx val="1"/>
          <c:order val="1"/>
          <c:tx>
            <c:strRef>
              <c:f>Table!$G$471</c:f>
              <c:strCache>
                <c:ptCount val="1"/>
                <c:pt idx="0">
                  <c:v>(EC) MARLBOROUGH</c:v>
                </c:pt>
              </c:strCache>
            </c:strRef>
          </c:tx>
          <c:spPr>
            <a:solidFill>
              <a:srgbClr val="C00000"/>
            </a:solidFill>
            <a:scene3d>
              <a:camera prst="orthographicFront"/>
              <a:lightRig rig="threePt" dir="t"/>
            </a:scene3d>
            <a:sp3d>
              <a:bevelT/>
            </a:sp3d>
          </c:spPr>
          <c:invertIfNegative val="0"/>
          <c:cat>
            <c:numRef>
              <c:f>Table!$J$459:$O$459</c:f>
              <c:numCache>
                <c:formatCode>General</c:formatCode>
                <c:ptCount val="6"/>
                <c:pt idx="0">
                  <c:v>2014</c:v>
                </c:pt>
                <c:pt idx="1">
                  <c:v>2015</c:v>
                </c:pt>
                <c:pt idx="2">
                  <c:v>2016</c:v>
                </c:pt>
                <c:pt idx="3">
                  <c:v>2017</c:v>
                </c:pt>
                <c:pt idx="4">
                  <c:v>2018</c:v>
                </c:pt>
                <c:pt idx="5">
                  <c:v>2019</c:v>
                </c:pt>
              </c:numCache>
            </c:numRef>
          </c:cat>
          <c:val>
            <c:numRef>
              <c:f>Table!$J$471:$O$471</c:f>
              <c:numCache>
                <c:formatCode>0.00</c:formatCode>
                <c:ptCount val="6"/>
                <c:pt idx="0">
                  <c:v>9.0357000000000003</c:v>
                </c:pt>
                <c:pt idx="1">
                  <c:v>9.3362999999999996</c:v>
                </c:pt>
                <c:pt idx="2">
                  <c:v>7.6544999999999996</c:v>
                </c:pt>
                <c:pt idx="3">
                  <c:v>9.8854000000000006</c:v>
                </c:pt>
                <c:pt idx="4">
                  <c:v>6.5559000000000003</c:v>
                </c:pt>
                <c:pt idx="5">
                  <c:v>11.0382</c:v>
                </c:pt>
              </c:numCache>
            </c:numRef>
          </c:val>
          <c:extLst>
            <c:ext xmlns:c16="http://schemas.microsoft.com/office/drawing/2014/chart" uri="{C3380CC4-5D6E-409C-BE32-E72D297353CC}">
              <c16:uniqueId val="{00000003-181F-4D91-A63D-4347AC917601}"/>
            </c:ext>
          </c:extLst>
        </c:ser>
        <c:dLbls>
          <c:showLegendKey val="0"/>
          <c:showVal val="0"/>
          <c:showCatName val="0"/>
          <c:showSerName val="0"/>
          <c:showPercent val="0"/>
          <c:showBubbleSize val="0"/>
        </c:dLbls>
        <c:gapWidth val="150"/>
        <c:axId val="942989840"/>
        <c:axId val="942990232"/>
      </c:barChart>
      <c:catAx>
        <c:axId val="94298984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2990232"/>
        <c:crosses val="autoZero"/>
        <c:auto val="1"/>
        <c:lblAlgn val="ctr"/>
        <c:lblOffset val="100"/>
        <c:noMultiLvlLbl val="0"/>
      </c:catAx>
      <c:valAx>
        <c:axId val="942990232"/>
        <c:scaling>
          <c:orientation val="minMax"/>
        </c:scaling>
        <c:delete val="0"/>
        <c:axPos val="l"/>
        <c:majorGridlines/>
        <c:title>
          <c:tx>
            <c:strRef>
              <c:f>Table!$B$459</c:f>
              <c:strCache>
                <c:ptCount val="1"/>
                <c:pt idx="0">
                  <c:v>% of Network with Rutting &gt;10mm</c:v>
                </c:pt>
              </c:strCache>
            </c:strRef>
          </c:tx>
          <c:layout>
            <c:manualLayout>
              <c:xMode val="edge"/>
              <c:yMode val="edge"/>
              <c:x val="4.9070220197532433E-2"/>
              <c:y val="8.9087362512548798E-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298984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0433507335838479"/>
          <c:w val="0.75186269685039375"/>
          <c:h val="0.61042500619004736"/>
        </c:manualLayout>
      </c:layout>
      <c:barChart>
        <c:barDir val="col"/>
        <c:grouping val="clustered"/>
        <c:varyColors val="0"/>
        <c:ser>
          <c:idx val="0"/>
          <c:order val="0"/>
          <c:tx>
            <c:strRef>
              <c:f>Table!$G$463</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053-48E7-9B34-B04211D0AD6B}"/>
              </c:ext>
            </c:extLst>
          </c:dPt>
          <c:cat>
            <c:numRef>
              <c:f>Table!$J$459:$O$459</c:f>
              <c:numCache>
                <c:formatCode>General</c:formatCode>
                <c:ptCount val="6"/>
                <c:pt idx="0">
                  <c:v>2014</c:v>
                </c:pt>
                <c:pt idx="1">
                  <c:v>2015</c:v>
                </c:pt>
                <c:pt idx="2">
                  <c:v>2016</c:v>
                </c:pt>
                <c:pt idx="3">
                  <c:v>2017</c:v>
                </c:pt>
                <c:pt idx="4">
                  <c:v>2018</c:v>
                </c:pt>
                <c:pt idx="5">
                  <c:v>2019</c:v>
                </c:pt>
              </c:numCache>
            </c:numRef>
          </c:cat>
          <c:val>
            <c:numRef>
              <c:f>Table!$J$463:$O$463</c:f>
              <c:numCache>
                <c:formatCode>0.00</c:formatCode>
                <c:ptCount val="6"/>
                <c:pt idx="0">
                  <c:v>11.477600000000001</c:v>
                </c:pt>
                <c:pt idx="1">
                  <c:v>12.0167</c:v>
                </c:pt>
                <c:pt idx="2">
                  <c:v>12.9269</c:v>
                </c:pt>
                <c:pt idx="3">
                  <c:v>13.424200000000001</c:v>
                </c:pt>
                <c:pt idx="4">
                  <c:v>13.298999999999999</c:v>
                </c:pt>
                <c:pt idx="5">
                  <c:v>13.293799999999999</c:v>
                </c:pt>
              </c:numCache>
            </c:numRef>
          </c:val>
          <c:extLst>
            <c:ext xmlns:c16="http://schemas.microsoft.com/office/drawing/2014/chart" uri="{C3380CC4-5D6E-409C-BE32-E72D297353CC}">
              <c16:uniqueId val="{00000002-F053-48E7-9B34-B04211D0AD6B}"/>
            </c:ext>
          </c:extLst>
        </c:ser>
        <c:ser>
          <c:idx val="1"/>
          <c:order val="1"/>
          <c:tx>
            <c:strRef>
              <c:f>Table!$G$472</c:f>
              <c:strCache>
                <c:ptCount val="1"/>
                <c:pt idx="0">
                  <c:v>(EC) MARLBOROUGH</c:v>
                </c:pt>
              </c:strCache>
            </c:strRef>
          </c:tx>
          <c:spPr>
            <a:solidFill>
              <a:srgbClr val="C00000"/>
            </a:solidFill>
            <a:scene3d>
              <a:camera prst="orthographicFront"/>
              <a:lightRig rig="threePt" dir="t"/>
            </a:scene3d>
            <a:sp3d>
              <a:bevelT/>
            </a:sp3d>
          </c:spPr>
          <c:invertIfNegative val="0"/>
          <c:cat>
            <c:numRef>
              <c:f>Table!$J$459:$O$459</c:f>
              <c:numCache>
                <c:formatCode>General</c:formatCode>
                <c:ptCount val="6"/>
                <c:pt idx="0">
                  <c:v>2014</c:v>
                </c:pt>
                <c:pt idx="1">
                  <c:v>2015</c:v>
                </c:pt>
                <c:pt idx="2">
                  <c:v>2016</c:v>
                </c:pt>
                <c:pt idx="3">
                  <c:v>2017</c:v>
                </c:pt>
                <c:pt idx="4">
                  <c:v>2018</c:v>
                </c:pt>
                <c:pt idx="5">
                  <c:v>2019</c:v>
                </c:pt>
              </c:numCache>
            </c:numRef>
          </c:cat>
          <c:val>
            <c:numRef>
              <c:f>Table!$J$472:$O$472</c:f>
              <c:numCache>
                <c:formatCode>0.00</c:formatCode>
                <c:ptCount val="6"/>
                <c:pt idx="0">
                  <c:v>6.4817999999999998</c:v>
                </c:pt>
                <c:pt idx="1">
                  <c:v>6.6002999999999998</c:v>
                </c:pt>
                <c:pt idx="2">
                  <c:v>6.4486999999999997</c:v>
                </c:pt>
                <c:pt idx="3">
                  <c:v>8.1217000000000006</c:v>
                </c:pt>
                <c:pt idx="4">
                  <c:v>6.8592000000000004</c:v>
                </c:pt>
                <c:pt idx="5">
                  <c:v>8.09</c:v>
                </c:pt>
              </c:numCache>
            </c:numRef>
          </c:val>
          <c:extLst>
            <c:ext xmlns:c16="http://schemas.microsoft.com/office/drawing/2014/chart" uri="{C3380CC4-5D6E-409C-BE32-E72D297353CC}">
              <c16:uniqueId val="{00000003-F053-48E7-9B34-B04211D0AD6B}"/>
            </c:ext>
          </c:extLst>
        </c:ser>
        <c:dLbls>
          <c:showLegendKey val="0"/>
          <c:showVal val="0"/>
          <c:showCatName val="0"/>
          <c:showSerName val="0"/>
          <c:showPercent val="0"/>
          <c:showBubbleSize val="0"/>
        </c:dLbls>
        <c:gapWidth val="150"/>
        <c:axId val="942992976"/>
        <c:axId val="942996504"/>
      </c:barChart>
      <c:catAx>
        <c:axId val="94299297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2996504"/>
        <c:crosses val="autoZero"/>
        <c:auto val="1"/>
        <c:lblAlgn val="ctr"/>
        <c:lblOffset val="100"/>
        <c:noMultiLvlLbl val="0"/>
      </c:catAx>
      <c:valAx>
        <c:axId val="942996504"/>
        <c:scaling>
          <c:orientation val="minMax"/>
        </c:scaling>
        <c:delete val="0"/>
        <c:axPos val="l"/>
        <c:majorGridlines/>
        <c:title>
          <c:tx>
            <c:strRef>
              <c:f>Table!$B$459</c:f>
              <c:strCache>
                <c:ptCount val="1"/>
                <c:pt idx="0">
                  <c:v>% of Network with Rutting &gt;10mm</c:v>
                </c:pt>
              </c:strCache>
            </c:strRef>
          </c:tx>
          <c:layout>
            <c:manualLayout>
              <c:xMode val="edge"/>
              <c:yMode val="edge"/>
              <c:x val="5.3054897478504261E-2"/>
              <c:y val="9.2850629293833725E-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299297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Table!$G$464</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C60-4984-9F7E-7898C5A8A371}"/>
              </c:ext>
            </c:extLst>
          </c:dPt>
          <c:cat>
            <c:numRef>
              <c:f>Table!$J$459:$O$459</c:f>
              <c:numCache>
                <c:formatCode>General</c:formatCode>
                <c:ptCount val="6"/>
                <c:pt idx="0">
                  <c:v>2014</c:v>
                </c:pt>
                <c:pt idx="1">
                  <c:v>2015</c:v>
                </c:pt>
                <c:pt idx="2">
                  <c:v>2016</c:v>
                </c:pt>
                <c:pt idx="3">
                  <c:v>2017</c:v>
                </c:pt>
                <c:pt idx="4">
                  <c:v>2018</c:v>
                </c:pt>
                <c:pt idx="5">
                  <c:v>2019</c:v>
                </c:pt>
              </c:numCache>
            </c:numRef>
          </c:cat>
          <c:val>
            <c:numRef>
              <c:f>Table!$J$464:$O$464</c:f>
              <c:numCache>
                <c:formatCode>0.00</c:formatCode>
                <c:ptCount val="6"/>
                <c:pt idx="0">
                  <c:v>9.7371999999999996</c:v>
                </c:pt>
                <c:pt idx="1">
                  <c:v>10.333</c:v>
                </c:pt>
                <c:pt idx="2">
                  <c:v>11.1052</c:v>
                </c:pt>
                <c:pt idx="3">
                  <c:v>11.1807</c:v>
                </c:pt>
                <c:pt idx="4">
                  <c:v>10.952199999999999</c:v>
                </c:pt>
                <c:pt idx="5">
                  <c:v>11.7798</c:v>
                </c:pt>
              </c:numCache>
            </c:numRef>
          </c:val>
          <c:extLst>
            <c:ext xmlns:c16="http://schemas.microsoft.com/office/drawing/2014/chart" uri="{C3380CC4-5D6E-409C-BE32-E72D297353CC}">
              <c16:uniqueId val="{00000002-7C60-4984-9F7E-7898C5A8A371}"/>
            </c:ext>
          </c:extLst>
        </c:ser>
        <c:ser>
          <c:idx val="1"/>
          <c:order val="1"/>
          <c:tx>
            <c:strRef>
              <c:f>Table!$G$473</c:f>
              <c:strCache>
                <c:ptCount val="1"/>
                <c:pt idx="0">
                  <c:v>(EC) MARLBOROUGH</c:v>
                </c:pt>
              </c:strCache>
            </c:strRef>
          </c:tx>
          <c:spPr>
            <a:solidFill>
              <a:srgbClr val="C00000"/>
            </a:solidFill>
            <a:scene3d>
              <a:camera prst="orthographicFront"/>
              <a:lightRig rig="threePt" dir="t"/>
            </a:scene3d>
            <a:sp3d>
              <a:bevelT/>
            </a:sp3d>
          </c:spPr>
          <c:invertIfNegative val="0"/>
          <c:cat>
            <c:numRef>
              <c:f>Table!$J$459:$O$459</c:f>
              <c:numCache>
                <c:formatCode>General</c:formatCode>
                <c:ptCount val="6"/>
                <c:pt idx="0">
                  <c:v>2014</c:v>
                </c:pt>
                <c:pt idx="1">
                  <c:v>2015</c:v>
                </c:pt>
                <c:pt idx="2">
                  <c:v>2016</c:v>
                </c:pt>
                <c:pt idx="3">
                  <c:v>2017</c:v>
                </c:pt>
                <c:pt idx="4">
                  <c:v>2018</c:v>
                </c:pt>
                <c:pt idx="5">
                  <c:v>2019</c:v>
                </c:pt>
              </c:numCache>
            </c:numRef>
          </c:cat>
          <c:val>
            <c:numRef>
              <c:f>Table!$J$473:$O$473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C60-4984-9F7E-7898C5A8A371}"/>
            </c:ext>
          </c:extLst>
        </c:ser>
        <c:dLbls>
          <c:showLegendKey val="0"/>
          <c:showVal val="0"/>
          <c:showCatName val="0"/>
          <c:showSerName val="0"/>
          <c:showPercent val="0"/>
          <c:showBubbleSize val="0"/>
        </c:dLbls>
        <c:gapWidth val="150"/>
        <c:axId val="942993760"/>
        <c:axId val="942986704"/>
      </c:barChart>
      <c:catAx>
        <c:axId val="94299376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2986704"/>
        <c:crosses val="autoZero"/>
        <c:auto val="1"/>
        <c:lblAlgn val="ctr"/>
        <c:lblOffset val="100"/>
        <c:noMultiLvlLbl val="0"/>
      </c:catAx>
      <c:valAx>
        <c:axId val="942986704"/>
        <c:scaling>
          <c:orientation val="minMax"/>
        </c:scaling>
        <c:delete val="0"/>
        <c:axPos val="l"/>
        <c:majorGridlines/>
        <c:title>
          <c:tx>
            <c:strRef>
              <c:f>Table!$B$459</c:f>
              <c:strCache>
                <c:ptCount val="1"/>
                <c:pt idx="0">
                  <c:v>% of Network with Rutting &gt;10mm</c:v>
                </c:pt>
              </c:strCache>
            </c:strRef>
          </c:tx>
          <c:layout>
            <c:manualLayout>
              <c:xMode val="edge"/>
              <c:yMode val="edge"/>
              <c:x val="3.7473105501488829E-2"/>
              <c:y val="9.8749867024427729E-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299376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Secondary Collector</a:t>
            </a:r>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0.10607478871400892"/>
          <c:w val="0.75186269685039375"/>
          <c:h val="0.60868529083442302"/>
        </c:manualLayout>
      </c:layout>
      <c:barChart>
        <c:barDir val="col"/>
        <c:grouping val="clustered"/>
        <c:varyColors val="0"/>
        <c:ser>
          <c:idx val="0"/>
          <c:order val="0"/>
          <c:tx>
            <c:strRef>
              <c:f>Table!$G$466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D5B7-41A4-A6EF-F86AFB99F15B}"/>
              </c:ext>
            </c:extLst>
          </c:dPt>
          <c:cat>
            <c:numRef>
              <c:f>Table!$J$459:$O$459</c:f>
              <c:numCache>
                <c:formatCode>General</c:formatCode>
                <c:ptCount val="6"/>
                <c:pt idx="0">
                  <c:v>2014</c:v>
                </c:pt>
                <c:pt idx="1">
                  <c:v>2015</c:v>
                </c:pt>
                <c:pt idx="2">
                  <c:v>2016</c:v>
                </c:pt>
                <c:pt idx="3">
                  <c:v>2017</c:v>
                </c:pt>
                <c:pt idx="4">
                  <c:v>2018</c:v>
                </c:pt>
                <c:pt idx="5">
                  <c:v>2019</c:v>
                </c:pt>
              </c:numCache>
            </c:numRef>
          </c:cat>
          <c:val>
            <c:numRef>
              <c:f>Table!$J$466:$O$466</c:f>
              <c:numCache>
                <c:formatCode>0.00</c:formatCode>
                <c:ptCount val="6"/>
                <c:pt idx="0">
                  <c:v>8.2250999999999994</c:v>
                </c:pt>
                <c:pt idx="1">
                  <c:v>8.5099</c:v>
                </c:pt>
                <c:pt idx="2">
                  <c:v>8.5266999999999999</c:v>
                </c:pt>
                <c:pt idx="3">
                  <c:v>8.9146000000000001</c:v>
                </c:pt>
                <c:pt idx="4">
                  <c:v>7.7656999999999998</c:v>
                </c:pt>
                <c:pt idx="5">
                  <c:v>8.2555999999999994</c:v>
                </c:pt>
              </c:numCache>
            </c:numRef>
          </c:val>
          <c:extLst>
            <c:ext xmlns:c16="http://schemas.microsoft.com/office/drawing/2014/chart" uri="{C3380CC4-5D6E-409C-BE32-E72D297353CC}">
              <c16:uniqueId val="{00000002-D5B7-41A4-A6EF-F86AFB99F15B}"/>
            </c:ext>
          </c:extLst>
        </c:ser>
        <c:ser>
          <c:idx val="1"/>
          <c:order val="1"/>
          <c:tx>
            <c:strRef>
              <c:f>Table!$G$475</c:f>
              <c:strCache>
                <c:ptCount val="1"/>
                <c:pt idx="0">
                  <c:v>(EC) MARLBOROUGH</c:v>
                </c:pt>
              </c:strCache>
            </c:strRef>
          </c:tx>
          <c:spPr>
            <a:solidFill>
              <a:srgbClr val="C00000"/>
            </a:solidFill>
            <a:scene3d>
              <a:camera prst="orthographicFront"/>
              <a:lightRig rig="threePt" dir="t"/>
            </a:scene3d>
            <a:sp3d>
              <a:bevelT/>
            </a:sp3d>
          </c:spPr>
          <c:invertIfNegative val="0"/>
          <c:cat>
            <c:numRef>
              <c:f>Table!$J$459:$O$459</c:f>
              <c:numCache>
                <c:formatCode>General</c:formatCode>
                <c:ptCount val="6"/>
                <c:pt idx="0">
                  <c:v>2014</c:v>
                </c:pt>
                <c:pt idx="1">
                  <c:v>2015</c:v>
                </c:pt>
                <c:pt idx="2">
                  <c:v>2016</c:v>
                </c:pt>
                <c:pt idx="3">
                  <c:v>2017</c:v>
                </c:pt>
                <c:pt idx="4">
                  <c:v>2018</c:v>
                </c:pt>
                <c:pt idx="5">
                  <c:v>2019</c:v>
                </c:pt>
              </c:numCache>
            </c:numRef>
          </c:cat>
          <c:val>
            <c:numRef>
              <c:f>Table!$J$475:$O$475</c:f>
              <c:numCache>
                <c:formatCode>0.00</c:formatCode>
                <c:ptCount val="6"/>
                <c:pt idx="0">
                  <c:v>5.7042999999999999</c:v>
                </c:pt>
                <c:pt idx="1">
                  <c:v>6.4832999999999998</c:v>
                </c:pt>
                <c:pt idx="2">
                  <c:v>6.2628000000000004</c:v>
                </c:pt>
                <c:pt idx="3">
                  <c:v>6.8380999999999998</c:v>
                </c:pt>
                <c:pt idx="4">
                  <c:v>4.6505000000000001</c:v>
                </c:pt>
                <c:pt idx="5">
                  <c:v>6.5696000000000003</c:v>
                </c:pt>
              </c:numCache>
            </c:numRef>
          </c:val>
          <c:extLst>
            <c:ext xmlns:c16="http://schemas.microsoft.com/office/drawing/2014/chart" uri="{C3380CC4-5D6E-409C-BE32-E72D297353CC}">
              <c16:uniqueId val="{00000003-D5B7-41A4-A6EF-F86AFB99F15B}"/>
            </c:ext>
          </c:extLst>
        </c:ser>
        <c:dLbls>
          <c:showLegendKey val="0"/>
          <c:showVal val="0"/>
          <c:showCatName val="0"/>
          <c:showSerName val="0"/>
          <c:showPercent val="0"/>
          <c:showBubbleSize val="0"/>
        </c:dLbls>
        <c:gapWidth val="150"/>
        <c:axId val="1009239656"/>
        <c:axId val="1009239264"/>
      </c:barChart>
      <c:catAx>
        <c:axId val="100923965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39264"/>
        <c:crosses val="autoZero"/>
        <c:auto val="1"/>
        <c:lblAlgn val="ctr"/>
        <c:lblOffset val="100"/>
        <c:noMultiLvlLbl val="0"/>
      </c:catAx>
      <c:valAx>
        <c:axId val="1009239264"/>
        <c:scaling>
          <c:orientation val="minMax"/>
        </c:scaling>
        <c:delete val="0"/>
        <c:axPos val="l"/>
        <c:majorGridlines/>
        <c:title>
          <c:tx>
            <c:strRef>
              <c:f>Table!$B$459</c:f>
              <c:strCache>
                <c:ptCount val="1"/>
                <c:pt idx="0">
                  <c:v>% of Network with Rutting &gt;10mm</c:v>
                </c:pt>
              </c:strCache>
            </c:strRef>
          </c:tx>
          <c:layout>
            <c:manualLayout>
              <c:xMode val="edge"/>
              <c:yMode val="edge"/>
              <c:x val="5.6939097025936504E-2"/>
              <c:y val="9.6055050261283401E-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9239656"/>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Table!$G$465</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574D-40BA-916E-4400FDC8E79B}"/>
              </c:ext>
            </c:extLst>
          </c:dPt>
          <c:cat>
            <c:numRef>
              <c:f>Table!$J$459:$O$459</c:f>
              <c:numCache>
                <c:formatCode>General</c:formatCode>
                <c:ptCount val="6"/>
                <c:pt idx="0">
                  <c:v>2014</c:v>
                </c:pt>
                <c:pt idx="1">
                  <c:v>2015</c:v>
                </c:pt>
                <c:pt idx="2">
                  <c:v>2016</c:v>
                </c:pt>
                <c:pt idx="3">
                  <c:v>2017</c:v>
                </c:pt>
                <c:pt idx="4">
                  <c:v>2018</c:v>
                </c:pt>
                <c:pt idx="5">
                  <c:v>2019</c:v>
                </c:pt>
              </c:numCache>
            </c:numRef>
          </c:cat>
          <c:val>
            <c:numRef>
              <c:f>Table!$J$465:$O$465</c:f>
              <c:numCache>
                <c:formatCode>0.00</c:formatCode>
                <c:ptCount val="6"/>
                <c:pt idx="0">
                  <c:v>9.9547000000000008</c:v>
                </c:pt>
                <c:pt idx="1">
                  <c:v>10.4679</c:v>
                </c:pt>
                <c:pt idx="2">
                  <c:v>10.9224</c:v>
                </c:pt>
                <c:pt idx="3">
                  <c:v>11.200100000000001</c:v>
                </c:pt>
                <c:pt idx="4">
                  <c:v>11.051500000000001</c:v>
                </c:pt>
                <c:pt idx="5">
                  <c:v>11.803599999999999</c:v>
                </c:pt>
              </c:numCache>
            </c:numRef>
          </c:val>
          <c:extLst>
            <c:ext xmlns:c16="http://schemas.microsoft.com/office/drawing/2014/chart" uri="{C3380CC4-5D6E-409C-BE32-E72D297353CC}">
              <c16:uniqueId val="{00000002-574D-40BA-916E-4400FDC8E79B}"/>
            </c:ext>
          </c:extLst>
        </c:ser>
        <c:ser>
          <c:idx val="1"/>
          <c:order val="1"/>
          <c:tx>
            <c:strRef>
              <c:f>Table!$G$474</c:f>
              <c:strCache>
                <c:ptCount val="1"/>
                <c:pt idx="0">
                  <c:v>(EC) MARLBOROUGH</c:v>
                </c:pt>
              </c:strCache>
            </c:strRef>
          </c:tx>
          <c:spPr>
            <a:solidFill>
              <a:srgbClr val="C00000"/>
            </a:solidFill>
            <a:scene3d>
              <a:camera prst="orthographicFront"/>
              <a:lightRig rig="threePt" dir="t"/>
            </a:scene3d>
            <a:sp3d>
              <a:bevelT/>
            </a:sp3d>
          </c:spPr>
          <c:invertIfNegative val="0"/>
          <c:cat>
            <c:numRef>
              <c:f>Table!$J$459:$O$459</c:f>
              <c:numCache>
                <c:formatCode>General</c:formatCode>
                <c:ptCount val="6"/>
                <c:pt idx="0">
                  <c:v>2014</c:v>
                </c:pt>
                <c:pt idx="1">
                  <c:v>2015</c:v>
                </c:pt>
                <c:pt idx="2">
                  <c:v>2016</c:v>
                </c:pt>
                <c:pt idx="3">
                  <c:v>2017</c:v>
                </c:pt>
                <c:pt idx="4">
                  <c:v>2018</c:v>
                </c:pt>
                <c:pt idx="5">
                  <c:v>2019</c:v>
                </c:pt>
              </c:numCache>
            </c:numRef>
          </c:cat>
          <c:val>
            <c:numRef>
              <c:f>Table!$J$474:$O$474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74D-40BA-916E-4400FDC8E79B}"/>
            </c:ext>
          </c:extLst>
        </c:ser>
        <c:dLbls>
          <c:showLegendKey val="0"/>
          <c:showVal val="0"/>
          <c:showCatName val="0"/>
          <c:showSerName val="0"/>
          <c:showPercent val="0"/>
          <c:showBubbleSize val="0"/>
        </c:dLbls>
        <c:gapWidth val="150"/>
        <c:axId val="1009237304"/>
        <c:axId val="1009236128"/>
      </c:barChart>
      <c:catAx>
        <c:axId val="100923730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36128"/>
        <c:crosses val="autoZero"/>
        <c:auto val="1"/>
        <c:lblAlgn val="ctr"/>
        <c:lblOffset val="100"/>
        <c:noMultiLvlLbl val="0"/>
      </c:catAx>
      <c:valAx>
        <c:axId val="1009236128"/>
        <c:scaling>
          <c:orientation val="minMax"/>
        </c:scaling>
        <c:delete val="0"/>
        <c:axPos val="l"/>
        <c:majorGridlines/>
        <c:title>
          <c:tx>
            <c:strRef>
              <c:f>Table!$B$459</c:f>
              <c:strCache>
                <c:ptCount val="1"/>
                <c:pt idx="0">
                  <c:v>% of Network with Rutting &gt;10mm</c:v>
                </c:pt>
              </c:strCache>
            </c:strRef>
          </c:tx>
          <c:layout>
            <c:manualLayout>
              <c:xMode val="edge"/>
              <c:yMode val="edge"/>
              <c:x val="3.7473105501488829E-2"/>
              <c:y val="9.8749867024427729E-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9237304"/>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01C-4ED2-B01E-C8F2F2791BED}"/>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1C-4ED2-B01E-C8F2F2791BED}"/>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1C-4ED2-B01E-C8F2F2791BED}"/>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1C-4ED2-B01E-C8F2F2791BED}"/>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1C-4ED2-B01E-C8F2F2791BED}"/>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1C-4ED2-B01E-C8F2F2791BED}"/>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1C-4ED2-B01E-C8F2F2791BED}"/>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1C-4ED2-B01E-C8F2F2791BED}"/>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1C-4ED2-B01E-C8F2F2791BED}"/>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1C-4ED2-B01E-C8F2F2791BED}"/>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1C-4ED2-B01E-C8F2F2791BED}"/>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1C-4ED2-B01E-C8F2F2791BED}"/>
                </c:ext>
              </c:extLst>
            </c:dLbl>
            <c:dLbl>
              <c:idx val="19"/>
              <c:layout>
                <c:manualLayout>
                  <c:x val="0"/>
                  <c:y val="3.7540099154272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1C-4ED2-B01E-C8F2F2791BED}"/>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1C-4ED2-B01E-C8F2F2791BED}"/>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Table!$G$600:$G$622</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Table!$K$600:$K$622</c:f>
              <c:numCache>
                <c:formatCode>0.00</c:formatCode>
                <c:ptCount val="23"/>
                <c:pt idx="0">
                  <c:v>1.9202999999999997</c:v>
                </c:pt>
                <c:pt idx="1">
                  <c:v>-2.1011000000000002</c:v>
                </c:pt>
                <c:pt idx="2">
                  <c:v>0.56570000000000009</c:v>
                </c:pt>
                <c:pt idx="3">
                  <c:v>2.4222999999999995</c:v>
                </c:pt>
                <c:pt idx="4">
                  <c:v>-1.252</c:v>
                </c:pt>
                <c:pt idx="5">
                  <c:v>0.56849999999999978</c:v>
                </c:pt>
                <c:pt idx="6">
                  <c:v>-1.5098</c:v>
                </c:pt>
                <c:pt idx="7">
                  <c:v>-1.8050000000000002</c:v>
                </c:pt>
                <c:pt idx="8">
                  <c:v>-0.61670000000000025</c:v>
                </c:pt>
                <c:pt idx="9">
                  <c:v>0.37020000000000008</c:v>
                </c:pt>
                <c:pt idx="10">
                  <c:v>4.2645</c:v>
                </c:pt>
                <c:pt idx="11">
                  <c:v>-0.52220000000000022</c:v>
                </c:pt>
                <c:pt idx="12">
                  <c:v>-0.29220000000000024</c:v>
                </c:pt>
                <c:pt idx="13">
                  <c:v>-1.6792</c:v>
                </c:pt>
                <c:pt idx="14">
                  <c:v>4.1260999999999992</c:v>
                </c:pt>
                <c:pt idx="15">
                  <c:v>-1.4281000000000001</c:v>
                </c:pt>
                <c:pt idx="16">
                  <c:v>-0.85380000000000011</c:v>
                </c:pt>
                <c:pt idx="17">
                  <c:v>-2.2789000000000001</c:v>
                </c:pt>
                <c:pt idx="18">
                  <c:v>1.6751999999999998</c:v>
                </c:pt>
                <c:pt idx="19">
                  <c:v>-1.9018000000000002</c:v>
                </c:pt>
                <c:pt idx="20">
                  <c:v>-1.9013000000000002</c:v>
                </c:pt>
                <c:pt idx="21">
                  <c:v>-0.23859999999999992</c:v>
                </c:pt>
                <c:pt idx="22">
                  <c:v>0.30149999999999988</c:v>
                </c:pt>
              </c:numCache>
            </c:numRef>
          </c:val>
          <c:extLst>
            <c:ext xmlns:c16="http://schemas.microsoft.com/office/drawing/2014/chart" uri="{C3380CC4-5D6E-409C-BE32-E72D297353CC}">
              <c16:uniqueId val="{0000000F-E01C-4ED2-B01E-C8F2F2791BED}"/>
            </c:ext>
          </c:extLst>
        </c:ser>
        <c:dLbls>
          <c:showLegendKey val="0"/>
          <c:showVal val="0"/>
          <c:showCatName val="0"/>
          <c:showSerName val="0"/>
          <c:showPercent val="0"/>
          <c:showBubbleSize val="0"/>
        </c:dLbls>
        <c:gapWidth val="86"/>
        <c:axId val="1009235736"/>
        <c:axId val="1009238480"/>
      </c:barChart>
      <c:catAx>
        <c:axId val="1009235736"/>
        <c:scaling>
          <c:orientation val="minMax"/>
        </c:scaling>
        <c:delete val="0"/>
        <c:axPos val="b"/>
        <c:title>
          <c:tx>
            <c:rich>
              <a:bodyPr/>
              <a:lstStyle/>
              <a:p>
                <a:pPr>
                  <a:defRPr sz="800"/>
                </a:pPr>
                <a:r>
                  <a:rPr lang="en-US" sz="800"/>
                  <a:t>NOC</a:t>
                </a:r>
              </a:p>
            </c:rich>
          </c:tx>
          <c:layout>
            <c:manualLayout>
              <c:xMode val="edge"/>
              <c:yMode val="edge"/>
              <c:x val="0.51653349961089123"/>
              <c:y val="0.90798264800233308"/>
            </c:manualLayout>
          </c:layout>
          <c:overlay val="0"/>
        </c:title>
        <c:numFmt formatCode="General" sourceLinked="0"/>
        <c:majorTickMark val="out"/>
        <c:minorTickMark val="none"/>
        <c:tickLblPos val="low"/>
        <c:txPr>
          <a:bodyPr rot="-5400000" vert="horz"/>
          <a:lstStyle/>
          <a:p>
            <a:pPr>
              <a:defRPr sz="800"/>
            </a:pPr>
            <a:endParaRPr lang="en-US"/>
          </a:p>
        </c:txPr>
        <c:crossAx val="1009238480"/>
        <c:crosses val="autoZero"/>
        <c:auto val="1"/>
        <c:lblAlgn val="ctr"/>
        <c:lblOffset val="100"/>
        <c:noMultiLvlLbl val="0"/>
      </c:catAx>
      <c:valAx>
        <c:axId val="1009238480"/>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09235736"/>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44" l="0.70000000000000062" r="0.70000000000000062" t="0.750000000000008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28589765695349"/>
          <c:y val="5.5172413793103482E-2"/>
          <c:w val="0.81372914152154363"/>
          <c:h val="0.72255271071248539"/>
        </c:manualLayout>
      </c:layout>
      <c:barChart>
        <c:barDir val="col"/>
        <c:grouping val="clustered"/>
        <c:varyColors val="0"/>
        <c:ser>
          <c:idx val="0"/>
          <c:order val="0"/>
          <c:tx>
            <c:strRef>
              <c:f>Table!$I$284</c:f>
              <c:strCache>
                <c:ptCount val="1"/>
                <c:pt idx="0">
                  <c:v>ASA</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02C-4D05-84AF-FC504020966F}"/>
              </c:ext>
            </c:extLst>
          </c:dPt>
          <c:cat>
            <c:numRef>
              <c:f>Table!$J$274:$O$274</c:f>
              <c:numCache>
                <c:formatCode>General</c:formatCode>
                <c:ptCount val="6"/>
                <c:pt idx="0">
                  <c:v>2014</c:v>
                </c:pt>
                <c:pt idx="1">
                  <c:v>2015</c:v>
                </c:pt>
                <c:pt idx="2">
                  <c:v>2016</c:v>
                </c:pt>
                <c:pt idx="3">
                  <c:v>2017</c:v>
                </c:pt>
                <c:pt idx="4">
                  <c:v>2018</c:v>
                </c:pt>
                <c:pt idx="5">
                  <c:v>2019</c:v>
                </c:pt>
              </c:numCache>
            </c:numRef>
          </c:cat>
          <c:val>
            <c:numRef>
              <c:f>Table!$J$284:$O$284</c:f>
              <c:numCache>
                <c:formatCode>_(* #,##0.00_);_(* \(#,##0.00\);_(* "-"??_);_(@_)</c:formatCode>
                <c:ptCount val="6"/>
                <c:pt idx="0">
                  <c:v>-8.7000000000001521E-3</c:v>
                </c:pt>
                <c:pt idx="1">
                  <c:v>0.53350000000000009</c:v>
                </c:pt>
                <c:pt idx="2">
                  <c:v>0.87680000000000025</c:v>
                </c:pt>
                <c:pt idx="3">
                  <c:v>1.1116000000000001</c:v>
                </c:pt>
                <c:pt idx="4">
                  <c:v>1.1943999999999999</c:v>
                </c:pt>
                <c:pt idx="5">
                  <c:v>1.4672999999999998</c:v>
                </c:pt>
              </c:numCache>
            </c:numRef>
          </c:val>
          <c:extLst>
            <c:ext xmlns:c16="http://schemas.microsoft.com/office/drawing/2014/chart" uri="{C3380CC4-5D6E-409C-BE32-E72D297353CC}">
              <c16:uniqueId val="{00000002-F02C-4D05-84AF-FC504020966F}"/>
            </c:ext>
          </c:extLst>
        </c:ser>
        <c:ser>
          <c:idx val="1"/>
          <c:order val="1"/>
          <c:tx>
            <c:strRef>
              <c:f>Table!$I$285</c:f>
              <c:strCache>
                <c:ptCount val="1"/>
                <c:pt idx="0">
                  <c:v>ARSL</c:v>
                </c:pt>
              </c:strCache>
            </c:strRef>
          </c:tx>
          <c:spPr>
            <a:solidFill>
              <a:srgbClr val="C00000"/>
            </a:solidFill>
            <a:scene3d>
              <a:camera prst="orthographicFront"/>
              <a:lightRig rig="threePt" dir="t"/>
            </a:scene3d>
            <a:sp3d>
              <a:bevelT/>
            </a:sp3d>
          </c:spPr>
          <c:invertIfNegative val="0"/>
          <c:cat>
            <c:numRef>
              <c:f>Table!$J$274:$O$274</c:f>
              <c:numCache>
                <c:formatCode>General</c:formatCode>
                <c:ptCount val="6"/>
                <c:pt idx="0">
                  <c:v>2014</c:v>
                </c:pt>
                <c:pt idx="1">
                  <c:v>2015</c:v>
                </c:pt>
                <c:pt idx="2">
                  <c:v>2016</c:v>
                </c:pt>
                <c:pt idx="3">
                  <c:v>2017</c:v>
                </c:pt>
                <c:pt idx="4">
                  <c:v>2018</c:v>
                </c:pt>
                <c:pt idx="5">
                  <c:v>2019</c:v>
                </c:pt>
              </c:numCache>
            </c:numRef>
          </c:cat>
          <c:val>
            <c:numRef>
              <c:f>Table!$J$285:$O$285</c:f>
              <c:numCache>
                <c:formatCode>_(* #,##0.00_);_(* \(#,##0.00\);_(* "-"??_);_(@_)</c:formatCode>
                <c:ptCount val="6"/>
                <c:pt idx="0">
                  <c:v>-0.55399999999999983</c:v>
                </c:pt>
                <c:pt idx="1">
                  <c:v>-1.3475999999999999</c:v>
                </c:pt>
                <c:pt idx="2">
                  <c:v>-2.0715999999999997</c:v>
                </c:pt>
                <c:pt idx="3">
                  <c:v>-2.1847000000000003</c:v>
                </c:pt>
                <c:pt idx="4">
                  <c:v>-2.3351999999999999</c:v>
                </c:pt>
                <c:pt idx="5">
                  <c:v>-2.5308999999999999</c:v>
                </c:pt>
              </c:numCache>
            </c:numRef>
          </c:val>
          <c:extLst>
            <c:ext xmlns:c16="http://schemas.microsoft.com/office/drawing/2014/chart" uri="{C3380CC4-5D6E-409C-BE32-E72D297353CC}">
              <c16:uniqueId val="{00000003-F02C-4D05-84AF-FC504020966F}"/>
            </c:ext>
          </c:extLst>
        </c:ser>
        <c:dLbls>
          <c:showLegendKey val="0"/>
          <c:showVal val="0"/>
          <c:showCatName val="0"/>
          <c:showSerName val="0"/>
          <c:showPercent val="0"/>
          <c:showBubbleSize val="0"/>
        </c:dLbls>
        <c:gapWidth val="150"/>
        <c:axId val="665910856"/>
        <c:axId val="665908504"/>
      </c:barChart>
      <c:catAx>
        <c:axId val="66591085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5908504"/>
        <c:crosses val="autoZero"/>
        <c:auto val="1"/>
        <c:lblAlgn val="ctr"/>
        <c:lblOffset val="100"/>
        <c:noMultiLvlLbl val="0"/>
      </c:catAx>
      <c:valAx>
        <c:axId val="665908504"/>
        <c:scaling>
          <c:orientation val="minMax"/>
        </c:scaling>
        <c:delete val="0"/>
        <c:axPos val="l"/>
        <c:majorGridlines/>
        <c:title>
          <c:tx>
            <c:rich>
              <a:bodyPr rot="-5400000" vert="horz"/>
              <a:lstStyle/>
              <a:p>
                <a:pPr>
                  <a:defRPr sz="800"/>
                </a:pPr>
                <a:r>
                  <a:rPr lang="en-US" sz="800"/>
                  <a:t>Year</a:t>
                </a:r>
              </a:p>
            </c:rich>
          </c:tx>
          <c:layout>
            <c:manualLayout>
              <c:xMode val="edge"/>
              <c:yMode val="edge"/>
              <c:x val="4.908165700066712E-2"/>
              <c:y val="0.36210182336479463"/>
            </c:manualLayout>
          </c:layout>
          <c:overlay val="0"/>
        </c:title>
        <c:numFmt formatCode="0.0" sourceLinked="0"/>
        <c:majorTickMark val="none"/>
        <c:minorTickMark val="none"/>
        <c:tickLblPos val="nextTo"/>
        <c:txPr>
          <a:bodyPr/>
          <a:lstStyle/>
          <a:p>
            <a:pPr>
              <a:defRPr sz="800"/>
            </a:pPr>
            <a:endParaRPr lang="en-US"/>
          </a:p>
        </c:txPr>
        <c:crossAx val="665910856"/>
        <c:crosses val="autoZero"/>
        <c:crossBetween val="between"/>
      </c:valAx>
      <c:dTable>
        <c:showHorzBorder val="1"/>
        <c:showVertBorder val="1"/>
        <c:showOutline val="1"/>
        <c:showKeys val="1"/>
        <c:txPr>
          <a:bodyPr/>
          <a:lstStyle/>
          <a:p>
            <a:pPr rtl="0">
              <a:defRPr sz="800"/>
            </a:pPr>
            <a:endParaRPr lang="en-US"/>
          </a:p>
        </c:txPr>
      </c:dTable>
      <c:spPr>
        <a:solidFill>
          <a:schemeClr val="accent3">
            <a:lumMod val="20000"/>
            <a:lumOff val="80000"/>
          </a:schemeClr>
        </a:solidFill>
      </c:spPr>
    </c:plotArea>
    <c:plotVisOnly val="1"/>
    <c:dispBlanksAs val="gap"/>
    <c:showDLblsOverMax val="0"/>
  </c:chart>
  <c:spPr>
    <a:solidFill>
      <a:srgbClr val="71B64A"/>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61325969673121"/>
          <c:y val="5.5172413793103482E-2"/>
          <c:w val="0.76722779562501264"/>
          <c:h val="0.74904262829215362"/>
        </c:manualLayout>
      </c:layout>
      <c:barChart>
        <c:barDir val="col"/>
        <c:grouping val="clustered"/>
        <c:varyColors val="0"/>
        <c:ser>
          <c:idx val="0"/>
          <c:order val="0"/>
          <c:tx>
            <c:strRef>
              <c:f>Table!$G$627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58A-4967-BF41-35A8A95E0276}"/>
              </c:ext>
            </c:extLst>
          </c:dPt>
          <c:cat>
            <c:numRef>
              <c:f>Table!$J$626:$O$626</c:f>
              <c:numCache>
                <c:formatCode>General</c:formatCode>
                <c:ptCount val="6"/>
                <c:pt idx="0">
                  <c:v>2014</c:v>
                </c:pt>
                <c:pt idx="1">
                  <c:v>2015</c:v>
                </c:pt>
                <c:pt idx="2">
                  <c:v>2016</c:v>
                </c:pt>
                <c:pt idx="3">
                  <c:v>2017</c:v>
                </c:pt>
                <c:pt idx="4">
                  <c:v>2018</c:v>
                </c:pt>
                <c:pt idx="5">
                  <c:v>2019</c:v>
                </c:pt>
              </c:numCache>
            </c:numRef>
          </c:cat>
          <c:val>
            <c:numRef>
              <c:f>Table!$J$627:$O$627</c:f>
              <c:numCache>
                <c:formatCode>0.00</c:formatCode>
                <c:ptCount val="6"/>
                <c:pt idx="0">
                  <c:v>2.4399000000000002</c:v>
                </c:pt>
                <c:pt idx="1">
                  <c:v>2.1408999999999998</c:v>
                </c:pt>
                <c:pt idx="2">
                  <c:v>2.4218000000000002</c:v>
                </c:pt>
                <c:pt idx="3">
                  <c:v>2.1253000000000002</c:v>
                </c:pt>
                <c:pt idx="4">
                  <c:v>4.6303999999999901</c:v>
                </c:pt>
                <c:pt idx="5">
                  <c:v>3.1583000000000001</c:v>
                </c:pt>
              </c:numCache>
            </c:numRef>
          </c:val>
          <c:extLst>
            <c:ext xmlns:c16="http://schemas.microsoft.com/office/drawing/2014/chart" uri="{C3380CC4-5D6E-409C-BE32-E72D297353CC}">
              <c16:uniqueId val="{00000002-758A-4967-BF41-35A8A95E0276}"/>
            </c:ext>
          </c:extLst>
        </c:ser>
        <c:ser>
          <c:idx val="1"/>
          <c:order val="1"/>
          <c:tx>
            <c:strRef>
              <c:f>Table!$G$636</c:f>
              <c:strCache>
                <c:ptCount val="1"/>
                <c:pt idx="0">
                  <c:v>(NOC) NORTHLAND</c:v>
                </c:pt>
              </c:strCache>
            </c:strRef>
          </c:tx>
          <c:spPr>
            <a:solidFill>
              <a:srgbClr val="C00000"/>
            </a:solidFill>
            <a:scene3d>
              <a:camera prst="orthographicFront"/>
              <a:lightRig rig="threePt" dir="t"/>
            </a:scene3d>
            <a:sp3d>
              <a:bevelT/>
            </a:sp3d>
          </c:spPr>
          <c:invertIfNegative val="0"/>
          <c:cat>
            <c:numRef>
              <c:f>Table!$J$626:$O$626</c:f>
              <c:numCache>
                <c:formatCode>General</c:formatCode>
                <c:ptCount val="6"/>
                <c:pt idx="0">
                  <c:v>2014</c:v>
                </c:pt>
                <c:pt idx="1">
                  <c:v>2015</c:v>
                </c:pt>
                <c:pt idx="2">
                  <c:v>2016</c:v>
                </c:pt>
                <c:pt idx="3">
                  <c:v>2017</c:v>
                </c:pt>
                <c:pt idx="4">
                  <c:v>2018</c:v>
                </c:pt>
                <c:pt idx="5">
                  <c:v>2019</c:v>
                </c:pt>
              </c:numCache>
            </c:numRef>
          </c:cat>
          <c:val>
            <c:numRef>
              <c:f>Table!$J$636:$O$636</c:f>
              <c:numCache>
                <c:formatCode>0.00</c:formatCode>
                <c:ptCount val="6"/>
                <c:pt idx="0">
                  <c:v>3.4857</c:v>
                </c:pt>
                <c:pt idx="1">
                  <c:v>3.7191000000000001</c:v>
                </c:pt>
                <c:pt idx="2">
                  <c:v>5.3891999999999998</c:v>
                </c:pt>
                <c:pt idx="3">
                  <c:v>5.5358000000000001</c:v>
                </c:pt>
                <c:pt idx="4">
                  <c:v>6.43170000000001</c:v>
                </c:pt>
                <c:pt idx="5">
                  <c:v>5.0785999999999998</c:v>
                </c:pt>
              </c:numCache>
            </c:numRef>
          </c:val>
          <c:extLst>
            <c:ext xmlns:c16="http://schemas.microsoft.com/office/drawing/2014/chart" uri="{C3380CC4-5D6E-409C-BE32-E72D297353CC}">
              <c16:uniqueId val="{00000003-758A-4967-BF41-35A8A95E0276}"/>
            </c:ext>
          </c:extLst>
        </c:ser>
        <c:dLbls>
          <c:showLegendKey val="0"/>
          <c:showVal val="0"/>
          <c:showCatName val="0"/>
          <c:showSerName val="0"/>
          <c:showPercent val="0"/>
          <c:showBubbleSize val="0"/>
        </c:dLbls>
        <c:gapWidth val="150"/>
        <c:axId val="1009236912"/>
        <c:axId val="1009240832"/>
      </c:barChart>
      <c:catAx>
        <c:axId val="100923691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40832"/>
        <c:crosses val="autoZero"/>
        <c:auto val="1"/>
        <c:lblAlgn val="ctr"/>
        <c:lblOffset val="100"/>
        <c:noMultiLvlLbl val="0"/>
      </c:catAx>
      <c:valAx>
        <c:axId val="1009240832"/>
        <c:scaling>
          <c:orientation val="minMax"/>
        </c:scaling>
        <c:delete val="0"/>
        <c:axPos val="l"/>
        <c:majorGridlines/>
        <c:title>
          <c:tx>
            <c:rich>
              <a:bodyPr rot="-5400000" vert="horz"/>
              <a:lstStyle/>
              <a:p>
                <a:pPr>
                  <a:defRPr sz="800"/>
                </a:pPr>
                <a:r>
                  <a:rPr lang="en-US"/>
                  <a:t>% of Network with SFC below TL</a:t>
                </a:r>
              </a:p>
            </c:rich>
          </c:tx>
          <c:layout>
            <c:manualLayout>
              <c:xMode val="edge"/>
              <c:yMode val="edge"/>
              <c:x val="7.0334278587554783E-2"/>
              <c:y val="0.13831232634382243"/>
            </c:manualLayout>
          </c:layout>
          <c:overlay val="0"/>
        </c:title>
        <c:numFmt formatCode="0.0" sourceLinked="0"/>
        <c:majorTickMark val="none"/>
        <c:minorTickMark val="none"/>
        <c:tickLblPos val="nextTo"/>
        <c:txPr>
          <a:bodyPr/>
          <a:lstStyle/>
          <a:p>
            <a:pPr>
              <a:defRPr sz="800"/>
            </a:pPr>
            <a:endParaRPr lang="en-US"/>
          </a:p>
        </c:txPr>
        <c:crossAx val="1009236912"/>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Table!$G$644</c:f>
              <c:strCache>
                <c:ptCount val="1"/>
                <c:pt idx="0">
                  <c:v>National vs (NOC) NORTHLAND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07CD-4621-8469-DAA7F9925FE5}"/>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CD-4621-8469-DAA7F9925FE5}"/>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CD-4621-8469-DAA7F9925FE5}"/>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CD-4621-8469-DAA7F9925FE5}"/>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CD-4621-8469-DAA7F9925FE5}"/>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CD-4621-8469-DAA7F9925FE5}"/>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CD-4621-8469-DAA7F9925FE5}"/>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CD-4621-8469-DAA7F9925FE5}"/>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CD-4621-8469-DAA7F9925FE5}"/>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CD-4621-8469-DAA7F9925FE5}"/>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CD-4621-8469-DAA7F9925FE5}"/>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CD-4621-8469-DAA7F9925FE5}"/>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CD-4621-8469-DAA7F9925FE5}"/>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7CD-4621-8469-DAA7F9925FE5}"/>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Table!$J$515:$O$515</c:f>
              <c:numCache>
                <c:formatCode>General</c:formatCode>
                <c:ptCount val="6"/>
                <c:pt idx="0">
                  <c:v>2014</c:v>
                </c:pt>
                <c:pt idx="1">
                  <c:v>2015</c:v>
                </c:pt>
                <c:pt idx="2">
                  <c:v>2016</c:v>
                </c:pt>
                <c:pt idx="3">
                  <c:v>2017</c:v>
                </c:pt>
                <c:pt idx="4">
                  <c:v>2018</c:v>
                </c:pt>
                <c:pt idx="5">
                  <c:v>2019</c:v>
                </c:pt>
              </c:numCache>
            </c:numRef>
          </c:cat>
          <c:val>
            <c:numRef>
              <c:f>Table!$J$644:$O$644</c:f>
              <c:numCache>
                <c:formatCode>0.00</c:formatCode>
                <c:ptCount val="6"/>
                <c:pt idx="0">
                  <c:v>-1.0457999999999998</c:v>
                </c:pt>
                <c:pt idx="1">
                  <c:v>-1.5782000000000003</c:v>
                </c:pt>
                <c:pt idx="2">
                  <c:v>-2.9673999999999996</c:v>
                </c:pt>
                <c:pt idx="3">
                  <c:v>-3.4104999999999999</c:v>
                </c:pt>
                <c:pt idx="4">
                  <c:v>-1.8013000000000199</c:v>
                </c:pt>
                <c:pt idx="5">
                  <c:v>-1.9202999999999997</c:v>
                </c:pt>
              </c:numCache>
            </c:numRef>
          </c:val>
          <c:extLst>
            <c:ext xmlns:c16="http://schemas.microsoft.com/office/drawing/2014/chart" uri="{C3380CC4-5D6E-409C-BE32-E72D297353CC}">
              <c16:uniqueId val="{0000000F-07CD-4621-8469-DAA7F9925FE5}"/>
            </c:ext>
          </c:extLst>
        </c:ser>
        <c:dLbls>
          <c:showLegendKey val="0"/>
          <c:showVal val="0"/>
          <c:showCatName val="0"/>
          <c:showSerName val="0"/>
          <c:showPercent val="0"/>
          <c:showBubbleSize val="0"/>
        </c:dLbls>
        <c:gapWidth val="86"/>
        <c:axId val="1009234168"/>
        <c:axId val="1009237696"/>
      </c:barChart>
      <c:catAx>
        <c:axId val="1009234168"/>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55"/>
            </c:manualLayout>
          </c:layout>
          <c:overlay val="0"/>
        </c:title>
        <c:numFmt formatCode="General" sourceLinked="1"/>
        <c:majorTickMark val="out"/>
        <c:minorTickMark val="none"/>
        <c:tickLblPos val="low"/>
        <c:txPr>
          <a:bodyPr rot="0" vert="horz"/>
          <a:lstStyle/>
          <a:p>
            <a:pPr>
              <a:defRPr sz="800"/>
            </a:pPr>
            <a:endParaRPr lang="en-US"/>
          </a:p>
        </c:txPr>
        <c:crossAx val="1009237696"/>
        <c:crosses val="autoZero"/>
        <c:auto val="1"/>
        <c:lblAlgn val="ctr"/>
        <c:lblOffset val="100"/>
        <c:noMultiLvlLbl val="0"/>
      </c:catAx>
      <c:valAx>
        <c:axId val="1009237696"/>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09234168"/>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Table!$G$627</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Table!$J$627:$J$633</c:f>
              <c:numCache>
                <c:formatCode>0.00</c:formatCode>
                <c:ptCount val="7"/>
                <c:pt idx="0">
                  <c:v>2.4399000000000002</c:v>
                </c:pt>
                <c:pt idx="1">
                  <c:v>1.5713999999999999</c:v>
                </c:pt>
                <c:pt idx="2">
                  <c:v>2.2595999999999998</c:v>
                </c:pt>
                <c:pt idx="3">
                  <c:v>2.6937000000000002</c:v>
                </c:pt>
                <c:pt idx="4">
                  <c:v>1.7030000000000001</c:v>
                </c:pt>
                <c:pt idx="5">
                  <c:v>3.1608000000000001</c:v>
                </c:pt>
                <c:pt idx="6">
                  <c:v>2.0748000000000002</c:v>
                </c:pt>
              </c:numCache>
            </c:numRef>
          </c:val>
          <c:extLst>
            <c:ext xmlns:c16="http://schemas.microsoft.com/office/drawing/2014/chart" uri="{C3380CC4-5D6E-409C-BE32-E72D297353CC}">
              <c16:uniqueId val="{00000000-AE6A-424C-8B70-4F31E7FEE3D1}"/>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Table!$K$627:$K$633</c:f>
              <c:numCache>
                <c:formatCode>0.00</c:formatCode>
                <c:ptCount val="7"/>
                <c:pt idx="0">
                  <c:v>2.1408999999999998</c:v>
                </c:pt>
                <c:pt idx="1">
                  <c:v>1.6080000000000001</c:v>
                </c:pt>
                <c:pt idx="2">
                  <c:v>2.0076999999999998</c:v>
                </c:pt>
                <c:pt idx="3">
                  <c:v>2.8353000000000002</c:v>
                </c:pt>
                <c:pt idx="4">
                  <c:v>1.528</c:v>
                </c:pt>
                <c:pt idx="5">
                  <c:v>2.3929999999999998</c:v>
                </c:pt>
                <c:pt idx="6">
                  <c:v>1.6720999999999999</c:v>
                </c:pt>
              </c:numCache>
            </c:numRef>
          </c:val>
          <c:extLst>
            <c:ext xmlns:c16="http://schemas.microsoft.com/office/drawing/2014/chart" uri="{C3380CC4-5D6E-409C-BE32-E72D297353CC}">
              <c16:uniqueId val="{00000001-AE6A-424C-8B70-4F31E7FEE3D1}"/>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Table!$L$627:$L$633</c:f>
              <c:numCache>
                <c:formatCode>0.00</c:formatCode>
                <c:ptCount val="7"/>
                <c:pt idx="0">
                  <c:v>2.4218000000000002</c:v>
                </c:pt>
                <c:pt idx="1">
                  <c:v>1.5476000000000001</c:v>
                </c:pt>
                <c:pt idx="2">
                  <c:v>2.2242000000000002</c:v>
                </c:pt>
                <c:pt idx="3">
                  <c:v>3.0036</c:v>
                </c:pt>
                <c:pt idx="4">
                  <c:v>1.4658</c:v>
                </c:pt>
                <c:pt idx="5">
                  <c:v>3.1049000000000002</c:v>
                </c:pt>
                <c:pt idx="6">
                  <c:v>1.9381999999999999</c:v>
                </c:pt>
              </c:numCache>
            </c:numRef>
          </c:val>
          <c:extLst>
            <c:ext xmlns:c16="http://schemas.microsoft.com/office/drawing/2014/chart" uri="{C3380CC4-5D6E-409C-BE32-E72D297353CC}">
              <c16:uniqueId val="{00000002-AE6A-424C-8B70-4F31E7FEE3D1}"/>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Table!$M$627:$M$633</c:f>
              <c:numCache>
                <c:formatCode>0.00</c:formatCode>
                <c:ptCount val="7"/>
                <c:pt idx="0">
                  <c:v>2.1253000000000002</c:v>
                </c:pt>
                <c:pt idx="1">
                  <c:v>1.4468000000000001</c:v>
                </c:pt>
                <c:pt idx="2">
                  <c:v>1.605</c:v>
                </c:pt>
                <c:pt idx="3">
                  <c:v>2.6343999999999999</c:v>
                </c:pt>
                <c:pt idx="4">
                  <c:v>1.3543000000000001</c:v>
                </c:pt>
                <c:pt idx="5">
                  <c:v>2.7502</c:v>
                </c:pt>
                <c:pt idx="6">
                  <c:v>1.9251</c:v>
                </c:pt>
              </c:numCache>
            </c:numRef>
          </c:val>
          <c:extLst>
            <c:ext xmlns:c16="http://schemas.microsoft.com/office/drawing/2014/chart" uri="{C3380CC4-5D6E-409C-BE32-E72D297353CC}">
              <c16:uniqueId val="{00000003-AE6A-424C-8B70-4F31E7FEE3D1}"/>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Table!$N$627:$N$633</c:f>
              <c:numCache>
                <c:formatCode>0.00</c:formatCode>
                <c:ptCount val="7"/>
                <c:pt idx="0">
                  <c:v>4.6303999999999901</c:v>
                </c:pt>
                <c:pt idx="1">
                  <c:v>2.4729000000000001</c:v>
                </c:pt>
                <c:pt idx="2">
                  <c:v>4.8221000000000096</c:v>
                </c:pt>
                <c:pt idx="3">
                  <c:v>5.7135999999999996</c:v>
                </c:pt>
                <c:pt idx="4">
                  <c:v>4.0697000000000001</c:v>
                </c:pt>
                <c:pt idx="5">
                  <c:v>4.9648000000000003</c:v>
                </c:pt>
                <c:pt idx="6">
                  <c:v>4.5890000000000004</c:v>
                </c:pt>
              </c:numCache>
            </c:numRef>
          </c:val>
          <c:extLst>
            <c:ext xmlns:c16="http://schemas.microsoft.com/office/drawing/2014/chart" uri="{C3380CC4-5D6E-409C-BE32-E72D297353CC}">
              <c16:uniqueId val="{00000004-AE6A-424C-8B70-4F31E7FEE3D1}"/>
            </c:ext>
          </c:extLst>
        </c:ser>
        <c:ser>
          <c:idx val="5"/>
          <c:order val="5"/>
          <c:tx>
            <c:strRef>
              <c:f>Table!$O$626</c:f>
              <c:strCache>
                <c:ptCount val="1"/>
                <c:pt idx="0">
                  <c:v>2019</c:v>
                </c:pt>
              </c:strCache>
            </c:strRef>
          </c:tx>
          <c:spPr>
            <a:noFill/>
            <a:ln>
              <a:noFill/>
            </a:ln>
          </c:spPr>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Table!$O$627:$O$633</c:f>
              <c:numCache>
                <c:formatCode>0.00</c:formatCode>
                <c:ptCount val="7"/>
                <c:pt idx="0">
                  <c:v>3.1583000000000001</c:v>
                </c:pt>
                <c:pt idx="1">
                  <c:v>1.8099000000000001</c:v>
                </c:pt>
                <c:pt idx="2">
                  <c:v>2.8721000000000001</c:v>
                </c:pt>
                <c:pt idx="3">
                  <c:v>4.1334999999999997</c:v>
                </c:pt>
                <c:pt idx="4">
                  <c:v>2.6939000000000002</c:v>
                </c:pt>
                <c:pt idx="5">
                  <c:v>3.6337999999999999</c:v>
                </c:pt>
                <c:pt idx="6">
                  <c:v>1.8186</c:v>
                </c:pt>
              </c:numCache>
            </c:numRef>
          </c:val>
          <c:extLst>
            <c:ext xmlns:c16="http://schemas.microsoft.com/office/drawing/2014/chart" uri="{C3380CC4-5D6E-409C-BE32-E72D297353CC}">
              <c16:uniqueId val="{00000005-AE6A-424C-8B70-4F31E7FEE3D1}"/>
            </c:ext>
          </c:extLst>
        </c:ser>
        <c:dLbls>
          <c:showLegendKey val="0"/>
          <c:showVal val="0"/>
          <c:showCatName val="0"/>
          <c:showSerName val="0"/>
          <c:showPercent val="0"/>
          <c:showBubbleSize val="0"/>
        </c:dLbls>
        <c:gapWidth val="150"/>
        <c:axId val="1009213000"/>
        <c:axId val="1009216136"/>
      </c:barChart>
      <c:catAx>
        <c:axId val="1009213000"/>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09216136"/>
        <c:crosses val="autoZero"/>
        <c:auto val="1"/>
        <c:lblAlgn val="ctr"/>
        <c:lblOffset val="100"/>
        <c:noMultiLvlLbl val="0"/>
      </c:catAx>
      <c:valAx>
        <c:axId val="1009216136"/>
        <c:scaling>
          <c:orientation val="minMax"/>
        </c:scaling>
        <c:delete val="1"/>
        <c:axPos val="l"/>
        <c:numFmt formatCode="0" sourceLinked="0"/>
        <c:majorTickMark val="none"/>
        <c:minorTickMark val="none"/>
        <c:tickLblPos val="none"/>
        <c:crossAx val="1009213000"/>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Table!$G$636</c:f>
          <c:strCache>
            <c:ptCount val="1"/>
            <c:pt idx="0">
              <c:v>(NOC) NORTHLAND</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Table!$J$636:$J$642</c:f>
              <c:numCache>
                <c:formatCode>0.00</c:formatCode>
                <c:ptCount val="7"/>
                <c:pt idx="0">
                  <c:v>3.4857</c:v>
                </c:pt>
                <c:pt idx="1">
                  <c:v>2.6617999999999999</c:v>
                </c:pt>
                <c:pt idx="2">
                  <c:v>5.8505000000000003</c:v>
                </c:pt>
                <c:pt idx="3">
                  <c:v>8.0860000000000003</c:v>
                </c:pt>
                <c:pt idx="4">
                  <c:v>0</c:v>
                </c:pt>
                <c:pt idx="5">
                  <c:v>2.871</c:v>
                </c:pt>
                <c:pt idx="6">
                  <c:v>0</c:v>
                </c:pt>
              </c:numCache>
            </c:numRef>
          </c:val>
          <c:extLst>
            <c:ext xmlns:c16="http://schemas.microsoft.com/office/drawing/2014/chart" uri="{C3380CC4-5D6E-409C-BE32-E72D297353CC}">
              <c16:uniqueId val="{00000000-85DE-4BEE-8A1E-55FACBE2FF50}"/>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Table!$K$636:$K$642</c:f>
              <c:numCache>
                <c:formatCode>0.00</c:formatCode>
                <c:ptCount val="7"/>
                <c:pt idx="0">
                  <c:v>3.7191000000000001</c:v>
                </c:pt>
                <c:pt idx="1">
                  <c:v>5.6067999999999998</c:v>
                </c:pt>
                <c:pt idx="2">
                  <c:v>5.0311000000000003</c:v>
                </c:pt>
                <c:pt idx="3">
                  <c:v>6.9805999999999999</c:v>
                </c:pt>
                <c:pt idx="4">
                  <c:v>0</c:v>
                </c:pt>
                <c:pt idx="5">
                  <c:v>3.2084999999999999</c:v>
                </c:pt>
                <c:pt idx="6">
                  <c:v>0</c:v>
                </c:pt>
              </c:numCache>
            </c:numRef>
          </c:val>
          <c:extLst>
            <c:ext xmlns:c16="http://schemas.microsoft.com/office/drawing/2014/chart" uri="{C3380CC4-5D6E-409C-BE32-E72D297353CC}">
              <c16:uniqueId val="{00000001-85DE-4BEE-8A1E-55FACBE2FF50}"/>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Table!$L$636:$L$642</c:f>
              <c:numCache>
                <c:formatCode>0.00</c:formatCode>
                <c:ptCount val="7"/>
                <c:pt idx="0">
                  <c:v>5.3891999999999998</c:v>
                </c:pt>
                <c:pt idx="1">
                  <c:v>5.6685999999999996</c:v>
                </c:pt>
                <c:pt idx="2">
                  <c:v>4.6924999999999999</c:v>
                </c:pt>
                <c:pt idx="3">
                  <c:v>7.1809000000000003</c:v>
                </c:pt>
                <c:pt idx="4">
                  <c:v>0</c:v>
                </c:pt>
                <c:pt idx="5">
                  <c:v>5.3314000000000004</c:v>
                </c:pt>
                <c:pt idx="6">
                  <c:v>0</c:v>
                </c:pt>
              </c:numCache>
            </c:numRef>
          </c:val>
          <c:extLst>
            <c:ext xmlns:c16="http://schemas.microsoft.com/office/drawing/2014/chart" uri="{C3380CC4-5D6E-409C-BE32-E72D297353CC}">
              <c16:uniqueId val="{00000002-85DE-4BEE-8A1E-55FACBE2FF50}"/>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Table!$M$636:$M$642</c:f>
              <c:numCache>
                <c:formatCode>0.00</c:formatCode>
                <c:ptCount val="7"/>
                <c:pt idx="0">
                  <c:v>5.5358000000000001</c:v>
                </c:pt>
                <c:pt idx="1">
                  <c:v>5.8914</c:v>
                </c:pt>
                <c:pt idx="2">
                  <c:v>5.1079999999999997</c:v>
                </c:pt>
                <c:pt idx="3">
                  <c:v>7.3080999999999996</c:v>
                </c:pt>
                <c:pt idx="4">
                  <c:v>0</c:v>
                </c:pt>
                <c:pt idx="5">
                  <c:v>5.4455</c:v>
                </c:pt>
                <c:pt idx="6">
                  <c:v>0</c:v>
                </c:pt>
              </c:numCache>
            </c:numRef>
          </c:val>
          <c:extLst>
            <c:ext xmlns:c16="http://schemas.microsoft.com/office/drawing/2014/chart" uri="{C3380CC4-5D6E-409C-BE32-E72D297353CC}">
              <c16:uniqueId val="{00000003-85DE-4BEE-8A1E-55FACBE2FF50}"/>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Table!$N$636:$N$642</c:f>
              <c:numCache>
                <c:formatCode>0.00</c:formatCode>
                <c:ptCount val="7"/>
                <c:pt idx="0">
                  <c:v>6.43170000000001</c:v>
                </c:pt>
                <c:pt idx="1">
                  <c:v>15.8744</c:v>
                </c:pt>
                <c:pt idx="2">
                  <c:v>7.1521999999999899</c:v>
                </c:pt>
                <c:pt idx="3">
                  <c:v>4.1435000000000004</c:v>
                </c:pt>
                <c:pt idx="4">
                  <c:v>0</c:v>
                </c:pt>
                <c:pt idx="5">
                  <c:v>6.0798999999999896</c:v>
                </c:pt>
                <c:pt idx="6">
                  <c:v>0</c:v>
                </c:pt>
              </c:numCache>
            </c:numRef>
          </c:val>
          <c:extLst>
            <c:ext xmlns:c16="http://schemas.microsoft.com/office/drawing/2014/chart" uri="{C3380CC4-5D6E-409C-BE32-E72D297353CC}">
              <c16:uniqueId val="{00000004-85DE-4BEE-8A1E-55FACBE2FF50}"/>
            </c:ext>
          </c:extLst>
        </c:ser>
        <c:ser>
          <c:idx val="5"/>
          <c:order val="5"/>
          <c:tx>
            <c:strRef>
              <c:f>Table!$O$626</c:f>
              <c:strCache>
                <c:ptCount val="1"/>
                <c:pt idx="0">
                  <c:v>2019</c:v>
                </c:pt>
              </c:strCache>
            </c:strRef>
          </c:tx>
          <c:spPr>
            <a:noFill/>
            <a:ln>
              <a:noFill/>
            </a:ln>
          </c:spPr>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Table!$O$636:$O$642</c:f>
              <c:numCache>
                <c:formatCode>0.00</c:formatCode>
                <c:ptCount val="7"/>
                <c:pt idx="0">
                  <c:v>5.0785999999999998</c:v>
                </c:pt>
                <c:pt idx="1">
                  <c:v>6.7897999999999996</c:v>
                </c:pt>
                <c:pt idx="2">
                  <c:v>4.6135999999999999</c:v>
                </c:pt>
                <c:pt idx="3">
                  <c:v>4.0358000000000001</c:v>
                </c:pt>
                <c:pt idx="4">
                  <c:v>0</c:v>
                </c:pt>
                <c:pt idx="5">
                  <c:v>5.1257999999999999</c:v>
                </c:pt>
                <c:pt idx="6">
                  <c:v>0</c:v>
                </c:pt>
              </c:numCache>
            </c:numRef>
          </c:val>
          <c:extLst>
            <c:ext xmlns:c16="http://schemas.microsoft.com/office/drawing/2014/chart" uri="{C3380CC4-5D6E-409C-BE32-E72D297353CC}">
              <c16:uniqueId val="{00000005-85DE-4BEE-8A1E-55FACBE2FF50}"/>
            </c:ext>
          </c:extLst>
        </c:ser>
        <c:dLbls>
          <c:showLegendKey val="0"/>
          <c:showVal val="0"/>
          <c:showCatName val="0"/>
          <c:showSerName val="0"/>
          <c:showPercent val="0"/>
          <c:showBubbleSize val="0"/>
        </c:dLbls>
        <c:gapWidth val="150"/>
        <c:axId val="1009210648"/>
        <c:axId val="1009215352"/>
      </c:barChart>
      <c:catAx>
        <c:axId val="1009210648"/>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09215352"/>
        <c:crosses val="autoZero"/>
        <c:auto val="1"/>
        <c:lblAlgn val="ctr"/>
        <c:lblOffset val="100"/>
        <c:noMultiLvlLbl val="0"/>
      </c:catAx>
      <c:valAx>
        <c:axId val="1009215352"/>
        <c:scaling>
          <c:orientation val="minMax"/>
        </c:scaling>
        <c:delete val="1"/>
        <c:axPos val="l"/>
        <c:numFmt formatCode="0" sourceLinked="0"/>
        <c:majorTickMark val="none"/>
        <c:minorTickMark val="none"/>
        <c:tickLblPos val="none"/>
        <c:crossAx val="1009210648"/>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Table!$M$648</c:f>
              <c:strCache>
                <c:ptCount val="1"/>
                <c:pt idx="0">
                  <c:v>2017</c:v>
                </c:pt>
              </c:strCache>
            </c:strRef>
          </c:tx>
          <c:spPr>
            <a:solidFill>
              <a:srgbClr val="002060"/>
            </a:solidFill>
            <a:scene3d>
              <a:camera prst="orthographicFront"/>
              <a:lightRig rig="threePt" dir="t"/>
            </a:scene3d>
            <a:sp3d>
              <a:bevelT/>
            </a:sp3d>
          </c:spPr>
          <c:invertIfNegative val="0"/>
          <c:cat>
            <c:strRef>
              <c:f>Table!$H$649:$H$659</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Table!$M$649:$M$659</c:f>
              <c:numCache>
                <c:formatCode>0.00</c:formatCode>
                <c:ptCount val="11"/>
                <c:pt idx="0">
                  <c:v>1.9251</c:v>
                </c:pt>
                <c:pt idx="1">
                  <c:v>26.639099999999999</c:v>
                </c:pt>
                <c:pt idx="2">
                  <c:v>0</c:v>
                </c:pt>
                <c:pt idx="3">
                  <c:v>6.4063999999999997</c:v>
                </c:pt>
                <c:pt idx="4">
                  <c:v>0.28599999999999998</c:v>
                </c:pt>
                <c:pt idx="5">
                  <c:v>0.92810000000000004</c:v>
                </c:pt>
                <c:pt idx="6">
                  <c:v>16.895399999999999</c:v>
                </c:pt>
                <c:pt idx="7">
                  <c:v>1.8929</c:v>
                </c:pt>
                <c:pt idx="8">
                  <c:v>0</c:v>
                </c:pt>
                <c:pt idx="9">
                  <c:v>0.58220000000000005</c:v>
                </c:pt>
                <c:pt idx="10">
                  <c:v>2.0199999999999999E-2</c:v>
                </c:pt>
              </c:numCache>
            </c:numRef>
          </c:val>
          <c:extLst>
            <c:ext xmlns:c16="http://schemas.microsoft.com/office/drawing/2014/chart" uri="{C3380CC4-5D6E-409C-BE32-E72D297353CC}">
              <c16:uniqueId val="{00000000-1DA6-482B-B234-BE9544BE53A2}"/>
            </c:ext>
          </c:extLst>
        </c:ser>
        <c:ser>
          <c:idx val="1"/>
          <c:order val="1"/>
          <c:tx>
            <c:strRef>
              <c:f>Table!$N$648</c:f>
              <c:strCache>
                <c:ptCount val="1"/>
                <c:pt idx="0">
                  <c:v>2018</c:v>
                </c:pt>
              </c:strCache>
            </c:strRef>
          </c:tx>
          <c:spPr>
            <a:solidFill>
              <a:srgbClr val="C00000"/>
            </a:solidFill>
            <a:scene3d>
              <a:camera prst="orthographicFront"/>
              <a:lightRig rig="threePt" dir="t"/>
            </a:scene3d>
            <a:sp3d>
              <a:bevelT/>
              <a:bevelB/>
            </a:sp3d>
          </c:spPr>
          <c:invertIfNegative val="0"/>
          <c:cat>
            <c:strRef>
              <c:f>Table!$H$649:$H$659</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Table!$N$649:$N$659</c:f>
              <c:numCache>
                <c:formatCode>0.00</c:formatCode>
                <c:ptCount val="11"/>
                <c:pt idx="0">
                  <c:v>4.6303999999999901</c:v>
                </c:pt>
                <c:pt idx="1">
                  <c:v>30.151299999999999</c:v>
                </c:pt>
                <c:pt idx="2">
                  <c:v>26</c:v>
                </c:pt>
                <c:pt idx="3">
                  <c:v>13.5428</c:v>
                </c:pt>
                <c:pt idx="4">
                  <c:v>1.3683999999999901</c:v>
                </c:pt>
                <c:pt idx="5">
                  <c:v>4.2183000000000002</c:v>
                </c:pt>
                <c:pt idx="6">
                  <c:v>29.1477</c:v>
                </c:pt>
                <c:pt idx="7">
                  <c:v>5.4438000000000004</c:v>
                </c:pt>
                <c:pt idx="8">
                  <c:v>1.0417000000000101</c:v>
                </c:pt>
                <c:pt idx="9">
                  <c:v>1.6598999999999899</c:v>
                </c:pt>
                <c:pt idx="10">
                  <c:v>6.6699999999997303E-2</c:v>
                </c:pt>
              </c:numCache>
            </c:numRef>
          </c:val>
          <c:extLst>
            <c:ext xmlns:c16="http://schemas.microsoft.com/office/drawing/2014/chart" uri="{C3380CC4-5D6E-409C-BE32-E72D297353CC}">
              <c16:uniqueId val="{00000001-1DA6-482B-B234-BE9544BE53A2}"/>
            </c:ext>
          </c:extLst>
        </c:ser>
        <c:ser>
          <c:idx val="2"/>
          <c:order val="2"/>
          <c:tx>
            <c:strRef>
              <c:f>Table!$O$648</c:f>
              <c:strCache>
                <c:ptCount val="1"/>
                <c:pt idx="0">
                  <c:v>2019</c:v>
                </c:pt>
              </c:strCache>
            </c:strRef>
          </c:tx>
          <c:spPr>
            <a:scene3d>
              <a:camera prst="orthographicFront"/>
              <a:lightRig rig="threePt" dir="t"/>
            </a:scene3d>
            <a:sp3d>
              <a:bevelT/>
              <a:bevelB/>
            </a:sp3d>
          </c:spPr>
          <c:invertIfNegative val="0"/>
          <c:cat>
            <c:strRef>
              <c:f>Table!$H$649:$H$659</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Table!$O$649:$O$659</c:f>
              <c:numCache>
                <c:formatCode>0.00</c:formatCode>
                <c:ptCount val="11"/>
                <c:pt idx="0">
                  <c:v>3.1583000000000001</c:v>
                </c:pt>
                <c:pt idx="1">
                  <c:v>20.685300000000002</c:v>
                </c:pt>
                <c:pt idx="2">
                  <c:v>38</c:v>
                </c:pt>
                <c:pt idx="3">
                  <c:v>9.5539000000000005</c:v>
                </c:pt>
                <c:pt idx="4">
                  <c:v>0.99450000000000005</c:v>
                </c:pt>
                <c:pt idx="5">
                  <c:v>3.2153</c:v>
                </c:pt>
                <c:pt idx="6">
                  <c:v>20.790299999999998</c:v>
                </c:pt>
                <c:pt idx="7">
                  <c:v>3.1337000000000002</c:v>
                </c:pt>
                <c:pt idx="8">
                  <c:v>0</c:v>
                </c:pt>
                <c:pt idx="9">
                  <c:v>1.0342</c:v>
                </c:pt>
                <c:pt idx="10">
                  <c:v>5.5599999999999997E-2</c:v>
                </c:pt>
              </c:numCache>
            </c:numRef>
          </c:val>
          <c:extLst>
            <c:ext xmlns:c16="http://schemas.microsoft.com/office/drawing/2014/chart" uri="{C3380CC4-5D6E-409C-BE32-E72D297353CC}">
              <c16:uniqueId val="{00000002-1DA6-482B-B234-BE9544BE53A2}"/>
            </c:ext>
          </c:extLst>
        </c:ser>
        <c:dLbls>
          <c:showLegendKey val="0"/>
          <c:showVal val="0"/>
          <c:showCatName val="0"/>
          <c:showSerName val="0"/>
          <c:showPercent val="0"/>
          <c:showBubbleSize val="0"/>
        </c:dLbls>
        <c:gapWidth val="150"/>
        <c:axId val="1009213784"/>
        <c:axId val="1009212216"/>
      </c:barChart>
      <c:catAx>
        <c:axId val="100921378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09212216"/>
        <c:crosses val="autoZero"/>
        <c:auto val="1"/>
        <c:lblAlgn val="ctr"/>
        <c:lblOffset val="100"/>
        <c:noMultiLvlLbl val="0"/>
      </c:catAx>
      <c:valAx>
        <c:axId val="1009212216"/>
        <c:scaling>
          <c:orientation val="minMax"/>
        </c:scaling>
        <c:delete val="0"/>
        <c:axPos val="l"/>
        <c:majorGridlines/>
        <c:title>
          <c:tx>
            <c:rich>
              <a:bodyPr rot="-5400000" vert="horz"/>
              <a:lstStyle/>
              <a:p>
                <a:pPr>
                  <a:defRPr sz="700"/>
                </a:pPr>
                <a:r>
                  <a:rPr lang="en-US" sz="700"/>
                  <a:t>% of Network with SFC Below the TL</a:t>
                </a:r>
              </a:p>
            </c:rich>
          </c:tx>
          <c:overlay val="0"/>
        </c:title>
        <c:numFmt formatCode="0" sourceLinked="0"/>
        <c:majorTickMark val="none"/>
        <c:minorTickMark val="none"/>
        <c:tickLblPos val="nextTo"/>
        <c:crossAx val="1009213784"/>
        <c:crosses val="autoZero"/>
        <c:crossBetween val="between"/>
      </c:valAx>
      <c:dTable>
        <c:showHorzBorder val="1"/>
        <c:showVertBorder val="1"/>
        <c:showOutline val="1"/>
        <c:showKeys val="1"/>
      </c:dTable>
      <c:spPr>
        <a:solidFill>
          <a:srgbClr val="FFFFCC"/>
        </a:solidFill>
        <a:scene3d>
          <a:camera prst="orthographicFront"/>
          <a:lightRig rig="threePt" dir="t"/>
        </a:scene3d>
        <a:sp3d>
          <a:bevelT/>
        </a:sp3d>
      </c:spPr>
    </c:plotArea>
    <c:plotVisOnly val="1"/>
    <c:dispBlanksAs val="gap"/>
    <c:showDLblsOverMax val="0"/>
  </c:chart>
  <c:spPr>
    <a:solidFill>
      <a:srgbClr val="E3A25B"/>
    </a:solidFill>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00121894875283"/>
          <c:y val="3.849427390932561E-2"/>
          <c:w val="0.84453311313613888"/>
          <c:h val="0.80547108717137261"/>
        </c:manualLayout>
      </c:layout>
      <c:barChart>
        <c:barDir val="col"/>
        <c:grouping val="clustered"/>
        <c:varyColors val="0"/>
        <c:ser>
          <c:idx val="0"/>
          <c:order val="0"/>
          <c:tx>
            <c:strRef>
              <c:f>Table!$M$648</c:f>
              <c:strCache>
                <c:ptCount val="1"/>
                <c:pt idx="0">
                  <c:v>2017</c:v>
                </c:pt>
              </c:strCache>
            </c:strRef>
          </c:tx>
          <c:spPr>
            <a:solidFill>
              <a:srgbClr val="002060"/>
            </a:solidFill>
            <a:scene3d>
              <a:camera prst="orthographicFront"/>
              <a:lightRig rig="threePt" dir="t"/>
            </a:scene3d>
            <a:sp3d>
              <a:bevelT/>
            </a:sp3d>
          </c:spPr>
          <c:invertIfNegative val="0"/>
          <c:cat>
            <c:strRef>
              <c:f>Table!$H$663:$H$673</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Table!$M$663:$M$673</c:f>
              <c:numCache>
                <c:formatCode>0.00</c:formatCode>
                <c:ptCount val="11"/>
                <c:pt idx="0">
                  <c:v>5.5358000000000001</c:v>
                </c:pt>
                <c:pt idx="1">
                  <c:v>26.087</c:v>
                </c:pt>
                <c:pt idx="2">
                  <c:v>0</c:v>
                </c:pt>
                <c:pt idx="3">
                  <c:v>15.004</c:v>
                </c:pt>
                <c:pt idx="4">
                  <c:v>0.35270000000000001</c:v>
                </c:pt>
                <c:pt idx="5">
                  <c:v>0.64080000000000004</c:v>
                </c:pt>
                <c:pt idx="6">
                  <c:v>20.642900000000001</c:v>
                </c:pt>
                <c:pt idx="7">
                  <c:v>3.0716000000000001</c:v>
                </c:pt>
                <c:pt idx="8">
                  <c:v>0</c:v>
                </c:pt>
                <c:pt idx="9">
                  <c:v>0.84089999999999998</c:v>
                </c:pt>
                <c:pt idx="10">
                  <c:v>0</c:v>
                </c:pt>
              </c:numCache>
            </c:numRef>
          </c:val>
          <c:extLst>
            <c:ext xmlns:c16="http://schemas.microsoft.com/office/drawing/2014/chart" uri="{C3380CC4-5D6E-409C-BE32-E72D297353CC}">
              <c16:uniqueId val="{00000000-2573-46C8-9902-7731A73CF160}"/>
            </c:ext>
          </c:extLst>
        </c:ser>
        <c:ser>
          <c:idx val="1"/>
          <c:order val="1"/>
          <c:tx>
            <c:strRef>
              <c:f>Table!$N$648</c:f>
              <c:strCache>
                <c:ptCount val="1"/>
                <c:pt idx="0">
                  <c:v>2018</c:v>
                </c:pt>
              </c:strCache>
            </c:strRef>
          </c:tx>
          <c:spPr>
            <a:scene3d>
              <a:camera prst="orthographicFront"/>
              <a:lightRig rig="threePt" dir="t"/>
            </a:scene3d>
            <a:sp3d>
              <a:bevelT/>
            </a:sp3d>
          </c:spPr>
          <c:invertIfNegative val="0"/>
          <c:cat>
            <c:strRef>
              <c:f>Table!$H$663:$H$673</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Table!$N$663:$N$673</c:f>
              <c:numCache>
                <c:formatCode>0.00</c:formatCode>
                <c:ptCount val="11"/>
                <c:pt idx="0">
                  <c:v>6.43170000000001</c:v>
                </c:pt>
                <c:pt idx="1">
                  <c:v>32.344200000000001</c:v>
                </c:pt>
                <c:pt idx="2">
                  <c:v>0</c:v>
                </c:pt>
                <c:pt idx="3">
                  <c:v>15.6088</c:v>
                </c:pt>
                <c:pt idx="4">
                  <c:v>1.18980000000001</c:v>
                </c:pt>
                <c:pt idx="5">
                  <c:v>2.7286999999999999</c:v>
                </c:pt>
                <c:pt idx="6">
                  <c:v>39.6858</c:v>
                </c:pt>
                <c:pt idx="7">
                  <c:v>5.5070000000000103</c:v>
                </c:pt>
                <c:pt idx="8">
                  <c:v>0</c:v>
                </c:pt>
                <c:pt idx="9">
                  <c:v>1.36709999999999</c:v>
                </c:pt>
                <c:pt idx="10">
                  <c:v>0</c:v>
                </c:pt>
              </c:numCache>
            </c:numRef>
          </c:val>
          <c:extLst>
            <c:ext xmlns:c16="http://schemas.microsoft.com/office/drawing/2014/chart" uri="{C3380CC4-5D6E-409C-BE32-E72D297353CC}">
              <c16:uniqueId val="{00000001-2573-46C8-9902-7731A73CF160}"/>
            </c:ext>
          </c:extLst>
        </c:ser>
        <c:ser>
          <c:idx val="2"/>
          <c:order val="2"/>
          <c:tx>
            <c:strRef>
              <c:f>Table!$O$648</c:f>
              <c:strCache>
                <c:ptCount val="1"/>
                <c:pt idx="0">
                  <c:v>2019</c:v>
                </c:pt>
              </c:strCache>
            </c:strRef>
          </c:tx>
          <c:spPr>
            <a:scene3d>
              <a:camera prst="orthographicFront"/>
              <a:lightRig rig="threePt" dir="t"/>
            </a:scene3d>
            <a:sp3d>
              <a:bevelT/>
              <a:bevelB/>
            </a:sp3d>
          </c:spPr>
          <c:invertIfNegative val="0"/>
          <c:cat>
            <c:strRef>
              <c:f>Table!$H$663:$H$673</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Table!$O$663:$O$673</c:f>
              <c:numCache>
                <c:formatCode>0.00</c:formatCode>
                <c:ptCount val="11"/>
                <c:pt idx="0">
                  <c:v>5.0785999999999998</c:v>
                </c:pt>
                <c:pt idx="1">
                  <c:v>27.485399999999998</c:v>
                </c:pt>
                <c:pt idx="2">
                  <c:v>0</c:v>
                </c:pt>
                <c:pt idx="3">
                  <c:v>12.3185</c:v>
                </c:pt>
                <c:pt idx="4">
                  <c:v>1.3270999999999999</c:v>
                </c:pt>
                <c:pt idx="5">
                  <c:v>3.4578000000000002</c:v>
                </c:pt>
                <c:pt idx="6">
                  <c:v>21.714700000000001</c:v>
                </c:pt>
                <c:pt idx="7">
                  <c:v>5.2178000000000004</c:v>
                </c:pt>
                <c:pt idx="8">
                  <c:v>0</c:v>
                </c:pt>
                <c:pt idx="9">
                  <c:v>1.4069</c:v>
                </c:pt>
                <c:pt idx="10">
                  <c:v>0</c:v>
                </c:pt>
              </c:numCache>
            </c:numRef>
          </c:val>
          <c:extLst>
            <c:ext xmlns:c16="http://schemas.microsoft.com/office/drawing/2014/chart" uri="{C3380CC4-5D6E-409C-BE32-E72D297353CC}">
              <c16:uniqueId val="{00000002-2573-46C8-9902-7731A73CF160}"/>
            </c:ext>
          </c:extLst>
        </c:ser>
        <c:dLbls>
          <c:showLegendKey val="0"/>
          <c:showVal val="0"/>
          <c:showCatName val="0"/>
          <c:showSerName val="0"/>
          <c:showPercent val="0"/>
          <c:showBubbleSize val="0"/>
        </c:dLbls>
        <c:gapWidth val="150"/>
        <c:axId val="1009220840"/>
        <c:axId val="1009209864"/>
      </c:barChart>
      <c:catAx>
        <c:axId val="1009220840"/>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09209864"/>
        <c:crosses val="autoZero"/>
        <c:auto val="1"/>
        <c:lblAlgn val="ctr"/>
        <c:lblOffset val="100"/>
        <c:noMultiLvlLbl val="0"/>
      </c:catAx>
      <c:valAx>
        <c:axId val="1009209864"/>
        <c:scaling>
          <c:orientation val="minMax"/>
        </c:scaling>
        <c:delete val="0"/>
        <c:axPos val="l"/>
        <c:majorGridlines/>
        <c:title>
          <c:tx>
            <c:rich>
              <a:bodyPr rot="-5400000" vert="horz"/>
              <a:lstStyle/>
              <a:p>
                <a:pPr>
                  <a:defRPr sz="700"/>
                </a:pPr>
                <a:r>
                  <a:rPr lang="en-US" sz="700"/>
                  <a:t>% of Network with SFC Below the TL</a:t>
                </a:r>
              </a:p>
            </c:rich>
          </c:tx>
          <c:layout>
            <c:manualLayout>
              <c:xMode val="edge"/>
              <c:yMode val="edge"/>
              <c:x val="4.4628269780883946E-2"/>
              <c:y val="0.20610962819703399"/>
            </c:manualLayout>
          </c:layout>
          <c:overlay val="0"/>
        </c:title>
        <c:numFmt formatCode="0" sourceLinked="0"/>
        <c:majorTickMark val="none"/>
        <c:minorTickMark val="none"/>
        <c:tickLblPos val="nextTo"/>
        <c:crossAx val="1009220840"/>
        <c:crosses val="autoZero"/>
        <c:crossBetween val="between"/>
      </c:valAx>
      <c:dTable>
        <c:showHorzBorder val="1"/>
        <c:showVertBorder val="1"/>
        <c:showOutline val="1"/>
        <c:showKeys val="1"/>
      </c:dTable>
      <c:spPr>
        <a:solidFill>
          <a:srgbClr val="E3C16B"/>
        </a:solidFill>
        <a:scene3d>
          <a:camera prst="orthographicFront"/>
          <a:lightRig rig="threePt" dir="t"/>
        </a:scene3d>
        <a:sp3d>
          <a:bevelT/>
        </a:sp3d>
      </c:spPr>
    </c:plotArea>
    <c:plotVisOnly val="1"/>
    <c:dispBlanksAs val="gap"/>
    <c:showDLblsOverMax val="0"/>
  </c:chart>
  <c:spPr>
    <a:solidFill>
      <a:srgbClr val="E9B77F"/>
    </a:solidFill>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Table!$J$626</c:f>
              <c:strCache>
                <c:ptCount val="1"/>
                <c:pt idx="0">
                  <c:v>2014</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Table!$J$627:$J$633</c:f>
              <c:numCache>
                <c:formatCode>0.00</c:formatCode>
                <c:ptCount val="7"/>
                <c:pt idx="0">
                  <c:v>2.4399000000000002</c:v>
                </c:pt>
                <c:pt idx="1">
                  <c:v>1.5713999999999999</c:v>
                </c:pt>
                <c:pt idx="2">
                  <c:v>2.2595999999999998</c:v>
                </c:pt>
                <c:pt idx="3">
                  <c:v>2.6937000000000002</c:v>
                </c:pt>
                <c:pt idx="4">
                  <c:v>1.7030000000000001</c:v>
                </c:pt>
                <c:pt idx="5">
                  <c:v>3.1608000000000001</c:v>
                </c:pt>
                <c:pt idx="6">
                  <c:v>2.0748000000000002</c:v>
                </c:pt>
              </c:numCache>
            </c:numRef>
          </c:val>
          <c:extLst>
            <c:ext xmlns:c16="http://schemas.microsoft.com/office/drawing/2014/chart" uri="{C3380CC4-5D6E-409C-BE32-E72D297353CC}">
              <c16:uniqueId val="{00000000-0061-4B06-8E2B-88207C6A752F}"/>
            </c:ext>
          </c:extLst>
        </c:ser>
        <c:ser>
          <c:idx val="1"/>
          <c:order val="1"/>
          <c:tx>
            <c:strRef>
              <c:f>Table!$K$626</c:f>
              <c:strCache>
                <c:ptCount val="1"/>
                <c:pt idx="0">
                  <c:v>2015</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Table!$K$627:$K$633</c:f>
              <c:numCache>
                <c:formatCode>0.00</c:formatCode>
                <c:ptCount val="7"/>
                <c:pt idx="0">
                  <c:v>2.1408999999999998</c:v>
                </c:pt>
                <c:pt idx="1">
                  <c:v>1.6080000000000001</c:v>
                </c:pt>
                <c:pt idx="2">
                  <c:v>2.0076999999999998</c:v>
                </c:pt>
                <c:pt idx="3">
                  <c:v>2.8353000000000002</c:v>
                </c:pt>
                <c:pt idx="4">
                  <c:v>1.528</c:v>
                </c:pt>
                <c:pt idx="5">
                  <c:v>2.3929999999999998</c:v>
                </c:pt>
                <c:pt idx="6">
                  <c:v>1.6720999999999999</c:v>
                </c:pt>
              </c:numCache>
            </c:numRef>
          </c:val>
          <c:extLst>
            <c:ext xmlns:c16="http://schemas.microsoft.com/office/drawing/2014/chart" uri="{C3380CC4-5D6E-409C-BE32-E72D297353CC}">
              <c16:uniqueId val="{00000001-0061-4B06-8E2B-88207C6A752F}"/>
            </c:ext>
          </c:extLst>
        </c:ser>
        <c:ser>
          <c:idx val="2"/>
          <c:order val="2"/>
          <c:tx>
            <c:strRef>
              <c:f>Table!$L$626</c:f>
              <c:strCache>
                <c:ptCount val="1"/>
                <c:pt idx="0">
                  <c:v>2016</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Table!$L$627:$L$633</c:f>
              <c:numCache>
                <c:formatCode>0.00</c:formatCode>
                <c:ptCount val="7"/>
                <c:pt idx="0">
                  <c:v>2.4218000000000002</c:v>
                </c:pt>
                <c:pt idx="1">
                  <c:v>1.5476000000000001</c:v>
                </c:pt>
                <c:pt idx="2">
                  <c:v>2.2242000000000002</c:v>
                </c:pt>
                <c:pt idx="3">
                  <c:v>3.0036</c:v>
                </c:pt>
                <c:pt idx="4">
                  <c:v>1.4658</c:v>
                </c:pt>
                <c:pt idx="5">
                  <c:v>3.1049000000000002</c:v>
                </c:pt>
                <c:pt idx="6">
                  <c:v>1.9381999999999999</c:v>
                </c:pt>
              </c:numCache>
            </c:numRef>
          </c:val>
          <c:extLst>
            <c:ext xmlns:c16="http://schemas.microsoft.com/office/drawing/2014/chart" uri="{C3380CC4-5D6E-409C-BE32-E72D297353CC}">
              <c16:uniqueId val="{00000002-0061-4B06-8E2B-88207C6A752F}"/>
            </c:ext>
          </c:extLst>
        </c:ser>
        <c:ser>
          <c:idx val="3"/>
          <c:order val="3"/>
          <c:tx>
            <c:strRef>
              <c:f>Table!$M$626</c:f>
              <c:strCache>
                <c:ptCount val="1"/>
                <c:pt idx="0">
                  <c:v>2017</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Table!$M$627:$M$633</c:f>
              <c:numCache>
                <c:formatCode>0.00</c:formatCode>
                <c:ptCount val="7"/>
                <c:pt idx="0">
                  <c:v>2.1253000000000002</c:v>
                </c:pt>
                <c:pt idx="1">
                  <c:v>1.4468000000000001</c:v>
                </c:pt>
                <c:pt idx="2">
                  <c:v>1.605</c:v>
                </c:pt>
                <c:pt idx="3">
                  <c:v>2.6343999999999999</c:v>
                </c:pt>
                <c:pt idx="4">
                  <c:v>1.3543000000000001</c:v>
                </c:pt>
                <c:pt idx="5">
                  <c:v>2.7502</c:v>
                </c:pt>
                <c:pt idx="6">
                  <c:v>1.9251</c:v>
                </c:pt>
              </c:numCache>
            </c:numRef>
          </c:val>
          <c:extLst>
            <c:ext xmlns:c16="http://schemas.microsoft.com/office/drawing/2014/chart" uri="{C3380CC4-5D6E-409C-BE32-E72D297353CC}">
              <c16:uniqueId val="{00000003-0061-4B06-8E2B-88207C6A752F}"/>
            </c:ext>
          </c:extLst>
        </c:ser>
        <c:ser>
          <c:idx val="4"/>
          <c:order val="4"/>
          <c:tx>
            <c:strRef>
              <c:f>Table!$N$626</c:f>
              <c:strCache>
                <c:ptCount val="1"/>
                <c:pt idx="0">
                  <c:v>2018</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Table!$N$627:$N$633</c:f>
              <c:numCache>
                <c:formatCode>0.00</c:formatCode>
                <c:ptCount val="7"/>
                <c:pt idx="0">
                  <c:v>4.6303999999999901</c:v>
                </c:pt>
                <c:pt idx="1">
                  <c:v>2.4729000000000001</c:v>
                </c:pt>
                <c:pt idx="2">
                  <c:v>4.8221000000000096</c:v>
                </c:pt>
                <c:pt idx="3">
                  <c:v>5.7135999999999996</c:v>
                </c:pt>
                <c:pt idx="4">
                  <c:v>4.0697000000000001</c:v>
                </c:pt>
                <c:pt idx="5">
                  <c:v>4.9648000000000003</c:v>
                </c:pt>
                <c:pt idx="6">
                  <c:v>4.5890000000000004</c:v>
                </c:pt>
              </c:numCache>
            </c:numRef>
          </c:val>
          <c:extLst>
            <c:ext xmlns:c16="http://schemas.microsoft.com/office/drawing/2014/chart" uri="{C3380CC4-5D6E-409C-BE32-E72D297353CC}">
              <c16:uniqueId val="{00000004-0061-4B06-8E2B-88207C6A752F}"/>
            </c:ext>
          </c:extLst>
        </c:ser>
        <c:ser>
          <c:idx val="5"/>
          <c:order val="5"/>
          <c:tx>
            <c:strRef>
              <c:f>Table!$O$626</c:f>
              <c:strCache>
                <c:ptCount val="1"/>
                <c:pt idx="0">
                  <c:v>2019</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Table!$O$627:$O$633</c:f>
              <c:numCache>
                <c:formatCode>0.00</c:formatCode>
                <c:ptCount val="7"/>
                <c:pt idx="0">
                  <c:v>3.1583000000000001</c:v>
                </c:pt>
                <c:pt idx="1">
                  <c:v>1.8099000000000001</c:v>
                </c:pt>
                <c:pt idx="2">
                  <c:v>2.8721000000000001</c:v>
                </c:pt>
                <c:pt idx="3">
                  <c:v>4.1334999999999997</c:v>
                </c:pt>
                <c:pt idx="4">
                  <c:v>2.6939000000000002</c:v>
                </c:pt>
                <c:pt idx="5">
                  <c:v>3.6337999999999999</c:v>
                </c:pt>
                <c:pt idx="6">
                  <c:v>1.8186</c:v>
                </c:pt>
              </c:numCache>
            </c:numRef>
          </c:val>
          <c:extLst>
            <c:ext xmlns:c16="http://schemas.microsoft.com/office/drawing/2014/chart" uri="{C3380CC4-5D6E-409C-BE32-E72D297353CC}">
              <c16:uniqueId val="{00000005-0061-4B06-8E2B-88207C6A752F}"/>
            </c:ext>
          </c:extLst>
        </c:ser>
        <c:dLbls>
          <c:showLegendKey val="0"/>
          <c:showVal val="0"/>
          <c:showCatName val="0"/>
          <c:showSerName val="0"/>
          <c:showPercent val="0"/>
          <c:showBubbleSize val="0"/>
        </c:dLbls>
        <c:gapWidth val="150"/>
        <c:axId val="1009221232"/>
        <c:axId val="1009214568"/>
      </c:barChart>
      <c:catAx>
        <c:axId val="1009221232"/>
        <c:scaling>
          <c:orientation val="minMax"/>
        </c:scaling>
        <c:delete val="0"/>
        <c:axPos val="b"/>
        <c:numFmt formatCode="General" sourceLinked="1"/>
        <c:majorTickMark val="out"/>
        <c:minorTickMark val="none"/>
        <c:tickLblPos val="nextTo"/>
        <c:txPr>
          <a:bodyPr/>
          <a:lstStyle/>
          <a:p>
            <a:pPr>
              <a:defRPr sz="800"/>
            </a:pPr>
            <a:endParaRPr lang="en-US"/>
          </a:p>
        </c:txPr>
        <c:crossAx val="1009214568"/>
        <c:crosses val="autoZero"/>
        <c:auto val="1"/>
        <c:lblAlgn val="ctr"/>
        <c:lblOffset val="100"/>
        <c:noMultiLvlLbl val="0"/>
      </c:catAx>
      <c:valAx>
        <c:axId val="1009214568"/>
        <c:scaling>
          <c:orientation val="minMax"/>
        </c:scaling>
        <c:delete val="0"/>
        <c:axPos val="l"/>
        <c:majorGridlines/>
        <c:title>
          <c:tx>
            <c:rich>
              <a:bodyPr rot="-5400000" vert="horz"/>
              <a:lstStyle/>
              <a:p>
                <a:pPr>
                  <a:defRPr sz="800"/>
                </a:pPr>
                <a:r>
                  <a:rPr lang="en-US" sz="800"/>
                  <a:t>% of Network with SFC Below TL</a:t>
                </a:r>
              </a:p>
            </c:rich>
          </c:tx>
          <c:overlay val="0"/>
        </c:title>
        <c:numFmt formatCode="0.0" sourceLinked="0"/>
        <c:majorTickMark val="out"/>
        <c:minorTickMark val="none"/>
        <c:tickLblPos val="nextTo"/>
        <c:crossAx val="1009221232"/>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788" l="0.70000000000000062" r="0.70000000000000062" t="0.75000000000000788"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Table!$J$626</c:f>
              <c:strCache>
                <c:ptCount val="1"/>
                <c:pt idx="0">
                  <c:v>2014</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Table!$J$636:$J$642</c:f>
              <c:numCache>
                <c:formatCode>0.00</c:formatCode>
                <c:ptCount val="7"/>
                <c:pt idx="0">
                  <c:v>3.4857</c:v>
                </c:pt>
                <c:pt idx="1">
                  <c:v>2.6617999999999999</c:v>
                </c:pt>
                <c:pt idx="2">
                  <c:v>5.8505000000000003</c:v>
                </c:pt>
                <c:pt idx="3">
                  <c:v>8.0860000000000003</c:v>
                </c:pt>
                <c:pt idx="4">
                  <c:v>0</c:v>
                </c:pt>
                <c:pt idx="5">
                  <c:v>2.871</c:v>
                </c:pt>
                <c:pt idx="6">
                  <c:v>0</c:v>
                </c:pt>
              </c:numCache>
            </c:numRef>
          </c:val>
          <c:extLst>
            <c:ext xmlns:c16="http://schemas.microsoft.com/office/drawing/2014/chart" uri="{C3380CC4-5D6E-409C-BE32-E72D297353CC}">
              <c16:uniqueId val="{00000000-AC18-4FE4-BCBB-24B8CE548A6F}"/>
            </c:ext>
          </c:extLst>
        </c:ser>
        <c:ser>
          <c:idx val="1"/>
          <c:order val="1"/>
          <c:tx>
            <c:strRef>
              <c:f>Table!$K$626</c:f>
              <c:strCache>
                <c:ptCount val="1"/>
                <c:pt idx="0">
                  <c:v>2015</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Table!$K$636:$K$642</c:f>
              <c:numCache>
                <c:formatCode>0.00</c:formatCode>
                <c:ptCount val="7"/>
                <c:pt idx="0">
                  <c:v>3.7191000000000001</c:v>
                </c:pt>
                <c:pt idx="1">
                  <c:v>5.6067999999999998</c:v>
                </c:pt>
                <c:pt idx="2">
                  <c:v>5.0311000000000003</c:v>
                </c:pt>
                <c:pt idx="3">
                  <c:v>6.9805999999999999</c:v>
                </c:pt>
                <c:pt idx="4">
                  <c:v>0</c:v>
                </c:pt>
                <c:pt idx="5">
                  <c:v>3.2084999999999999</c:v>
                </c:pt>
                <c:pt idx="6">
                  <c:v>0</c:v>
                </c:pt>
              </c:numCache>
            </c:numRef>
          </c:val>
          <c:extLst>
            <c:ext xmlns:c16="http://schemas.microsoft.com/office/drawing/2014/chart" uri="{C3380CC4-5D6E-409C-BE32-E72D297353CC}">
              <c16:uniqueId val="{00000001-AC18-4FE4-BCBB-24B8CE548A6F}"/>
            </c:ext>
          </c:extLst>
        </c:ser>
        <c:ser>
          <c:idx val="2"/>
          <c:order val="2"/>
          <c:tx>
            <c:strRef>
              <c:f>Table!$L$626</c:f>
              <c:strCache>
                <c:ptCount val="1"/>
                <c:pt idx="0">
                  <c:v>2016</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Table!$L$636:$L$642</c:f>
              <c:numCache>
                <c:formatCode>0.00</c:formatCode>
                <c:ptCount val="7"/>
                <c:pt idx="0">
                  <c:v>5.3891999999999998</c:v>
                </c:pt>
                <c:pt idx="1">
                  <c:v>5.6685999999999996</c:v>
                </c:pt>
                <c:pt idx="2">
                  <c:v>4.6924999999999999</c:v>
                </c:pt>
                <c:pt idx="3">
                  <c:v>7.1809000000000003</c:v>
                </c:pt>
                <c:pt idx="4">
                  <c:v>0</c:v>
                </c:pt>
                <c:pt idx="5">
                  <c:v>5.3314000000000004</c:v>
                </c:pt>
                <c:pt idx="6">
                  <c:v>0</c:v>
                </c:pt>
              </c:numCache>
            </c:numRef>
          </c:val>
          <c:extLst>
            <c:ext xmlns:c16="http://schemas.microsoft.com/office/drawing/2014/chart" uri="{C3380CC4-5D6E-409C-BE32-E72D297353CC}">
              <c16:uniqueId val="{00000002-AC18-4FE4-BCBB-24B8CE548A6F}"/>
            </c:ext>
          </c:extLst>
        </c:ser>
        <c:ser>
          <c:idx val="3"/>
          <c:order val="3"/>
          <c:tx>
            <c:strRef>
              <c:f>Table!$M$626</c:f>
              <c:strCache>
                <c:ptCount val="1"/>
                <c:pt idx="0">
                  <c:v>2017</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Table!$M$636:$M$642</c:f>
              <c:numCache>
                <c:formatCode>0.00</c:formatCode>
                <c:ptCount val="7"/>
                <c:pt idx="0">
                  <c:v>5.5358000000000001</c:v>
                </c:pt>
                <c:pt idx="1">
                  <c:v>5.8914</c:v>
                </c:pt>
                <c:pt idx="2">
                  <c:v>5.1079999999999997</c:v>
                </c:pt>
                <c:pt idx="3">
                  <c:v>7.3080999999999996</c:v>
                </c:pt>
                <c:pt idx="4">
                  <c:v>0</c:v>
                </c:pt>
                <c:pt idx="5">
                  <c:v>5.4455</c:v>
                </c:pt>
                <c:pt idx="6">
                  <c:v>0</c:v>
                </c:pt>
              </c:numCache>
            </c:numRef>
          </c:val>
          <c:extLst>
            <c:ext xmlns:c16="http://schemas.microsoft.com/office/drawing/2014/chart" uri="{C3380CC4-5D6E-409C-BE32-E72D297353CC}">
              <c16:uniqueId val="{00000003-AC18-4FE4-BCBB-24B8CE548A6F}"/>
            </c:ext>
          </c:extLst>
        </c:ser>
        <c:ser>
          <c:idx val="4"/>
          <c:order val="4"/>
          <c:tx>
            <c:strRef>
              <c:f>Table!$N$626</c:f>
              <c:strCache>
                <c:ptCount val="1"/>
                <c:pt idx="0">
                  <c:v>2018</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Table!$N$636:$N$642</c:f>
              <c:numCache>
                <c:formatCode>0.00</c:formatCode>
                <c:ptCount val="7"/>
                <c:pt idx="0">
                  <c:v>6.43170000000001</c:v>
                </c:pt>
                <c:pt idx="1">
                  <c:v>15.8744</c:v>
                </c:pt>
                <c:pt idx="2">
                  <c:v>7.1521999999999899</c:v>
                </c:pt>
                <c:pt idx="3">
                  <c:v>4.1435000000000004</c:v>
                </c:pt>
                <c:pt idx="4">
                  <c:v>0</c:v>
                </c:pt>
                <c:pt idx="5">
                  <c:v>6.0798999999999896</c:v>
                </c:pt>
                <c:pt idx="6">
                  <c:v>0</c:v>
                </c:pt>
              </c:numCache>
            </c:numRef>
          </c:val>
          <c:extLst>
            <c:ext xmlns:c16="http://schemas.microsoft.com/office/drawing/2014/chart" uri="{C3380CC4-5D6E-409C-BE32-E72D297353CC}">
              <c16:uniqueId val="{00000004-AC18-4FE4-BCBB-24B8CE548A6F}"/>
            </c:ext>
          </c:extLst>
        </c:ser>
        <c:ser>
          <c:idx val="5"/>
          <c:order val="5"/>
          <c:tx>
            <c:strRef>
              <c:f>Table!$O$626</c:f>
              <c:strCache>
                <c:ptCount val="1"/>
                <c:pt idx="0">
                  <c:v>2019</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Table!$O$636:$O$642</c:f>
              <c:numCache>
                <c:formatCode>0.00</c:formatCode>
                <c:ptCount val="7"/>
                <c:pt idx="0">
                  <c:v>5.0785999999999998</c:v>
                </c:pt>
                <c:pt idx="1">
                  <c:v>6.7897999999999996</c:v>
                </c:pt>
                <c:pt idx="2">
                  <c:v>4.6135999999999999</c:v>
                </c:pt>
                <c:pt idx="3">
                  <c:v>4.0358000000000001</c:v>
                </c:pt>
                <c:pt idx="4">
                  <c:v>0</c:v>
                </c:pt>
                <c:pt idx="5">
                  <c:v>5.1257999999999999</c:v>
                </c:pt>
                <c:pt idx="6">
                  <c:v>0</c:v>
                </c:pt>
              </c:numCache>
            </c:numRef>
          </c:val>
          <c:extLst>
            <c:ext xmlns:c16="http://schemas.microsoft.com/office/drawing/2014/chart" uri="{C3380CC4-5D6E-409C-BE32-E72D297353CC}">
              <c16:uniqueId val="{00000005-AC18-4FE4-BCBB-24B8CE548A6F}"/>
            </c:ext>
          </c:extLst>
        </c:ser>
        <c:dLbls>
          <c:showLegendKey val="0"/>
          <c:showVal val="0"/>
          <c:showCatName val="0"/>
          <c:showSerName val="0"/>
          <c:showPercent val="0"/>
          <c:showBubbleSize val="0"/>
        </c:dLbls>
        <c:gapWidth val="150"/>
        <c:axId val="1009214960"/>
        <c:axId val="1009219272"/>
      </c:barChart>
      <c:catAx>
        <c:axId val="1009214960"/>
        <c:scaling>
          <c:orientation val="minMax"/>
        </c:scaling>
        <c:delete val="0"/>
        <c:axPos val="b"/>
        <c:numFmt formatCode="General" sourceLinked="1"/>
        <c:majorTickMark val="out"/>
        <c:minorTickMark val="none"/>
        <c:tickLblPos val="nextTo"/>
        <c:txPr>
          <a:bodyPr/>
          <a:lstStyle/>
          <a:p>
            <a:pPr>
              <a:defRPr sz="800"/>
            </a:pPr>
            <a:endParaRPr lang="en-US"/>
          </a:p>
        </c:txPr>
        <c:crossAx val="1009219272"/>
        <c:crosses val="autoZero"/>
        <c:auto val="1"/>
        <c:lblAlgn val="ctr"/>
        <c:lblOffset val="100"/>
        <c:noMultiLvlLbl val="0"/>
      </c:catAx>
      <c:valAx>
        <c:axId val="1009219272"/>
        <c:scaling>
          <c:orientation val="minMax"/>
        </c:scaling>
        <c:delete val="0"/>
        <c:axPos val="l"/>
        <c:majorGridlines/>
        <c:title>
          <c:tx>
            <c:rich>
              <a:bodyPr rot="-5400000" vert="horz"/>
              <a:lstStyle/>
              <a:p>
                <a:pPr>
                  <a:defRPr sz="800"/>
                </a:pPr>
                <a:r>
                  <a:rPr lang="en-US" sz="800"/>
                  <a:t>% of Network with SFC Below TL</a:t>
                </a:r>
              </a:p>
            </c:rich>
          </c:tx>
          <c:overlay val="0"/>
        </c:title>
        <c:numFmt formatCode="0.0" sourceLinked="0"/>
        <c:majorTickMark val="out"/>
        <c:minorTickMark val="none"/>
        <c:tickLblPos val="nextTo"/>
        <c:crossAx val="1009214960"/>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833" l="0.70000000000000062" r="0.70000000000000062" t="0.750000000000008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413905691"/>
          <c:y val="4.6387901221663912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5E7-45E1-AC6E-9F8CB791EE38}"/>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75E7-45E1-AC6E-9F8CB791EE38}"/>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E7-45E1-AC6E-9F8CB791EE38}"/>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E7-45E1-AC6E-9F8CB791EE38}"/>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E7-45E1-AC6E-9F8CB791EE38}"/>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E7-45E1-AC6E-9F8CB791EE38}"/>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E7-45E1-AC6E-9F8CB791EE38}"/>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E7-45E1-AC6E-9F8CB791EE38}"/>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E7-45E1-AC6E-9F8CB791EE38}"/>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E7-45E1-AC6E-9F8CB791EE38}"/>
                </c:ext>
              </c:extLst>
            </c:dLbl>
            <c:dLbl>
              <c:idx val="15"/>
              <c:layout>
                <c:manualLayout>
                  <c:x val="2.5301322122692092E-3"/>
                  <c:y val="1.5452541813915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E7-45E1-AC6E-9F8CB791EE38}"/>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E7-45E1-AC6E-9F8CB791EE38}"/>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E7-45E1-AC6E-9F8CB791EE38}"/>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E7-45E1-AC6E-9F8CB791EE38}"/>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E7-45E1-AC6E-9F8CB791EE38}"/>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Table!$G$600:$G$623</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Table!$J$600:$J$623</c:f>
              <c:numCache>
                <c:formatCode>0.00</c:formatCode>
                <c:ptCount val="24"/>
                <c:pt idx="0">
                  <c:v>5.0785999999999998</c:v>
                </c:pt>
                <c:pt idx="1">
                  <c:v>1.0571999999999999</c:v>
                </c:pt>
                <c:pt idx="2">
                  <c:v>3.7240000000000002</c:v>
                </c:pt>
                <c:pt idx="3">
                  <c:v>5.5805999999999996</c:v>
                </c:pt>
                <c:pt idx="4">
                  <c:v>1.9063000000000001</c:v>
                </c:pt>
                <c:pt idx="5">
                  <c:v>3.7267999999999999</c:v>
                </c:pt>
                <c:pt idx="6">
                  <c:v>1.6485000000000001</c:v>
                </c:pt>
                <c:pt idx="7">
                  <c:v>1.3532999999999999</c:v>
                </c:pt>
                <c:pt idx="8">
                  <c:v>2.5415999999999999</c:v>
                </c:pt>
                <c:pt idx="9">
                  <c:v>3.5285000000000002</c:v>
                </c:pt>
                <c:pt idx="10">
                  <c:v>7.4227999999999996</c:v>
                </c:pt>
                <c:pt idx="11">
                  <c:v>2.6360999999999999</c:v>
                </c:pt>
                <c:pt idx="12">
                  <c:v>2.8660999999999999</c:v>
                </c:pt>
                <c:pt idx="13">
                  <c:v>1.4791000000000001</c:v>
                </c:pt>
                <c:pt idx="14">
                  <c:v>7.2843999999999998</c:v>
                </c:pt>
                <c:pt idx="15">
                  <c:v>1.7302</c:v>
                </c:pt>
                <c:pt idx="16">
                  <c:v>2.3045</c:v>
                </c:pt>
                <c:pt idx="17">
                  <c:v>0.87939999999999996</c:v>
                </c:pt>
                <c:pt idx="18">
                  <c:v>4.8334999999999999</c:v>
                </c:pt>
                <c:pt idx="19">
                  <c:v>1.2565</c:v>
                </c:pt>
                <c:pt idx="20">
                  <c:v>1.2569999999999999</c:v>
                </c:pt>
                <c:pt idx="21">
                  <c:v>2.9197000000000002</c:v>
                </c:pt>
                <c:pt idx="22">
                  <c:v>3.4598</c:v>
                </c:pt>
                <c:pt idx="23">
                  <c:v>3.1583000000000001</c:v>
                </c:pt>
              </c:numCache>
            </c:numRef>
          </c:val>
          <c:extLst>
            <c:ext xmlns:c16="http://schemas.microsoft.com/office/drawing/2014/chart" uri="{C3380CC4-5D6E-409C-BE32-E72D297353CC}">
              <c16:uniqueId val="{00000011-75E7-45E1-AC6E-9F8CB791EE38}"/>
            </c:ext>
          </c:extLst>
        </c:ser>
        <c:dLbls>
          <c:showLegendKey val="0"/>
          <c:showVal val="0"/>
          <c:showCatName val="0"/>
          <c:showSerName val="0"/>
          <c:showPercent val="0"/>
          <c:showBubbleSize val="0"/>
        </c:dLbls>
        <c:gapWidth val="86"/>
        <c:axId val="1009220448"/>
        <c:axId val="1009211040"/>
      </c:barChart>
      <c:catAx>
        <c:axId val="1009220448"/>
        <c:scaling>
          <c:orientation val="minMax"/>
        </c:scaling>
        <c:delete val="0"/>
        <c:axPos val="b"/>
        <c:title>
          <c:tx>
            <c:rich>
              <a:bodyPr/>
              <a:lstStyle/>
              <a:p>
                <a:pPr>
                  <a:defRPr sz="800"/>
                </a:pPr>
                <a:r>
                  <a:rPr lang="en-US" sz="800"/>
                  <a:t>NOC</a:t>
                </a:r>
              </a:p>
            </c:rich>
          </c:tx>
          <c:layout>
            <c:manualLayout>
              <c:xMode val="edge"/>
              <c:yMode val="edge"/>
              <c:x val="0.50425595282563118"/>
              <c:y val="0.91724196637583355"/>
            </c:manualLayout>
          </c:layout>
          <c:overlay val="0"/>
        </c:title>
        <c:numFmt formatCode="General" sourceLinked="0"/>
        <c:majorTickMark val="out"/>
        <c:minorTickMark val="none"/>
        <c:tickLblPos val="nextTo"/>
        <c:txPr>
          <a:bodyPr rot="-5400000" vert="horz"/>
          <a:lstStyle/>
          <a:p>
            <a:pPr>
              <a:defRPr sz="800"/>
            </a:pPr>
            <a:endParaRPr lang="en-US"/>
          </a:p>
        </c:txPr>
        <c:crossAx val="1009211040"/>
        <c:crosses val="autoZero"/>
        <c:auto val="1"/>
        <c:lblAlgn val="ctr"/>
        <c:lblOffset val="100"/>
        <c:noMultiLvlLbl val="0"/>
      </c:catAx>
      <c:valAx>
        <c:axId val="1009211040"/>
        <c:scaling>
          <c:orientation val="minMax"/>
        </c:scaling>
        <c:delete val="0"/>
        <c:axPos val="l"/>
        <c:majorGridlines/>
        <c:title>
          <c:tx>
            <c:rich>
              <a:bodyPr rot="-5400000" vert="horz"/>
              <a:lstStyle/>
              <a:p>
                <a:pPr>
                  <a:defRPr sz="800"/>
                </a:pPr>
                <a:r>
                  <a:rPr lang="en-US"/>
                  <a:t>%of Network with SFC Below TL</a:t>
                </a:r>
              </a:p>
            </c:rich>
          </c:tx>
          <c:layout>
            <c:manualLayout>
              <c:xMode val="edge"/>
              <c:yMode val="edge"/>
              <c:x val="1.8987500964530724E-2"/>
              <c:y val="0.15269193132444167"/>
            </c:manualLayout>
          </c:layout>
          <c:overlay val="0"/>
        </c:title>
        <c:numFmt formatCode="0.0" sourceLinked="0"/>
        <c:majorTickMark val="out"/>
        <c:minorTickMark val="none"/>
        <c:tickLblPos val="nextTo"/>
        <c:txPr>
          <a:bodyPr/>
          <a:lstStyle/>
          <a:p>
            <a:pPr>
              <a:defRPr sz="800"/>
            </a:pPr>
            <a:endParaRPr lang="en-US"/>
          </a:p>
        </c:txPr>
        <c:crossAx val="1009220448"/>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005215762246385"/>
          <c:w val="0.75186269685039375"/>
          <c:h val="0.57261574024794359"/>
        </c:manualLayout>
      </c:layout>
      <c:barChart>
        <c:barDir val="col"/>
        <c:grouping val="clustered"/>
        <c:varyColors val="0"/>
        <c:ser>
          <c:idx val="0"/>
          <c:order val="0"/>
          <c:tx>
            <c:strRef>
              <c:f>Table!$G$628</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305-4FDE-B965-E32DCC428258}"/>
              </c:ext>
            </c:extLst>
          </c:dPt>
          <c:cat>
            <c:numRef>
              <c:f>Table!$J$626:$O$626</c:f>
              <c:numCache>
                <c:formatCode>General</c:formatCode>
                <c:ptCount val="6"/>
                <c:pt idx="0">
                  <c:v>2014</c:v>
                </c:pt>
                <c:pt idx="1">
                  <c:v>2015</c:v>
                </c:pt>
                <c:pt idx="2">
                  <c:v>2016</c:v>
                </c:pt>
                <c:pt idx="3">
                  <c:v>2017</c:v>
                </c:pt>
                <c:pt idx="4">
                  <c:v>2018</c:v>
                </c:pt>
                <c:pt idx="5">
                  <c:v>2019</c:v>
                </c:pt>
              </c:numCache>
            </c:numRef>
          </c:cat>
          <c:val>
            <c:numRef>
              <c:f>Table!$J$628:$O$628</c:f>
              <c:numCache>
                <c:formatCode>0.00</c:formatCode>
                <c:ptCount val="6"/>
                <c:pt idx="0">
                  <c:v>1.5713999999999999</c:v>
                </c:pt>
                <c:pt idx="1">
                  <c:v>1.6080000000000001</c:v>
                </c:pt>
                <c:pt idx="2">
                  <c:v>1.5476000000000001</c:v>
                </c:pt>
                <c:pt idx="3">
                  <c:v>1.4468000000000001</c:v>
                </c:pt>
                <c:pt idx="4">
                  <c:v>2.4729000000000001</c:v>
                </c:pt>
                <c:pt idx="5">
                  <c:v>1.8099000000000001</c:v>
                </c:pt>
              </c:numCache>
            </c:numRef>
          </c:val>
          <c:extLst>
            <c:ext xmlns:c16="http://schemas.microsoft.com/office/drawing/2014/chart" uri="{C3380CC4-5D6E-409C-BE32-E72D297353CC}">
              <c16:uniqueId val="{00000002-F305-4FDE-B965-E32DCC428258}"/>
            </c:ext>
          </c:extLst>
        </c:ser>
        <c:ser>
          <c:idx val="1"/>
          <c:order val="1"/>
          <c:tx>
            <c:strRef>
              <c:f>Table!$G$637</c:f>
              <c:strCache>
                <c:ptCount val="1"/>
                <c:pt idx="0">
                  <c:v>(NOC) NORTHLAND</c:v>
                </c:pt>
              </c:strCache>
            </c:strRef>
          </c:tx>
          <c:spPr>
            <a:solidFill>
              <a:srgbClr val="C00000"/>
            </a:solidFill>
            <a:scene3d>
              <a:camera prst="orthographicFront"/>
              <a:lightRig rig="threePt" dir="t"/>
            </a:scene3d>
            <a:sp3d>
              <a:bevelT/>
            </a:sp3d>
          </c:spPr>
          <c:invertIfNegative val="0"/>
          <c:cat>
            <c:numRef>
              <c:f>Table!$J$626:$O$626</c:f>
              <c:numCache>
                <c:formatCode>General</c:formatCode>
                <c:ptCount val="6"/>
                <c:pt idx="0">
                  <c:v>2014</c:v>
                </c:pt>
                <c:pt idx="1">
                  <c:v>2015</c:v>
                </c:pt>
                <c:pt idx="2">
                  <c:v>2016</c:v>
                </c:pt>
                <c:pt idx="3">
                  <c:v>2017</c:v>
                </c:pt>
                <c:pt idx="4">
                  <c:v>2018</c:v>
                </c:pt>
                <c:pt idx="5">
                  <c:v>2019</c:v>
                </c:pt>
              </c:numCache>
            </c:numRef>
          </c:cat>
          <c:val>
            <c:numRef>
              <c:f>Table!$J$637:$O$637</c:f>
              <c:numCache>
                <c:formatCode>0.00</c:formatCode>
                <c:ptCount val="6"/>
                <c:pt idx="0">
                  <c:v>2.6617999999999999</c:v>
                </c:pt>
                <c:pt idx="1">
                  <c:v>5.6067999999999998</c:v>
                </c:pt>
                <c:pt idx="2">
                  <c:v>5.6685999999999996</c:v>
                </c:pt>
                <c:pt idx="3">
                  <c:v>5.8914</c:v>
                </c:pt>
                <c:pt idx="4">
                  <c:v>15.8744</c:v>
                </c:pt>
                <c:pt idx="5">
                  <c:v>6.7897999999999996</c:v>
                </c:pt>
              </c:numCache>
            </c:numRef>
          </c:val>
          <c:extLst>
            <c:ext xmlns:c16="http://schemas.microsoft.com/office/drawing/2014/chart" uri="{C3380CC4-5D6E-409C-BE32-E72D297353CC}">
              <c16:uniqueId val="{00000003-F305-4FDE-B965-E32DCC428258}"/>
            </c:ext>
          </c:extLst>
        </c:ser>
        <c:dLbls>
          <c:showLegendKey val="0"/>
          <c:showVal val="0"/>
          <c:showCatName val="0"/>
          <c:showSerName val="0"/>
          <c:showPercent val="0"/>
          <c:showBubbleSize val="0"/>
        </c:dLbls>
        <c:gapWidth val="150"/>
        <c:axId val="1009219664"/>
        <c:axId val="1009211432"/>
      </c:barChart>
      <c:catAx>
        <c:axId val="100921966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11432"/>
        <c:crosses val="autoZero"/>
        <c:auto val="1"/>
        <c:lblAlgn val="ctr"/>
        <c:lblOffset val="100"/>
        <c:noMultiLvlLbl val="0"/>
      </c:catAx>
      <c:valAx>
        <c:axId val="1009211432"/>
        <c:scaling>
          <c:orientation val="minMax"/>
        </c:scaling>
        <c:delete val="0"/>
        <c:axPos val="l"/>
        <c:majorGridlines/>
        <c:title>
          <c:tx>
            <c:strRef>
              <c:f>Table!$B$628</c:f>
              <c:strCache>
                <c:ptCount val="1"/>
                <c:pt idx="0">
                  <c:v>% of Network with SFC Below TL</c:v>
                </c:pt>
              </c:strCache>
            </c:strRef>
          </c:tx>
          <c:layout>
            <c:manualLayout>
              <c:xMode val="edge"/>
              <c:yMode val="edge"/>
              <c:x val="5.6979577640968095E-2"/>
              <c:y val="0.13764476343111978"/>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9219664"/>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413905691"/>
          <c:y val="4.6387901221663912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48E-4187-BE0F-83524A73E89F}"/>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848E-4187-BE0F-83524A73E89F}"/>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8E-4187-BE0F-83524A73E89F}"/>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8E-4187-BE0F-83524A73E89F}"/>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8E-4187-BE0F-83524A73E89F}"/>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8E-4187-BE0F-83524A73E89F}"/>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8E-4187-BE0F-83524A73E89F}"/>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8E-4187-BE0F-83524A73E89F}"/>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8E-4187-BE0F-83524A73E89F}"/>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8E-4187-BE0F-83524A73E89F}"/>
                </c:ext>
              </c:extLst>
            </c:dLbl>
            <c:dLbl>
              <c:idx val="15"/>
              <c:layout>
                <c:manualLayout>
                  <c:x val="2.5301322122692092E-3"/>
                  <c:y val="1.5452541813915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8E-4187-BE0F-83524A73E89F}"/>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8E-4187-BE0F-83524A73E89F}"/>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48E-4187-BE0F-83524A73E89F}"/>
                </c:ext>
              </c:extLst>
            </c:dLbl>
            <c:dLbl>
              <c:idx val="19"/>
              <c:layout>
                <c:manualLayout>
                  <c:x val="-9.2767218456925155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48E-4187-BE0F-83524A73E89F}"/>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48E-4187-BE0F-83524A73E89F}"/>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Table!$G$765:$G$788</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Table!$J$765:$J$788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11-848E-4187-BE0F-83524A73E89F}"/>
            </c:ext>
          </c:extLst>
        </c:ser>
        <c:dLbls>
          <c:showLegendKey val="0"/>
          <c:showVal val="0"/>
          <c:showCatName val="0"/>
          <c:showSerName val="0"/>
          <c:showPercent val="0"/>
          <c:showBubbleSize val="0"/>
        </c:dLbls>
        <c:gapWidth val="86"/>
        <c:axId val="947430400"/>
        <c:axId val="947430008"/>
      </c:barChart>
      <c:catAx>
        <c:axId val="947430400"/>
        <c:scaling>
          <c:orientation val="minMax"/>
        </c:scaling>
        <c:delete val="0"/>
        <c:axPos val="b"/>
        <c:title>
          <c:tx>
            <c:rich>
              <a:bodyPr/>
              <a:lstStyle/>
              <a:p>
                <a:pPr>
                  <a:defRPr sz="800"/>
                </a:pPr>
                <a:r>
                  <a:rPr lang="en-US" sz="800"/>
                  <a:t>NOC</a:t>
                </a:r>
              </a:p>
            </c:rich>
          </c:tx>
          <c:layout>
            <c:manualLayout>
              <c:xMode val="edge"/>
              <c:yMode val="edge"/>
              <c:x val="0.50425595282563118"/>
              <c:y val="0.91724196637583333"/>
            </c:manualLayout>
          </c:layout>
          <c:overlay val="0"/>
        </c:title>
        <c:numFmt formatCode="General" sourceLinked="0"/>
        <c:majorTickMark val="out"/>
        <c:minorTickMark val="none"/>
        <c:tickLblPos val="nextTo"/>
        <c:txPr>
          <a:bodyPr rot="-5400000" vert="horz"/>
          <a:lstStyle/>
          <a:p>
            <a:pPr>
              <a:defRPr sz="800"/>
            </a:pPr>
            <a:endParaRPr lang="en-US"/>
          </a:p>
        </c:txPr>
        <c:crossAx val="947430008"/>
        <c:crosses val="autoZero"/>
        <c:auto val="1"/>
        <c:lblAlgn val="ctr"/>
        <c:lblOffset val="100"/>
        <c:noMultiLvlLbl val="0"/>
      </c:catAx>
      <c:valAx>
        <c:axId val="947430008"/>
        <c:scaling>
          <c:orientation val="minMax"/>
        </c:scaling>
        <c:delete val="0"/>
        <c:axPos val="l"/>
        <c:majorGridlines/>
        <c:title>
          <c:tx>
            <c:rich>
              <a:bodyPr rot="-5400000" vert="horz"/>
              <a:lstStyle/>
              <a:p>
                <a:pPr>
                  <a:defRPr sz="800"/>
                </a:pPr>
                <a:r>
                  <a:rPr lang="en-US"/>
                  <a:t>Condition Index</a:t>
                </a:r>
              </a:p>
            </c:rich>
          </c:tx>
          <c:layout>
            <c:manualLayout>
              <c:xMode val="edge"/>
              <c:yMode val="edge"/>
              <c:x val="1.8987571406515361E-2"/>
              <c:y val="0.19205237721668555"/>
            </c:manualLayout>
          </c:layout>
          <c:overlay val="0"/>
        </c:title>
        <c:numFmt formatCode="0.0" sourceLinked="0"/>
        <c:majorTickMark val="out"/>
        <c:minorTickMark val="none"/>
        <c:tickLblPos val="nextTo"/>
        <c:txPr>
          <a:bodyPr/>
          <a:lstStyle/>
          <a:p>
            <a:pPr>
              <a:defRPr sz="800"/>
            </a:pPr>
            <a:endParaRPr lang="en-US"/>
          </a:p>
        </c:txPr>
        <c:crossAx val="947430400"/>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844" l="0.70000000000000062" r="0.70000000000000062" t="0.75000000000000844"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0.11380562592695177"/>
          <c:w val="0.75186269685039375"/>
          <c:h val="0.5588622719434565"/>
        </c:manualLayout>
      </c:layout>
      <c:barChart>
        <c:barDir val="col"/>
        <c:grouping val="clustered"/>
        <c:varyColors val="0"/>
        <c:ser>
          <c:idx val="0"/>
          <c:order val="0"/>
          <c:tx>
            <c:strRef>
              <c:f>Table!$G$629</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3A9-4E82-AD77-20FE70D7B87F}"/>
              </c:ext>
            </c:extLst>
          </c:dPt>
          <c:cat>
            <c:numRef>
              <c:f>Table!$J$626:$O$626</c:f>
              <c:numCache>
                <c:formatCode>General</c:formatCode>
                <c:ptCount val="6"/>
                <c:pt idx="0">
                  <c:v>2014</c:v>
                </c:pt>
                <c:pt idx="1">
                  <c:v>2015</c:v>
                </c:pt>
                <c:pt idx="2">
                  <c:v>2016</c:v>
                </c:pt>
                <c:pt idx="3">
                  <c:v>2017</c:v>
                </c:pt>
                <c:pt idx="4">
                  <c:v>2018</c:v>
                </c:pt>
                <c:pt idx="5">
                  <c:v>2019</c:v>
                </c:pt>
              </c:numCache>
            </c:numRef>
          </c:cat>
          <c:val>
            <c:numRef>
              <c:f>Table!$J$629:$O$629</c:f>
              <c:numCache>
                <c:formatCode>0.00</c:formatCode>
                <c:ptCount val="6"/>
                <c:pt idx="0">
                  <c:v>2.2595999999999998</c:v>
                </c:pt>
                <c:pt idx="1">
                  <c:v>2.0076999999999998</c:v>
                </c:pt>
                <c:pt idx="2">
                  <c:v>2.2242000000000002</c:v>
                </c:pt>
                <c:pt idx="3">
                  <c:v>1.605</c:v>
                </c:pt>
                <c:pt idx="4">
                  <c:v>4.8221000000000096</c:v>
                </c:pt>
                <c:pt idx="5">
                  <c:v>2.8721000000000001</c:v>
                </c:pt>
              </c:numCache>
            </c:numRef>
          </c:val>
          <c:extLst>
            <c:ext xmlns:c16="http://schemas.microsoft.com/office/drawing/2014/chart" uri="{C3380CC4-5D6E-409C-BE32-E72D297353CC}">
              <c16:uniqueId val="{00000002-F3A9-4E82-AD77-20FE70D7B87F}"/>
            </c:ext>
          </c:extLst>
        </c:ser>
        <c:ser>
          <c:idx val="1"/>
          <c:order val="1"/>
          <c:tx>
            <c:strRef>
              <c:f>Table!$G$638</c:f>
              <c:strCache>
                <c:ptCount val="1"/>
                <c:pt idx="0">
                  <c:v>(NOC) NORTHLAND</c:v>
                </c:pt>
              </c:strCache>
            </c:strRef>
          </c:tx>
          <c:spPr>
            <a:solidFill>
              <a:srgbClr val="C00000"/>
            </a:solidFill>
            <a:scene3d>
              <a:camera prst="orthographicFront"/>
              <a:lightRig rig="threePt" dir="t"/>
            </a:scene3d>
            <a:sp3d>
              <a:bevelT/>
            </a:sp3d>
          </c:spPr>
          <c:invertIfNegative val="0"/>
          <c:cat>
            <c:numRef>
              <c:f>Table!$J$626:$O$626</c:f>
              <c:numCache>
                <c:formatCode>General</c:formatCode>
                <c:ptCount val="6"/>
                <c:pt idx="0">
                  <c:v>2014</c:v>
                </c:pt>
                <c:pt idx="1">
                  <c:v>2015</c:v>
                </c:pt>
                <c:pt idx="2">
                  <c:v>2016</c:v>
                </c:pt>
                <c:pt idx="3">
                  <c:v>2017</c:v>
                </c:pt>
                <c:pt idx="4">
                  <c:v>2018</c:v>
                </c:pt>
                <c:pt idx="5">
                  <c:v>2019</c:v>
                </c:pt>
              </c:numCache>
            </c:numRef>
          </c:cat>
          <c:val>
            <c:numRef>
              <c:f>Table!$J$638:$O$638</c:f>
              <c:numCache>
                <c:formatCode>0.00</c:formatCode>
                <c:ptCount val="6"/>
                <c:pt idx="0">
                  <c:v>5.8505000000000003</c:v>
                </c:pt>
                <c:pt idx="1">
                  <c:v>5.0311000000000003</c:v>
                </c:pt>
                <c:pt idx="2">
                  <c:v>4.6924999999999999</c:v>
                </c:pt>
                <c:pt idx="3">
                  <c:v>5.1079999999999997</c:v>
                </c:pt>
                <c:pt idx="4">
                  <c:v>7.1521999999999899</c:v>
                </c:pt>
                <c:pt idx="5">
                  <c:v>4.6135999999999999</c:v>
                </c:pt>
              </c:numCache>
            </c:numRef>
          </c:val>
          <c:extLst>
            <c:ext xmlns:c16="http://schemas.microsoft.com/office/drawing/2014/chart" uri="{C3380CC4-5D6E-409C-BE32-E72D297353CC}">
              <c16:uniqueId val="{00000003-F3A9-4E82-AD77-20FE70D7B87F}"/>
            </c:ext>
          </c:extLst>
        </c:ser>
        <c:dLbls>
          <c:showLegendKey val="0"/>
          <c:showVal val="0"/>
          <c:showCatName val="0"/>
          <c:showSerName val="0"/>
          <c:showPercent val="0"/>
          <c:showBubbleSize val="0"/>
        </c:dLbls>
        <c:gapWidth val="150"/>
        <c:axId val="1009211824"/>
        <c:axId val="1009212608"/>
      </c:barChart>
      <c:catAx>
        <c:axId val="100921182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12608"/>
        <c:crosses val="autoZero"/>
        <c:auto val="1"/>
        <c:lblAlgn val="ctr"/>
        <c:lblOffset val="100"/>
        <c:noMultiLvlLbl val="0"/>
      </c:catAx>
      <c:valAx>
        <c:axId val="1009212608"/>
        <c:scaling>
          <c:orientation val="minMax"/>
        </c:scaling>
        <c:delete val="0"/>
        <c:axPos val="l"/>
        <c:majorGridlines/>
        <c:title>
          <c:tx>
            <c:strRef>
              <c:f>Table!$B$628</c:f>
              <c:strCache>
                <c:ptCount val="1"/>
                <c:pt idx="0">
                  <c:v>% of Network with SFC Below TL</c:v>
                </c:pt>
              </c:strCache>
            </c:strRef>
          </c:tx>
          <c:layout>
            <c:manualLayout>
              <c:xMode val="edge"/>
              <c:yMode val="edge"/>
              <c:x val="5.7113302820428306E-2"/>
              <c:y val="0.15481011776182987"/>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9211824"/>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4639571314017291"/>
          <c:w val="0.75186269685039375"/>
          <c:h val="0.52627218473022586"/>
        </c:manualLayout>
      </c:layout>
      <c:barChart>
        <c:barDir val="col"/>
        <c:grouping val="clustered"/>
        <c:varyColors val="0"/>
        <c:ser>
          <c:idx val="0"/>
          <c:order val="0"/>
          <c:tx>
            <c:strRef>
              <c:f>Table!$G$630</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3AD5-4023-810A-5DF0C50A3A6F}"/>
              </c:ext>
            </c:extLst>
          </c:dPt>
          <c:cat>
            <c:numRef>
              <c:f>Table!$J$626:$O$626</c:f>
              <c:numCache>
                <c:formatCode>General</c:formatCode>
                <c:ptCount val="6"/>
                <c:pt idx="0">
                  <c:v>2014</c:v>
                </c:pt>
                <c:pt idx="1">
                  <c:v>2015</c:v>
                </c:pt>
                <c:pt idx="2">
                  <c:v>2016</c:v>
                </c:pt>
                <c:pt idx="3">
                  <c:v>2017</c:v>
                </c:pt>
                <c:pt idx="4">
                  <c:v>2018</c:v>
                </c:pt>
                <c:pt idx="5">
                  <c:v>2019</c:v>
                </c:pt>
              </c:numCache>
            </c:numRef>
          </c:cat>
          <c:val>
            <c:numRef>
              <c:f>Table!$J$630:$O$630</c:f>
              <c:numCache>
                <c:formatCode>0.00</c:formatCode>
                <c:ptCount val="6"/>
                <c:pt idx="0">
                  <c:v>2.6937000000000002</c:v>
                </c:pt>
                <c:pt idx="1">
                  <c:v>2.8353000000000002</c:v>
                </c:pt>
                <c:pt idx="2">
                  <c:v>3.0036</c:v>
                </c:pt>
                <c:pt idx="3">
                  <c:v>2.6343999999999999</c:v>
                </c:pt>
                <c:pt idx="4">
                  <c:v>5.7135999999999996</c:v>
                </c:pt>
                <c:pt idx="5">
                  <c:v>4.1334999999999997</c:v>
                </c:pt>
              </c:numCache>
            </c:numRef>
          </c:val>
          <c:extLst>
            <c:ext xmlns:c16="http://schemas.microsoft.com/office/drawing/2014/chart" uri="{C3380CC4-5D6E-409C-BE32-E72D297353CC}">
              <c16:uniqueId val="{00000002-3AD5-4023-810A-5DF0C50A3A6F}"/>
            </c:ext>
          </c:extLst>
        </c:ser>
        <c:ser>
          <c:idx val="1"/>
          <c:order val="1"/>
          <c:tx>
            <c:strRef>
              <c:f>Table!$G$639</c:f>
              <c:strCache>
                <c:ptCount val="1"/>
                <c:pt idx="0">
                  <c:v>(NOC) NORTHLAND</c:v>
                </c:pt>
              </c:strCache>
            </c:strRef>
          </c:tx>
          <c:spPr>
            <a:solidFill>
              <a:srgbClr val="C00000"/>
            </a:solidFill>
            <a:scene3d>
              <a:camera prst="orthographicFront"/>
              <a:lightRig rig="threePt" dir="t"/>
            </a:scene3d>
            <a:sp3d>
              <a:bevelT/>
            </a:sp3d>
          </c:spPr>
          <c:invertIfNegative val="0"/>
          <c:cat>
            <c:numRef>
              <c:f>Table!$J$626:$O$626</c:f>
              <c:numCache>
                <c:formatCode>General</c:formatCode>
                <c:ptCount val="6"/>
                <c:pt idx="0">
                  <c:v>2014</c:v>
                </c:pt>
                <c:pt idx="1">
                  <c:v>2015</c:v>
                </c:pt>
                <c:pt idx="2">
                  <c:v>2016</c:v>
                </c:pt>
                <c:pt idx="3">
                  <c:v>2017</c:v>
                </c:pt>
                <c:pt idx="4">
                  <c:v>2018</c:v>
                </c:pt>
                <c:pt idx="5">
                  <c:v>2019</c:v>
                </c:pt>
              </c:numCache>
            </c:numRef>
          </c:cat>
          <c:val>
            <c:numRef>
              <c:f>Table!$J$639:$O$639</c:f>
              <c:numCache>
                <c:formatCode>0.00</c:formatCode>
                <c:ptCount val="6"/>
                <c:pt idx="0">
                  <c:v>8.0860000000000003</c:v>
                </c:pt>
                <c:pt idx="1">
                  <c:v>6.9805999999999999</c:v>
                </c:pt>
                <c:pt idx="2">
                  <c:v>7.1809000000000003</c:v>
                </c:pt>
                <c:pt idx="3">
                  <c:v>7.3080999999999996</c:v>
                </c:pt>
                <c:pt idx="4">
                  <c:v>4.1435000000000004</c:v>
                </c:pt>
                <c:pt idx="5">
                  <c:v>4.0358000000000001</c:v>
                </c:pt>
              </c:numCache>
            </c:numRef>
          </c:val>
          <c:extLst>
            <c:ext xmlns:c16="http://schemas.microsoft.com/office/drawing/2014/chart" uri="{C3380CC4-5D6E-409C-BE32-E72D297353CC}">
              <c16:uniqueId val="{00000003-3AD5-4023-810A-5DF0C50A3A6F}"/>
            </c:ext>
          </c:extLst>
        </c:ser>
        <c:dLbls>
          <c:showLegendKey val="0"/>
          <c:showVal val="0"/>
          <c:showCatName val="0"/>
          <c:showSerName val="0"/>
          <c:showPercent val="0"/>
          <c:showBubbleSize val="0"/>
        </c:dLbls>
        <c:gapWidth val="150"/>
        <c:axId val="1009224368"/>
        <c:axId val="1009233776"/>
      </c:barChart>
      <c:catAx>
        <c:axId val="100922436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33776"/>
        <c:crosses val="autoZero"/>
        <c:auto val="1"/>
        <c:lblAlgn val="ctr"/>
        <c:lblOffset val="100"/>
        <c:noMultiLvlLbl val="0"/>
      </c:catAx>
      <c:valAx>
        <c:axId val="1009233776"/>
        <c:scaling>
          <c:orientation val="minMax"/>
        </c:scaling>
        <c:delete val="0"/>
        <c:axPos val="l"/>
        <c:majorGridlines/>
        <c:title>
          <c:tx>
            <c:strRef>
              <c:f>Table!$B$628</c:f>
              <c:strCache>
                <c:ptCount val="1"/>
                <c:pt idx="0">
                  <c:v>% of Network with SFC Below TL</c:v>
                </c:pt>
              </c:strCache>
            </c:strRef>
          </c:tx>
          <c:layout>
            <c:manualLayout>
              <c:xMode val="edge"/>
              <c:yMode val="edge"/>
              <c:x val="6.4942844526071283E-2"/>
              <c:y val="0.16124358349011694"/>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9224368"/>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9.5769400506352728E-2"/>
          <c:w val="0.75186269685039375"/>
          <c:h val="0.56138015933848973"/>
        </c:manualLayout>
      </c:layout>
      <c:barChart>
        <c:barDir val="col"/>
        <c:grouping val="clustered"/>
        <c:varyColors val="0"/>
        <c:ser>
          <c:idx val="0"/>
          <c:order val="0"/>
          <c:tx>
            <c:strRef>
              <c:f>Table!$G$631</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E93-41DF-9349-84C3F9027BB6}"/>
              </c:ext>
            </c:extLst>
          </c:dPt>
          <c:cat>
            <c:numRef>
              <c:f>Table!$J$626:$O$626</c:f>
              <c:numCache>
                <c:formatCode>General</c:formatCode>
                <c:ptCount val="6"/>
                <c:pt idx="0">
                  <c:v>2014</c:v>
                </c:pt>
                <c:pt idx="1">
                  <c:v>2015</c:v>
                </c:pt>
                <c:pt idx="2">
                  <c:v>2016</c:v>
                </c:pt>
                <c:pt idx="3">
                  <c:v>2017</c:v>
                </c:pt>
                <c:pt idx="4">
                  <c:v>2018</c:v>
                </c:pt>
                <c:pt idx="5">
                  <c:v>2019</c:v>
                </c:pt>
              </c:numCache>
            </c:numRef>
          </c:cat>
          <c:val>
            <c:numRef>
              <c:f>Table!$J$631:$O$631</c:f>
              <c:numCache>
                <c:formatCode>0.00</c:formatCode>
                <c:ptCount val="6"/>
                <c:pt idx="0">
                  <c:v>1.7030000000000001</c:v>
                </c:pt>
                <c:pt idx="1">
                  <c:v>1.528</c:v>
                </c:pt>
                <c:pt idx="2">
                  <c:v>1.4658</c:v>
                </c:pt>
                <c:pt idx="3">
                  <c:v>1.3543000000000001</c:v>
                </c:pt>
                <c:pt idx="4">
                  <c:v>4.0697000000000001</c:v>
                </c:pt>
                <c:pt idx="5">
                  <c:v>2.6939000000000002</c:v>
                </c:pt>
              </c:numCache>
            </c:numRef>
          </c:val>
          <c:extLst>
            <c:ext xmlns:c16="http://schemas.microsoft.com/office/drawing/2014/chart" uri="{C3380CC4-5D6E-409C-BE32-E72D297353CC}">
              <c16:uniqueId val="{00000002-EE93-41DF-9349-84C3F9027BB6}"/>
            </c:ext>
          </c:extLst>
        </c:ser>
        <c:ser>
          <c:idx val="1"/>
          <c:order val="1"/>
          <c:tx>
            <c:strRef>
              <c:f>Table!$G$640</c:f>
              <c:strCache>
                <c:ptCount val="1"/>
                <c:pt idx="0">
                  <c:v>(NOC) NORTHLAND</c:v>
                </c:pt>
              </c:strCache>
            </c:strRef>
          </c:tx>
          <c:spPr>
            <a:solidFill>
              <a:srgbClr val="C00000"/>
            </a:solidFill>
            <a:scene3d>
              <a:camera prst="orthographicFront"/>
              <a:lightRig rig="threePt" dir="t"/>
            </a:scene3d>
            <a:sp3d>
              <a:bevelT/>
            </a:sp3d>
          </c:spPr>
          <c:invertIfNegative val="0"/>
          <c:cat>
            <c:numRef>
              <c:f>Table!$J$626:$O$626</c:f>
              <c:numCache>
                <c:formatCode>General</c:formatCode>
                <c:ptCount val="6"/>
                <c:pt idx="0">
                  <c:v>2014</c:v>
                </c:pt>
                <c:pt idx="1">
                  <c:v>2015</c:v>
                </c:pt>
                <c:pt idx="2">
                  <c:v>2016</c:v>
                </c:pt>
                <c:pt idx="3">
                  <c:v>2017</c:v>
                </c:pt>
                <c:pt idx="4">
                  <c:v>2018</c:v>
                </c:pt>
                <c:pt idx="5">
                  <c:v>2019</c:v>
                </c:pt>
              </c:numCache>
            </c:numRef>
          </c:cat>
          <c:val>
            <c:numRef>
              <c:f>Table!$J$640:$O$640</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EE93-41DF-9349-84C3F9027BB6}"/>
            </c:ext>
          </c:extLst>
        </c:ser>
        <c:dLbls>
          <c:showLegendKey val="0"/>
          <c:showVal val="0"/>
          <c:showCatName val="0"/>
          <c:showSerName val="0"/>
          <c:showPercent val="0"/>
          <c:showBubbleSize val="0"/>
        </c:dLbls>
        <c:gapWidth val="150"/>
        <c:axId val="1009229072"/>
        <c:axId val="1009226720"/>
      </c:barChart>
      <c:catAx>
        <c:axId val="100922907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26720"/>
        <c:crosses val="autoZero"/>
        <c:auto val="1"/>
        <c:lblAlgn val="ctr"/>
        <c:lblOffset val="100"/>
        <c:noMultiLvlLbl val="0"/>
      </c:catAx>
      <c:valAx>
        <c:axId val="1009226720"/>
        <c:scaling>
          <c:orientation val="minMax"/>
        </c:scaling>
        <c:delete val="0"/>
        <c:axPos val="l"/>
        <c:majorGridlines/>
        <c:title>
          <c:tx>
            <c:strRef>
              <c:f>Table!$B$628</c:f>
              <c:strCache>
                <c:ptCount val="1"/>
                <c:pt idx="0">
                  <c:v>% of Network with SFC Below TL</c:v>
                </c:pt>
              </c:strCache>
            </c:strRef>
          </c:tx>
          <c:layout>
            <c:manualLayout>
              <c:xMode val="edge"/>
              <c:yMode val="edge"/>
              <c:x val="6.9306679169953533E-2"/>
              <c:y val="0.15910714700485448"/>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9229072"/>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Seconday Collector</a:t>
            </a:r>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8.7096369590970599E-2"/>
          <c:w val="0.75186269685039375"/>
          <c:h val="0.5700531902538778"/>
        </c:manualLayout>
      </c:layout>
      <c:barChart>
        <c:barDir val="col"/>
        <c:grouping val="clustered"/>
        <c:varyColors val="0"/>
        <c:ser>
          <c:idx val="0"/>
          <c:order val="0"/>
          <c:tx>
            <c:strRef>
              <c:f>Table!$G$633</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E95-4265-8A3A-0498F20D63EE}"/>
              </c:ext>
            </c:extLst>
          </c:dPt>
          <c:cat>
            <c:numRef>
              <c:f>Table!$J$626:$O$626</c:f>
              <c:numCache>
                <c:formatCode>General</c:formatCode>
                <c:ptCount val="6"/>
                <c:pt idx="0">
                  <c:v>2014</c:v>
                </c:pt>
                <c:pt idx="1">
                  <c:v>2015</c:v>
                </c:pt>
                <c:pt idx="2">
                  <c:v>2016</c:v>
                </c:pt>
                <c:pt idx="3">
                  <c:v>2017</c:v>
                </c:pt>
                <c:pt idx="4">
                  <c:v>2018</c:v>
                </c:pt>
                <c:pt idx="5">
                  <c:v>2019</c:v>
                </c:pt>
              </c:numCache>
            </c:numRef>
          </c:cat>
          <c:val>
            <c:numRef>
              <c:f>Table!$J$633:$O$633</c:f>
              <c:numCache>
                <c:formatCode>0.00</c:formatCode>
                <c:ptCount val="6"/>
                <c:pt idx="0">
                  <c:v>2.0748000000000002</c:v>
                </c:pt>
                <c:pt idx="1">
                  <c:v>1.6720999999999999</c:v>
                </c:pt>
                <c:pt idx="2">
                  <c:v>1.9381999999999999</c:v>
                </c:pt>
                <c:pt idx="3">
                  <c:v>1.9251</c:v>
                </c:pt>
                <c:pt idx="4">
                  <c:v>4.5890000000000004</c:v>
                </c:pt>
                <c:pt idx="5">
                  <c:v>1.8186</c:v>
                </c:pt>
              </c:numCache>
            </c:numRef>
          </c:val>
          <c:extLst>
            <c:ext xmlns:c16="http://schemas.microsoft.com/office/drawing/2014/chart" uri="{C3380CC4-5D6E-409C-BE32-E72D297353CC}">
              <c16:uniqueId val="{00000002-8E95-4265-8A3A-0498F20D63EE}"/>
            </c:ext>
          </c:extLst>
        </c:ser>
        <c:ser>
          <c:idx val="1"/>
          <c:order val="1"/>
          <c:tx>
            <c:strRef>
              <c:f>Table!$G$642</c:f>
              <c:strCache>
                <c:ptCount val="1"/>
                <c:pt idx="0">
                  <c:v>(NOC) NORTHLAND</c:v>
                </c:pt>
              </c:strCache>
            </c:strRef>
          </c:tx>
          <c:spPr>
            <a:solidFill>
              <a:srgbClr val="C00000"/>
            </a:solidFill>
            <a:scene3d>
              <a:camera prst="orthographicFront"/>
              <a:lightRig rig="threePt" dir="t"/>
            </a:scene3d>
            <a:sp3d>
              <a:bevelT/>
            </a:sp3d>
          </c:spPr>
          <c:invertIfNegative val="0"/>
          <c:cat>
            <c:numRef>
              <c:f>Table!$J$626:$O$626</c:f>
              <c:numCache>
                <c:formatCode>General</c:formatCode>
                <c:ptCount val="6"/>
                <c:pt idx="0">
                  <c:v>2014</c:v>
                </c:pt>
                <c:pt idx="1">
                  <c:v>2015</c:v>
                </c:pt>
                <c:pt idx="2">
                  <c:v>2016</c:v>
                </c:pt>
                <c:pt idx="3">
                  <c:v>2017</c:v>
                </c:pt>
                <c:pt idx="4">
                  <c:v>2018</c:v>
                </c:pt>
                <c:pt idx="5">
                  <c:v>2019</c:v>
                </c:pt>
              </c:numCache>
            </c:numRef>
          </c:cat>
          <c:val>
            <c:numRef>
              <c:f>Table!$J$642:$O$642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8E95-4265-8A3A-0498F20D63EE}"/>
            </c:ext>
          </c:extLst>
        </c:ser>
        <c:dLbls>
          <c:showLegendKey val="0"/>
          <c:showVal val="0"/>
          <c:showCatName val="0"/>
          <c:showSerName val="0"/>
          <c:showPercent val="0"/>
          <c:showBubbleSize val="0"/>
        </c:dLbls>
        <c:gapWidth val="150"/>
        <c:axId val="1009225544"/>
        <c:axId val="1009231424"/>
      </c:barChart>
      <c:catAx>
        <c:axId val="100922554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31424"/>
        <c:crosses val="autoZero"/>
        <c:auto val="1"/>
        <c:lblAlgn val="ctr"/>
        <c:lblOffset val="100"/>
        <c:noMultiLvlLbl val="0"/>
      </c:catAx>
      <c:valAx>
        <c:axId val="1009231424"/>
        <c:scaling>
          <c:orientation val="minMax"/>
        </c:scaling>
        <c:delete val="0"/>
        <c:axPos val="l"/>
        <c:majorGridlines/>
        <c:title>
          <c:tx>
            <c:strRef>
              <c:f>Table!$B$628</c:f>
              <c:strCache>
                <c:ptCount val="1"/>
                <c:pt idx="0">
                  <c:v>% of Network with SFC Below TL</c:v>
                </c:pt>
              </c:strCache>
            </c:strRef>
          </c:tx>
          <c:layout>
            <c:manualLayout>
              <c:xMode val="edge"/>
              <c:yMode val="edge"/>
              <c:x val="6.0833383513732034E-2"/>
              <c:y val="0.16714328850486751"/>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9225544"/>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9.5769400506352728E-2"/>
          <c:w val="0.75186269685039375"/>
          <c:h val="0.56138015933848973"/>
        </c:manualLayout>
      </c:layout>
      <c:barChart>
        <c:barDir val="col"/>
        <c:grouping val="clustered"/>
        <c:varyColors val="0"/>
        <c:ser>
          <c:idx val="0"/>
          <c:order val="0"/>
          <c:tx>
            <c:strRef>
              <c:f>Table!$G$632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9AD-4164-8B03-456258D32800}"/>
              </c:ext>
            </c:extLst>
          </c:dPt>
          <c:cat>
            <c:numRef>
              <c:f>Table!$J$626:$O$626</c:f>
              <c:numCache>
                <c:formatCode>General</c:formatCode>
                <c:ptCount val="6"/>
                <c:pt idx="0">
                  <c:v>2014</c:v>
                </c:pt>
                <c:pt idx="1">
                  <c:v>2015</c:v>
                </c:pt>
                <c:pt idx="2">
                  <c:v>2016</c:v>
                </c:pt>
                <c:pt idx="3">
                  <c:v>2017</c:v>
                </c:pt>
                <c:pt idx="4">
                  <c:v>2018</c:v>
                </c:pt>
                <c:pt idx="5">
                  <c:v>2019</c:v>
                </c:pt>
              </c:numCache>
            </c:numRef>
          </c:cat>
          <c:val>
            <c:numRef>
              <c:f>Table!$J$632:$O$632</c:f>
              <c:numCache>
                <c:formatCode>0.00</c:formatCode>
                <c:ptCount val="6"/>
                <c:pt idx="0">
                  <c:v>3.1608000000000001</c:v>
                </c:pt>
                <c:pt idx="1">
                  <c:v>2.3929999999999998</c:v>
                </c:pt>
                <c:pt idx="2">
                  <c:v>3.1049000000000002</c:v>
                </c:pt>
                <c:pt idx="3">
                  <c:v>2.7502</c:v>
                </c:pt>
                <c:pt idx="4">
                  <c:v>4.9648000000000003</c:v>
                </c:pt>
                <c:pt idx="5">
                  <c:v>3.6337999999999999</c:v>
                </c:pt>
              </c:numCache>
            </c:numRef>
          </c:val>
          <c:extLst>
            <c:ext xmlns:c16="http://schemas.microsoft.com/office/drawing/2014/chart" uri="{C3380CC4-5D6E-409C-BE32-E72D297353CC}">
              <c16:uniqueId val="{00000002-C9AD-4164-8B03-456258D32800}"/>
            </c:ext>
          </c:extLst>
        </c:ser>
        <c:ser>
          <c:idx val="1"/>
          <c:order val="1"/>
          <c:tx>
            <c:strRef>
              <c:f>Table!$G$641</c:f>
              <c:strCache>
                <c:ptCount val="1"/>
                <c:pt idx="0">
                  <c:v>(NOC) NORTHLAND</c:v>
                </c:pt>
              </c:strCache>
            </c:strRef>
          </c:tx>
          <c:spPr>
            <a:solidFill>
              <a:srgbClr val="C00000"/>
            </a:solidFill>
            <a:scene3d>
              <a:camera prst="orthographicFront"/>
              <a:lightRig rig="threePt" dir="t"/>
            </a:scene3d>
            <a:sp3d>
              <a:bevelT/>
            </a:sp3d>
          </c:spPr>
          <c:invertIfNegative val="0"/>
          <c:cat>
            <c:numRef>
              <c:f>Table!$J$626:$O$626</c:f>
              <c:numCache>
                <c:formatCode>General</c:formatCode>
                <c:ptCount val="6"/>
                <c:pt idx="0">
                  <c:v>2014</c:v>
                </c:pt>
                <c:pt idx="1">
                  <c:v>2015</c:v>
                </c:pt>
                <c:pt idx="2">
                  <c:v>2016</c:v>
                </c:pt>
                <c:pt idx="3">
                  <c:v>2017</c:v>
                </c:pt>
                <c:pt idx="4">
                  <c:v>2018</c:v>
                </c:pt>
                <c:pt idx="5">
                  <c:v>2019</c:v>
                </c:pt>
              </c:numCache>
            </c:numRef>
          </c:cat>
          <c:val>
            <c:numRef>
              <c:f>Table!$J$641:$O$641</c:f>
              <c:numCache>
                <c:formatCode>0.00</c:formatCode>
                <c:ptCount val="6"/>
                <c:pt idx="0">
                  <c:v>2.871</c:v>
                </c:pt>
                <c:pt idx="1">
                  <c:v>3.2084999999999999</c:v>
                </c:pt>
                <c:pt idx="2">
                  <c:v>5.3314000000000004</c:v>
                </c:pt>
                <c:pt idx="3">
                  <c:v>5.4455</c:v>
                </c:pt>
                <c:pt idx="4">
                  <c:v>6.0798999999999896</c:v>
                </c:pt>
                <c:pt idx="5">
                  <c:v>5.1257999999999999</c:v>
                </c:pt>
              </c:numCache>
            </c:numRef>
          </c:val>
          <c:extLst>
            <c:ext xmlns:c16="http://schemas.microsoft.com/office/drawing/2014/chart" uri="{C3380CC4-5D6E-409C-BE32-E72D297353CC}">
              <c16:uniqueId val="{00000003-C9AD-4164-8B03-456258D32800}"/>
            </c:ext>
          </c:extLst>
        </c:ser>
        <c:dLbls>
          <c:showLegendKey val="0"/>
          <c:showVal val="0"/>
          <c:showCatName val="0"/>
          <c:showSerName val="0"/>
          <c:showPercent val="0"/>
          <c:showBubbleSize val="0"/>
        </c:dLbls>
        <c:gapWidth val="150"/>
        <c:axId val="1009225936"/>
        <c:axId val="1009224760"/>
      </c:barChart>
      <c:catAx>
        <c:axId val="100922593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24760"/>
        <c:crosses val="autoZero"/>
        <c:auto val="1"/>
        <c:lblAlgn val="ctr"/>
        <c:lblOffset val="100"/>
        <c:noMultiLvlLbl val="0"/>
      </c:catAx>
      <c:valAx>
        <c:axId val="1009224760"/>
        <c:scaling>
          <c:orientation val="minMax"/>
        </c:scaling>
        <c:delete val="0"/>
        <c:axPos val="l"/>
        <c:majorGridlines/>
        <c:title>
          <c:tx>
            <c:strRef>
              <c:f>Table!$B$628</c:f>
              <c:strCache>
                <c:ptCount val="1"/>
                <c:pt idx="0">
                  <c:v>% of Network with SFC Below TL</c:v>
                </c:pt>
              </c:strCache>
            </c:strRef>
          </c:tx>
          <c:layout>
            <c:manualLayout>
              <c:xMode val="edge"/>
              <c:yMode val="edge"/>
              <c:x val="6.9306679169953533E-2"/>
              <c:y val="0.15910714700485448"/>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922593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413905691"/>
          <c:y val="4.6387901221663912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B6E-4BF8-BD60-AD2BF9F9C63C}"/>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CB6E-4BF8-BD60-AD2BF9F9C63C}"/>
              </c:ext>
            </c:extLst>
          </c:dPt>
          <c:dLbls>
            <c:dLbl>
              <c:idx val="0"/>
              <c:layout>
                <c:manualLayout>
                  <c:x val="7.28597449908925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6E-4BF8-BD60-AD2BF9F9C63C}"/>
                </c:ext>
              </c:extLst>
            </c:dLbl>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6E-4BF8-BD60-AD2BF9F9C63C}"/>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6E-4BF8-BD60-AD2BF9F9C63C}"/>
                </c:ext>
              </c:extLst>
            </c:dLbl>
            <c:dLbl>
              <c:idx val="6"/>
              <c:layout>
                <c:manualLayout>
                  <c:x val="-4.4524885361381398E-17"/>
                  <c:y val="1.8420159486672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6E-4BF8-BD60-AD2BF9F9C63C}"/>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6E-4BF8-BD60-AD2BF9F9C63C}"/>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6E-4BF8-BD60-AD2BF9F9C63C}"/>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6E-4BF8-BD60-AD2BF9F9C63C}"/>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6E-4BF8-BD60-AD2BF9F9C63C}"/>
                </c:ext>
              </c:extLst>
            </c:dLbl>
            <c:dLbl>
              <c:idx val="11"/>
              <c:layout>
                <c:manualLayout>
                  <c:x val="0"/>
                  <c:y val="1.3815119615004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6E-4BF8-BD60-AD2BF9F9C63C}"/>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6E-4BF8-BD60-AD2BF9F9C63C}"/>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6E-4BF8-BD60-AD2BF9F9C63C}"/>
                </c:ext>
              </c:extLst>
            </c:dLbl>
            <c:dLbl>
              <c:idx val="15"/>
              <c:layout>
                <c:manualLayout>
                  <c:x val="2.5301322122692092E-3"/>
                  <c:y val="1.545254181391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6E-4BF8-BD60-AD2BF9F9C63C}"/>
                </c:ext>
              </c:extLst>
            </c:dLbl>
            <c:dLbl>
              <c:idx val="16"/>
              <c:layout>
                <c:manualLayout>
                  <c:x val="2.2259512642887743E-3"/>
                  <c:y val="7.40686216209160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B6E-4BF8-BD60-AD2BF9F9C63C}"/>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B6E-4BF8-BD60-AD2BF9F9C63C}"/>
                </c:ext>
              </c:extLst>
            </c:dLbl>
            <c:dLbl>
              <c:idx val="19"/>
              <c:layout>
                <c:manualLayout>
                  <c:x val="-1.9123292648528225E-7"/>
                  <c:y val="1.7421192175928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B6E-4BF8-BD60-AD2BF9F9C63C}"/>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B6E-4BF8-BD60-AD2BF9F9C63C}"/>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Table!$G$684:$G$707</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Table!$J$684:$J$707</c:f>
              <c:numCache>
                <c:formatCode>0.00</c:formatCode>
                <c:ptCount val="24"/>
                <c:pt idx="0">
                  <c:v>26.984000000000002</c:v>
                </c:pt>
                <c:pt idx="1">
                  <c:v>14.2082</c:v>
                </c:pt>
                <c:pt idx="2">
                  <c:v>21.307099999999998</c:v>
                </c:pt>
                <c:pt idx="3">
                  <c:v>32.584400000000002</c:v>
                </c:pt>
                <c:pt idx="4">
                  <c:v>16.171800000000001</c:v>
                </c:pt>
                <c:pt idx="5">
                  <c:v>27.758500000000002</c:v>
                </c:pt>
                <c:pt idx="6">
                  <c:v>13.094099999999999</c:v>
                </c:pt>
                <c:pt idx="7">
                  <c:v>11.0954</c:v>
                </c:pt>
                <c:pt idx="8">
                  <c:v>15.6637</c:v>
                </c:pt>
                <c:pt idx="9">
                  <c:v>15.967700000000001</c:v>
                </c:pt>
                <c:pt idx="10">
                  <c:v>30.592500000000001</c:v>
                </c:pt>
                <c:pt idx="11">
                  <c:v>22.464300000000001</c:v>
                </c:pt>
                <c:pt idx="12">
                  <c:v>19.575500000000002</c:v>
                </c:pt>
                <c:pt idx="13">
                  <c:v>12.0722</c:v>
                </c:pt>
                <c:pt idx="14">
                  <c:v>27.763500000000001</c:v>
                </c:pt>
                <c:pt idx="15">
                  <c:v>8.9376999999999995</c:v>
                </c:pt>
                <c:pt idx="16">
                  <c:v>11.1815</c:v>
                </c:pt>
                <c:pt idx="17">
                  <c:v>8.1934000000000005</c:v>
                </c:pt>
                <c:pt idx="18">
                  <c:v>34.6995</c:v>
                </c:pt>
                <c:pt idx="19">
                  <c:v>11.0709</c:v>
                </c:pt>
                <c:pt idx="20">
                  <c:v>12.026999999999999</c:v>
                </c:pt>
                <c:pt idx="21">
                  <c:v>14.902200000000001</c:v>
                </c:pt>
                <c:pt idx="22">
                  <c:v>22.3674</c:v>
                </c:pt>
                <c:pt idx="23">
                  <c:v>18.581099999999999</c:v>
                </c:pt>
              </c:numCache>
            </c:numRef>
          </c:val>
          <c:extLst>
            <c:ext xmlns:c16="http://schemas.microsoft.com/office/drawing/2014/chart" uri="{C3380CC4-5D6E-409C-BE32-E72D297353CC}">
              <c16:uniqueId val="{00000014-CB6E-4BF8-BD60-AD2BF9F9C63C}"/>
            </c:ext>
          </c:extLst>
        </c:ser>
        <c:dLbls>
          <c:showLegendKey val="0"/>
          <c:showVal val="0"/>
          <c:showCatName val="0"/>
          <c:showSerName val="0"/>
          <c:showPercent val="0"/>
          <c:showBubbleSize val="0"/>
        </c:dLbls>
        <c:gapWidth val="86"/>
        <c:axId val="1009232992"/>
        <c:axId val="1009223192"/>
      </c:barChart>
      <c:catAx>
        <c:axId val="1009232992"/>
        <c:scaling>
          <c:orientation val="minMax"/>
        </c:scaling>
        <c:delete val="0"/>
        <c:axPos val="b"/>
        <c:title>
          <c:tx>
            <c:rich>
              <a:bodyPr/>
              <a:lstStyle/>
              <a:p>
                <a:pPr>
                  <a:defRPr sz="800"/>
                </a:pPr>
                <a:r>
                  <a:rPr lang="en-US" sz="800"/>
                  <a:t>NOC</a:t>
                </a:r>
              </a:p>
            </c:rich>
          </c:tx>
          <c:layout>
            <c:manualLayout>
              <c:xMode val="edge"/>
              <c:yMode val="edge"/>
              <c:x val="0.50425595282563118"/>
              <c:y val="0.91724196637583377"/>
            </c:manualLayout>
          </c:layout>
          <c:overlay val="0"/>
        </c:title>
        <c:numFmt formatCode="General" sourceLinked="0"/>
        <c:majorTickMark val="out"/>
        <c:minorTickMark val="none"/>
        <c:tickLblPos val="nextTo"/>
        <c:txPr>
          <a:bodyPr rot="-5400000" vert="horz"/>
          <a:lstStyle/>
          <a:p>
            <a:pPr>
              <a:defRPr sz="800"/>
            </a:pPr>
            <a:endParaRPr lang="en-US"/>
          </a:p>
        </c:txPr>
        <c:crossAx val="1009223192"/>
        <c:crosses val="autoZero"/>
        <c:auto val="1"/>
        <c:lblAlgn val="ctr"/>
        <c:lblOffset val="100"/>
        <c:noMultiLvlLbl val="0"/>
      </c:catAx>
      <c:valAx>
        <c:axId val="1009223192"/>
        <c:scaling>
          <c:orientation val="minMax"/>
        </c:scaling>
        <c:delete val="0"/>
        <c:axPos val="l"/>
        <c:majorGridlines/>
        <c:title>
          <c:tx>
            <c:rich>
              <a:bodyPr rot="-5400000" vert="horz"/>
              <a:lstStyle/>
              <a:p>
                <a:pPr>
                  <a:defRPr sz="800"/>
                </a:pPr>
                <a:r>
                  <a:rPr lang="en-US"/>
                  <a:t>% of</a:t>
                </a:r>
                <a:r>
                  <a:rPr lang="en-US" baseline="0"/>
                  <a:t> Network with SFC Below IL</a:t>
                </a:r>
              </a:p>
            </c:rich>
          </c:tx>
          <c:layout>
            <c:manualLayout>
              <c:xMode val="edge"/>
              <c:yMode val="edge"/>
              <c:x val="1.898750096453073E-2"/>
              <c:y val="0.15269193132444175"/>
            </c:manualLayout>
          </c:layout>
          <c:overlay val="0"/>
        </c:title>
        <c:numFmt formatCode="0.0" sourceLinked="0"/>
        <c:majorTickMark val="out"/>
        <c:minorTickMark val="none"/>
        <c:tickLblPos val="nextTo"/>
        <c:txPr>
          <a:bodyPr/>
          <a:lstStyle/>
          <a:p>
            <a:pPr>
              <a:defRPr sz="800"/>
            </a:pPr>
            <a:endParaRPr lang="en-US"/>
          </a:p>
        </c:txPr>
        <c:crossAx val="1009232992"/>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453F-466F-AACA-815B85F4E796}"/>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F-466F-AACA-815B85F4E796}"/>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F-466F-AACA-815B85F4E796}"/>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F-466F-AACA-815B85F4E796}"/>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F-466F-AACA-815B85F4E796}"/>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F-466F-AACA-815B85F4E796}"/>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F-466F-AACA-815B85F4E796}"/>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F-466F-AACA-815B85F4E796}"/>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F-466F-AACA-815B85F4E796}"/>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F-466F-AACA-815B85F4E796}"/>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F-466F-AACA-815B85F4E796}"/>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3F-466F-AACA-815B85F4E796}"/>
                </c:ext>
              </c:extLst>
            </c:dLbl>
            <c:dLbl>
              <c:idx val="19"/>
              <c:layout>
                <c:manualLayout>
                  <c:x val="0"/>
                  <c:y val="3.7540099154272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F-466F-AACA-815B85F4E796}"/>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F-466F-AACA-815B85F4E796}"/>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Table!$G$684:$G$706</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Table!$K$684:$K$706</c:f>
              <c:numCache>
                <c:formatCode>0.00</c:formatCode>
                <c:ptCount val="23"/>
                <c:pt idx="0">
                  <c:v>8.4029000000000025</c:v>
                </c:pt>
                <c:pt idx="1">
                  <c:v>-4.3728999999999996</c:v>
                </c:pt>
                <c:pt idx="2">
                  <c:v>2.7259999999999991</c:v>
                </c:pt>
                <c:pt idx="3">
                  <c:v>14.003300000000003</c:v>
                </c:pt>
                <c:pt idx="4">
                  <c:v>-2.4092999999999982</c:v>
                </c:pt>
                <c:pt idx="5">
                  <c:v>9.1774000000000022</c:v>
                </c:pt>
                <c:pt idx="6">
                  <c:v>-5.4870000000000001</c:v>
                </c:pt>
                <c:pt idx="7">
                  <c:v>-7.4856999999999996</c:v>
                </c:pt>
                <c:pt idx="8">
                  <c:v>-2.9173999999999989</c:v>
                </c:pt>
                <c:pt idx="9">
                  <c:v>-2.6133999999999986</c:v>
                </c:pt>
                <c:pt idx="10">
                  <c:v>12.011400000000002</c:v>
                </c:pt>
                <c:pt idx="11">
                  <c:v>3.8832000000000022</c:v>
                </c:pt>
                <c:pt idx="12">
                  <c:v>0.99440000000000239</c:v>
                </c:pt>
                <c:pt idx="13">
                  <c:v>-6.5088999999999988</c:v>
                </c:pt>
                <c:pt idx="14">
                  <c:v>9.1824000000000012</c:v>
                </c:pt>
                <c:pt idx="15">
                  <c:v>-9.6433999999999997</c:v>
                </c:pt>
                <c:pt idx="16">
                  <c:v>-7.3995999999999995</c:v>
                </c:pt>
                <c:pt idx="17">
                  <c:v>-10.387699999999999</c:v>
                </c:pt>
                <c:pt idx="18">
                  <c:v>16.118400000000001</c:v>
                </c:pt>
                <c:pt idx="19">
                  <c:v>-7.5101999999999993</c:v>
                </c:pt>
                <c:pt idx="20">
                  <c:v>-6.5541</c:v>
                </c:pt>
                <c:pt idx="21">
                  <c:v>-3.6788999999999987</c:v>
                </c:pt>
                <c:pt idx="22">
                  <c:v>3.7863000000000007</c:v>
                </c:pt>
              </c:numCache>
            </c:numRef>
          </c:val>
          <c:extLst>
            <c:ext xmlns:c16="http://schemas.microsoft.com/office/drawing/2014/chart" uri="{C3380CC4-5D6E-409C-BE32-E72D297353CC}">
              <c16:uniqueId val="{0000000F-453F-466F-AACA-815B85F4E796}"/>
            </c:ext>
          </c:extLst>
        </c:ser>
        <c:dLbls>
          <c:showLegendKey val="0"/>
          <c:showVal val="0"/>
          <c:showCatName val="0"/>
          <c:showSerName val="0"/>
          <c:showPercent val="0"/>
          <c:showBubbleSize val="0"/>
        </c:dLbls>
        <c:gapWidth val="86"/>
        <c:axId val="1009229856"/>
        <c:axId val="1009230248"/>
      </c:barChart>
      <c:catAx>
        <c:axId val="1009229856"/>
        <c:scaling>
          <c:orientation val="minMax"/>
        </c:scaling>
        <c:delete val="0"/>
        <c:axPos val="b"/>
        <c:title>
          <c:tx>
            <c:rich>
              <a:bodyPr/>
              <a:lstStyle/>
              <a:p>
                <a:pPr>
                  <a:defRPr sz="800"/>
                </a:pPr>
                <a:r>
                  <a:rPr lang="en-US" sz="800"/>
                  <a:t>NOC</a:t>
                </a:r>
              </a:p>
            </c:rich>
          </c:tx>
          <c:layout>
            <c:manualLayout>
              <c:xMode val="edge"/>
              <c:yMode val="edge"/>
              <c:x val="0.52389998211549527"/>
              <c:y val="0.91261227763196262"/>
            </c:manualLayout>
          </c:layout>
          <c:overlay val="0"/>
        </c:title>
        <c:numFmt formatCode="General" sourceLinked="0"/>
        <c:majorTickMark val="out"/>
        <c:minorTickMark val="none"/>
        <c:tickLblPos val="low"/>
        <c:txPr>
          <a:bodyPr rot="-5400000" vert="horz"/>
          <a:lstStyle/>
          <a:p>
            <a:pPr>
              <a:defRPr sz="800"/>
            </a:pPr>
            <a:endParaRPr lang="en-US"/>
          </a:p>
        </c:txPr>
        <c:crossAx val="1009230248"/>
        <c:crosses val="autoZero"/>
        <c:auto val="1"/>
        <c:lblAlgn val="ctr"/>
        <c:lblOffset val="100"/>
        <c:noMultiLvlLbl val="0"/>
      </c:catAx>
      <c:valAx>
        <c:axId val="1009230248"/>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09229856"/>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91" l="0.70000000000000062" r="0.70000000000000062" t="0.7500000000000091"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61325969673121"/>
          <c:y val="5.5172413793103482E-2"/>
          <c:w val="0.76722779562501264"/>
          <c:h val="0.74904262829215362"/>
        </c:manualLayout>
      </c:layout>
      <c:barChart>
        <c:barDir val="col"/>
        <c:grouping val="clustered"/>
        <c:varyColors val="0"/>
        <c:ser>
          <c:idx val="0"/>
          <c:order val="0"/>
          <c:tx>
            <c:strRef>
              <c:f>Table!$G$711</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D9F-47C6-B923-90AEAD4DC930}"/>
              </c:ext>
            </c:extLst>
          </c:dPt>
          <c:cat>
            <c:numRef>
              <c:f>Table!$J$710:$O$710</c:f>
              <c:numCache>
                <c:formatCode>General</c:formatCode>
                <c:ptCount val="6"/>
                <c:pt idx="0">
                  <c:v>2014</c:v>
                </c:pt>
                <c:pt idx="1">
                  <c:v>2015</c:v>
                </c:pt>
                <c:pt idx="2">
                  <c:v>2016</c:v>
                </c:pt>
                <c:pt idx="3">
                  <c:v>2017</c:v>
                </c:pt>
                <c:pt idx="4">
                  <c:v>2018</c:v>
                </c:pt>
                <c:pt idx="5">
                  <c:v>2019</c:v>
                </c:pt>
              </c:numCache>
            </c:numRef>
          </c:cat>
          <c:val>
            <c:numRef>
              <c:f>Table!$J$711:$O$711</c:f>
              <c:numCache>
                <c:formatCode>0.00</c:formatCode>
                <c:ptCount val="6"/>
                <c:pt idx="0">
                  <c:v>16.2883</c:v>
                </c:pt>
                <c:pt idx="1">
                  <c:v>15.0784</c:v>
                </c:pt>
                <c:pt idx="2">
                  <c:v>16.571400000000001</c:v>
                </c:pt>
                <c:pt idx="3">
                  <c:v>17.264099999999999</c:v>
                </c:pt>
                <c:pt idx="4">
                  <c:v>22.461300000000001</c:v>
                </c:pt>
                <c:pt idx="5">
                  <c:v>18.581099999999999</c:v>
                </c:pt>
              </c:numCache>
            </c:numRef>
          </c:val>
          <c:extLst>
            <c:ext xmlns:c16="http://schemas.microsoft.com/office/drawing/2014/chart" uri="{C3380CC4-5D6E-409C-BE32-E72D297353CC}">
              <c16:uniqueId val="{00000002-CD9F-47C6-B923-90AEAD4DC930}"/>
            </c:ext>
          </c:extLst>
        </c:ser>
        <c:ser>
          <c:idx val="1"/>
          <c:order val="1"/>
          <c:tx>
            <c:strRef>
              <c:f>Table!$G$720</c:f>
              <c:strCache>
                <c:ptCount val="1"/>
                <c:pt idx="0">
                  <c:v>AUCK ALLIANCE</c:v>
                </c:pt>
              </c:strCache>
            </c:strRef>
          </c:tx>
          <c:spPr>
            <a:solidFill>
              <a:srgbClr val="C00000"/>
            </a:solidFill>
            <a:scene3d>
              <a:camera prst="orthographicFront"/>
              <a:lightRig rig="threePt" dir="t"/>
            </a:scene3d>
            <a:sp3d>
              <a:bevelT/>
            </a:sp3d>
          </c:spPr>
          <c:invertIfNegative val="0"/>
          <c:cat>
            <c:numRef>
              <c:f>Table!$J$710:$O$710</c:f>
              <c:numCache>
                <c:formatCode>General</c:formatCode>
                <c:ptCount val="6"/>
                <c:pt idx="0">
                  <c:v>2014</c:v>
                </c:pt>
                <c:pt idx="1">
                  <c:v>2015</c:v>
                </c:pt>
                <c:pt idx="2">
                  <c:v>2016</c:v>
                </c:pt>
                <c:pt idx="3">
                  <c:v>2017</c:v>
                </c:pt>
                <c:pt idx="4">
                  <c:v>2018</c:v>
                </c:pt>
                <c:pt idx="5">
                  <c:v>2019</c:v>
                </c:pt>
              </c:numCache>
            </c:numRef>
          </c:cat>
          <c:val>
            <c:numRef>
              <c:f>Table!$J$720:$O$720</c:f>
              <c:numCache>
                <c:formatCode>0.00</c:formatCode>
                <c:ptCount val="6"/>
                <c:pt idx="0">
                  <c:v>6.0651999999999999</c:v>
                </c:pt>
                <c:pt idx="1">
                  <c:v>7.9320000000000004</c:v>
                </c:pt>
                <c:pt idx="2">
                  <c:v>7.3148</c:v>
                </c:pt>
                <c:pt idx="3">
                  <c:v>10.599299999999999</c:v>
                </c:pt>
                <c:pt idx="4">
                  <c:v>15.599299999999999</c:v>
                </c:pt>
                <c:pt idx="5">
                  <c:v>14.2082</c:v>
                </c:pt>
              </c:numCache>
            </c:numRef>
          </c:val>
          <c:extLst>
            <c:ext xmlns:c16="http://schemas.microsoft.com/office/drawing/2014/chart" uri="{C3380CC4-5D6E-409C-BE32-E72D297353CC}">
              <c16:uniqueId val="{00000003-CD9F-47C6-B923-90AEAD4DC930}"/>
            </c:ext>
          </c:extLst>
        </c:ser>
        <c:dLbls>
          <c:showLegendKey val="0"/>
          <c:showVal val="0"/>
          <c:showCatName val="0"/>
          <c:showSerName val="0"/>
          <c:showPercent val="0"/>
          <c:showBubbleSize val="0"/>
        </c:dLbls>
        <c:gapWidth val="150"/>
        <c:axId val="1009228680"/>
        <c:axId val="1009228288"/>
      </c:barChart>
      <c:catAx>
        <c:axId val="100922868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9228288"/>
        <c:crosses val="autoZero"/>
        <c:auto val="1"/>
        <c:lblAlgn val="ctr"/>
        <c:lblOffset val="100"/>
        <c:noMultiLvlLbl val="0"/>
      </c:catAx>
      <c:valAx>
        <c:axId val="1009228288"/>
        <c:scaling>
          <c:orientation val="minMax"/>
        </c:scaling>
        <c:delete val="0"/>
        <c:axPos val="l"/>
        <c:majorGridlines/>
        <c:title>
          <c:tx>
            <c:rich>
              <a:bodyPr rot="-5400000" vert="horz"/>
              <a:lstStyle/>
              <a:p>
                <a:pPr>
                  <a:defRPr sz="800"/>
                </a:pPr>
                <a:r>
                  <a:rPr lang="en-US"/>
                  <a:t>% of Network with SFC below IL</a:t>
                </a:r>
              </a:p>
            </c:rich>
          </c:tx>
          <c:layout>
            <c:manualLayout>
              <c:xMode val="edge"/>
              <c:yMode val="edge"/>
              <c:x val="7.0334278587554783E-2"/>
              <c:y val="0.13831232634382243"/>
            </c:manualLayout>
          </c:layout>
          <c:overlay val="0"/>
        </c:title>
        <c:numFmt formatCode="0.0" sourceLinked="0"/>
        <c:majorTickMark val="none"/>
        <c:minorTickMark val="none"/>
        <c:tickLblPos val="nextTo"/>
        <c:txPr>
          <a:bodyPr/>
          <a:lstStyle/>
          <a:p>
            <a:pPr>
              <a:defRPr sz="800"/>
            </a:pPr>
            <a:endParaRPr lang="en-US"/>
          </a:p>
        </c:txPr>
        <c:crossAx val="1009228680"/>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Table!$J$626</c:f>
              <c:strCache>
                <c:ptCount val="1"/>
                <c:pt idx="0">
                  <c:v>2014</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Table!$J$711:$J$717</c:f>
              <c:numCache>
                <c:formatCode>0.00</c:formatCode>
                <c:ptCount val="7"/>
                <c:pt idx="0">
                  <c:v>16.2883</c:v>
                </c:pt>
                <c:pt idx="1">
                  <c:v>11.3337</c:v>
                </c:pt>
                <c:pt idx="2">
                  <c:v>15.963100000000001</c:v>
                </c:pt>
                <c:pt idx="3">
                  <c:v>18.264500000000002</c:v>
                </c:pt>
                <c:pt idx="4">
                  <c:v>13.2014</c:v>
                </c:pt>
                <c:pt idx="5">
                  <c:v>18.9312</c:v>
                </c:pt>
                <c:pt idx="6">
                  <c:v>14.7376</c:v>
                </c:pt>
              </c:numCache>
            </c:numRef>
          </c:val>
          <c:extLst>
            <c:ext xmlns:c16="http://schemas.microsoft.com/office/drawing/2014/chart" uri="{C3380CC4-5D6E-409C-BE32-E72D297353CC}">
              <c16:uniqueId val="{00000000-AD35-4D9F-B5A6-5935E4671965}"/>
            </c:ext>
          </c:extLst>
        </c:ser>
        <c:ser>
          <c:idx val="1"/>
          <c:order val="1"/>
          <c:tx>
            <c:strRef>
              <c:f>Table!$K$626</c:f>
              <c:strCache>
                <c:ptCount val="1"/>
                <c:pt idx="0">
                  <c:v>2015</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Table!$K$711:$K$717</c:f>
              <c:numCache>
                <c:formatCode>0.00</c:formatCode>
                <c:ptCount val="7"/>
                <c:pt idx="0">
                  <c:v>15.0784</c:v>
                </c:pt>
                <c:pt idx="1">
                  <c:v>11.6683</c:v>
                </c:pt>
                <c:pt idx="2">
                  <c:v>13.652100000000001</c:v>
                </c:pt>
                <c:pt idx="3">
                  <c:v>18.998799999999999</c:v>
                </c:pt>
                <c:pt idx="4">
                  <c:v>12.4999</c:v>
                </c:pt>
                <c:pt idx="5">
                  <c:v>16.4237</c:v>
                </c:pt>
                <c:pt idx="6">
                  <c:v>11.6836</c:v>
                </c:pt>
              </c:numCache>
            </c:numRef>
          </c:val>
          <c:extLst>
            <c:ext xmlns:c16="http://schemas.microsoft.com/office/drawing/2014/chart" uri="{C3380CC4-5D6E-409C-BE32-E72D297353CC}">
              <c16:uniqueId val="{00000001-AD35-4D9F-B5A6-5935E4671965}"/>
            </c:ext>
          </c:extLst>
        </c:ser>
        <c:ser>
          <c:idx val="2"/>
          <c:order val="2"/>
          <c:tx>
            <c:strRef>
              <c:f>Table!$L$626</c:f>
              <c:strCache>
                <c:ptCount val="1"/>
                <c:pt idx="0">
                  <c:v>2016</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Table!$L$711:$L$717</c:f>
              <c:numCache>
                <c:formatCode>0.00</c:formatCode>
                <c:ptCount val="7"/>
                <c:pt idx="0">
                  <c:v>16.571400000000001</c:v>
                </c:pt>
                <c:pt idx="1">
                  <c:v>10.613</c:v>
                </c:pt>
                <c:pt idx="2">
                  <c:v>16.212700000000002</c:v>
                </c:pt>
                <c:pt idx="3">
                  <c:v>20.1191</c:v>
                </c:pt>
                <c:pt idx="4">
                  <c:v>12.961399999999999</c:v>
                </c:pt>
                <c:pt idx="5">
                  <c:v>19.174399999999999</c:v>
                </c:pt>
                <c:pt idx="6">
                  <c:v>13.5405</c:v>
                </c:pt>
              </c:numCache>
            </c:numRef>
          </c:val>
          <c:extLst>
            <c:ext xmlns:c16="http://schemas.microsoft.com/office/drawing/2014/chart" uri="{C3380CC4-5D6E-409C-BE32-E72D297353CC}">
              <c16:uniqueId val="{00000002-AD35-4D9F-B5A6-5935E4671965}"/>
            </c:ext>
          </c:extLst>
        </c:ser>
        <c:ser>
          <c:idx val="3"/>
          <c:order val="3"/>
          <c:tx>
            <c:strRef>
              <c:f>Table!$M$626</c:f>
              <c:strCache>
                <c:ptCount val="1"/>
                <c:pt idx="0">
                  <c:v>2017</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Table!$M$711:$M$717</c:f>
              <c:numCache>
                <c:formatCode>0.00</c:formatCode>
                <c:ptCount val="7"/>
                <c:pt idx="0">
                  <c:v>17.264099999999999</c:v>
                </c:pt>
                <c:pt idx="1">
                  <c:v>12.315</c:v>
                </c:pt>
                <c:pt idx="2">
                  <c:v>14.5151</c:v>
                </c:pt>
                <c:pt idx="3">
                  <c:v>20.741499999999998</c:v>
                </c:pt>
                <c:pt idx="4">
                  <c:v>14.296900000000001</c:v>
                </c:pt>
                <c:pt idx="5">
                  <c:v>19.782599999999999</c:v>
                </c:pt>
                <c:pt idx="6">
                  <c:v>16.163499999999999</c:v>
                </c:pt>
              </c:numCache>
            </c:numRef>
          </c:val>
          <c:extLst>
            <c:ext xmlns:c16="http://schemas.microsoft.com/office/drawing/2014/chart" uri="{C3380CC4-5D6E-409C-BE32-E72D297353CC}">
              <c16:uniqueId val="{00000003-AD35-4D9F-B5A6-5935E4671965}"/>
            </c:ext>
          </c:extLst>
        </c:ser>
        <c:ser>
          <c:idx val="4"/>
          <c:order val="4"/>
          <c:tx>
            <c:strRef>
              <c:f>Table!$N$626</c:f>
              <c:strCache>
                <c:ptCount val="1"/>
                <c:pt idx="0">
                  <c:v>2018</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Table!$N$711:$N$717</c:f>
              <c:numCache>
                <c:formatCode>0.00</c:formatCode>
                <c:ptCount val="7"/>
                <c:pt idx="0">
                  <c:v>22.461300000000001</c:v>
                </c:pt>
                <c:pt idx="1">
                  <c:v>15.9732</c:v>
                </c:pt>
                <c:pt idx="2">
                  <c:v>23.288399999999999</c:v>
                </c:pt>
                <c:pt idx="3">
                  <c:v>27.335699999999999</c:v>
                </c:pt>
                <c:pt idx="4">
                  <c:v>20.007200000000001</c:v>
                </c:pt>
                <c:pt idx="5">
                  <c:v>23.380099999999999</c:v>
                </c:pt>
                <c:pt idx="6">
                  <c:v>19.411100000000001</c:v>
                </c:pt>
              </c:numCache>
            </c:numRef>
          </c:val>
          <c:extLst>
            <c:ext xmlns:c16="http://schemas.microsoft.com/office/drawing/2014/chart" uri="{C3380CC4-5D6E-409C-BE32-E72D297353CC}">
              <c16:uniqueId val="{00000004-AD35-4D9F-B5A6-5935E4671965}"/>
            </c:ext>
          </c:extLst>
        </c:ser>
        <c:ser>
          <c:idx val="5"/>
          <c:order val="5"/>
          <c:tx>
            <c:strRef>
              <c:f>Table!$O$710</c:f>
              <c:strCache>
                <c:ptCount val="1"/>
                <c:pt idx="0">
                  <c:v>2019</c:v>
                </c:pt>
              </c:strCache>
            </c:strRef>
          </c:tx>
          <c:invertIfNegative val="0"/>
          <c:cat>
            <c:strRef>
              <c:f>Table!$H$627:$H$633</c:f>
              <c:strCache>
                <c:ptCount val="7"/>
                <c:pt idx="0">
                  <c:v>All</c:v>
                </c:pt>
                <c:pt idx="1">
                  <c:v>High Volume</c:v>
                </c:pt>
                <c:pt idx="2">
                  <c:v>National</c:v>
                </c:pt>
                <c:pt idx="3">
                  <c:v>Regional</c:v>
                </c:pt>
                <c:pt idx="4">
                  <c:v>Arterial</c:v>
                </c:pt>
                <c:pt idx="5">
                  <c:v>Primary Collector</c:v>
                </c:pt>
                <c:pt idx="6">
                  <c:v>Secondary Collector</c:v>
                </c:pt>
              </c:strCache>
            </c:strRef>
          </c:cat>
          <c:val>
            <c:numRef>
              <c:f>Table!$O$711:$O$717</c:f>
              <c:numCache>
                <c:formatCode>0.00</c:formatCode>
                <c:ptCount val="7"/>
                <c:pt idx="0">
                  <c:v>18.581099999999999</c:v>
                </c:pt>
                <c:pt idx="1">
                  <c:v>14.2798</c:v>
                </c:pt>
                <c:pt idx="2">
                  <c:v>15.3329</c:v>
                </c:pt>
                <c:pt idx="3">
                  <c:v>23.215299999999999</c:v>
                </c:pt>
                <c:pt idx="4">
                  <c:v>16.488900000000001</c:v>
                </c:pt>
                <c:pt idx="5">
                  <c:v>20.753299999999999</c:v>
                </c:pt>
                <c:pt idx="6">
                  <c:v>12.321999999999999</c:v>
                </c:pt>
              </c:numCache>
            </c:numRef>
          </c:val>
          <c:extLst>
            <c:ext xmlns:c16="http://schemas.microsoft.com/office/drawing/2014/chart" uri="{C3380CC4-5D6E-409C-BE32-E72D297353CC}">
              <c16:uniqueId val="{00000005-AD35-4D9F-B5A6-5935E4671965}"/>
            </c:ext>
          </c:extLst>
        </c:ser>
        <c:dLbls>
          <c:showLegendKey val="0"/>
          <c:showVal val="0"/>
          <c:showCatName val="0"/>
          <c:showSerName val="0"/>
          <c:showPercent val="0"/>
          <c:showBubbleSize val="0"/>
        </c:dLbls>
        <c:gapWidth val="150"/>
        <c:axId val="1009232208"/>
        <c:axId val="1009232600"/>
      </c:barChart>
      <c:catAx>
        <c:axId val="1009232208"/>
        <c:scaling>
          <c:orientation val="minMax"/>
        </c:scaling>
        <c:delete val="0"/>
        <c:axPos val="b"/>
        <c:numFmt formatCode="General" sourceLinked="1"/>
        <c:majorTickMark val="out"/>
        <c:minorTickMark val="none"/>
        <c:tickLblPos val="nextTo"/>
        <c:txPr>
          <a:bodyPr/>
          <a:lstStyle/>
          <a:p>
            <a:pPr>
              <a:defRPr sz="800"/>
            </a:pPr>
            <a:endParaRPr lang="en-US"/>
          </a:p>
        </c:txPr>
        <c:crossAx val="1009232600"/>
        <c:crosses val="autoZero"/>
        <c:auto val="1"/>
        <c:lblAlgn val="ctr"/>
        <c:lblOffset val="100"/>
        <c:noMultiLvlLbl val="0"/>
      </c:catAx>
      <c:valAx>
        <c:axId val="1009232600"/>
        <c:scaling>
          <c:orientation val="minMax"/>
        </c:scaling>
        <c:delete val="0"/>
        <c:axPos val="l"/>
        <c:majorGridlines/>
        <c:title>
          <c:tx>
            <c:rich>
              <a:bodyPr rot="-5400000" vert="horz"/>
              <a:lstStyle/>
              <a:p>
                <a:pPr>
                  <a:defRPr sz="800"/>
                </a:pPr>
                <a:r>
                  <a:rPr lang="en-US" sz="800"/>
                  <a:t>% of Network with SFC Below IL</a:t>
                </a:r>
              </a:p>
            </c:rich>
          </c:tx>
          <c:overlay val="0"/>
        </c:title>
        <c:numFmt formatCode="0.0" sourceLinked="0"/>
        <c:majorTickMark val="out"/>
        <c:minorTickMark val="none"/>
        <c:tickLblPos val="nextTo"/>
        <c:crossAx val="1009232208"/>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855" l="0.70000000000000062" r="0.70000000000000062" t="0.75000000000000855"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Table!$J$626</c:f>
              <c:strCache>
                <c:ptCount val="1"/>
                <c:pt idx="0">
                  <c:v>2014</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Table!$J$720:$J$726</c:f>
              <c:numCache>
                <c:formatCode>0.00</c:formatCode>
                <c:ptCount val="7"/>
                <c:pt idx="0">
                  <c:v>6.0651999999999999</c:v>
                </c:pt>
                <c:pt idx="1">
                  <c:v>5.8242000000000003</c:v>
                </c:pt>
                <c:pt idx="2">
                  <c:v>0</c:v>
                </c:pt>
                <c:pt idx="3">
                  <c:v>13.1211</c:v>
                </c:pt>
                <c:pt idx="4">
                  <c:v>0</c:v>
                </c:pt>
                <c:pt idx="5">
                  <c:v>65.625</c:v>
                </c:pt>
                <c:pt idx="6">
                  <c:v>0</c:v>
                </c:pt>
              </c:numCache>
            </c:numRef>
          </c:val>
          <c:extLst>
            <c:ext xmlns:c16="http://schemas.microsoft.com/office/drawing/2014/chart" uri="{C3380CC4-5D6E-409C-BE32-E72D297353CC}">
              <c16:uniqueId val="{00000000-A73F-4FCA-B4F9-20833C013792}"/>
            </c:ext>
          </c:extLst>
        </c:ser>
        <c:ser>
          <c:idx val="1"/>
          <c:order val="1"/>
          <c:tx>
            <c:strRef>
              <c:f>Table!$K$626</c:f>
              <c:strCache>
                <c:ptCount val="1"/>
                <c:pt idx="0">
                  <c:v>2015</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Table!$K$720:$K$726</c:f>
              <c:numCache>
                <c:formatCode>0.00</c:formatCode>
                <c:ptCount val="7"/>
                <c:pt idx="0">
                  <c:v>7.9320000000000004</c:v>
                </c:pt>
                <c:pt idx="1">
                  <c:v>7.4084000000000003</c:v>
                </c:pt>
                <c:pt idx="2">
                  <c:v>0</c:v>
                </c:pt>
                <c:pt idx="3">
                  <c:v>24.146000000000001</c:v>
                </c:pt>
                <c:pt idx="4">
                  <c:v>0</c:v>
                </c:pt>
                <c:pt idx="5">
                  <c:v>59.375</c:v>
                </c:pt>
                <c:pt idx="6">
                  <c:v>0</c:v>
                </c:pt>
              </c:numCache>
            </c:numRef>
          </c:val>
          <c:extLst>
            <c:ext xmlns:c16="http://schemas.microsoft.com/office/drawing/2014/chart" uri="{C3380CC4-5D6E-409C-BE32-E72D297353CC}">
              <c16:uniqueId val="{00000001-A73F-4FCA-B4F9-20833C013792}"/>
            </c:ext>
          </c:extLst>
        </c:ser>
        <c:ser>
          <c:idx val="2"/>
          <c:order val="2"/>
          <c:tx>
            <c:strRef>
              <c:f>Table!$L$626</c:f>
              <c:strCache>
                <c:ptCount val="1"/>
                <c:pt idx="0">
                  <c:v>2016</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Table!$L$720:$L$726</c:f>
              <c:numCache>
                <c:formatCode>0.00</c:formatCode>
                <c:ptCount val="7"/>
                <c:pt idx="0">
                  <c:v>7.3148</c:v>
                </c:pt>
                <c:pt idx="1">
                  <c:v>6.9843999999999999</c:v>
                </c:pt>
                <c:pt idx="2">
                  <c:v>0</c:v>
                </c:pt>
                <c:pt idx="3">
                  <c:v>17.229299999999999</c:v>
                </c:pt>
                <c:pt idx="4">
                  <c:v>0</c:v>
                </c:pt>
                <c:pt idx="5">
                  <c:v>52.173900000000003</c:v>
                </c:pt>
                <c:pt idx="6">
                  <c:v>0</c:v>
                </c:pt>
              </c:numCache>
            </c:numRef>
          </c:val>
          <c:extLst>
            <c:ext xmlns:c16="http://schemas.microsoft.com/office/drawing/2014/chart" uri="{C3380CC4-5D6E-409C-BE32-E72D297353CC}">
              <c16:uniqueId val="{00000002-A73F-4FCA-B4F9-20833C013792}"/>
            </c:ext>
          </c:extLst>
        </c:ser>
        <c:ser>
          <c:idx val="3"/>
          <c:order val="3"/>
          <c:tx>
            <c:strRef>
              <c:f>Table!$M$626</c:f>
              <c:strCache>
                <c:ptCount val="1"/>
                <c:pt idx="0">
                  <c:v>2017</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Table!$M$720:$M$726</c:f>
              <c:numCache>
                <c:formatCode>0.00</c:formatCode>
                <c:ptCount val="7"/>
                <c:pt idx="0">
                  <c:v>10.599299999999999</c:v>
                </c:pt>
                <c:pt idx="1">
                  <c:v>10.567</c:v>
                </c:pt>
                <c:pt idx="2">
                  <c:v>0</c:v>
                </c:pt>
                <c:pt idx="3">
                  <c:v>10.912599999999999</c:v>
                </c:pt>
                <c:pt idx="4">
                  <c:v>0</c:v>
                </c:pt>
                <c:pt idx="5">
                  <c:v>52.173900000000003</c:v>
                </c:pt>
                <c:pt idx="6">
                  <c:v>0</c:v>
                </c:pt>
              </c:numCache>
            </c:numRef>
          </c:val>
          <c:extLst>
            <c:ext xmlns:c16="http://schemas.microsoft.com/office/drawing/2014/chart" uri="{C3380CC4-5D6E-409C-BE32-E72D297353CC}">
              <c16:uniqueId val="{00000003-A73F-4FCA-B4F9-20833C013792}"/>
            </c:ext>
          </c:extLst>
        </c:ser>
        <c:ser>
          <c:idx val="4"/>
          <c:order val="4"/>
          <c:tx>
            <c:strRef>
              <c:f>Table!$N$626</c:f>
              <c:strCache>
                <c:ptCount val="1"/>
                <c:pt idx="0">
                  <c:v>2018</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Table!$N$720:$N$726</c:f>
              <c:numCache>
                <c:formatCode>0.00</c:formatCode>
                <c:ptCount val="7"/>
                <c:pt idx="0">
                  <c:v>15.599299999999999</c:v>
                </c:pt>
                <c:pt idx="1">
                  <c:v>13.6135</c:v>
                </c:pt>
                <c:pt idx="2">
                  <c:v>0</c:v>
                </c:pt>
                <c:pt idx="3">
                  <c:v>35.461199999999998</c:v>
                </c:pt>
                <c:pt idx="4">
                  <c:v>0</c:v>
                </c:pt>
                <c:pt idx="5">
                  <c:v>56.25</c:v>
                </c:pt>
                <c:pt idx="6">
                  <c:v>0</c:v>
                </c:pt>
              </c:numCache>
            </c:numRef>
          </c:val>
          <c:extLst>
            <c:ext xmlns:c16="http://schemas.microsoft.com/office/drawing/2014/chart" uri="{C3380CC4-5D6E-409C-BE32-E72D297353CC}">
              <c16:uniqueId val="{00000004-A73F-4FCA-B4F9-20833C013792}"/>
            </c:ext>
          </c:extLst>
        </c:ser>
        <c:ser>
          <c:idx val="5"/>
          <c:order val="5"/>
          <c:tx>
            <c:strRef>
              <c:f>Table!$O$710</c:f>
              <c:strCache>
                <c:ptCount val="1"/>
                <c:pt idx="0">
                  <c:v>2019</c:v>
                </c:pt>
              </c:strCache>
            </c:strRef>
          </c:tx>
          <c:invertIfNegative val="0"/>
          <c:cat>
            <c:strRef>
              <c:f>Table!$H$636:$H$642</c:f>
              <c:strCache>
                <c:ptCount val="7"/>
                <c:pt idx="0">
                  <c:v>All</c:v>
                </c:pt>
                <c:pt idx="1">
                  <c:v>High Volume</c:v>
                </c:pt>
                <c:pt idx="2">
                  <c:v>National</c:v>
                </c:pt>
                <c:pt idx="3">
                  <c:v>Regional</c:v>
                </c:pt>
                <c:pt idx="4">
                  <c:v>Arterial</c:v>
                </c:pt>
                <c:pt idx="5">
                  <c:v>Primary Collector</c:v>
                </c:pt>
                <c:pt idx="6">
                  <c:v>Secondary Collector</c:v>
                </c:pt>
              </c:strCache>
            </c:strRef>
          </c:cat>
          <c:val>
            <c:numRef>
              <c:f>Table!$O$720:$O$726</c:f>
              <c:numCache>
                <c:formatCode>0.00</c:formatCode>
                <c:ptCount val="7"/>
                <c:pt idx="0">
                  <c:v>14.2082</c:v>
                </c:pt>
                <c:pt idx="1">
                  <c:v>12.3081</c:v>
                </c:pt>
                <c:pt idx="2">
                  <c:v>0</c:v>
                </c:pt>
                <c:pt idx="3">
                  <c:v>32.177300000000002</c:v>
                </c:pt>
                <c:pt idx="4">
                  <c:v>0</c:v>
                </c:pt>
                <c:pt idx="5">
                  <c:v>62.5</c:v>
                </c:pt>
                <c:pt idx="6">
                  <c:v>0</c:v>
                </c:pt>
              </c:numCache>
            </c:numRef>
          </c:val>
          <c:extLst>
            <c:ext xmlns:c16="http://schemas.microsoft.com/office/drawing/2014/chart" uri="{C3380CC4-5D6E-409C-BE32-E72D297353CC}">
              <c16:uniqueId val="{00000005-A73F-4FCA-B4F9-20833C013792}"/>
            </c:ext>
          </c:extLst>
        </c:ser>
        <c:dLbls>
          <c:showLegendKey val="0"/>
          <c:showVal val="0"/>
          <c:showCatName val="0"/>
          <c:showSerName val="0"/>
          <c:showPercent val="0"/>
          <c:showBubbleSize val="0"/>
        </c:dLbls>
        <c:gapWidth val="150"/>
        <c:axId val="1096715304"/>
        <c:axId val="1096715696"/>
      </c:barChart>
      <c:catAx>
        <c:axId val="1096715304"/>
        <c:scaling>
          <c:orientation val="minMax"/>
        </c:scaling>
        <c:delete val="0"/>
        <c:axPos val="b"/>
        <c:numFmt formatCode="General" sourceLinked="1"/>
        <c:majorTickMark val="out"/>
        <c:minorTickMark val="none"/>
        <c:tickLblPos val="nextTo"/>
        <c:txPr>
          <a:bodyPr/>
          <a:lstStyle/>
          <a:p>
            <a:pPr>
              <a:defRPr sz="800"/>
            </a:pPr>
            <a:endParaRPr lang="en-US"/>
          </a:p>
        </c:txPr>
        <c:crossAx val="1096715696"/>
        <c:crosses val="autoZero"/>
        <c:auto val="1"/>
        <c:lblAlgn val="ctr"/>
        <c:lblOffset val="100"/>
        <c:noMultiLvlLbl val="0"/>
      </c:catAx>
      <c:valAx>
        <c:axId val="1096715696"/>
        <c:scaling>
          <c:orientation val="minMax"/>
        </c:scaling>
        <c:delete val="0"/>
        <c:axPos val="l"/>
        <c:majorGridlines/>
        <c:title>
          <c:tx>
            <c:rich>
              <a:bodyPr rot="-5400000" vert="horz"/>
              <a:lstStyle/>
              <a:p>
                <a:pPr>
                  <a:defRPr sz="800"/>
                </a:pPr>
                <a:r>
                  <a:rPr lang="en-US" sz="800"/>
                  <a:t>% of Network with SFC Below IL</a:t>
                </a:r>
              </a:p>
            </c:rich>
          </c:tx>
          <c:overlay val="0"/>
        </c:title>
        <c:numFmt formatCode="0.0" sourceLinked="0"/>
        <c:majorTickMark val="out"/>
        <c:minorTickMark val="none"/>
        <c:tickLblPos val="nextTo"/>
        <c:crossAx val="1096715304"/>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899" l="0.70000000000000062" r="0.70000000000000062" t="0.75000000000000899"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275-41BF-8E6E-DBECAB10B6BB}"/>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75-41BF-8E6E-DBECAB10B6BB}"/>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75-41BF-8E6E-DBECAB10B6BB}"/>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75-41BF-8E6E-DBECAB10B6BB}"/>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75-41BF-8E6E-DBECAB10B6BB}"/>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75-41BF-8E6E-DBECAB10B6BB}"/>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75-41BF-8E6E-DBECAB10B6BB}"/>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75-41BF-8E6E-DBECAB10B6BB}"/>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75-41BF-8E6E-DBECAB10B6BB}"/>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75-41BF-8E6E-DBECAB10B6BB}"/>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75-41BF-8E6E-DBECAB10B6BB}"/>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75-41BF-8E6E-DBECAB10B6BB}"/>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75-41BF-8E6E-DBECAB10B6BB}"/>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275-41BF-8E6E-DBECAB10B6BB}"/>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Table!$G$765:$G$787</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Table!$K$765:$K$787</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F-2275-41BF-8E6E-DBECAB10B6BB}"/>
            </c:ext>
          </c:extLst>
        </c:ser>
        <c:dLbls>
          <c:showLegendKey val="0"/>
          <c:showVal val="0"/>
          <c:showCatName val="0"/>
          <c:showSerName val="0"/>
          <c:showPercent val="0"/>
          <c:showBubbleSize val="0"/>
        </c:dLbls>
        <c:gapWidth val="86"/>
        <c:axId val="947431576"/>
        <c:axId val="947432752"/>
      </c:barChart>
      <c:catAx>
        <c:axId val="947431576"/>
        <c:scaling>
          <c:orientation val="minMax"/>
        </c:scaling>
        <c:delete val="0"/>
        <c:axPos val="b"/>
        <c:title>
          <c:tx>
            <c:rich>
              <a:bodyPr/>
              <a:lstStyle/>
              <a:p>
                <a:pPr>
                  <a:defRPr sz="800"/>
                </a:pPr>
                <a:r>
                  <a:rPr lang="en-US" sz="800"/>
                  <a:t>NOC</a:t>
                </a:r>
              </a:p>
            </c:rich>
          </c:tx>
          <c:layout>
            <c:manualLayout>
              <c:xMode val="edge"/>
              <c:yMode val="edge"/>
              <c:x val="0.52128762189397859"/>
              <c:y val="0.90747387345812547"/>
            </c:manualLayout>
          </c:layout>
          <c:overlay val="0"/>
        </c:title>
        <c:numFmt formatCode="General" sourceLinked="0"/>
        <c:majorTickMark val="out"/>
        <c:minorTickMark val="none"/>
        <c:tickLblPos val="low"/>
        <c:txPr>
          <a:bodyPr rot="-5400000" vert="horz"/>
          <a:lstStyle/>
          <a:p>
            <a:pPr>
              <a:defRPr sz="800"/>
            </a:pPr>
            <a:endParaRPr lang="en-US"/>
          </a:p>
        </c:txPr>
        <c:crossAx val="947432752"/>
        <c:crosses val="autoZero"/>
        <c:auto val="1"/>
        <c:lblAlgn val="ctr"/>
        <c:lblOffset val="100"/>
        <c:noMultiLvlLbl val="0"/>
      </c:catAx>
      <c:valAx>
        <c:axId val="947432752"/>
        <c:scaling>
          <c:orientation val="minMax"/>
        </c:scaling>
        <c:delete val="0"/>
        <c:axPos val="l"/>
        <c:majorGridlines/>
        <c:title>
          <c:tx>
            <c:rich>
              <a:bodyPr rot="-5400000" vert="horz"/>
              <a:lstStyle/>
              <a:p>
                <a:pPr>
                  <a:defRPr sz="800"/>
                </a:pPr>
                <a:r>
                  <a:rPr lang="en-US" sz="800"/>
                  <a:t>Index Point</a:t>
                </a:r>
              </a:p>
            </c:rich>
          </c:tx>
          <c:overlay val="0"/>
        </c:title>
        <c:numFmt formatCode="0.0" sourceLinked="0"/>
        <c:majorTickMark val="out"/>
        <c:minorTickMark val="none"/>
        <c:tickLblPos val="nextTo"/>
        <c:txPr>
          <a:bodyPr/>
          <a:lstStyle/>
          <a:p>
            <a:pPr>
              <a:defRPr sz="800"/>
            </a:pPr>
            <a:endParaRPr lang="en-US"/>
          </a:p>
        </c:txPr>
        <c:crossAx val="947431576"/>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Table!$G$728</c:f>
              <c:strCache>
                <c:ptCount val="1"/>
                <c:pt idx="0">
                  <c:v>National vs AUCK ALLIANCE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3006-4FD0-A68D-5FB1F423341C}"/>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06-4FD0-A68D-5FB1F423341C}"/>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06-4FD0-A68D-5FB1F423341C}"/>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06-4FD0-A68D-5FB1F423341C}"/>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06-4FD0-A68D-5FB1F423341C}"/>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06-4FD0-A68D-5FB1F423341C}"/>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06-4FD0-A68D-5FB1F423341C}"/>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06-4FD0-A68D-5FB1F423341C}"/>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06-4FD0-A68D-5FB1F423341C}"/>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06-4FD0-A68D-5FB1F423341C}"/>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06-4FD0-A68D-5FB1F423341C}"/>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06-4FD0-A68D-5FB1F423341C}"/>
                </c:ext>
              </c:extLst>
            </c:dLbl>
            <c:dLbl>
              <c:idx val="19"/>
              <c:layout>
                <c:manualLayout>
                  <c:x val="-9.2767218456925685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006-4FD0-A68D-5FB1F423341C}"/>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06-4FD0-A68D-5FB1F423341C}"/>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Table!$J$515:$O$515</c:f>
              <c:numCache>
                <c:formatCode>General</c:formatCode>
                <c:ptCount val="6"/>
                <c:pt idx="0">
                  <c:v>2014</c:v>
                </c:pt>
                <c:pt idx="1">
                  <c:v>2015</c:v>
                </c:pt>
                <c:pt idx="2">
                  <c:v>2016</c:v>
                </c:pt>
                <c:pt idx="3">
                  <c:v>2017</c:v>
                </c:pt>
                <c:pt idx="4">
                  <c:v>2018</c:v>
                </c:pt>
                <c:pt idx="5">
                  <c:v>2019</c:v>
                </c:pt>
              </c:numCache>
            </c:numRef>
          </c:cat>
          <c:val>
            <c:numRef>
              <c:f>Table!$J$728:$O$728</c:f>
              <c:numCache>
                <c:formatCode>0.00</c:formatCode>
                <c:ptCount val="6"/>
                <c:pt idx="0">
                  <c:v>10.223099999999999</c:v>
                </c:pt>
                <c:pt idx="1">
                  <c:v>7.1463999999999999</c:v>
                </c:pt>
                <c:pt idx="2">
                  <c:v>9.2566000000000006</c:v>
                </c:pt>
                <c:pt idx="3">
                  <c:v>6.6647999999999996</c:v>
                </c:pt>
                <c:pt idx="4">
                  <c:v>6.8620000000000019</c:v>
                </c:pt>
                <c:pt idx="5">
                  <c:v>4.3728999999999996</c:v>
                </c:pt>
              </c:numCache>
            </c:numRef>
          </c:val>
          <c:extLst>
            <c:ext xmlns:c16="http://schemas.microsoft.com/office/drawing/2014/chart" uri="{C3380CC4-5D6E-409C-BE32-E72D297353CC}">
              <c16:uniqueId val="{0000000F-3006-4FD0-A68D-5FB1F423341C}"/>
            </c:ext>
          </c:extLst>
        </c:ser>
        <c:dLbls>
          <c:showLegendKey val="0"/>
          <c:showVal val="0"/>
          <c:showCatName val="0"/>
          <c:showSerName val="0"/>
          <c:showPercent val="0"/>
          <c:showBubbleSize val="0"/>
        </c:dLbls>
        <c:gapWidth val="86"/>
        <c:axId val="1096727456"/>
        <c:axId val="1096722360"/>
      </c:barChart>
      <c:catAx>
        <c:axId val="1096727456"/>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422"/>
            </c:manualLayout>
          </c:layout>
          <c:overlay val="0"/>
        </c:title>
        <c:numFmt formatCode="General" sourceLinked="1"/>
        <c:majorTickMark val="out"/>
        <c:minorTickMark val="none"/>
        <c:tickLblPos val="low"/>
        <c:txPr>
          <a:bodyPr rot="0" vert="horz"/>
          <a:lstStyle/>
          <a:p>
            <a:pPr>
              <a:defRPr sz="800"/>
            </a:pPr>
            <a:endParaRPr lang="en-US"/>
          </a:p>
        </c:txPr>
        <c:crossAx val="1096722360"/>
        <c:crosses val="autoZero"/>
        <c:auto val="1"/>
        <c:lblAlgn val="ctr"/>
        <c:lblOffset val="100"/>
        <c:noMultiLvlLbl val="0"/>
      </c:catAx>
      <c:valAx>
        <c:axId val="1096722360"/>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96727456"/>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933" l="0.70000000000000062" r="0.70000000000000062" t="0.75000000000000933"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Table!$G$711</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56"/>
          <c:y val="4.1666666666666664E-2"/>
          <c:w val="0.82704308836395468"/>
          <c:h val="0.124994531933510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Table!$H$711:$H$717</c:f>
              <c:strCache>
                <c:ptCount val="7"/>
                <c:pt idx="0">
                  <c:v>All</c:v>
                </c:pt>
                <c:pt idx="1">
                  <c:v>High Volume</c:v>
                </c:pt>
                <c:pt idx="2">
                  <c:v>National</c:v>
                </c:pt>
                <c:pt idx="3">
                  <c:v>Regional</c:v>
                </c:pt>
                <c:pt idx="4">
                  <c:v>Arterial</c:v>
                </c:pt>
                <c:pt idx="5">
                  <c:v>Primary Collector</c:v>
                </c:pt>
                <c:pt idx="6">
                  <c:v>Secondary Collector</c:v>
                </c:pt>
              </c:strCache>
            </c:strRef>
          </c:cat>
          <c:val>
            <c:numRef>
              <c:f>Table!$J$711:$J$717</c:f>
              <c:numCache>
                <c:formatCode>0.00</c:formatCode>
                <c:ptCount val="7"/>
                <c:pt idx="0">
                  <c:v>16.2883</c:v>
                </c:pt>
                <c:pt idx="1">
                  <c:v>11.3337</c:v>
                </c:pt>
                <c:pt idx="2">
                  <c:v>15.963100000000001</c:v>
                </c:pt>
                <c:pt idx="3">
                  <c:v>18.264500000000002</c:v>
                </c:pt>
                <c:pt idx="4">
                  <c:v>13.2014</c:v>
                </c:pt>
                <c:pt idx="5">
                  <c:v>18.9312</c:v>
                </c:pt>
                <c:pt idx="6">
                  <c:v>14.7376</c:v>
                </c:pt>
              </c:numCache>
            </c:numRef>
          </c:val>
          <c:extLst>
            <c:ext xmlns:c16="http://schemas.microsoft.com/office/drawing/2014/chart" uri="{C3380CC4-5D6E-409C-BE32-E72D297353CC}">
              <c16:uniqueId val="{00000000-017A-41CF-BB37-B347CA10CA80}"/>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Table!$H$711:$H$717</c:f>
              <c:strCache>
                <c:ptCount val="7"/>
                <c:pt idx="0">
                  <c:v>All</c:v>
                </c:pt>
                <c:pt idx="1">
                  <c:v>High Volume</c:v>
                </c:pt>
                <c:pt idx="2">
                  <c:v>National</c:v>
                </c:pt>
                <c:pt idx="3">
                  <c:v>Regional</c:v>
                </c:pt>
                <c:pt idx="4">
                  <c:v>Arterial</c:v>
                </c:pt>
                <c:pt idx="5">
                  <c:v>Primary Collector</c:v>
                </c:pt>
                <c:pt idx="6">
                  <c:v>Secondary Collector</c:v>
                </c:pt>
              </c:strCache>
            </c:strRef>
          </c:cat>
          <c:val>
            <c:numRef>
              <c:f>Table!$K$711:$K$717</c:f>
              <c:numCache>
                <c:formatCode>0.00</c:formatCode>
                <c:ptCount val="7"/>
                <c:pt idx="0">
                  <c:v>15.0784</c:v>
                </c:pt>
                <c:pt idx="1">
                  <c:v>11.6683</c:v>
                </c:pt>
                <c:pt idx="2">
                  <c:v>13.652100000000001</c:v>
                </c:pt>
                <c:pt idx="3">
                  <c:v>18.998799999999999</c:v>
                </c:pt>
                <c:pt idx="4">
                  <c:v>12.4999</c:v>
                </c:pt>
                <c:pt idx="5">
                  <c:v>16.4237</c:v>
                </c:pt>
                <c:pt idx="6">
                  <c:v>11.6836</c:v>
                </c:pt>
              </c:numCache>
            </c:numRef>
          </c:val>
          <c:extLst>
            <c:ext xmlns:c16="http://schemas.microsoft.com/office/drawing/2014/chart" uri="{C3380CC4-5D6E-409C-BE32-E72D297353CC}">
              <c16:uniqueId val="{00000001-017A-41CF-BB37-B347CA10CA80}"/>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Table!$H$711:$H$717</c:f>
              <c:strCache>
                <c:ptCount val="7"/>
                <c:pt idx="0">
                  <c:v>All</c:v>
                </c:pt>
                <c:pt idx="1">
                  <c:v>High Volume</c:v>
                </c:pt>
                <c:pt idx="2">
                  <c:v>National</c:v>
                </c:pt>
                <c:pt idx="3">
                  <c:v>Regional</c:v>
                </c:pt>
                <c:pt idx="4">
                  <c:v>Arterial</c:v>
                </c:pt>
                <c:pt idx="5">
                  <c:v>Primary Collector</c:v>
                </c:pt>
                <c:pt idx="6">
                  <c:v>Secondary Collector</c:v>
                </c:pt>
              </c:strCache>
            </c:strRef>
          </c:cat>
          <c:val>
            <c:numRef>
              <c:f>Table!$L$711:$L$717</c:f>
              <c:numCache>
                <c:formatCode>0.00</c:formatCode>
                <c:ptCount val="7"/>
                <c:pt idx="0">
                  <c:v>16.571400000000001</c:v>
                </c:pt>
                <c:pt idx="1">
                  <c:v>10.613</c:v>
                </c:pt>
                <c:pt idx="2">
                  <c:v>16.212700000000002</c:v>
                </c:pt>
                <c:pt idx="3">
                  <c:v>20.1191</c:v>
                </c:pt>
                <c:pt idx="4">
                  <c:v>12.961399999999999</c:v>
                </c:pt>
                <c:pt idx="5">
                  <c:v>19.174399999999999</c:v>
                </c:pt>
                <c:pt idx="6">
                  <c:v>13.5405</c:v>
                </c:pt>
              </c:numCache>
            </c:numRef>
          </c:val>
          <c:extLst>
            <c:ext xmlns:c16="http://schemas.microsoft.com/office/drawing/2014/chart" uri="{C3380CC4-5D6E-409C-BE32-E72D297353CC}">
              <c16:uniqueId val="{00000002-017A-41CF-BB37-B347CA10CA80}"/>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Table!$H$711:$H$717</c:f>
              <c:strCache>
                <c:ptCount val="7"/>
                <c:pt idx="0">
                  <c:v>All</c:v>
                </c:pt>
                <c:pt idx="1">
                  <c:v>High Volume</c:v>
                </c:pt>
                <c:pt idx="2">
                  <c:v>National</c:v>
                </c:pt>
                <c:pt idx="3">
                  <c:v>Regional</c:v>
                </c:pt>
                <c:pt idx="4">
                  <c:v>Arterial</c:v>
                </c:pt>
                <c:pt idx="5">
                  <c:v>Primary Collector</c:v>
                </c:pt>
                <c:pt idx="6">
                  <c:v>Secondary Collector</c:v>
                </c:pt>
              </c:strCache>
            </c:strRef>
          </c:cat>
          <c:val>
            <c:numRef>
              <c:f>Table!$M$711:$M$717</c:f>
              <c:numCache>
                <c:formatCode>0.00</c:formatCode>
                <c:ptCount val="7"/>
                <c:pt idx="0">
                  <c:v>17.264099999999999</c:v>
                </c:pt>
                <c:pt idx="1">
                  <c:v>12.315</c:v>
                </c:pt>
                <c:pt idx="2">
                  <c:v>14.5151</c:v>
                </c:pt>
                <c:pt idx="3">
                  <c:v>20.741499999999998</c:v>
                </c:pt>
                <c:pt idx="4">
                  <c:v>14.296900000000001</c:v>
                </c:pt>
                <c:pt idx="5">
                  <c:v>19.782599999999999</c:v>
                </c:pt>
                <c:pt idx="6">
                  <c:v>16.163499999999999</c:v>
                </c:pt>
              </c:numCache>
            </c:numRef>
          </c:val>
          <c:extLst>
            <c:ext xmlns:c16="http://schemas.microsoft.com/office/drawing/2014/chart" uri="{C3380CC4-5D6E-409C-BE32-E72D297353CC}">
              <c16:uniqueId val="{00000003-017A-41CF-BB37-B347CA10CA80}"/>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Table!$H$711:$H$717</c:f>
              <c:strCache>
                <c:ptCount val="7"/>
                <c:pt idx="0">
                  <c:v>All</c:v>
                </c:pt>
                <c:pt idx="1">
                  <c:v>High Volume</c:v>
                </c:pt>
                <c:pt idx="2">
                  <c:v>National</c:v>
                </c:pt>
                <c:pt idx="3">
                  <c:v>Regional</c:v>
                </c:pt>
                <c:pt idx="4">
                  <c:v>Arterial</c:v>
                </c:pt>
                <c:pt idx="5">
                  <c:v>Primary Collector</c:v>
                </c:pt>
                <c:pt idx="6">
                  <c:v>Secondary Collector</c:v>
                </c:pt>
              </c:strCache>
            </c:strRef>
          </c:cat>
          <c:val>
            <c:numRef>
              <c:f>Table!$N$711:$N$717</c:f>
              <c:numCache>
                <c:formatCode>0.00</c:formatCode>
                <c:ptCount val="7"/>
                <c:pt idx="0">
                  <c:v>22.461300000000001</c:v>
                </c:pt>
                <c:pt idx="1">
                  <c:v>15.9732</c:v>
                </c:pt>
                <c:pt idx="2">
                  <c:v>23.288399999999999</c:v>
                </c:pt>
                <c:pt idx="3">
                  <c:v>27.335699999999999</c:v>
                </c:pt>
                <c:pt idx="4">
                  <c:v>20.007200000000001</c:v>
                </c:pt>
                <c:pt idx="5">
                  <c:v>23.380099999999999</c:v>
                </c:pt>
                <c:pt idx="6">
                  <c:v>19.411100000000001</c:v>
                </c:pt>
              </c:numCache>
            </c:numRef>
          </c:val>
          <c:extLst>
            <c:ext xmlns:c16="http://schemas.microsoft.com/office/drawing/2014/chart" uri="{C3380CC4-5D6E-409C-BE32-E72D297353CC}">
              <c16:uniqueId val="{00000004-017A-41CF-BB37-B347CA10CA80}"/>
            </c:ext>
          </c:extLst>
        </c:ser>
        <c:ser>
          <c:idx val="5"/>
          <c:order val="5"/>
          <c:tx>
            <c:strRef>
              <c:f>Table!$O$710</c:f>
              <c:strCache>
                <c:ptCount val="1"/>
                <c:pt idx="0">
                  <c:v>2019</c:v>
                </c:pt>
              </c:strCache>
            </c:strRef>
          </c:tx>
          <c:spPr>
            <a:noFill/>
            <a:ln>
              <a:noFill/>
            </a:ln>
          </c:spPr>
          <c:invertIfNegative val="0"/>
          <c:cat>
            <c:strRef>
              <c:f>Table!$H$711:$H$717</c:f>
              <c:strCache>
                <c:ptCount val="7"/>
                <c:pt idx="0">
                  <c:v>All</c:v>
                </c:pt>
                <c:pt idx="1">
                  <c:v>High Volume</c:v>
                </c:pt>
                <c:pt idx="2">
                  <c:v>National</c:v>
                </c:pt>
                <c:pt idx="3">
                  <c:v>Regional</c:v>
                </c:pt>
                <c:pt idx="4">
                  <c:v>Arterial</c:v>
                </c:pt>
                <c:pt idx="5">
                  <c:v>Primary Collector</c:v>
                </c:pt>
                <c:pt idx="6">
                  <c:v>Secondary Collector</c:v>
                </c:pt>
              </c:strCache>
            </c:strRef>
          </c:cat>
          <c:val>
            <c:numRef>
              <c:f>Table!$O$711:$O$717</c:f>
              <c:numCache>
                <c:formatCode>0.00</c:formatCode>
                <c:ptCount val="7"/>
                <c:pt idx="0">
                  <c:v>18.581099999999999</c:v>
                </c:pt>
                <c:pt idx="1">
                  <c:v>14.2798</c:v>
                </c:pt>
                <c:pt idx="2">
                  <c:v>15.3329</c:v>
                </c:pt>
                <c:pt idx="3">
                  <c:v>23.215299999999999</c:v>
                </c:pt>
                <c:pt idx="4">
                  <c:v>16.488900000000001</c:v>
                </c:pt>
                <c:pt idx="5">
                  <c:v>20.753299999999999</c:v>
                </c:pt>
                <c:pt idx="6">
                  <c:v>12.321999999999999</c:v>
                </c:pt>
              </c:numCache>
            </c:numRef>
          </c:val>
          <c:extLst>
            <c:ext xmlns:c16="http://schemas.microsoft.com/office/drawing/2014/chart" uri="{C3380CC4-5D6E-409C-BE32-E72D297353CC}">
              <c16:uniqueId val="{00000005-017A-41CF-BB37-B347CA10CA80}"/>
            </c:ext>
          </c:extLst>
        </c:ser>
        <c:dLbls>
          <c:showLegendKey val="0"/>
          <c:showVal val="0"/>
          <c:showCatName val="0"/>
          <c:showSerName val="0"/>
          <c:showPercent val="0"/>
          <c:showBubbleSize val="0"/>
        </c:dLbls>
        <c:gapWidth val="150"/>
        <c:axId val="1096725888"/>
        <c:axId val="1096723144"/>
      </c:barChart>
      <c:catAx>
        <c:axId val="1096725888"/>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96723144"/>
        <c:crosses val="autoZero"/>
        <c:auto val="1"/>
        <c:lblAlgn val="ctr"/>
        <c:lblOffset val="100"/>
        <c:noMultiLvlLbl val="0"/>
      </c:catAx>
      <c:valAx>
        <c:axId val="1096723144"/>
        <c:scaling>
          <c:orientation val="minMax"/>
        </c:scaling>
        <c:delete val="1"/>
        <c:axPos val="l"/>
        <c:numFmt formatCode="0" sourceLinked="0"/>
        <c:majorTickMark val="none"/>
        <c:minorTickMark val="none"/>
        <c:tickLblPos val="none"/>
        <c:crossAx val="1096725888"/>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944" l="0.70000000000000062" r="0.70000000000000062" t="0.75000000000000944"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Table!$G$720</c:f>
          <c:strCache>
            <c:ptCount val="1"/>
            <c:pt idx="0">
              <c:v>AUCK ALLIANCE</c:v>
            </c:pt>
          </c:strCache>
        </c:strRef>
      </c:tx>
      <c:overlay val="0"/>
      <c:txPr>
        <a:bodyPr/>
        <a:lstStyle/>
        <a:p>
          <a:pPr>
            <a:defRPr sz="1200"/>
          </a:pPr>
          <a:endParaRPr lang="en-US"/>
        </a:p>
      </c:txPr>
    </c:title>
    <c:autoTitleDeleted val="0"/>
    <c:plotArea>
      <c:layout>
        <c:manualLayout>
          <c:layoutTarget val="inner"/>
          <c:xMode val="edge"/>
          <c:yMode val="edge"/>
          <c:x val="0.14240135608049456"/>
          <c:y val="4.1666666666666664E-2"/>
          <c:w val="0.82704308836395468"/>
          <c:h val="0.124994531933510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Table!$H$720:$H$726</c:f>
              <c:strCache>
                <c:ptCount val="7"/>
                <c:pt idx="0">
                  <c:v>All</c:v>
                </c:pt>
                <c:pt idx="1">
                  <c:v>High Volume</c:v>
                </c:pt>
                <c:pt idx="2">
                  <c:v>National</c:v>
                </c:pt>
                <c:pt idx="3">
                  <c:v>Regional</c:v>
                </c:pt>
                <c:pt idx="4">
                  <c:v>Arterial</c:v>
                </c:pt>
                <c:pt idx="5">
                  <c:v>Primary Collector</c:v>
                </c:pt>
                <c:pt idx="6">
                  <c:v>Secondary Collector</c:v>
                </c:pt>
              </c:strCache>
            </c:strRef>
          </c:cat>
          <c:val>
            <c:numRef>
              <c:f>Table!$J$720:$J$726</c:f>
              <c:numCache>
                <c:formatCode>0.00</c:formatCode>
                <c:ptCount val="7"/>
                <c:pt idx="0">
                  <c:v>6.0651999999999999</c:v>
                </c:pt>
                <c:pt idx="1">
                  <c:v>5.8242000000000003</c:v>
                </c:pt>
                <c:pt idx="2">
                  <c:v>0</c:v>
                </c:pt>
                <c:pt idx="3">
                  <c:v>13.1211</c:v>
                </c:pt>
                <c:pt idx="4">
                  <c:v>0</c:v>
                </c:pt>
                <c:pt idx="5">
                  <c:v>65.625</c:v>
                </c:pt>
                <c:pt idx="6">
                  <c:v>0</c:v>
                </c:pt>
              </c:numCache>
            </c:numRef>
          </c:val>
          <c:extLst>
            <c:ext xmlns:c16="http://schemas.microsoft.com/office/drawing/2014/chart" uri="{C3380CC4-5D6E-409C-BE32-E72D297353CC}">
              <c16:uniqueId val="{00000000-E002-45DE-89B5-B663D322CBF2}"/>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Table!$H$720:$H$726</c:f>
              <c:strCache>
                <c:ptCount val="7"/>
                <c:pt idx="0">
                  <c:v>All</c:v>
                </c:pt>
                <c:pt idx="1">
                  <c:v>High Volume</c:v>
                </c:pt>
                <c:pt idx="2">
                  <c:v>National</c:v>
                </c:pt>
                <c:pt idx="3">
                  <c:v>Regional</c:v>
                </c:pt>
                <c:pt idx="4">
                  <c:v>Arterial</c:v>
                </c:pt>
                <c:pt idx="5">
                  <c:v>Primary Collector</c:v>
                </c:pt>
                <c:pt idx="6">
                  <c:v>Secondary Collector</c:v>
                </c:pt>
              </c:strCache>
            </c:strRef>
          </c:cat>
          <c:val>
            <c:numRef>
              <c:f>Table!$K$720:$K$726</c:f>
              <c:numCache>
                <c:formatCode>0.00</c:formatCode>
                <c:ptCount val="7"/>
                <c:pt idx="0">
                  <c:v>7.9320000000000004</c:v>
                </c:pt>
                <c:pt idx="1">
                  <c:v>7.4084000000000003</c:v>
                </c:pt>
                <c:pt idx="2">
                  <c:v>0</c:v>
                </c:pt>
                <c:pt idx="3">
                  <c:v>24.146000000000001</c:v>
                </c:pt>
                <c:pt idx="4">
                  <c:v>0</c:v>
                </c:pt>
                <c:pt idx="5">
                  <c:v>59.375</c:v>
                </c:pt>
                <c:pt idx="6">
                  <c:v>0</c:v>
                </c:pt>
              </c:numCache>
            </c:numRef>
          </c:val>
          <c:extLst>
            <c:ext xmlns:c16="http://schemas.microsoft.com/office/drawing/2014/chart" uri="{C3380CC4-5D6E-409C-BE32-E72D297353CC}">
              <c16:uniqueId val="{00000001-E002-45DE-89B5-B663D322CBF2}"/>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Table!$H$720:$H$726</c:f>
              <c:strCache>
                <c:ptCount val="7"/>
                <c:pt idx="0">
                  <c:v>All</c:v>
                </c:pt>
                <c:pt idx="1">
                  <c:v>High Volume</c:v>
                </c:pt>
                <c:pt idx="2">
                  <c:v>National</c:v>
                </c:pt>
                <c:pt idx="3">
                  <c:v>Regional</c:v>
                </c:pt>
                <c:pt idx="4">
                  <c:v>Arterial</c:v>
                </c:pt>
                <c:pt idx="5">
                  <c:v>Primary Collector</c:v>
                </c:pt>
                <c:pt idx="6">
                  <c:v>Secondary Collector</c:v>
                </c:pt>
              </c:strCache>
            </c:strRef>
          </c:cat>
          <c:val>
            <c:numRef>
              <c:f>Table!$L$720:$L$726</c:f>
              <c:numCache>
                <c:formatCode>0.00</c:formatCode>
                <c:ptCount val="7"/>
                <c:pt idx="0">
                  <c:v>7.3148</c:v>
                </c:pt>
                <c:pt idx="1">
                  <c:v>6.9843999999999999</c:v>
                </c:pt>
                <c:pt idx="2">
                  <c:v>0</c:v>
                </c:pt>
                <c:pt idx="3">
                  <c:v>17.229299999999999</c:v>
                </c:pt>
                <c:pt idx="4">
                  <c:v>0</c:v>
                </c:pt>
                <c:pt idx="5">
                  <c:v>52.173900000000003</c:v>
                </c:pt>
                <c:pt idx="6">
                  <c:v>0</c:v>
                </c:pt>
              </c:numCache>
            </c:numRef>
          </c:val>
          <c:extLst>
            <c:ext xmlns:c16="http://schemas.microsoft.com/office/drawing/2014/chart" uri="{C3380CC4-5D6E-409C-BE32-E72D297353CC}">
              <c16:uniqueId val="{00000002-E002-45DE-89B5-B663D322CBF2}"/>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Table!$H$720:$H$726</c:f>
              <c:strCache>
                <c:ptCount val="7"/>
                <c:pt idx="0">
                  <c:v>All</c:v>
                </c:pt>
                <c:pt idx="1">
                  <c:v>High Volume</c:v>
                </c:pt>
                <c:pt idx="2">
                  <c:v>National</c:v>
                </c:pt>
                <c:pt idx="3">
                  <c:v>Regional</c:v>
                </c:pt>
                <c:pt idx="4">
                  <c:v>Arterial</c:v>
                </c:pt>
                <c:pt idx="5">
                  <c:v>Primary Collector</c:v>
                </c:pt>
                <c:pt idx="6">
                  <c:v>Secondary Collector</c:v>
                </c:pt>
              </c:strCache>
            </c:strRef>
          </c:cat>
          <c:val>
            <c:numRef>
              <c:f>Table!$M$720:$M$726</c:f>
              <c:numCache>
                <c:formatCode>0.00</c:formatCode>
                <c:ptCount val="7"/>
                <c:pt idx="0">
                  <c:v>10.599299999999999</c:v>
                </c:pt>
                <c:pt idx="1">
                  <c:v>10.567</c:v>
                </c:pt>
                <c:pt idx="2">
                  <c:v>0</c:v>
                </c:pt>
                <c:pt idx="3">
                  <c:v>10.912599999999999</c:v>
                </c:pt>
                <c:pt idx="4">
                  <c:v>0</c:v>
                </c:pt>
                <c:pt idx="5">
                  <c:v>52.173900000000003</c:v>
                </c:pt>
                <c:pt idx="6">
                  <c:v>0</c:v>
                </c:pt>
              </c:numCache>
            </c:numRef>
          </c:val>
          <c:extLst>
            <c:ext xmlns:c16="http://schemas.microsoft.com/office/drawing/2014/chart" uri="{C3380CC4-5D6E-409C-BE32-E72D297353CC}">
              <c16:uniqueId val="{00000003-E002-45DE-89B5-B663D322CBF2}"/>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Table!$H$720:$H$726</c:f>
              <c:strCache>
                <c:ptCount val="7"/>
                <c:pt idx="0">
                  <c:v>All</c:v>
                </c:pt>
                <c:pt idx="1">
                  <c:v>High Volume</c:v>
                </c:pt>
                <c:pt idx="2">
                  <c:v>National</c:v>
                </c:pt>
                <c:pt idx="3">
                  <c:v>Regional</c:v>
                </c:pt>
                <c:pt idx="4">
                  <c:v>Arterial</c:v>
                </c:pt>
                <c:pt idx="5">
                  <c:v>Primary Collector</c:v>
                </c:pt>
                <c:pt idx="6">
                  <c:v>Secondary Collector</c:v>
                </c:pt>
              </c:strCache>
            </c:strRef>
          </c:cat>
          <c:val>
            <c:numRef>
              <c:f>Table!$N$720:$N$726</c:f>
              <c:numCache>
                <c:formatCode>0.00</c:formatCode>
                <c:ptCount val="7"/>
                <c:pt idx="0">
                  <c:v>15.599299999999999</c:v>
                </c:pt>
                <c:pt idx="1">
                  <c:v>13.6135</c:v>
                </c:pt>
                <c:pt idx="2">
                  <c:v>0</c:v>
                </c:pt>
                <c:pt idx="3">
                  <c:v>35.461199999999998</c:v>
                </c:pt>
                <c:pt idx="4">
                  <c:v>0</c:v>
                </c:pt>
                <c:pt idx="5">
                  <c:v>56.25</c:v>
                </c:pt>
                <c:pt idx="6">
                  <c:v>0</c:v>
                </c:pt>
              </c:numCache>
            </c:numRef>
          </c:val>
          <c:extLst>
            <c:ext xmlns:c16="http://schemas.microsoft.com/office/drawing/2014/chart" uri="{C3380CC4-5D6E-409C-BE32-E72D297353CC}">
              <c16:uniqueId val="{00000004-E002-45DE-89B5-B663D322CBF2}"/>
            </c:ext>
          </c:extLst>
        </c:ser>
        <c:ser>
          <c:idx val="5"/>
          <c:order val="5"/>
          <c:tx>
            <c:strRef>
              <c:f>Table!$O$710</c:f>
              <c:strCache>
                <c:ptCount val="1"/>
                <c:pt idx="0">
                  <c:v>2019</c:v>
                </c:pt>
              </c:strCache>
            </c:strRef>
          </c:tx>
          <c:spPr>
            <a:noFill/>
            <a:ln>
              <a:noFill/>
            </a:ln>
          </c:spPr>
          <c:invertIfNegative val="0"/>
          <c:cat>
            <c:strRef>
              <c:f>Table!$H$720:$H$726</c:f>
              <c:strCache>
                <c:ptCount val="7"/>
                <c:pt idx="0">
                  <c:v>All</c:v>
                </c:pt>
                <c:pt idx="1">
                  <c:v>High Volume</c:v>
                </c:pt>
                <c:pt idx="2">
                  <c:v>National</c:v>
                </c:pt>
                <c:pt idx="3">
                  <c:v>Regional</c:v>
                </c:pt>
                <c:pt idx="4">
                  <c:v>Arterial</c:v>
                </c:pt>
                <c:pt idx="5">
                  <c:v>Primary Collector</c:v>
                </c:pt>
                <c:pt idx="6">
                  <c:v>Secondary Collector</c:v>
                </c:pt>
              </c:strCache>
            </c:strRef>
          </c:cat>
          <c:val>
            <c:numRef>
              <c:f>Table!$O$720:$O$726</c:f>
              <c:numCache>
                <c:formatCode>0.00</c:formatCode>
                <c:ptCount val="7"/>
                <c:pt idx="0">
                  <c:v>14.2082</c:v>
                </c:pt>
                <c:pt idx="1">
                  <c:v>12.3081</c:v>
                </c:pt>
                <c:pt idx="2">
                  <c:v>0</c:v>
                </c:pt>
                <c:pt idx="3">
                  <c:v>32.177300000000002</c:v>
                </c:pt>
                <c:pt idx="4">
                  <c:v>0</c:v>
                </c:pt>
                <c:pt idx="5">
                  <c:v>62.5</c:v>
                </c:pt>
                <c:pt idx="6">
                  <c:v>0</c:v>
                </c:pt>
              </c:numCache>
            </c:numRef>
          </c:val>
          <c:extLst>
            <c:ext xmlns:c16="http://schemas.microsoft.com/office/drawing/2014/chart" uri="{C3380CC4-5D6E-409C-BE32-E72D297353CC}">
              <c16:uniqueId val="{00000005-E002-45DE-89B5-B663D322CBF2}"/>
            </c:ext>
          </c:extLst>
        </c:ser>
        <c:dLbls>
          <c:showLegendKey val="0"/>
          <c:showVal val="0"/>
          <c:showCatName val="0"/>
          <c:showSerName val="0"/>
          <c:showPercent val="0"/>
          <c:showBubbleSize val="0"/>
        </c:dLbls>
        <c:gapWidth val="150"/>
        <c:axId val="1096727064"/>
        <c:axId val="1096716480"/>
      </c:barChart>
      <c:catAx>
        <c:axId val="109672706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96716480"/>
        <c:crosses val="autoZero"/>
        <c:auto val="1"/>
        <c:lblAlgn val="ctr"/>
        <c:lblOffset val="100"/>
        <c:noMultiLvlLbl val="0"/>
      </c:catAx>
      <c:valAx>
        <c:axId val="1096716480"/>
        <c:scaling>
          <c:orientation val="minMax"/>
        </c:scaling>
        <c:delete val="1"/>
        <c:axPos val="l"/>
        <c:numFmt formatCode="0" sourceLinked="0"/>
        <c:majorTickMark val="none"/>
        <c:minorTickMark val="none"/>
        <c:tickLblPos val="none"/>
        <c:crossAx val="1096727064"/>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944" l="0.70000000000000062" r="0.70000000000000062" t="0.75000000000000944"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Table!$M$648</c:f>
              <c:strCache>
                <c:ptCount val="1"/>
                <c:pt idx="0">
                  <c:v>2017</c:v>
                </c:pt>
              </c:strCache>
            </c:strRef>
          </c:tx>
          <c:spPr>
            <a:solidFill>
              <a:srgbClr val="002060"/>
            </a:solidFill>
            <a:scene3d>
              <a:camera prst="orthographicFront"/>
              <a:lightRig rig="threePt" dir="t"/>
            </a:scene3d>
            <a:sp3d>
              <a:bevelT/>
            </a:sp3d>
          </c:spPr>
          <c:invertIfNegative val="0"/>
          <c:cat>
            <c:strRef>
              <c:f>Table!$H$649:$H$659</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Table!$M$733:$M$743</c:f>
              <c:numCache>
                <c:formatCode>0.00</c:formatCode>
                <c:ptCount val="11"/>
                <c:pt idx="0">
                  <c:v>16.163499999999999</c:v>
                </c:pt>
                <c:pt idx="1">
                  <c:v>81.667699999999996</c:v>
                </c:pt>
                <c:pt idx="2">
                  <c:v>55.555599999999998</c:v>
                </c:pt>
                <c:pt idx="3">
                  <c:v>50.678699999999999</c:v>
                </c:pt>
                <c:pt idx="4">
                  <c:v>2.8881999999999999</c:v>
                </c:pt>
                <c:pt idx="5">
                  <c:v>20.262899999999998</c:v>
                </c:pt>
                <c:pt idx="6">
                  <c:v>72.940700000000007</c:v>
                </c:pt>
                <c:pt idx="7">
                  <c:v>26.255199999999999</c:v>
                </c:pt>
                <c:pt idx="8">
                  <c:v>1.0417000000000001</c:v>
                </c:pt>
                <c:pt idx="9">
                  <c:v>6.8167</c:v>
                </c:pt>
                <c:pt idx="10">
                  <c:v>0.48530000000000001</c:v>
                </c:pt>
              </c:numCache>
            </c:numRef>
          </c:val>
          <c:extLst>
            <c:ext xmlns:c16="http://schemas.microsoft.com/office/drawing/2014/chart" uri="{C3380CC4-5D6E-409C-BE32-E72D297353CC}">
              <c16:uniqueId val="{00000000-94EF-4FD3-A133-C008857A41E9}"/>
            </c:ext>
          </c:extLst>
        </c:ser>
        <c:ser>
          <c:idx val="1"/>
          <c:order val="1"/>
          <c:tx>
            <c:strRef>
              <c:f>Table!$N$732</c:f>
              <c:strCache>
                <c:ptCount val="1"/>
                <c:pt idx="0">
                  <c:v>2018</c:v>
                </c:pt>
              </c:strCache>
            </c:strRef>
          </c:tx>
          <c:spPr>
            <a:scene3d>
              <a:camera prst="orthographicFront"/>
              <a:lightRig rig="threePt" dir="t"/>
            </a:scene3d>
            <a:sp3d>
              <a:bevelT/>
            </a:sp3d>
          </c:spPr>
          <c:invertIfNegative val="0"/>
          <c:cat>
            <c:strRef>
              <c:f>Table!$H$649:$H$659</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Table!$N$733:$N$743</c:f>
              <c:numCache>
                <c:formatCode>0.00</c:formatCode>
                <c:ptCount val="11"/>
                <c:pt idx="0">
                  <c:v>22.461300000000001</c:v>
                </c:pt>
                <c:pt idx="1">
                  <c:v>78.487300000000005</c:v>
                </c:pt>
                <c:pt idx="2">
                  <c:v>68</c:v>
                </c:pt>
                <c:pt idx="3">
                  <c:v>54.283999999999999</c:v>
                </c:pt>
                <c:pt idx="4">
                  <c:v>13.182700000000001</c:v>
                </c:pt>
                <c:pt idx="5">
                  <c:v>29.959900000000001</c:v>
                </c:pt>
                <c:pt idx="6">
                  <c:v>75.462400000000002</c:v>
                </c:pt>
                <c:pt idx="7">
                  <c:v>32.5792</c:v>
                </c:pt>
                <c:pt idx="8">
                  <c:v>7.2917000000000103</c:v>
                </c:pt>
                <c:pt idx="9">
                  <c:v>12.695</c:v>
                </c:pt>
                <c:pt idx="10">
                  <c:v>3.4037000000000002</c:v>
                </c:pt>
              </c:numCache>
            </c:numRef>
          </c:val>
          <c:extLst>
            <c:ext xmlns:c16="http://schemas.microsoft.com/office/drawing/2014/chart" uri="{C3380CC4-5D6E-409C-BE32-E72D297353CC}">
              <c16:uniqueId val="{00000001-94EF-4FD3-A133-C008857A41E9}"/>
            </c:ext>
          </c:extLst>
        </c:ser>
        <c:ser>
          <c:idx val="2"/>
          <c:order val="2"/>
          <c:tx>
            <c:strRef>
              <c:f>Table!$O$732</c:f>
              <c:strCache>
                <c:ptCount val="1"/>
                <c:pt idx="0">
                  <c:v>2019</c:v>
                </c:pt>
              </c:strCache>
            </c:strRef>
          </c:tx>
          <c:spPr>
            <a:scene3d>
              <a:camera prst="orthographicFront"/>
              <a:lightRig rig="threePt" dir="t"/>
            </a:scene3d>
            <a:sp3d>
              <a:bevelT/>
              <a:bevelB/>
            </a:sp3d>
          </c:spPr>
          <c:invertIfNegative val="0"/>
          <c:cat>
            <c:strRef>
              <c:f>Table!$H$649:$H$659</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Table!$O$733:$O$743</c:f>
              <c:numCache>
                <c:formatCode>0.00</c:formatCode>
                <c:ptCount val="11"/>
                <c:pt idx="0">
                  <c:v>18.581099999999999</c:v>
                </c:pt>
                <c:pt idx="1">
                  <c:v>75.031700000000001</c:v>
                </c:pt>
                <c:pt idx="2">
                  <c:v>68</c:v>
                </c:pt>
                <c:pt idx="3">
                  <c:v>49.1875</c:v>
                </c:pt>
                <c:pt idx="4">
                  <c:v>10.5779</c:v>
                </c:pt>
                <c:pt idx="5">
                  <c:v>27.0335</c:v>
                </c:pt>
                <c:pt idx="6">
                  <c:v>71.629800000000003</c:v>
                </c:pt>
                <c:pt idx="7">
                  <c:v>27.024899999999999</c:v>
                </c:pt>
                <c:pt idx="8">
                  <c:v>8.3332999999999995</c:v>
                </c:pt>
                <c:pt idx="9">
                  <c:v>8.7476000000000003</c:v>
                </c:pt>
                <c:pt idx="10">
                  <c:v>2.5602999999999998</c:v>
                </c:pt>
              </c:numCache>
            </c:numRef>
          </c:val>
          <c:extLst>
            <c:ext xmlns:c16="http://schemas.microsoft.com/office/drawing/2014/chart" uri="{C3380CC4-5D6E-409C-BE32-E72D297353CC}">
              <c16:uniqueId val="{00000002-94EF-4FD3-A133-C008857A41E9}"/>
            </c:ext>
          </c:extLst>
        </c:ser>
        <c:dLbls>
          <c:showLegendKey val="0"/>
          <c:showVal val="0"/>
          <c:showCatName val="0"/>
          <c:showSerName val="0"/>
          <c:showPercent val="0"/>
          <c:showBubbleSize val="0"/>
        </c:dLbls>
        <c:gapWidth val="150"/>
        <c:axId val="1096717264"/>
        <c:axId val="1096716088"/>
      </c:barChart>
      <c:catAx>
        <c:axId val="109671726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96716088"/>
        <c:crosses val="autoZero"/>
        <c:auto val="1"/>
        <c:lblAlgn val="ctr"/>
        <c:lblOffset val="100"/>
        <c:noMultiLvlLbl val="0"/>
      </c:catAx>
      <c:valAx>
        <c:axId val="1096716088"/>
        <c:scaling>
          <c:orientation val="minMax"/>
        </c:scaling>
        <c:delete val="0"/>
        <c:axPos val="l"/>
        <c:majorGridlines/>
        <c:title>
          <c:tx>
            <c:rich>
              <a:bodyPr rot="-5400000" vert="horz"/>
              <a:lstStyle/>
              <a:p>
                <a:pPr>
                  <a:defRPr sz="700"/>
                </a:pPr>
                <a:r>
                  <a:rPr lang="en-US" sz="700"/>
                  <a:t>% of Network with SFC Below the IL</a:t>
                </a:r>
              </a:p>
            </c:rich>
          </c:tx>
          <c:overlay val="0"/>
        </c:title>
        <c:numFmt formatCode="0" sourceLinked="0"/>
        <c:majorTickMark val="none"/>
        <c:minorTickMark val="none"/>
        <c:tickLblPos val="nextTo"/>
        <c:crossAx val="1096717264"/>
        <c:crosses val="autoZero"/>
        <c:crossBetween val="between"/>
      </c:valAx>
      <c:dTable>
        <c:showHorzBorder val="1"/>
        <c:showVertBorder val="1"/>
        <c:showOutline val="1"/>
        <c:showKeys val="1"/>
      </c:dTable>
      <c:spPr>
        <a:solidFill>
          <a:srgbClr val="FFFFCC"/>
        </a:solidFill>
        <a:scene3d>
          <a:camera prst="orthographicFront"/>
          <a:lightRig rig="threePt" dir="t"/>
        </a:scene3d>
        <a:sp3d>
          <a:bevelT/>
        </a:sp3d>
      </c:spPr>
    </c:plotArea>
    <c:plotVisOnly val="1"/>
    <c:dispBlanksAs val="gap"/>
    <c:showDLblsOverMax val="0"/>
  </c:chart>
  <c:spPr>
    <a:solidFill>
      <a:srgbClr val="E3A25B"/>
    </a:solidFill>
    <a:scene3d>
      <a:camera prst="orthographicFront"/>
      <a:lightRig rig="threePt" dir="t"/>
    </a:scene3d>
    <a:sp3d>
      <a:bevelT/>
    </a:sp3d>
  </c:spPr>
  <c:printSettings>
    <c:headerFooter/>
    <c:pageMargins b="0.75000000000000944" l="0.70000000000000062" r="0.70000000000000062" t="0.75000000000000944"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00121894875263"/>
          <c:y val="5.5410150058472989E-2"/>
          <c:w val="0.84453311313613888"/>
          <c:h val="0.6863839850607506"/>
        </c:manualLayout>
      </c:layout>
      <c:barChart>
        <c:barDir val="col"/>
        <c:grouping val="clustered"/>
        <c:varyColors val="0"/>
        <c:ser>
          <c:idx val="0"/>
          <c:order val="0"/>
          <c:tx>
            <c:strRef>
              <c:f>Table!$M$732</c:f>
              <c:strCache>
                <c:ptCount val="1"/>
                <c:pt idx="0">
                  <c:v>2017</c:v>
                </c:pt>
              </c:strCache>
            </c:strRef>
          </c:tx>
          <c:spPr>
            <a:solidFill>
              <a:srgbClr val="002060"/>
            </a:solidFill>
            <a:scene3d>
              <a:camera prst="orthographicFront"/>
              <a:lightRig rig="threePt" dir="t"/>
            </a:scene3d>
            <a:sp3d>
              <a:bevelT/>
            </a:sp3d>
          </c:spPr>
          <c:invertIfNegative val="0"/>
          <c:cat>
            <c:strRef>
              <c:f>Table!$H$663:$H$673</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Table!$M$747:$M$757</c:f>
              <c:numCache>
                <c:formatCode>0.00</c:formatCode>
                <c:ptCount val="11"/>
                <c:pt idx="0">
                  <c:v>10.599299999999999</c:v>
                </c:pt>
                <c:pt idx="1">
                  <c:v>71.428600000000003</c:v>
                </c:pt>
                <c:pt idx="2">
                  <c:v>0</c:v>
                </c:pt>
                <c:pt idx="3">
                  <c:v>27.8947</c:v>
                </c:pt>
                <c:pt idx="4">
                  <c:v>6.4897</c:v>
                </c:pt>
                <c:pt idx="5">
                  <c:v>58.009700000000002</c:v>
                </c:pt>
                <c:pt idx="6">
                  <c:v>100</c:v>
                </c:pt>
                <c:pt idx="7">
                  <c:v>46.590899999999998</c:v>
                </c:pt>
                <c:pt idx="8">
                  <c:v>0</c:v>
                </c:pt>
                <c:pt idx="9">
                  <c:v>17.809999999999999</c:v>
                </c:pt>
                <c:pt idx="10">
                  <c:v>0</c:v>
                </c:pt>
              </c:numCache>
            </c:numRef>
          </c:val>
          <c:extLst>
            <c:ext xmlns:c16="http://schemas.microsoft.com/office/drawing/2014/chart" uri="{C3380CC4-5D6E-409C-BE32-E72D297353CC}">
              <c16:uniqueId val="{00000000-809D-401B-BBBA-E634AC3F3834}"/>
            </c:ext>
          </c:extLst>
        </c:ser>
        <c:ser>
          <c:idx val="1"/>
          <c:order val="1"/>
          <c:tx>
            <c:strRef>
              <c:f>Table!$N$732</c:f>
              <c:strCache>
                <c:ptCount val="1"/>
                <c:pt idx="0">
                  <c:v>2018</c:v>
                </c:pt>
              </c:strCache>
            </c:strRef>
          </c:tx>
          <c:spPr>
            <a:scene3d>
              <a:camera prst="orthographicFront"/>
              <a:lightRig rig="threePt" dir="t"/>
            </a:scene3d>
            <a:sp3d>
              <a:bevelT/>
            </a:sp3d>
          </c:spPr>
          <c:invertIfNegative val="0"/>
          <c:cat>
            <c:strRef>
              <c:f>Table!$H$663:$H$673</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Table!$N$747:$N$757</c:f>
              <c:numCache>
                <c:formatCode>0.00</c:formatCode>
                <c:ptCount val="11"/>
                <c:pt idx="0">
                  <c:v>15.599299999999999</c:v>
                </c:pt>
                <c:pt idx="1">
                  <c:v>89.327600000000004</c:v>
                </c:pt>
                <c:pt idx="2">
                  <c:v>0</c:v>
                </c:pt>
                <c:pt idx="3">
                  <c:v>80.613900000000001</c:v>
                </c:pt>
                <c:pt idx="4">
                  <c:v>36.970300000000002</c:v>
                </c:pt>
                <c:pt idx="5">
                  <c:v>73.486400000000003</c:v>
                </c:pt>
                <c:pt idx="6">
                  <c:v>100</c:v>
                </c:pt>
                <c:pt idx="7">
                  <c:v>51.367800000000003</c:v>
                </c:pt>
                <c:pt idx="8">
                  <c:v>0</c:v>
                </c:pt>
                <c:pt idx="9">
                  <c:v>26.1557</c:v>
                </c:pt>
                <c:pt idx="10">
                  <c:v>5.0518000000000001</c:v>
                </c:pt>
              </c:numCache>
            </c:numRef>
          </c:val>
          <c:extLst>
            <c:ext xmlns:c16="http://schemas.microsoft.com/office/drawing/2014/chart" uri="{C3380CC4-5D6E-409C-BE32-E72D297353CC}">
              <c16:uniqueId val="{00000001-809D-401B-BBBA-E634AC3F3834}"/>
            </c:ext>
          </c:extLst>
        </c:ser>
        <c:ser>
          <c:idx val="2"/>
          <c:order val="2"/>
          <c:tx>
            <c:strRef>
              <c:f>Table!$O$732</c:f>
              <c:strCache>
                <c:ptCount val="1"/>
                <c:pt idx="0">
                  <c:v>2019</c:v>
                </c:pt>
              </c:strCache>
            </c:strRef>
          </c:tx>
          <c:spPr>
            <a:scene3d>
              <a:camera prst="orthographicFront"/>
              <a:lightRig rig="threePt" dir="t"/>
            </a:scene3d>
            <a:sp3d>
              <a:bevelT/>
              <a:bevelB/>
            </a:sp3d>
          </c:spPr>
          <c:invertIfNegative val="0"/>
          <c:cat>
            <c:strRef>
              <c:f>Table!$H$663:$H$673</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Table!$O$747:$O$757</c:f>
              <c:numCache>
                <c:formatCode>0.00</c:formatCode>
                <c:ptCount val="11"/>
                <c:pt idx="0">
                  <c:v>14.2082</c:v>
                </c:pt>
                <c:pt idx="1">
                  <c:v>93.466200000000001</c:v>
                </c:pt>
                <c:pt idx="2">
                  <c:v>0</c:v>
                </c:pt>
                <c:pt idx="3">
                  <c:v>80.076800000000006</c:v>
                </c:pt>
                <c:pt idx="4">
                  <c:v>20.031300000000002</c:v>
                </c:pt>
                <c:pt idx="5">
                  <c:v>51.363599999999998</c:v>
                </c:pt>
                <c:pt idx="6">
                  <c:v>76.811599999999999</c:v>
                </c:pt>
                <c:pt idx="7">
                  <c:v>53.668399999999998</c:v>
                </c:pt>
                <c:pt idx="8">
                  <c:v>0</c:v>
                </c:pt>
                <c:pt idx="9">
                  <c:v>22.9697</c:v>
                </c:pt>
                <c:pt idx="10">
                  <c:v>4.3769999999999998</c:v>
                </c:pt>
              </c:numCache>
            </c:numRef>
          </c:val>
          <c:extLst>
            <c:ext xmlns:c16="http://schemas.microsoft.com/office/drawing/2014/chart" uri="{C3380CC4-5D6E-409C-BE32-E72D297353CC}">
              <c16:uniqueId val="{00000002-809D-401B-BBBA-E634AC3F3834}"/>
            </c:ext>
          </c:extLst>
        </c:ser>
        <c:dLbls>
          <c:showLegendKey val="0"/>
          <c:showVal val="0"/>
          <c:showCatName val="0"/>
          <c:showSerName val="0"/>
          <c:showPercent val="0"/>
          <c:showBubbleSize val="0"/>
        </c:dLbls>
        <c:gapWidth val="150"/>
        <c:axId val="1096717656"/>
        <c:axId val="1096725496"/>
      </c:barChart>
      <c:catAx>
        <c:axId val="1096717656"/>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96725496"/>
        <c:crosses val="autoZero"/>
        <c:auto val="1"/>
        <c:lblAlgn val="ctr"/>
        <c:lblOffset val="100"/>
        <c:noMultiLvlLbl val="0"/>
      </c:catAx>
      <c:valAx>
        <c:axId val="1096725496"/>
        <c:scaling>
          <c:orientation val="minMax"/>
        </c:scaling>
        <c:delete val="0"/>
        <c:axPos val="l"/>
        <c:majorGridlines/>
        <c:title>
          <c:tx>
            <c:rich>
              <a:bodyPr rot="-5400000" vert="horz"/>
              <a:lstStyle/>
              <a:p>
                <a:pPr>
                  <a:defRPr sz="700"/>
                </a:pPr>
                <a:r>
                  <a:rPr lang="en-US" sz="700"/>
                  <a:t>% of Network with SFC Below the IL</a:t>
                </a:r>
              </a:p>
            </c:rich>
          </c:tx>
          <c:layout>
            <c:manualLayout>
              <c:xMode val="edge"/>
              <c:yMode val="edge"/>
              <c:x val="4.4628269780883946E-2"/>
              <c:y val="0.20610962819703399"/>
            </c:manualLayout>
          </c:layout>
          <c:overlay val="0"/>
        </c:title>
        <c:numFmt formatCode="0" sourceLinked="0"/>
        <c:majorTickMark val="none"/>
        <c:minorTickMark val="none"/>
        <c:tickLblPos val="nextTo"/>
        <c:crossAx val="1096717656"/>
        <c:crosses val="autoZero"/>
        <c:crossBetween val="between"/>
      </c:valAx>
      <c:dTable>
        <c:showHorzBorder val="1"/>
        <c:showVertBorder val="1"/>
        <c:showOutline val="1"/>
        <c:showKeys val="1"/>
      </c:dTable>
      <c:spPr>
        <a:solidFill>
          <a:srgbClr val="E3C16B"/>
        </a:solidFill>
        <a:scene3d>
          <a:camera prst="orthographicFront"/>
          <a:lightRig rig="threePt" dir="t"/>
        </a:scene3d>
        <a:sp3d>
          <a:bevelT/>
        </a:sp3d>
      </c:spPr>
    </c:plotArea>
    <c:plotVisOnly val="1"/>
    <c:dispBlanksAs val="gap"/>
    <c:showDLblsOverMax val="0"/>
  </c:chart>
  <c:spPr>
    <a:solidFill>
      <a:srgbClr val="E9B77F"/>
    </a:solidFill>
    <a:scene3d>
      <a:camera prst="orthographicFront"/>
      <a:lightRig rig="threePt" dir="t"/>
    </a:scene3d>
    <a:sp3d>
      <a:bevelT/>
    </a:sp3d>
  </c:spPr>
  <c:printSettings>
    <c:headerFooter/>
    <c:pageMargins b="0.75000000000000944" l="0.70000000000000062" r="0.70000000000000062" t="0.75000000000000944"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005215762246385"/>
          <c:w val="0.75186269685039375"/>
          <c:h val="0.57261574024794359"/>
        </c:manualLayout>
      </c:layout>
      <c:barChart>
        <c:barDir val="col"/>
        <c:grouping val="clustered"/>
        <c:varyColors val="0"/>
        <c:ser>
          <c:idx val="0"/>
          <c:order val="0"/>
          <c:tx>
            <c:strRef>
              <c:f>Table!$G$712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66A-414A-ADF8-BC75293DAA72}"/>
              </c:ext>
            </c:extLst>
          </c:dPt>
          <c:cat>
            <c:numRef>
              <c:f>Table!$J$710:$O$710</c:f>
              <c:numCache>
                <c:formatCode>General</c:formatCode>
                <c:ptCount val="6"/>
                <c:pt idx="0">
                  <c:v>2014</c:v>
                </c:pt>
                <c:pt idx="1">
                  <c:v>2015</c:v>
                </c:pt>
                <c:pt idx="2">
                  <c:v>2016</c:v>
                </c:pt>
                <c:pt idx="3">
                  <c:v>2017</c:v>
                </c:pt>
                <c:pt idx="4">
                  <c:v>2018</c:v>
                </c:pt>
                <c:pt idx="5">
                  <c:v>2019</c:v>
                </c:pt>
              </c:numCache>
            </c:numRef>
          </c:cat>
          <c:val>
            <c:numRef>
              <c:f>Table!$J$712:$O$712</c:f>
              <c:numCache>
                <c:formatCode>0.00</c:formatCode>
                <c:ptCount val="6"/>
                <c:pt idx="0">
                  <c:v>11.3337</c:v>
                </c:pt>
                <c:pt idx="1">
                  <c:v>11.6683</c:v>
                </c:pt>
                <c:pt idx="2">
                  <c:v>10.613</c:v>
                </c:pt>
                <c:pt idx="3">
                  <c:v>12.315</c:v>
                </c:pt>
                <c:pt idx="4">
                  <c:v>15.9732</c:v>
                </c:pt>
                <c:pt idx="5">
                  <c:v>14.2798</c:v>
                </c:pt>
              </c:numCache>
            </c:numRef>
          </c:val>
          <c:extLst>
            <c:ext xmlns:c16="http://schemas.microsoft.com/office/drawing/2014/chart" uri="{C3380CC4-5D6E-409C-BE32-E72D297353CC}">
              <c16:uniqueId val="{00000002-B66A-414A-ADF8-BC75293DAA72}"/>
            </c:ext>
          </c:extLst>
        </c:ser>
        <c:ser>
          <c:idx val="1"/>
          <c:order val="1"/>
          <c:tx>
            <c:strRef>
              <c:f>Table!$G$721</c:f>
              <c:strCache>
                <c:ptCount val="1"/>
                <c:pt idx="0">
                  <c:v>AUCK ALLIANCE</c:v>
                </c:pt>
              </c:strCache>
            </c:strRef>
          </c:tx>
          <c:spPr>
            <a:solidFill>
              <a:srgbClr val="C00000"/>
            </a:solidFill>
            <a:scene3d>
              <a:camera prst="orthographicFront"/>
              <a:lightRig rig="threePt" dir="t"/>
            </a:scene3d>
            <a:sp3d>
              <a:bevelT/>
            </a:sp3d>
          </c:spPr>
          <c:invertIfNegative val="0"/>
          <c:cat>
            <c:numRef>
              <c:f>Table!$J$710:$O$710</c:f>
              <c:numCache>
                <c:formatCode>General</c:formatCode>
                <c:ptCount val="6"/>
                <c:pt idx="0">
                  <c:v>2014</c:v>
                </c:pt>
                <c:pt idx="1">
                  <c:v>2015</c:v>
                </c:pt>
                <c:pt idx="2">
                  <c:v>2016</c:v>
                </c:pt>
                <c:pt idx="3">
                  <c:v>2017</c:v>
                </c:pt>
                <c:pt idx="4">
                  <c:v>2018</c:v>
                </c:pt>
                <c:pt idx="5">
                  <c:v>2019</c:v>
                </c:pt>
              </c:numCache>
            </c:numRef>
          </c:cat>
          <c:val>
            <c:numRef>
              <c:f>Table!$J$721:$O$721</c:f>
              <c:numCache>
                <c:formatCode>0.00</c:formatCode>
                <c:ptCount val="6"/>
                <c:pt idx="0">
                  <c:v>5.8242000000000003</c:v>
                </c:pt>
                <c:pt idx="1">
                  <c:v>7.4084000000000003</c:v>
                </c:pt>
                <c:pt idx="2">
                  <c:v>6.9843999999999999</c:v>
                </c:pt>
                <c:pt idx="3">
                  <c:v>10.567</c:v>
                </c:pt>
                <c:pt idx="4">
                  <c:v>13.6135</c:v>
                </c:pt>
                <c:pt idx="5">
                  <c:v>12.3081</c:v>
                </c:pt>
              </c:numCache>
            </c:numRef>
          </c:val>
          <c:extLst>
            <c:ext xmlns:c16="http://schemas.microsoft.com/office/drawing/2014/chart" uri="{C3380CC4-5D6E-409C-BE32-E72D297353CC}">
              <c16:uniqueId val="{00000003-B66A-414A-ADF8-BC75293DAA72}"/>
            </c:ext>
          </c:extLst>
        </c:ser>
        <c:dLbls>
          <c:showLegendKey val="0"/>
          <c:showVal val="0"/>
          <c:showCatName val="0"/>
          <c:showSerName val="0"/>
          <c:showPercent val="0"/>
          <c:showBubbleSize val="0"/>
        </c:dLbls>
        <c:gapWidth val="150"/>
        <c:axId val="1096718048"/>
        <c:axId val="1096718832"/>
      </c:barChart>
      <c:catAx>
        <c:axId val="109671804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18832"/>
        <c:crosses val="autoZero"/>
        <c:auto val="1"/>
        <c:lblAlgn val="ctr"/>
        <c:lblOffset val="100"/>
        <c:noMultiLvlLbl val="0"/>
      </c:catAx>
      <c:valAx>
        <c:axId val="1096718832"/>
        <c:scaling>
          <c:orientation val="minMax"/>
        </c:scaling>
        <c:delete val="0"/>
        <c:axPos val="l"/>
        <c:majorGridlines/>
        <c:title>
          <c:tx>
            <c:strRef>
              <c:f>Table!$B$712</c:f>
              <c:strCache>
                <c:ptCount val="1"/>
                <c:pt idx="0">
                  <c:v>% of Network with SFC Below IL</c:v>
                </c:pt>
              </c:strCache>
            </c:strRef>
          </c:tx>
          <c:layout>
            <c:manualLayout>
              <c:xMode val="edge"/>
              <c:yMode val="edge"/>
              <c:x val="5.6979577640968095E-2"/>
              <c:y val="0.13764476343111978"/>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96718048"/>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0.11380562592695177"/>
          <c:w val="0.75186269685039375"/>
          <c:h val="0.5588622719434565"/>
        </c:manualLayout>
      </c:layout>
      <c:barChart>
        <c:barDir val="col"/>
        <c:grouping val="clustered"/>
        <c:varyColors val="0"/>
        <c:ser>
          <c:idx val="0"/>
          <c:order val="0"/>
          <c:tx>
            <c:strRef>
              <c:f>Table!$G$713</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D5F-400D-9ED3-1A741AB0FA9C}"/>
              </c:ext>
            </c:extLst>
          </c:dPt>
          <c:cat>
            <c:numRef>
              <c:f>Table!$J$710:$O$710</c:f>
              <c:numCache>
                <c:formatCode>General</c:formatCode>
                <c:ptCount val="6"/>
                <c:pt idx="0">
                  <c:v>2014</c:v>
                </c:pt>
                <c:pt idx="1">
                  <c:v>2015</c:v>
                </c:pt>
                <c:pt idx="2">
                  <c:v>2016</c:v>
                </c:pt>
                <c:pt idx="3">
                  <c:v>2017</c:v>
                </c:pt>
                <c:pt idx="4">
                  <c:v>2018</c:v>
                </c:pt>
                <c:pt idx="5">
                  <c:v>2019</c:v>
                </c:pt>
              </c:numCache>
            </c:numRef>
          </c:cat>
          <c:val>
            <c:numRef>
              <c:f>Table!$J$713:$O$713</c:f>
              <c:numCache>
                <c:formatCode>0.00</c:formatCode>
                <c:ptCount val="6"/>
                <c:pt idx="0">
                  <c:v>15.963100000000001</c:v>
                </c:pt>
                <c:pt idx="1">
                  <c:v>13.652100000000001</c:v>
                </c:pt>
                <c:pt idx="2">
                  <c:v>16.212700000000002</c:v>
                </c:pt>
                <c:pt idx="3">
                  <c:v>14.5151</c:v>
                </c:pt>
                <c:pt idx="4">
                  <c:v>23.288399999999999</c:v>
                </c:pt>
                <c:pt idx="5">
                  <c:v>15.3329</c:v>
                </c:pt>
              </c:numCache>
            </c:numRef>
          </c:val>
          <c:extLst>
            <c:ext xmlns:c16="http://schemas.microsoft.com/office/drawing/2014/chart" uri="{C3380CC4-5D6E-409C-BE32-E72D297353CC}">
              <c16:uniqueId val="{00000002-ED5F-400D-9ED3-1A741AB0FA9C}"/>
            </c:ext>
          </c:extLst>
        </c:ser>
        <c:ser>
          <c:idx val="1"/>
          <c:order val="1"/>
          <c:tx>
            <c:strRef>
              <c:f>Table!$G$722</c:f>
              <c:strCache>
                <c:ptCount val="1"/>
                <c:pt idx="0">
                  <c:v>AUCK ALLIANCE</c:v>
                </c:pt>
              </c:strCache>
            </c:strRef>
          </c:tx>
          <c:spPr>
            <a:solidFill>
              <a:srgbClr val="C00000"/>
            </a:solidFill>
            <a:scene3d>
              <a:camera prst="orthographicFront"/>
              <a:lightRig rig="threePt" dir="t"/>
            </a:scene3d>
            <a:sp3d>
              <a:bevelT/>
            </a:sp3d>
          </c:spPr>
          <c:invertIfNegative val="0"/>
          <c:cat>
            <c:numRef>
              <c:f>Table!$J$710:$O$710</c:f>
              <c:numCache>
                <c:formatCode>General</c:formatCode>
                <c:ptCount val="6"/>
                <c:pt idx="0">
                  <c:v>2014</c:v>
                </c:pt>
                <c:pt idx="1">
                  <c:v>2015</c:v>
                </c:pt>
                <c:pt idx="2">
                  <c:v>2016</c:v>
                </c:pt>
                <c:pt idx="3">
                  <c:v>2017</c:v>
                </c:pt>
                <c:pt idx="4">
                  <c:v>2018</c:v>
                </c:pt>
                <c:pt idx="5">
                  <c:v>2019</c:v>
                </c:pt>
              </c:numCache>
            </c:numRef>
          </c:cat>
          <c:val>
            <c:numRef>
              <c:f>Table!$J$722:$O$722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ED5F-400D-9ED3-1A741AB0FA9C}"/>
            </c:ext>
          </c:extLst>
        </c:ser>
        <c:dLbls>
          <c:showLegendKey val="0"/>
          <c:showVal val="0"/>
          <c:showCatName val="0"/>
          <c:showSerName val="0"/>
          <c:showPercent val="0"/>
          <c:showBubbleSize val="0"/>
        </c:dLbls>
        <c:gapWidth val="150"/>
        <c:axId val="1096720792"/>
        <c:axId val="1096721184"/>
      </c:barChart>
      <c:catAx>
        <c:axId val="109672079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21184"/>
        <c:crosses val="autoZero"/>
        <c:auto val="1"/>
        <c:lblAlgn val="ctr"/>
        <c:lblOffset val="100"/>
        <c:noMultiLvlLbl val="0"/>
      </c:catAx>
      <c:valAx>
        <c:axId val="1096721184"/>
        <c:scaling>
          <c:orientation val="minMax"/>
        </c:scaling>
        <c:delete val="0"/>
        <c:axPos val="l"/>
        <c:majorGridlines/>
        <c:title>
          <c:tx>
            <c:strRef>
              <c:f>Table!$B$712</c:f>
              <c:strCache>
                <c:ptCount val="1"/>
                <c:pt idx="0">
                  <c:v>% of Network with SFC Below IL</c:v>
                </c:pt>
              </c:strCache>
            </c:strRef>
          </c:tx>
          <c:layout>
            <c:manualLayout>
              <c:xMode val="edge"/>
              <c:yMode val="edge"/>
              <c:x val="5.7113302820428306E-2"/>
              <c:y val="0.15481011776182987"/>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96720792"/>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4639571314017291"/>
          <c:w val="0.75186269685039375"/>
          <c:h val="0.52627218473022586"/>
        </c:manualLayout>
      </c:layout>
      <c:barChart>
        <c:barDir val="col"/>
        <c:grouping val="clustered"/>
        <c:varyColors val="0"/>
        <c:ser>
          <c:idx val="0"/>
          <c:order val="0"/>
          <c:tx>
            <c:strRef>
              <c:f>Table!$G$714</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91E-4C8B-8AFF-C04B3A0CFB6C}"/>
              </c:ext>
            </c:extLst>
          </c:dPt>
          <c:cat>
            <c:numRef>
              <c:f>Table!$J$710:$O$710</c:f>
              <c:numCache>
                <c:formatCode>General</c:formatCode>
                <c:ptCount val="6"/>
                <c:pt idx="0">
                  <c:v>2014</c:v>
                </c:pt>
                <c:pt idx="1">
                  <c:v>2015</c:v>
                </c:pt>
                <c:pt idx="2">
                  <c:v>2016</c:v>
                </c:pt>
                <c:pt idx="3">
                  <c:v>2017</c:v>
                </c:pt>
                <c:pt idx="4">
                  <c:v>2018</c:v>
                </c:pt>
                <c:pt idx="5">
                  <c:v>2019</c:v>
                </c:pt>
              </c:numCache>
            </c:numRef>
          </c:cat>
          <c:val>
            <c:numRef>
              <c:f>Table!$J$714:$O$714</c:f>
              <c:numCache>
                <c:formatCode>0.00</c:formatCode>
                <c:ptCount val="6"/>
                <c:pt idx="0">
                  <c:v>18.264500000000002</c:v>
                </c:pt>
                <c:pt idx="1">
                  <c:v>18.998799999999999</c:v>
                </c:pt>
                <c:pt idx="2">
                  <c:v>20.1191</c:v>
                </c:pt>
                <c:pt idx="3">
                  <c:v>20.741499999999998</c:v>
                </c:pt>
                <c:pt idx="4">
                  <c:v>27.335699999999999</c:v>
                </c:pt>
                <c:pt idx="5">
                  <c:v>23.215299999999999</c:v>
                </c:pt>
              </c:numCache>
            </c:numRef>
          </c:val>
          <c:extLst>
            <c:ext xmlns:c16="http://schemas.microsoft.com/office/drawing/2014/chart" uri="{C3380CC4-5D6E-409C-BE32-E72D297353CC}">
              <c16:uniqueId val="{00000002-291E-4C8B-8AFF-C04B3A0CFB6C}"/>
            </c:ext>
          </c:extLst>
        </c:ser>
        <c:ser>
          <c:idx val="1"/>
          <c:order val="1"/>
          <c:tx>
            <c:strRef>
              <c:f>Table!$G$723</c:f>
              <c:strCache>
                <c:ptCount val="1"/>
                <c:pt idx="0">
                  <c:v>AUCK ALLIANCE</c:v>
                </c:pt>
              </c:strCache>
            </c:strRef>
          </c:tx>
          <c:spPr>
            <a:solidFill>
              <a:srgbClr val="C00000"/>
            </a:solidFill>
            <a:scene3d>
              <a:camera prst="orthographicFront"/>
              <a:lightRig rig="threePt" dir="t"/>
            </a:scene3d>
            <a:sp3d>
              <a:bevelT/>
            </a:sp3d>
          </c:spPr>
          <c:invertIfNegative val="0"/>
          <c:cat>
            <c:numRef>
              <c:f>Table!$J$710:$O$710</c:f>
              <c:numCache>
                <c:formatCode>General</c:formatCode>
                <c:ptCount val="6"/>
                <c:pt idx="0">
                  <c:v>2014</c:v>
                </c:pt>
                <c:pt idx="1">
                  <c:v>2015</c:v>
                </c:pt>
                <c:pt idx="2">
                  <c:v>2016</c:v>
                </c:pt>
                <c:pt idx="3">
                  <c:v>2017</c:v>
                </c:pt>
                <c:pt idx="4">
                  <c:v>2018</c:v>
                </c:pt>
                <c:pt idx="5">
                  <c:v>2019</c:v>
                </c:pt>
              </c:numCache>
            </c:numRef>
          </c:cat>
          <c:val>
            <c:numRef>
              <c:f>Table!$J$723:$O$723</c:f>
              <c:numCache>
                <c:formatCode>0.00</c:formatCode>
                <c:ptCount val="6"/>
                <c:pt idx="0">
                  <c:v>13.1211</c:v>
                </c:pt>
                <c:pt idx="1">
                  <c:v>24.146000000000001</c:v>
                </c:pt>
                <c:pt idx="2">
                  <c:v>17.229299999999999</c:v>
                </c:pt>
                <c:pt idx="3">
                  <c:v>10.912599999999999</c:v>
                </c:pt>
                <c:pt idx="4">
                  <c:v>35.461199999999998</c:v>
                </c:pt>
                <c:pt idx="5">
                  <c:v>32.177300000000002</c:v>
                </c:pt>
              </c:numCache>
            </c:numRef>
          </c:val>
          <c:extLst>
            <c:ext xmlns:c16="http://schemas.microsoft.com/office/drawing/2014/chart" uri="{C3380CC4-5D6E-409C-BE32-E72D297353CC}">
              <c16:uniqueId val="{00000003-291E-4C8B-8AFF-C04B3A0CFB6C}"/>
            </c:ext>
          </c:extLst>
        </c:ser>
        <c:dLbls>
          <c:showLegendKey val="0"/>
          <c:showVal val="0"/>
          <c:showCatName val="0"/>
          <c:showSerName val="0"/>
          <c:showPercent val="0"/>
          <c:showBubbleSize val="0"/>
        </c:dLbls>
        <c:gapWidth val="150"/>
        <c:axId val="1096726280"/>
        <c:axId val="1096730200"/>
      </c:barChart>
      <c:catAx>
        <c:axId val="109672628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30200"/>
        <c:crosses val="autoZero"/>
        <c:auto val="1"/>
        <c:lblAlgn val="ctr"/>
        <c:lblOffset val="100"/>
        <c:noMultiLvlLbl val="0"/>
      </c:catAx>
      <c:valAx>
        <c:axId val="1096730200"/>
        <c:scaling>
          <c:orientation val="minMax"/>
        </c:scaling>
        <c:delete val="0"/>
        <c:axPos val="l"/>
        <c:majorGridlines/>
        <c:title>
          <c:tx>
            <c:strRef>
              <c:f>Table!$B$712</c:f>
              <c:strCache>
                <c:ptCount val="1"/>
                <c:pt idx="0">
                  <c:v>% of Network with SFC Below IL</c:v>
                </c:pt>
              </c:strCache>
            </c:strRef>
          </c:tx>
          <c:layout>
            <c:manualLayout>
              <c:xMode val="edge"/>
              <c:yMode val="edge"/>
              <c:x val="6.4942844526071283E-2"/>
              <c:y val="0.16124358349011694"/>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9672628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748885059029698"/>
          <c:y val="4.3392620615160535E-3"/>
        </c:manualLayout>
      </c:layout>
      <c:overlay val="0"/>
    </c:title>
    <c:autoTitleDeleted val="0"/>
    <c:plotArea>
      <c:layout>
        <c:manualLayout>
          <c:layoutTarget val="inner"/>
          <c:xMode val="edge"/>
          <c:yMode val="edge"/>
          <c:x val="0.16358212936631558"/>
          <c:y val="9.5769400506352728E-2"/>
          <c:w val="0.75186269685039375"/>
          <c:h val="0.56138015933848973"/>
        </c:manualLayout>
      </c:layout>
      <c:barChart>
        <c:barDir val="col"/>
        <c:grouping val="clustered"/>
        <c:varyColors val="0"/>
        <c:ser>
          <c:idx val="0"/>
          <c:order val="0"/>
          <c:tx>
            <c:strRef>
              <c:f>Table!$G$715</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68B1-49BC-B3A5-20463C4AA59F}"/>
              </c:ext>
            </c:extLst>
          </c:dPt>
          <c:cat>
            <c:numRef>
              <c:f>Table!$J$710:$O$710</c:f>
              <c:numCache>
                <c:formatCode>General</c:formatCode>
                <c:ptCount val="6"/>
                <c:pt idx="0">
                  <c:v>2014</c:v>
                </c:pt>
                <c:pt idx="1">
                  <c:v>2015</c:v>
                </c:pt>
                <c:pt idx="2">
                  <c:v>2016</c:v>
                </c:pt>
                <c:pt idx="3">
                  <c:v>2017</c:v>
                </c:pt>
                <c:pt idx="4">
                  <c:v>2018</c:v>
                </c:pt>
                <c:pt idx="5">
                  <c:v>2019</c:v>
                </c:pt>
              </c:numCache>
            </c:numRef>
          </c:cat>
          <c:val>
            <c:numRef>
              <c:f>Table!$J$715:$O$715</c:f>
              <c:numCache>
                <c:formatCode>0.00</c:formatCode>
                <c:ptCount val="6"/>
                <c:pt idx="0">
                  <c:v>13.2014</c:v>
                </c:pt>
                <c:pt idx="1">
                  <c:v>12.4999</c:v>
                </c:pt>
                <c:pt idx="2">
                  <c:v>12.961399999999999</c:v>
                </c:pt>
                <c:pt idx="3">
                  <c:v>14.296900000000001</c:v>
                </c:pt>
                <c:pt idx="4">
                  <c:v>20.007200000000001</c:v>
                </c:pt>
                <c:pt idx="5">
                  <c:v>16.488900000000001</c:v>
                </c:pt>
              </c:numCache>
            </c:numRef>
          </c:val>
          <c:extLst>
            <c:ext xmlns:c16="http://schemas.microsoft.com/office/drawing/2014/chart" uri="{C3380CC4-5D6E-409C-BE32-E72D297353CC}">
              <c16:uniqueId val="{00000002-68B1-49BC-B3A5-20463C4AA59F}"/>
            </c:ext>
          </c:extLst>
        </c:ser>
        <c:ser>
          <c:idx val="1"/>
          <c:order val="1"/>
          <c:tx>
            <c:strRef>
              <c:f>Table!$G$724</c:f>
              <c:strCache>
                <c:ptCount val="1"/>
                <c:pt idx="0">
                  <c:v>AUCK ALLIANCE</c:v>
                </c:pt>
              </c:strCache>
            </c:strRef>
          </c:tx>
          <c:spPr>
            <a:solidFill>
              <a:srgbClr val="C00000"/>
            </a:solidFill>
            <a:scene3d>
              <a:camera prst="orthographicFront"/>
              <a:lightRig rig="threePt" dir="t"/>
            </a:scene3d>
            <a:sp3d>
              <a:bevelT/>
            </a:sp3d>
          </c:spPr>
          <c:invertIfNegative val="0"/>
          <c:cat>
            <c:numRef>
              <c:f>Table!$J$710:$O$710</c:f>
              <c:numCache>
                <c:formatCode>General</c:formatCode>
                <c:ptCount val="6"/>
                <c:pt idx="0">
                  <c:v>2014</c:v>
                </c:pt>
                <c:pt idx="1">
                  <c:v>2015</c:v>
                </c:pt>
                <c:pt idx="2">
                  <c:v>2016</c:v>
                </c:pt>
                <c:pt idx="3">
                  <c:v>2017</c:v>
                </c:pt>
                <c:pt idx="4">
                  <c:v>2018</c:v>
                </c:pt>
                <c:pt idx="5">
                  <c:v>2019</c:v>
                </c:pt>
              </c:numCache>
            </c:numRef>
          </c:cat>
          <c:val>
            <c:numRef>
              <c:f>Table!$J$724:$O$724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68B1-49BC-B3A5-20463C4AA59F}"/>
            </c:ext>
          </c:extLst>
        </c:ser>
        <c:dLbls>
          <c:showLegendKey val="0"/>
          <c:showVal val="0"/>
          <c:showCatName val="0"/>
          <c:showSerName val="0"/>
          <c:showPercent val="0"/>
          <c:showBubbleSize val="0"/>
        </c:dLbls>
        <c:gapWidth val="150"/>
        <c:axId val="1096730592"/>
        <c:axId val="1096738824"/>
      </c:barChart>
      <c:catAx>
        <c:axId val="109673059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38824"/>
        <c:crosses val="autoZero"/>
        <c:auto val="1"/>
        <c:lblAlgn val="ctr"/>
        <c:lblOffset val="100"/>
        <c:noMultiLvlLbl val="0"/>
      </c:catAx>
      <c:valAx>
        <c:axId val="1096738824"/>
        <c:scaling>
          <c:orientation val="minMax"/>
        </c:scaling>
        <c:delete val="0"/>
        <c:axPos val="l"/>
        <c:majorGridlines/>
        <c:title>
          <c:tx>
            <c:strRef>
              <c:f>Table!$B$712</c:f>
              <c:strCache>
                <c:ptCount val="1"/>
                <c:pt idx="0">
                  <c:v>% of Network with SFC Below IL</c:v>
                </c:pt>
              </c:strCache>
            </c:strRef>
          </c:tx>
          <c:layout>
            <c:manualLayout>
              <c:xMode val="edge"/>
              <c:yMode val="edge"/>
              <c:x val="6.9306679169953533E-2"/>
              <c:y val="0.15910714700485448"/>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96730592"/>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Seconday</a:t>
            </a:r>
            <a:r>
              <a:rPr lang="en-US" sz="1100" baseline="0"/>
              <a:t> Collector</a:t>
            </a:r>
            <a:endParaRPr lang="en-US" sz="1100"/>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8.7096369590970599E-2"/>
          <c:w val="0.75186269685039375"/>
          <c:h val="0.5700531902538778"/>
        </c:manualLayout>
      </c:layout>
      <c:barChart>
        <c:barDir val="col"/>
        <c:grouping val="clustered"/>
        <c:varyColors val="0"/>
        <c:ser>
          <c:idx val="0"/>
          <c:order val="0"/>
          <c:tx>
            <c:strRef>
              <c:f>Table!$G$717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2F5-4A10-B12F-3E2FC291C31A}"/>
              </c:ext>
            </c:extLst>
          </c:dPt>
          <c:cat>
            <c:numRef>
              <c:f>Table!$J$710:$O$710</c:f>
              <c:numCache>
                <c:formatCode>General</c:formatCode>
                <c:ptCount val="6"/>
                <c:pt idx="0">
                  <c:v>2014</c:v>
                </c:pt>
                <c:pt idx="1">
                  <c:v>2015</c:v>
                </c:pt>
                <c:pt idx="2">
                  <c:v>2016</c:v>
                </c:pt>
                <c:pt idx="3">
                  <c:v>2017</c:v>
                </c:pt>
                <c:pt idx="4">
                  <c:v>2018</c:v>
                </c:pt>
                <c:pt idx="5">
                  <c:v>2019</c:v>
                </c:pt>
              </c:numCache>
            </c:numRef>
          </c:cat>
          <c:val>
            <c:numRef>
              <c:f>Table!$J$717:$O$717</c:f>
              <c:numCache>
                <c:formatCode>0.00</c:formatCode>
                <c:ptCount val="6"/>
                <c:pt idx="0">
                  <c:v>14.7376</c:v>
                </c:pt>
                <c:pt idx="1">
                  <c:v>11.6836</c:v>
                </c:pt>
                <c:pt idx="2">
                  <c:v>13.5405</c:v>
                </c:pt>
                <c:pt idx="3">
                  <c:v>16.163499999999999</c:v>
                </c:pt>
                <c:pt idx="4">
                  <c:v>19.411100000000001</c:v>
                </c:pt>
                <c:pt idx="5">
                  <c:v>12.321999999999999</c:v>
                </c:pt>
              </c:numCache>
            </c:numRef>
          </c:val>
          <c:extLst>
            <c:ext xmlns:c16="http://schemas.microsoft.com/office/drawing/2014/chart" uri="{C3380CC4-5D6E-409C-BE32-E72D297353CC}">
              <c16:uniqueId val="{00000002-22F5-4A10-B12F-3E2FC291C31A}"/>
            </c:ext>
          </c:extLst>
        </c:ser>
        <c:ser>
          <c:idx val="1"/>
          <c:order val="1"/>
          <c:tx>
            <c:strRef>
              <c:f>Table!$G$726</c:f>
              <c:strCache>
                <c:ptCount val="1"/>
                <c:pt idx="0">
                  <c:v>AUCK ALLIANCE</c:v>
                </c:pt>
              </c:strCache>
            </c:strRef>
          </c:tx>
          <c:spPr>
            <a:solidFill>
              <a:srgbClr val="C00000"/>
            </a:solidFill>
            <a:scene3d>
              <a:camera prst="orthographicFront"/>
              <a:lightRig rig="threePt" dir="t"/>
            </a:scene3d>
            <a:sp3d>
              <a:bevelT/>
            </a:sp3d>
          </c:spPr>
          <c:invertIfNegative val="0"/>
          <c:cat>
            <c:numRef>
              <c:f>Table!$J$710:$O$710</c:f>
              <c:numCache>
                <c:formatCode>General</c:formatCode>
                <c:ptCount val="6"/>
                <c:pt idx="0">
                  <c:v>2014</c:v>
                </c:pt>
                <c:pt idx="1">
                  <c:v>2015</c:v>
                </c:pt>
                <c:pt idx="2">
                  <c:v>2016</c:v>
                </c:pt>
                <c:pt idx="3">
                  <c:v>2017</c:v>
                </c:pt>
                <c:pt idx="4">
                  <c:v>2018</c:v>
                </c:pt>
                <c:pt idx="5">
                  <c:v>2019</c:v>
                </c:pt>
              </c:numCache>
            </c:numRef>
          </c:cat>
          <c:val>
            <c:numRef>
              <c:f>Table!$J$726:$O$726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2F5-4A10-B12F-3E2FC291C31A}"/>
            </c:ext>
          </c:extLst>
        </c:ser>
        <c:dLbls>
          <c:showLegendKey val="0"/>
          <c:showVal val="0"/>
          <c:showCatName val="0"/>
          <c:showSerName val="0"/>
          <c:showPercent val="0"/>
          <c:showBubbleSize val="0"/>
        </c:dLbls>
        <c:gapWidth val="150"/>
        <c:axId val="1096732160"/>
        <c:axId val="1096729416"/>
      </c:barChart>
      <c:catAx>
        <c:axId val="109673216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29416"/>
        <c:crosses val="autoZero"/>
        <c:auto val="1"/>
        <c:lblAlgn val="ctr"/>
        <c:lblOffset val="100"/>
        <c:noMultiLvlLbl val="0"/>
      </c:catAx>
      <c:valAx>
        <c:axId val="1096729416"/>
        <c:scaling>
          <c:orientation val="minMax"/>
        </c:scaling>
        <c:delete val="0"/>
        <c:axPos val="l"/>
        <c:majorGridlines/>
        <c:title>
          <c:tx>
            <c:strRef>
              <c:f>Table!$B$712</c:f>
              <c:strCache>
                <c:ptCount val="1"/>
                <c:pt idx="0">
                  <c:v>% of Network with SFC Below IL</c:v>
                </c:pt>
              </c:strCache>
            </c:strRef>
          </c:tx>
          <c:layout>
            <c:manualLayout>
              <c:xMode val="edge"/>
              <c:yMode val="edge"/>
              <c:x val="6.0833383513732034E-2"/>
              <c:y val="0.16714328850486751"/>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96732160"/>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61325969673121"/>
          <c:y val="5.5172413793103482E-2"/>
          <c:w val="0.76722779562501264"/>
          <c:h val="0.74904262829215362"/>
        </c:manualLayout>
      </c:layout>
      <c:barChart>
        <c:barDir val="col"/>
        <c:grouping val="clustered"/>
        <c:varyColors val="0"/>
        <c:ser>
          <c:idx val="0"/>
          <c:order val="0"/>
          <c:tx>
            <c:strRef>
              <c:f>Table!$G$792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EA1-48EC-9275-CE441A5ABF2F}"/>
              </c:ext>
            </c:extLst>
          </c:dPt>
          <c:cat>
            <c:numRef>
              <c:f>Table!$J$791:$O$791</c:f>
              <c:numCache>
                <c:formatCode>General</c:formatCode>
                <c:ptCount val="6"/>
                <c:pt idx="0">
                  <c:v>2014</c:v>
                </c:pt>
                <c:pt idx="1">
                  <c:v>2015</c:v>
                </c:pt>
                <c:pt idx="2">
                  <c:v>2016</c:v>
                </c:pt>
                <c:pt idx="3">
                  <c:v>2017</c:v>
                </c:pt>
                <c:pt idx="4">
                  <c:v>2018</c:v>
                </c:pt>
                <c:pt idx="5">
                  <c:v>2019</c:v>
                </c:pt>
              </c:numCache>
            </c:numRef>
          </c:cat>
          <c:val>
            <c:numRef>
              <c:f>Table!$J$792:$O$792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EA1-48EC-9275-CE441A5ABF2F}"/>
            </c:ext>
          </c:extLst>
        </c:ser>
        <c:ser>
          <c:idx val="1"/>
          <c:order val="1"/>
          <c:tx>
            <c:strRef>
              <c:f>Table!$G$801</c:f>
              <c:strCache>
                <c:ptCount val="1"/>
                <c:pt idx="0">
                  <c:v>(NOC) NORTHLAND</c:v>
                </c:pt>
              </c:strCache>
            </c:strRef>
          </c:tx>
          <c:spPr>
            <a:solidFill>
              <a:srgbClr val="C00000"/>
            </a:solidFill>
            <a:scene3d>
              <a:camera prst="orthographicFront"/>
              <a:lightRig rig="threePt" dir="t"/>
            </a:scene3d>
            <a:sp3d>
              <a:bevelT/>
            </a:sp3d>
          </c:spPr>
          <c:invertIfNegative val="0"/>
          <c:cat>
            <c:numRef>
              <c:f>Table!$J$791:$O$791</c:f>
              <c:numCache>
                <c:formatCode>General</c:formatCode>
                <c:ptCount val="6"/>
                <c:pt idx="0">
                  <c:v>2014</c:v>
                </c:pt>
                <c:pt idx="1">
                  <c:v>2015</c:v>
                </c:pt>
                <c:pt idx="2">
                  <c:v>2016</c:v>
                </c:pt>
                <c:pt idx="3">
                  <c:v>2017</c:v>
                </c:pt>
                <c:pt idx="4">
                  <c:v>2018</c:v>
                </c:pt>
                <c:pt idx="5">
                  <c:v>2019</c:v>
                </c:pt>
              </c:numCache>
            </c:numRef>
          </c:cat>
          <c:val>
            <c:numRef>
              <c:f>Table!$J$801:$O$801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1EA1-48EC-9275-CE441A5ABF2F}"/>
            </c:ext>
          </c:extLst>
        </c:ser>
        <c:dLbls>
          <c:showLegendKey val="0"/>
          <c:showVal val="0"/>
          <c:showCatName val="0"/>
          <c:showSerName val="0"/>
          <c:showPercent val="0"/>
          <c:showBubbleSize val="0"/>
        </c:dLbls>
        <c:gapWidth val="150"/>
        <c:axId val="947429224"/>
        <c:axId val="947430792"/>
      </c:barChart>
      <c:catAx>
        <c:axId val="94742922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7430792"/>
        <c:crosses val="autoZero"/>
        <c:auto val="1"/>
        <c:lblAlgn val="ctr"/>
        <c:lblOffset val="100"/>
        <c:noMultiLvlLbl val="0"/>
      </c:catAx>
      <c:valAx>
        <c:axId val="947430792"/>
        <c:scaling>
          <c:orientation val="minMax"/>
        </c:scaling>
        <c:delete val="0"/>
        <c:axPos val="l"/>
        <c:majorGridlines/>
        <c:title>
          <c:tx>
            <c:rich>
              <a:bodyPr rot="-5400000" vert="horz"/>
              <a:lstStyle/>
              <a:p>
                <a:pPr>
                  <a:defRPr sz="800"/>
                </a:pPr>
                <a:r>
                  <a:rPr lang="en-US"/>
                  <a:t>Condition Index</a:t>
                </a:r>
              </a:p>
            </c:rich>
          </c:tx>
          <c:layout>
            <c:manualLayout>
              <c:xMode val="edge"/>
              <c:yMode val="edge"/>
              <c:x val="6.2224801929757462E-2"/>
              <c:y val="0.31413650216799832"/>
            </c:manualLayout>
          </c:layout>
          <c:overlay val="0"/>
        </c:title>
        <c:numFmt formatCode="0.0" sourceLinked="0"/>
        <c:majorTickMark val="none"/>
        <c:minorTickMark val="none"/>
        <c:tickLblPos val="nextTo"/>
        <c:txPr>
          <a:bodyPr/>
          <a:lstStyle/>
          <a:p>
            <a:pPr>
              <a:defRPr sz="800"/>
            </a:pPr>
            <a:endParaRPr lang="en-US"/>
          </a:p>
        </c:txPr>
        <c:crossAx val="947429224"/>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91" l="0.70000000000000062" r="0.70000000000000062" t="0.750000000000009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9.5769400506352728E-2"/>
          <c:w val="0.75186269685039375"/>
          <c:h val="0.56138015933848973"/>
        </c:manualLayout>
      </c:layout>
      <c:barChart>
        <c:barDir val="col"/>
        <c:grouping val="clustered"/>
        <c:varyColors val="0"/>
        <c:ser>
          <c:idx val="0"/>
          <c:order val="0"/>
          <c:tx>
            <c:strRef>
              <c:f>Table!$G$716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391-4E4A-AA9C-84D27C25550C}"/>
              </c:ext>
            </c:extLst>
          </c:dPt>
          <c:cat>
            <c:numRef>
              <c:f>Table!$J$710:$O$710</c:f>
              <c:numCache>
                <c:formatCode>General</c:formatCode>
                <c:ptCount val="6"/>
                <c:pt idx="0">
                  <c:v>2014</c:v>
                </c:pt>
                <c:pt idx="1">
                  <c:v>2015</c:v>
                </c:pt>
                <c:pt idx="2">
                  <c:v>2016</c:v>
                </c:pt>
                <c:pt idx="3">
                  <c:v>2017</c:v>
                </c:pt>
                <c:pt idx="4">
                  <c:v>2018</c:v>
                </c:pt>
                <c:pt idx="5">
                  <c:v>2019</c:v>
                </c:pt>
              </c:numCache>
            </c:numRef>
          </c:cat>
          <c:val>
            <c:numRef>
              <c:f>Table!$J$716:$O$716</c:f>
              <c:numCache>
                <c:formatCode>0.00</c:formatCode>
                <c:ptCount val="6"/>
                <c:pt idx="0">
                  <c:v>18.9312</c:v>
                </c:pt>
                <c:pt idx="1">
                  <c:v>16.4237</c:v>
                </c:pt>
                <c:pt idx="2">
                  <c:v>19.174399999999999</c:v>
                </c:pt>
                <c:pt idx="3">
                  <c:v>19.782599999999999</c:v>
                </c:pt>
                <c:pt idx="4">
                  <c:v>23.380099999999999</c:v>
                </c:pt>
                <c:pt idx="5">
                  <c:v>20.753299999999999</c:v>
                </c:pt>
              </c:numCache>
            </c:numRef>
          </c:val>
          <c:extLst>
            <c:ext xmlns:c16="http://schemas.microsoft.com/office/drawing/2014/chart" uri="{C3380CC4-5D6E-409C-BE32-E72D297353CC}">
              <c16:uniqueId val="{00000002-F391-4E4A-AA9C-84D27C25550C}"/>
            </c:ext>
          </c:extLst>
        </c:ser>
        <c:ser>
          <c:idx val="1"/>
          <c:order val="1"/>
          <c:tx>
            <c:strRef>
              <c:f>Table!$G$725</c:f>
              <c:strCache>
                <c:ptCount val="1"/>
                <c:pt idx="0">
                  <c:v>AUCK ALLIANCE</c:v>
                </c:pt>
              </c:strCache>
            </c:strRef>
          </c:tx>
          <c:spPr>
            <a:solidFill>
              <a:srgbClr val="C00000"/>
            </a:solidFill>
            <a:scene3d>
              <a:camera prst="orthographicFront"/>
              <a:lightRig rig="threePt" dir="t"/>
            </a:scene3d>
            <a:sp3d>
              <a:bevelT/>
            </a:sp3d>
          </c:spPr>
          <c:invertIfNegative val="0"/>
          <c:cat>
            <c:numRef>
              <c:f>Table!$J$710:$O$710</c:f>
              <c:numCache>
                <c:formatCode>General</c:formatCode>
                <c:ptCount val="6"/>
                <c:pt idx="0">
                  <c:v>2014</c:v>
                </c:pt>
                <c:pt idx="1">
                  <c:v>2015</c:v>
                </c:pt>
                <c:pt idx="2">
                  <c:v>2016</c:v>
                </c:pt>
                <c:pt idx="3">
                  <c:v>2017</c:v>
                </c:pt>
                <c:pt idx="4">
                  <c:v>2018</c:v>
                </c:pt>
                <c:pt idx="5">
                  <c:v>2019</c:v>
                </c:pt>
              </c:numCache>
            </c:numRef>
          </c:cat>
          <c:val>
            <c:numRef>
              <c:f>Table!$J$725:$O$725</c:f>
              <c:numCache>
                <c:formatCode>0.00</c:formatCode>
                <c:ptCount val="6"/>
                <c:pt idx="0">
                  <c:v>65.625</c:v>
                </c:pt>
                <c:pt idx="1">
                  <c:v>59.375</c:v>
                </c:pt>
                <c:pt idx="2">
                  <c:v>52.173900000000003</c:v>
                </c:pt>
                <c:pt idx="3">
                  <c:v>52.173900000000003</c:v>
                </c:pt>
                <c:pt idx="4">
                  <c:v>56.25</c:v>
                </c:pt>
                <c:pt idx="5">
                  <c:v>62.5</c:v>
                </c:pt>
              </c:numCache>
            </c:numRef>
          </c:val>
          <c:extLst>
            <c:ext xmlns:c16="http://schemas.microsoft.com/office/drawing/2014/chart" uri="{C3380CC4-5D6E-409C-BE32-E72D297353CC}">
              <c16:uniqueId val="{00000003-F391-4E4A-AA9C-84D27C25550C}"/>
            </c:ext>
          </c:extLst>
        </c:ser>
        <c:dLbls>
          <c:showLegendKey val="0"/>
          <c:showVal val="0"/>
          <c:showCatName val="0"/>
          <c:showSerName val="0"/>
          <c:showPercent val="0"/>
          <c:showBubbleSize val="0"/>
        </c:dLbls>
        <c:gapWidth val="150"/>
        <c:axId val="1096739608"/>
        <c:axId val="1096730984"/>
      </c:barChart>
      <c:catAx>
        <c:axId val="109673960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30984"/>
        <c:crosses val="autoZero"/>
        <c:auto val="1"/>
        <c:lblAlgn val="ctr"/>
        <c:lblOffset val="100"/>
        <c:noMultiLvlLbl val="0"/>
      </c:catAx>
      <c:valAx>
        <c:axId val="1096730984"/>
        <c:scaling>
          <c:orientation val="minMax"/>
        </c:scaling>
        <c:delete val="0"/>
        <c:axPos val="l"/>
        <c:majorGridlines/>
        <c:title>
          <c:tx>
            <c:strRef>
              <c:f>Table!$B$712</c:f>
              <c:strCache>
                <c:ptCount val="1"/>
                <c:pt idx="0">
                  <c:v>% of Network with SFC Below IL</c:v>
                </c:pt>
              </c:strCache>
            </c:strRef>
          </c:tx>
          <c:layout>
            <c:manualLayout>
              <c:xMode val="edge"/>
              <c:yMode val="edge"/>
              <c:x val="6.9306679169953533E-2"/>
              <c:y val="0.15910714700485448"/>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96739608"/>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413905691"/>
          <c:y val="4.6387901221663912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0BB9-4E4A-81CE-CC46EA62A86D}"/>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0BB9-4E4A-81CE-CC46EA62A86D}"/>
              </c:ext>
            </c:extLst>
          </c:dPt>
          <c:dLbls>
            <c:dLbl>
              <c:idx val="1"/>
              <c:layout>
                <c:manualLayout>
                  <c:x val="0"/>
                  <c:y val="-1.3732228747934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B9-4E4A-81CE-CC46EA62A86D}"/>
                </c:ext>
              </c:extLst>
            </c:dLbl>
            <c:dLbl>
              <c:idx val="2"/>
              <c:layout>
                <c:manualLayout>
                  <c:x val="-2.4198427102238226E-3"/>
                  <c:y val="1.3732228747934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B9-4E4A-81CE-CC46EA62A86D}"/>
                </c:ext>
              </c:extLst>
            </c:dLbl>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B9-4E4A-81CE-CC46EA62A86D}"/>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B9-4E4A-81CE-CC46EA62A86D}"/>
                </c:ext>
              </c:extLst>
            </c:dLbl>
            <c:dLbl>
              <c:idx val="5"/>
              <c:layout>
                <c:manualLayout>
                  <c:x val="0"/>
                  <c:y val="-2.7464457495868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B9-4E4A-81CE-CC46EA62A86D}"/>
                </c:ext>
              </c:extLst>
            </c:dLbl>
            <c:dLbl>
              <c:idx val="7"/>
              <c:layout>
                <c:manualLayout>
                  <c:x val="0"/>
                  <c:y val="2.574414442988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B9-4E4A-81CE-CC46EA62A86D}"/>
                </c:ext>
              </c:extLst>
            </c:dLbl>
            <c:dLbl>
              <c:idx val="8"/>
              <c:layout>
                <c:manualLayout>
                  <c:x val="0"/>
                  <c:y val="1.72031306598138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B9-4E4A-81CE-CC46EA62A86D}"/>
                </c:ext>
              </c:extLst>
            </c:dLbl>
            <c:dLbl>
              <c:idx val="9"/>
              <c:layout>
                <c:manualLayout>
                  <c:x val="2.5299741343584319E-3"/>
                  <c:y val="-1.8309638330579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B9-4E4A-81CE-CC46EA62A86D}"/>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B9-4E4A-81CE-CC46EA62A86D}"/>
                </c:ext>
              </c:extLst>
            </c:dLbl>
            <c:dLbl>
              <c:idx val="11"/>
              <c:layout>
                <c:manualLayout>
                  <c:x val="0"/>
                  <c:y val="2.2887047913224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BB9-4E4A-81CE-CC46EA62A86D}"/>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BB9-4E4A-81CE-CC46EA62A86D}"/>
                </c:ext>
              </c:extLst>
            </c:dLbl>
            <c:dLbl>
              <c:idx val="13"/>
              <c:layout>
                <c:manualLayout>
                  <c:x val="7.5901129418713834E-3"/>
                  <c:y val="-1.087513223127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BB9-4E4A-81CE-CC46EA62A86D}"/>
                </c:ext>
              </c:extLst>
            </c:dLbl>
            <c:dLbl>
              <c:idx val="14"/>
              <c:layout>
                <c:manualLayout>
                  <c:x val="0"/>
                  <c:y val="1.8309638330579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BB9-4E4A-81CE-CC46EA62A86D}"/>
                </c:ext>
              </c:extLst>
            </c:dLbl>
            <c:dLbl>
              <c:idx val="15"/>
              <c:layout>
                <c:manualLayout>
                  <c:x val="2.5301646731545192E-3"/>
                  <c:y val="-1.2011915681952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BB9-4E4A-81CE-CC46EA62A86D}"/>
                </c:ext>
              </c:extLst>
            </c:dLbl>
            <c:dLbl>
              <c:idx val="16"/>
              <c:layout>
                <c:manualLayout>
                  <c:x val="9.458917453830153E-3"/>
                  <c:y val="1.2011915681952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BB9-4E4A-81CE-CC46EA62A86D}"/>
                </c:ext>
              </c:extLst>
            </c:dLbl>
            <c:dLbl>
              <c:idx val="17"/>
              <c:layout>
                <c:manualLayout>
                  <c:x val="-3.0392843362819252E-3"/>
                  <c:y val="-2.6327674045186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BB9-4E4A-81CE-CC46EA62A86D}"/>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BB9-4E4A-81CE-CC46EA62A86D}"/>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BB9-4E4A-81CE-CC46EA62A86D}"/>
                </c:ext>
              </c:extLst>
            </c:dLbl>
            <c:dLbl>
              <c:idx val="21"/>
              <c:layout>
                <c:manualLayout>
                  <c:x val="0"/>
                  <c:y val="-1.3732228747934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BB9-4E4A-81CE-CC46EA62A86D}"/>
                </c:ext>
              </c:extLst>
            </c:dLbl>
            <c:dLbl>
              <c:idx val="22"/>
              <c:layout>
                <c:manualLayout>
                  <c:x val="-4.8396854204477034E-3"/>
                  <c:y val="-5.4928914991737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BB9-4E4A-81CE-CC46EA62A86D}"/>
                </c:ext>
              </c:extLst>
            </c:dLbl>
            <c:dLbl>
              <c:idx val="23"/>
              <c:layout>
                <c:manualLayout>
                  <c:x val="-1.2099213551118999E-2"/>
                  <c:y val="1.3732228747934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B9-4E4A-81CE-CC46EA62A86D}"/>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Table!$G$488:$G$511</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Table!$J$488:$J$511</c:f>
              <c:numCache>
                <c:formatCode>0.00</c:formatCode>
                <c:ptCount val="24"/>
                <c:pt idx="0">
                  <c:v>97.418499999999995</c:v>
                </c:pt>
                <c:pt idx="1">
                  <c:v>99.876000000000005</c:v>
                </c:pt>
                <c:pt idx="2">
                  <c:v>98.192400000000006</c:v>
                </c:pt>
                <c:pt idx="3">
                  <c:v>98.007999999999996</c:v>
                </c:pt>
                <c:pt idx="4">
                  <c:v>99.571100000000001</c:v>
                </c:pt>
                <c:pt idx="5">
                  <c:v>98.944000000000003</c:v>
                </c:pt>
                <c:pt idx="6">
                  <c:v>97.938100000000006</c:v>
                </c:pt>
                <c:pt idx="7">
                  <c:v>99.325999999999993</c:v>
                </c:pt>
                <c:pt idx="8">
                  <c:v>94.170500000000004</c:v>
                </c:pt>
                <c:pt idx="9">
                  <c:v>95.492099999999994</c:v>
                </c:pt>
                <c:pt idx="10">
                  <c:v>99.056200000000004</c:v>
                </c:pt>
                <c:pt idx="11">
                  <c:v>98.250799999999998</c:v>
                </c:pt>
                <c:pt idx="12">
                  <c:v>99.372699999999995</c:v>
                </c:pt>
                <c:pt idx="13">
                  <c:v>99.712599999999995</c:v>
                </c:pt>
                <c:pt idx="14">
                  <c:v>96.959000000000003</c:v>
                </c:pt>
                <c:pt idx="15">
                  <c:v>98.595600000000005</c:v>
                </c:pt>
                <c:pt idx="16">
                  <c:v>98.497500000000002</c:v>
                </c:pt>
                <c:pt idx="17">
                  <c:v>99.496600000000001</c:v>
                </c:pt>
                <c:pt idx="18">
                  <c:v>97.382900000000006</c:v>
                </c:pt>
                <c:pt idx="19">
                  <c:v>98.148200000000003</c:v>
                </c:pt>
                <c:pt idx="20">
                  <c:v>99.125900000000001</c:v>
                </c:pt>
                <c:pt idx="21">
                  <c:v>99.522300000000001</c:v>
                </c:pt>
                <c:pt idx="22">
                  <c:v>99.844499999999996</c:v>
                </c:pt>
                <c:pt idx="23">
                  <c:v>98.879000000000005</c:v>
                </c:pt>
              </c:numCache>
            </c:numRef>
          </c:val>
          <c:extLst>
            <c:ext xmlns:c16="http://schemas.microsoft.com/office/drawing/2014/chart" uri="{C3380CC4-5D6E-409C-BE32-E72D297353CC}">
              <c16:uniqueId val="{00000018-0BB9-4E4A-81CE-CC46EA62A86D}"/>
            </c:ext>
          </c:extLst>
        </c:ser>
        <c:dLbls>
          <c:showLegendKey val="0"/>
          <c:showVal val="0"/>
          <c:showCatName val="0"/>
          <c:showSerName val="0"/>
          <c:showPercent val="0"/>
          <c:showBubbleSize val="0"/>
        </c:dLbls>
        <c:gapWidth val="86"/>
        <c:axId val="1096740000"/>
        <c:axId val="1096731768"/>
      </c:barChart>
      <c:catAx>
        <c:axId val="1096740000"/>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pPr>
            <a:endParaRPr lang="en-US"/>
          </a:p>
        </c:txPr>
        <c:crossAx val="1096731768"/>
        <c:crosses val="autoZero"/>
        <c:auto val="1"/>
        <c:lblAlgn val="ctr"/>
        <c:lblOffset val="100"/>
        <c:noMultiLvlLbl val="0"/>
      </c:catAx>
      <c:valAx>
        <c:axId val="1096731768"/>
        <c:scaling>
          <c:orientation val="minMax"/>
          <c:max val="110"/>
          <c:min val="70"/>
        </c:scaling>
        <c:delete val="0"/>
        <c:axPos val="l"/>
        <c:majorGridlines/>
        <c:title>
          <c:tx>
            <c:strRef>
              <c:f>Table!$B$518</c:f>
              <c:strCache>
                <c:ptCount val="1"/>
                <c:pt idx="0">
                  <c:v>% of VKT &lt; Threshold Level</c:v>
                </c:pt>
              </c:strCache>
            </c:strRef>
          </c:tx>
          <c:layout>
            <c:manualLayout>
              <c:xMode val="edge"/>
              <c:yMode val="edge"/>
              <c:x val="1.8987500964530703E-2"/>
              <c:y val="0.15269193132444148"/>
            </c:manualLayout>
          </c:layout>
          <c:overlay val="0"/>
          <c:txPr>
            <a:bodyPr rot="-5400000" vert="horz"/>
            <a:lstStyle/>
            <a:p>
              <a:pPr>
                <a:defRPr sz="800"/>
              </a:pPr>
              <a:endParaRPr lang="en-US"/>
            </a:p>
          </c:txPr>
        </c:title>
        <c:numFmt formatCode="0.0" sourceLinked="0"/>
        <c:majorTickMark val="out"/>
        <c:minorTickMark val="none"/>
        <c:tickLblPos val="nextTo"/>
        <c:txPr>
          <a:bodyPr/>
          <a:lstStyle/>
          <a:p>
            <a:pPr>
              <a:defRPr sz="800"/>
            </a:pPr>
            <a:endParaRPr lang="en-US"/>
          </a:p>
        </c:txPr>
        <c:crossAx val="1096740000"/>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C5A-4F22-9FC4-92652885F2B0}"/>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5A-4F22-9FC4-92652885F2B0}"/>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5A-4F22-9FC4-92652885F2B0}"/>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5A-4F22-9FC4-92652885F2B0}"/>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5A-4F22-9FC4-92652885F2B0}"/>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5A-4F22-9FC4-92652885F2B0}"/>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5A-4F22-9FC4-92652885F2B0}"/>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5A-4F22-9FC4-92652885F2B0}"/>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5A-4F22-9FC4-92652885F2B0}"/>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5A-4F22-9FC4-92652885F2B0}"/>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5A-4F22-9FC4-92652885F2B0}"/>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5A-4F22-9FC4-92652885F2B0}"/>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5A-4F22-9FC4-92652885F2B0}"/>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5A-4F22-9FC4-92652885F2B0}"/>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Table!$G$488:$G$510</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Table!$K$488:$K$510</c:f>
              <c:numCache>
                <c:formatCode>0.00</c:formatCode>
                <c:ptCount val="23"/>
                <c:pt idx="0">
                  <c:v>-1.4605000000000103</c:v>
                </c:pt>
                <c:pt idx="1">
                  <c:v>0.99699999999999989</c:v>
                </c:pt>
                <c:pt idx="2">
                  <c:v>-0.68659999999999854</c:v>
                </c:pt>
                <c:pt idx="3">
                  <c:v>-0.87100000000000932</c:v>
                </c:pt>
                <c:pt idx="4">
                  <c:v>0.69209999999999638</c:v>
                </c:pt>
                <c:pt idx="5">
                  <c:v>6.4999999999997726E-2</c:v>
                </c:pt>
                <c:pt idx="6">
                  <c:v>-0.94089999999999918</c:v>
                </c:pt>
                <c:pt idx="7">
                  <c:v>0.44699999999998852</c:v>
                </c:pt>
                <c:pt idx="8">
                  <c:v>-4.7085000000000008</c:v>
                </c:pt>
                <c:pt idx="9">
                  <c:v>-3.3869000000000113</c:v>
                </c:pt>
                <c:pt idx="10">
                  <c:v>0.17719999999999914</c:v>
                </c:pt>
                <c:pt idx="11">
                  <c:v>-0.62820000000000675</c:v>
                </c:pt>
                <c:pt idx="12">
                  <c:v>0.49369999999998981</c:v>
                </c:pt>
                <c:pt idx="13">
                  <c:v>0.8335999999999899</c:v>
                </c:pt>
                <c:pt idx="14">
                  <c:v>-1.9200000000000017</c:v>
                </c:pt>
                <c:pt idx="15">
                  <c:v>-0.28340000000000032</c:v>
                </c:pt>
                <c:pt idx="16">
                  <c:v>-0.38150000000000261</c:v>
                </c:pt>
                <c:pt idx="17">
                  <c:v>0.61759999999999593</c:v>
                </c:pt>
                <c:pt idx="18">
                  <c:v>-1.4960999999999984</c:v>
                </c:pt>
                <c:pt idx="19">
                  <c:v>-0.73080000000000211</c:v>
                </c:pt>
                <c:pt idx="20">
                  <c:v>0.24689999999999657</c:v>
                </c:pt>
                <c:pt idx="21">
                  <c:v>0.64329999999999643</c:v>
                </c:pt>
                <c:pt idx="22">
                  <c:v>0.96549999999999159</c:v>
                </c:pt>
              </c:numCache>
            </c:numRef>
          </c:val>
          <c:extLst>
            <c:ext xmlns:c16="http://schemas.microsoft.com/office/drawing/2014/chart" uri="{C3380CC4-5D6E-409C-BE32-E72D297353CC}">
              <c16:uniqueId val="{0000000F-EC5A-4F22-9FC4-92652885F2B0}"/>
            </c:ext>
          </c:extLst>
        </c:ser>
        <c:dLbls>
          <c:showLegendKey val="0"/>
          <c:showVal val="0"/>
          <c:showCatName val="0"/>
          <c:showSerName val="0"/>
          <c:showPercent val="0"/>
          <c:showBubbleSize val="0"/>
        </c:dLbls>
        <c:gapWidth val="86"/>
        <c:axId val="1096736864"/>
        <c:axId val="1096732944"/>
      </c:barChart>
      <c:catAx>
        <c:axId val="1096736864"/>
        <c:scaling>
          <c:orientation val="minMax"/>
        </c:scaling>
        <c:delete val="0"/>
        <c:axPos val="b"/>
        <c:title>
          <c:tx>
            <c:rich>
              <a:bodyPr/>
              <a:lstStyle/>
              <a:p>
                <a:pPr>
                  <a:defRPr sz="800"/>
                </a:pPr>
                <a:r>
                  <a:rPr lang="en-US" sz="800"/>
                  <a:t>NOC</a:t>
                </a:r>
              </a:p>
            </c:rich>
          </c:tx>
          <c:layout>
            <c:manualLayout>
              <c:xMode val="edge"/>
              <c:yMode val="edge"/>
              <c:x val="0.52643718980598775"/>
              <c:y val="0.92185561579889019"/>
            </c:manualLayout>
          </c:layout>
          <c:overlay val="0"/>
        </c:title>
        <c:numFmt formatCode="General" sourceLinked="0"/>
        <c:majorTickMark val="out"/>
        <c:minorTickMark val="none"/>
        <c:tickLblPos val="low"/>
        <c:txPr>
          <a:bodyPr rot="-5400000" vert="horz"/>
          <a:lstStyle/>
          <a:p>
            <a:pPr>
              <a:defRPr sz="800"/>
            </a:pPr>
            <a:endParaRPr lang="en-US"/>
          </a:p>
        </c:txPr>
        <c:crossAx val="1096732944"/>
        <c:crosses val="autoZero"/>
        <c:auto val="1"/>
        <c:lblAlgn val="ctr"/>
        <c:lblOffset val="100"/>
        <c:noMultiLvlLbl val="0"/>
      </c:catAx>
      <c:valAx>
        <c:axId val="1096732944"/>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96736864"/>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3857895045071"/>
          <c:y val="5.5172413793103482E-2"/>
          <c:w val="0.74560252990688525"/>
          <c:h val="0.74904262829215362"/>
        </c:manualLayout>
      </c:layout>
      <c:barChart>
        <c:barDir val="col"/>
        <c:grouping val="clustered"/>
        <c:varyColors val="0"/>
        <c:ser>
          <c:idx val="0"/>
          <c:order val="0"/>
          <c:tx>
            <c:strRef>
              <c:f>Table!$G$516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50E-40A1-8AFE-4E5C08BC7DDD}"/>
              </c:ext>
            </c:extLst>
          </c:dPt>
          <c:cat>
            <c:numRef>
              <c:f>Table!$J$515:$O$515</c:f>
              <c:numCache>
                <c:formatCode>General</c:formatCode>
                <c:ptCount val="6"/>
                <c:pt idx="0">
                  <c:v>2014</c:v>
                </c:pt>
                <c:pt idx="1">
                  <c:v>2015</c:v>
                </c:pt>
                <c:pt idx="2">
                  <c:v>2016</c:v>
                </c:pt>
                <c:pt idx="3">
                  <c:v>2017</c:v>
                </c:pt>
                <c:pt idx="4">
                  <c:v>2018</c:v>
                </c:pt>
                <c:pt idx="5">
                  <c:v>2019</c:v>
                </c:pt>
              </c:numCache>
            </c:numRef>
          </c:cat>
          <c:val>
            <c:numRef>
              <c:f>Table!$J$516:$O$516</c:f>
              <c:numCache>
                <c:formatCode>0.00</c:formatCode>
                <c:ptCount val="6"/>
                <c:pt idx="0">
                  <c:v>99.241200000000006</c:v>
                </c:pt>
                <c:pt idx="1">
                  <c:v>99.264300000000006</c:v>
                </c:pt>
                <c:pt idx="2">
                  <c:v>99.233000000000004</c:v>
                </c:pt>
                <c:pt idx="3">
                  <c:v>99.159000000000006</c:v>
                </c:pt>
                <c:pt idx="4">
                  <c:v>99.004199999999997</c:v>
                </c:pt>
                <c:pt idx="5">
                  <c:v>98.879000000000005</c:v>
                </c:pt>
              </c:numCache>
            </c:numRef>
          </c:val>
          <c:extLst>
            <c:ext xmlns:c16="http://schemas.microsoft.com/office/drawing/2014/chart" uri="{C3380CC4-5D6E-409C-BE32-E72D297353CC}">
              <c16:uniqueId val="{00000002-B50E-40A1-8AFE-4E5C08BC7DDD}"/>
            </c:ext>
          </c:extLst>
        </c:ser>
        <c:ser>
          <c:idx val="1"/>
          <c:order val="1"/>
          <c:tx>
            <c:strRef>
              <c:f>Table!$G$525</c:f>
              <c:strCache>
                <c:ptCount val="1"/>
                <c:pt idx="0">
                  <c:v>AUCK ALLIANCE</c:v>
                </c:pt>
              </c:strCache>
            </c:strRef>
          </c:tx>
          <c:spPr>
            <a:solidFill>
              <a:srgbClr val="C00000"/>
            </a:solidFill>
            <a:scene3d>
              <a:camera prst="orthographicFront"/>
              <a:lightRig rig="threePt" dir="t"/>
            </a:scene3d>
            <a:sp3d>
              <a:bevelT/>
            </a:sp3d>
          </c:spPr>
          <c:invertIfNegative val="0"/>
          <c:cat>
            <c:numRef>
              <c:f>Table!$J$515:$O$515</c:f>
              <c:numCache>
                <c:formatCode>General</c:formatCode>
                <c:ptCount val="6"/>
                <c:pt idx="0">
                  <c:v>2014</c:v>
                </c:pt>
                <c:pt idx="1">
                  <c:v>2015</c:v>
                </c:pt>
                <c:pt idx="2">
                  <c:v>2016</c:v>
                </c:pt>
                <c:pt idx="3">
                  <c:v>2017</c:v>
                </c:pt>
                <c:pt idx="4">
                  <c:v>2018</c:v>
                </c:pt>
                <c:pt idx="5">
                  <c:v>2019</c:v>
                </c:pt>
              </c:numCache>
            </c:numRef>
          </c:cat>
          <c:val>
            <c:numRef>
              <c:f>Table!$J$525:$O$525</c:f>
              <c:numCache>
                <c:formatCode>0.00</c:formatCode>
                <c:ptCount val="6"/>
                <c:pt idx="0">
                  <c:v>99.996300000000005</c:v>
                </c:pt>
                <c:pt idx="1">
                  <c:v>99.994600000000005</c:v>
                </c:pt>
                <c:pt idx="2">
                  <c:v>99.990700000000004</c:v>
                </c:pt>
                <c:pt idx="3">
                  <c:v>99.990099999999998</c:v>
                </c:pt>
                <c:pt idx="4">
                  <c:v>99.897199999999998</c:v>
                </c:pt>
                <c:pt idx="5">
                  <c:v>99.876000000000005</c:v>
                </c:pt>
              </c:numCache>
            </c:numRef>
          </c:val>
          <c:extLst>
            <c:ext xmlns:c16="http://schemas.microsoft.com/office/drawing/2014/chart" uri="{C3380CC4-5D6E-409C-BE32-E72D297353CC}">
              <c16:uniqueId val="{00000003-B50E-40A1-8AFE-4E5C08BC7DDD}"/>
            </c:ext>
          </c:extLst>
        </c:ser>
        <c:dLbls>
          <c:showLegendKey val="0"/>
          <c:showVal val="0"/>
          <c:showCatName val="0"/>
          <c:showSerName val="0"/>
          <c:showPercent val="0"/>
          <c:showBubbleSize val="0"/>
        </c:dLbls>
        <c:gapWidth val="150"/>
        <c:axId val="1096731376"/>
        <c:axId val="1096734120"/>
      </c:barChart>
      <c:catAx>
        <c:axId val="109673137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34120"/>
        <c:crosses val="autoZero"/>
        <c:auto val="1"/>
        <c:lblAlgn val="ctr"/>
        <c:lblOffset val="100"/>
        <c:noMultiLvlLbl val="0"/>
      </c:catAx>
      <c:valAx>
        <c:axId val="1096734120"/>
        <c:scaling>
          <c:orientation val="minMax"/>
        </c:scaling>
        <c:delete val="0"/>
        <c:axPos val="l"/>
        <c:majorGridlines/>
        <c:title>
          <c:tx>
            <c:strRef>
              <c:f>Table!$B$518</c:f>
              <c:strCache>
                <c:ptCount val="1"/>
                <c:pt idx="0">
                  <c:v>% of VKT &lt; Threshold Level</c:v>
                </c:pt>
              </c:strCache>
            </c:strRef>
          </c:tx>
          <c:layout>
            <c:manualLayout>
              <c:xMode val="edge"/>
              <c:yMode val="edge"/>
              <c:x val="7.0334278587554783E-2"/>
              <c:y val="0.13831232634382243"/>
            </c:manualLayout>
          </c:layout>
          <c:overlay val="0"/>
          <c:txPr>
            <a:bodyPr rot="-5400000" vert="horz"/>
            <a:lstStyle/>
            <a:p>
              <a:pPr>
                <a:defRPr sz="800"/>
              </a:pPr>
              <a:endParaRPr lang="en-US"/>
            </a:p>
          </c:txPr>
        </c:title>
        <c:numFmt formatCode="0.0" sourceLinked="0"/>
        <c:majorTickMark val="none"/>
        <c:minorTickMark val="none"/>
        <c:tickLblPos val="nextTo"/>
        <c:txPr>
          <a:bodyPr/>
          <a:lstStyle/>
          <a:p>
            <a:pPr>
              <a:defRPr sz="800"/>
            </a:pPr>
            <a:endParaRPr lang="en-US"/>
          </a:p>
        </c:txPr>
        <c:crossAx val="1096731376"/>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Table!$G$533</c:f>
              <c:strCache>
                <c:ptCount val="1"/>
                <c:pt idx="0">
                  <c:v>National vs AUCK ALLIANCE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E77-4146-A657-C57E3E803563}"/>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77-4146-A657-C57E3E803563}"/>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77-4146-A657-C57E3E803563}"/>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77-4146-A657-C57E3E803563}"/>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77-4146-A657-C57E3E803563}"/>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77-4146-A657-C57E3E803563}"/>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77-4146-A657-C57E3E803563}"/>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77-4146-A657-C57E3E803563}"/>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77-4146-A657-C57E3E803563}"/>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77-4146-A657-C57E3E803563}"/>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77-4146-A657-C57E3E803563}"/>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E77-4146-A657-C57E3E803563}"/>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E77-4146-A657-C57E3E803563}"/>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E77-4146-A657-C57E3E803563}"/>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Table!$J$515:$O$515</c:f>
              <c:numCache>
                <c:formatCode>General</c:formatCode>
                <c:ptCount val="6"/>
                <c:pt idx="0">
                  <c:v>2014</c:v>
                </c:pt>
                <c:pt idx="1">
                  <c:v>2015</c:v>
                </c:pt>
                <c:pt idx="2">
                  <c:v>2016</c:v>
                </c:pt>
                <c:pt idx="3">
                  <c:v>2017</c:v>
                </c:pt>
                <c:pt idx="4">
                  <c:v>2018</c:v>
                </c:pt>
                <c:pt idx="5">
                  <c:v>2019</c:v>
                </c:pt>
              </c:numCache>
            </c:numRef>
          </c:cat>
          <c:val>
            <c:numRef>
              <c:f>Table!$J$533:$O$533</c:f>
              <c:numCache>
                <c:formatCode>0.00</c:formatCode>
                <c:ptCount val="6"/>
                <c:pt idx="0">
                  <c:v>-0.75509999999999877</c:v>
                </c:pt>
                <c:pt idx="1">
                  <c:v>-0.73029999999999973</c:v>
                </c:pt>
                <c:pt idx="2">
                  <c:v>-0.75769999999999982</c:v>
                </c:pt>
                <c:pt idx="3">
                  <c:v>-0.83109999999999218</c:v>
                </c:pt>
                <c:pt idx="4">
                  <c:v>-0.89300000000000068</c:v>
                </c:pt>
                <c:pt idx="5">
                  <c:v>-0.99699999999999989</c:v>
                </c:pt>
              </c:numCache>
            </c:numRef>
          </c:val>
          <c:extLst>
            <c:ext xmlns:c16="http://schemas.microsoft.com/office/drawing/2014/chart" uri="{C3380CC4-5D6E-409C-BE32-E72D297353CC}">
              <c16:uniqueId val="{0000000F-2E77-4146-A657-C57E3E803563}"/>
            </c:ext>
          </c:extLst>
        </c:ser>
        <c:dLbls>
          <c:showLegendKey val="0"/>
          <c:showVal val="0"/>
          <c:showCatName val="0"/>
          <c:showSerName val="0"/>
          <c:showPercent val="0"/>
          <c:showBubbleSize val="0"/>
        </c:dLbls>
        <c:gapWidth val="86"/>
        <c:axId val="1096736472"/>
        <c:axId val="1096727848"/>
      </c:barChart>
      <c:catAx>
        <c:axId val="1096736472"/>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55"/>
            </c:manualLayout>
          </c:layout>
          <c:overlay val="0"/>
        </c:title>
        <c:numFmt formatCode="General" sourceLinked="1"/>
        <c:majorTickMark val="out"/>
        <c:minorTickMark val="none"/>
        <c:tickLblPos val="low"/>
        <c:txPr>
          <a:bodyPr rot="0" vert="horz"/>
          <a:lstStyle/>
          <a:p>
            <a:pPr>
              <a:defRPr sz="800"/>
            </a:pPr>
            <a:endParaRPr lang="en-US"/>
          </a:p>
        </c:txPr>
        <c:crossAx val="1096727848"/>
        <c:crosses val="autoZero"/>
        <c:auto val="1"/>
        <c:lblAlgn val="ctr"/>
        <c:lblOffset val="100"/>
        <c:noMultiLvlLbl val="0"/>
      </c:catAx>
      <c:valAx>
        <c:axId val="1096727848"/>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96736472"/>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Table!$G$516</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Table!$J$516:$J$522</c:f>
              <c:numCache>
                <c:formatCode>0.00</c:formatCode>
                <c:ptCount val="7"/>
                <c:pt idx="0">
                  <c:v>99.241200000000006</c:v>
                </c:pt>
                <c:pt idx="1">
                  <c:v>99.608900000000006</c:v>
                </c:pt>
                <c:pt idx="2">
                  <c:v>99.268299999999996</c:v>
                </c:pt>
                <c:pt idx="3">
                  <c:v>99.310400000000001</c:v>
                </c:pt>
                <c:pt idx="4">
                  <c:v>99.112700000000004</c:v>
                </c:pt>
                <c:pt idx="5">
                  <c:v>98.747399999999999</c:v>
                </c:pt>
                <c:pt idx="6">
                  <c:v>99.143699999999995</c:v>
                </c:pt>
              </c:numCache>
            </c:numRef>
          </c:val>
          <c:extLst>
            <c:ext xmlns:c16="http://schemas.microsoft.com/office/drawing/2014/chart" uri="{C3380CC4-5D6E-409C-BE32-E72D297353CC}">
              <c16:uniqueId val="{00000000-142A-4D76-B61F-30F8B6962D2C}"/>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Table!$K$516:$K$522</c:f>
              <c:numCache>
                <c:formatCode>0.00</c:formatCode>
                <c:ptCount val="7"/>
                <c:pt idx="0">
                  <c:v>99.264300000000006</c:v>
                </c:pt>
                <c:pt idx="1">
                  <c:v>99.599100000000007</c:v>
                </c:pt>
                <c:pt idx="2">
                  <c:v>99.287599999999998</c:v>
                </c:pt>
                <c:pt idx="3">
                  <c:v>99.296599999999998</c:v>
                </c:pt>
                <c:pt idx="4">
                  <c:v>99.232100000000003</c:v>
                </c:pt>
                <c:pt idx="5">
                  <c:v>98.748000000000005</c:v>
                </c:pt>
                <c:pt idx="6">
                  <c:v>99.266099999999994</c:v>
                </c:pt>
              </c:numCache>
            </c:numRef>
          </c:val>
          <c:extLst>
            <c:ext xmlns:c16="http://schemas.microsoft.com/office/drawing/2014/chart" uri="{C3380CC4-5D6E-409C-BE32-E72D297353CC}">
              <c16:uniqueId val="{00000001-142A-4D76-B61F-30F8B6962D2C}"/>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Table!$L$516:$L$522</c:f>
              <c:numCache>
                <c:formatCode>0.00</c:formatCode>
                <c:ptCount val="7"/>
                <c:pt idx="0">
                  <c:v>99.233000000000004</c:v>
                </c:pt>
                <c:pt idx="1">
                  <c:v>99.688100000000006</c:v>
                </c:pt>
                <c:pt idx="2">
                  <c:v>99.309899999999999</c:v>
                </c:pt>
                <c:pt idx="3">
                  <c:v>99.303200000000004</c:v>
                </c:pt>
                <c:pt idx="4">
                  <c:v>99.133700000000005</c:v>
                </c:pt>
                <c:pt idx="5">
                  <c:v>98.532200000000003</c:v>
                </c:pt>
                <c:pt idx="6">
                  <c:v>99.158799999999999</c:v>
                </c:pt>
              </c:numCache>
            </c:numRef>
          </c:val>
          <c:extLst>
            <c:ext xmlns:c16="http://schemas.microsoft.com/office/drawing/2014/chart" uri="{C3380CC4-5D6E-409C-BE32-E72D297353CC}">
              <c16:uniqueId val="{00000002-142A-4D76-B61F-30F8B6962D2C}"/>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Table!$M$516:$M$522</c:f>
              <c:numCache>
                <c:formatCode>0.00</c:formatCode>
                <c:ptCount val="7"/>
                <c:pt idx="0">
                  <c:v>99.159000000000006</c:v>
                </c:pt>
                <c:pt idx="1">
                  <c:v>99.779600000000002</c:v>
                </c:pt>
                <c:pt idx="2">
                  <c:v>98.948999999999998</c:v>
                </c:pt>
                <c:pt idx="3">
                  <c:v>99.156099999999995</c:v>
                </c:pt>
                <c:pt idx="4">
                  <c:v>98.994</c:v>
                </c:pt>
                <c:pt idx="5">
                  <c:v>98.396299999999997</c:v>
                </c:pt>
                <c:pt idx="6">
                  <c:v>99.178299999999993</c:v>
                </c:pt>
              </c:numCache>
            </c:numRef>
          </c:val>
          <c:extLst>
            <c:ext xmlns:c16="http://schemas.microsoft.com/office/drawing/2014/chart" uri="{C3380CC4-5D6E-409C-BE32-E72D297353CC}">
              <c16:uniqueId val="{00000003-142A-4D76-B61F-30F8B6962D2C}"/>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Table!$N$516:$N$522</c:f>
              <c:numCache>
                <c:formatCode>0.00</c:formatCode>
                <c:ptCount val="7"/>
                <c:pt idx="0">
                  <c:v>99.004199999999997</c:v>
                </c:pt>
                <c:pt idx="1">
                  <c:v>99.686599999999999</c:v>
                </c:pt>
                <c:pt idx="2">
                  <c:v>99.040700000000001</c:v>
                </c:pt>
                <c:pt idx="3">
                  <c:v>98.893199999999993</c:v>
                </c:pt>
                <c:pt idx="4">
                  <c:v>98.896600000000007</c:v>
                </c:pt>
                <c:pt idx="5">
                  <c:v>98.301599999999993</c:v>
                </c:pt>
                <c:pt idx="6">
                  <c:v>98.688999999999993</c:v>
                </c:pt>
              </c:numCache>
            </c:numRef>
          </c:val>
          <c:extLst>
            <c:ext xmlns:c16="http://schemas.microsoft.com/office/drawing/2014/chart" uri="{C3380CC4-5D6E-409C-BE32-E72D297353CC}">
              <c16:uniqueId val="{00000004-142A-4D76-B61F-30F8B6962D2C}"/>
            </c:ext>
          </c:extLst>
        </c:ser>
        <c:ser>
          <c:idx val="5"/>
          <c:order val="5"/>
          <c:tx>
            <c:strRef>
              <c:f>Table!$O$515</c:f>
              <c:strCache>
                <c:ptCount val="1"/>
                <c:pt idx="0">
                  <c:v>2019</c:v>
                </c:pt>
              </c:strCache>
            </c:strRef>
          </c:tx>
          <c:spPr>
            <a:noFill/>
            <a:ln>
              <a:noFill/>
            </a:ln>
          </c:spPr>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Table!$O$516:$O$522</c:f>
              <c:numCache>
                <c:formatCode>0.00</c:formatCode>
                <c:ptCount val="7"/>
                <c:pt idx="0">
                  <c:v>98.879000000000005</c:v>
                </c:pt>
                <c:pt idx="1">
                  <c:v>99.549400000000006</c:v>
                </c:pt>
                <c:pt idx="2">
                  <c:v>99.008099999999999</c:v>
                </c:pt>
                <c:pt idx="3">
                  <c:v>98.814599999999999</c:v>
                </c:pt>
                <c:pt idx="4">
                  <c:v>98.708699999999993</c:v>
                </c:pt>
                <c:pt idx="5">
                  <c:v>98.064400000000006</c:v>
                </c:pt>
                <c:pt idx="6">
                  <c:v>98.928399999999996</c:v>
                </c:pt>
              </c:numCache>
            </c:numRef>
          </c:val>
          <c:extLst>
            <c:ext xmlns:c16="http://schemas.microsoft.com/office/drawing/2014/chart" uri="{C3380CC4-5D6E-409C-BE32-E72D297353CC}">
              <c16:uniqueId val="{00000005-142A-4D76-B61F-30F8B6962D2C}"/>
            </c:ext>
          </c:extLst>
        </c:ser>
        <c:dLbls>
          <c:showLegendKey val="0"/>
          <c:showVal val="0"/>
          <c:showCatName val="0"/>
          <c:showSerName val="0"/>
          <c:showPercent val="0"/>
          <c:showBubbleSize val="0"/>
        </c:dLbls>
        <c:gapWidth val="150"/>
        <c:axId val="1096729024"/>
        <c:axId val="1096729808"/>
      </c:barChart>
      <c:catAx>
        <c:axId val="109672902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96729808"/>
        <c:crosses val="autoZero"/>
        <c:auto val="1"/>
        <c:lblAlgn val="ctr"/>
        <c:lblOffset val="100"/>
        <c:noMultiLvlLbl val="0"/>
      </c:catAx>
      <c:valAx>
        <c:axId val="1096729808"/>
        <c:scaling>
          <c:orientation val="minMax"/>
        </c:scaling>
        <c:delete val="1"/>
        <c:axPos val="l"/>
        <c:numFmt formatCode="0" sourceLinked="0"/>
        <c:majorTickMark val="none"/>
        <c:minorTickMark val="none"/>
        <c:tickLblPos val="none"/>
        <c:crossAx val="1096729024"/>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Table!$G$525</c:f>
          <c:strCache>
            <c:ptCount val="1"/>
            <c:pt idx="0">
              <c:v>AUCK ALLIANCE</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Table!$J$525:$J$531</c:f>
              <c:numCache>
                <c:formatCode>0.00</c:formatCode>
                <c:ptCount val="7"/>
                <c:pt idx="0">
                  <c:v>99.996300000000005</c:v>
                </c:pt>
                <c:pt idx="1">
                  <c:v>99.996200000000002</c:v>
                </c:pt>
                <c:pt idx="2">
                  <c:v>0</c:v>
                </c:pt>
                <c:pt idx="3">
                  <c:v>100</c:v>
                </c:pt>
                <c:pt idx="4">
                  <c:v>0</c:v>
                </c:pt>
                <c:pt idx="5">
                  <c:v>100</c:v>
                </c:pt>
                <c:pt idx="6">
                  <c:v>0</c:v>
                </c:pt>
              </c:numCache>
            </c:numRef>
          </c:val>
          <c:extLst>
            <c:ext xmlns:c16="http://schemas.microsoft.com/office/drawing/2014/chart" uri="{C3380CC4-5D6E-409C-BE32-E72D297353CC}">
              <c16:uniqueId val="{00000000-64FB-45EB-AE2D-27BF833A49C2}"/>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Table!$K$525:$K$531</c:f>
              <c:numCache>
                <c:formatCode>0.00</c:formatCode>
                <c:ptCount val="7"/>
                <c:pt idx="0">
                  <c:v>99.994600000000005</c:v>
                </c:pt>
                <c:pt idx="1">
                  <c:v>99.994500000000002</c:v>
                </c:pt>
                <c:pt idx="2">
                  <c:v>0</c:v>
                </c:pt>
                <c:pt idx="3">
                  <c:v>100</c:v>
                </c:pt>
                <c:pt idx="4">
                  <c:v>0</c:v>
                </c:pt>
                <c:pt idx="5">
                  <c:v>100</c:v>
                </c:pt>
                <c:pt idx="6">
                  <c:v>0</c:v>
                </c:pt>
              </c:numCache>
            </c:numRef>
          </c:val>
          <c:extLst>
            <c:ext xmlns:c16="http://schemas.microsoft.com/office/drawing/2014/chart" uri="{C3380CC4-5D6E-409C-BE32-E72D297353CC}">
              <c16:uniqueId val="{00000001-64FB-45EB-AE2D-27BF833A49C2}"/>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Table!$L$525:$L$531</c:f>
              <c:numCache>
                <c:formatCode>0.00</c:formatCode>
                <c:ptCount val="7"/>
                <c:pt idx="0">
                  <c:v>99.990700000000004</c:v>
                </c:pt>
                <c:pt idx="1">
                  <c:v>99.990499999999997</c:v>
                </c:pt>
                <c:pt idx="2">
                  <c:v>0</c:v>
                </c:pt>
                <c:pt idx="3">
                  <c:v>100</c:v>
                </c:pt>
                <c:pt idx="4">
                  <c:v>0</c:v>
                </c:pt>
                <c:pt idx="5">
                  <c:v>100</c:v>
                </c:pt>
                <c:pt idx="6">
                  <c:v>0</c:v>
                </c:pt>
              </c:numCache>
            </c:numRef>
          </c:val>
          <c:extLst>
            <c:ext xmlns:c16="http://schemas.microsoft.com/office/drawing/2014/chart" uri="{C3380CC4-5D6E-409C-BE32-E72D297353CC}">
              <c16:uniqueId val="{00000002-64FB-45EB-AE2D-27BF833A49C2}"/>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Table!$M$525:$M$531</c:f>
              <c:numCache>
                <c:formatCode>0.00</c:formatCode>
                <c:ptCount val="7"/>
                <c:pt idx="0">
                  <c:v>99.990099999999998</c:v>
                </c:pt>
                <c:pt idx="1">
                  <c:v>99.99</c:v>
                </c:pt>
                <c:pt idx="2">
                  <c:v>0</c:v>
                </c:pt>
                <c:pt idx="3">
                  <c:v>100</c:v>
                </c:pt>
                <c:pt idx="4">
                  <c:v>0</c:v>
                </c:pt>
                <c:pt idx="5">
                  <c:v>100</c:v>
                </c:pt>
                <c:pt idx="6">
                  <c:v>0</c:v>
                </c:pt>
              </c:numCache>
            </c:numRef>
          </c:val>
          <c:extLst>
            <c:ext xmlns:c16="http://schemas.microsoft.com/office/drawing/2014/chart" uri="{C3380CC4-5D6E-409C-BE32-E72D297353CC}">
              <c16:uniqueId val="{00000003-64FB-45EB-AE2D-27BF833A49C2}"/>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Table!$N$525:$N$531</c:f>
              <c:numCache>
                <c:formatCode>0.00</c:formatCode>
                <c:ptCount val="7"/>
                <c:pt idx="0">
                  <c:v>99.897199999999998</c:v>
                </c:pt>
                <c:pt idx="1">
                  <c:v>99.990899999999996</c:v>
                </c:pt>
                <c:pt idx="2">
                  <c:v>0</c:v>
                </c:pt>
                <c:pt idx="3">
                  <c:v>98.2667</c:v>
                </c:pt>
                <c:pt idx="4">
                  <c:v>0</c:v>
                </c:pt>
                <c:pt idx="5">
                  <c:v>100</c:v>
                </c:pt>
                <c:pt idx="6">
                  <c:v>0</c:v>
                </c:pt>
              </c:numCache>
            </c:numRef>
          </c:val>
          <c:extLst>
            <c:ext xmlns:c16="http://schemas.microsoft.com/office/drawing/2014/chart" uri="{C3380CC4-5D6E-409C-BE32-E72D297353CC}">
              <c16:uniqueId val="{00000004-64FB-45EB-AE2D-27BF833A49C2}"/>
            </c:ext>
          </c:extLst>
        </c:ser>
        <c:ser>
          <c:idx val="5"/>
          <c:order val="5"/>
          <c:tx>
            <c:strRef>
              <c:f>Table!$O$515</c:f>
              <c:strCache>
                <c:ptCount val="1"/>
                <c:pt idx="0">
                  <c:v>2019</c:v>
                </c:pt>
              </c:strCache>
            </c:strRef>
          </c:tx>
          <c:spPr>
            <a:noFill/>
            <a:ln>
              <a:noFill/>
            </a:ln>
          </c:spPr>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Table!$O$525:$O$531</c:f>
              <c:numCache>
                <c:formatCode>0.00</c:formatCode>
                <c:ptCount val="7"/>
                <c:pt idx="0">
                  <c:v>99.876000000000005</c:v>
                </c:pt>
                <c:pt idx="1">
                  <c:v>99.965000000000003</c:v>
                </c:pt>
                <c:pt idx="2">
                  <c:v>0</c:v>
                </c:pt>
                <c:pt idx="3">
                  <c:v>98.264099999999999</c:v>
                </c:pt>
                <c:pt idx="4">
                  <c:v>0</c:v>
                </c:pt>
                <c:pt idx="5">
                  <c:v>100</c:v>
                </c:pt>
                <c:pt idx="6">
                  <c:v>0</c:v>
                </c:pt>
              </c:numCache>
            </c:numRef>
          </c:val>
          <c:extLst>
            <c:ext xmlns:c16="http://schemas.microsoft.com/office/drawing/2014/chart" uri="{C3380CC4-5D6E-409C-BE32-E72D297353CC}">
              <c16:uniqueId val="{00000005-64FB-45EB-AE2D-27BF833A49C2}"/>
            </c:ext>
          </c:extLst>
        </c:ser>
        <c:dLbls>
          <c:showLegendKey val="0"/>
          <c:showVal val="0"/>
          <c:showCatName val="0"/>
          <c:showSerName val="0"/>
          <c:showPercent val="0"/>
          <c:showBubbleSize val="0"/>
        </c:dLbls>
        <c:gapWidth val="150"/>
        <c:axId val="1096745096"/>
        <c:axId val="1096745488"/>
      </c:barChart>
      <c:catAx>
        <c:axId val="1096745096"/>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96745488"/>
        <c:crosses val="autoZero"/>
        <c:auto val="1"/>
        <c:lblAlgn val="ctr"/>
        <c:lblOffset val="100"/>
        <c:noMultiLvlLbl val="0"/>
      </c:catAx>
      <c:valAx>
        <c:axId val="1096745488"/>
        <c:scaling>
          <c:orientation val="minMax"/>
        </c:scaling>
        <c:delete val="1"/>
        <c:axPos val="l"/>
        <c:numFmt formatCode="0" sourceLinked="0"/>
        <c:majorTickMark val="none"/>
        <c:minorTickMark val="none"/>
        <c:tickLblPos val="none"/>
        <c:crossAx val="1096745096"/>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Table!$J$459</c:f>
              <c:strCache>
                <c:ptCount val="1"/>
                <c:pt idx="0">
                  <c:v>2014</c:v>
                </c:pt>
              </c:strCache>
            </c:strRef>
          </c:tx>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Table!$J$516:$J$522</c:f>
              <c:numCache>
                <c:formatCode>0.00</c:formatCode>
                <c:ptCount val="7"/>
                <c:pt idx="0">
                  <c:v>99.241200000000006</c:v>
                </c:pt>
                <c:pt idx="1">
                  <c:v>99.608900000000006</c:v>
                </c:pt>
                <c:pt idx="2">
                  <c:v>99.268299999999996</c:v>
                </c:pt>
                <c:pt idx="3">
                  <c:v>99.310400000000001</c:v>
                </c:pt>
                <c:pt idx="4">
                  <c:v>99.112700000000004</c:v>
                </c:pt>
                <c:pt idx="5">
                  <c:v>98.747399999999999</c:v>
                </c:pt>
                <c:pt idx="6">
                  <c:v>99.143699999999995</c:v>
                </c:pt>
              </c:numCache>
            </c:numRef>
          </c:val>
          <c:extLst>
            <c:ext xmlns:c16="http://schemas.microsoft.com/office/drawing/2014/chart" uri="{C3380CC4-5D6E-409C-BE32-E72D297353CC}">
              <c16:uniqueId val="{00000000-40F0-4BBF-B621-2303BB6C1011}"/>
            </c:ext>
          </c:extLst>
        </c:ser>
        <c:ser>
          <c:idx val="1"/>
          <c:order val="1"/>
          <c:tx>
            <c:strRef>
              <c:f>Table!$K$459</c:f>
              <c:strCache>
                <c:ptCount val="1"/>
                <c:pt idx="0">
                  <c:v>2015</c:v>
                </c:pt>
              </c:strCache>
            </c:strRef>
          </c:tx>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Table!$K$516:$K$522</c:f>
              <c:numCache>
                <c:formatCode>0.00</c:formatCode>
                <c:ptCount val="7"/>
                <c:pt idx="0">
                  <c:v>99.264300000000006</c:v>
                </c:pt>
                <c:pt idx="1">
                  <c:v>99.599100000000007</c:v>
                </c:pt>
                <c:pt idx="2">
                  <c:v>99.287599999999998</c:v>
                </c:pt>
                <c:pt idx="3">
                  <c:v>99.296599999999998</c:v>
                </c:pt>
                <c:pt idx="4">
                  <c:v>99.232100000000003</c:v>
                </c:pt>
                <c:pt idx="5">
                  <c:v>98.748000000000005</c:v>
                </c:pt>
                <c:pt idx="6">
                  <c:v>99.266099999999994</c:v>
                </c:pt>
              </c:numCache>
            </c:numRef>
          </c:val>
          <c:extLst>
            <c:ext xmlns:c16="http://schemas.microsoft.com/office/drawing/2014/chart" uri="{C3380CC4-5D6E-409C-BE32-E72D297353CC}">
              <c16:uniqueId val="{00000001-40F0-4BBF-B621-2303BB6C1011}"/>
            </c:ext>
          </c:extLst>
        </c:ser>
        <c:ser>
          <c:idx val="2"/>
          <c:order val="2"/>
          <c:tx>
            <c:strRef>
              <c:f>Table!$L$459</c:f>
              <c:strCache>
                <c:ptCount val="1"/>
                <c:pt idx="0">
                  <c:v>2016</c:v>
                </c:pt>
              </c:strCache>
            </c:strRef>
          </c:tx>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Table!$L$516:$L$522</c:f>
              <c:numCache>
                <c:formatCode>0.00</c:formatCode>
                <c:ptCount val="7"/>
                <c:pt idx="0">
                  <c:v>99.233000000000004</c:v>
                </c:pt>
                <c:pt idx="1">
                  <c:v>99.688100000000006</c:v>
                </c:pt>
                <c:pt idx="2">
                  <c:v>99.309899999999999</c:v>
                </c:pt>
                <c:pt idx="3">
                  <c:v>99.303200000000004</c:v>
                </c:pt>
                <c:pt idx="4">
                  <c:v>99.133700000000005</c:v>
                </c:pt>
                <c:pt idx="5">
                  <c:v>98.532200000000003</c:v>
                </c:pt>
                <c:pt idx="6">
                  <c:v>99.158799999999999</c:v>
                </c:pt>
              </c:numCache>
            </c:numRef>
          </c:val>
          <c:extLst>
            <c:ext xmlns:c16="http://schemas.microsoft.com/office/drawing/2014/chart" uri="{C3380CC4-5D6E-409C-BE32-E72D297353CC}">
              <c16:uniqueId val="{00000002-40F0-4BBF-B621-2303BB6C1011}"/>
            </c:ext>
          </c:extLst>
        </c:ser>
        <c:ser>
          <c:idx val="3"/>
          <c:order val="3"/>
          <c:tx>
            <c:strRef>
              <c:f>Table!$M$459</c:f>
              <c:strCache>
                <c:ptCount val="1"/>
                <c:pt idx="0">
                  <c:v>2017</c:v>
                </c:pt>
              </c:strCache>
            </c:strRef>
          </c:tx>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Table!$M$516:$M$522</c:f>
              <c:numCache>
                <c:formatCode>0.00</c:formatCode>
                <c:ptCount val="7"/>
                <c:pt idx="0">
                  <c:v>99.159000000000006</c:v>
                </c:pt>
                <c:pt idx="1">
                  <c:v>99.779600000000002</c:v>
                </c:pt>
                <c:pt idx="2">
                  <c:v>98.948999999999998</c:v>
                </c:pt>
                <c:pt idx="3">
                  <c:v>99.156099999999995</c:v>
                </c:pt>
                <c:pt idx="4">
                  <c:v>98.994</c:v>
                </c:pt>
                <c:pt idx="5">
                  <c:v>98.396299999999997</c:v>
                </c:pt>
                <c:pt idx="6">
                  <c:v>99.178299999999993</c:v>
                </c:pt>
              </c:numCache>
            </c:numRef>
          </c:val>
          <c:extLst>
            <c:ext xmlns:c16="http://schemas.microsoft.com/office/drawing/2014/chart" uri="{C3380CC4-5D6E-409C-BE32-E72D297353CC}">
              <c16:uniqueId val="{00000003-40F0-4BBF-B621-2303BB6C1011}"/>
            </c:ext>
          </c:extLst>
        </c:ser>
        <c:ser>
          <c:idx val="6"/>
          <c:order val="4"/>
          <c:tx>
            <c:strRef>
              <c:f>Table!$N$515</c:f>
              <c:strCache>
                <c:ptCount val="1"/>
                <c:pt idx="0">
                  <c:v>2018</c:v>
                </c:pt>
              </c:strCache>
            </c:strRef>
          </c:tx>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Table!$N$516:$N$522</c:f>
              <c:numCache>
                <c:formatCode>0.00</c:formatCode>
                <c:ptCount val="7"/>
                <c:pt idx="0">
                  <c:v>99.004199999999997</c:v>
                </c:pt>
                <c:pt idx="1">
                  <c:v>99.686599999999999</c:v>
                </c:pt>
                <c:pt idx="2">
                  <c:v>99.040700000000001</c:v>
                </c:pt>
                <c:pt idx="3">
                  <c:v>98.893199999999993</c:v>
                </c:pt>
                <c:pt idx="4">
                  <c:v>98.896600000000007</c:v>
                </c:pt>
                <c:pt idx="5">
                  <c:v>98.301599999999993</c:v>
                </c:pt>
                <c:pt idx="6">
                  <c:v>98.688999999999993</c:v>
                </c:pt>
              </c:numCache>
            </c:numRef>
          </c:val>
          <c:extLst>
            <c:ext xmlns:c16="http://schemas.microsoft.com/office/drawing/2014/chart" uri="{C3380CC4-5D6E-409C-BE32-E72D297353CC}">
              <c16:uniqueId val="{00000004-40F0-4BBF-B621-2303BB6C1011}"/>
            </c:ext>
          </c:extLst>
        </c:ser>
        <c:ser>
          <c:idx val="4"/>
          <c:order val="5"/>
          <c:tx>
            <c:strRef>
              <c:f>Table!$O$515</c:f>
              <c:strCache>
                <c:ptCount val="1"/>
                <c:pt idx="0">
                  <c:v>2019</c:v>
                </c:pt>
              </c:strCache>
            </c:strRef>
          </c:tx>
          <c:invertIfNegative val="0"/>
          <c:cat>
            <c:strRef>
              <c:f>Table!$H$516:$H$522</c:f>
              <c:strCache>
                <c:ptCount val="7"/>
                <c:pt idx="0">
                  <c:v>All</c:v>
                </c:pt>
                <c:pt idx="1">
                  <c:v>High Volume</c:v>
                </c:pt>
                <c:pt idx="2">
                  <c:v>National</c:v>
                </c:pt>
                <c:pt idx="3">
                  <c:v>Regional</c:v>
                </c:pt>
                <c:pt idx="4">
                  <c:v>Arterial</c:v>
                </c:pt>
                <c:pt idx="5">
                  <c:v>Primary Collector</c:v>
                </c:pt>
                <c:pt idx="6">
                  <c:v>Secondary Collector</c:v>
                </c:pt>
              </c:strCache>
            </c:strRef>
          </c:cat>
          <c:val>
            <c:numRef>
              <c:f>Table!$O$516:$O$522</c:f>
              <c:numCache>
                <c:formatCode>0.00</c:formatCode>
                <c:ptCount val="7"/>
                <c:pt idx="0">
                  <c:v>98.879000000000005</c:v>
                </c:pt>
                <c:pt idx="1">
                  <c:v>99.549400000000006</c:v>
                </c:pt>
                <c:pt idx="2">
                  <c:v>99.008099999999999</c:v>
                </c:pt>
                <c:pt idx="3">
                  <c:v>98.814599999999999</c:v>
                </c:pt>
                <c:pt idx="4">
                  <c:v>98.708699999999993</c:v>
                </c:pt>
                <c:pt idx="5">
                  <c:v>98.064400000000006</c:v>
                </c:pt>
                <c:pt idx="6">
                  <c:v>98.928399999999996</c:v>
                </c:pt>
              </c:numCache>
            </c:numRef>
          </c:val>
          <c:extLst>
            <c:ext xmlns:c16="http://schemas.microsoft.com/office/drawing/2014/chart" uri="{C3380CC4-5D6E-409C-BE32-E72D297353CC}">
              <c16:uniqueId val="{00000005-40F0-4BBF-B621-2303BB6C1011}"/>
            </c:ext>
          </c:extLst>
        </c:ser>
        <c:dLbls>
          <c:showLegendKey val="0"/>
          <c:showVal val="0"/>
          <c:showCatName val="0"/>
          <c:showSerName val="0"/>
          <c:showPercent val="0"/>
          <c:showBubbleSize val="0"/>
        </c:dLbls>
        <c:gapWidth val="150"/>
        <c:axId val="1096741568"/>
        <c:axId val="1096746664"/>
      </c:barChart>
      <c:catAx>
        <c:axId val="1096741568"/>
        <c:scaling>
          <c:orientation val="minMax"/>
        </c:scaling>
        <c:delete val="0"/>
        <c:axPos val="b"/>
        <c:numFmt formatCode="General" sourceLinked="1"/>
        <c:majorTickMark val="out"/>
        <c:minorTickMark val="none"/>
        <c:tickLblPos val="nextTo"/>
        <c:txPr>
          <a:bodyPr/>
          <a:lstStyle/>
          <a:p>
            <a:pPr>
              <a:defRPr sz="800"/>
            </a:pPr>
            <a:endParaRPr lang="en-US"/>
          </a:p>
        </c:txPr>
        <c:crossAx val="1096746664"/>
        <c:crosses val="autoZero"/>
        <c:auto val="1"/>
        <c:lblAlgn val="ctr"/>
        <c:lblOffset val="100"/>
        <c:noMultiLvlLbl val="0"/>
      </c:catAx>
      <c:valAx>
        <c:axId val="1096746664"/>
        <c:scaling>
          <c:orientation val="minMax"/>
          <c:min val="80"/>
        </c:scaling>
        <c:delete val="0"/>
        <c:axPos val="l"/>
        <c:majorGridlines/>
        <c:title>
          <c:tx>
            <c:rich>
              <a:bodyPr rot="-5400000" vert="horz"/>
              <a:lstStyle/>
              <a:p>
                <a:pPr>
                  <a:defRPr sz="800"/>
                </a:pPr>
                <a:r>
                  <a:rPr lang="en-US" sz="800"/>
                  <a:t>% of VKT</a:t>
                </a:r>
                <a:r>
                  <a:rPr lang="en-US" sz="800" baseline="0"/>
                  <a:t> &lt; Threshold Level</a:t>
                </a:r>
                <a:endParaRPr lang="en-US" sz="800"/>
              </a:p>
            </c:rich>
          </c:tx>
          <c:overlay val="0"/>
        </c:title>
        <c:numFmt formatCode="0.0" sourceLinked="0"/>
        <c:majorTickMark val="out"/>
        <c:minorTickMark val="none"/>
        <c:tickLblPos val="nextTo"/>
        <c:txPr>
          <a:bodyPr/>
          <a:lstStyle/>
          <a:p>
            <a:pPr>
              <a:defRPr sz="900"/>
            </a:pPr>
            <a:endParaRPr lang="en-US"/>
          </a:p>
        </c:txPr>
        <c:crossAx val="1096741568"/>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788" l="0.70000000000000062" r="0.70000000000000062" t="0.75000000000000788"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Table!$J$459</c:f>
              <c:strCache>
                <c:ptCount val="1"/>
                <c:pt idx="0">
                  <c:v>2014</c:v>
                </c:pt>
              </c:strCache>
            </c:strRef>
          </c:tx>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Table!$J$525:$J$531</c:f>
              <c:numCache>
                <c:formatCode>0.00</c:formatCode>
                <c:ptCount val="7"/>
                <c:pt idx="0">
                  <c:v>99.996300000000005</c:v>
                </c:pt>
                <c:pt idx="1">
                  <c:v>99.996200000000002</c:v>
                </c:pt>
                <c:pt idx="2">
                  <c:v>0</c:v>
                </c:pt>
                <c:pt idx="3">
                  <c:v>100</c:v>
                </c:pt>
                <c:pt idx="4">
                  <c:v>0</c:v>
                </c:pt>
                <c:pt idx="5">
                  <c:v>100</c:v>
                </c:pt>
                <c:pt idx="6">
                  <c:v>0</c:v>
                </c:pt>
              </c:numCache>
            </c:numRef>
          </c:val>
          <c:extLst>
            <c:ext xmlns:c16="http://schemas.microsoft.com/office/drawing/2014/chart" uri="{C3380CC4-5D6E-409C-BE32-E72D297353CC}">
              <c16:uniqueId val="{00000000-0725-4F9B-8EF7-F4314AF65700}"/>
            </c:ext>
          </c:extLst>
        </c:ser>
        <c:ser>
          <c:idx val="1"/>
          <c:order val="1"/>
          <c:tx>
            <c:strRef>
              <c:f>Table!$K$459</c:f>
              <c:strCache>
                <c:ptCount val="1"/>
                <c:pt idx="0">
                  <c:v>2015</c:v>
                </c:pt>
              </c:strCache>
            </c:strRef>
          </c:tx>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Table!$K$525:$K$531</c:f>
              <c:numCache>
                <c:formatCode>0.00</c:formatCode>
                <c:ptCount val="7"/>
                <c:pt idx="0">
                  <c:v>99.994600000000005</c:v>
                </c:pt>
                <c:pt idx="1">
                  <c:v>99.994500000000002</c:v>
                </c:pt>
                <c:pt idx="2">
                  <c:v>0</c:v>
                </c:pt>
                <c:pt idx="3">
                  <c:v>100</c:v>
                </c:pt>
                <c:pt idx="4">
                  <c:v>0</c:v>
                </c:pt>
                <c:pt idx="5">
                  <c:v>100</c:v>
                </c:pt>
                <c:pt idx="6">
                  <c:v>0</c:v>
                </c:pt>
              </c:numCache>
            </c:numRef>
          </c:val>
          <c:extLst>
            <c:ext xmlns:c16="http://schemas.microsoft.com/office/drawing/2014/chart" uri="{C3380CC4-5D6E-409C-BE32-E72D297353CC}">
              <c16:uniqueId val="{00000001-0725-4F9B-8EF7-F4314AF65700}"/>
            </c:ext>
          </c:extLst>
        </c:ser>
        <c:ser>
          <c:idx val="2"/>
          <c:order val="2"/>
          <c:tx>
            <c:strRef>
              <c:f>Table!$L$459</c:f>
              <c:strCache>
                <c:ptCount val="1"/>
                <c:pt idx="0">
                  <c:v>2016</c:v>
                </c:pt>
              </c:strCache>
            </c:strRef>
          </c:tx>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Table!$L$525:$L$531</c:f>
              <c:numCache>
                <c:formatCode>0.00</c:formatCode>
                <c:ptCount val="7"/>
                <c:pt idx="0">
                  <c:v>99.990700000000004</c:v>
                </c:pt>
                <c:pt idx="1">
                  <c:v>99.990499999999997</c:v>
                </c:pt>
                <c:pt idx="2">
                  <c:v>0</c:v>
                </c:pt>
                <c:pt idx="3">
                  <c:v>100</c:v>
                </c:pt>
                <c:pt idx="4">
                  <c:v>0</c:v>
                </c:pt>
                <c:pt idx="5">
                  <c:v>100</c:v>
                </c:pt>
                <c:pt idx="6">
                  <c:v>0</c:v>
                </c:pt>
              </c:numCache>
            </c:numRef>
          </c:val>
          <c:extLst>
            <c:ext xmlns:c16="http://schemas.microsoft.com/office/drawing/2014/chart" uri="{C3380CC4-5D6E-409C-BE32-E72D297353CC}">
              <c16:uniqueId val="{00000002-0725-4F9B-8EF7-F4314AF65700}"/>
            </c:ext>
          </c:extLst>
        </c:ser>
        <c:ser>
          <c:idx val="3"/>
          <c:order val="3"/>
          <c:tx>
            <c:strRef>
              <c:f>Table!$M$459</c:f>
              <c:strCache>
                <c:ptCount val="1"/>
                <c:pt idx="0">
                  <c:v>2017</c:v>
                </c:pt>
              </c:strCache>
            </c:strRef>
          </c:tx>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Table!$M$525:$M$531</c:f>
              <c:numCache>
                <c:formatCode>0.00</c:formatCode>
                <c:ptCount val="7"/>
                <c:pt idx="0">
                  <c:v>99.990099999999998</c:v>
                </c:pt>
                <c:pt idx="1">
                  <c:v>99.99</c:v>
                </c:pt>
                <c:pt idx="2">
                  <c:v>0</c:v>
                </c:pt>
                <c:pt idx="3">
                  <c:v>100</c:v>
                </c:pt>
                <c:pt idx="4">
                  <c:v>0</c:v>
                </c:pt>
                <c:pt idx="5">
                  <c:v>100</c:v>
                </c:pt>
                <c:pt idx="6">
                  <c:v>0</c:v>
                </c:pt>
              </c:numCache>
            </c:numRef>
          </c:val>
          <c:extLst>
            <c:ext xmlns:c16="http://schemas.microsoft.com/office/drawing/2014/chart" uri="{C3380CC4-5D6E-409C-BE32-E72D297353CC}">
              <c16:uniqueId val="{00000003-0725-4F9B-8EF7-F4314AF65700}"/>
            </c:ext>
          </c:extLst>
        </c:ser>
        <c:ser>
          <c:idx val="4"/>
          <c:order val="4"/>
          <c:tx>
            <c:strRef>
              <c:f>Table!$N$459</c:f>
              <c:strCache>
                <c:ptCount val="1"/>
                <c:pt idx="0">
                  <c:v>2018</c:v>
                </c:pt>
              </c:strCache>
            </c:strRef>
          </c:tx>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Table!$N$525:$N$531</c:f>
              <c:numCache>
                <c:formatCode>0.00</c:formatCode>
                <c:ptCount val="7"/>
                <c:pt idx="0">
                  <c:v>99.897199999999998</c:v>
                </c:pt>
                <c:pt idx="1">
                  <c:v>99.990899999999996</c:v>
                </c:pt>
                <c:pt idx="2">
                  <c:v>0</c:v>
                </c:pt>
                <c:pt idx="3">
                  <c:v>98.2667</c:v>
                </c:pt>
                <c:pt idx="4">
                  <c:v>0</c:v>
                </c:pt>
                <c:pt idx="5">
                  <c:v>100</c:v>
                </c:pt>
                <c:pt idx="6">
                  <c:v>0</c:v>
                </c:pt>
              </c:numCache>
            </c:numRef>
          </c:val>
          <c:extLst>
            <c:ext xmlns:c16="http://schemas.microsoft.com/office/drawing/2014/chart" uri="{C3380CC4-5D6E-409C-BE32-E72D297353CC}">
              <c16:uniqueId val="{00000004-0725-4F9B-8EF7-F4314AF65700}"/>
            </c:ext>
          </c:extLst>
        </c:ser>
        <c:ser>
          <c:idx val="5"/>
          <c:order val="5"/>
          <c:tx>
            <c:strRef>
              <c:f>Table!$O$515</c:f>
              <c:strCache>
                <c:ptCount val="1"/>
                <c:pt idx="0">
                  <c:v>2019</c:v>
                </c:pt>
              </c:strCache>
            </c:strRef>
          </c:tx>
          <c:invertIfNegative val="0"/>
          <c:cat>
            <c:strRef>
              <c:f>Table!$H$525:$H$531</c:f>
              <c:strCache>
                <c:ptCount val="7"/>
                <c:pt idx="0">
                  <c:v>All</c:v>
                </c:pt>
                <c:pt idx="1">
                  <c:v>High Volume</c:v>
                </c:pt>
                <c:pt idx="2">
                  <c:v>National</c:v>
                </c:pt>
                <c:pt idx="3">
                  <c:v>Regional</c:v>
                </c:pt>
                <c:pt idx="4">
                  <c:v>Arterial</c:v>
                </c:pt>
                <c:pt idx="5">
                  <c:v>Primary Collector</c:v>
                </c:pt>
                <c:pt idx="6">
                  <c:v>Secondary Collector</c:v>
                </c:pt>
              </c:strCache>
            </c:strRef>
          </c:cat>
          <c:val>
            <c:numRef>
              <c:f>Table!$O$525:$O$531</c:f>
              <c:numCache>
                <c:formatCode>0.00</c:formatCode>
                <c:ptCount val="7"/>
                <c:pt idx="0">
                  <c:v>99.876000000000005</c:v>
                </c:pt>
                <c:pt idx="1">
                  <c:v>99.965000000000003</c:v>
                </c:pt>
                <c:pt idx="2">
                  <c:v>0</c:v>
                </c:pt>
                <c:pt idx="3">
                  <c:v>98.264099999999999</c:v>
                </c:pt>
                <c:pt idx="4">
                  <c:v>0</c:v>
                </c:pt>
                <c:pt idx="5">
                  <c:v>100</c:v>
                </c:pt>
                <c:pt idx="6">
                  <c:v>0</c:v>
                </c:pt>
              </c:numCache>
            </c:numRef>
          </c:val>
          <c:extLst>
            <c:ext xmlns:c16="http://schemas.microsoft.com/office/drawing/2014/chart" uri="{C3380CC4-5D6E-409C-BE32-E72D297353CC}">
              <c16:uniqueId val="{00000005-0725-4F9B-8EF7-F4314AF65700}"/>
            </c:ext>
          </c:extLst>
        </c:ser>
        <c:dLbls>
          <c:showLegendKey val="0"/>
          <c:showVal val="0"/>
          <c:showCatName val="0"/>
          <c:showSerName val="0"/>
          <c:showPercent val="0"/>
          <c:showBubbleSize val="0"/>
        </c:dLbls>
        <c:gapWidth val="150"/>
        <c:axId val="1096743136"/>
        <c:axId val="1096745880"/>
      </c:barChart>
      <c:catAx>
        <c:axId val="1096743136"/>
        <c:scaling>
          <c:orientation val="minMax"/>
        </c:scaling>
        <c:delete val="0"/>
        <c:axPos val="b"/>
        <c:numFmt formatCode="General" sourceLinked="1"/>
        <c:majorTickMark val="out"/>
        <c:minorTickMark val="none"/>
        <c:tickLblPos val="nextTo"/>
        <c:txPr>
          <a:bodyPr/>
          <a:lstStyle/>
          <a:p>
            <a:pPr>
              <a:defRPr sz="800"/>
            </a:pPr>
            <a:endParaRPr lang="en-US"/>
          </a:p>
        </c:txPr>
        <c:crossAx val="1096745880"/>
        <c:crosses val="autoZero"/>
        <c:auto val="1"/>
        <c:lblAlgn val="ctr"/>
        <c:lblOffset val="100"/>
        <c:noMultiLvlLbl val="0"/>
      </c:catAx>
      <c:valAx>
        <c:axId val="1096745880"/>
        <c:scaling>
          <c:orientation val="minMax"/>
          <c:max val="105"/>
          <c:min val="80"/>
        </c:scaling>
        <c:delete val="0"/>
        <c:axPos val="l"/>
        <c:majorGridlines/>
        <c:title>
          <c:tx>
            <c:rich>
              <a:bodyPr rot="-5400000" vert="horz"/>
              <a:lstStyle/>
              <a:p>
                <a:pPr>
                  <a:defRPr sz="800"/>
                </a:pPr>
                <a:r>
                  <a:rPr lang="en-US" sz="800"/>
                  <a:t>% of VKT &lt; Threshold Level</a:t>
                </a:r>
                <a:r>
                  <a:rPr lang="en-US" sz="800" baseline="0"/>
                  <a:t> </a:t>
                </a:r>
                <a:endParaRPr lang="en-US" sz="800"/>
              </a:p>
            </c:rich>
          </c:tx>
          <c:overlay val="0"/>
        </c:title>
        <c:numFmt formatCode="0.0" sourceLinked="0"/>
        <c:majorTickMark val="cross"/>
        <c:minorTickMark val="none"/>
        <c:tickLblPos val="nextTo"/>
        <c:txPr>
          <a:bodyPr/>
          <a:lstStyle/>
          <a:p>
            <a:pPr>
              <a:defRPr sz="900"/>
            </a:pPr>
            <a:endParaRPr lang="en-US"/>
          </a:p>
        </c:txPr>
        <c:crossAx val="1096743136"/>
        <c:crosses val="autoZero"/>
        <c:crossBetween val="between"/>
        <c:minorUnit val="4.0000000000000022E-2"/>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788" l="0.70000000000000062" r="0.70000000000000062" t="0.75000000000000788"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2597350894315734"/>
          <c:w val="0.75186269685039375"/>
          <c:h val="0.53117574562713599"/>
        </c:manualLayout>
      </c:layout>
      <c:barChart>
        <c:barDir val="col"/>
        <c:grouping val="clustered"/>
        <c:varyColors val="0"/>
        <c:ser>
          <c:idx val="0"/>
          <c:order val="0"/>
          <c:tx>
            <c:strRef>
              <c:f>Table!$G$517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5C0C-4125-8218-2222DC8CF67F}"/>
              </c:ext>
            </c:extLst>
          </c:dPt>
          <c:cat>
            <c:numRef>
              <c:f>Table!$J$515:$O$515</c:f>
              <c:numCache>
                <c:formatCode>General</c:formatCode>
                <c:ptCount val="6"/>
                <c:pt idx="0">
                  <c:v>2014</c:v>
                </c:pt>
                <c:pt idx="1">
                  <c:v>2015</c:v>
                </c:pt>
                <c:pt idx="2">
                  <c:v>2016</c:v>
                </c:pt>
                <c:pt idx="3">
                  <c:v>2017</c:v>
                </c:pt>
                <c:pt idx="4">
                  <c:v>2018</c:v>
                </c:pt>
                <c:pt idx="5">
                  <c:v>2019</c:v>
                </c:pt>
              </c:numCache>
            </c:numRef>
          </c:cat>
          <c:val>
            <c:numRef>
              <c:f>Table!$J$517:$O$517</c:f>
              <c:numCache>
                <c:formatCode>0.00</c:formatCode>
                <c:ptCount val="6"/>
                <c:pt idx="0">
                  <c:v>99.608900000000006</c:v>
                </c:pt>
                <c:pt idx="1">
                  <c:v>99.599100000000007</c:v>
                </c:pt>
                <c:pt idx="2">
                  <c:v>99.688100000000006</c:v>
                </c:pt>
                <c:pt idx="3">
                  <c:v>99.779600000000002</c:v>
                </c:pt>
                <c:pt idx="4">
                  <c:v>99.686599999999999</c:v>
                </c:pt>
                <c:pt idx="5">
                  <c:v>99.549400000000006</c:v>
                </c:pt>
              </c:numCache>
            </c:numRef>
          </c:val>
          <c:extLst>
            <c:ext xmlns:c16="http://schemas.microsoft.com/office/drawing/2014/chart" uri="{C3380CC4-5D6E-409C-BE32-E72D297353CC}">
              <c16:uniqueId val="{00000002-5C0C-4125-8218-2222DC8CF67F}"/>
            </c:ext>
          </c:extLst>
        </c:ser>
        <c:ser>
          <c:idx val="1"/>
          <c:order val="1"/>
          <c:tx>
            <c:strRef>
              <c:f>Table!$G$526</c:f>
              <c:strCache>
                <c:ptCount val="1"/>
                <c:pt idx="0">
                  <c:v>AUCK ALLIANCE</c:v>
                </c:pt>
              </c:strCache>
            </c:strRef>
          </c:tx>
          <c:spPr>
            <a:solidFill>
              <a:srgbClr val="C00000"/>
            </a:solidFill>
            <a:scene3d>
              <a:camera prst="orthographicFront"/>
              <a:lightRig rig="threePt" dir="t"/>
            </a:scene3d>
            <a:sp3d>
              <a:bevelT/>
            </a:sp3d>
          </c:spPr>
          <c:invertIfNegative val="0"/>
          <c:cat>
            <c:numRef>
              <c:f>Table!$J$515:$O$515</c:f>
              <c:numCache>
                <c:formatCode>General</c:formatCode>
                <c:ptCount val="6"/>
                <c:pt idx="0">
                  <c:v>2014</c:v>
                </c:pt>
                <c:pt idx="1">
                  <c:v>2015</c:v>
                </c:pt>
                <c:pt idx="2">
                  <c:v>2016</c:v>
                </c:pt>
                <c:pt idx="3">
                  <c:v>2017</c:v>
                </c:pt>
                <c:pt idx="4">
                  <c:v>2018</c:v>
                </c:pt>
                <c:pt idx="5">
                  <c:v>2019</c:v>
                </c:pt>
              </c:numCache>
            </c:numRef>
          </c:cat>
          <c:val>
            <c:numRef>
              <c:f>Table!$J$526:$O$526</c:f>
              <c:numCache>
                <c:formatCode>0.00</c:formatCode>
                <c:ptCount val="6"/>
                <c:pt idx="0">
                  <c:v>99.996200000000002</c:v>
                </c:pt>
                <c:pt idx="1">
                  <c:v>99.994500000000002</c:v>
                </c:pt>
                <c:pt idx="2">
                  <c:v>99.990499999999997</c:v>
                </c:pt>
                <c:pt idx="3">
                  <c:v>99.99</c:v>
                </c:pt>
                <c:pt idx="4">
                  <c:v>99.990899999999996</c:v>
                </c:pt>
                <c:pt idx="5">
                  <c:v>99.965000000000003</c:v>
                </c:pt>
              </c:numCache>
            </c:numRef>
          </c:val>
          <c:extLst>
            <c:ext xmlns:c16="http://schemas.microsoft.com/office/drawing/2014/chart" uri="{C3380CC4-5D6E-409C-BE32-E72D297353CC}">
              <c16:uniqueId val="{00000003-5C0C-4125-8218-2222DC8CF67F}"/>
            </c:ext>
          </c:extLst>
        </c:ser>
        <c:dLbls>
          <c:showLegendKey val="0"/>
          <c:showVal val="0"/>
          <c:showCatName val="0"/>
          <c:showSerName val="0"/>
          <c:showPercent val="0"/>
          <c:showBubbleSize val="0"/>
        </c:dLbls>
        <c:gapWidth val="150"/>
        <c:axId val="1096747448"/>
        <c:axId val="1096742744"/>
      </c:barChart>
      <c:catAx>
        <c:axId val="109674744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42744"/>
        <c:crosses val="autoZero"/>
        <c:auto val="1"/>
        <c:lblAlgn val="ctr"/>
        <c:lblOffset val="100"/>
        <c:noMultiLvlLbl val="0"/>
      </c:catAx>
      <c:valAx>
        <c:axId val="1096742744"/>
        <c:scaling>
          <c:orientation val="minMax"/>
        </c:scaling>
        <c:delete val="0"/>
        <c:axPos val="l"/>
        <c:majorGridlines/>
        <c:title>
          <c:tx>
            <c:strRef>
              <c:f>Table!$B$518</c:f>
              <c:strCache>
                <c:ptCount val="1"/>
                <c:pt idx="0">
                  <c:v>% of VKT &lt; Threshold Level</c:v>
                </c:pt>
              </c:strCache>
            </c:strRef>
          </c:tx>
          <c:layout>
            <c:manualLayout>
              <c:xMode val="edge"/>
              <c:yMode val="edge"/>
              <c:x val="2.1265147711177487E-2"/>
              <c:y val="0.14354486630670743"/>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96747448"/>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Table!$J$626</c:f>
              <c:strCache>
                <c:ptCount val="1"/>
                <c:pt idx="0">
                  <c:v>2014</c:v>
                </c:pt>
              </c:strCache>
            </c:strRef>
          </c:tx>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Table!$J$792:$J$798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FD9-4964-B9F3-3E88F2278A7B}"/>
            </c:ext>
          </c:extLst>
        </c:ser>
        <c:ser>
          <c:idx val="1"/>
          <c:order val="1"/>
          <c:tx>
            <c:strRef>
              <c:f>Table!$K$626</c:f>
              <c:strCache>
                <c:ptCount val="1"/>
                <c:pt idx="0">
                  <c:v>2015</c:v>
                </c:pt>
              </c:strCache>
            </c:strRef>
          </c:tx>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Table!$K$792:$K$798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5FD9-4964-B9F3-3E88F2278A7B}"/>
            </c:ext>
          </c:extLst>
        </c:ser>
        <c:ser>
          <c:idx val="2"/>
          <c:order val="2"/>
          <c:tx>
            <c:strRef>
              <c:f>Table!$L$626</c:f>
              <c:strCache>
                <c:ptCount val="1"/>
                <c:pt idx="0">
                  <c:v>2016</c:v>
                </c:pt>
              </c:strCache>
            </c:strRef>
          </c:tx>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Table!$L$792:$L$798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5FD9-4964-B9F3-3E88F2278A7B}"/>
            </c:ext>
          </c:extLst>
        </c:ser>
        <c:ser>
          <c:idx val="3"/>
          <c:order val="3"/>
          <c:tx>
            <c:strRef>
              <c:f>Table!$M$626</c:f>
              <c:strCache>
                <c:ptCount val="1"/>
                <c:pt idx="0">
                  <c:v>2017</c:v>
                </c:pt>
              </c:strCache>
            </c:strRef>
          </c:tx>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Table!$M$792:$M$798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5FD9-4964-B9F3-3E88F2278A7B}"/>
            </c:ext>
          </c:extLst>
        </c:ser>
        <c:ser>
          <c:idx val="4"/>
          <c:order val="4"/>
          <c:tx>
            <c:strRef>
              <c:f>Table!$N$626</c:f>
              <c:strCache>
                <c:ptCount val="1"/>
                <c:pt idx="0">
                  <c:v>2018</c:v>
                </c:pt>
              </c:strCache>
            </c:strRef>
          </c:tx>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Table!$N$792:$N$798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5FD9-4964-B9F3-3E88F2278A7B}"/>
            </c:ext>
          </c:extLst>
        </c:ser>
        <c:ser>
          <c:idx val="5"/>
          <c:order val="5"/>
          <c:tx>
            <c:strRef>
              <c:f>Table!$O$791</c:f>
              <c:strCache>
                <c:ptCount val="1"/>
                <c:pt idx="0">
                  <c:v>2019</c:v>
                </c:pt>
              </c:strCache>
            </c:strRef>
          </c:tx>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Table!$O$792:$O$798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5FD9-4964-B9F3-3E88F2278A7B}"/>
            </c:ext>
          </c:extLst>
        </c:ser>
        <c:dLbls>
          <c:showLegendKey val="0"/>
          <c:showVal val="0"/>
          <c:showCatName val="0"/>
          <c:showSerName val="0"/>
          <c:showPercent val="0"/>
          <c:showBubbleSize val="0"/>
        </c:dLbls>
        <c:gapWidth val="150"/>
        <c:axId val="665909288"/>
        <c:axId val="669632776"/>
      </c:barChart>
      <c:catAx>
        <c:axId val="665909288"/>
        <c:scaling>
          <c:orientation val="minMax"/>
        </c:scaling>
        <c:delete val="0"/>
        <c:axPos val="b"/>
        <c:numFmt formatCode="General" sourceLinked="1"/>
        <c:majorTickMark val="out"/>
        <c:minorTickMark val="none"/>
        <c:tickLblPos val="nextTo"/>
        <c:txPr>
          <a:bodyPr/>
          <a:lstStyle/>
          <a:p>
            <a:pPr>
              <a:defRPr sz="800"/>
            </a:pPr>
            <a:endParaRPr lang="en-US"/>
          </a:p>
        </c:txPr>
        <c:crossAx val="669632776"/>
        <c:crosses val="autoZero"/>
        <c:auto val="1"/>
        <c:lblAlgn val="ctr"/>
        <c:lblOffset val="100"/>
        <c:noMultiLvlLbl val="0"/>
      </c:catAx>
      <c:valAx>
        <c:axId val="669632776"/>
        <c:scaling>
          <c:orientation val="minMax"/>
        </c:scaling>
        <c:delete val="0"/>
        <c:axPos val="l"/>
        <c:majorGridlines/>
        <c:title>
          <c:tx>
            <c:rich>
              <a:bodyPr rot="-5400000" vert="horz"/>
              <a:lstStyle/>
              <a:p>
                <a:pPr>
                  <a:defRPr sz="800"/>
                </a:pPr>
                <a:r>
                  <a:rPr lang="en-US" sz="800"/>
                  <a:t>Condition Index</a:t>
                </a:r>
              </a:p>
            </c:rich>
          </c:tx>
          <c:layout>
            <c:manualLayout>
              <c:xMode val="edge"/>
              <c:yMode val="edge"/>
              <c:x val="1.7283950617284001E-2"/>
              <c:y val="0.31135670990767517"/>
            </c:manualLayout>
          </c:layout>
          <c:overlay val="0"/>
        </c:title>
        <c:numFmt formatCode="0.0" sourceLinked="0"/>
        <c:majorTickMark val="out"/>
        <c:minorTickMark val="none"/>
        <c:tickLblPos val="nextTo"/>
        <c:crossAx val="665909288"/>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81" l="0.70000000000000062" r="0.70000000000000062" t="0.750000000000008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0.11529852780743456"/>
          <c:w val="0.75186269685039375"/>
          <c:h val="0.54076362387439569"/>
        </c:manualLayout>
      </c:layout>
      <c:barChart>
        <c:barDir val="col"/>
        <c:grouping val="clustered"/>
        <c:varyColors val="0"/>
        <c:ser>
          <c:idx val="0"/>
          <c:order val="0"/>
          <c:tx>
            <c:strRef>
              <c:f>Table!$G$518</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01DC-4004-90C9-5CA1EB9EDFD9}"/>
              </c:ext>
            </c:extLst>
          </c:dPt>
          <c:cat>
            <c:numRef>
              <c:f>Table!$J$515:$O$515</c:f>
              <c:numCache>
                <c:formatCode>General</c:formatCode>
                <c:ptCount val="6"/>
                <c:pt idx="0">
                  <c:v>2014</c:v>
                </c:pt>
                <c:pt idx="1">
                  <c:v>2015</c:v>
                </c:pt>
                <c:pt idx="2">
                  <c:v>2016</c:v>
                </c:pt>
                <c:pt idx="3">
                  <c:v>2017</c:v>
                </c:pt>
                <c:pt idx="4">
                  <c:v>2018</c:v>
                </c:pt>
                <c:pt idx="5">
                  <c:v>2019</c:v>
                </c:pt>
              </c:numCache>
            </c:numRef>
          </c:cat>
          <c:val>
            <c:numRef>
              <c:f>Table!$J$518:$O$518</c:f>
              <c:numCache>
                <c:formatCode>0.00</c:formatCode>
                <c:ptCount val="6"/>
                <c:pt idx="0">
                  <c:v>99.268299999999996</c:v>
                </c:pt>
                <c:pt idx="1">
                  <c:v>99.287599999999998</c:v>
                </c:pt>
                <c:pt idx="2">
                  <c:v>99.309899999999999</c:v>
                </c:pt>
                <c:pt idx="3">
                  <c:v>98.948999999999998</c:v>
                </c:pt>
                <c:pt idx="4">
                  <c:v>99.040700000000001</c:v>
                </c:pt>
                <c:pt idx="5">
                  <c:v>99.008099999999999</c:v>
                </c:pt>
              </c:numCache>
            </c:numRef>
          </c:val>
          <c:extLst>
            <c:ext xmlns:c16="http://schemas.microsoft.com/office/drawing/2014/chart" uri="{C3380CC4-5D6E-409C-BE32-E72D297353CC}">
              <c16:uniqueId val="{00000002-01DC-4004-90C9-5CA1EB9EDFD9}"/>
            </c:ext>
          </c:extLst>
        </c:ser>
        <c:ser>
          <c:idx val="1"/>
          <c:order val="1"/>
          <c:tx>
            <c:strRef>
              <c:f>Table!$G$527</c:f>
              <c:strCache>
                <c:ptCount val="1"/>
                <c:pt idx="0">
                  <c:v>AUCK ALLIANCE</c:v>
                </c:pt>
              </c:strCache>
            </c:strRef>
          </c:tx>
          <c:spPr>
            <a:solidFill>
              <a:srgbClr val="C00000"/>
            </a:solidFill>
            <a:scene3d>
              <a:camera prst="orthographicFront"/>
              <a:lightRig rig="threePt" dir="t"/>
            </a:scene3d>
            <a:sp3d>
              <a:bevelT/>
            </a:sp3d>
          </c:spPr>
          <c:invertIfNegative val="0"/>
          <c:cat>
            <c:numRef>
              <c:f>Table!$J$515:$O$515</c:f>
              <c:numCache>
                <c:formatCode>General</c:formatCode>
                <c:ptCount val="6"/>
                <c:pt idx="0">
                  <c:v>2014</c:v>
                </c:pt>
                <c:pt idx="1">
                  <c:v>2015</c:v>
                </c:pt>
                <c:pt idx="2">
                  <c:v>2016</c:v>
                </c:pt>
                <c:pt idx="3">
                  <c:v>2017</c:v>
                </c:pt>
                <c:pt idx="4">
                  <c:v>2018</c:v>
                </c:pt>
                <c:pt idx="5">
                  <c:v>2019</c:v>
                </c:pt>
              </c:numCache>
            </c:numRef>
          </c:cat>
          <c:val>
            <c:numRef>
              <c:f>Table!$J$527:$O$527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1DC-4004-90C9-5CA1EB9EDFD9}"/>
            </c:ext>
          </c:extLst>
        </c:ser>
        <c:dLbls>
          <c:showLegendKey val="0"/>
          <c:showVal val="0"/>
          <c:showCatName val="0"/>
          <c:showSerName val="0"/>
          <c:showPercent val="0"/>
          <c:showBubbleSize val="0"/>
        </c:dLbls>
        <c:gapWidth val="150"/>
        <c:axId val="1096744312"/>
        <c:axId val="1096747056"/>
      </c:barChart>
      <c:catAx>
        <c:axId val="109674431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96747056"/>
        <c:crosses val="autoZero"/>
        <c:auto val="1"/>
        <c:lblAlgn val="ctr"/>
        <c:lblOffset val="100"/>
        <c:noMultiLvlLbl val="0"/>
      </c:catAx>
      <c:valAx>
        <c:axId val="1096747056"/>
        <c:scaling>
          <c:orientation val="minMax"/>
        </c:scaling>
        <c:delete val="0"/>
        <c:axPos val="l"/>
        <c:majorGridlines/>
        <c:title>
          <c:tx>
            <c:strRef>
              <c:f>Table!$B$518</c:f>
              <c:strCache>
                <c:ptCount val="1"/>
                <c:pt idx="0">
                  <c:v>% of VKT &lt; Threshold Level</c:v>
                </c:pt>
              </c:strCache>
            </c:strRef>
          </c:tx>
          <c:layout>
            <c:manualLayout>
              <c:xMode val="edge"/>
              <c:yMode val="edge"/>
              <c:x val="2.9312567608694187E-2"/>
              <c:y val="0.1071632786494099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96744312"/>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9.6475042389613921E-2"/>
          <c:w val="0.75186269685039375"/>
          <c:h val="0.56067405291153261"/>
        </c:manualLayout>
      </c:layout>
      <c:barChart>
        <c:barDir val="col"/>
        <c:grouping val="clustered"/>
        <c:varyColors val="0"/>
        <c:ser>
          <c:idx val="0"/>
          <c:order val="0"/>
          <c:tx>
            <c:strRef>
              <c:f>Table!$G$519</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C18-4ED3-9396-5864AB3E48E0}"/>
              </c:ext>
            </c:extLst>
          </c:dPt>
          <c:cat>
            <c:numRef>
              <c:f>Table!$J$515:$O$515</c:f>
              <c:numCache>
                <c:formatCode>General</c:formatCode>
                <c:ptCount val="6"/>
                <c:pt idx="0">
                  <c:v>2014</c:v>
                </c:pt>
                <c:pt idx="1">
                  <c:v>2015</c:v>
                </c:pt>
                <c:pt idx="2">
                  <c:v>2016</c:v>
                </c:pt>
                <c:pt idx="3">
                  <c:v>2017</c:v>
                </c:pt>
                <c:pt idx="4">
                  <c:v>2018</c:v>
                </c:pt>
                <c:pt idx="5">
                  <c:v>2019</c:v>
                </c:pt>
              </c:numCache>
            </c:numRef>
          </c:cat>
          <c:val>
            <c:numRef>
              <c:f>Table!$J$519:$O$519</c:f>
              <c:numCache>
                <c:formatCode>0.00</c:formatCode>
                <c:ptCount val="6"/>
                <c:pt idx="0">
                  <c:v>99.310400000000001</c:v>
                </c:pt>
                <c:pt idx="1">
                  <c:v>99.296599999999998</c:v>
                </c:pt>
                <c:pt idx="2">
                  <c:v>99.303200000000004</c:v>
                </c:pt>
                <c:pt idx="3">
                  <c:v>99.156099999999995</c:v>
                </c:pt>
                <c:pt idx="4">
                  <c:v>98.893199999999993</c:v>
                </c:pt>
                <c:pt idx="5">
                  <c:v>98.814599999999999</c:v>
                </c:pt>
              </c:numCache>
            </c:numRef>
          </c:val>
          <c:extLst>
            <c:ext xmlns:c16="http://schemas.microsoft.com/office/drawing/2014/chart" uri="{C3380CC4-5D6E-409C-BE32-E72D297353CC}">
              <c16:uniqueId val="{00000002-2C18-4ED3-9396-5864AB3E48E0}"/>
            </c:ext>
          </c:extLst>
        </c:ser>
        <c:ser>
          <c:idx val="1"/>
          <c:order val="1"/>
          <c:tx>
            <c:strRef>
              <c:f>Table!$G$528</c:f>
              <c:strCache>
                <c:ptCount val="1"/>
                <c:pt idx="0">
                  <c:v>AUCK ALLIANCE</c:v>
                </c:pt>
              </c:strCache>
            </c:strRef>
          </c:tx>
          <c:spPr>
            <a:solidFill>
              <a:srgbClr val="C00000"/>
            </a:solidFill>
            <a:scene3d>
              <a:camera prst="orthographicFront"/>
              <a:lightRig rig="threePt" dir="t"/>
            </a:scene3d>
            <a:sp3d>
              <a:bevelT/>
            </a:sp3d>
          </c:spPr>
          <c:invertIfNegative val="0"/>
          <c:cat>
            <c:numRef>
              <c:f>Table!$J$515:$O$515</c:f>
              <c:numCache>
                <c:formatCode>General</c:formatCode>
                <c:ptCount val="6"/>
                <c:pt idx="0">
                  <c:v>2014</c:v>
                </c:pt>
                <c:pt idx="1">
                  <c:v>2015</c:v>
                </c:pt>
                <c:pt idx="2">
                  <c:v>2016</c:v>
                </c:pt>
                <c:pt idx="3">
                  <c:v>2017</c:v>
                </c:pt>
                <c:pt idx="4">
                  <c:v>2018</c:v>
                </c:pt>
                <c:pt idx="5">
                  <c:v>2019</c:v>
                </c:pt>
              </c:numCache>
            </c:numRef>
          </c:cat>
          <c:val>
            <c:numRef>
              <c:f>Table!$J$528:$O$528</c:f>
              <c:numCache>
                <c:formatCode>0.00</c:formatCode>
                <c:ptCount val="6"/>
                <c:pt idx="0">
                  <c:v>100</c:v>
                </c:pt>
                <c:pt idx="1">
                  <c:v>100</c:v>
                </c:pt>
                <c:pt idx="2">
                  <c:v>100</c:v>
                </c:pt>
                <c:pt idx="3">
                  <c:v>100</c:v>
                </c:pt>
                <c:pt idx="4">
                  <c:v>98.2667</c:v>
                </c:pt>
                <c:pt idx="5">
                  <c:v>98.264099999999999</c:v>
                </c:pt>
              </c:numCache>
            </c:numRef>
          </c:val>
          <c:extLst>
            <c:ext xmlns:c16="http://schemas.microsoft.com/office/drawing/2014/chart" uri="{C3380CC4-5D6E-409C-BE32-E72D297353CC}">
              <c16:uniqueId val="{00000003-2C18-4ED3-9396-5864AB3E48E0}"/>
            </c:ext>
          </c:extLst>
        </c:ser>
        <c:dLbls>
          <c:showLegendKey val="0"/>
          <c:showVal val="0"/>
          <c:showCatName val="0"/>
          <c:showSerName val="0"/>
          <c:showPercent val="0"/>
          <c:showBubbleSize val="0"/>
        </c:dLbls>
        <c:gapWidth val="150"/>
        <c:axId val="518035648"/>
        <c:axId val="518041528"/>
      </c:barChart>
      <c:catAx>
        <c:axId val="51803564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41528"/>
        <c:crosses val="autoZero"/>
        <c:auto val="1"/>
        <c:lblAlgn val="ctr"/>
        <c:lblOffset val="100"/>
        <c:noMultiLvlLbl val="0"/>
      </c:catAx>
      <c:valAx>
        <c:axId val="518041528"/>
        <c:scaling>
          <c:orientation val="minMax"/>
        </c:scaling>
        <c:delete val="0"/>
        <c:axPos val="l"/>
        <c:majorGridlines/>
        <c:title>
          <c:tx>
            <c:strRef>
              <c:f>Table!$B$518</c:f>
              <c:strCache>
                <c:ptCount val="1"/>
                <c:pt idx="0">
                  <c:v>% of VKT &lt; Threshold Level</c:v>
                </c:pt>
              </c:strCache>
            </c:strRef>
          </c:tx>
          <c:layout>
            <c:manualLayout>
              <c:xMode val="edge"/>
              <c:yMode val="edge"/>
              <c:x val="2.9228515667719276E-2"/>
              <c:y val="0.1317450584163708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35648"/>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1069333147515872"/>
          <c:w val="0.75186269685039375"/>
          <c:h val="0.54645576382598149"/>
        </c:manualLayout>
      </c:layout>
      <c:barChart>
        <c:barDir val="col"/>
        <c:grouping val="clustered"/>
        <c:varyColors val="0"/>
        <c:ser>
          <c:idx val="0"/>
          <c:order val="0"/>
          <c:tx>
            <c:strRef>
              <c:f>Table!$G$520</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69B-4D8A-9D04-DB3FE857027F}"/>
              </c:ext>
            </c:extLst>
          </c:dPt>
          <c:cat>
            <c:numRef>
              <c:f>Table!$J$515:$O$515</c:f>
              <c:numCache>
                <c:formatCode>General</c:formatCode>
                <c:ptCount val="6"/>
                <c:pt idx="0">
                  <c:v>2014</c:v>
                </c:pt>
                <c:pt idx="1">
                  <c:v>2015</c:v>
                </c:pt>
                <c:pt idx="2">
                  <c:v>2016</c:v>
                </c:pt>
                <c:pt idx="3">
                  <c:v>2017</c:v>
                </c:pt>
                <c:pt idx="4">
                  <c:v>2018</c:v>
                </c:pt>
                <c:pt idx="5">
                  <c:v>2019</c:v>
                </c:pt>
              </c:numCache>
            </c:numRef>
          </c:cat>
          <c:val>
            <c:numRef>
              <c:f>Table!$J$520:$O$520</c:f>
              <c:numCache>
                <c:formatCode>0.00</c:formatCode>
                <c:ptCount val="6"/>
                <c:pt idx="0">
                  <c:v>99.112700000000004</c:v>
                </c:pt>
                <c:pt idx="1">
                  <c:v>99.232100000000003</c:v>
                </c:pt>
                <c:pt idx="2">
                  <c:v>99.133700000000005</c:v>
                </c:pt>
                <c:pt idx="3">
                  <c:v>98.994</c:v>
                </c:pt>
                <c:pt idx="4">
                  <c:v>98.896600000000007</c:v>
                </c:pt>
                <c:pt idx="5">
                  <c:v>98.708699999999993</c:v>
                </c:pt>
              </c:numCache>
            </c:numRef>
          </c:val>
          <c:extLst>
            <c:ext xmlns:c16="http://schemas.microsoft.com/office/drawing/2014/chart" uri="{C3380CC4-5D6E-409C-BE32-E72D297353CC}">
              <c16:uniqueId val="{00000002-769B-4D8A-9D04-DB3FE857027F}"/>
            </c:ext>
          </c:extLst>
        </c:ser>
        <c:ser>
          <c:idx val="1"/>
          <c:order val="1"/>
          <c:tx>
            <c:strRef>
              <c:f>Table!$G$529</c:f>
              <c:strCache>
                <c:ptCount val="1"/>
                <c:pt idx="0">
                  <c:v>AUCK ALLIANCE</c:v>
                </c:pt>
              </c:strCache>
            </c:strRef>
          </c:tx>
          <c:spPr>
            <a:solidFill>
              <a:srgbClr val="C00000"/>
            </a:solidFill>
            <a:scene3d>
              <a:camera prst="orthographicFront"/>
              <a:lightRig rig="threePt" dir="t"/>
            </a:scene3d>
            <a:sp3d>
              <a:bevelT/>
            </a:sp3d>
          </c:spPr>
          <c:invertIfNegative val="0"/>
          <c:cat>
            <c:numRef>
              <c:f>Table!$J$515:$O$515</c:f>
              <c:numCache>
                <c:formatCode>General</c:formatCode>
                <c:ptCount val="6"/>
                <c:pt idx="0">
                  <c:v>2014</c:v>
                </c:pt>
                <c:pt idx="1">
                  <c:v>2015</c:v>
                </c:pt>
                <c:pt idx="2">
                  <c:v>2016</c:v>
                </c:pt>
                <c:pt idx="3">
                  <c:v>2017</c:v>
                </c:pt>
                <c:pt idx="4">
                  <c:v>2018</c:v>
                </c:pt>
                <c:pt idx="5">
                  <c:v>2019</c:v>
                </c:pt>
              </c:numCache>
            </c:numRef>
          </c:cat>
          <c:val>
            <c:numRef>
              <c:f>Table!$J$529:$O$529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69B-4D8A-9D04-DB3FE857027F}"/>
            </c:ext>
          </c:extLst>
        </c:ser>
        <c:dLbls>
          <c:showLegendKey val="0"/>
          <c:showVal val="0"/>
          <c:showCatName val="0"/>
          <c:showSerName val="0"/>
          <c:showPercent val="0"/>
          <c:showBubbleSize val="0"/>
        </c:dLbls>
        <c:gapWidth val="150"/>
        <c:axId val="518037216"/>
        <c:axId val="518036432"/>
      </c:barChart>
      <c:catAx>
        <c:axId val="51803721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36432"/>
        <c:crosses val="autoZero"/>
        <c:auto val="1"/>
        <c:lblAlgn val="ctr"/>
        <c:lblOffset val="100"/>
        <c:noMultiLvlLbl val="0"/>
      </c:catAx>
      <c:valAx>
        <c:axId val="518036432"/>
        <c:scaling>
          <c:orientation val="minMax"/>
        </c:scaling>
        <c:delete val="0"/>
        <c:axPos val="l"/>
        <c:majorGridlines/>
        <c:title>
          <c:tx>
            <c:strRef>
              <c:f>Table!$B$518</c:f>
              <c:strCache>
                <c:ptCount val="1"/>
                <c:pt idx="0">
                  <c:v>% of VKT &lt; Threshold Level</c:v>
                </c:pt>
              </c:strCache>
            </c:strRef>
          </c:tx>
          <c:layout>
            <c:manualLayout>
              <c:xMode val="edge"/>
              <c:yMode val="edge"/>
              <c:x val="2.168758799675791E-2"/>
              <c:y val="0.1650068520196037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3721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Secondary</a:t>
            </a:r>
            <a:r>
              <a:rPr lang="en-US" sz="1100" baseline="0"/>
              <a:t> Collector</a:t>
            </a:r>
            <a:endParaRPr lang="en-US" sz="1100"/>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0.10237474740436206"/>
          <c:w val="0.75186269685039375"/>
          <c:h val="0.5547743478967786"/>
        </c:manualLayout>
      </c:layout>
      <c:barChart>
        <c:barDir val="col"/>
        <c:grouping val="clustered"/>
        <c:varyColors val="0"/>
        <c:ser>
          <c:idx val="0"/>
          <c:order val="0"/>
          <c:tx>
            <c:strRef>
              <c:f>Table!$G$522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8FF-462D-82F4-5015D8CCE4A3}"/>
              </c:ext>
            </c:extLst>
          </c:dPt>
          <c:cat>
            <c:numRef>
              <c:f>Table!$J$515:$O$515</c:f>
              <c:numCache>
                <c:formatCode>General</c:formatCode>
                <c:ptCount val="6"/>
                <c:pt idx="0">
                  <c:v>2014</c:v>
                </c:pt>
                <c:pt idx="1">
                  <c:v>2015</c:v>
                </c:pt>
                <c:pt idx="2">
                  <c:v>2016</c:v>
                </c:pt>
                <c:pt idx="3">
                  <c:v>2017</c:v>
                </c:pt>
                <c:pt idx="4">
                  <c:v>2018</c:v>
                </c:pt>
                <c:pt idx="5">
                  <c:v>2019</c:v>
                </c:pt>
              </c:numCache>
            </c:numRef>
          </c:cat>
          <c:val>
            <c:numRef>
              <c:f>Table!$J$522:$O$522</c:f>
              <c:numCache>
                <c:formatCode>0.00</c:formatCode>
                <c:ptCount val="6"/>
                <c:pt idx="0">
                  <c:v>99.143699999999995</c:v>
                </c:pt>
                <c:pt idx="1">
                  <c:v>99.266099999999994</c:v>
                </c:pt>
                <c:pt idx="2">
                  <c:v>99.158799999999999</c:v>
                </c:pt>
                <c:pt idx="3">
                  <c:v>99.178299999999993</c:v>
                </c:pt>
                <c:pt idx="4">
                  <c:v>98.688999999999993</c:v>
                </c:pt>
                <c:pt idx="5">
                  <c:v>98.928399999999996</c:v>
                </c:pt>
              </c:numCache>
            </c:numRef>
          </c:val>
          <c:extLst>
            <c:ext xmlns:c16="http://schemas.microsoft.com/office/drawing/2014/chart" uri="{C3380CC4-5D6E-409C-BE32-E72D297353CC}">
              <c16:uniqueId val="{00000002-F8FF-462D-82F4-5015D8CCE4A3}"/>
            </c:ext>
          </c:extLst>
        </c:ser>
        <c:ser>
          <c:idx val="1"/>
          <c:order val="1"/>
          <c:tx>
            <c:strRef>
              <c:f>Table!$G$531</c:f>
              <c:strCache>
                <c:ptCount val="1"/>
                <c:pt idx="0">
                  <c:v>AUCK ALLIANCE</c:v>
                </c:pt>
              </c:strCache>
            </c:strRef>
          </c:tx>
          <c:spPr>
            <a:solidFill>
              <a:srgbClr val="C00000"/>
            </a:solidFill>
            <a:scene3d>
              <a:camera prst="orthographicFront"/>
              <a:lightRig rig="threePt" dir="t"/>
            </a:scene3d>
            <a:sp3d>
              <a:bevelT/>
            </a:sp3d>
          </c:spPr>
          <c:invertIfNegative val="0"/>
          <c:cat>
            <c:numRef>
              <c:f>Table!$J$515:$O$515</c:f>
              <c:numCache>
                <c:formatCode>General</c:formatCode>
                <c:ptCount val="6"/>
                <c:pt idx="0">
                  <c:v>2014</c:v>
                </c:pt>
                <c:pt idx="1">
                  <c:v>2015</c:v>
                </c:pt>
                <c:pt idx="2">
                  <c:v>2016</c:v>
                </c:pt>
                <c:pt idx="3">
                  <c:v>2017</c:v>
                </c:pt>
                <c:pt idx="4">
                  <c:v>2018</c:v>
                </c:pt>
                <c:pt idx="5">
                  <c:v>2019</c:v>
                </c:pt>
              </c:numCache>
            </c:numRef>
          </c:cat>
          <c:val>
            <c:numRef>
              <c:f>Table!$J$531:$O$531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F8FF-462D-82F4-5015D8CCE4A3}"/>
            </c:ext>
          </c:extLst>
        </c:ser>
        <c:dLbls>
          <c:showLegendKey val="0"/>
          <c:showVal val="0"/>
          <c:showCatName val="0"/>
          <c:showSerName val="0"/>
          <c:showPercent val="0"/>
          <c:showBubbleSize val="0"/>
        </c:dLbls>
        <c:gapWidth val="150"/>
        <c:axId val="518040352"/>
        <c:axId val="518030944"/>
      </c:barChart>
      <c:catAx>
        <c:axId val="51804035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30944"/>
        <c:crosses val="autoZero"/>
        <c:auto val="1"/>
        <c:lblAlgn val="ctr"/>
        <c:lblOffset val="100"/>
        <c:noMultiLvlLbl val="0"/>
      </c:catAx>
      <c:valAx>
        <c:axId val="518030944"/>
        <c:scaling>
          <c:orientation val="minMax"/>
        </c:scaling>
        <c:delete val="0"/>
        <c:axPos val="l"/>
        <c:majorGridlines/>
        <c:title>
          <c:tx>
            <c:strRef>
              <c:f>Table!$B$518</c:f>
              <c:strCache>
                <c:ptCount val="1"/>
                <c:pt idx="0">
                  <c:v>% of VKT &lt; Threshold Level</c:v>
                </c:pt>
              </c:strCache>
            </c:strRef>
          </c:tx>
          <c:layout>
            <c:manualLayout>
              <c:xMode val="edge"/>
              <c:yMode val="edge"/>
              <c:x val="3.3089291896221042E-2"/>
              <c:y val="0.1553438784753678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40352"/>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1069333147515872"/>
          <c:w val="0.75186269685039375"/>
          <c:h val="0.54645576382598149"/>
        </c:manualLayout>
      </c:layout>
      <c:barChart>
        <c:barDir val="col"/>
        <c:grouping val="clustered"/>
        <c:varyColors val="0"/>
        <c:ser>
          <c:idx val="0"/>
          <c:order val="0"/>
          <c:tx>
            <c:strRef>
              <c:f>Table!$G$521</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D3E2-4292-A07E-4CF7F7BDB138}"/>
              </c:ext>
            </c:extLst>
          </c:dPt>
          <c:cat>
            <c:numRef>
              <c:f>Table!$J$515:$O$515</c:f>
              <c:numCache>
                <c:formatCode>General</c:formatCode>
                <c:ptCount val="6"/>
                <c:pt idx="0">
                  <c:v>2014</c:v>
                </c:pt>
                <c:pt idx="1">
                  <c:v>2015</c:v>
                </c:pt>
                <c:pt idx="2">
                  <c:v>2016</c:v>
                </c:pt>
                <c:pt idx="3">
                  <c:v>2017</c:v>
                </c:pt>
                <c:pt idx="4">
                  <c:v>2018</c:v>
                </c:pt>
                <c:pt idx="5">
                  <c:v>2019</c:v>
                </c:pt>
              </c:numCache>
            </c:numRef>
          </c:cat>
          <c:val>
            <c:numRef>
              <c:f>Table!$J$521:$O$521</c:f>
              <c:numCache>
                <c:formatCode>0.00</c:formatCode>
                <c:ptCount val="6"/>
                <c:pt idx="0">
                  <c:v>98.747399999999999</c:v>
                </c:pt>
                <c:pt idx="1">
                  <c:v>98.748000000000005</c:v>
                </c:pt>
                <c:pt idx="2">
                  <c:v>98.532200000000003</c:v>
                </c:pt>
                <c:pt idx="3">
                  <c:v>98.396299999999997</c:v>
                </c:pt>
                <c:pt idx="4">
                  <c:v>98.301599999999993</c:v>
                </c:pt>
                <c:pt idx="5">
                  <c:v>98.064400000000006</c:v>
                </c:pt>
              </c:numCache>
            </c:numRef>
          </c:val>
          <c:extLst>
            <c:ext xmlns:c16="http://schemas.microsoft.com/office/drawing/2014/chart" uri="{C3380CC4-5D6E-409C-BE32-E72D297353CC}">
              <c16:uniqueId val="{00000002-D3E2-4292-A07E-4CF7F7BDB138}"/>
            </c:ext>
          </c:extLst>
        </c:ser>
        <c:ser>
          <c:idx val="1"/>
          <c:order val="1"/>
          <c:tx>
            <c:strRef>
              <c:f>Table!$G$530</c:f>
              <c:strCache>
                <c:ptCount val="1"/>
                <c:pt idx="0">
                  <c:v>AUCK ALLIANCE</c:v>
                </c:pt>
              </c:strCache>
            </c:strRef>
          </c:tx>
          <c:spPr>
            <a:solidFill>
              <a:srgbClr val="C00000"/>
            </a:solidFill>
            <a:scene3d>
              <a:camera prst="orthographicFront"/>
              <a:lightRig rig="threePt" dir="t"/>
            </a:scene3d>
            <a:sp3d>
              <a:bevelT/>
            </a:sp3d>
          </c:spPr>
          <c:invertIfNegative val="0"/>
          <c:cat>
            <c:numRef>
              <c:f>Table!$J$515:$O$515</c:f>
              <c:numCache>
                <c:formatCode>General</c:formatCode>
                <c:ptCount val="6"/>
                <c:pt idx="0">
                  <c:v>2014</c:v>
                </c:pt>
                <c:pt idx="1">
                  <c:v>2015</c:v>
                </c:pt>
                <c:pt idx="2">
                  <c:v>2016</c:v>
                </c:pt>
                <c:pt idx="3">
                  <c:v>2017</c:v>
                </c:pt>
                <c:pt idx="4">
                  <c:v>2018</c:v>
                </c:pt>
                <c:pt idx="5">
                  <c:v>2019</c:v>
                </c:pt>
              </c:numCache>
            </c:numRef>
          </c:cat>
          <c:val>
            <c:numRef>
              <c:f>Table!$J$530:$O$530</c:f>
              <c:numCache>
                <c:formatCode>0.00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3-D3E2-4292-A07E-4CF7F7BDB138}"/>
            </c:ext>
          </c:extLst>
        </c:ser>
        <c:dLbls>
          <c:showLegendKey val="0"/>
          <c:showVal val="0"/>
          <c:showCatName val="0"/>
          <c:showSerName val="0"/>
          <c:showPercent val="0"/>
          <c:showBubbleSize val="0"/>
        </c:dLbls>
        <c:gapWidth val="150"/>
        <c:axId val="518040744"/>
        <c:axId val="518030552"/>
      </c:barChart>
      <c:catAx>
        <c:axId val="51804074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30552"/>
        <c:crosses val="autoZero"/>
        <c:auto val="1"/>
        <c:lblAlgn val="ctr"/>
        <c:lblOffset val="100"/>
        <c:noMultiLvlLbl val="0"/>
      </c:catAx>
      <c:valAx>
        <c:axId val="518030552"/>
        <c:scaling>
          <c:orientation val="minMax"/>
        </c:scaling>
        <c:delete val="0"/>
        <c:axPos val="l"/>
        <c:majorGridlines/>
        <c:title>
          <c:tx>
            <c:strRef>
              <c:f>Table!$B$518</c:f>
              <c:strCache>
                <c:ptCount val="1"/>
                <c:pt idx="0">
                  <c:v>% of VKT &lt; Threshold Level</c:v>
                </c:pt>
              </c:strCache>
            </c:strRef>
          </c:tx>
          <c:layout>
            <c:manualLayout>
              <c:xMode val="edge"/>
              <c:yMode val="edge"/>
              <c:x val="2.168758799675791E-2"/>
              <c:y val="0.1650068520196037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40744"/>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413905691"/>
          <c:y val="4.6387901221663912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51D-40BE-A817-14D2CAB4F140}"/>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751D-40BE-A817-14D2CAB4F140}"/>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1D-40BE-A817-14D2CAB4F140}"/>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1D-40BE-A817-14D2CAB4F140}"/>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1D-40BE-A817-14D2CAB4F140}"/>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1D-40BE-A817-14D2CAB4F140}"/>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1D-40BE-A817-14D2CAB4F140}"/>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1D-40BE-A817-14D2CAB4F140}"/>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1D-40BE-A817-14D2CAB4F140}"/>
                </c:ext>
              </c:extLst>
            </c:dLbl>
            <c:dLbl>
              <c:idx val="13"/>
              <c:layout>
                <c:manualLayout>
                  <c:x val="-7.1973258425876074E-3"/>
                  <c:y val="1.201214230141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1D-40BE-A817-14D2CAB4F140}"/>
                </c:ext>
              </c:extLst>
            </c:dLbl>
            <c:dLbl>
              <c:idx val="15"/>
              <c:layout>
                <c:manualLayout>
                  <c:x val="2.5301322122692092E-3"/>
                  <c:y val="1.5452541813915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1D-40BE-A817-14D2CAB4F140}"/>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1D-40BE-A817-14D2CAB4F140}"/>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1D-40BE-A817-14D2CAB4F140}"/>
                </c:ext>
              </c:extLst>
            </c:dLbl>
            <c:dLbl>
              <c:idx val="19"/>
              <c:layout>
                <c:manualLayout>
                  <c:x val="-9.2767218456925155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1D-40BE-A817-14D2CAB4F140}"/>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1D-40BE-A817-14D2CAB4F140}"/>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Table!$G$819:$G$842</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Table!$J$819:$J$842</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11-751D-40BE-A817-14D2CAB4F140}"/>
            </c:ext>
          </c:extLst>
        </c:ser>
        <c:dLbls>
          <c:showLegendKey val="0"/>
          <c:showVal val="0"/>
          <c:showCatName val="0"/>
          <c:showSerName val="0"/>
          <c:showPercent val="0"/>
          <c:showBubbleSize val="0"/>
        </c:dLbls>
        <c:gapWidth val="86"/>
        <c:axId val="518032512"/>
        <c:axId val="518033688"/>
      </c:barChart>
      <c:catAx>
        <c:axId val="518032512"/>
        <c:scaling>
          <c:orientation val="minMax"/>
        </c:scaling>
        <c:delete val="0"/>
        <c:axPos val="b"/>
        <c:title>
          <c:tx>
            <c:rich>
              <a:bodyPr/>
              <a:lstStyle/>
              <a:p>
                <a:pPr>
                  <a:defRPr sz="800"/>
                </a:pPr>
                <a:r>
                  <a:rPr lang="en-US" sz="800"/>
                  <a:t>NOC</a:t>
                </a:r>
              </a:p>
            </c:rich>
          </c:tx>
          <c:layout>
            <c:manualLayout>
              <c:xMode val="edge"/>
              <c:yMode val="edge"/>
              <c:x val="0.50918518734141593"/>
              <c:y val="0.91724196506441036"/>
            </c:manualLayout>
          </c:layout>
          <c:overlay val="0"/>
        </c:title>
        <c:numFmt formatCode="General" sourceLinked="0"/>
        <c:majorTickMark val="out"/>
        <c:minorTickMark val="none"/>
        <c:tickLblPos val="nextTo"/>
        <c:txPr>
          <a:bodyPr rot="-5400000" vert="horz"/>
          <a:lstStyle/>
          <a:p>
            <a:pPr>
              <a:defRPr sz="800"/>
            </a:pPr>
            <a:endParaRPr lang="en-US"/>
          </a:p>
        </c:txPr>
        <c:crossAx val="518033688"/>
        <c:crosses val="autoZero"/>
        <c:auto val="1"/>
        <c:lblAlgn val="ctr"/>
        <c:lblOffset val="100"/>
        <c:noMultiLvlLbl val="0"/>
      </c:catAx>
      <c:valAx>
        <c:axId val="518033688"/>
        <c:scaling>
          <c:orientation val="minMax"/>
        </c:scaling>
        <c:delete val="0"/>
        <c:axPos val="l"/>
        <c:majorGridlines/>
        <c:title>
          <c:tx>
            <c:rich>
              <a:bodyPr rot="-5400000" vert="horz"/>
              <a:lstStyle/>
              <a:p>
                <a:pPr>
                  <a:defRPr sz="800"/>
                </a:pPr>
                <a:r>
                  <a:rPr lang="en-US"/>
                  <a:t>Surface Condition Index</a:t>
                </a:r>
              </a:p>
            </c:rich>
          </c:tx>
          <c:layout>
            <c:manualLayout>
              <c:xMode val="edge"/>
              <c:yMode val="edge"/>
              <c:x val="1.4058344370539509E-2"/>
              <c:y val="0.15269208764929834"/>
            </c:manualLayout>
          </c:layout>
          <c:overlay val="0"/>
        </c:title>
        <c:numFmt formatCode="0.0" sourceLinked="0"/>
        <c:majorTickMark val="out"/>
        <c:minorTickMark val="none"/>
        <c:tickLblPos val="nextTo"/>
        <c:txPr>
          <a:bodyPr/>
          <a:lstStyle/>
          <a:p>
            <a:pPr>
              <a:defRPr sz="800"/>
            </a:pPr>
            <a:endParaRPr lang="en-US"/>
          </a:p>
        </c:txPr>
        <c:crossAx val="518032512"/>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844" l="0.70000000000000062" r="0.70000000000000062" t="0.75000000000000844"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070-4043-94B8-0DE3AF3F63CA}"/>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0-4043-94B8-0DE3AF3F63CA}"/>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0-4043-94B8-0DE3AF3F63CA}"/>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70-4043-94B8-0DE3AF3F63CA}"/>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70-4043-94B8-0DE3AF3F63CA}"/>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70-4043-94B8-0DE3AF3F63CA}"/>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70-4043-94B8-0DE3AF3F63CA}"/>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70-4043-94B8-0DE3AF3F63CA}"/>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70-4043-94B8-0DE3AF3F63CA}"/>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070-4043-94B8-0DE3AF3F63CA}"/>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70-4043-94B8-0DE3AF3F63CA}"/>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070-4043-94B8-0DE3AF3F63CA}"/>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070-4043-94B8-0DE3AF3F63CA}"/>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070-4043-94B8-0DE3AF3F63CA}"/>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Table!$G$819:$G$841</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Table!$K$819:$K$841</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F-8070-4043-94B8-0DE3AF3F63CA}"/>
            </c:ext>
          </c:extLst>
        </c:ser>
        <c:dLbls>
          <c:showLegendKey val="0"/>
          <c:showVal val="0"/>
          <c:showCatName val="0"/>
          <c:showSerName val="0"/>
          <c:showPercent val="0"/>
          <c:showBubbleSize val="0"/>
        </c:dLbls>
        <c:gapWidth val="86"/>
        <c:axId val="518036824"/>
        <c:axId val="518035256"/>
      </c:barChart>
      <c:catAx>
        <c:axId val="518036824"/>
        <c:scaling>
          <c:orientation val="minMax"/>
        </c:scaling>
        <c:delete val="0"/>
        <c:axPos val="b"/>
        <c:title>
          <c:tx>
            <c:rich>
              <a:bodyPr/>
              <a:lstStyle/>
              <a:p>
                <a:pPr>
                  <a:defRPr sz="800"/>
                </a:pPr>
                <a:r>
                  <a:rPr lang="en-US" sz="800"/>
                  <a:t>NOC</a:t>
                </a:r>
              </a:p>
            </c:rich>
          </c:tx>
          <c:layout>
            <c:manualLayout>
              <c:xMode val="edge"/>
              <c:yMode val="edge"/>
              <c:x val="0.5239725163428246"/>
              <c:y val="0.9079376243172852"/>
            </c:manualLayout>
          </c:layout>
          <c:overlay val="0"/>
        </c:title>
        <c:numFmt formatCode="General" sourceLinked="0"/>
        <c:majorTickMark val="out"/>
        <c:minorTickMark val="none"/>
        <c:tickLblPos val="low"/>
        <c:txPr>
          <a:bodyPr rot="-5400000" vert="horz"/>
          <a:lstStyle/>
          <a:p>
            <a:pPr>
              <a:defRPr sz="800"/>
            </a:pPr>
            <a:endParaRPr lang="en-US"/>
          </a:p>
        </c:txPr>
        <c:crossAx val="518035256"/>
        <c:crosses val="autoZero"/>
        <c:auto val="1"/>
        <c:lblAlgn val="ctr"/>
        <c:lblOffset val="100"/>
        <c:noMultiLvlLbl val="0"/>
      </c:catAx>
      <c:valAx>
        <c:axId val="518035256"/>
        <c:scaling>
          <c:orientation val="minMax"/>
        </c:scaling>
        <c:delete val="0"/>
        <c:axPos val="l"/>
        <c:majorGridlines/>
        <c:title>
          <c:tx>
            <c:rich>
              <a:bodyPr rot="-5400000" vert="horz"/>
              <a:lstStyle/>
              <a:p>
                <a:pPr>
                  <a:defRPr sz="800"/>
                </a:pPr>
                <a:r>
                  <a:rPr lang="en-US" sz="800"/>
                  <a:t>Point Difference</a:t>
                </a:r>
              </a:p>
            </c:rich>
          </c:tx>
          <c:overlay val="0"/>
        </c:title>
        <c:numFmt formatCode="0.0" sourceLinked="0"/>
        <c:majorTickMark val="out"/>
        <c:minorTickMark val="none"/>
        <c:tickLblPos val="nextTo"/>
        <c:txPr>
          <a:bodyPr/>
          <a:lstStyle/>
          <a:p>
            <a:pPr>
              <a:defRPr sz="800"/>
            </a:pPr>
            <a:endParaRPr lang="en-US"/>
          </a:p>
        </c:txPr>
        <c:crossAx val="518036824"/>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61325969673121"/>
          <c:y val="5.5172413793103482E-2"/>
          <c:w val="0.76722779562501264"/>
          <c:h val="0.74904262829215362"/>
        </c:manualLayout>
      </c:layout>
      <c:barChart>
        <c:barDir val="col"/>
        <c:grouping val="clustered"/>
        <c:varyColors val="0"/>
        <c:ser>
          <c:idx val="0"/>
          <c:order val="0"/>
          <c:tx>
            <c:strRef>
              <c:f>Table!$G$846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5C56-4E74-B98A-A88ACDBBABFD}"/>
              </c:ext>
            </c:extLst>
          </c:dPt>
          <c:cat>
            <c:numRef>
              <c:f>Table!$J$845:$O$845</c:f>
              <c:numCache>
                <c:formatCode>General</c:formatCode>
                <c:ptCount val="6"/>
                <c:pt idx="0">
                  <c:v>2014</c:v>
                </c:pt>
                <c:pt idx="1">
                  <c:v>2015</c:v>
                </c:pt>
                <c:pt idx="2">
                  <c:v>2016</c:v>
                </c:pt>
                <c:pt idx="3">
                  <c:v>2017</c:v>
                </c:pt>
                <c:pt idx="4">
                  <c:v>2018</c:v>
                </c:pt>
                <c:pt idx="5">
                  <c:v>2019</c:v>
                </c:pt>
              </c:numCache>
            </c:numRef>
          </c:cat>
          <c:val>
            <c:numRef>
              <c:f>Table!$J$846:$O$846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5C56-4E74-B98A-A88ACDBBABFD}"/>
            </c:ext>
          </c:extLst>
        </c:ser>
        <c:ser>
          <c:idx val="1"/>
          <c:order val="1"/>
          <c:tx>
            <c:strRef>
              <c:f>Table!$G$855</c:f>
              <c:strCache>
                <c:ptCount val="1"/>
                <c:pt idx="0">
                  <c:v>(NOC) NORTHLAND</c:v>
                </c:pt>
              </c:strCache>
            </c:strRef>
          </c:tx>
          <c:spPr>
            <a:solidFill>
              <a:srgbClr val="C00000"/>
            </a:solidFill>
            <a:scene3d>
              <a:camera prst="orthographicFront"/>
              <a:lightRig rig="threePt" dir="t"/>
            </a:scene3d>
            <a:sp3d>
              <a:bevelT/>
            </a:sp3d>
          </c:spPr>
          <c:invertIfNegative val="0"/>
          <c:cat>
            <c:numRef>
              <c:f>Table!$J$845:$O$845</c:f>
              <c:numCache>
                <c:formatCode>General</c:formatCode>
                <c:ptCount val="6"/>
                <c:pt idx="0">
                  <c:v>2014</c:v>
                </c:pt>
                <c:pt idx="1">
                  <c:v>2015</c:v>
                </c:pt>
                <c:pt idx="2">
                  <c:v>2016</c:v>
                </c:pt>
                <c:pt idx="3">
                  <c:v>2017</c:v>
                </c:pt>
                <c:pt idx="4">
                  <c:v>2018</c:v>
                </c:pt>
                <c:pt idx="5">
                  <c:v>2019</c:v>
                </c:pt>
              </c:numCache>
            </c:numRef>
          </c:cat>
          <c:val>
            <c:numRef>
              <c:f>Table!$J$855:$O$855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C56-4E74-B98A-A88ACDBBABFD}"/>
            </c:ext>
          </c:extLst>
        </c:ser>
        <c:dLbls>
          <c:showLegendKey val="0"/>
          <c:showVal val="0"/>
          <c:showCatName val="0"/>
          <c:showSerName val="0"/>
          <c:showPercent val="0"/>
          <c:showBubbleSize val="0"/>
        </c:dLbls>
        <c:gapWidth val="150"/>
        <c:axId val="518039568"/>
        <c:axId val="518034080"/>
      </c:barChart>
      <c:catAx>
        <c:axId val="51803956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34080"/>
        <c:crosses val="autoZero"/>
        <c:auto val="1"/>
        <c:lblAlgn val="ctr"/>
        <c:lblOffset val="100"/>
        <c:noMultiLvlLbl val="0"/>
      </c:catAx>
      <c:valAx>
        <c:axId val="518034080"/>
        <c:scaling>
          <c:orientation val="minMax"/>
        </c:scaling>
        <c:delete val="0"/>
        <c:axPos val="l"/>
        <c:majorGridlines/>
        <c:title>
          <c:tx>
            <c:rich>
              <a:bodyPr rot="-5400000" vert="horz"/>
              <a:lstStyle/>
              <a:p>
                <a:pPr>
                  <a:defRPr sz="800"/>
                </a:pPr>
                <a:r>
                  <a:rPr lang="en-US"/>
                  <a:t>Surface Condition Index</a:t>
                </a:r>
              </a:p>
            </c:rich>
          </c:tx>
          <c:layout>
            <c:manualLayout>
              <c:xMode val="edge"/>
              <c:yMode val="edge"/>
              <c:x val="6.2224838717590207E-2"/>
              <c:y val="0.18715237518387126"/>
            </c:manualLayout>
          </c:layout>
          <c:overlay val="0"/>
        </c:title>
        <c:numFmt formatCode="0.0" sourceLinked="0"/>
        <c:majorTickMark val="none"/>
        <c:minorTickMark val="none"/>
        <c:tickLblPos val="nextTo"/>
        <c:txPr>
          <a:bodyPr/>
          <a:lstStyle/>
          <a:p>
            <a:pPr>
              <a:defRPr sz="800"/>
            </a:pPr>
            <a:endParaRPr lang="en-US"/>
          </a:p>
        </c:txPr>
        <c:crossAx val="518039568"/>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91" l="0.70000000000000062" r="0.70000000000000062" t="0.7500000000000091"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Table!$G$846</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Table!$J$846:$J$852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EEA-4F18-B4B9-D6100DC9F008}"/>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Table!$K$846:$K$852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5EEA-4F18-B4B9-D6100DC9F008}"/>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Table!$L$846:$L$852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5EEA-4F18-B4B9-D6100DC9F008}"/>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Table!$M$846:$M$852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5EEA-4F18-B4B9-D6100DC9F008}"/>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Table!$N$846:$N$852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5EEA-4F18-B4B9-D6100DC9F008}"/>
            </c:ext>
          </c:extLst>
        </c:ser>
        <c:ser>
          <c:idx val="5"/>
          <c:order val="5"/>
          <c:tx>
            <c:strRef>
              <c:f>Table!$O$845</c:f>
              <c:strCache>
                <c:ptCount val="1"/>
                <c:pt idx="0">
                  <c:v>2019</c:v>
                </c:pt>
              </c:strCache>
            </c:strRef>
          </c:tx>
          <c:spPr>
            <a:noFill/>
            <a:ln>
              <a:noFill/>
            </a:ln>
          </c:spPr>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Table!$O$846:$O$852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5EEA-4F18-B4B9-D6100DC9F008}"/>
            </c:ext>
          </c:extLst>
        </c:ser>
        <c:dLbls>
          <c:showLegendKey val="0"/>
          <c:showVal val="0"/>
          <c:showCatName val="0"/>
          <c:showSerName val="0"/>
          <c:showPercent val="0"/>
          <c:showBubbleSize val="0"/>
        </c:dLbls>
        <c:gapWidth val="150"/>
        <c:axId val="518038392"/>
        <c:axId val="518038784"/>
      </c:barChart>
      <c:catAx>
        <c:axId val="518038392"/>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518038784"/>
        <c:crosses val="autoZero"/>
        <c:auto val="1"/>
        <c:lblAlgn val="ctr"/>
        <c:lblOffset val="100"/>
        <c:noMultiLvlLbl val="0"/>
      </c:catAx>
      <c:valAx>
        <c:axId val="518038784"/>
        <c:scaling>
          <c:orientation val="minMax"/>
        </c:scaling>
        <c:delete val="1"/>
        <c:axPos val="l"/>
        <c:numFmt formatCode="0" sourceLinked="0"/>
        <c:majorTickMark val="none"/>
        <c:minorTickMark val="none"/>
        <c:tickLblPos val="none"/>
        <c:crossAx val="518038392"/>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Table!$G$855</c:f>
          <c:strCache>
            <c:ptCount val="1"/>
            <c:pt idx="0">
              <c:v>(NOC) NORTHLAND</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Table!$J$855:$J$861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836-428C-B52F-A21B594CEA46}"/>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Table!$K$855:$K$861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836-428C-B52F-A21B594CEA46}"/>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Table!$L$855:$L$861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0836-428C-B52F-A21B594CEA46}"/>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Table!$M$855:$M$861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0836-428C-B52F-A21B594CEA46}"/>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Table!$N$855:$N$861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0836-428C-B52F-A21B594CEA46}"/>
            </c:ext>
          </c:extLst>
        </c:ser>
        <c:ser>
          <c:idx val="5"/>
          <c:order val="5"/>
          <c:tx>
            <c:strRef>
              <c:f>Table!$O$845</c:f>
              <c:strCache>
                <c:ptCount val="1"/>
                <c:pt idx="0">
                  <c:v>2019</c:v>
                </c:pt>
              </c:strCache>
            </c:strRef>
          </c:tx>
          <c:spPr>
            <a:noFill/>
            <a:ln>
              <a:noFill/>
            </a:ln>
          </c:spPr>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Table!$O$855:$O$861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0836-428C-B52F-A21B594CEA46}"/>
            </c:ext>
          </c:extLst>
        </c:ser>
        <c:dLbls>
          <c:showLegendKey val="0"/>
          <c:showVal val="0"/>
          <c:showCatName val="0"/>
          <c:showSerName val="0"/>
          <c:showPercent val="0"/>
          <c:showBubbleSize val="0"/>
        </c:dLbls>
        <c:gapWidth val="150"/>
        <c:axId val="518043096"/>
        <c:axId val="518041920"/>
      </c:barChart>
      <c:catAx>
        <c:axId val="518043096"/>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518041920"/>
        <c:crosses val="autoZero"/>
        <c:auto val="1"/>
        <c:lblAlgn val="ctr"/>
        <c:lblOffset val="100"/>
        <c:noMultiLvlLbl val="0"/>
      </c:catAx>
      <c:valAx>
        <c:axId val="518041920"/>
        <c:scaling>
          <c:orientation val="minMax"/>
        </c:scaling>
        <c:delete val="1"/>
        <c:axPos val="l"/>
        <c:numFmt formatCode="0" sourceLinked="0"/>
        <c:majorTickMark val="none"/>
        <c:minorTickMark val="none"/>
        <c:tickLblPos val="none"/>
        <c:crossAx val="518043096"/>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Table!$J$626</c:f>
              <c:strCache>
                <c:ptCount val="1"/>
                <c:pt idx="0">
                  <c:v>2014</c:v>
                </c:pt>
              </c:strCache>
            </c:strRef>
          </c:tx>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Table!$J$801:$J$807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002-4794-9977-50510FCA3659}"/>
            </c:ext>
          </c:extLst>
        </c:ser>
        <c:ser>
          <c:idx val="1"/>
          <c:order val="1"/>
          <c:tx>
            <c:strRef>
              <c:f>Table!$K$626</c:f>
              <c:strCache>
                <c:ptCount val="1"/>
                <c:pt idx="0">
                  <c:v>2015</c:v>
                </c:pt>
              </c:strCache>
            </c:strRef>
          </c:tx>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Table!$K$801:$K$807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E002-4794-9977-50510FCA3659}"/>
            </c:ext>
          </c:extLst>
        </c:ser>
        <c:ser>
          <c:idx val="2"/>
          <c:order val="2"/>
          <c:tx>
            <c:strRef>
              <c:f>Table!$L$626</c:f>
              <c:strCache>
                <c:ptCount val="1"/>
                <c:pt idx="0">
                  <c:v>2016</c:v>
                </c:pt>
              </c:strCache>
            </c:strRef>
          </c:tx>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Table!$L$801:$L$807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002-4794-9977-50510FCA3659}"/>
            </c:ext>
          </c:extLst>
        </c:ser>
        <c:ser>
          <c:idx val="3"/>
          <c:order val="3"/>
          <c:tx>
            <c:strRef>
              <c:f>Table!$M$626</c:f>
              <c:strCache>
                <c:ptCount val="1"/>
                <c:pt idx="0">
                  <c:v>2017</c:v>
                </c:pt>
              </c:strCache>
            </c:strRef>
          </c:tx>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Table!$M$801:$M$807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E002-4794-9977-50510FCA3659}"/>
            </c:ext>
          </c:extLst>
        </c:ser>
        <c:ser>
          <c:idx val="4"/>
          <c:order val="4"/>
          <c:tx>
            <c:strRef>
              <c:f>Table!$N$626</c:f>
              <c:strCache>
                <c:ptCount val="1"/>
                <c:pt idx="0">
                  <c:v>2018</c:v>
                </c:pt>
              </c:strCache>
            </c:strRef>
          </c:tx>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Table!$N$801:$N$807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002-4794-9977-50510FCA3659}"/>
            </c:ext>
          </c:extLst>
        </c:ser>
        <c:ser>
          <c:idx val="5"/>
          <c:order val="5"/>
          <c:tx>
            <c:strRef>
              <c:f>Table!$O$791</c:f>
              <c:strCache>
                <c:ptCount val="1"/>
                <c:pt idx="0">
                  <c:v>2019</c:v>
                </c:pt>
              </c:strCache>
            </c:strRef>
          </c:tx>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Table!$O$801:$O$807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E002-4794-9977-50510FCA3659}"/>
            </c:ext>
          </c:extLst>
        </c:ser>
        <c:dLbls>
          <c:showLegendKey val="0"/>
          <c:showVal val="0"/>
          <c:showCatName val="0"/>
          <c:showSerName val="0"/>
          <c:showPercent val="0"/>
          <c:showBubbleSize val="0"/>
        </c:dLbls>
        <c:gapWidth val="150"/>
        <c:axId val="669631208"/>
        <c:axId val="669631600"/>
      </c:barChart>
      <c:catAx>
        <c:axId val="669631208"/>
        <c:scaling>
          <c:orientation val="minMax"/>
        </c:scaling>
        <c:delete val="0"/>
        <c:axPos val="b"/>
        <c:numFmt formatCode="General" sourceLinked="1"/>
        <c:majorTickMark val="out"/>
        <c:minorTickMark val="none"/>
        <c:tickLblPos val="nextTo"/>
        <c:txPr>
          <a:bodyPr/>
          <a:lstStyle/>
          <a:p>
            <a:pPr>
              <a:defRPr sz="800"/>
            </a:pPr>
            <a:endParaRPr lang="en-US"/>
          </a:p>
        </c:txPr>
        <c:crossAx val="669631600"/>
        <c:crosses val="autoZero"/>
        <c:auto val="1"/>
        <c:lblAlgn val="ctr"/>
        <c:lblOffset val="100"/>
        <c:noMultiLvlLbl val="0"/>
      </c:catAx>
      <c:valAx>
        <c:axId val="669631600"/>
        <c:scaling>
          <c:orientation val="minMax"/>
        </c:scaling>
        <c:delete val="0"/>
        <c:axPos val="l"/>
        <c:majorGridlines/>
        <c:title>
          <c:tx>
            <c:rich>
              <a:bodyPr rot="-5400000" vert="horz"/>
              <a:lstStyle/>
              <a:p>
                <a:pPr>
                  <a:defRPr sz="800"/>
                </a:pPr>
                <a:r>
                  <a:rPr lang="en-US" sz="800"/>
                  <a:t>Condition Index</a:t>
                </a:r>
              </a:p>
            </c:rich>
          </c:tx>
          <c:layout>
            <c:manualLayout>
              <c:xMode val="edge"/>
              <c:yMode val="edge"/>
              <c:x val="1.7283950617284001E-2"/>
              <c:y val="0.31135670990767517"/>
            </c:manualLayout>
          </c:layout>
          <c:overlay val="0"/>
        </c:title>
        <c:numFmt formatCode="0.0" sourceLinked="0"/>
        <c:majorTickMark val="out"/>
        <c:minorTickMark val="none"/>
        <c:tickLblPos val="nextTo"/>
        <c:crossAx val="669631208"/>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81" l="0.70000000000000062" r="0.70000000000000062" t="0.7500000000000081"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Table!$G$863</c:f>
              <c:strCache>
                <c:ptCount val="1"/>
                <c:pt idx="0">
                  <c:v>National vs (NOC) NORTHLAND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319-4933-9084-BFB5126FC7AB}"/>
              </c:ext>
            </c:extLst>
          </c:dPt>
          <c:dLbls>
            <c:dLbl>
              <c:idx val="3"/>
              <c:layout>
                <c:manualLayout>
                  <c:x val="2.5299893068922237E-3"/>
                  <c:y val="-3.58926398567996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19-4933-9084-BFB5126FC7AB}"/>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19-4933-9084-BFB5126FC7AB}"/>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19-4933-9084-BFB5126FC7AB}"/>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19-4933-9084-BFB5126FC7AB}"/>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19-4933-9084-BFB5126FC7AB}"/>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19-4933-9084-BFB5126FC7AB}"/>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319-4933-9084-BFB5126FC7AB}"/>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319-4933-9084-BFB5126FC7AB}"/>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319-4933-9084-BFB5126FC7AB}"/>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19-4933-9084-BFB5126FC7AB}"/>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319-4933-9084-BFB5126FC7AB}"/>
                </c:ext>
              </c:extLst>
            </c:dLbl>
            <c:dLbl>
              <c:idx val="19"/>
              <c:layout>
                <c:manualLayout>
                  <c:x val="-9.2767218456925833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319-4933-9084-BFB5126FC7AB}"/>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319-4933-9084-BFB5126FC7AB}"/>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Table!$J$845:$O$845</c:f>
              <c:numCache>
                <c:formatCode>General</c:formatCode>
                <c:ptCount val="6"/>
                <c:pt idx="0">
                  <c:v>2014</c:v>
                </c:pt>
                <c:pt idx="1">
                  <c:v>2015</c:v>
                </c:pt>
                <c:pt idx="2">
                  <c:v>2016</c:v>
                </c:pt>
                <c:pt idx="3">
                  <c:v>2017</c:v>
                </c:pt>
                <c:pt idx="4">
                  <c:v>2018</c:v>
                </c:pt>
                <c:pt idx="5">
                  <c:v>2019</c:v>
                </c:pt>
              </c:numCache>
            </c:numRef>
          </c:cat>
          <c:val>
            <c:numRef>
              <c:f>Table!$J$863:$O$863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8319-4933-9084-BFB5126FC7AB}"/>
            </c:ext>
          </c:extLst>
        </c:ser>
        <c:dLbls>
          <c:showLegendKey val="0"/>
          <c:showVal val="0"/>
          <c:showCatName val="0"/>
          <c:showSerName val="0"/>
          <c:showPercent val="0"/>
          <c:showBubbleSize val="0"/>
        </c:dLbls>
        <c:gapWidth val="86"/>
        <c:axId val="518049368"/>
        <c:axId val="518042704"/>
      </c:barChart>
      <c:catAx>
        <c:axId val="518049368"/>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444"/>
            </c:manualLayout>
          </c:layout>
          <c:overlay val="0"/>
        </c:title>
        <c:numFmt formatCode="General" sourceLinked="1"/>
        <c:majorTickMark val="out"/>
        <c:minorTickMark val="none"/>
        <c:tickLblPos val="low"/>
        <c:txPr>
          <a:bodyPr rot="0" vert="horz"/>
          <a:lstStyle/>
          <a:p>
            <a:pPr>
              <a:defRPr sz="800"/>
            </a:pPr>
            <a:endParaRPr lang="en-US"/>
          </a:p>
        </c:txPr>
        <c:crossAx val="518042704"/>
        <c:crosses val="autoZero"/>
        <c:auto val="1"/>
        <c:lblAlgn val="ctr"/>
        <c:lblOffset val="100"/>
        <c:noMultiLvlLbl val="0"/>
      </c:catAx>
      <c:valAx>
        <c:axId val="518042704"/>
        <c:scaling>
          <c:orientation val="minMax"/>
        </c:scaling>
        <c:delete val="0"/>
        <c:axPos val="l"/>
        <c:majorGridlines/>
        <c:title>
          <c:tx>
            <c:rich>
              <a:bodyPr rot="-5400000" vert="horz"/>
              <a:lstStyle/>
              <a:p>
                <a:pPr>
                  <a:defRPr sz="800"/>
                </a:pPr>
                <a:r>
                  <a:rPr lang="en-US" sz="800"/>
                  <a:t>Point</a:t>
                </a:r>
              </a:p>
            </c:rich>
          </c:tx>
          <c:layout>
            <c:manualLayout>
              <c:xMode val="edge"/>
              <c:yMode val="edge"/>
              <c:x val="2.4599591717701954E-2"/>
              <c:y val="0.37185627658611636"/>
            </c:manualLayout>
          </c:layout>
          <c:overlay val="0"/>
        </c:title>
        <c:numFmt formatCode="0.0" sourceLinked="0"/>
        <c:majorTickMark val="out"/>
        <c:minorTickMark val="none"/>
        <c:tickLblPos val="nextTo"/>
        <c:txPr>
          <a:bodyPr/>
          <a:lstStyle/>
          <a:p>
            <a:pPr>
              <a:defRPr sz="800"/>
            </a:pPr>
            <a:endParaRPr lang="en-US"/>
          </a:p>
        </c:txPr>
        <c:crossAx val="518049368"/>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Table!$J$626</c:f>
              <c:strCache>
                <c:ptCount val="1"/>
                <c:pt idx="0">
                  <c:v>2014</c:v>
                </c:pt>
              </c:strCache>
            </c:strRef>
          </c:tx>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Table!$J$846:$J$852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4F3-4C6C-AC60-C1EDADF42CEA}"/>
            </c:ext>
          </c:extLst>
        </c:ser>
        <c:ser>
          <c:idx val="1"/>
          <c:order val="1"/>
          <c:tx>
            <c:strRef>
              <c:f>Table!$K$626</c:f>
              <c:strCache>
                <c:ptCount val="1"/>
                <c:pt idx="0">
                  <c:v>2015</c:v>
                </c:pt>
              </c:strCache>
            </c:strRef>
          </c:tx>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Table!$K$846:$K$852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4F3-4C6C-AC60-C1EDADF42CEA}"/>
            </c:ext>
          </c:extLst>
        </c:ser>
        <c:ser>
          <c:idx val="2"/>
          <c:order val="2"/>
          <c:tx>
            <c:strRef>
              <c:f>Table!$L$626</c:f>
              <c:strCache>
                <c:ptCount val="1"/>
                <c:pt idx="0">
                  <c:v>2016</c:v>
                </c:pt>
              </c:strCache>
            </c:strRef>
          </c:tx>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Table!$L$846:$L$852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4F3-4C6C-AC60-C1EDADF42CEA}"/>
            </c:ext>
          </c:extLst>
        </c:ser>
        <c:ser>
          <c:idx val="3"/>
          <c:order val="3"/>
          <c:tx>
            <c:strRef>
              <c:f>Table!$M$626</c:f>
              <c:strCache>
                <c:ptCount val="1"/>
                <c:pt idx="0">
                  <c:v>2017</c:v>
                </c:pt>
              </c:strCache>
            </c:strRef>
          </c:tx>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Table!$M$846:$M$852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F4F3-4C6C-AC60-C1EDADF42CEA}"/>
            </c:ext>
          </c:extLst>
        </c:ser>
        <c:ser>
          <c:idx val="4"/>
          <c:order val="4"/>
          <c:tx>
            <c:strRef>
              <c:f>Table!$N$626</c:f>
              <c:strCache>
                <c:ptCount val="1"/>
                <c:pt idx="0">
                  <c:v>2018</c:v>
                </c:pt>
              </c:strCache>
            </c:strRef>
          </c:tx>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Table!$N$846:$N$852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F4F3-4C6C-AC60-C1EDADF42CEA}"/>
            </c:ext>
          </c:extLst>
        </c:ser>
        <c:ser>
          <c:idx val="5"/>
          <c:order val="5"/>
          <c:tx>
            <c:strRef>
              <c:f>Table!$O$845</c:f>
              <c:strCache>
                <c:ptCount val="1"/>
                <c:pt idx="0">
                  <c:v>2019</c:v>
                </c:pt>
              </c:strCache>
            </c:strRef>
          </c:tx>
          <c:invertIfNegative val="0"/>
          <c:cat>
            <c:strRef>
              <c:f>Table!$H$846:$H$852</c:f>
              <c:strCache>
                <c:ptCount val="7"/>
                <c:pt idx="0">
                  <c:v>All</c:v>
                </c:pt>
                <c:pt idx="1">
                  <c:v>High Volume</c:v>
                </c:pt>
                <c:pt idx="2">
                  <c:v>National</c:v>
                </c:pt>
                <c:pt idx="3">
                  <c:v>Regional</c:v>
                </c:pt>
                <c:pt idx="4">
                  <c:v>Arterial</c:v>
                </c:pt>
                <c:pt idx="5">
                  <c:v>Primary Collector</c:v>
                </c:pt>
                <c:pt idx="6">
                  <c:v>Secondary Collector</c:v>
                </c:pt>
              </c:strCache>
            </c:strRef>
          </c:cat>
          <c:val>
            <c:numRef>
              <c:f>Table!$O$846:$O$852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F4F3-4C6C-AC60-C1EDADF42CEA}"/>
            </c:ext>
          </c:extLst>
        </c:ser>
        <c:dLbls>
          <c:showLegendKey val="0"/>
          <c:showVal val="0"/>
          <c:showCatName val="0"/>
          <c:showSerName val="0"/>
          <c:showPercent val="0"/>
          <c:showBubbleSize val="0"/>
        </c:dLbls>
        <c:gapWidth val="150"/>
        <c:axId val="518052896"/>
        <c:axId val="518053288"/>
      </c:barChart>
      <c:catAx>
        <c:axId val="518052896"/>
        <c:scaling>
          <c:orientation val="minMax"/>
        </c:scaling>
        <c:delete val="0"/>
        <c:axPos val="b"/>
        <c:numFmt formatCode="General" sourceLinked="1"/>
        <c:majorTickMark val="out"/>
        <c:minorTickMark val="none"/>
        <c:tickLblPos val="nextTo"/>
        <c:txPr>
          <a:bodyPr/>
          <a:lstStyle/>
          <a:p>
            <a:pPr>
              <a:defRPr sz="800"/>
            </a:pPr>
            <a:endParaRPr lang="en-US"/>
          </a:p>
        </c:txPr>
        <c:crossAx val="518053288"/>
        <c:crosses val="autoZero"/>
        <c:auto val="1"/>
        <c:lblAlgn val="ctr"/>
        <c:lblOffset val="100"/>
        <c:noMultiLvlLbl val="0"/>
      </c:catAx>
      <c:valAx>
        <c:axId val="518053288"/>
        <c:scaling>
          <c:orientation val="minMax"/>
        </c:scaling>
        <c:delete val="0"/>
        <c:axPos val="l"/>
        <c:majorGridlines/>
        <c:title>
          <c:tx>
            <c:rich>
              <a:bodyPr rot="-5400000" vert="horz"/>
              <a:lstStyle/>
              <a:p>
                <a:pPr>
                  <a:defRPr sz="800"/>
                </a:pPr>
                <a:r>
                  <a:rPr lang="en-US" sz="800"/>
                  <a:t>Surface Condition Index</a:t>
                </a:r>
              </a:p>
            </c:rich>
          </c:tx>
          <c:layout>
            <c:manualLayout>
              <c:xMode val="edge"/>
              <c:yMode val="edge"/>
              <c:x val="1.4814814814814815E-2"/>
              <c:y val="0.25338582677165594"/>
            </c:manualLayout>
          </c:layout>
          <c:overlay val="0"/>
        </c:title>
        <c:numFmt formatCode="0.0" sourceLinked="0"/>
        <c:majorTickMark val="out"/>
        <c:minorTickMark val="none"/>
        <c:tickLblPos val="nextTo"/>
        <c:crossAx val="518052896"/>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855" l="0.70000000000000062" r="0.70000000000000062" t="0.7500000000000085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Table!$J$626</c:f>
              <c:strCache>
                <c:ptCount val="1"/>
                <c:pt idx="0">
                  <c:v>2014</c:v>
                </c:pt>
              </c:strCache>
            </c:strRef>
          </c:tx>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Table!$J$855:$J$861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073-474B-828C-90A6D1B3E58D}"/>
            </c:ext>
          </c:extLst>
        </c:ser>
        <c:ser>
          <c:idx val="1"/>
          <c:order val="1"/>
          <c:tx>
            <c:strRef>
              <c:f>Table!$K$626</c:f>
              <c:strCache>
                <c:ptCount val="1"/>
                <c:pt idx="0">
                  <c:v>2015</c:v>
                </c:pt>
              </c:strCache>
            </c:strRef>
          </c:tx>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Table!$K$855:$K$861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073-474B-828C-90A6D1B3E58D}"/>
            </c:ext>
          </c:extLst>
        </c:ser>
        <c:ser>
          <c:idx val="2"/>
          <c:order val="2"/>
          <c:tx>
            <c:strRef>
              <c:f>Table!$L$626</c:f>
              <c:strCache>
                <c:ptCount val="1"/>
                <c:pt idx="0">
                  <c:v>2016</c:v>
                </c:pt>
              </c:strCache>
            </c:strRef>
          </c:tx>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Table!$L$855:$L$861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6073-474B-828C-90A6D1B3E58D}"/>
            </c:ext>
          </c:extLst>
        </c:ser>
        <c:ser>
          <c:idx val="3"/>
          <c:order val="3"/>
          <c:tx>
            <c:strRef>
              <c:f>Table!$M$626</c:f>
              <c:strCache>
                <c:ptCount val="1"/>
                <c:pt idx="0">
                  <c:v>2017</c:v>
                </c:pt>
              </c:strCache>
            </c:strRef>
          </c:tx>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Table!$M$855:$M$861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6073-474B-828C-90A6D1B3E58D}"/>
            </c:ext>
          </c:extLst>
        </c:ser>
        <c:ser>
          <c:idx val="4"/>
          <c:order val="4"/>
          <c:tx>
            <c:strRef>
              <c:f>Table!$N$626</c:f>
              <c:strCache>
                <c:ptCount val="1"/>
                <c:pt idx="0">
                  <c:v>2018</c:v>
                </c:pt>
              </c:strCache>
            </c:strRef>
          </c:tx>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Table!$N$855:$N$861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6073-474B-828C-90A6D1B3E58D}"/>
            </c:ext>
          </c:extLst>
        </c:ser>
        <c:ser>
          <c:idx val="5"/>
          <c:order val="5"/>
          <c:tx>
            <c:strRef>
              <c:f>Table!$O$845</c:f>
              <c:strCache>
                <c:ptCount val="1"/>
                <c:pt idx="0">
                  <c:v>2019</c:v>
                </c:pt>
              </c:strCache>
            </c:strRef>
          </c:tx>
          <c:invertIfNegative val="0"/>
          <c:cat>
            <c:strRef>
              <c:f>Table!$H$855:$H$861</c:f>
              <c:strCache>
                <c:ptCount val="7"/>
                <c:pt idx="0">
                  <c:v>All</c:v>
                </c:pt>
                <c:pt idx="1">
                  <c:v>High Volume</c:v>
                </c:pt>
                <c:pt idx="2">
                  <c:v>National</c:v>
                </c:pt>
                <c:pt idx="3">
                  <c:v>Regional</c:v>
                </c:pt>
                <c:pt idx="4">
                  <c:v>Arterial</c:v>
                </c:pt>
                <c:pt idx="5">
                  <c:v>Primary Collector</c:v>
                </c:pt>
                <c:pt idx="6">
                  <c:v>Secondary Collector</c:v>
                </c:pt>
              </c:strCache>
            </c:strRef>
          </c:cat>
          <c:val>
            <c:numRef>
              <c:f>Table!$O$855:$O$861</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6073-474B-828C-90A6D1B3E58D}"/>
            </c:ext>
          </c:extLst>
        </c:ser>
        <c:dLbls>
          <c:showLegendKey val="0"/>
          <c:showVal val="0"/>
          <c:showCatName val="0"/>
          <c:showSerName val="0"/>
          <c:showPercent val="0"/>
          <c:showBubbleSize val="0"/>
        </c:dLbls>
        <c:gapWidth val="150"/>
        <c:axId val="518052504"/>
        <c:axId val="518045448"/>
      </c:barChart>
      <c:catAx>
        <c:axId val="518052504"/>
        <c:scaling>
          <c:orientation val="minMax"/>
        </c:scaling>
        <c:delete val="0"/>
        <c:axPos val="b"/>
        <c:numFmt formatCode="General" sourceLinked="1"/>
        <c:majorTickMark val="out"/>
        <c:minorTickMark val="none"/>
        <c:tickLblPos val="nextTo"/>
        <c:txPr>
          <a:bodyPr/>
          <a:lstStyle/>
          <a:p>
            <a:pPr>
              <a:defRPr sz="800"/>
            </a:pPr>
            <a:endParaRPr lang="en-US"/>
          </a:p>
        </c:txPr>
        <c:crossAx val="518045448"/>
        <c:crosses val="autoZero"/>
        <c:auto val="1"/>
        <c:lblAlgn val="ctr"/>
        <c:lblOffset val="100"/>
        <c:noMultiLvlLbl val="0"/>
      </c:catAx>
      <c:valAx>
        <c:axId val="518045448"/>
        <c:scaling>
          <c:orientation val="minMax"/>
        </c:scaling>
        <c:delete val="0"/>
        <c:axPos val="l"/>
        <c:majorGridlines/>
        <c:title>
          <c:tx>
            <c:rich>
              <a:bodyPr rot="-5400000" vert="horz"/>
              <a:lstStyle/>
              <a:p>
                <a:pPr>
                  <a:defRPr sz="800"/>
                </a:pPr>
                <a:r>
                  <a:rPr lang="en-US" sz="800"/>
                  <a:t> Surface Condition Index</a:t>
                </a:r>
              </a:p>
            </c:rich>
          </c:tx>
          <c:layout>
            <c:manualLayout>
              <c:xMode val="edge"/>
              <c:yMode val="edge"/>
              <c:x val="1.7283950617284001E-2"/>
              <c:y val="0.24396789751461712"/>
            </c:manualLayout>
          </c:layout>
          <c:overlay val="0"/>
        </c:title>
        <c:numFmt formatCode="0.0" sourceLinked="0"/>
        <c:majorTickMark val="out"/>
        <c:minorTickMark val="none"/>
        <c:tickLblPos val="nextTo"/>
        <c:crossAx val="518052504"/>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855" l="0.70000000000000062" r="0.70000000000000062" t="0.75000000000000855"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005215762246385"/>
          <c:w val="0.75186269685039375"/>
          <c:h val="0.57261574024794359"/>
        </c:manualLayout>
      </c:layout>
      <c:barChart>
        <c:barDir val="col"/>
        <c:grouping val="clustered"/>
        <c:varyColors val="0"/>
        <c:ser>
          <c:idx val="0"/>
          <c:order val="0"/>
          <c:tx>
            <c:strRef>
              <c:f>Table!$G$847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9FC-49B7-8410-8A83746EA2A9}"/>
              </c:ext>
            </c:extLst>
          </c:dPt>
          <c:cat>
            <c:numRef>
              <c:f>Table!$J$845:$O$845</c:f>
              <c:numCache>
                <c:formatCode>General</c:formatCode>
                <c:ptCount val="6"/>
                <c:pt idx="0">
                  <c:v>2014</c:v>
                </c:pt>
                <c:pt idx="1">
                  <c:v>2015</c:v>
                </c:pt>
                <c:pt idx="2">
                  <c:v>2016</c:v>
                </c:pt>
                <c:pt idx="3">
                  <c:v>2017</c:v>
                </c:pt>
                <c:pt idx="4">
                  <c:v>2018</c:v>
                </c:pt>
                <c:pt idx="5">
                  <c:v>2019</c:v>
                </c:pt>
              </c:numCache>
            </c:numRef>
          </c:cat>
          <c:val>
            <c:numRef>
              <c:f>Table!$J$847:$O$847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9FC-49B7-8410-8A83746EA2A9}"/>
            </c:ext>
          </c:extLst>
        </c:ser>
        <c:ser>
          <c:idx val="1"/>
          <c:order val="1"/>
          <c:tx>
            <c:strRef>
              <c:f>Table!$G$856</c:f>
              <c:strCache>
                <c:ptCount val="1"/>
                <c:pt idx="0">
                  <c:v>(NOC) NORTHLAND</c:v>
                </c:pt>
              </c:strCache>
            </c:strRef>
          </c:tx>
          <c:spPr>
            <a:solidFill>
              <a:srgbClr val="C00000"/>
            </a:solidFill>
            <a:scene3d>
              <a:camera prst="orthographicFront"/>
              <a:lightRig rig="threePt" dir="t"/>
            </a:scene3d>
            <a:sp3d>
              <a:bevelT/>
            </a:sp3d>
          </c:spPr>
          <c:invertIfNegative val="0"/>
          <c:cat>
            <c:numRef>
              <c:f>Table!$J$845:$O$845</c:f>
              <c:numCache>
                <c:formatCode>General</c:formatCode>
                <c:ptCount val="6"/>
                <c:pt idx="0">
                  <c:v>2014</c:v>
                </c:pt>
                <c:pt idx="1">
                  <c:v>2015</c:v>
                </c:pt>
                <c:pt idx="2">
                  <c:v>2016</c:v>
                </c:pt>
                <c:pt idx="3">
                  <c:v>2017</c:v>
                </c:pt>
                <c:pt idx="4">
                  <c:v>2018</c:v>
                </c:pt>
                <c:pt idx="5">
                  <c:v>2019</c:v>
                </c:pt>
              </c:numCache>
            </c:numRef>
          </c:cat>
          <c:val>
            <c:numRef>
              <c:f>Table!$J$856:$O$856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B9FC-49B7-8410-8A83746EA2A9}"/>
            </c:ext>
          </c:extLst>
        </c:ser>
        <c:dLbls>
          <c:showLegendKey val="0"/>
          <c:showVal val="0"/>
          <c:showCatName val="0"/>
          <c:showSerName val="0"/>
          <c:showPercent val="0"/>
          <c:showBubbleSize val="0"/>
        </c:dLbls>
        <c:gapWidth val="150"/>
        <c:axId val="518054072"/>
        <c:axId val="518043488"/>
      </c:barChart>
      <c:catAx>
        <c:axId val="51805407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43488"/>
        <c:crosses val="autoZero"/>
        <c:auto val="1"/>
        <c:lblAlgn val="ctr"/>
        <c:lblOffset val="100"/>
        <c:noMultiLvlLbl val="0"/>
      </c:catAx>
      <c:valAx>
        <c:axId val="518043488"/>
        <c:scaling>
          <c:orientation val="minMax"/>
        </c:scaling>
        <c:delete val="0"/>
        <c:axPos val="l"/>
        <c:majorGridlines/>
        <c:title>
          <c:tx>
            <c:strRef>
              <c:f>Table!$B$847</c:f>
              <c:strCache>
                <c:ptCount val="1"/>
                <c:pt idx="0">
                  <c:v>Surface Condition Index</c:v>
                </c:pt>
              </c:strCache>
            </c:strRef>
          </c:tx>
          <c:layout>
            <c:manualLayout>
              <c:xMode val="edge"/>
              <c:yMode val="edge"/>
              <c:x val="5.6979577640968095E-2"/>
              <c:y val="0.22614033865235891"/>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54072"/>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0.11380562592695177"/>
          <c:w val="0.75186269685039375"/>
          <c:h val="0.5588622719434565"/>
        </c:manualLayout>
      </c:layout>
      <c:barChart>
        <c:barDir val="col"/>
        <c:grouping val="clustered"/>
        <c:varyColors val="0"/>
        <c:ser>
          <c:idx val="0"/>
          <c:order val="0"/>
          <c:tx>
            <c:strRef>
              <c:f>Table!$G$848</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7E3-420B-8636-F0FA12498FFA}"/>
              </c:ext>
            </c:extLst>
          </c:dPt>
          <c:cat>
            <c:numRef>
              <c:f>Table!$J$845:$O$845</c:f>
              <c:numCache>
                <c:formatCode>General</c:formatCode>
                <c:ptCount val="6"/>
                <c:pt idx="0">
                  <c:v>2014</c:v>
                </c:pt>
                <c:pt idx="1">
                  <c:v>2015</c:v>
                </c:pt>
                <c:pt idx="2">
                  <c:v>2016</c:v>
                </c:pt>
                <c:pt idx="3">
                  <c:v>2017</c:v>
                </c:pt>
                <c:pt idx="4">
                  <c:v>2018</c:v>
                </c:pt>
                <c:pt idx="5">
                  <c:v>2019</c:v>
                </c:pt>
              </c:numCache>
            </c:numRef>
          </c:cat>
          <c:val>
            <c:numRef>
              <c:f>Table!$J$848:$O$848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7E3-420B-8636-F0FA12498FFA}"/>
            </c:ext>
          </c:extLst>
        </c:ser>
        <c:ser>
          <c:idx val="1"/>
          <c:order val="1"/>
          <c:tx>
            <c:strRef>
              <c:f>Table!$G$857</c:f>
              <c:strCache>
                <c:ptCount val="1"/>
                <c:pt idx="0">
                  <c:v>(NOC) NORTHLAND</c:v>
                </c:pt>
              </c:strCache>
            </c:strRef>
          </c:tx>
          <c:spPr>
            <a:solidFill>
              <a:srgbClr val="C00000"/>
            </a:solidFill>
            <a:scene3d>
              <a:camera prst="orthographicFront"/>
              <a:lightRig rig="threePt" dir="t"/>
            </a:scene3d>
            <a:sp3d>
              <a:bevelT/>
            </a:sp3d>
          </c:spPr>
          <c:invertIfNegative val="0"/>
          <c:cat>
            <c:numRef>
              <c:f>Table!$J$845:$O$845</c:f>
              <c:numCache>
                <c:formatCode>General</c:formatCode>
                <c:ptCount val="6"/>
                <c:pt idx="0">
                  <c:v>2014</c:v>
                </c:pt>
                <c:pt idx="1">
                  <c:v>2015</c:v>
                </c:pt>
                <c:pt idx="2">
                  <c:v>2016</c:v>
                </c:pt>
                <c:pt idx="3">
                  <c:v>2017</c:v>
                </c:pt>
                <c:pt idx="4">
                  <c:v>2018</c:v>
                </c:pt>
                <c:pt idx="5">
                  <c:v>2019</c:v>
                </c:pt>
              </c:numCache>
            </c:numRef>
          </c:cat>
          <c:val>
            <c:numRef>
              <c:f>Table!$J$857:$O$857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17E3-420B-8636-F0FA12498FFA}"/>
            </c:ext>
          </c:extLst>
        </c:ser>
        <c:dLbls>
          <c:showLegendKey val="0"/>
          <c:showVal val="0"/>
          <c:showCatName val="0"/>
          <c:showSerName val="0"/>
          <c:showPercent val="0"/>
          <c:showBubbleSize val="0"/>
        </c:dLbls>
        <c:gapWidth val="150"/>
        <c:axId val="518044272"/>
        <c:axId val="518044664"/>
      </c:barChart>
      <c:catAx>
        <c:axId val="51804427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44664"/>
        <c:crosses val="autoZero"/>
        <c:auto val="1"/>
        <c:lblAlgn val="ctr"/>
        <c:lblOffset val="100"/>
        <c:noMultiLvlLbl val="0"/>
      </c:catAx>
      <c:valAx>
        <c:axId val="518044664"/>
        <c:scaling>
          <c:orientation val="minMax"/>
        </c:scaling>
        <c:delete val="0"/>
        <c:axPos val="l"/>
        <c:majorGridlines/>
        <c:title>
          <c:tx>
            <c:strRef>
              <c:f>Table!$B$847</c:f>
              <c:strCache>
                <c:ptCount val="1"/>
                <c:pt idx="0">
                  <c:v>Surface Condition Index</c:v>
                </c:pt>
              </c:strCache>
            </c:strRef>
          </c:tx>
          <c:layout>
            <c:manualLayout>
              <c:xMode val="edge"/>
              <c:yMode val="edge"/>
              <c:x val="5.7113302820428306E-2"/>
              <c:y val="0.2433056929830674"/>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44272"/>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4639571314017291"/>
          <c:w val="0.75186269685039375"/>
          <c:h val="0.52627218473022586"/>
        </c:manualLayout>
      </c:layout>
      <c:barChart>
        <c:barDir val="col"/>
        <c:grouping val="clustered"/>
        <c:varyColors val="0"/>
        <c:ser>
          <c:idx val="0"/>
          <c:order val="0"/>
          <c:tx>
            <c:strRef>
              <c:f>Table!$G$849</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A38-4261-80E0-562D39D857E0}"/>
              </c:ext>
            </c:extLst>
          </c:dPt>
          <c:cat>
            <c:numRef>
              <c:f>Table!$J$845:$O$845</c:f>
              <c:numCache>
                <c:formatCode>General</c:formatCode>
                <c:ptCount val="6"/>
                <c:pt idx="0">
                  <c:v>2014</c:v>
                </c:pt>
                <c:pt idx="1">
                  <c:v>2015</c:v>
                </c:pt>
                <c:pt idx="2">
                  <c:v>2016</c:v>
                </c:pt>
                <c:pt idx="3">
                  <c:v>2017</c:v>
                </c:pt>
                <c:pt idx="4">
                  <c:v>2018</c:v>
                </c:pt>
                <c:pt idx="5">
                  <c:v>2019</c:v>
                </c:pt>
              </c:numCache>
            </c:numRef>
          </c:cat>
          <c:val>
            <c:numRef>
              <c:f>Table!$J$849:$O$849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A38-4261-80E0-562D39D857E0}"/>
            </c:ext>
          </c:extLst>
        </c:ser>
        <c:ser>
          <c:idx val="1"/>
          <c:order val="1"/>
          <c:tx>
            <c:strRef>
              <c:f>Table!$G$858</c:f>
              <c:strCache>
                <c:ptCount val="1"/>
                <c:pt idx="0">
                  <c:v>(NOC) NORTHLAND</c:v>
                </c:pt>
              </c:strCache>
            </c:strRef>
          </c:tx>
          <c:spPr>
            <a:solidFill>
              <a:srgbClr val="C00000"/>
            </a:solidFill>
            <a:scene3d>
              <a:camera prst="orthographicFront"/>
              <a:lightRig rig="threePt" dir="t"/>
            </a:scene3d>
            <a:sp3d>
              <a:bevelT/>
            </a:sp3d>
          </c:spPr>
          <c:invertIfNegative val="0"/>
          <c:cat>
            <c:numRef>
              <c:f>Table!$J$845:$O$845</c:f>
              <c:numCache>
                <c:formatCode>General</c:formatCode>
                <c:ptCount val="6"/>
                <c:pt idx="0">
                  <c:v>2014</c:v>
                </c:pt>
                <c:pt idx="1">
                  <c:v>2015</c:v>
                </c:pt>
                <c:pt idx="2">
                  <c:v>2016</c:v>
                </c:pt>
                <c:pt idx="3">
                  <c:v>2017</c:v>
                </c:pt>
                <c:pt idx="4">
                  <c:v>2018</c:v>
                </c:pt>
                <c:pt idx="5">
                  <c:v>2019</c:v>
                </c:pt>
              </c:numCache>
            </c:numRef>
          </c:cat>
          <c:val>
            <c:numRef>
              <c:f>Table!$J$858:$O$858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1A38-4261-80E0-562D39D857E0}"/>
            </c:ext>
          </c:extLst>
        </c:ser>
        <c:dLbls>
          <c:showLegendKey val="0"/>
          <c:showVal val="0"/>
          <c:showCatName val="0"/>
          <c:showSerName val="0"/>
          <c:showPercent val="0"/>
          <c:showBubbleSize val="0"/>
        </c:dLbls>
        <c:gapWidth val="150"/>
        <c:axId val="518045056"/>
        <c:axId val="518046232"/>
      </c:barChart>
      <c:catAx>
        <c:axId val="51804505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46232"/>
        <c:crosses val="autoZero"/>
        <c:auto val="1"/>
        <c:lblAlgn val="ctr"/>
        <c:lblOffset val="100"/>
        <c:noMultiLvlLbl val="0"/>
      </c:catAx>
      <c:valAx>
        <c:axId val="518046232"/>
        <c:scaling>
          <c:orientation val="minMax"/>
        </c:scaling>
        <c:delete val="0"/>
        <c:axPos val="l"/>
        <c:majorGridlines/>
        <c:title>
          <c:tx>
            <c:strRef>
              <c:f>Table!$B$847</c:f>
              <c:strCache>
                <c:ptCount val="1"/>
                <c:pt idx="0">
                  <c:v>Surface Condition Index</c:v>
                </c:pt>
              </c:strCache>
            </c:strRef>
          </c:tx>
          <c:layout>
            <c:manualLayout>
              <c:xMode val="edge"/>
              <c:yMode val="edge"/>
              <c:x val="6.4942844526071283E-2"/>
              <c:y val="0.26153856874085696"/>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4505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9.5769400506352728E-2"/>
          <c:w val="0.75186269685039375"/>
          <c:h val="0.56138015933848973"/>
        </c:manualLayout>
      </c:layout>
      <c:barChart>
        <c:barDir val="col"/>
        <c:grouping val="clustered"/>
        <c:varyColors val="0"/>
        <c:ser>
          <c:idx val="0"/>
          <c:order val="0"/>
          <c:tx>
            <c:strRef>
              <c:f>Table!$G$850</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16C-4968-B4A0-719488BD4305}"/>
              </c:ext>
            </c:extLst>
          </c:dPt>
          <c:cat>
            <c:numRef>
              <c:f>Table!$J$845:$O$845</c:f>
              <c:numCache>
                <c:formatCode>General</c:formatCode>
                <c:ptCount val="6"/>
                <c:pt idx="0">
                  <c:v>2014</c:v>
                </c:pt>
                <c:pt idx="1">
                  <c:v>2015</c:v>
                </c:pt>
                <c:pt idx="2">
                  <c:v>2016</c:v>
                </c:pt>
                <c:pt idx="3">
                  <c:v>2017</c:v>
                </c:pt>
                <c:pt idx="4">
                  <c:v>2018</c:v>
                </c:pt>
                <c:pt idx="5">
                  <c:v>2019</c:v>
                </c:pt>
              </c:numCache>
            </c:numRef>
          </c:cat>
          <c:val>
            <c:numRef>
              <c:f>Table!$J$850:$O$850</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16C-4968-B4A0-719488BD4305}"/>
            </c:ext>
          </c:extLst>
        </c:ser>
        <c:ser>
          <c:idx val="1"/>
          <c:order val="1"/>
          <c:tx>
            <c:strRef>
              <c:f>Table!$G$859</c:f>
              <c:strCache>
                <c:ptCount val="1"/>
                <c:pt idx="0">
                  <c:v>(NOC) NORTHLAND</c:v>
                </c:pt>
              </c:strCache>
            </c:strRef>
          </c:tx>
          <c:spPr>
            <a:solidFill>
              <a:srgbClr val="C00000"/>
            </a:solidFill>
            <a:scene3d>
              <a:camera prst="orthographicFront"/>
              <a:lightRig rig="threePt" dir="t"/>
            </a:scene3d>
            <a:sp3d>
              <a:bevelT/>
            </a:sp3d>
          </c:spPr>
          <c:invertIfNegative val="0"/>
          <c:cat>
            <c:numRef>
              <c:f>Table!$J$845:$O$845</c:f>
              <c:numCache>
                <c:formatCode>General</c:formatCode>
                <c:ptCount val="6"/>
                <c:pt idx="0">
                  <c:v>2014</c:v>
                </c:pt>
                <c:pt idx="1">
                  <c:v>2015</c:v>
                </c:pt>
                <c:pt idx="2">
                  <c:v>2016</c:v>
                </c:pt>
                <c:pt idx="3">
                  <c:v>2017</c:v>
                </c:pt>
                <c:pt idx="4">
                  <c:v>2018</c:v>
                </c:pt>
                <c:pt idx="5">
                  <c:v>2019</c:v>
                </c:pt>
              </c:numCache>
            </c:numRef>
          </c:cat>
          <c:val>
            <c:numRef>
              <c:f>Table!$J$859:$O$859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B16C-4968-B4A0-719488BD4305}"/>
            </c:ext>
          </c:extLst>
        </c:ser>
        <c:dLbls>
          <c:showLegendKey val="0"/>
          <c:showVal val="0"/>
          <c:showCatName val="0"/>
          <c:showSerName val="0"/>
          <c:showPercent val="0"/>
          <c:showBubbleSize val="0"/>
        </c:dLbls>
        <c:gapWidth val="150"/>
        <c:axId val="518050936"/>
        <c:axId val="518047408"/>
      </c:barChart>
      <c:catAx>
        <c:axId val="51805093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47408"/>
        <c:crosses val="autoZero"/>
        <c:auto val="1"/>
        <c:lblAlgn val="ctr"/>
        <c:lblOffset val="100"/>
        <c:noMultiLvlLbl val="0"/>
      </c:catAx>
      <c:valAx>
        <c:axId val="518047408"/>
        <c:scaling>
          <c:orientation val="minMax"/>
        </c:scaling>
        <c:delete val="0"/>
        <c:axPos val="l"/>
        <c:majorGridlines/>
        <c:title>
          <c:tx>
            <c:strRef>
              <c:f>Table!$B$847</c:f>
              <c:strCache>
                <c:ptCount val="1"/>
                <c:pt idx="0">
                  <c:v>Surface Condition Index</c:v>
                </c:pt>
              </c:strCache>
            </c:strRef>
          </c:tx>
          <c:layout>
            <c:manualLayout>
              <c:xMode val="edge"/>
              <c:yMode val="edge"/>
              <c:x val="6.9306679169953533E-2"/>
              <c:y val="0.25940213225559194"/>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5093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Seconday Collector</a:t>
            </a:r>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8.7096369590970599E-2"/>
          <c:w val="0.75186269685039375"/>
          <c:h val="0.5700531902538778"/>
        </c:manualLayout>
      </c:layout>
      <c:barChart>
        <c:barDir val="col"/>
        <c:grouping val="clustered"/>
        <c:varyColors val="0"/>
        <c:ser>
          <c:idx val="0"/>
          <c:order val="0"/>
          <c:tx>
            <c:strRef>
              <c:f>Table!$G$852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47C-4DEC-A78B-3B889F67EFCA}"/>
              </c:ext>
            </c:extLst>
          </c:dPt>
          <c:cat>
            <c:numRef>
              <c:f>Table!$J$845:$O$845</c:f>
              <c:numCache>
                <c:formatCode>General</c:formatCode>
                <c:ptCount val="6"/>
                <c:pt idx="0">
                  <c:v>2014</c:v>
                </c:pt>
                <c:pt idx="1">
                  <c:v>2015</c:v>
                </c:pt>
                <c:pt idx="2">
                  <c:v>2016</c:v>
                </c:pt>
                <c:pt idx="3">
                  <c:v>2017</c:v>
                </c:pt>
                <c:pt idx="4">
                  <c:v>2018</c:v>
                </c:pt>
                <c:pt idx="5">
                  <c:v>2019</c:v>
                </c:pt>
              </c:numCache>
            </c:numRef>
          </c:cat>
          <c:val>
            <c:numRef>
              <c:f>Table!$J$852:$O$852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F47C-4DEC-A78B-3B889F67EFCA}"/>
            </c:ext>
          </c:extLst>
        </c:ser>
        <c:ser>
          <c:idx val="1"/>
          <c:order val="1"/>
          <c:tx>
            <c:strRef>
              <c:f>Table!$G$861</c:f>
              <c:strCache>
                <c:ptCount val="1"/>
                <c:pt idx="0">
                  <c:v>(NOC) NORTHLAND</c:v>
                </c:pt>
              </c:strCache>
            </c:strRef>
          </c:tx>
          <c:spPr>
            <a:solidFill>
              <a:srgbClr val="C00000"/>
            </a:solidFill>
            <a:scene3d>
              <a:camera prst="orthographicFront"/>
              <a:lightRig rig="threePt" dir="t"/>
            </a:scene3d>
            <a:sp3d>
              <a:bevelT/>
            </a:sp3d>
          </c:spPr>
          <c:invertIfNegative val="0"/>
          <c:cat>
            <c:numRef>
              <c:f>Table!$J$845:$O$845</c:f>
              <c:numCache>
                <c:formatCode>General</c:formatCode>
                <c:ptCount val="6"/>
                <c:pt idx="0">
                  <c:v>2014</c:v>
                </c:pt>
                <c:pt idx="1">
                  <c:v>2015</c:v>
                </c:pt>
                <c:pt idx="2">
                  <c:v>2016</c:v>
                </c:pt>
                <c:pt idx="3">
                  <c:v>2017</c:v>
                </c:pt>
                <c:pt idx="4">
                  <c:v>2018</c:v>
                </c:pt>
                <c:pt idx="5">
                  <c:v>2019</c:v>
                </c:pt>
              </c:numCache>
            </c:numRef>
          </c:cat>
          <c:val>
            <c:numRef>
              <c:f>Table!$J$861:$O$861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F47C-4DEC-A78B-3B889F67EFCA}"/>
            </c:ext>
          </c:extLst>
        </c:ser>
        <c:dLbls>
          <c:showLegendKey val="0"/>
          <c:showVal val="0"/>
          <c:showCatName val="0"/>
          <c:showSerName val="0"/>
          <c:showPercent val="0"/>
          <c:showBubbleSize val="0"/>
        </c:dLbls>
        <c:gapWidth val="150"/>
        <c:axId val="518048584"/>
        <c:axId val="518048976"/>
      </c:barChart>
      <c:catAx>
        <c:axId val="51804858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48976"/>
        <c:crosses val="autoZero"/>
        <c:auto val="1"/>
        <c:lblAlgn val="ctr"/>
        <c:lblOffset val="100"/>
        <c:noMultiLvlLbl val="0"/>
      </c:catAx>
      <c:valAx>
        <c:axId val="518048976"/>
        <c:scaling>
          <c:orientation val="minMax"/>
        </c:scaling>
        <c:delete val="0"/>
        <c:axPos val="l"/>
        <c:majorGridlines/>
        <c:title>
          <c:tx>
            <c:strRef>
              <c:f>Table!$B$847</c:f>
              <c:strCache>
                <c:ptCount val="1"/>
                <c:pt idx="0">
                  <c:v>Surface Condition Index</c:v>
                </c:pt>
              </c:strCache>
            </c:strRef>
          </c:tx>
          <c:layout>
            <c:manualLayout>
              <c:xMode val="edge"/>
              <c:yMode val="edge"/>
              <c:x val="6.8799521780801981E-2"/>
              <c:y val="0.22024063363760946"/>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48584"/>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9.5769400506352728E-2"/>
          <c:w val="0.75186269685039375"/>
          <c:h val="0.56138015933848973"/>
        </c:manualLayout>
      </c:layout>
      <c:barChart>
        <c:barDir val="col"/>
        <c:grouping val="clustered"/>
        <c:varyColors val="0"/>
        <c:ser>
          <c:idx val="0"/>
          <c:order val="0"/>
          <c:tx>
            <c:strRef>
              <c:f>Table!$G$851</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77F-4436-93D2-A58311132FB7}"/>
              </c:ext>
            </c:extLst>
          </c:dPt>
          <c:cat>
            <c:numRef>
              <c:f>Table!$J$845:$O$845</c:f>
              <c:numCache>
                <c:formatCode>General</c:formatCode>
                <c:ptCount val="6"/>
                <c:pt idx="0">
                  <c:v>2014</c:v>
                </c:pt>
                <c:pt idx="1">
                  <c:v>2015</c:v>
                </c:pt>
                <c:pt idx="2">
                  <c:v>2016</c:v>
                </c:pt>
                <c:pt idx="3">
                  <c:v>2017</c:v>
                </c:pt>
                <c:pt idx="4">
                  <c:v>2018</c:v>
                </c:pt>
                <c:pt idx="5">
                  <c:v>2019</c:v>
                </c:pt>
              </c:numCache>
            </c:numRef>
          </c:cat>
          <c:val>
            <c:numRef>
              <c:f>Table!$J$851:$O$851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877F-4436-93D2-A58311132FB7}"/>
            </c:ext>
          </c:extLst>
        </c:ser>
        <c:ser>
          <c:idx val="1"/>
          <c:order val="1"/>
          <c:tx>
            <c:strRef>
              <c:f>Table!$G$860</c:f>
              <c:strCache>
                <c:ptCount val="1"/>
                <c:pt idx="0">
                  <c:v>(NOC) NORTHLAND</c:v>
                </c:pt>
              </c:strCache>
            </c:strRef>
          </c:tx>
          <c:spPr>
            <a:solidFill>
              <a:srgbClr val="C00000"/>
            </a:solidFill>
            <a:scene3d>
              <a:camera prst="orthographicFront"/>
              <a:lightRig rig="threePt" dir="t"/>
            </a:scene3d>
            <a:sp3d>
              <a:bevelT/>
            </a:sp3d>
          </c:spPr>
          <c:invertIfNegative val="0"/>
          <c:cat>
            <c:numRef>
              <c:f>Table!$J$845:$O$845</c:f>
              <c:numCache>
                <c:formatCode>General</c:formatCode>
                <c:ptCount val="6"/>
                <c:pt idx="0">
                  <c:v>2014</c:v>
                </c:pt>
                <c:pt idx="1">
                  <c:v>2015</c:v>
                </c:pt>
                <c:pt idx="2">
                  <c:v>2016</c:v>
                </c:pt>
                <c:pt idx="3">
                  <c:v>2017</c:v>
                </c:pt>
                <c:pt idx="4">
                  <c:v>2018</c:v>
                </c:pt>
                <c:pt idx="5">
                  <c:v>2019</c:v>
                </c:pt>
              </c:numCache>
            </c:numRef>
          </c:cat>
          <c:val>
            <c:numRef>
              <c:f>Table!$J$860:$O$860</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877F-4436-93D2-A58311132FB7}"/>
            </c:ext>
          </c:extLst>
        </c:ser>
        <c:dLbls>
          <c:showLegendKey val="0"/>
          <c:showVal val="0"/>
          <c:showCatName val="0"/>
          <c:showSerName val="0"/>
          <c:showPercent val="0"/>
          <c:showBubbleSize val="0"/>
        </c:dLbls>
        <c:gapWidth val="150"/>
        <c:axId val="518055640"/>
        <c:axId val="518059560"/>
      </c:barChart>
      <c:catAx>
        <c:axId val="51805564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59560"/>
        <c:crosses val="autoZero"/>
        <c:auto val="1"/>
        <c:lblAlgn val="ctr"/>
        <c:lblOffset val="100"/>
        <c:noMultiLvlLbl val="0"/>
      </c:catAx>
      <c:valAx>
        <c:axId val="518059560"/>
        <c:scaling>
          <c:orientation val="minMax"/>
        </c:scaling>
        <c:delete val="0"/>
        <c:axPos val="l"/>
        <c:majorGridlines/>
        <c:title>
          <c:tx>
            <c:strRef>
              <c:f>Table!$B$847</c:f>
              <c:strCache>
                <c:ptCount val="1"/>
                <c:pt idx="0">
                  <c:v>Surface Condition Index</c:v>
                </c:pt>
              </c:strCache>
            </c:strRef>
          </c:tx>
          <c:layout>
            <c:manualLayout>
              <c:xMode val="edge"/>
              <c:yMode val="edge"/>
              <c:x val="6.9306679169953533E-2"/>
              <c:y val="0.25940213225559194"/>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51805564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2142527932622"/>
          <c:y val="4.6387901221663912E-2"/>
          <c:w val="0.85142629814526416"/>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62FD-4DA4-BFD3-F4CBA878F430}"/>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62FD-4DA4-BFD3-F4CBA878F430}"/>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FD-4DA4-BFD3-F4CBA878F430}"/>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D-4DA4-BFD3-F4CBA878F430}"/>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FD-4DA4-BFD3-F4CBA878F430}"/>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FD-4DA4-BFD3-F4CBA878F430}"/>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FD-4DA4-BFD3-F4CBA878F430}"/>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FD-4DA4-BFD3-F4CBA878F430}"/>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2FD-4DA4-BFD3-F4CBA878F430}"/>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FD-4DA4-BFD3-F4CBA878F430}"/>
                </c:ext>
              </c:extLst>
            </c:dLbl>
            <c:dLbl>
              <c:idx val="15"/>
              <c:layout>
                <c:manualLayout>
                  <c:x val="2.5301322122692092E-3"/>
                  <c:y val="1.545254181391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FD-4DA4-BFD3-F4CBA878F430}"/>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FD-4DA4-BFD3-F4CBA878F430}"/>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FD-4DA4-BFD3-F4CBA878F430}"/>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2FD-4DA4-BFD3-F4CBA878F430}"/>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2FD-4DA4-BFD3-F4CBA878F430}"/>
                </c:ext>
              </c:extLst>
            </c:dLbl>
            <c:dLbl>
              <c:idx val="24"/>
              <c:layout>
                <c:manualLayout>
                  <c:x val="0"/>
                  <c:y val="1.4008650801471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D-4DA4-BFD3-F4CBA878F430}"/>
                </c:ext>
              </c:extLst>
            </c:dLbl>
            <c:spPr>
              <a:noFill/>
              <a:ln>
                <a:noFill/>
              </a:ln>
              <a:effectLst/>
            </c:spPr>
            <c:txPr>
              <a:bodyPr/>
              <a:lstStyle/>
              <a:p>
                <a:pPr>
                  <a:defRPr sz="7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Table!$G$543:$G$566</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Table!$J$543:$J$566</c:f>
              <c:numCache>
                <c:formatCode>0.00</c:formatCode>
                <c:ptCount val="24"/>
                <c:pt idx="0">
                  <c:v>0.48199999999999998</c:v>
                </c:pt>
                <c:pt idx="1">
                  <c:v>0.36919999999999997</c:v>
                </c:pt>
                <c:pt idx="2">
                  <c:v>0.1847</c:v>
                </c:pt>
                <c:pt idx="3">
                  <c:v>0.36709999999999998</c:v>
                </c:pt>
                <c:pt idx="4">
                  <c:v>0.54430000000000001</c:v>
                </c:pt>
                <c:pt idx="5">
                  <c:v>0.48520000000000002</c:v>
                </c:pt>
                <c:pt idx="6">
                  <c:v>0.621</c:v>
                </c:pt>
                <c:pt idx="7">
                  <c:v>0.59609999999999996</c:v>
                </c:pt>
                <c:pt idx="8">
                  <c:v>3.7400000000000003E-2</c:v>
                </c:pt>
                <c:pt idx="9">
                  <c:v>0.65810000000000002</c:v>
                </c:pt>
                <c:pt idx="10">
                  <c:v>0.21290000000000001</c:v>
                </c:pt>
                <c:pt idx="11">
                  <c:v>0.42099999999999999</c:v>
                </c:pt>
                <c:pt idx="12">
                  <c:v>0.22220000000000001</c:v>
                </c:pt>
                <c:pt idx="13">
                  <c:v>1.3086</c:v>
                </c:pt>
                <c:pt idx="14">
                  <c:v>1.5618000000000001</c:v>
                </c:pt>
                <c:pt idx="15">
                  <c:v>1.9316</c:v>
                </c:pt>
                <c:pt idx="16">
                  <c:v>1.1181000000000001</c:v>
                </c:pt>
                <c:pt idx="17">
                  <c:v>0.7671</c:v>
                </c:pt>
                <c:pt idx="18">
                  <c:v>0.52249999999999996</c:v>
                </c:pt>
                <c:pt idx="19">
                  <c:v>0.13689999999999999</c:v>
                </c:pt>
                <c:pt idx="20">
                  <c:v>0.97719999999999996</c:v>
                </c:pt>
                <c:pt idx="21">
                  <c:v>1.3769</c:v>
                </c:pt>
                <c:pt idx="22">
                  <c:v>0.54990000000000006</c:v>
                </c:pt>
                <c:pt idx="23">
                  <c:v>0.64429999999999998</c:v>
                </c:pt>
              </c:numCache>
            </c:numRef>
          </c:val>
          <c:extLst>
            <c:ext xmlns:c16="http://schemas.microsoft.com/office/drawing/2014/chart" uri="{C3380CC4-5D6E-409C-BE32-E72D297353CC}">
              <c16:uniqueId val="{00000011-62FD-4DA4-BFD3-F4CBA878F430}"/>
            </c:ext>
          </c:extLst>
        </c:ser>
        <c:dLbls>
          <c:showLegendKey val="0"/>
          <c:showVal val="0"/>
          <c:showCatName val="0"/>
          <c:showSerName val="0"/>
          <c:showPercent val="0"/>
          <c:showBubbleSize val="0"/>
        </c:dLbls>
        <c:gapWidth val="86"/>
        <c:axId val="518056816"/>
        <c:axId val="518058776"/>
      </c:barChart>
      <c:catAx>
        <c:axId val="518056816"/>
        <c:scaling>
          <c:orientation val="minMax"/>
        </c:scaling>
        <c:delete val="0"/>
        <c:axPos val="b"/>
        <c:title>
          <c:tx>
            <c:rich>
              <a:bodyPr/>
              <a:lstStyle/>
              <a:p>
                <a:pPr>
                  <a:defRPr/>
                </a:pPr>
                <a:r>
                  <a:rPr lang="en-US"/>
                  <a:t>NOC</a:t>
                </a:r>
              </a:p>
            </c:rich>
          </c:tx>
          <c:layout>
            <c:manualLayout>
              <c:xMode val="edge"/>
              <c:yMode val="edge"/>
              <c:x val="0.50425595282563118"/>
              <c:y val="0.91724196637583311"/>
            </c:manualLayout>
          </c:layout>
          <c:overlay val="0"/>
        </c:title>
        <c:numFmt formatCode="General" sourceLinked="0"/>
        <c:majorTickMark val="out"/>
        <c:minorTickMark val="none"/>
        <c:tickLblPos val="nextTo"/>
        <c:txPr>
          <a:bodyPr rot="-5400000" vert="horz"/>
          <a:lstStyle/>
          <a:p>
            <a:pPr>
              <a:defRPr sz="900"/>
            </a:pPr>
            <a:endParaRPr lang="en-US"/>
          </a:p>
        </c:txPr>
        <c:crossAx val="518058776"/>
        <c:crosses val="autoZero"/>
        <c:auto val="1"/>
        <c:lblAlgn val="ctr"/>
        <c:lblOffset val="100"/>
        <c:noMultiLvlLbl val="0"/>
      </c:catAx>
      <c:valAx>
        <c:axId val="518058776"/>
        <c:scaling>
          <c:orientation val="minMax"/>
        </c:scaling>
        <c:delete val="0"/>
        <c:axPos val="l"/>
        <c:majorGridlines/>
        <c:title>
          <c:tx>
            <c:rich>
              <a:bodyPr rot="-5400000" vert="horz"/>
              <a:lstStyle/>
              <a:p>
                <a:pPr>
                  <a:defRPr/>
                </a:pPr>
                <a:r>
                  <a:rPr lang="en-US"/>
                  <a:t>% Texture &lt;0.5mm MPD</a:t>
                </a:r>
              </a:p>
            </c:rich>
          </c:tx>
          <c:layout>
            <c:manualLayout>
              <c:xMode val="edge"/>
              <c:yMode val="edge"/>
              <c:x val="4.2000572479271884E-3"/>
              <c:y val="0.15269208764929895"/>
            </c:manualLayout>
          </c:layout>
          <c:overlay val="0"/>
        </c:title>
        <c:numFmt formatCode="0.0" sourceLinked="0"/>
        <c:majorTickMark val="out"/>
        <c:minorTickMark val="none"/>
        <c:tickLblPos val="nextTo"/>
        <c:crossAx val="518056816"/>
        <c:crosses val="autoZero"/>
        <c:crossBetween val="between"/>
      </c:valAx>
      <c:spPr>
        <a:solidFill>
          <a:schemeClr val="bg1">
            <a:lumMod val="95000"/>
          </a:schemeClr>
        </a:solidFill>
      </c:spPr>
    </c:plotArea>
    <c:plotVisOnly val="1"/>
    <c:dispBlanksAs val="gap"/>
    <c:showDLblsOverMax val="0"/>
  </c:chart>
  <c:spPr>
    <a:solidFill>
      <a:schemeClr val="tx1">
        <a:lumMod val="75000"/>
        <a:lumOff val="25000"/>
      </a:schemeClr>
    </a:solidFill>
    <a:scene3d>
      <a:camera prst="orthographicFront"/>
      <a:lightRig rig="threePt" dir="t"/>
    </a:scene3d>
    <a:sp3d>
      <a:bevelT/>
    </a:sp3d>
  </c:spPr>
  <c:txPr>
    <a:bodyPr/>
    <a:lstStyle/>
    <a:p>
      <a:pPr>
        <a:defRPr>
          <a:solidFill>
            <a:schemeClr val="bg1"/>
          </a:solidFill>
        </a:defRPr>
      </a:pPr>
      <a:endParaRPr lang="en-US"/>
    </a:p>
  </c:txPr>
  <c:printSettings>
    <c:headerFooter/>
    <c:pageMargins b="0.75000000000000822" l="0.70000000000000062" r="0.70000000000000062" t="0.750000000000008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Table!$G$792</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Table!$J$792:$J$798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9C5-49F8-A6C0-B5457E896813}"/>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Table!$K$792:$K$798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49C5-49F8-A6C0-B5457E896813}"/>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Table!$L$792:$L$798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49C5-49F8-A6C0-B5457E896813}"/>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Table!$M$792:$M$798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49C5-49F8-A6C0-B5457E896813}"/>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Table!$N$792:$N$798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49C5-49F8-A6C0-B5457E896813}"/>
            </c:ext>
          </c:extLst>
        </c:ser>
        <c:ser>
          <c:idx val="5"/>
          <c:order val="5"/>
          <c:tx>
            <c:strRef>
              <c:f>Table!$O$791</c:f>
              <c:strCache>
                <c:ptCount val="1"/>
                <c:pt idx="0">
                  <c:v>2019</c:v>
                </c:pt>
              </c:strCache>
            </c:strRef>
          </c:tx>
          <c:spPr>
            <a:noFill/>
            <a:ln>
              <a:noFill/>
            </a:ln>
          </c:spPr>
          <c:invertIfNegative val="0"/>
          <c:cat>
            <c:strRef>
              <c:f>Table!$H$792:$H$798</c:f>
              <c:strCache>
                <c:ptCount val="7"/>
                <c:pt idx="0">
                  <c:v>All</c:v>
                </c:pt>
                <c:pt idx="1">
                  <c:v>High Volume</c:v>
                </c:pt>
                <c:pt idx="2">
                  <c:v>National</c:v>
                </c:pt>
                <c:pt idx="3">
                  <c:v>Regional</c:v>
                </c:pt>
                <c:pt idx="4">
                  <c:v>Arterial</c:v>
                </c:pt>
                <c:pt idx="5">
                  <c:v>Primary Collector</c:v>
                </c:pt>
                <c:pt idx="6">
                  <c:v>Secondary Collector</c:v>
                </c:pt>
              </c:strCache>
            </c:strRef>
          </c:cat>
          <c:val>
            <c:numRef>
              <c:f>Table!$O$792:$O$798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49C5-49F8-A6C0-B5457E896813}"/>
            </c:ext>
          </c:extLst>
        </c:ser>
        <c:dLbls>
          <c:showLegendKey val="0"/>
          <c:showVal val="0"/>
          <c:showCatName val="0"/>
          <c:showSerName val="0"/>
          <c:showPercent val="0"/>
          <c:showBubbleSize val="0"/>
        </c:dLbls>
        <c:gapWidth val="150"/>
        <c:axId val="669634344"/>
        <c:axId val="669630816"/>
      </c:barChart>
      <c:catAx>
        <c:axId val="66963434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669630816"/>
        <c:crosses val="autoZero"/>
        <c:auto val="1"/>
        <c:lblAlgn val="ctr"/>
        <c:lblOffset val="100"/>
        <c:noMultiLvlLbl val="0"/>
      </c:catAx>
      <c:valAx>
        <c:axId val="669630816"/>
        <c:scaling>
          <c:orientation val="minMax"/>
        </c:scaling>
        <c:delete val="1"/>
        <c:axPos val="l"/>
        <c:numFmt formatCode="0" sourceLinked="0"/>
        <c:majorTickMark val="none"/>
        <c:minorTickMark val="none"/>
        <c:tickLblPos val="none"/>
        <c:crossAx val="669634344"/>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377-4AC2-996A-C856A4BE9E20}"/>
              </c:ext>
            </c:extLst>
          </c:dPt>
          <c:dLbls>
            <c:dLbl>
              <c:idx val="0"/>
              <c:layout>
                <c:manualLayout>
                  <c:x val="0"/>
                  <c:y val="1.3888888888889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77-4AC2-996A-C856A4BE9E20}"/>
                </c:ext>
              </c:extLst>
            </c:dLbl>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77-4AC2-996A-C856A4BE9E20}"/>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77-4AC2-996A-C856A4BE9E20}"/>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77-4AC2-996A-C856A4BE9E20}"/>
                </c:ext>
              </c:extLst>
            </c:dLbl>
            <c:dLbl>
              <c:idx val="8"/>
              <c:layout>
                <c:manualLayout>
                  <c:x val="-1.9734379202806616E-7"/>
                  <c:y val="6.506634587343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77-4AC2-996A-C856A4BE9E20}"/>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77-4AC2-996A-C856A4BE9E20}"/>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77-4AC2-996A-C856A4BE9E20}"/>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77-4AC2-996A-C856A4BE9E20}"/>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77-4AC2-996A-C856A4BE9E20}"/>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77-4AC2-996A-C856A4BE9E20}"/>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77-4AC2-996A-C856A4BE9E20}"/>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77-4AC2-996A-C856A4BE9E20}"/>
                </c:ext>
              </c:extLst>
            </c:dLbl>
            <c:dLbl>
              <c:idx val="19"/>
              <c:layout>
                <c:manualLayout>
                  <c:x val="-9.2767218456925155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377-4AC2-996A-C856A4BE9E20}"/>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77-4AC2-996A-C856A4BE9E20}"/>
                </c:ext>
              </c:extLst>
            </c:dLbl>
            <c:spPr>
              <a:noFill/>
              <a:ln>
                <a:noFill/>
              </a:ln>
              <a:effectLst/>
            </c:spPr>
            <c:txPr>
              <a:bodyPr/>
              <a:lstStyle/>
              <a:p>
                <a:pPr>
                  <a:defRPr sz="7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Table!$G$543:$G$565</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Table!$K$543:$K$565</c:f>
              <c:numCache>
                <c:formatCode>0.00</c:formatCode>
                <c:ptCount val="23"/>
                <c:pt idx="0">
                  <c:v>-0.1623</c:v>
                </c:pt>
                <c:pt idx="1">
                  <c:v>-0.27510000000000001</c:v>
                </c:pt>
                <c:pt idx="2">
                  <c:v>-0.45960000000000001</c:v>
                </c:pt>
                <c:pt idx="3">
                  <c:v>-0.2772</c:v>
                </c:pt>
                <c:pt idx="4">
                  <c:v>-9.9999999999999978E-2</c:v>
                </c:pt>
                <c:pt idx="5">
                  <c:v>-0.15909999999999996</c:v>
                </c:pt>
                <c:pt idx="6">
                  <c:v>-2.3299999999999987E-2</c:v>
                </c:pt>
                <c:pt idx="7">
                  <c:v>-4.8200000000000021E-2</c:v>
                </c:pt>
                <c:pt idx="8">
                  <c:v>-0.6069</c:v>
                </c:pt>
                <c:pt idx="9">
                  <c:v>1.3800000000000034E-2</c:v>
                </c:pt>
                <c:pt idx="10">
                  <c:v>-0.43140000000000001</c:v>
                </c:pt>
                <c:pt idx="11">
                  <c:v>-0.2233</c:v>
                </c:pt>
                <c:pt idx="12">
                  <c:v>-0.42209999999999998</c:v>
                </c:pt>
                <c:pt idx="13">
                  <c:v>0.6643</c:v>
                </c:pt>
                <c:pt idx="14">
                  <c:v>0.91750000000000009</c:v>
                </c:pt>
                <c:pt idx="15">
                  <c:v>1.2873000000000001</c:v>
                </c:pt>
                <c:pt idx="16">
                  <c:v>0.47380000000000011</c:v>
                </c:pt>
                <c:pt idx="17">
                  <c:v>0.12280000000000002</c:v>
                </c:pt>
                <c:pt idx="18">
                  <c:v>-0.12180000000000002</c:v>
                </c:pt>
                <c:pt idx="19">
                  <c:v>-0.50739999999999996</c:v>
                </c:pt>
                <c:pt idx="20">
                  <c:v>0.33289999999999997</c:v>
                </c:pt>
                <c:pt idx="21">
                  <c:v>0.73260000000000003</c:v>
                </c:pt>
                <c:pt idx="22">
                  <c:v>-9.4399999999999928E-2</c:v>
                </c:pt>
              </c:numCache>
            </c:numRef>
          </c:val>
          <c:extLst>
            <c:ext xmlns:c16="http://schemas.microsoft.com/office/drawing/2014/chart" uri="{C3380CC4-5D6E-409C-BE32-E72D297353CC}">
              <c16:uniqueId val="{00000010-2377-4AC2-996A-C856A4BE9E20}"/>
            </c:ext>
          </c:extLst>
        </c:ser>
        <c:dLbls>
          <c:showLegendKey val="0"/>
          <c:showVal val="0"/>
          <c:showCatName val="0"/>
          <c:showSerName val="0"/>
          <c:showPercent val="0"/>
          <c:showBubbleSize val="0"/>
        </c:dLbls>
        <c:gapWidth val="86"/>
        <c:axId val="518059952"/>
        <c:axId val="518057208"/>
      </c:barChart>
      <c:catAx>
        <c:axId val="518059952"/>
        <c:scaling>
          <c:orientation val="minMax"/>
        </c:scaling>
        <c:delete val="0"/>
        <c:axPos val="b"/>
        <c:title>
          <c:tx>
            <c:rich>
              <a:bodyPr/>
              <a:lstStyle/>
              <a:p>
                <a:pPr>
                  <a:defRPr/>
                </a:pPr>
                <a:r>
                  <a:rPr lang="en-US"/>
                  <a:t>NOC</a:t>
                </a:r>
              </a:p>
            </c:rich>
          </c:tx>
          <c:layout>
            <c:manualLayout>
              <c:xMode val="edge"/>
              <c:yMode val="edge"/>
              <c:x val="0.52179987800206773"/>
              <c:y val="0.91724190726159227"/>
            </c:manualLayout>
          </c:layout>
          <c:overlay val="0"/>
        </c:title>
        <c:numFmt formatCode="General" sourceLinked="0"/>
        <c:majorTickMark val="out"/>
        <c:minorTickMark val="none"/>
        <c:tickLblPos val="low"/>
        <c:txPr>
          <a:bodyPr rot="-5400000" vert="horz"/>
          <a:lstStyle/>
          <a:p>
            <a:pPr>
              <a:defRPr sz="900"/>
            </a:pPr>
            <a:endParaRPr lang="en-US"/>
          </a:p>
        </c:txPr>
        <c:crossAx val="518057208"/>
        <c:crosses val="autoZero"/>
        <c:auto val="1"/>
        <c:lblAlgn val="ctr"/>
        <c:lblOffset val="100"/>
        <c:noMultiLvlLbl val="0"/>
      </c:catAx>
      <c:valAx>
        <c:axId val="518057208"/>
        <c:scaling>
          <c:orientation val="minMax"/>
        </c:scaling>
        <c:delete val="0"/>
        <c:axPos val="l"/>
        <c:majorGridlines/>
        <c:title>
          <c:tx>
            <c:rich>
              <a:bodyPr rot="-5400000" vert="horz"/>
              <a:lstStyle/>
              <a:p>
                <a:pPr>
                  <a:defRPr/>
                </a:pPr>
                <a:r>
                  <a:rPr lang="en-US"/>
                  <a:t>Percentage Point</a:t>
                </a:r>
              </a:p>
            </c:rich>
          </c:tx>
          <c:overlay val="0"/>
        </c:title>
        <c:numFmt formatCode="0.0" sourceLinked="0"/>
        <c:majorTickMark val="out"/>
        <c:minorTickMark val="none"/>
        <c:tickLblPos val="nextTo"/>
        <c:crossAx val="518059952"/>
        <c:crosses val="autoZero"/>
        <c:crossBetween val="between"/>
      </c:valAx>
      <c:spPr>
        <a:solidFill>
          <a:schemeClr val="bg1">
            <a:lumMod val="95000"/>
          </a:schemeClr>
        </a:solidFill>
      </c:spPr>
    </c:plotArea>
    <c:plotVisOnly val="1"/>
    <c:dispBlanksAs val="gap"/>
    <c:showDLblsOverMax val="0"/>
  </c:chart>
  <c:spPr>
    <a:solidFill>
      <a:schemeClr val="tx1">
        <a:lumMod val="85000"/>
        <a:lumOff val="15000"/>
      </a:schemeClr>
    </a:solidFill>
    <a:scene3d>
      <a:camera prst="orthographicFront"/>
      <a:lightRig rig="threePt" dir="t"/>
    </a:scene3d>
    <a:sp3d>
      <a:bevelT/>
    </a:sp3d>
  </c:spPr>
  <c:txPr>
    <a:bodyPr/>
    <a:lstStyle/>
    <a:p>
      <a:pPr>
        <a:defRPr>
          <a:solidFill>
            <a:schemeClr val="bg1"/>
          </a:solidFill>
        </a:defRPr>
      </a:pPr>
      <a:endParaRPr lang="en-US"/>
    </a:p>
  </c:txPr>
  <c:printSettings>
    <c:headerFooter/>
    <c:pageMargins b="0.75000000000000844" l="0.70000000000000062" r="0.70000000000000062" t="0.75000000000000844"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61325969673121"/>
          <c:y val="5.5172413793103482E-2"/>
          <c:w val="0.76722779562501264"/>
          <c:h val="0.74904262829215362"/>
        </c:manualLayout>
      </c:layout>
      <c:barChart>
        <c:barDir val="col"/>
        <c:grouping val="clustered"/>
        <c:varyColors val="0"/>
        <c:ser>
          <c:idx val="0"/>
          <c:order val="0"/>
          <c:tx>
            <c:strRef>
              <c:f>Table!$G$571</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54B-43D8-A441-3A14BDC7C7C7}"/>
              </c:ext>
            </c:extLst>
          </c:dPt>
          <c:cat>
            <c:numRef>
              <c:f>Table!$J$570:$O$570</c:f>
              <c:numCache>
                <c:formatCode>General</c:formatCode>
                <c:ptCount val="6"/>
                <c:pt idx="0">
                  <c:v>2014</c:v>
                </c:pt>
                <c:pt idx="1">
                  <c:v>2015</c:v>
                </c:pt>
                <c:pt idx="2">
                  <c:v>2016</c:v>
                </c:pt>
                <c:pt idx="3">
                  <c:v>2017</c:v>
                </c:pt>
                <c:pt idx="4">
                  <c:v>2018</c:v>
                </c:pt>
                <c:pt idx="5">
                  <c:v>2019</c:v>
                </c:pt>
              </c:numCache>
            </c:numRef>
          </c:cat>
          <c:val>
            <c:numRef>
              <c:f>Table!$J$571:$O$571</c:f>
              <c:numCache>
                <c:formatCode>0.00</c:formatCode>
                <c:ptCount val="6"/>
                <c:pt idx="0">
                  <c:v>0.71779999999999999</c:v>
                </c:pt>
                <c:pt idx="1">
                  <c:v>1.0132000000000001</c:v>
                </c:pt>
                <c:pt idx="2">
                  <c:v>0.85329999999999995</c:v>
                </c:pt>
                <c:pt idx="3">
                  <c:v>0.78139999999999998</c:v>
                </c:pt>
                <c:pt idx="4">
                  <c:v>0.64559999999999995</c:v>
                </c:pt>
                <c:pt idx="5">
                  <c:v>0.64429999999999998</c:v>
                </c:pt>
              </c:numCache>
            </c:numRef>
          </c:val>
          <c:extLst>
            <c:ext xmlns:c16="http://schemas.microsoft.com/office/drawing/2014/chart" uri="{C3380CC4-5D6E-409C-BE32-E72D297353CC}">
              <c16:uniqueId val="{00000002-254B-43D8-A441-3A14BDC7C7C7}"/>
            </c:ext>
          </c:extLst>
        </c:ser>
        <c:ser>
          <c:idx val="1"/>
          <c:order val="1"/>
          <c:tx>
            <c:strRef>
              <c:f>Table!$G$580</c:f>
              <c:strCache>
                <c:ptCount val="1"/>
                <c:pt idx="0">
                  <c:v>(NOC) NORTHLAND</c:v>
                </c:pt>
              </c:strCache>
            </c:strRef>
          </c:tx>
          <c:spPr>
            <a:solidFill>
              <a:srgbClr val="C00000"/>
            </a:solidFill>
            <a:scene3d>
              <a:camera prst="orthographicFront"/>
              <a:lightRig rig="threePt" dir="t"/>
            </a:scene3d>
            <a:sp3d>
              <a:bevelT/>
            </a:sp3d>
          </c:spPr>
          <c:invertIfNegative val="0"/>
          <c:cat>
            <c:numRef>
              <c:f>Table!$J$570:$O$570</c:f>
              <c:numCache>
                <c:formatCode>General</c:formatCode>
                <c:ptCount val="6"/>
                <c:pt idx="0">
                  <c:v>2014</c:v>
                </c:pt>
                <c:pt idx="1">
                  <c:v>2015</c:v>
                </c:pt>
                <c:pt idx="2">
                  <c:v>2016</c:v>
                </c:pt>
                <c:pt idx="3">
                  <c:v>2017</c:v>
                </c:pt>
                <c:pt idx="4">
                  <c:v>2018</c:v>
                </c:pt>
                <c:pt idx="5">
                  <c:v>2019</c:v>
                </c:pt>
              </c:numCache>
            </c:numRef>
          </c:cat>
          <c:val>
            <c:numRef>
              <c:f>Table!$J$580:$O$580</c:f>
              <c:numCache>
                <c:formatCode>0.00</c:formatCode>
                <c:ptCount val="6"/>
                <c:pt idx="0">
                  <c:v>0.9536</c:v>
                </c:pt>
                <c:pt idx="1">
                  <c:v>1.5394000000000001</c:v>
                </c:pt>
                <c:pt idx="2">
                  <c:v>1.1375999999999999</c:v>
                </c:pt>
                <c:pt idx="3">
                  <c:v>0.93259999999999998</c:v>
                </c:pt>
                <c:pt idx="4">
                  <c:v>0.5655</c:v>
                </c:pt>
                <c:pt idx="5">
                  <c:v>0.48199999999999998</c:v>
                </c:pt>
              </c:numCache>
            </c:numRef>
          </c:val>
          <c:extLst>
            <c:ext xmlns:c16="http://schemas.microsoft.com/office/drawing/2014/chart" uri="{C3380CC4-5D6E-409C-BE32-E72D297353CC}">
              <c16:uniqueId val="{00000003-254B-43D8-A441-3A14BDC7C7C7}"/>
            </c:ext>
          </c:extLst>
        </c:ser>
        <c:dLbls>
          <c:showLegendKey val="0"/>
          <c:showVal val="0"/>
          <c:showCatName val="0"/>
          <c:showSerName val="0"/>
          <c:showPercent val="0"/>
          <c:showBubbleSize val="0"/>
        </c:dLbls>
        <c:gapWidth val="150"/>
        <c:axId val="518061128"/>
        <c:axId val="518058384"/>
      </c:barChart>
      <c:catAx>
        <c:axId val="51806112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18058384"/>
        <c:crosses val="autoZero"/>
        <c:auto val="1"/>
        <c:lblAlgn val="ctr"/>
        <c:lblOffset val="100"/>
        <c:noMultiLvlLbl val="0"/>
      </c:catAx>
      <c:valAx>
        <c:axId val="518058384"/>
        <c:scaling>
          <c:orientation val="minMax"/>
        </c:scaling>
        <c:delete val="0"/>
        <c:axPos val="l"/>
        <c:majorGridlines/>
        <c:title>
          <c:tx>
            <c:rich>
              <a:bodyPr rot="-5400000" vert="horz"/>
              <a:lstStyle/>
              <a:p>
                <a:pPr>
                  <a:defRPr sz="800"/>
                </a:pPr>
                <a:r>
                  <a:rPr lang="en-US"/>
                  <a:t>% Texture &lt;0.5mm MPD</a:t>
                </a:r>
              </a:p>
            </c:rich>
          </c:tx>
          <c:layout>
            <c:manualLayout>
              <c:xMode val="edge"/>
              <c:yMode val="edge"/>
              <c:x val="7.0334278587554783E-2"/>
              <c:y val="0.13831232634382243"/>
            </c:manualLayout>
          </c:layout>
          <c:overlay val="0"/>
        </c:title>
        <c:numFmt formatCode="0.0" sourceLinked="0"/>
        <c:majorTickMark val="none"/>
        <c:minorTickMark val="none"/>
        <c:tickLblPos val="nextTo"/>
        <c:txPr>
          <a:bodyPr/>
          <a:lstStyle/>
          <a:p>
            <a:pPr>
              <a:defRPr sz="800"/>
            </a:pPr>
            <a:endParaRPr lang="en-US"/>
          </a:p>
        </c:txPr>
        <c:crossAx val="518061128"/>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Table!$J$570</c:f>
              <c:strCache>
                <c:ptCount val="1"/>
                <c:pt idx="0">
                  <c:v>2014</c:v>
                </c:pt>
              </c:strCache>
            </c:strRef>
          </c:tx>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Table!$J$571:$J$577</c:f>
              <c:numCache>
                <c:formatCode>0.00</c:formatCode>
                <c:ptCount val="7"/>
                <c:pt idx="0">
                  <c:v>0.71779999999999999</c:v>
                </c:pt>
                <c:pt idx="1">
                  <c:v>1.0915999999999999</c:v>
                </c:pt>
                <c:pt idx="2">
                  <c:v>1.4125000000000001</c:v>
                </c:pt>
                <c:pt idx="3">
                  <c:v>0.98150000000000004</c:v>
                </c:pt>
                <c:pt idx="4">
                  <c:v>0.38900000000000001</c:v>
                </c:pt>
                <c:pt idx="5">
                  <c:v>0.441</c:v>
                </c:pt>
                <c:pt idx="6">
                  <c:v>0.42299999999999999</c:v>
                </c:pt>
              </c:numCache>
            </c:numRef>
          </c:val>
          <c:extLst>
            <c:ext xmlns:c16="http://schemas.microsoft.com/office/drawing/2014/chart" uri="{C3380CC4-5D6E-409C-BE32-E72D297353CC}">
              <c16:uniqueId val="{00000000-400A-43D5-9FA8-C328AD5F9E6F}"/>
            </c:ext>
          </c:extLst>
        </c:ser>
        <c:ser>
          <c:idx val="1"/>
          <c:order val="1"/>
          <c:tx>
            <c:strRef>
              <c:f>Table!$K$570</c:f>
              <c:strCache>
                <c:ptCount val="1"/>
                <c:pt idx="0">
                  <c:v>2015</c:v>
                </c:pt>
              </c:strCache>
            </c:strRef>
          </c:tx>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Table!$K$571:$K$577</c:f>
              <c:numCache>
                <c:formatCode>0.00</c:formatCode>
                <c:ptCount val="7"/>
                <c:pt idx="0">
                  <c:v>1.0132000000000001</c:v>
                </c:pt>
                <c:pt idx="1">
                  <c:v>1.3228</c:v>
                </c:pt>
                <c:pt idx="2">
                  <c:v>2.1362000000000001</c:v>
                </c:pt>
                <c:pt idx="3">
                  <c:v>1.3835999999999999</c:v>
                </c:pt>
                <c:pt idx="4">
                  <c:v>0.59819999999999995</c:v>
                </c:pt>
                <c:pt idx="5">
                  <c:v>0.57030000000000003</c:v>
                </c:pt>
                <c:pt idx="6">
                  <c:v>0.75509999999999999</c:v>
                </c:pt>
              </c:numCache>
            </c:numRef>
          </c:val>
          <c:extLst>
            <c:ext xmlns:c16="http://schemas.microsoft.com/office/drawing/2014/chart" uri="{C3380CC4-5D6E-409C-BE32-E72D297353CC}">
              <c16:uniqueId val="{00000001-400A-43D5-9FA8-C328AD5F9E6F}"/>
            </c:ext>
          </c:extLst>
        </c:ser>
        <c:ser>
          <c:idx val="2"/>
          <c:order val="2"/>
          <c:tx>
            <c:strRef>
              <c:f>Table!$L$570</c:f>
              <c:strCache>
                <c:ptCount val="1"/>
                <c:pt idx="0">
                  <c:v>2016</c:v>
                </c:pt>
              </c:strCache>
            </c:strRef>
          </c:tx>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Table!$L$571:$L$577</c:f>
              <c:numCache>
                <c:formatCode>0.00</c:formatCode>
                <c:ptCount val="7"/>
                <c:pt idx="0">
                  <c:v>0.85329999999999995</c:v>
                </c:pt>
                <c:pt idx="1">
                  <c:v>1.1973</c:v>
                </c:pt>
                <c:pt idx="2">
                  <c:v>1.776</c:v>
                </c:pt>
                <c:pt idx="3">
                  <c:v>1.1983999999999999</c:v>
                </c:pt>
                <c:pt idx="4">
                  <c:v>0.50070000000000003</c:v>
                </c:pt>
                <c:pt idx="5">
                  <c:v>0.49690000000000001</c:v>
                </c:pt>
                <c:pt idx="6">
                  <c:v>0.35539999999999999</c:v>
                </c:pt>
              </c:numCache>
            </c:numRef>
          </c:val>
          <c:extLst>
            <c:ext xmlns:c16="http://schemas.microsoft.com/office/drawing/2014/chart" uri="{C3380CC4-5D6E-409C-BE32-E72D297353CC}">
              <c16:uniqueId val="{00000002-400A-43D5-9FA8-C328AD5F9E6F}"/>
            </c:ext>
          </c:extLst>
        </c:ser>
        <c:ser>
          <c:idx val="3"/>
          <c:order val="3"/>
          <c:tx>
            <c:strRef>
              <c:f>Table!$M$570</c:f>
              <c:strCache>
                <c:ptCount val="1"/>
                <c:pt idx="0">
                  <c:v>2017</c:v>
                </c:pt>
              </c:strCache>
            </c:strRef>
          </c:tx>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Table!$M$571:$M$577</c:f>
              <c:numCache>
                <c:formatCode>0.00</c:formatCode>
                <c:ptCount val="7"/>
                <c:pt idx="0">
                  <c:v>0.78139999999999998</c:v>
                </c:pt>
                <c:pt idx="1">
                  <c:v>1.2830999999999999</c:v>
                </c:pt>
                <c:pt idx="2">
                  <c:v>1.6501999999999999</c:v>
                </c:pt>
                <c:pt idx="3">
                  <c:v>1.0711999999999999</c:v>
                </c:pt>
                <c:pt idx="4">
                  <c:v>0.42959999999999998</c:v>
                </c:pt>
                <c:pt idx="5">
                  <c:v>0.42349999999999999</c:v>
                </c:pt>
                <c:pt idx="6">
                  <c:v>0.33489999999999998</c:v>
                </c:pt>
              </c:numCache>
            </c:numRef>
          </c:val>
          <c:extLst>
            <c:ext xmlns:c16="http://schemas.microsoft.com/office/drawing/2014/chart" uri="{C3380CC4-5D6E-409C-BE32-E72D297353CC}">
              <c16:uniqueId val="{00000003-400A-43D5-9FA8-C328AD5F9E6F}"/>
            </c:ext>
          </c:extLst>
        </c:ser>
        <c:ser>
          <c:idx val="4"/>
          <c:order val="4"/>
          <c:tx>
            <c:strRef>
              <c:f>Table!$N$570</c:f>
              <c:strCache>
                <c:ptCount val="1"/>
                <c:pt idx="0">
                  <c:v>2018</c:v>
                </c:pt>
              </c:strCache>
            </c:strRef>
          </c:tx>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Table!$N$571:$N$577</c:f>
              <c:numCache>
                <c:formatCode>0.00</c:formatCode>
                <c:ptCount val="7"/>
                <c:pt idx="0">
                  <c:v>0.64559999999999995</c:v>
                </c:pt>
                <c:pt idx="1">
                  <c:v>0.92689999999999995</c:v>
                </c:pt>
                <c:pt idx="2">
                  <c:v>1.0434000000000001</c:v>
                </c:pt>
                <c:pt idx="3">
                  <c:v>1.0206999999999999</c:v>
                </c:pt>
                <c:pt idx="4">
                  <c:v>0.44359999999999999</c:v>
                </c:pt>
                <c:pt idx="5">
                  <c:v>0.34899999999999998</c:v>
                </c:pt>
                <c:pt idx="6">
                  <c:v>0.14660000000000001</c:v>
                </c:pt>
              </c:numCache>
            </c:numRef>
          </c:val>
          <c:extLst>
            <c:ext xmlns:c16="http://schemas.microsoft.com/office/drawing/2014/chart" uri="{C3380CC4-5D6E-409C-BE32-E72D297353CC}">
              <c16:uniqueId val="{00000004-400A-43D5-9FA8-C328AD5F9E6F}"/>
            </c:ext>
          </c:extLst>
        </c:ser>
        <c:ser>
          <c:idx val="5"/>
          <c:order val="5"/>
          <c:tx>
            <c:strRef>
              <c:f>Table!$O$570</c:f>
              <c:strCache>
                <c:ptCount val="1"/>
                <c:pt idx="0">
                  <c:v>2019</c:v>
                </c:pt>
              </c:strCache>
            </c:strRef>
          </c:tx>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Table!$O$571:$O$577</c:f>
              <c:numCache>
                <c:formatCode>0.00</c:formatCode>
                <c:ptCount val="7"/>
                <c:pt idx="0">
                  <c:v>0.64429999999999998</c:v>
                </c:pt>
                <c:pt idx="1">
                  <c:v>0.99</c:v>
                </c:pt>
                <c:pt idx="2">
                  <c:v>1.3436999999999999</c:v>
                </c:pt>
                <c:pt idx="3">
                  <c:v>0.8498</c:v>
                </c:pt>
                <c:pt idx="4">
                  <c:v>0.45350000000000001</c:v>
                </c:pt>
                <c:pt idx="5">
                  <c:v>0.32579999999999998</c:v>
                </c:pt>
                <c:pt idx="6">
                  <c:v>0.3382</c:v>
                </c:pt>
              </c:numCache>
            </c:numRef>
          </c:val>
          <c:extLst>
            <c:ext xmlns:c16="http://schemas.microsoft.com/office/drawing/2014/chart" uri="{C3380CC4-5D6E-409C-BE32-E72D297353CC}">
              <c16:uniqueId val="{00000005-400A-43D5-9FA8-C328AD5F9E6F}"/>
            </c:ext>
          </c:extLst>
        </c:ser>
        <c:dLbls>
          <c:showLegendKey val="0"/>
          <c:showVal val="0"/>
          <c:showCatName val="0"/>
          <c:showSerName val="0"/>
          <c:showPercent val="0"/>
          <c:showBubbleSize val="0"/>
        </c:dLbls>
        <c:gapWidth val="150"/>
        <c:axId val="518060344"/>
        <c:axId val="1006352424"/>
      </c:barChart>
      <c:catAx>
        <c:axId val="518060344"/>
        <c:scaling>
          <c:orientation val="minMax"/>
        </c:scaling>
        <c:delete val="0"/>
        <c:axPos val="b"/>
        <c:numFmt formatCode="General" sourceLinked="1"/>
        <c:majorTickMark val="out"/>
        <c:minorTickMark val="none"/>
        <c:tickLblPos val="nextTo"/>
        <c:txPr>
          <a:bodyPr/>
          <a:lstStyle/>
          <a:p>
            <a:pPr>
              <a:defRPr sz="800"/>
            </a:pPr>
            <a:endParaRPr lang="en-US"/>
          </a:p>
        </c:txPr>
        <c:crossAx val="1006352424"/>
        <c:crosses val="autoZero"/>
        <c:auto val="1"/>
        <c:lblAlgn val="ctr"/>
        <c:lblOffset val="100"/>
        <c:noMultiLvlLbl val="0"/>
      </c:catAx>
      <c:valAx>
        <c:axId val="1006352424"/>
        <c:scaling>
          <c:orientation val="minMax"/>
        </c:scaling>
        <c:delete val="0"/>
        <c:axPos val="l"/>
        <c:majorGridlines/>
        <c:title>
          <c:tx>
            <c:rich>
              <a:bodyPr rot="-5400000" vert="horz"/>
              <a:lstStyle/>
              <a:p>
                <a:pPr>
                  <a:defRPr sz="800"/>
                </a:pPr>
                <a:r>
                  <a:rPr lang="en-US" sz="800"/>
                  <a:t>%  Texture &lt;0.5  MPD</a:t>
                </a:r>
              </a:p>
            </c:rich>
          </c:tx>
          <c:layout>
            <c:manualLayout>
              <c:xMode val="edge"/>
              <c:yMode val="edge"/>
              <c:x val="1.7610059404732543E-2"/>
              <c:y val="0.26567842063220382"/>
            </c:manualLayout>
          </c:layout>
          <c:overlay val="0"/>
        </c:title>
        <c:numFmt formatCode="0.0" sourceLinked="0"/>
        <c:majorTickMark val="out"/>
        <c:minorTickMark val="none"/>
        <c:tickLblPos val="nextTo"/>
        <c:crossAx val="518060344"/>
        <c:crosses val="autoZero"/>
        <c:crossBetween val="between"/>
      </c:valAx>
      <c:spPr>
        <a:solidFill>
          <a:schemeClr val="accent3">
            <a:lumMod val="20000"/>
            <a:lumOff val="80000"/>
          </a:schemeClr>
        </a:solidFill>
        <a:scene3d>
          <a:camera prst="orthographicFront"/>
          <a:lightRig rig="threePt" dir="t"/>
        </a:scene3d>
        <a:sp3d>
          <a:bevelT/>
        </a:sp3d>
      </c:spPr>
    </c:plotArea>
    <c:legend>
      <c:legendPos val="r"/>
      <c:overlay val="0"/>
    </c:legend>
    <c:plotVisOnly val="1"/>
    <c:dispBlanksAs val="gap"/>
    <c:showDLblsOverMax val="0"/>
  </c:chart>
  <c:spPr>
    <a:solidFill>
      <a:schemeClr val="bg2">
        <a:lumMod val="25000"/>
      </a:schemeClr>
    </a:solidFill>
    <a:scene3d>
      <a:camera prst="orthographicFront"/>
      <a:lightRig rig="threePt" dir="t"/>
    </a:scene3d>
    <a:sp3d>
      <a:bevelT/>
    </a:sp3d>
  </c:spPr>
  <c:printSettings>
    <c:headerFooter/>
    <c:pageMargins b="0.75000000000000744" l="0.70000000000000062" r="0.70000000000000062" t="0.75000000000000744"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Table!$J$570</c:f>
              <c:strCache>
                <c:ptCount val="1"/>
                <c:pt idx="0">
                  <c:v>2014</c:v>
                </c:pt>
              </c:strCache>
            </c:strRef>
          </c:tx>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Table!$J$580:$J$586</c:f>
              <c:numCache>
                <c:formatCode>0.00</c:formatCode>
                <c:ptCount val="7"/>
                <c:pt idx="0">
                  <c:v>0.9536</c:v>
                </c:pt>
                <c:pt idx="1">
                  <c:v>4.24E-2</c:v>
                </c:pt>
                <c:pt idx="2">
                  <c:v>1.3257000000000001</c:v>
                </c:pt>
                <c:pt idx="3">
                  <c:v>1.9514</c:v>
                </c:pt>
                <c:pt idx="4">
                  <c:v>0</c:v>
                </c:pt>
                <c:pt idx="5">
                  <c:v>0.87229999999999996</c:v>
                </c:pt>
                <c:pt idx="6">
                  <c:v>0</c:v>
                </c:pt>
              </c:numCache>
            </c:numRef>
          </c:val>
          <c:extLst>
            <c:ext xmlns:c16="http://schemas.microsoft.com/office/drawing/2014/chart" uri="{C3380CC4-5D6E-409C-BE32-E72D297353CC}">
              <c16:uniqueId val="{00000000-07DB-4B30-A75E-F27C7DD810A8}"/>
            </c:ext>
          </c:extLst>
        </c:ser>
        <c:ser>
          <c:idx val="1"/>
          <c:order val="1"/>
          <c:tx>
            <c:strRef>
              <c:f>Table!$K$570</c:f>
              <c:strCache>
                <c:ptCount val="1"/>
                <c:pt idx="0">
                  <c:v>2015</c:v>
                </c:pt>
              </c:strCache>
            </c:strRef>
          </c:tx>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Table!$K$580:$K$586</c:f>
              <c:numCache>
                <c:formatCode>0.00</c:formatCode>
                <c:ptCount val="7"/>
                <c:pt idx="0">
                  <c:v>1.5394000000000001</c:v>
                </c:pt>
                <c:pt idx="1">
                  <c:v>5.6500000000000002E-2</c:v>
                </c:pt>
                <c:pt idx="2">
                  <c:v>2.2932999999999999</c:v>
                </c:pt>
                <c:pt idx="3">
                  <c:v>3.956</c:v>
                </c:pt>
                <c:pt idx="4">
                  <c:v>0</c:v>
                </c:pt>
                <c:pt idx="5">
                  <c:v>1.3243</c:v>
                </c:pt>
                <c:pt idx="6">
                  <c:v>0</c:v>
                </c:pt>
              </c:numCache>
            </c:numRef>
          </c:val>
          <c:extLst>
            <c:ext xmlns:c16="http://schemas.microsoft.com/office/drawing/2014/chart" uri="{C3380CC4-5D6E-409C-BE32-E72D297353CC}">
              <c16:uniqueId val="{00000001-07DB-4B30-A75E-F27C7DD810A8}"/>
            </c:ext>
          </c:extLst>
        </c:ser>
        <c:ser>
          <c:idx val="2"/>
          <c:order val="2"/>
          <c:tx>
            <c:strRef>
              <c:f>Table!$L$570</c:f>
              <c:strCache>
                <c:ptCount val="1"/>
                <c:pt idx="0">
                  <c:v>2016</c:v>
                </c:pt>
              </c:strCache>
            </c:strRef>
          </c:tx>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Table!$L$580:$L$586</c:f>
              <c:numCache>
                <c:formatCode>0.00</c:formatCode>
                <c:ptCount val="7"/>
                <c:pt idx="0">
                  <c:v>1.1375999999999999</c:v>
                </c:pt>
                <c:pt idx="1">
                  <c:v>0.1976</c:v>
                </c:pt>
                <c:pt idx="2">
                  <c:v>1.7397</c:v>
                </c:pt>
                <c:pt idx="3">
                  <c:v>1.8126</c:v>
                </c:pt>
                <c:pt idx="4">
                  <c:v>0</c:v>
                </c:pt>
                <c:pt idx="5">
                  <c:v>1.0639000000000001</c:v>
                </c:pt>
                <c:pt idx="6">
                  <c:v>0</c:v>
                </c:pt>
              </c:numCache>
            </c:numRef>
          </c:val>
          <c:extLst>
            <c:ext xmlns:c16="http://schemas.microsoft.com/office/drawing/2014/chart" uri="{C3380CC4-5D6E-409C-BE32-E72D297353CC}">
              <c16:uniqueId val="{00000002-07DB-4B30-A75E-F27C7DD810A8}"/>
            </c:ext>
          </c:extLst>
        </c:ser>
        <c:ser>
          <c:idx val="3"/>
          <c:order val="3"/>
          <c:tx>
            <c:strRef>
              <c:f>Table!$M$570</c:f>
              <c:strCache>
                <c:ptCount val="1"/>
                <c:pt idx="0">
                  <c:v>2017</c:v>
                </c:pt>
              </c:strCache>
            </c:strRef>
          </c:tx>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Table!$M$580:$M$586</c:f>
              <c:numCache>
                <c:formatCode>0.00</c:formatCode>
                <c:ptCount val="7"/>
                <c:pt idx="0">
                  <c:v>0.93259999999999998</c:v>
                </c:pt>
                <c:pt idx="1">
                  <c:v>0.25190000000000001</c:v>
                </c:pt>
                <c:pt idx="2">
                  <c:v>0.8921</c:v>
                </c:pt>
                <c:pt idx="3">
                  <c:v>2.4226000000000001</c:v>
                </c:pt>
                <c:pt idx="4">
                  <c:v>0</c:v>
                </c:pt>
                <c:pt idx="5">
                  <c:v>0.86119999999999997</c:v>
                </c:pt>
                <c:pt idx="6">
                  <c:v>0</c:v>
                </c:pt>
              </c:numCache>
            </c:numRef>
          </c:val>
          <c:extLst>
            <c:ext xmlns:c16="http://schemas.microsoft.com/office/drawing/2014/chart" uri="{C3380CC4-5D6E-409C-BE32-E72D297353CC}">
              <c16:uniqueId val="{00000003-07DB-4B30-A75E-F27C7DD810A8}"/>
            </c:ext>
          </c:extLst>
        </c:ser>
        <c:ser>
          <c:idx val="4"/>
          <c:order val="4"/>
          <c:tx>
            <c:strRef>
              <c:f>Table!$N$570</c:f>
              <c:strCache>
                <c:ptCount val="1"/>
                <c:pt idx="0">
                  <c:v>2018</c:v>
                </c:pt>
              </c:strCache>
            </c:strRef>
          </c:tx>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Table!$N$580:$N$586</c:f>
              <c:numCache>
                <c:formatCode>0.00</c:formatCode>
                <c:ptCount val="7"/>
                <c:pt idx="0">
                  <c:v>0.5655</c:v>
                </c:pt>
                <c:pt idx="1">
                  <c:v>9.7699999999999995E-2</c:v>
                </c:pt>
                <c:pt idx="2">
                  <c:v>0.41239999999999999</c:v>
                </c:pt>
                <c:pt idx="3">
                  <c:v>0.75549999999999995</c:v>
                </c:pt>
                <c:pt idx="4">
                  <c:v>0</c:v>
                </c:pt>
                <c:pt idx="5">
                  <c:v>0.57889999999999997</c:v>
                </c:pt>
                <c:pt idx="6">
                  <c:v>0</c:v>
                </c:pt>
              </c:numCache>
            </c:numRef>
          </c:val>
          <c:extLst>
            <c:ext xmlns:c16="http://schemas.microsoft.com/office/drawing/2014/chart" uri="{C3380CC4-5D6E-409C-BE32-E72D297353CC}">
              <c16:uniqueId val="{00000004-07DB-4B30-A75E-F27C7DD810A8}"/>
            </c:ext>
          </c:extLst>
        </c:ser>
        <c:ser>
          <c:idx val="5"/>
          <c:order val="5"/>
          <c:tx>
            <c:strRef>
              <c:f>Table!$O$570</c:f>
              <c:strCache>
                <c:ptCount val="1"/>
                <c:pt idx="0">
                  <c:v>2019</c:v>
                </c:pt>
              </c:strCache>
            </c:strRef>
          </c:tx>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Table!$O$580:$O$586</c:f>
              <c:numCache>
                <c:formatCode>0.00</c:formatCode>
                <c:ptCount val="7"/>
                <c:pt idx="0">
                  <c:v>0.48199999999999998</c:v>
                </c:pt>
                <c:pt idx="1">
                  <c:v>0.1406</c:v>
                </c:pt>
                <c:pt idx="2">
                  <c:v>0.85470000000000002</c:v>
                </c:pt>
                <c:pt idx="3">
                  <c:v>0.89959999999999996</c:v>
                </c:pt>
                <c:pt idx="4">
                  <c:v>0</c:v>
                </c:pt>
                <c:pt idx="5">
                  <c:v>0.43099999999999999</c:v>
                </c:pt>
                <c:pt idx="6">
                  <c:v>0</c:v>
                </c:pt>
              </c:numCache>
            </c:numRef>
          </c:val>
          <c:extLst>
            <c:ext xmlns:c16="http://schemas.microsoft.com/office/drawing/2014/chart" uri="{C3380CC4-5D6E-409C-BE32-E72D297353CC}">
              <c16:uniqueId val="{00000005-07DB-4B30-A75E-F27C7DD810A8}"/>
            </c:ext>
          </c:extLst>
        </c:ser>
        <c:dLbls>
          <c:showLegendKey val="0"/>
          <c:showVal val="0"/>
          <c:showCatName val="0"/>
          <c:showSerName val="0"/>
          <c:showPercent val="0"/>
          <c:showBubbleSize val="0"/>
        </c:dLbls>
        <c:gapWidth val="150"/>
        <c:axId val="1006351640"/>
        <c:axId val="1006350856"/>
      </c:barChart>
      <c:catAx>
        <c:axId val="1006351640"/>
        <c:scaling>
          <c:orientation val="minMax"/>
        </c:scaling>
        <c:delete val="0"/>
        <c:axPos val="b"/>
        <c:numFmt formatCode="General" sourceLinked="1"/>
        <c:majorTickMark val="out"/>
        <c:minorTickMark val="none"/>
        <c:tickLblPos val="nextTo"/>
        <c:txPr>
          <a:bodyPr/>
          <a:lstStyle/>
          <a:p>
            <a:pPr>
              <a:defRPr sz="800"/>
            </a:pPr>
            <a:endParaRPr lang="en-US"/>
          </a:p>
        </c:txPr>
        <c:crossAx val="1006350856"/>
        <c:crosses val="autoZero"/>
        <c:auto val="1"/>
        <c:lblAlgn val="ctr"/>
        <c:lblOffset val="100"/>
        <c:noMultiLvlLbl val="0"/>
      </c:catAx>
      <c:valAx>
        <c:axId val="1006350856"/>
        <c:scaling>
          <c:orientation val="minMax"/>
        </c:scaling>
        <c:delete val="0"/>
        <c:axPos val="l"/>
        <c:majorGridlines/>
        <c:title>
          <c:tx>
            <c:rich>
              <a:bodyPr rot="-5400000" vert="horz"/>
              <a:lstStyle/>
              <a:p>
                <a:pPr>
                  <a:defRPr sz="800"/>
                </a:pPr>
                <a:r>
                  <a:rPr lang="en-US" sz="800"/>
                  <a:t>% Texture &lt;0.5 MPD</a:t>
                </a:r>
              </a:p>
            </c:rich>
          </c:tx>
          <c:layout>
            <c:manualLayout>
              <c:xMode val="edge"/>
              <c:yMode val="edge"/>
              <c:x val="2.6350461133069828E-2"/>
              <c:y val="0.27684775962144531"/>
            </c:manualLayout>
          </c:layout>
          <c:overlay val="0"/>
        </c:title>
        <c:numFmt formatCode="0.0" sourceLinked="0"/>
        <c:majorTickMark val="out"/>
        <c:minorTickMark val="none"/>
        <c:tickLblPos val="nextTo"/>
        <c:crossAx val="1006351640"/>
        <c:crosses val="autoZero"/>
        <c:crossBetween val="between"/>
      </c:valAx>
      <c:spPr>
        <a:solidFill>
          <a:schemeClr val="accent3">
            <a:lumMod val="40000"/>
            <a:lumOff val="60000"/>
          </a:schemeClr>
        </a:solidFill>
        <a:scene3d>
          <a:camera prst="orthographicFront"/>
          <a:lightRig rig="threePt" dir="t"/>
        </a:scene3d>
        <a:sp3d>
          <a:bevelT/>
        </a:sp3d>
      </c:spPr>
    </c:plotArea>
    <c:legend>
      <c:legendPos val="r"/>
      <c:overlay val="0"/>
    </c:legend>
    <c:plotVisOnly val="1"/>
    <c:dispBlanksAs val="gap"/>
    <c:showDLblsOverMax val="0"/>
  </c:chart>
  <c:spPr>
    <a:solidFill>
      <a:schemeClr val="bg2">
        <a:lumMod val="10000"/>
      </a:schemeClr>
    </a:solidFill>
    <a:scene3d>
      <a:camera prst="orthographicFront"/>
      <a:lightRig rig="threePt" dir="t"/>
    </a:scene3d>
    <a:sp3d>
      <a:bevelT/>
    </a:sp3d>
  </c:spPr>
  <c:printSettings>
    <c:headerFooter/>
    <c:pageMargins b="0.75000000000000744" l="0.70000000000000062" r="0.70000000000000062" t="0.75000000000000744"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Table!$G$588</c:f>
              <c:strCache>
                <c:ptCount val="1"/>
                <c:pt idx="0">
                  <c:v>National vs (NOC) NORTHLAND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FCB-472B-B369-AC291F285F17}"/>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CB-472B-B369-AC291F285F17}"/>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CB-472B-B369-AC291F285F17}"/>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CB-472B-B369-AC291F285F17}"/>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CB-472B-B369-AC291F285F17}"/>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CB-472B-B369-AC291F285F17}"/>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CB-472B-B369-AC291F285F17}"/>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CB-472B-B369-AC291F285F17}"/>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CB-472B-B369-AC291F285F17}"/>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CB-472B-B369-AC291F285F17}"/>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CB-472B-B369-AC291F285F17}"/>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CB-472B-B369-AC291F285F17}"/>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FCB-472B-B369-AC291F285F17}"/>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FCB-472B-B369-AC291F285F17}"/>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Table!$J$515:$O$515</c:f>
              <c:numCache>
                <c:formatCode>General</c:formatCode>
                <c:ptCount val="6"/>
                <c:pt idx="0">
                  <c:v>2014</c:v>
                </c:pt>
                <c:pt idx="1">
                  <c:v>2015</c:v>
                </c:pt>
                <c:pt idx="2">
                  <c:v>2016</c:v>
                </c:pt>
                <c:pt idx="3">
                  <c:v>2017</c:v>
                </c:pt>
                <c:pt idx="4">
                  <c:v>2018</c:v>
                </c:pt>
                <c:pt idx="5">
                  <c:v>2019</c:v>
                </c:pt>
              </c:numCache>
            </c:numRef>
          </c:cat>
          <c:val>
            <c:numRef>
              <c:f>Table!$J$588:$O$588</c:f>
              <c:numCache>
                <c:formatCode>0.00</c:formatCode>
                <c:ptCount val="6"/>
                <c:pt idx="0">
                  <c:v>-0.23580000000000001</c:v>
                </c:pt>
                <c:pt idx="1">
                  <c:v>-0.5262</c:v>
                </c:pt>
                <c:pt idx="2">
                  <c:v>-0.2843</c:v>
                </c:pt>
                <c:pt idx="3">
                  <c:v>-0.1512</c:v>
                </c:pt>
                <c:pt idx="4">
                  <c:v>8.0099999999999949E-2</c:v>
                </c:pt>
                <c:pt idx="5">
                  <c:v>0.1623</c:v>
                </c:pt>
              </c:numCache>
            </c:numRef>
          </c:val>
          <c:extLst>
            <c:ext xmlns:c16="http://schemas.microsoft.com/office/drawing/2014/chart" uri="{C3380CC4-5D6E-409C-BE32-E72D297353CC}">
              <c16:uniqueId val="{0000000F-7FCB-472B-B369-AC291F285F17}"/>
            </c:ext>
          </c:extLst>
        </c:ser>
        <c:dLbls>
          <c:showLegendKey val="0"/>
          <c:showVal val="0"/>
          <c:showCatName val="0"/>
          <c:showSerName val="0"/>
          <c:showPercent val="0"/>
          <c:showBubbleSize val="0"/>
        </c:dLbls>
        <c:gapWidth val="86"/>
        <c:axId val="1006350464"/>
        <c:axId val="1006350072"/>
      </c:barChart>
      <c:catAx>
        <c:axId val="1006350464"/>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55"/>
            </c:manualLayout>
          </c:layout>
          <c:overlay val="0"/>
        </c:title>
        <c:numFmt formatCode="General" sourceLinked="1"/>
        <c:majorTickMark val="out"/>
        <c:minorTickMark val="none"/>
        <c:tickLblPos val="low"/>
        <c:txPr>
          <a:bodyPr rot="0" vert="horz"/>
          <a:lstStyle/>
          <a:p>
            <a:pPr>
              <a:defRPr sz="800"/>
            </a:pPr>
            <a:endParaRPr lang="en-US"/>
          </a:p>
        </c:txPr>
        <c:crossAx val="1006350072"/>
        <c:crosses val="autoZero"/>
        <c:auto val="1"/>
        <c:lblAlgn val="ctr"/>
        <c:lblOffset val="100"/>
        <c:noMultiLvlLbl val="0"/>
      </c:catAx>
      <c:valAx>
        <c:axId val="1006350072"/>
        <c:scaling>
          <c:orientation val="minMax"/>
        </c:scaling>
        <c:delete val="0"/>
        <c:axPos val="l"/>
        <c:majorGridlines/>
        <c:title>
          <c:tx>
            <c:rich>
              <a:bodyPr rot="-5400000" vert="horz"/>
              <a:lstStyle/>
              <a:p>
                <a:pPr>
                  <a:defRPr sz="800"/>
                </a:pPr>
                <a:r>
                  <a:rPr lang="en-US" sz="800"/>
                  <a:t>Percentage Point</a:t>
                </a:r>
              </a:p>
            </c:rich>
          </c:tx>
          <c:layout>
            <c:manualLayout>
              <c:xMode val="edge"/>
              <c:yMode val="edge"/>
              <c:x val="2.7068727520171414E-2"/>
              <c:y val="0.28171783405123124"/>
            </c:manualLayout>
          </c:layout>
          <c:overlay val="0"/>
        </c:title>
        <c:numFmt formatCode="0.0" sourceLinked="0"/>
        <c:majorTickMark val="out"/>
        <c:minorTickMark val="none"/>
        <c:tickLblPos val="nextTo"/>
        <c:txPr>
          <a:bodyPr/>
          <a:lstStyle/>
          <a:p>
            <a:pPr>
              <a:defRPr sz="800"/>
            </a:pPr>
            <a:endParaRPr lang="en-US"/>
          </a:p>
        </c:txPr>
        <c:crossAx val="1006350464"/>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Table!$G$571</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Table!$J$571:$J$577</c:f>
              <c:numCache>
                <c:formatCode>0.00</c:formatCode>
                <c:ptCount val="7"/>
                <c:pt idx="0">
                  <c:v>0.71779999999999999</c:v>
                </c:pt>
                <c:pt idx="1">
                  <c:v>1.0915999999999999</c:v>
                </c:pt>
                <c:pt idx="2">
                  <c:v>1.4125000000000001</c:v>
                </c:pt>
                <c:pt idx="3">
                  <c:v>0.98150000000000004</c:v>
                </c:pt>
                <c:pt idx="4">
                  <c:v>0.38900000000000001</c:v>
                </c:pt>
                <c:pt idx="5">
                  <c:v>0.441</c:v>
                </c:pt>
                <c:pt idx="6">
                  <c:v>0.42299999999999999</c:v>
                </c:pt>
              </c:numCache>
            </c:numRef>
          </c:val>
          <c:extLst>
            <c:ext xmlns:c16="http://schemas.microsoft.com/office/drawing/2014/chart" uri="{C3380CC4-5D6E-409C-BE32-E72D297353CC}">
              <c16:uniqueId val="{00000000-EC34-421B-853A-DAD81D868300}"/>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Table!$K$571:$K$577</c:f>
              <c:numCache>
                <c:formatCode>0.00</c:formatCode>
                <c:ptCount val="7"/>
                <c:pt idx="0">
                  <c:v>1.0132000000000001</c:v>
                </c:pt>
                <c:pt idx="1">
                  <c:v>1.3228</c:v>
                </c:pt>
                <c:pt idx="2">
                  <c:v>2.1362000000000001</c:v>
                </c:pt>
                <c:pt idx="3">
                  <c:v>1.3835999999999999</c:v>
                </c:pt>
                <c:pt idx="4">
                  <c:v>0.59819999999999995</c:v>
                </c:pt>
                <c:pt idx="5">
                  <c:v>0.57030000000000003</c:v>
                </c:pt>
                <c:pt idx="6">
                  <c:v>0.75509999999999999</c:v>
                </c:pt>
              </c:numCache>
            </c:numRef>
          </c:val>
          <c:extLst>
            <c:ext xmlns:c16="http://schemas.microsoft.com/office/drawing/2014/chart" uri="{C3380CC4-5D6E-409C-BE32-E72D297353CC}">
              <c16:uniqueId val="{00000001-EC34-421B-853A-DAD81D868300}"/>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Table!$L$571:$L$577</c:f>
              <c:numCache>
                <c:formatCode>0.00</c:formatCode>
                <c:ptCount val="7"/>
                <c:pt idx="0">
                  <c:v>0.85329999999999995</c:v>
                </c:pt>
                <c:pt idx="1">
                  <c:v>1.1973</c:v>
                </c:pt>
                <c:pt idx="2">
                  <c:v>1.776</c:v>
                </c:pt>
                <c:pt idx="3">
                  <c:v>1.1983999999999999</c:v>
                </c:pt>
                <c:pt idx="4">
                  <c:v>0.50070000000000003</c:v>
                </c:pt>
                <c:pt idx="5">
                  <c:v>0.49690000000000001</c:v>
                </c:pt>
                <c:pt idx="6">
                  <c:v>0.35539999999999999</c:v>
                </c:pt>
              </c:numCache>
            </c:numRef>
          </c:val>
          <c:extLst>
            <c:ext xmlns:c16="http://schemas.microsoft.com/office/drawing/2014/chart" uri="{C3380CC4-5D6E-409C-BE32-E72D297353CC}">
              <c16:uniqueId val="{00000002-EC34-421B-853A-DAD81D868300}"/>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Table!$M$571:$M$577</c:f>
              <c:numCache>
                <c:formatCode>0.00</c:formatCode>
                <c:ptCount val="7"/>
                <c:pt idx="0">
                  <c:v>0.78139999999999998</c:v>
                </c:pt>
                <c:pt idx="1">
                  <c:v>1.2830999999999999</c:v>
                </c:pt>
                <c:pt idx="2">
                  <c:v>1.6501999999999999</c:v>
                </c:pt>
                <c:pt idx="3">
                  <c:v>1.0711999999999999</c:v>
                </c:pt>
                <c:pt idx="4">
                  <c:v>0.42959999999999998</c:v>
                </c:pt>
                <c:pt idx="5">
                  <c:v>0.42349999999999999</c:v>
                </c:pt>
                <c:pt idx="6">
                  <c:v>0.33489999999999998</c:v>
                </c:pt>
              </c:numCache>
            </c:numRef>
          </c:val>
          <c:extLst>
            <c:ext xmlns:c16="http://schemas.microsoft.com/office/drawing/2014/chart" uri="{C3380CC4-5D6E-409C-BE32-E72D297353CC}">
              <c16:uniqueId val="{00000003-EC34-421B-853A-DAD81D868300}"/>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Table!$N$571:$N$577</c:f>
              <c:numCache>
                <c:formatCode>0.00</c:formatCode>
                <c:ptCount val="7"/>
                <c:pt idx="0">
                  <c:v>0.64559999999999995</c:v>
                </c:pt>
                <c:pt idx="1">
                  <c:v>0.92689999999999995</c:v>
                </c:pt>
                <c:pt idx="2">
                  <c:v>1.0434000000000001</c:v>
                </c:pt>
                <c:pt idx="3">
                  <c:v>1.0206999999999999</c:v>
                </c:pt>
                <c:pt idx="4">
                  <c:v>0.44359999999999999</c:v>
                </c:pt>
                <c:pt idx="5">
                  <c:v>0.34899999999999998</c:v>
                </c:pt>
                <c:pt idx="6">
                  <c:v>0.14660000000000001</c:v>
                </c:pt>
              </c:numCache>
            </c:numRef>
          </c:val>
          <c:extLst>
            <c:ext xmlns:c16="http://schemas.microsoft.com/office/drawing/2014/chart" uri="{C3380CC4-5D6E-409C-BE32-E72D297353CC}">
              <c16:uniqueId val="{00000004-EC34-421B-853A-DAD81D868300}"/>
            </c:ext>
          </c:extLst>
        </c:ser>
        <c:ser>
          <c:idx val="5"/>
          <c:order val="5"/>
          <c:tx>
            <c:strRef>
              <c:f>Table!$O$570</c:f>
              <c:strCache>
                <c:ptCount val="1"/>
                <c:pt idx="0">
                  <c:v>2019</c:v>
                </c:pt>
              </c:strCache>
            </c:strRef>
          </c:tx>
          <c:spPr>
            <a:noFill/>
            <a:ln>
              <a:noFill/>
            </a:ln>
          </c:spPr>
          <c:invertIfNegative val="0"/>
          <c:cat>
            <c:strRef>
              <c:f>Table!$H$571:$H$577</c:f>
              <c:strCache>
                <c:ptCount val="7"/>
                <c:pt idx="0">
                  <c:v>All</c:v>
                </c:pt>
                <c:pt idx="1">
                  <c:v>High Volume</c:v>
                </c:pt>
                <c:pt idx="2">
                  <c:v>National</c:v>
                </c:pt>
                <c:pt idx="3">
                  <c:v>Regional</c:v>
                </c:pt>
                <c:pt idx="4">
                  <c:v>Arterial</c:v>
                </c:pt>
                <c:pt idx="5">
                  <c:v>Primary Collector</c:v>
                </c:pt>
                <c:pt idx="6">
                  <c:v>Secondary Collector</c:v>
                </c:pt>
              </c:strCache>
            </c:strRef>
          </c:cat>
          <c:val>
            <c:numRef>
              <c:f>Table!$O$571:$O$577</c:f>
              <c:numCache>
                <c:formatCode>0.00</c:formatCode>
                <c:ptCount val="7"/>
                <c:pt idx="0">
                  <c:v>0.64429999999999998</c:v>
                </c:pt>
                <c:pt idx="1">
                  <c:v>0.99</c:v>
                </c:pt>
                <c:pt idx="2">
                  <c:v>1.3436999999999999</c:v>
                </c:pt>
                <c:pt idx="3">
                  <c:v>0.8498</c:v>
                </c:pt>
                <c:pt idx="4">
                  <c:v>0.45350000000000001</c:v>
                </c:pt>
                <c:pt idx="5">
                  <c:v>0.32579999999999998</c:v>
                </c:pt>
                <c:pt idx="6">
                  <c:v>0.3382</c:v>
                </c:pt>
              </c:numCache>
            </c:numRef>
          </c:val>
          <c:extLst>
            <c:ext xmlns:c16="http://schemas.microsoft.com/office/drawing/2014/chart" uri="{C3380CC4-5D6E-409C-BE32-E72D297353CC}">
              <c16:uniqueId val="{00000005-EC34-421B-853A-DAD81D868300}"/>
            </c:ext>
          </c:extLst>
        </c:ser>
        <c:dLbls>
          <c:showLegendKey val="0"/>
          <c:showVal val="0"/>
          <c:showCatName val="0"/>
          <c:showSerName val="0"/>
          <c:showPercent val="0"/>
          <c:showBubbleSize val="0"/>
        </c:dLbls>
        <c:gapWidth val="150"/>
        <c:axId val="1006343016"/>
        <c:axId val="1006344584"/>
      </c:barChart>
      <c:catAx>
        <c:axId val="1006343016"/>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06344584"/>
        <c:crosses val="autoZero"/>
        <c:auto val="1"/>
        <c:lblAlgn val="ctr"/>
        <c:lblOffset val="100"/>
        <c:noMultiLvlLbl val="0"/>
      </c:catAx>
      <c:valAx>
        <c:axId val="1006344584"/>
        <c:scaling>
          <c:orientation val="minMax"/>
        </c:scaling>
        <c:delete val="1"/>
        <c:axPos val="l"/>
        <c:numFmt formatCode="0" sourceLinked="0"/>
        <c:majorTickMark val="none"/>
        <c:minorTickMark val="none"/>
        <c:tickLblPos val="none"/>
        <c:crossAx val="1006343016"/>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Table!$G$580</c:f>
          <c:strCache>
            <c:ptCount val="1"/>
            <c:pt idx="0">
              <c:v>(NOC) NORTHLAND</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Table!$J$459</c:f>
              <c:strCache>
                <c:ptCount val="1"/>
                <c:pt idx="0">
                  <c:v>2014</c:v>
                </c:pt>
              </c:strCache>
            </c:strRef>
          </c:tx>
          <c:spPr>
            <a:noFill/>
            <a:scene3d>
              <a:camera prst="orthographicFront"/>
              <a:lightRig rig="threePt" dir="t"/>
            </a:scene3d>
            <a:sp3d>
              <a:bevelT/>
            </a:sp3d>
          </c:spPr>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Table!$J$580:$J$586</c:f>
              <c:numCache>
                <c:formatCode>0.00</c:formatCode>
                <c:ptCount val="7"/>
                <c:pt idx="0">
                  <c:v>0.9536</c:v>
                </c:pt>
                <c:pt idx="1">
                  <c:v>4.24E-2</c:v>
                </c:pt>
                <c:pt idx="2">
                  <c:v>1.3257000000000001</c:v>
                </c:pt>
                <c:pt idx="3">
                  <c:v>1.9514</c:v>
                </c:pt>
                <c:pt idx="4">
                  <c:v>0</c:v>
                </c:pt>
                <c:pt idx="5">
                  <c:v>0.87229999999999996</c:v>
                </c:pt>
                <c:pt idx="6">
                  <c:v>0</c:v>
                </c:pt>
              </c:numCache>
            </c:numRef>
          </c:val>
          <c:extLst>
            <c:ext xmlns:c16="http://schemas.microsoft.com/office/drawing/2014/chart" uri="{C3380CC4-5D6E-409C-BE32-E72D297353CC}">
              <c16:uniqueId val="{00000000-029D-4459-A494-8A2C54B8721F}"/>
            </c:ext>
          </c:extLst>
        </c:ser>
        <c:ser>
          <c:idx val="1"/>
          <c:order val="1"/>
          <c:tx>
            <c:strRef>
              <c:f>Table!$K$459</c:f>
              <c:strCache>
                <c:ptCount val="1"/>
                <c:pt idx="0">
                  <c:v>2015</c:v>
                </c:pt>
              </c:strCache>
            </c:strRef>
          </c:tx>
          <c:spPr>
            <a:noFill/>
            <a:scene3d>
              <a:camera prst="orthographicFront"/>
              <a:lightRig rig="threePt" dir="t"/>
            </a:scene3d>
            <a:sp3d>
              <a:bevelT/>
            </a:sp3d>
          </c:spPr>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Table!$K$580:$K$586</c:f>
              <c:numCache>
                <c:formatCode>0.00</c:formatCode>
                <c:ptCount val="7"/>
                <c:pt idx="0">
                  <c:v>1.5394000000000001</c:v>
                </c:pt>
                <c:pt idx="1">
                  <c:v>5.6500000000000002E-2</c:v>
                </c:pt>
                <c:pt idx="2">
                  <c:v>2.2932999999999999</c:v>
                </c:pt>
                <c:pt idx="3">
                  <c:v>3.956</c:v>
                </c:pt>
                <c:pt idx="4">
                  <c:v>0</c:v>
                </c:pt>
                <c:pt idx="5">
                  <c:v>1.3243</c:v>
                </c:pt>
                <c:pt idx="6">
                  <c:v>0</c:v>
                </c:pt>
              </c:numCache>
            </c:numRef>
          </c:val>
          <c:extLst>
            <c:ext xmlns:c16="http://schemas.microsoft.com/office/drawing/2014/chart" uri="{C3380CC4-5D6E-409C-BE32-E72D297353CC}">
              <c16:uniqueId val="{00000001-029D-4459-A494-8A2C54B8721F}"/>
            </c:ext>
          </c:extLst>
        </c:ser>
        <c:ser>
          <c:idx val="2"/>
          <c:order val="2"/>
          <c:tx>
            <c:strRef>
              <c:f>Table!$L$459</c:f>
              <c:strCache>
                <c:ptCount val="1"/>
                <c:pt idx="0">
                  <c:v>2016</c:v>
                </c:pt>
              </c:strCache>
            </c:strRef>
          </c:tx>
          <c:spPr>
            <a:noFill/>
            <a:scene3d>
              <a:camera prst="orthographicFront"/>
              <a:lightRig rig="threePt" dir="t"/>
            </a:scene3d>
            <a:sp3d>
              <a:bevelT/>
            </a:sp3d>
          </c:spPr>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Table!$L$580:$L$586</c:f>
              <c:numCache>
                <c:formatCode>0.00</c:formatCode>
                <c:ptCount val="7"/>
                <c:pt idx="0">
                  <c:v>1.1375999999999999</c:v>
                </c:pt>
                <c:pt idx="1">
                  <c:v>0.1976</c:v>
                </c:pt>
                <c:pt idx="2">
                  <c:v>1.7397</c:v>
                </c:pt>
                <c:pt idx="3">
                  <c:v>1.8126</c:v>
                </c:pt>
                <c:pt idx="4">
                  <c:v>0</c:v>
                </c:pt>
                <c:pt idx="5">
                  <c:v>1.0639000000000001</c:v>
                </c:pt>
                <c:pt idx="6">
                  <c:v>0</c:v>
                </c:pt>
              </c:numCache>
            </c:numRef>
          </c:val>
          <c:extLst>
            <c:ext xmlns:c16="http://schemas.microsoft.com/office/drawing/2014/chart" uri="{C3380CC4-5D6E-409C-BE32-E72D297353CC}">
              <c16:uniqueId val="{00000002-029D-4459-A494-8A2C54B8721F}"/>
            </c:ext>
          </c:extLst>
        </c:ser>
        <c:ser>
          <c:idx val="3"/>
          <c:order val="3"/>
          <c:tx>
            <c:strRef>
              <c:f>Table!$M$459</c:f>
              <c:strCache>
                <c:ptCount val="1"/>
                <c:pt idx="0">
                  <c:v>2017</c:v>
                </c:pt>
              </c:strCache>
            </c:strRef>
          </c:tx>
          <c:spPr>
            <a:noFill/>
            <a:scene3d>
              <a:camera prst="orthographicFront"/>
              <a:lightRig rig="threePt" dir="t"/>
            </a:scene3d>
            <a:sp3d>
              <a:bevelT/>
            </a:sp3d>
          </c:spPr>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Table!$M$580:$M$586</c:f>
              <c:numCache>
                <c:formatCode>0.00</c:formatCode>
                <c:ptCount val="7"/>
                <c:pt idx="0">
                  <c:v>0.93259999999999998</c:v>
                </c:pt>
                <c:pt idx="1">
                  <c:v>0.25190000000000001</c:v>
                </c:pt>
                <c:pt idx="2">
                  <c:v>0.8921</c:v>
                </c:pt>
                <c:pt idx="3">
                  <c:v>2.4226000000000001</c:v>
                </c:pt>
                <c:pt idx="4">
                  <c:v>0</c:v>
                </c:pt>
                <c:pt idx="5">
                  <c:v>0.86119999999999997</c:v>
                </c:pt>
                <c:pt idx="6">
                  <c:v>0</c:v>
                </c:pt>
              </c:numCache>
            </c:numRef>
          </c:val>
          <c:extLst>
            <c:ext xmlns:c16="http://schemas.microsoft.com/office/drawing/2014/chart" uri="{C3380CC4-5D6E-409C-BE32-E72D297353CC}">
              <c16:uniqueId val="{00000003-029D-4459-A494-8A2C54B8721F}"/>
            </c:ext>
          </c:extLst>
        </c:ser>
        <c:ser>
          <c:idx val="4"/>
          <c:order val="4"/>
          <c:tx>
            <c:strRef>
              <c:f>Table!$N$459</c:f>
              <c:strCache>
                <c:ptCount val="1"/>
                <c:pt idx="0">
                  <c:v>2018</c:v>
                </c:pt>
              </c:strCache>
            </c:strRef>
          </c:tx>
          <c:spPr>
            <a:noFill/>
            <a:scene3d>
              <a:camera prst="orthographicFront"/>
              <a:lightRig rig="threePt" dir="t"/>
            </a:scene3d>
            <a:sp3d>
              <a:bevelT/>
            </a:sp3d>
          </c:spPr>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Table!$N$580:$N$586</c:f>
              <c:numCache>
                <c:formatCode>0.00</c:formatCode>
                <c:ptCount val="7"/>
                <c:pt idx="0">
                  <c:v>0.5655</c:v>
                </c:pt>
                <c:pt idx="1">
                  <c:v>9.7699999999999995E-2</c:v>
                </c:pt>
                <c:pt idx="2">
                  <c:v>0.41239999999999999</c:v>
                </c:pt>
                <c:pt idx="3">
                  <c:v>0.75549999999999995</c:v>
                </c:pt>
                <c:pt idx="4">
                  <c:v>0</c:v>
                </c:pt>
                <c:pt idx="5">
                  <c:v>0.57889999999999997</c:v>
                </c:pt>
                <c:pt idx="6">
                  <c:v>0</c:v>
                </c:pt>
              </c:numCache>
            </c:numRef>
          </c:val>
          <c:extLst>
            <c:ext xmlns:c16="http://schemas.microsoft.com/office/drawing/2014/chart" uri="{C3380CC4-5D6E-409C-BE32-E72D297353CC}">
              <c16:uniqueId val="{00000004-029D-4459-A494-8A2C54B8721F}"/>
            </c:ext>
          </c:extLst>
        </c:ser>
        <c:ser>
          <c:idx val="5"/>
          <c:order val="5"/>
          <c:tx>
            <c:strRef>
              <c:f>Table!$O$570</c:f>
              <c:strCache>
                <c:ptCount val="1"/>
                <c:pt idx="0">
                  <c:v>2019</c:v>
                </c:pt>
              </c:strCache>
            </c:strRef>
          </c:tx>
          <c:spPr>
            <a:noFill/>
            <a:ln>
              <a:noFill/>
            </a:ln>
          </c:spPr>
          <c:invertIfNegative val="0"/>
          <c:cat>
            <c:strRef>
              <c:f>Table!$H$580:$H$586</c:f>
              <c:strCache>
                <c:ptCount val="7"/>
                <c:pt idx="0">
                  <c:v>All</c:v>
                </c:pt>
                <c:pt idx="1">
                  <c:v>High Volume</c:v>
                </c:pt>
                <c:pt idx="2">
                  <c:v>National</c:v>
                </c:pt>
                <c:pt idx="3">
                  <c:v>Regional</c:v>
                </c:pt>
                <c:pt idx="4">
                  <c:v>Arterial</c:v>
                </c:pt>
                <c:pt idx="5">
                  <c:v>Primary Collector</c:v>
                </c:pt>
                <c:pt idx="6">
                  <c:v>Secondary Collector</c:v>
                </c:pt>
              </c:strCache>
            </c:strRef>
          </c:cat>
          <c:val>
            <c:numRef>
              <c:f>Table!$O$580:$O$586</c:f>
              <c:numCache>
                <c:formatCode>0.00</c:formatCode>
                <c:ptCount val="7"/>
                <c:pt idx="0">
                  <c:v>0.48199999999999998</c:v>
                </c:pt>
                <c:pt idx="1">
                  <c:v>0.1406</c:v>
                </c:pt>
                <c:pt idx="2">
                  <c:v>0.85470000000000002</c:v>
                </c:pt>
                <c:pt idx="3">
                  <c:v>0.89959999999999996</c:v>
                </c:pt>
                <c:pt idx="4">
                  <c:v>0</c:v>
                </c:pt>
                <c:pt idx="5">
                  <c:v>0.43099999999999999</c:v>
                </c:pt>
                <c:pt idx="6">
                  <c:v>0</c:v>
                </c:pt>
              </c:numCache>
            </c:numRef>
          </c:val>
          <c:extLst>
            <c:ext xmlns:c16="http://schemas.microsoft.com/office/drawing/2014/chart" uri="{C3380CC4-5D6E-409C-BE32-E72D297353CC}">
              <c16:uniqueId val="{00000005-029D-4459-A494-8A2C54B8721F}"/>
            </c:ext>
          </c:extLst>
        </c:ser>
        <c:dLbls>
          <c:showLegendKey val="0"/>
          <c:showVal val="0"/>
          <c:showCatName val="0"/>
          <c:showSerName val="0"/>
          <c:showPercent val="0"/>
          <c:showBubbleSize val="0"/>
        </c:dLbls>
        <c:gapWidth val="150"/>
        <c:axId val="1006344192"/>
        <c:axId val="1006349680"/>
      </c:barChart>
      <c:catAx>
        <c:axId val="1006344192"/>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06349680"/>
        <c:crosses val="autoZero"/>
        <c:auto val="1"/>
        <c:lblAlgn val="ctr"/>
        <c:lblOffset val="100"/>
        <c:noMultiLvlLbl val="0"/>
      </c:catAx>
      <c:valAx>
        <c:axId val="1006349680"/>
        <c:scaling>
          <c:orientation val="minMax"/>
        </c:scaling>
        <c:delete val="1"/>
        <c:axPos val="l"/>
        <c:numFmt formatCode="0" sourceLinked="0"/>
        <c:majorTickMark val="none"/>
        <c:minorTickMark val="none"/>
        <c:tickLblPos val="none"/>
        <c:crossAx val="1006344192"/>
        <c:crosses val="autoZero"/>
        <c:crossBetween val="between"/>
      </c:valAx>
      <c:dTable>
        <c:showHorzBorder val="1"/>
        <c:showVertBorder val="1"/>
        <c:showOutline val="1"/>
        <c:showKeys val="1"/>
        <c:txPr>
          <a:bodyPr/>
          <a:lstStyle/>
          <a:p>
            <a:pPr rtl="0">
              <a:defRPr sz="900"/>
            </a:pPr>
            <a:endParaRPr lang="en-US"/>
          </a:p>
        </c:txPr>
      </c:dTable>
      <c:spPr>
        <a:noFill/>
        <a:ln w="25400">
          <a:noFill/>
        </a:ln>
        <a:scene3d>
          <a:camera prst="orthographicFront"/>
          <a:lightRig rig="threePt" dir="t"/>
        </a:scene3d>
        <a:sp3d>
          <a:bevelT/>
        </a:sp3d>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514848900262978"/>
          <c:w val="0.75186269685039375"/>
          <c:h val="0.60961159054580261"/>
        </c:manualLayout>
      </c:layout>
      <c:barChart>
        <c:barDir val="col"/>
        <c:grouping val="clustered"/>
        <c:varyColors val="0"/>
        <c:ser>
          <c:idx val="0"/>
          <c:order val="0"/>
          <c:tx>
            <c:strRef>
              <c:f>Table!$G$572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DE83-4659-8AF3-2FF574062FF1}"/>
              </c:ext>
            </c:extLst>
          </c:dPt>
          <c:cat>
            <c:numRef>
              <c:f>Table!$J$570:$O$570</c:f>
              <c:numCache>
                <c:formatCode>General</c:formatCode>
                <c:ptCount val="6"/>
                <c:pt idx="0">
                  <c:v>2014</c:v>
                </c:pt>
                <c:pt idx="1">
                  <c:v>2015</c:v>
                </c:pt>
                <c:pt idx="2">
                  <c:v>2016</c:v>
                </c:pt>
                <c:pt idx="3">
                  <c:v>2017</c:v>
                </c:pt>
                <c:pt idx="4">
                  <c:v>2018</c:v>
                </c:pt>
                <c:pt idx="5">
                  <c:v>2019</c:v>
                </c:pt>
              </c:numCache>
            </c:numRef>
          </c:cat>
          <c:val>
            <c:numRef>
              <c:f>Table!$J$572:$O$572</c:f>
              <c:numCache>
                <c:formatCode>0.00</c:formatCode>
                <c:ptCount val="6"/>
                <c:pt idx="0">
                  <c:v>1.0915999999999999</c:v>
                </c:pt>
                <c:pt idx="1">
                  <c:v>1.3228</c:v>
                </c:pt>
                <c:pt idx="2">
                  <c:v>1.1973</c:v>
                </c:pt>
                <c:pt idx="3">
                  <c:v>1.2830999999999999</c:v>
                </c:pt>
                <c:pt idx="4">
                  <c:v>0.92689999999999995</c:v>
                </c:pt>
                <c:pt idx="5">
                  <c:v>0.99</c:v>
                </c:pt>
              </c:numCache>
            </c:numRef>
          </c:val>
          <c:extLst>
            <c:ext xmlns:c16="http://schemas.microsoft.com/office/drawing/2014/chart" uri="{C3380CC4-5D6E-409C-BE32-E72D297353CC}">
              <c16:uniqueId val="{00000002-DE83-4659-8AF3-2FF574062FF1}"/>
            </c:ext>
          </c:extLst>
        </c:ser>
        <c:ser>
          <c:idx val="1"/>
          <c:order val="1"/>
          <c:tx>
            <c:strRef>
              <c:f>Table!$G$581</c:f>
              <c:strCache>
                <c:ptCount val="1"/>
                <c:pt idx="0">
                  <c:v>(NOC) NORTHLAND</c:v>
                </c:pt>
              </c:strCache>
            </c:strRef>
          </c:tx>
          <c:spPr>
            <a:solidFill>
              <a:srgbClr val="C00000"/>
            </a:solidFill>
            <a:scene3d>
              <a:camera prst="orthographicFront"/>
              <a:lightRig rig="threePt" dir="t"/>
            </a:scene3d>
            <a:sp3d>
              <a:bevelT/>
            </a:sp3d>
          </c:spPr>
          <c:invertIfNegative val="0"/>
          <c:cat>
            <c:numRef>
              <c:f>Table!$J$570:$O$570</c:f>
              <c:numCache>
                <c:formatCode>General</c:formatCode>
                <c:ptCount val="6"/>
                <c:pt idx="0">
                  <c:v>2014</c:v>
                </c:pt>
                <c:pt idx="1">
                  <c:v>2015</c:v>
                </c:pt>
                <c:pt idx="2">
                  <c:v>2016</c:v>
                </c:pt>
                <c:pt idx="3">
                  <c:v>2017</c:v>
                </c:pt>
                <c:pt idx="4">
                  <c:v>2018</c:v>
                </c:pt>
                <c:pt idx="5">
                  <c:v>2019</c:v>
                </c:pt>
              </c:numCache>
            </c:numRef>
          </c:cat>
          <c:val>
            <c:numRef>
              <c:f>Table!$J$581:$O$581</c:f>
              <c:numCache>
                <c:formatCode>0.00</c:formatCode>
                <c:ptCount val="6"/>
                <c:pt idx="0">
                  <c:v>4.24E-2</c:v>
                </c:pt>
                <c:pt idx="1">
                  <c:v>5.6500000000000002E-2</c:v>
                </c:pt>
                <c:pt idx="2">
                  <c:v>0.1976</c:v>
                </c:pt>
                <c:pt idx="3">
                  <c:v>0.25190000000000001</c:v>
                </c:pt>
                <c:pt idx="4">
                  <c:v>9.7699999999999995E-2</c:v>
                </c:pt>
                <c:pt idx="5">
                  <c:v>0.1406</c:v>
                </c:pt>
              </c:numCache>
            </c:numRef>
          </c:val>
          <c:extLst>
            <c:ext xmlns:c16="http://schemas.microsoft.com/office/drawing/2014/chart" uri="{C3380CC4-5D6E-409C-BE32-E72D297353CC}">
              <c16:uniqueId val="{00000003-DE83-4659-8AF3-2FF574062FF1}"/>
            </c:ext>
          </c:extLst>
        </c:ser>
        <c:dLbls>
          <c:showLegendKey val="0"/>
          <c:showVal val="0"/>
          <c:showCatName val="0"/>
          <c:showSerName val="0"/>
          <c:showPercent val="0"/>
          <c:showBubbleSize val="0"/>
        </c:dLbls>
        <c:gapWidth val="150"/>
        <c:axId val="1006354384"/>
        <c:axId val="1006345368"/>
      </c:barChart>
      <c:catAx>
        <c:axId val="100635438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6345368"/>
        <c:crosses val="autoZero"/>
        <c:auto val="1"/>
        <c:lblAlgn val="ctr"/>
        <c:lblOffset val="100"/>
        <c:noMultiLvlLbl val="0"/>
      </c:catAx>
      <c:valAx>
        <c:axId val="1006345368"/>
        <c:scaling>
          <c:orientation val="minMax"/>
        </c:scaling>
        <c:delete val="0"/>
        <c:axPos val="l"/>
        <c:majorGridlines/>
        <c:title>
          <c:tx>
            <c:strRef>
              <c:f>Table!$B$573</c:f>
              <c:strCache>
                <c:ptCount val="1"/>
                <c:pt idx="0">
                  <c:v>% Texture &lt;0.5 MPD</c:v>
                </c:pt>
              </c:strCache>
            </c:strRef>
          </c:tx>
          <c:layout>
            <c:manualLayout>
              <c:xMode val="edge"/>
              <c:yMode val="edge"/>
              <c:x val="5.6979435090440567E-2"/>
              <c:y val="0.23793988035680258"/>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6354384"/>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9.4275384165850268E-2"/>
          <c:w val="0.75186269685039375"/>
          <c:h val="0.62048469538258155"/>
        </c:manualLayout>
      </c:layout>
      <c:barChart>
        <c:barDir val="col"/>
        <c:grouping val="clustered"/>
        <c:varyColors val="0"/>
        <c:ser>
          <c:idx val="0"/>
          <c:order val="0"/>
          <c:tx>
            <c:strRef>
              <c:f>Table!$G$573</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07E-4353-B0BB-07651F7AC00D}"/>
              </c:ext>
            </c:extLst>
          </c:dPt>
          <c:cat>
            <c:numRef>
              <c:f>Table!$J$570:$O$570</c:f>
              <c:numCache>
                <c:formatCode>General</c:formatCode>
                <c:ptCount val="6"/>
                <c:pt idx="0">
                  <c:v>2014</c:v>
                </c:pt>
                <c:pt idx="1">
                  <c:v>2015</c:v>
                </c:pt>
                <c:pt idx="2">
                  <c:v>2016</c:v>
                </c:pt>
                <c:pt idx="3">
                  <c:v>2017</c:v>
                </c:pt>
                <c:pt idx="4">
                  <c:v>2018</c:v>
                </c:pt>
                <c:pt idx="5">
                  <c:v>2019</c:v>
                </c:pt>
              </c:numCache>
            </c:numRef>
          </c:cat>
          <c:val>
            <c:numRef>
              <c:f>Table!$J$573:$O$573</c:f>
              <c:numCache>
                <c:formatCode>0.00</c:formatCode>
                <c:ptCount val="6"/>
                <c:pt idx="0">
                  <c:v>1.4125000000000001</c:v>
                </c:pt>
                <c:pt idx="1">
                  <c:v>2.1362000000000001</c:v>
                </c:pt>
                <c:pt idx="2">
                  <c:v>1.776</c:v>
                </c:pt>
                <c:pt idx="3">
                  <c:v>1.6501999999999999</c:v>
                </c:pt>
                <c:pt idx="4">
                  <c:v>1.0434000000000001</c:v>
                </c:pt>
                <c:pt idx="5">
                  <c:v>1.3436999999999999</c:v>
                </c:pt>
              </c:numCache>
            </c:numRef>
          </c:val>
          <c:extLst>
            <c:ext xmlns:c16="http://schemas.microsoft.com/office/drawing/2014/chart" uri="{C3380CC4-5D6E-409C-BE32-E72D297353CC}">
              <c16:uniqueId val="{00000002-207E-4353-B0BB-07651F7AC00D}"/>
            </c:ext>
          </c:extLst>
        </c:ser>
        <c:ser>
          <c:idx val="1"/>
          <c:order val="1"/>
          <c:tx>
            <c:strRef>
              <c:f>Table!$G$582</c:f>
              <c:strCache>
                <c:ptCount val="1"/>
                <c:pt idx="0">
                  <c:v>(NOC) NORTHLAND</c:v>
                </c:pt>
              </c:strCache>
            </c:strRef>
          </c:tx>
          <c:spPr>
            <a:solidFill>
              <a:srgbClr val="C00000"/>
            </a:solidFill>
            <a:scene3d>
              <a:camera prst="orthographicFront"/>
              <a:lightRig rig="threePt" dir="t"/>
            </a:scene3d>
            <a:sp3d>
              <a:bevelT/>
            </a:sp3d>
          </c:spPr>
          <c:invertIfNegative val="0"/>
          <c:cat>
            <c:numRef>
              <c:f>Table!$J$570:$O$570</c:f>
              <c:numCache>
                <c:formatCode>General</c:formatCode>
                <c:ptCount val="6"/>
                <c:pt idx="0">
                  <c:v>2014</c:v>
                </c:pt>
                <c:pt idx="1">
                  <c:v>2015</c:v>
                </c:pt>
                <c:pt idx="2">
                  <c:v>2016</c:v>
                </c:pt>
                <c:pt idx="3">
                  <c:v>2017</c:v>
                </c:pt>
                <c:pt idx="4">
                  <c:v>2018</c:v>
                </c:pt>
                <c:pt idx="5">
                  <c:v>2019</c:v>
                </c:pt>
              </c:numCache>
            </c:numRef>
          </c:cat>
          <c:val>
            <c:numRef>
              <c:f>Table!$J$582:$O$582</c:f>
              <c:numCache>
                <c:formatCode>0.00</c:formatCode>
                <c:ptCount val="6"/>
                <c:pt idx="0">
                  <c:v>1.3257000000000001</c:v>
                </c:pt>
                <c:pt idx="1">
                  <c:v>2.2932999999999999</c:v>
                </c:pt>
                <c:pt idx="2">
                  <c:v>1.7397</c:v>
                </c:pt>
                <c:pt idx="3">
                  <c:v>0.8921</c:v>
                </c:pt>
                <c:pt idx="4">
                  <c:v>0.41239999999999999</c:v>
                </c:pt>
                <c:pt idx="5">
                  <c:v>0.85470000000000002</c:v>
                </c:pt>
              </c:numCache>
            </c:numRef>
          </c:val>
          <c:extLst>
            <c:ext xmlns:c16="http://schemas.microsoft.com/office/drawing/2014/chart" uri="{C3380CC4-5D6E-409C-BE32-E72D297353CC}">
              <c16:uniqueId val="{00000003-207E-4353-B0BB-07651F7AC00D}"/>
            </c:ext>
          </c:extLst>
        </c:ser>
        <c:dLbls>
          <c:showLegendKey val="0"/>
          <c:showVal val="0"/>
          <c:showCatName val="0"/>
          <c:showSerName val="0"/>
          <c:showPercent val="0"/>
          <c:showBubbleSize val="0"/>
        </c:dLbls>
        <c:gapWidth val="150"/>
        <c:axId val="1006348112"/>
        <c:axId val="1006346936"/>
      </c:barChart>
      <c:catAx>
        <c:axId val="100634811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6346936"/>
        <c:crosses val="autoZero"/>
        <c:auto val="1"/>
        <c:lblAlgn val="ctr"/>
        <c:lblOffset val="100"/>
        <c:noMultiLvlLbl val="0"/>
      </c:catAx>
      <c:valAx>
        <c:axId val="1006346936"/>
        <c:scaling>
          <c:orientation val="minMax"/>
        </c:scaling>
        <c:delete val="0"/>
        <c:axPos val="l"/>
        <c:majorGridlines/>
        <c:title>
          <c:tx>
            <c:strRef>
              <c:f>Table!$B$573</c:f>
              <c:strCache>
                <c:ptCount val="1"/>
                <c:pt idx="0">
                  <c:v>% Texture &lt;0.5 MPD</c:v>
                </c:pt>
              </c:strCache>
            </c:strRef>
          </c:tx>
          <c:layout>
            <c:manualLayout>
              <c:xMode val="edge"/>
              <c:yMode val="edge"/>
              <c:x val="4.9153939201009023E-2"/>
              <c:y val="0.2492052171815028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6348112"/>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0433507335838479"/>
          <c:w val="0.75186269685039375"/>
          <c:h val="0.61042500619004736"/>
        </c:manualLayout>
      </c:layout>
      <c:barChart>
        <c:barDir val="col"/>
        <c:grouping val="clustered"/>
        <c:varyColors val="0"/>
        <c:ser>
          <c:idx val="0"/>
          <c:order val="0"/>
          <c:tx>
            <c:strRef>
              <c:f>Table!$G$574</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A3B-41C1-82BA-6A22128B44FE}"/>
              </c:ext>
            </c:extLst>
          </c:dPt>
          <c:cat>
            <c:numRef>
              <c:f>Table!$J$570:$O$570</c:f>
              <c:numCache>
                <c:formatCode>General</c:formatCode>
                <c:ptCount val="6"/>
                <c:pt idx="0">
                  <c:v>2014</c:v>
                </c:pt>
                <c:pt idx="1">
                  <c:v>2015</c:v>
                </c:pt>
                <c:pt idx="2">
                  <c:v>2016</c:v>
                </c:pt>
                <c:pt idx="3">
                  <c:v>2017</c:v>
                </c:pt>
                <c:pt idx="4">
                  <c:v>2018</c:v>
                </c:pt>
                <c:pt idx="5">
                  <c:v>2019</c:v>
                </c:pt>
              </c:numCache>
            </c:numRef>
          </c:cat>
          <c:val>
            <c:numRef>
              <c:f>Table!$J$574:$O$574</c:f>
              <c:numCache>
                <c:formatCode>0.00</c:formatCode>
                <c:ptCount val="6"/>
                <c:pt idx="0">
                  <c:v>0.98150000000000004</c:v>
                </c:pt>
                <c:pt idx="1">
                  <c:v>1.3835999999999999</c:v>
                </c:pt>
                <c:pt idx="2">
                  <c:v>1.1983999999999999</c:v>
                </c:pt>
                <c:pt idx="3">
                  <c:v>1.0711999999999999</c:v>
                </c:pt>
                <c:pt idx="4">
                  <c:v>1.0206999999999999</c:v>
                </c:pt>
                <c:pt idx="5">
                  <c:v>0.8498</c:v>
                </c:pt>
              </c:numCache>
            </c:numRef>
          </c:val>
          <c:extLst>
            <c:ext xmlns:c16="http://schemas.microsoft.com/office/drawing/2014/chart" uri="{C3380CC4-5D6E-409C-BE32-E72D297353CC}">
              <c16:uniqueId val="{00000002-1A3B-41C1-82BA-6A22128B44FE}"/>
            </c:ext>
          </c:extLst>
        </c:ser>
        <c:ser>
          <c:idx val="1"/>
          <c:order val="1"/>
          <c:tx>
            <c:strRef>
              <c:f>Table!$G$583</c:f>
              <c:strCache>
                <c:ptCount val="1"/>
                <c:pt idx="0">
                  <c:v>(NOC) NORTHLAND</c:v>
                </c:pt>
              </c:strCache>
            </c:strRef>
          </c:tx>
          <c:spPr>
            <a:solidFill>
              <a:srgbClr val="C00000"/>
            </a:solidFill>
            <a:scene3d>
              <a:camera prst="orthographicFront"/>
              <a:lightRig rig="threePt" dir="t"/>
            </a:scene3d>
            <a:sp3d>
              <a:bevelT/>
            </a:sp3d>
          </c:spPr>
          <c:invertIfNegative val="0"/>
          <c:cat>
            <c:numRef>
              <c:f>Table!$J$570:$O$570</c:f>
              <c:numCache>
                <c:formatCode>General</c:formatCode>
                <c:ptCount val="6"/>
                <c:pt idx="0">
                  <c:v>2014</c:v>
                </c:pt>
                <c:pt idx="1">
                  <c:v>2015</c:v>
                </c:pt>
                <c:pt idx="2">
                  <c:v>2016</c:v>
                </c:pt>
                <c:pt idx="3">
                  <c:v>2017</c:v>
                </c:pt>
                <c:pt idx="4">
                  <c:v>2018</c:v>
                </c:pt>
                <c:pt idx="5">
                  <c:v>2019</c:v>
                </c:pt>
              </c:numCache>
            </c:numRef>
          </c:cat>
          <c:val>
            <c:numRef>
              <c:f>Table!$J$583:$O$583</c:f>
              <c:numCache>
                <c:formatCode>0.00</c:formatCode>
                <c:ptCount val="6"/>
                <c:pt idx="0">
                  <c:v>1.9514</c:v>
                </c:pt>
                <c:pt idx="1">
                  <c:v>3.956</c:v>
                </c:pt>
                <c:pt idx="2">
                  <c:v>1.8126</c:v>
                </c:pt>
                <c:pt idx="3">
                  <c:v>2.4226000000000001</c:v>
                </c:pt>
                <c:pt idx="4">
                  <c:v>0.75549999999999995</c:v>
                </c:pt>
                <c:pt idx="5">
                  <c:v>0.89959999999999996</c:v>
                </c:pt>
              </c:numCache>
            </c:numRef>
          </c:val>
          <c:extLst>
            <c:ext xmlns:c16="http://schemas.microsoft.com/office/drawing/2014/chart" uri="{C3380CC4-5D6E-409C-BE32-E72D297353CC}">
              <c16:uniqueId val="{00000003-1A3B-41C1-82BA-6A22128B44FE}"/>
            </c:ext>
          </c:extLst>
        </c:ser>
        <c:dLbls>
          <c:showLegendKey val="0"/>
          <c:showVal val="0"/>
          <c:showCatName val="0"/>
          <c:showSerName val="0"/>
          <c:showPercent val="0"/>
          <c:showBubbleSize val="0"/>
        </c:dLbls>
        <c:gapWidth val="150"/>
        <c:axId val="1006348896"/>
        <c:axId val="1006355168"/>
      </c:barChart>
      <c:catAx>
        <c:axId val="100634889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6355168"/>
        <c:crosses val="autoZero"/>
        <c:auto val="1"/>
        <c:lblAlgn val="ctr"/>
        <c:lblOffset val="100"/>
        <c:noMultiLvlLbl val="0"/>
      </c:catAx>
      <c:valAx>
        <c:axId val="1006355168"/>
        <c:scaling>
          <c:orientation val="minMax"/>
        </c:scaling>
        <c:delete val="0"/>
        <c:axPos val="l"/>
        <c:majorGridlines/>
        <c:title>
          <c:tx>
            <c:strRef>
              <c:f>Table!$B$573</c:f>
              <c:strCache>
                <c:ptCount val="1"/>
                <c:pt idx="0">
                  <c:v>% Texture &lt;0.5 MPD</c:v>
                </c:pt>
              </c:strCache>
            </c:strRef>
          </c:tx>
          <c:layout>
            <c:manualLayout>
              <c:xMode val="edge"/>
              <c:yMode val="edge"/>
              <c:x val="6.4942879749247784E-2"/>
              <c:y val="0.23793988035680258"/>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634889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Table!$G$801</c:f>
          <c:strCache>
            <c:ptCount val="1"/>
            <c:pt idx="0">
              <c:v>(NOC) NORTHLAND</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Table!$J$791</c:f>
              <c:strCache>
                <c:ptCount val="1"/>
                <c:pt idx="0">
                  <c:v>2014</c:v>
                </c:pt>
              </c:strCache>
            </c:strRef>
          </c:tx>
          <c:spPr>
            <a:noFill/>
            <a:scene3d>
              <a:camera prst="orthographicFront"/>
              <a:lightRig rig="threePt" dir="t"/>
            </a:scene3d>
            <a:sp3d>
              <a:bevelT/>
            </a:sp3d>
          </c:spPr>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Table!$J$801:$J$807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5E8-4AF8-B6D9-654D1DE6E114}"/>
            </c:ext>
          </c:extLst>
        </c:ser>
        <c:ser>
          <c:idx val="1"/>
          <c:order val="1"/>
          <c:tx>
            <c:strRef>
              <c:f>Table!$K$791</c:f>
              <c:strCache>
                <c:ptCount val="1"/>
                <c:pt idx="0">
                  <c:v>2015</c:v>
                </c:pt>
              </c:strCache>
            </c:strRef>
          </c:tx>
          <c:spPr>
            <a:noFill/>
            <a:scene3d>
              <a:camera prst="orthographicFront"/>
              <a:lightRig rig="threePt" dir="t"/>
            </a:scene3d>
            <a:sp3d>
              <a:bevelT/>
            </a:sp3d>
          </c:spPr>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Table!$K$801:$K$807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5E8-4AF8-B6D9-654D1DE6E114}"/>
            </c:ext>
          </c:extLst>
        </c:ser>
        <c:ser>
          <c:idx val="2"/>
          <c:order val="2"/>
          <c:tx>
            <c:strRef>
              <c:f>Table!$L$791</c:f>
              <c:strCache>
                <c:ptCount val="1"/>
                <c:pt idx="0">
                  <c:v>2016</c:v>
                </c:pt>
              </c:strCache>
            </c:strRef>
          </c:tx>
          <c:spPr>
            <a:noFill/>
            <a:scene3d>
              <a:camera prst="orthographicFront"/>
              <a:lightRig rig="threePt" dir="t"/>
            </a:scene3d>
            <a:sp3d>
              <a:bevelT/>
            </a:sp3d>
          </c:spPr>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Table!$L$801:$L$807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D5E8-4AF8-B6D9-654D1DE6E114}"/>
            </c:ext>
          </c:extLst>
        </c:ser>
        <c:ser>
          <c:idx val="3"/>
          <c:order val="3"/>
          <c:tx>
            <c:strRef>
              <c:f>Table!$M$791</c:f>
              <c:strCache>
                <c:ptCount val="1"/>
                <c:pt idx="0">
                  <c:v>2017</c:v>
                </c:pt>
              </c:strCache>
            </c:strRef>
          </c:tx>
          <c:spPr>
            <a:noFill/>
            <a:ln>
              <a:noFill/>
            </a:ln>
            <a:scene3d>
              <a:camera prst="orthographicFront"/>
              <a:lightRig rig="threePt" dir="t"/>
            </a:scene3d>
            <a:sp3d>
              <a:bevelT/>
            </a:sp3d>
          </c:spPr>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Table!$M$801:$M$807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D5E8-4AF8-B6D9-654D1DE6E114}"/>
            </c:ext>
          </c:extLst>
        </c:ser>
        <c:ser>
          <c:idx val="4"/>
          <c:order val="4"/>
          <c:tx>
            <c:strRef>
              <c:f>Table!$N$791</c:f>
              <c:strCache>
                <c:ptCount val="1"/>
                <c:pt idx="0">
                  <c:v>2018</c:v>
                </c:pt>
              </c:strCache>
            </c:strRef>
          </c:tx>
          <c:spPr>
            <a:noFill/>
            <a:scene3d>
              <a:camera prst="orthographicFront"/>
              <a:lightRig rig="threePt" dir="t"/>
            </a:scene3d>
            <a:sp3d>
              <a:bevelT/>
            </a:sp3d>
          </c:spPr>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Table!$N$801:$N$807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5E8-4AF8-B6D9-654D1DE6E114}"/>
            </c:ext>
          </c:extLst>
        </c:ser>
        <c:ser>
          <c:idx val="5"/>
          <c:order val="5"/>
          <c:tx>
            <c:strRef>
              <c:f>Table!$O$791</c:f>
              <c:strCache>
                <c:ptCount val="1"/>
                <c:pt idx="0">
                  <c:v>2019</c:v>
                </c:pt>
              </c:strCache>
            </c:strRef>
          </c:tx>
          <c:spPr>
            <a:noFill/>
            <a:ln>
              <a:noFill/>
            </a:ln>
          </c:spPr>
          <c:invertIfNegative val="0"/>
          <c:cat>
            <c:strRef>
              <c:f>Table!$H$801:$H$807</c:f>
              <c:strCache>
                <c:ptCount val="7"/>
                <c:pt idx="0">
                  <c:v>All</c:v>
                </c:pt>
                <c:pt idx="1">
                  <c:v>High Volume</c:v>
                </c:pt>
                <c:pt idx="2">
                  <c:v>National</c:v>
                </c:pt>
                <c:pt idx="3">
                  <c:v>Regional</c:v>
                </c:pt>
                <c:pt idx="4">
                  <c:v>Arterial</c:v>
                </c:pt>
                <c:pt idx="5">
                  <c:v>Primary Collector</c:v>
                </c:pt>
                <c:pt idx="6">
                  <c:v>Secondary Collector</c:v>
                </c:pt>
              </c:strCache>
            </c:strRef>
          </c:cat>
          <c:val>
            <c:numRef>
              <c:f>Table!$O$801:$O$807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D5E8-4AF8-B6D9-654D1DE6E114}"/>
            </c:ext>
          </c:extLst>
        </c:ser>
        <c:dLbls>
          <c:showLegendKey val="0"/>
          <c:showVal val="0"/>
          <c:showCatName val="0"/>
          <c:showSerName val="0"/>
          <c:showPercent val="0"/>
          <c:showBubbleSize val="0"/>
        </c:dLbls>
        <c:gapWidth val="150"/>
        <c:axId val="669633168"/>
        <c:axId val="800979904"/>
      </c:barChart>
      <c:catAx>
        <c:axId val="669633168"/>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800979904"/>
        <c:crosses val="autoZero"/>
        <c:auto val="1"/>
        <c:lblAlgn val="ctr"/>
        <c:lblOffset val="100"/>
        <c:noMultiLvlLbl val="0"/>
      </c:catAx>
      <c:valAx>
        <c:axId val="800979904"/>
        <c:scaling>
          <c:orientation val="minMax"/>
        </c:scaling>
        <c:delete val="1"/>
        <c:axPos val="l"/>
        <c:numFmt formatCode="0" sourceLinked="0"/>
        <c:majorTickMark val="none"/>
        <c:minorTickMark val="none"/>
        <c:tickLblPos val="none"/>
        <c:crossAx val="669633168"/>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Table!$G$575</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2AA-4890-A9D8-004D2EDE5CA5}"/>
              </c:ext>
            </c:extLst>
          </c:dPt>
          <c:cat>
            <c:numRef>
              <c:f>Table!$J$570:$O$570</c:f>
              <c:numCache>
                <c:formatCode>General</c:formatCode>
                <c:ptCount val="6"/>
                <c:pt idx="0">
                  <c:v>2014</c:v>
                </c:pt>
                <c:pt idx="1">
                  <c:v>2015</c:v>
                </c:pt>
                <c:pt idx="2">
                  <c:v>2016</c:v>
                </c:pt>
                <c:pt idx="3">
                  <c:v>2017</c:v>
                </c:pt>
                <c:pt idx="4">
                  <c:v>2018</c:v>
                </c:pt>
                <c:pt idx="5">
                  <c:v>2019</c:v>
                </c:pt>
              </c:numCache>
            </c:numRef>
          </c:cat>
          <c:val>
            <c:numRef>
              <c:f>Table!$J$575:$O$575</c:f>
              <c:numCache>
                <c:formatCode>0.00</c:formatCode>
                <c:ptCount val="6"/>
                <c:pt idx="0">
                  <c:v>0.38900000000000001</c:v>
                </c:pt>
                <c:pt idx="1">
                  <c:v>0.59819999999999995</c:v>
                </c:pt>
                <c:pt idx="2">
                  <c:v>0.50070000000000003</c:v>
                </c:pt>
                <c:pt idx="3">
                  <c:v>0.42959999999999998</c:v>
                </c:pt>
                <c:pt idx="4">
                  <c:v>0.44359999999999999</c:v>
                </c:pt>
                <c:pt idx="5">
                  <c:v>0.45350000000000001</c:v>
                </c:pt>
              </c:numCache>
            </c:numRef>
          </c:val>
          <c:extLst>
            <c:ext xmlns:c16="http://schemas.microsoft.com/office/drawing/2014/chart" uri="{C3380CC4-5D6E-409C-BE32-E72D297353CC}">
              <c16:uniqueId val="{00000002-F2AA-4890-A9D8-004D2EDE5CA5}"/>
            </c:ext>
          </c:extLst>
        </c:ser>
        <c:ser>
          <c:idx val="1"/>
          <c:order val="1"/>
          <c:tx>
            <c:strRef>
              <c:f>Table!$G$584</c:f>
              <c:strCache>
                <c:ptCount val="1"/>
                <c:pt idx="0">
                  <c:v>(NOC) NORTHLAND</c:v>
                </c:pt>
              </c:strCache>
            </c:strRef>
          </c:tx>
          <c:spPr>
            <a:solidFill>
              <a:srgbClr val="C00000"/>
            </a:solidFill>
            <a:scene3d>
              <a:camera prst="orthographicFront"/>
              <a:lightRig rig="threePt" dir="t"/>
            </a:scene3d>
            <a:sp3d>
              <a:bevelT/>
            </a:sp3d>
          </c:spPr>
          <c:invertIfNegative val="0"/>
          <c:cat>
            <c:numRef>
              <c:f>Table!$J$570:$O$570</c:f>
              <c:numCache>
                <c:formatCode>General</c:formatCode>
                <c:ptCount val="6"/>
                <c:pt idx="0">
                  <c:v>2014</c:v>
                </c:pt>
                <c:pt idx="1">
                  <c:v>2015</c:v>
                </c:pt>
                <c:pt idx="2">
                  <c:v>2016</c:v>
                </c:pt>
                <c:pt idx="3">
                  <c:v>2017</c:v>
                </c:pt>
                <c:pt idx="4">
                  <c:v>2018</c:v>
                </c:pt>
                <c:pt idx="5">
                  <c:v>2019</c:v>
                </c:pt>
              </c:numCache>
            </c:numRef>
          </c:cat>
          <c:val>
            <c:numRef>
              <c:f>Table!$J$584:$O$584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F2AA-4890-A9D8-004D2EDE5CA5}"/>
            </c:ext>
          </c:extLst>
        </c:ser>
        <c:dLbls>
          <c:showLegendKey val="0"/>
          <c:showVal val="0"/>
          <c:showCatName val="0"/>
          <c:showSerName val="0"/>
          <c:showPercent val="0"/>
          <c:showBubbleSize val="0"/>
        </c:dLbls>
        <c:gapWidth val="150"/>
        <c:axId val="1006349288"/>
        <c:axId val="1006352816"/>
      </c:barChart>
      <c:catAx>
        <c:axId val="100634928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6352816"/>
        <c:crosses val="autoZero"/>
        <c:auto val="1"/>
        <c:lblAlgn val="ctr"/>
        <c:lblOffset val="100"/>
        <c:noMultiLvlLbl val="0"/>
      </c:catAx>
      <c:valAx>
        <c:axId val="1006352816"/>
        <c:scaling>
          <c:orientation val="minMax"/>
        </c:scaling>
        <c:delete val="0"/>
        <c:axPos val="l"/>
        <c:majorGridlines/>
        <c:title>
          <c:tx>
            <c:strRef>
              <c:f>Table!$B$573</c:f>
              <c:strCache>
                <c:ptCount val="1"/>
                <c:pt idx="0">
                  <c:v>% Texture &lt;0.5 MPD</c:v>
                </c:pt>
              </c:strCache>
            </c:strRef>
          </c:tx>
          <c:layout>
            <c:manualLayout>
              <c:xMode val="edge"/>
              <c:yMode val="edge"/>
              <c:x val="6.9306588749440998E-2"/>
              <c:y val="0.2594021210766491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6349288"/>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Seconday Collector</a:t>
            </a:r>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0.10607478871400892"/>
          <c:w val="0.75186269685039375"/>
          <c:h val="0.60868529083442302"/>
        </c:manualLayout>
      </c:layout>
      <c:barChart>
        <c:barDir val="col"/>
        <c:grouping val="clustered"/>
        <c:varyColors val="0"/>
        <c:ser>
          <c:idx val="0"/>
          <c:order val="0"/>
          <c:tx>
            <c:strRef>
              <c:f>Table!$G$577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E7E-4FB3-99EC-1618CA04B5E1}"/>
              </c:ext>
            </c:extLst>
          </c:dPt>
          <c:cat>
            <c:numRef>
              <c:f>Table!$J$570:$O$570</c:f>
              <c:numCache>
                <c:formatCode>General</c:formatCode>
                <c:ptCount val="6"/>
                <c:pt idx="0">
                  <c:v>2014</c:v>
                </c:pt>
                <c:pt idx="1">
                  <c:v>2015</c:v>
                </c:pt>
                <c:pt idx="2">
                  <c:v>2016</c:v>
                </c:pt>
                <c:pt idx="3">
                  <c:v>2017</c:v>
                </c:pt>
                <c:pt idx="4">
                  <c:v>2018</c:v>
                </c:pt>
                <c:pt idx="5">
                  <c:v>2019</c:v>
                </c:pt>
              </c:numCache>
            </c:numRef>
          </c:cat>
          <c:val>
            <c:numRef>
              <c:f>Table!$J$577:$O$577</c:f>
              <c:numCache>
                <c:formatCode>0.00</c:formatCode>
                <c:ptCount val="6"/>
                <c:pt idx="0">
                  <c:v>0.42299999999999999</c:v>
                </c:pt>
                <c:pt idx="1">
                  <c:v>0.75509999999999999</c:v>
                </c:pt>
                <c:pt idx="2">
                  <c:v>0.35539999999999999</c:v>
                </c:pt>
                <c:pt idx="3">
                  <c:v>0.33489999999999998</c:v>
                </c:pt>
                <c:pt idx="4">
                  <c:v>0.14660000000000001</c:v>
                </c:pt>
                <c:pt idx="5">
                  <c:v>0.3382</c:v>
                </c:pt>
              </c:numCache>
            </c:numRef>
          </c:val>
          <c:extLst>
            <c:ext xmlns:c16="http://schemas.microsoft.com/office/drawing/2014/chart" uri="{C3380CC4-5D6E-409C-BE32-E72D297353CC}">
              <c16:uniqueId val="{00000002-7E7E-4FB3-99EC-1618CA04B5E1}"/>
            </c:ext>
          </c:extLst>
        </c:ser>
        <c:ser>
          <c:idx val="1"/>
          <c:order val="1"/>
          <c:tx>
            <c:strRef>
              <c:f>Table!$G$586</c:f>
              <c:strCache>
                <c:ptCount val="1"/>
                <c:pt idx="0">
                  <c:v>(NOC) NORTHLAND</c:v>
                </c:pt>
              </c:strCache>
            </c:strRef>
          </c:tx>
          <c:spPr>
            <a:solidFill>
              <a:srgbClr val="C00000"/>
            </a:solidFill>
            <a:scene3d>
              <a:camera prst="orthographicFront"/>
              <a:lightRig rig="threePt" dir="t"/>
            </a:scene3d>
            <a:sp3d>
              <a:bevelT/>
            </a:sp3d>
          </c:spPr>
          <c:invertIfNegative val="0"/>
          <c:cat>
            <c:numRef>
              <c:f>Table!$J$570:$O$570</c:f>
              <c:numCache>
                <c:formatCode>General</c:formatCode>
                <c:ptCount val="6"/>
                <c:pt idx="0">
                  <c:v>2014</c:v>
                </c:pt>
                <c:pt idx="1">
                  <c:v>2015</c:v>
                </c:pt>
                <c:pt idx="2">
                  <c:v>2016</c:v>
                </c:pt>
                <c:pt idx="3">
                  <c:v>2017</c:v>
                </c:pt>
                <c:pt idx="4">
                  <c:v>2018</c:v>
                </c:pt>
                <c:pt idx="5">
                  <c:v>2019</c:v>
                </c:pt>
              </c:numCache>
            </c:numRef>
          </c:cat>
          <c:val>
            <c:numRef>
              <c:f>Table!$J$586:$O$586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E7E-4FB3-99EC-1618CA04B5E1}"/>
            </c:ext>
          </c:extLst>
        </c:ser>
        <c:dLbls>
          <c:showLegendKey val="0"/>
          <c:showVal val="0"/>
          <c:showCatName val="0"/>
          <c:showSerName val="0"/>
          <c:showPercent val="0"/>
          <c:showBubbleSize val="0"/>
        </c:dLbls>
        <c:gapWidth val="150"/>
        <c:axId val="1006363400"/>
        <c:axId val="1006362616"/>
      </c:barChart>
      <c:catAx>
        <c:axId val="100636340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6362616"/>
        <c:crosses val="autoZero"/>
        <c:auto val="1"/>
        <c:lblAlgn val="ctr"/>
        <c:lblOffset val="100"/>
        <c:noMultiLvlLbl val="0"/>
      </c:catAx>
      <c:valAx>
        <c:axId val="1006362616"/>
        <c:scaling>
          <c:orientation val="minMax"/>
        </c:scaling>
        <c:delete val="0"/>
        <c:axPos val="l"/>
        <c:majorGridlines/>
        <c:title>
          <c:tx>
            <c:strRef>
              <c:f>Table!$B$573</c:f>
              <c:strCache>
                <c:ptCount val="1"/>
                <c:pt idx="0">
                  <c:v>% Texture &lt;0.5 MPD</c:v>
                </c:pt>
              </c:strCache>
            </c:strRef>
          </c:tx>
          <c:layout>
            <c:manualLayout>
              <c:xMode val="edge"/>
              <c:yMode val="edge"/>
              <c:x val="8.0748684897895412E-2"/>
              <c:y val="0.26153854341855959"/>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6363400"/>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Table!$G$576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D4CC-4749-A341-BC6CA30C7138}"/>
              </c:ext>
            </c:extLst>
          </c:dPt>
          <c:cat>
            <c:numRef>
              <c:f>Table!$J$570:$O$570</c:f>
              <c:numCache>
                <c:formatCode>General</c:formatCode>
                <c:ptCount val="6"/>
                <c:pt idx="0">
                  <c:v>2014</c:v>
                </c:pt>
                <c:pt idx="1">
                  <c:v>2015</c:v>
                </c:pt>
                <c:pt idx="2">
                  <c:v>2016</c:v>
                </c:pt>
                <c:pt idx="3">
                  <c:v>2017</c:v>
                </c:pt>
                <c:pt idx="4">
                  <c:v>2018</c:v>
                </c:pt>
                <c:pt idx="5">
                  <c:v>2019</c:v>
                </c:pt>
              </c:numCache>
            </c:numRef>
          </c:cat>
          <c:val>
            <c:numRef>
              <c:f>Table!$J$576:$O$576</c:f>
              <c:numCache>
                <c:formatCode>0.00</c:formatCode>
                <c:ptCount val="6"/>
                <c:pt idx="0">
                  <c:v>0.441</c:v>
                </c:pt>
                <c:pt idx="1">
                  <c:v>0.57030000000000003</c:v>
                </c:pt>
                <c:pt idx="2">
                  <c:v>0.49690000000000001</c:v>
                </c:pt>
                <c:pt idx="3">
                  <c:v>0.42349999999999999</c:v>
                </c:pt>
                <c:pt idx="4">
                  <c:v>0.34899999999999998</c:v>
                </c:pt>
                <c:pt idx="5">
                  <c:v>0.32579999999999998</c:v>
                </c:pt>
              </c:numCache>
            </c:numRef>
          </c:val>
          <c:extLst>
            <c:ext xmlns:c16="http://schemas.microsoft.com/office/drawing/2014/chart" uri="{C3380CC4-5D6E-409C-BE32-E72D297353CC}">
              <c16:uniqueId val="{00000002-D4CC-4749-A341-BC6CA30C7138}"/>
            </c:ext>
          </c:extLst>
        </c:ser>
        <c:ser>
          <c:idx val="1"/>
          <c:order val="1"/>
          <c:tx>
            <c:strRef>
              <c:f>Table!$G$585</c:f>
              <c:strCache>
                <c:ptCount val="1"/>
                <c:pt idx="0">
                  <c:v>(NOC) NORTHLAND</c:v>
                </c:pt>
              </c:strCache>
            </c:strRef>
          </c:tx>
          <c:spPr>
            <a:solidFill>
              <a:srgbClr val="C00000"/>
            </a:solidFill>
            <a:scene3d>
              <a:camera prst="orthographicFront"/>
              <a:lightRig rig="threePt" dir="t"/>
            </a:scene3d>
            <a:sp3d>
              <a:bevelT/>
            </a:sp3d>
          </c:spPr>
          <c:invertIfNegative val="0"/>
          <c:cat>
            <c:numRef>
              <c:f>Table!$J$570:$O$570</c:f>
              <c:numCache>
                <c:formatCode>General</c:formatCode>
                <c:ptCount val="6"/>
                <c:pt idx="0">
                  <c:v>2014</c:v>
                </c:pt>
                <c:pt idx="1">
                  <c:v>2015</c:v>
                </c:pt>
                <c:pt idx="2">
                  <c:v>2016</c:v>
                </c:pt>
                <c:pt idx="3">
                  <c:v>2017</c:v>
                </c:pt>
                <c:pt idx="4">
                  <c:v>2018</c:v>
                </c:pt>
                <c:pt idx="5">
                  <c:v>2019</c:v>
                </c:pt>
              </c:numCache>
            </c:numRef>
          </c:cat>
          <c:val>
            <c:numRef>
              <c:f>Table!$J$585:$O$585</c:f>
              <c:numCache>
                <c:formatCode>0.00</c:formatCode>
                <c:ptCount val="6"/>
                <c:pt idx="0">
                  <c:v>0.87229999999999996</c:v>
                </c:pt>
                <c:pt idx="1">
                  <c:v>1.3243</c:v>
                </c:pt>
                <c:pt idx="2">
                  <c:v>1.0639000000000001</c:v>
                </c:pt>
                <c:pt idx="3">
                  <c:v>0.86119999999999997</c:v>
                </c:pt>
                <c:pt idx="4">
                  <c:v>0.57889999999999997</c:v>
                </c:pt>
                <c:pt idx="5">
                  <c:v>0.43099999999999999</c:v>
                </c:pt>
              </c:numCache>
            </c:numRef>
          </c:val>
          <c:extLst>
            <c:ext xmlns:c16="http://schemas.microsoft.com/office/drawing/2014/chart" uri="{C3380CC4-5D6E-409C-BE32-E72D297353CC}">
              <c16:uniqueId val="{00000003-D4CC-4749-A341-BC6CA30C7138}"/>
            </c:ext>
          </c:extLst>
        </c:ser>
        <c:dLbls>
          <c:showLegendKey val="0"/>
          <c:showVal val="0"/>
          <c:showCatName val="0"/>
          <c:showSerName val="0"/>
          <c:showPercent val="0"/>
          <c:showBubbleSize val="0"/>
        </c:dLbls>
        <c:gapWidth val="150"/>
        <c:axId val="1006367712"/>
        <c:axId val="1006362224"/>
      </c:barChart>
      <c:catAx>
        <c:axId val="100636771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6362224"/>
        <c:crosses val="autoZero"/>
        <c:auto val="1"/>
        <c:lblAlgn val="ctr"/>
        <c:lblOffset val="100"/>
        <c:noMultiLvlLbl val="0"/>
      </c:catAx>
      <c:valAx>
        <c:axId val="1006362224"/>
        <c:scaling>
          <c:orientation val="minMax"/>
        </c:scaling>
        <c:delete val="0"/>
        <c:axPos val="l"/>
        <c:majorGridlines/>
        <c:title>
          <c:tx>
            <c:strRef>
              <c:f>Table!$B$573</c:f>
              <c:strCache>
                <c:ptCount val="1"/>
                <c:pt idx="0">
                  <c:v>% Texture &lt;0.5 MPD</c:v>
                </c:pt>
              </c:strCache>
            </c:strRef>
          </c:tx>
          <c:layout>
            <c:manualLayout>
              <c:xMode val="edge"/>
              <c:yMode val="edge"/>
              <c:x val="6.9306588749440998E-2"/>
              <c:y val="0.2594021210766491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06367712"/>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6873-4957-829C-5F4358CD3FCA}"/>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73-4957-829C-5F4358CD3FCA}"/>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73-4957-829C-5F4358CD3FCA}"/>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73-4957-829C-5F4358CD3FCA}"/>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73-4957-829C-5F4358CD3FCA}"/>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73-4957-829C-5F4358CD3FCA}"/>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73-4957-829C-5F4358CD3FCA}"/>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73-4957-829C-5F4358CD3FCA}"/>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73-4957-829C-5F4358CD3FCA}"/>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73-4957-829C-5F4358CD3FCA}"/>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73-4957-829C-5F4358CD3FCA}"/>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73-4957-829C-5F4358CD3FCA}"/>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73-4957-829C-5F4358CD3FCA}"/>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73-4957-829C-5F4358CD3FCA}"/>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Table!$G$236:$G$258</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Table!$K$236:$K$258</c:f>
              <c:numCache>
                <c:formatCode>0.00</c:formatCode>
                <c:ptCount val="23"/>
                <c:pt idx="0">
                  <c:v>-1.4672999999999998</c:v>
                </c:pt>
                <c:pt idx="1">
                  <c:v>-0.13450000000000006</c:v>
                </c:pt>
                <c:pt idx="2">
                  <c:v>-0.62659999999999982</c:v>
                </c:pt>
                <c:pt idx="3">
                  <c:v>0.76600000000000001</c:v>
                </c:pt>
                <c:pt idx="4">
                  <c:v>-4.0392999999999999</c:v>
                </c:pt>
                <c:pt idx="5">
                  <c:v>-0.80009999999999959</c:v>
                </c:pt>
                <c:pt idx="6">
                  <c:v>0.10040000000000049</c:v>
                </c:pt>
                <c:pt idx="7">
                  <c:v>-1.6174999999999997</c:v>
                </c:pt>
                <c:pt idx="8">
                  <c:v>-1.8441000000000001</c:v>
                </c:pt>
                <c:pt idx="9">
                  <c:v>-8.0499999999999794E-2</c:v>
                </c:pt>
                <c:pt idx="10">
                  <c:v>1.0705000000000009</c:v>
                </c:pt>
                <c:pt idx="11">
                  <c:v>0.37380000000000102</c:v>
                </c:pt>
                <c:pt idx="12">
                  <c:v>0.93040000000000056</c:v>
                </c:pt>
                <c:pt idx="13">
                  <c:v>-1.5458999999999996</c:v>
                </c:pt>
                <c:pt idx="14">
                  <c:v>7.6100000000000279E-2</c:v>
                </c:pt>
                <c:pt idx="15">
                  <c:v>-0.7782</c:v>
                </c:pt>
                <c:pt idx="16">
                  <c:v>-0.16899999999999959</c:v>
                </c:pt>
                <c:pt idx="17">
                  <c:v>-0.26129999999999942</c:v>
                </c:pt>
                <c:pt idx="18">
                  <c:v>2.7315000000000005</c:v>
                </c:pt>
                <c:pt idx="19">
                  <c:v>1.0395000000000003</c:v>
                </c:pt>
                <c:pt idx="20">
                  <c:v>0.95710000000000051</c:v>
                </c:pt>
                <c:pt idx="21">
                  <c:v>0.62509999999999977</c:v>
                </c:pt>
                <c:pt idx="22">
                  <c:v>1.7268000000000008</c:v>
                </c:pt>
              </c:numCache>
            </c:numRef>
          </c:val>
          <c:extLst>
            <c:ext xmlns:c16="http://schemas.microsoft.com/office/drawing/2014/chart" uri="{C3380CC4-5D6E-409C-BE32-E72D297353CC}">
              <c16:uniqueId val="{0000000F-6873-4957-829C-5F4358CD3FCA}"/>
            </c:ext>
          </c:extLst>
        </c:ser>
        <c:dLbls>
          <c:showLegendKey val="0"/>
          <c:showVal val="0"/>
          <c:showCatName val="0"/>
          <c:showSerName val="0"/>
          <c:showPercent val="0"/>
          <c:showBubbleSize val="0"/>
        </c:dLbls>
        <c:gapWidth val="86"/>
        <c:axId val="527475824"/>
        <c:axId val="527478568"/>
      </c:barChart>
      <c:catAx>
        <c:axId val="527475824"/>
        <c:scaling>
          <c:orientation val="minMax"/>
        </c:scaling>
        <c:delete val="0"/>
        <c:axPos val="b"/>
        <c:title>
          <c:tx>
            <c:rich>
              <a:bodyPr/>
              <a:lstStyle/>
              <a:p>
                <a:pPr>
                  <a:defRPr sz="800"/>
                </a:pPr>
                <a:r>
                  <a:rPr lang="en-US" sz="800"/>
                  <a:t>NOC</a:t>
                </a:r>
              </a:p>
            </c:rich>
          </c:tx>
          <c:layout>
            <c:manualLayout>
              <c:xMode val="edge"/>
              <c:yMode val="edge"/>
              <c:x val="0.50425595282563118"/>
              <c:y val="0.91724196637583311"/>
            </c:manualLayout>
          </c:layout>
          <c:overlay val="0"/>
        </c:title>
        <c:numFmt formatCode="General" sourceLinked="0"/>
        <c:majorTickMark val="out"/>
        <c:minorTickMark val="none"/>
        <c:tickLblPos val="low"/>
        <c:txPr>
          <a:bodyPr rot="-5400000" vert="horz"/>
          <a:lstStyle/>
          <a:p>
            <a:pPr>
              <a:defRPr sz="800"/>
            </a:pPr>
            <a:endParaRPr lang="en-US"/>
          </a:p>
        </c:txPr>
        <c:crossAx val="527478568"/>
        <c:crosses val="autoZero"/>
        <c:auto val="1"/>
        <c:lblAlgn val="ctr"/>
        <c:lblOffset val="100"/>
        <c:noMultiLvlLbl val="0"/>
      </c:catAx>
      <c:valAx>
        <c:axId val="527478568"/>
        <c:scaling>
          <c:orientation val="minMax"/>
        </c:scaling>
        <c:delete val="0"/>
        <c:axPos val="l"/>
        <c:majorGridlines/>
        <c:title>
          <c:tx>
            <c:rich>
              <a:bodyPr rot="-5400000" vert="horz"/>
              <a:lstStyle/>
              <a:p>
                <a:pPr>
                  <a:defRPr sz="800"/>
                </a:pPr>
                <a:r>
                  <a:rPr lang="en-US" sz="800"/>
                  <a:t>Year</a:t>
                </a:r>
              </a:p>
            </c:rich>
          </c:tx>
          <c:overlay val="0"/>
        </c:title>
        <c:numFmt formatCode="0.0" sourceLinked="0"/>
        <c:majorTickMark val="out"/>
        <c:minorTickMark val="none"/>
        <c:tickLblPos val="nextTo"/>
        <c:txPr>
          <a:bodyPr/>
          <a:lstStyle/>
          <a:p>
            <a:pPr>
              <a:defRPr sz="800"/>
            </a:pPr>
            <a:endParaRPr lang="en-US"/>
          </a:p>
        </c:txPr>
        <c:crossAx val="527475824"/>
        <c:crosses val="autoZero"/>
        <c:crossBetween val="between"/>
      </c:valAx>
      <c:spPr>
        <a:solidFill>
          <a:srgbClr val="D7D163"/>
        </a:solidFill>
      </c:spPr>
    </c:plotArea>
    <c:plotVisOnly val="1"/>
    <c:dispBlanksAs val="gap"/>
    <c:showDLblsOverMax val="0"/>
  </c:chart>
  <c:spPr>
    <a:solidFill>
      <a:srgbClr val="898423"/>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Table!$G$809</c:f>
              <c:strCache>
                <c:ptCount val="1"/>
                <c:pt idx="0">
                  <c:v>National vs (NOC) NORTHLAND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AFD6-49AA-AE09-D46BCE8649E6}"/>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D6-49AA-AE09-D46BCE8649E6}"/>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D6-49AA-AE09-D46BCE8649E6}"/>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D6-49AA-AE09-D46BCE8649E6}"/>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D6-49AA-AE09-D46BCE8649E6}"/>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D6-49AA-AE09-D46BCE8649E6}"/>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D6-49AA-AE09-D46BCE8649E6}"/>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D6-49AA-AE09-D46BCE8649E6}"/>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D6-49AA-AE09-D46BCE8649E6}"/>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D6-49AA-AE09-D46BCE8649E6}"/>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D6-49AA-AE09-D46BCE8649E6}"/>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D6-49AA-AE09-D46BCE8649E6}"/>
                </c:ext>
              </c:extLst>
            </c:dLbl>
            <c:dLbl>
              <c:idx val="19"/>
              <c:layout>
                <c:manualLayout>
                  <c:x val="-9.2767218456925561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D6-49AA-AE09-D46BCE8649E6}"/>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D6-49AA-AE09-D46BCE8649E6}"/>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Table!$J$791:$O$791</c:f>
              <c:numCache>
                <c:formatCode>General</c:formatCode>
                <c:ptCount val="6"/>
                <c:pt idx="0">
                  <c:v>2014</c:v>
                </c:pt>
                <c:pt idx="1">
                  <c:v>2015</c:v>
                </c:pt>
                <c:pt idx="2">
                  <c:v>2016</c:v>
                </c:pt>
                <c:pt idx="3">
                  <c:v>2017</c:v>
                </c:pt>
                <c:pt idx="4">
                  <c:v>2018</c:v>
                </c:pt>
                <c:pt idx="5">
                  <c:v>2019</c:v>
                </c:pt>
              </c:numCache>
            </c:numRef>
          </c:cat>
          <c:val>
            <c:numRef>
              <c:f>Table!$J$809:$O$809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AFD6-49AA-AE09-D46BCE8649E6}"/>
            </c:ext>
          </c:extLst>
        </c:ser>
        <c:dLbls>
          <c:showLegendKey val="0"/>
          <c:showVal val="0"/>
          <c:showCatName val="0"/>
          <c:showSerName val="0"/>
          <c:showPercent val="0"/>
          <c:showBubbleSize val="0"/>
        </c:dLbls>
        <c:gapWidth val="86"/>
        <c:axId val="800980296"/>
        <c:axId val="800980688"/>
      </c:barChart>
      <c:catAx>
        <c:axId val="800980296"/>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99"/>
            </c:manualLayout>
          </c:layout>
          <c:overlay val="0"/>
        </c:title>
        <c:numFmt formatCode="General" sourceLinked="1"/>
        <c:majorTickMark val="out"/>
        <c:minorTickMark val="none"/>
        <c:tickLblPos val="low"/>
        <c:txPr>
          <a:bodyPr rot="0" vert="horz"/>
          <a:lstStyle/>
          <a:p>
            <a:pPr>
              <a:defRPr sz="800"/>
            </a:pPr>
            <a:endParaRPr lang="en-US"/>
          </a:p>
        </c:txPr>
        <c:crossAx val="800980688"/>
        <c:crosses val="autoZero"/>
        <c:auto val="1"/>
        <c:lblAlgn val="ctr"/>
        <c:lblOffset val="100"/>
        <c:noMultiLvlLbl val="0"/>
      </c:catAx>
      <c:valAx>
        <c:axId val="800980688"/>
        <c:scaling>
          <c:orientation val="minMax"/>
        </c:scaling>
        <c:delete val="0"/>
        <c:axPos val="l"/>
        <c:majorGridlines/>
        <c:title>
          <c:tx>
            <c:rich>
              <a:bodyPr rot="-5400000" vert="horz"/>
              <a:lstStyle/>
              <a:p>
                <a:pPr>
                  <a:defRPr sz="800"/>
                </a:pPr>
                <a:r>
                  <a:rPr lang="en-US" sz="800"/>
                  <a:t>Index Point</a:t>
                </a:r>
              </a:p>
            </c:rich>
          </c:tx>
          <c:overlay val="0"/>
        </c:title>
        <c:numFmt formatCode="0.0" sourceLinked="0"/>
        <c:majorTickMark val="out"/>
        <c:minorTickMark val="none"/>
        <c:tickLblPos val="nextTo"/>
        <c:txPr>
          <a:bodyPr/>
          <a:lstStyle/>
          <a:p>
            <a:pPr>
              <a:defRPr sz="800"/>
            </a:pPr>
            <a:endParaRPr lang="en-US"/>
          </a:p>
        </c:txPr>
        <c:crossAx val="800980296"/>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91" l="0.70000000000000062" r="0.70000000000000062" t="0.750000000000009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005215762246385"/>
          <c:w val="0.75186269685039375"/>
          <c:h val="0.57261574024794359"/>
        </c:manualLayout>
      </c:layout>
      <c:barChart>
        <c:barDir val="col"/>
        <c:grouping val="clustered"/>
        <c:varyColors val="0"/>
        <c:ser>
          <c:idx val="0"/>
          <c:order val="0"/>
          <c:tx>
            <c:strRef>
              <c:f>Table!$G$793</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9165-4059-8095-DF54B0D08D1E}"/>
              </c:ext>
            </c:extLst>
          </c:dPt>
          <c:cat>
            <c:numRef>
              <c:f>Table!$J$791:$O$791</c:f>
              <c:numCache>
                <c:formatCode>General</c:formatCode>
                <c:ptCount val="6"/>
                <c:pt idx="0">
                  <c:v>2014</c:v>
                </c:pt>
                <c:pt idx="1">
                  <c:v>2015</c:v>
                </c:pt>
                <c:pt idx="2">
                  <c:v>2016</c:v>
                </c:pt>
                <c:pt idx="3">
                  <c:v>2017</c:v>
                </c:pt>
                <c:pt idx="4">
                  <c:v>2018</c:v>
                </c:pt>
                <c:pt idx="5">
                  <c:v>2019</c:v>
                </c:pt>
              </c:numCache>
            </c:numRef>
          </c:cat>
          <c:val>
            <c:numRef>
              <c:f>Table!$J$793:$O$793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9165-4059-8095-DF54B0D08D1E}"/>
            </c:ext>
          </c:extLst>
        </c:ser>
        <c:ser>
          <c:idx val="1"/>
          <c:order val="1"/>
          <c:tx>
            <c:strRef>
              <c:f>Table!$G$802</c:f>
              <c:strCache>
                <c:ptCount val="1"/>
                <c:pt idx="0">
                  <c:v>(NOC) NORTHLAND</c:v>
                </c:pt>
              </c:strCache>
            </c:strRef>
          </c:tx>
          <c:spPr>
            <a:solidFill>
              <a:srgbClr val="C00000"/>
            </a:solidFill>
            <a:scene3d>
              <a:camera prst="orthographicFront"/>
              <a:lightRig rig="threePt" dir="t"/>
            </a:scene3d>
            <a:sp3d>
              <a:bevelT/>
            </a:sp3d>
          </c:spPr>
          <c:invertIfNegative val="0"/>
          <c:cat>
            <c:numRef>
              <c:f>Table!$J$791:$O$791</c:f>
              <c:numCache>
                <c:formatCode>General</c:formatCode>
                <c:ptCount val="6"/>
                <c:pt idx="0">
                  <c:v>2014</c:v>
                </c:pt>
                <c:pt idx="1">
                  <c:v>2015</c:v>
                </c:pt>
                <c:pt idx="2">
                  <c:v>2016</c:v>
                </c:pt>
                <c:pt idx="3">
                  <c:v>2017</c:v>
                </c:pt>
                <c:pt idx="4">
                  <c:v>2018</c:v>
                </c:pt>
                <c:pt idx="5">
                  <c:v>2019</c:v>
                </c:pt>
              </c:numCache>
            </c:numRef>
          </c:cat>
          <c:val>
            <c:numRef>
              <c:f>Table!$J$802:$O$802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165-4059-8095-DF54B0D08D1E}"/>
            </c:ext>
          </c:extLst>
        </c:ser>
        <c:dLbls>
          <c:showLegendKey val="0"/>
          <c:showVal val="0"/>
          <c:showCatName val="0"/>
          <c:showSerName val="0"/>
          <c:showPercent val="0"/>
          <c:showBubbleSize val="0"/>
        </c:dLbls>
        <c:gapWidth val="150"/>
        <c:axId val="800981472"/>
        <c:axId val="800981864"/>
      </c:barChart>
      <c:catAx>
        <c:axId val="80098147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800981864"/>
        <c:crosses val="autoZero"/>
        <c:auto val="1"/>
        <c:lblAlgn val="ctr"/>
        <c:lblOffset val="100"/>
        <c:noMultiLvlLbl val="0"/>
      </c:catAx>
      <c:valAx>
        <c:axId val="800981864"/>
        <c:scaling>
          <c:orientation val="minMax"/>
        </c:scaling>
        <c:delete val="0"/>
        <c:axPos val="l"/>
        <c:majorGridlines/>
        <c:title>
          <c:tx>
            <c:strRef>
              <c:f>Table!$B$793</c:f>
              <c:strCache>
                <c:ptCount val="1"/>
                <c:pt idx="0">
                  <c:v>Condition Index</c:v>
                </c:pt>
              </c:strCache>
            </c:strRef>
          </c:tx>
          <c:layout>
            <c:manualLayout>
              <c:xMode val="edge"/>
              <c:yMode val="edge"/>
              <c:x val="5.6979577640968095E-2"/>
              <c:y val="0.22614033865235891"/>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800981472"/>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0.11380562592695177"/>
          <c:w val="0.75186269685039375"/>
          <c:h val="0.5588622719434565"/>
        </c:manualLayout>
      </c:layout>
      <c:barChart>
        <c:barDir val="col"/>
        <c:grouping val="clustered"/>
        <c:varyColors val="0"/>
        <c:ser>
          <c:idx val="0"/>
          <c:order val="0"/>
          <c:tx>
            <c:strRef>
              <c:f>Table!$G$794</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CD7-48FB-A76B-9DECF5B6CE50}"/>
              </c:ext>
            </c:extLst>
          </c:dPt>
          <c:cat>
            <c:numRef>
              <c:f>Table!$J$791:$O$791</c:f>
              <c:numCache>
                <c:formatCode>General</c:formatCode>
                <c:ptCount val="6"/>
                <c:pt idx="0">
                  <c:v>2014</c:v>
                </c:pt>
                <c:pt idx="1">
                  <c:v>2015</c:v>
                </c:pt>
                <c:pt idx="2">
                  <c:v>2016</c:v>
                </c:pt>
                <c:pt idx="3">
                  <c:v>2017</c:v>
                </c:pt>
                <c:pt idx="4">
                  <c:v>2018</c:v>
                </c:pt>
                <c:pt idx="5">
                  <c:v>2019</c:v>
                </c:pt>
              </c:numCache>
            </c:numRef>
          </c:cat>
          <c:val>
            <c:numRef>
              <c:f>Table!$J$794:$O$794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CD7-48FB-A76B-9DECF5B6CE50}"/>
            </c:ext>
          </c:extLst>
        </c:ser>
        <c:ser>
          <c:idx val="1"/>
          <c:order val="1"/>
          <c:tx>
            <c:strRef>
              <c:f>Table!$G$803</c:f>
              <c:strCache>
                <c:ptCount val="1"/>
                <c:pt idx="0">
                  <c:v>(NOC) NORTHLAND</c:v>
                </c:pt>
              </c:strCache>
            </c:strRef>
          </c:tx>
          <c:spPr>
            <a:solidFill>
              <a:srgbClr val="C00000"/>
            </a:solidFill>
            <a:scene3d>
              <a:camera prst="orthographicFront"/>
              <a:lightRig rig="threePt" dir="t"/>
            </a:scene3d>
            <a:sp3d>
              <a:bevelT/>
            </a:sp3d>
          </c:spPr>
          <c:invertIfNegative val="0"/>
          <c:cat>
            <c:numRef>
              <c:f>Table!$J$791:$O$791</c:f>
              <c:numCache>
                <c:formatCode>General</c:formatCode>
                <c:ptCount val="6"/>
                <c:pt idx="0">
                  <c:v>2014</c:v>
                </c:pt>
                <c:pt idx="1">
                  <c:v>2015</c:v>
                </c:pt>
                <c:pt idx="2">
                  <c:v>2016</c:v>
                </c:pt>
                <c:pt idx="3">
                  <c:v>2017</c:v>
                </c:pt>
                <c:pt idx="4">
                  <c:v>2018</c:v>
                </c:pt>
                <c:pt idx="5">
                  <c:v>2019</c:v>
                </c:pt>
              </c:numCache>
            </c:numRef>
          </c:cat>
          <c:val>
            <c:numRef>
              <c:f>Table!$J$803:$O$803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1CD7-48FB-A76B-9DECF5B6CE50}"/>
            </c:ext>
          </c:extLst>
        </c:ser>
        <c:dLbls>
          <c:showLegendKey val="0"/>
          <c:showVal val="0"/>
          <c:showCatName val="0"/>
          <c:showSerName val="0"/>
          <c:showPercent val="0"/>
          <c:showBubbleSize val="0"/>
        </c:dLbls>
        <c:gapWidth val="150"/>
        <c:axId val="667984600"/>
        <c:axId val="667984208"/>
      </c:barChart>
      <c:catAx>
        <c:axId val="66798460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7984208"/>
        <c:crosses val="autoZero"/>
        <c:auto val="1"/>
        <c:lblAlgn val="ctr"/>
        <c:lblOffset val="100"/>
        <c:noMultiLvlLbl val="0"/>
      </c:catAx>
      <c:valAx>
        <c:axId val="667984208"/>
        <c:scaling>
          <c:orientation val="minMax"/>
        </c:scaling>
        <c:delete val="0"/>
        <c:axPos val="l"/>
        <c:majorGridlines/>
        <c:title>
          <c:tx>
            <c:strRef>
              <c:f>Table!$B$793</c:f>
              <c:strCache>
                <c:ptCount val="1"/>
                <c:pt idx="0">
                  <c:v>Condition Index</c:v>
                </c:pt>
              </c:strCache>
            </c:strRef>
          </c:tx>
          <c:layout>
            <c:manualLayout>
              <c:xMode val="edge"/>
              <c:yMode val="edge"/>
              <c:x val="5.7113302820428306E-2"/>
              <c:y val="0.2433056929830674"/>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66798460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4639571314017291"/>
          <c:w val="0.75186269685039375"/>
          <c:h val="0.52627218473022586"/>
        </c:manualLayout>
      </c:layout>
      <c:barChart>
        <c:barDir val="col"/>
        <c:grouping val="clustered"/>
        <c:varyColors val="0"/>
        <c:ser>
          <c:idx val="0"/>
          <c:order val="0"/>
          <c:tx>
            <c:strRef>
              <c:f>Table!$G$795</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0BB2-4A8A-842E-83D59F243336}"/>
              </c:ext>
            </c:extLst>
          </c:dPt>
          <c:cat>
            <c:numRef>
              <c:f>Table!$J$791:$O$791</c:f>
              <c:numCache>
                <c:formatCode>General</c:formatCode>
                <c:ptCount val="6"/>
                <c:pt idx="0">
                  <c:v>2014</c:v>
                </c:pt>
                <c:pt idx="1">
                  <c:v>2015</c:v>
                </c:pt>
                <c:pt idx="2">
                  <c:v>2016</c:v>
                </c:pt>
                <c:pt idx="3">
                  <c:v>2017</c:v>
                </c:pt>
                <c:pt idx="4">
                  <c:v>2018</c:v>
                </c:pt>
                <c:pt idx="5">
                  <c:v>2019</c:v>
                </c:pt>
              </c:numCache>
            </c:numRef>
          </c:cat>
          <c:val>
            <c:numRef>
              <c:f>Table!$J$795:$O$795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BB2-4A8A-842E-83D59F243336}"/>
            </c:ext>
          </c:extLst>
        </c:ser>
        <c:ser>
          <c:idx val="1"/>
          <c:order val="1"/>
          <c:tx>
            <c:strRef>
              <c:f>Table!$G$804</c:f>
              <c:strCache>
                <c:ptCount val="1"/>
                <c:pt idx="0">
                  <c:v>(NOC) NORTHLAND</c:v>
                </c:pt>
              </c:strCache>
            </c:strRef>
          </c:tx>
          <c:spPr>
            <a:solidFill>
              <a:srgbClr val="C00000"/>
            </a:solidFill>
            <a:scene3d>
              <a:camera prst="orthographicFront"/>
              <a:lightRig rig="threePt" dir="t"/>
            </a:scene3d>
            <a:sp3d>
              <a:bevelT/>
            </a:sp3d>
          </c:spPr>
          <c:invertIfNegative val="0"/>
          <c:cat>
            <c:numRef>
              <c:f>Table!$J$791:$O$791</c:f>
              <c:numCache>
                <c:formatCode>General</c:formatCode>
                <c:ptCount val="6"/>
                <c:pt idx="0">
                  <c:v>2014</c:v>
                </c:pt>
                <c:pt idx="1">
                  <c:v>2015</c:v>
                </c:pt>
                <c:pt idx="2">
                  <c:v>2016</c:v>
                </c:pt>
                <c:pt idx="3">
                  <c:v>2017</c:v>
                </c:pt>
                <c:pt idx="4">
                  <c:v>2018</c:v>
                </c:pt>
                <c:pt idx="5">
                  <c:v>2019</c:v>
                </c:pt>
              </c:numCache>
            </c:numRef>
          </c:cat>
          <c:val>
            <c:numRef>
              <c:f>Table!$J$804:$O$804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BB2-4A8A-842E-83D59F243336}"/>
            </c:ext>
          </c:extLst>
        </c:ser>
        <c:dLbls>
          <c:showLegendKey val="0"/>
          <c:showVal val="0"/>
          <c:showCatName val="0"/>
          <c:showSerName val="0"/>
          <c:showPercent val="0"/>
          <c:showBubbleSize val="0"/>
        </c:dLbls>
        <c:gapWidth val="150"/>
        <c:axId val="667987736"/>
        <c:axId val="667989696"/>
      </c:barChart>
      <c:catAx>
        <c:axId val="66798773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7989696"/>
        <c:crosses val="autoZero"/>
        <c:auto val="1"/>
        <c:lblAlgn val="ctr"/>
        <c:lblOffset val="100"/>
        <c:noMultiLvlLbl val="0"/>
      </c:catAx>
      <c:valAx>
        <c:axId val="667989696"/>
        <c:scaling>
          <c:orientation val="minMax"/>
        </c:scaling>
        <c:delete val="0"/>
        <c:axPos val="l"/>
        <c:majorGridlines/>
        <c:title>
          <c:tx>
            <c:strRef>
              <c:f>Table!$B$793</c:f>
              <c:strCache>
                <c:ptCount val="1"/>
                <c:pt idx="0">
                  <c:v>Condition Index</c:v>
                </c:pt>
              </c:strCache>
            </c:strRef>
          </c:tx>
          <c:layout>
            <c:manualLayout>
              <c:xMode val="edge"/>
              <c:yMode val="edge"/>
              <c:x val="6.4942844526071283E-2"/>
              <c:y val="0.26153856874085696"/>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66798773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9.5769400506352728E-2"/>
          <c:w val="0.75186269685039375"/>
          <c:h val="0.56138015933848973"/>
        </c:manualLayout>
      </c:layout>
      <c:barChart>
        <c:barDir val="col"/>
        <c:grouping val="clustered"/>
        <c:varyColors val="0"/>
        <c:ser>
          <c:idx val="0"/>
          <c:order val="0"/>
          <c:tx>
            <c:strRef>
              <c:f>Table!$G$796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DA03-466E-8B46-4B269B34597E}"/>
              </c:ext>
            </c:extLst>
          </c:dPt>
          <c:cat>
            <c:numRef>
              <c:f>Table!$J$791:$O$791</c:f>
              <c:numCache>
                <c:formatCode>General</c:formatCode>
                <c:ptCount val="6"/>
                <c:pt idx="0">
                  <c:v>2014</c:v>
                </c:pt>
                <c:pt idx="1">
                  <c:v>2015</c:v>
                </c:pt>
                <c:pt idx="2">
                  <c:v>2016</c:v>
                </c:pt>
                <c:pt idx="3">
                  <c:v>2017</c:v>
                </c:pt>
                <c:pt idx="4">
                  <c:v>2018</c:v>
                </c:pt>
                <c:pt idx="5">
                  <c:v>2019</c:v>
                </c:pt>
              </c:numCache>
            </c:numRef>
          </c:cat>
          <c:val>
            <c:numRef>
              <c:f>Table!$J$796:$O$796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A03-466E-8B46-4B269B34597E}"/>
            </c:ext>
          </c:extLst>
        </c:ser>
        <c:ser>
          <c:idx val="1"/>
          <c:order val="1"/>
          <c:tx>
            <c:strRef>
              <c:f>Table!$G$805</c:f>
              <c:strCache>
                <c:ptCount val="1"/>
                <c:pt idx="0">
                  <c:v>(NOC) NORTHLAND</c:v>
                </c:pt>
              </c:strCache>
            </c:strRef>
          </c:tx>
          <c:spPr>
            <a:solidFill>
              <a:srgbClr val="C00000"/>
            </a:solidFill>
            <a:scene3d>
              <a:camera prst="orthographicFront"/>
              <a:lightRig rig="threePt" dir="t"/>
            </a:scene3d>
            <a:sp3d>
              <a:bevelT/>
            </a:sp3d>
          </c:spPr>
          <c:invertIfNegative val="0"/>
          <c:cat>
            <c:numRef>
              <c:f>Table!$J$791:$O$791</c:f>
              <c:numCache>
                <c:formatCode>General</c:formatCode>
                <c:ptCount val="6"/>
                <c:pt idx="0">
                  <c:v>2014</c:v>
                </c:pt>
                <c:pt idx="1">
                  <c:v>2015</c:v>
                </c:pt>
                <c:pt idx="2">
                  <c:v>2016</c:v>
                </c:pt>
                <c:pt idx="3">
                  <c:v>2017</c:v>
                </c:pt>
                <c:pt idx="4">
                  <c:v>2018</c:v>
                </c:pt>
                <c:pt idx="5">
                  <c:v>2019</c:v>
                </c:pt>
              </c:numCache>
            </c:numRef>
          </c:cat>
          <c:val>
            <c:numRef>
              <c:f>Table!$J$805:$O$805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A03-466E-8B46-4B269B34597E}"/>
            </c:ext>
          </c:extLst>
        </c:ser>
        <c:dLbls>
          <c:showLegendKey val="0"/>
          <c:showVal val="0"/>
          <c:showCatName val="0"/>
          <c:showSerName val="0"/>
          <c:showPercent val="0"/>
          <c:showBubbleSize val="0"/>
        </c:dLbls>
        <c:gapWidth val="150"/>
        <c:axId val="667986168"/>
        <c:axId val="667988520"/>
      </c:barChart>
      <c:catAx>
        <c:axId val="66798616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7988520"/>
        <c:crosses val="autoZero"/>
        <c:auto val="1"/>
        <c:lblAlgn val="ctr"/>
        <c:lblOffset val="100"/>
        <c:noMultiLvlLbl val="0"/>
      </c:catAx>
      <c:valAx>
        <c:axId val="667988520"/>
        <c:scaling>
          <c:orientation val="minMax"/>
        </c:scaling>
        <c:delete val="0"/>
        <c:axPos val="l"/>
        <c:majorGridlines/>
        <c:title>
          <c:tx>
            <c:strRef>
              <c:f>Table!$B$793</c:f>
              <c:strCache>
                <c:ptCount val="1"/>
                <c:pt idx="0">
                  <c:v>Condition Index</c:v>
                </c:pt>
              </c:strCache>
            </c:strRef>
          </c:tx>
          <c:layout>
            <c:manualLayout>
              <c:xMode val="edge"/>
              <c:yMode val="edge"/>
              <c:x val="6.9306679169953533E-2"/>
              <c:y val="0.25940213225559194"/>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667986168"/>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Secondary Collector</a:t>
            </a:r>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8.7096369590970599E-2"/>
          <c:w val="0.75186269685039375"/>
          <c:h val="0.5700531902538778"/>
        </c:manualLayout>
      </c:layout>
      <c:barChart>
        <c:barDir val="col"/>
        <c:grouping val="clustered"/>
        <c:varyColors val="0"/>
        <c:ser>
          <c:idx val="0"/>
          <c:order val="0"/>
          <c:tx>
            <c:strRef>
              <c:f>Table!$G$798</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3F2-4B1F-BFEE-B5086C2D5BED}"/>
              </c:ext>
            </c:extLst>
          </c:dPt>
          <c:cat>
            <c:numRef>
              <c:f>Table!$J$791:$O$791</c:f>
              <c:numCache>
                <c:formatCode>General</c:formatCode>
                <c:ptCount val="6"/>
                <c:pt idx="0">
                  <c:v>2014</c:v>
                </c:pt>
                <c:pt idx="1">
                  <c:v>2015</c:v>
                </c:pt>
                <c:pt idx="2">
                  <c:v>2016</c:v>
                </c:pt>
                <c:pt idx="3">
                  <c:v>2017</c:v>
                </c:pt>
                <c:pt idx="4">
                  <c:v>2018</c:v>
                </c:pt>
                <c:pt idx="5">
                  <c:v>2019</c:v>
                </c:pt>
              </c:numCache>
            </c:numRef>
          </c:cat>
          <c:val>
            <c:numRef>
              <c:f>Table!$J$798:$O$798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3F2-4B1F-BFEE-B5086C2D5BED}"/>
            </c:ext>
          </c:extLst>
        </c:ser>
        <c:ser>
          <c:idx val="1"/>
          <c:order val="1"/>
          <c:tx>
            <c:strRef>
              <c:f>Table!$G$807</c:f>
              <c:strCache>
                <c:ptCount val="1"/>
                <c:pt idx="0">
                  <c:v>(NOC) NORTHLAND</c:v>
                </c:pt>
              </c:strCache>
            </c:strRef>
          </c:tx>
          <c:spPr>
            <a:solidFill>
              <a:srgbClr val="C00000"/>
            </a:solidFill>
            <a:scene3d>
              <a:camera prst="orthographicFront"/>
              <a:lightRig rig="threePt" dir="t"/>
            </a:scene3d>
            <a:sp3d>
              <a:bevelT/>
            </a:sp3d>
          </c:spPr>
          <c:invertIfNegative val="0"/>
          <c:cat>
            <c:numRef>
              <c:f>Table!$J$791:$O$791</c:f>
              <c:numCache>
                <c:formatCode>General</c:formatCode>
                <c:ptCount val="6"/>
                <c:pt idx="0">
                  <c:v>2014</c:v>
                </c:pt>
                <c:pt idx="1">
                  <c:v>2015</c:v>
                </c:pt>
                <c:pt idx="2">
                  <c:v>2016</c:v>
                </c:pt>
                <c:pt idx="3">
                  <c:v>2017</c:v>
                </c:pt>
                <c:pt idx="4">
                  <c:v>2018</c:v>
                </c:pt>
                <c:pt idx="5">
                  <c:v>2019</c:v>
                </c:pt>
              </c:numCache>
            </c:numRef>
          </c:cat>
          <c:val>
            <c:numRef>
              <c:f>Table!$J$807:$O$807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3F2-4B1F-BFEE-B5086C2D5BED}"/>
            </c:ext>
          </c:extLst>
        </c:ser>
        <c:dLbls>
          <c:showLegendKey val="0"/>
          <c:showVal val="0"/>
          <c:showCatName val="0"/>
          <c:showSerName val="0"/>
          <c:showPercent val="0"/>
          <c:showBubbleSize val="0"/>
        </c:dLbls>
        <c:gapWidth val="150"/>
        <c:axId val="667986952"/>
        <c:axId val="667987344"/>
      </c:barChart>
      <c:catAx>
        <c:axId val="66798695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7987344"/>
        <c:crosses val="autoZero"/>
        <c:auto val="1"/>
        <c:lblAlgn val="ctr"/>
        <c:lblOffset val="100"/>
        <c:noMultiLvlLbl val="0"/>
      </c:catAx>
      <c:valAx>
        <c:axId val="667987344"/>
        <c:scaling>
          <c:orientation val="minMax"/>
        </c:scaling>
        <c:delete val="0"/>
        <c:axPos val="l"/>
        <c:majorGridlines/>
        <c:title>
          <c:tx>
            <c:strRef>
              <c:f>Table!$B$793</c:f>
              <c:strCache>
                <c:ptCount val="1"/>
                <c:pt idx="0">
                  <c:v>Condition Index</c:v>
                </c:pt>
              </c:strCache>
            </c:strRef>
          </c:tx>
          <c:layout>
            <c:manualLayout>
              <c:xMode val="edge"/>
              <c:yMode val="edge"/>
              <c:x val="6.8799521780801981E-2"/>
              <c:y val="0.22024063363760946"/>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667986952"/>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9.5769400506352728E-2"/>
          <c:w val="0.75186269685039375"/>
          <c:h val="0.56138015933848973"/>
        </c:manualLayout>
      </c:layout>
      <c:barChart>
        <c:barDir val="col"/>
        <c:grouping val="clustered"/>
        <c:varyColors val="0"/>
        <c:ser>
          <c:idx val="0"/>
          <c:order val="0"/>
          <c:tx>
            <c:strRef>
              <c:f>Table!$G$797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B84-47FD-AD4A-3C3BACAB9643}"/>
              </c:ext>
            </c:extLst>
          </c:dPt>
          <c:cat>
            <c:numRef>
              <c:f>Table!$J$791:$O$791</c:f>
              <c:numCache>
                <c:formatCode>General</c:formatCode>
                <c:ptCount val="6"/>
                <c:pt idx="0">
                  <c:v>2014</c:v>
                </c:pt>
                <c:pt idx="1">
                  <c:v>2015</c:v>
                </c:pt>
                <c:pt idx="2">
                  <c:v>2016</c:v>
                </c:pt>
                <c:pt idx="3">
                  <c:v>2017</c:v>
                </c:pt>
                <c:pt idx="4">
                  <c:v>2018</c:v>
                </c:pt>
                <c:pt idx="5">
                  <c:v>2019</c:v>
                </c:pt>
              </c:numCache>
            </c:numRef>
          </c:cat>
          <c:val>
            <c:numRef>
              <c:f>Table!$J$797:$O$797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EB84-47FD-AD4A-3C3BACAB9643}"/>
            </c:ext>
          </c:extLst>
        </c:ser>
        <c:ser>
          <c:idx val="1"/>
          <c:order val="1"/>
          <c:tx>
            <c:strRef>
              <c:f>Table!$G$806</c:f>
              <c:strCache>
                <c:ptCount val="1"/>
                <c:pt idx="0">
                  <c:v>(NOC) NORTHLAND</c:v>
                </c:pt>
              </c:strCache>
            </c:strRef>
          </c:tx>
          <c:spPr>
            <a:solidFill>
              <a:srgbClr val="C00000"/>
            </a:solidFill>
            <a:scene3d>
              <a:camera prst="orthographicFront"/>
              <a:lightRig rig="threePt" dir="t"/>
            </a:scene3d>
            <a:sp3d>
              <a:bevelT/>
            </a:sp3d>
          </c:spPr>
          <c:invertIfNegative val="0"/>
          <c:cat>
            <c:numRef>
              <c:f>Table!$J$791:$O$791</c:f>
              <c:numCache>
                <c:formatCode>General</c:formatCode>
                <c:ptCount val="6"/>
                <c:pt idx="0">
                  <c:v>2014</c:v>
                </c:pt>
                <c:pt idx="1">
                  <c:v>2015</c:v>
                </c:pt>
                <c:pt idx="2">
                  <c:v>2016</c:v>
                </c:pt>
                <c:pt idx="3">
                  <c:v>2017</c:v>
                </c:pt>
                <c:pt idx="4">
                  <c:v>2018</c:v>
                </c:pt>
                <c:pt idx="5">
                  <c:v>2019</c:v>
                </c:pt>
              </c:numCache>
            </c:numRef>
          </c:cat>
          <c:val>
            <c:numRef>
              <c:f>Table!$J$806:$O$806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EB84-47FD-AD4A-3C3BACAB9643}"/>
            </c:ext>
          </c:extLst>
        </c:ser>
        <c:dLbls>
          <c:showLegendKey val="0"/>
          <c:showVal val="0"/>
          <c:showCatName val="0"/>
          <c:showSerName val="0"/>
          <c:showPercent val="0"/>
          <c:showBubbleSize val="0"/>
        </c:dLbls>
        <c:gapWidth val="150"/>
        <c:axId val="667989304"/>
        <c:axId val="667990480"/>
      </c:barChart>
      <c:catAx>
        <c:axId val="66798930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7990480"/>
        <c:crosses val="autoZero"/>
        <c:auto val="1"/>
        <c:lblAlgn val="ctr"/>
        <c:lblOffset val="100"/>
        <c:noMultiLvlLbl val="0"/>
      </c:catAx>
      <c:valAx>
        <c:axId val="667990480"/>
        <c:scaling>
          <c:orientation val="minMax"/>
        </c:scaling>
        <c:delete val="0"/>
        <c:axPos val="l"/>
        <c:majorGridlines/>
        <c:title>
          <c:tx>
            <c:strRef>
              <c:f>Table!$B$793</c:f>
              <c:strCache>
                <c:ptCount val="1"/>
                <c:pt idx="0">
                  <c:v>Condition Index</c:v>
                </c:pt>
              </c:strCache>
            </c:strRef>
          </c:tx>
          <c:layout>
            <c:manualLayout>
              <c:xMode val="edge"/>
              <c:yMode val="edge"/>
              <c:x val="6.9306679169953533E-2"/>
              <c:y val="0.25940213225559194"/>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667989304"/>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3D2-46E0-8234-84299A4CCA39}"/>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F3D2-46E0-8234-84299A4CCA39}"/>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D2-46E0-8234-84299A4CCA39}"/>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D2-46E0-8234-84299A4CCA39}"/>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D2-46E0-8234-84299A4CCA39}"/>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D2-46E0-8234-84299A4CCA39}"/>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D2-46E0-8234-84299A4CCA39}"/>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D2-46E0-8234-84299A4CCA39}"/>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D2-46E0-8234-84299A4CCA39}"/>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D2-46E0-8234-84299A4CCA39}"/>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D2-46E0-8234-84299A4CCA39}"/>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D2-46E0-8234-84299A4CCA39}"/>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D2-46E0-8234-84299A4CCA39}"/>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D2-46E0-8234-84299A4CCA39}"/>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D2-46E0-8234-84299A4CCA39}"/>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Table!$G$8:$G$31</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Table!$J$8:$J$31</c:f>
              <c:numCache>
                <c:formatCode>0.00</c:formatCode>
                <c:ptCount val="24"/>
                <c:pt idx="0">
                  <c:v>72.043000000000006</c:v>
                </c:pt>
                <c:pt idx="1">
                  <c:v>91.577500000000001</c:v>
                </c:pt>
                <c:pt idx="2">
                  <c:v>77.784199999999998</c:v>
                </c:pt>
                <c:pt idx="3">
                  <c:v>66.372900000000001</c:v>
                </c:pt>
                <c:pt idx="4">
                  <c:v>86.510599999999997</c:v>
                </c:pt>
                <c:pt idx="5">
                  <c:v>71.538899999999998</c:v>
                </c:pt>
                <c:pt idx="6">
                  <c:v>86.629099999999994</c:v>
                </c:pt>
                <c:pt idx="7">
                  <c:v>89.676699999999997</c:v>
                </c:pt>
                <c:pt idx="8">
                  <c:v>81.639300000000006</c:v>
                </c:pt>
                <c:pt idx="9">
                  <c:v>86.637299999999996</c:v>
                </c:pt>
                <c:pt idx="10">
                  <c:v>77.221000000000004</c:v>
                </c:pt>
                <c:pt idx="11">
                  <c:v>77.847399999999993</c:v>
                </c:pt>
                <c:pt idx="12">
                  <c:v>82.780500000000004</c:v>
                </c:pt>
                <c:pt idx="13">
                  <c:v>92.121399999999994</c:v>
                </c:pt>
                <c:pt idx="14">
                  <c:v>76.224599999999995</c:v>
                </c:pt>
                <c:pt idx="15">
                  <c:v>90.277699999999996</c:v>
                </c:pt>
                <c:pt idx="16">
                  <c:v>91.378399999999999</c:v>
                </c:pt>
                <c:pt idx="17">
                  <c:v>93.333699999999993</c:v>
                </c:pt>
                <c:pt idx="18">
                  <c:v>66.535600000000002</c:v>
                </c:pt>
                <c:pt idx="19">
                  <c:v>88.081299999999999</c:v>
                </c:pt>
                <c:pt idx="20">
                  <c:v>87.001499999999993</c:v>
                </c:pt>
                <c:pt idx="21">
                  <c:v>87.042000000000002</c:v>
                </c:pt>
                <c:pt idx="22">
                  <c:v>78.255200000000002</c:v>
                </c:pt>
                <c:pt idx="23">
                  <c:v>84.587500000000006</c:v>
                </c:pt>
              </c:numCache>
            </c:numRef>
          </c:val>
          <c:extLst>
            <c:ext xmlns:c16="http://schemas.microsoft.com/office/drawing/2014/chart" uri="{C3380CC4-5D6E-409C-BE32-E72D297353CC}">
              <c16:uniqueId val="{00000011-F3D2-46E0-8234-84299A4CCA39}"/>
            </c:ext>
          </c:extLst>
        </c:ser>
        <c:dLbls>
          <c:showLegendKey val="0"/>
          <c:showVal val="0"/>
          <c:showCatName val="0"/>
          <c:showSerName val="0"/>
          <c:showPercent val="0"/>
          <c:showBubbleSize val="0"/>
        </c:dLbls>
        <c:gapWidth val="86"/>
        <c:axId val="531397848"/>
        <c:axId val="531395888"/>
      </c:barChart>
      <c:catAx>
        <c:axId val="531397848"/>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pPr>
            <a:endParaRPr lang="en-US"/>
          </a:p>
        </c:txPr>
        <c:crossAx val="531395888"/>
        <c:crosses val="autoZero"/>
        <c:auto val="1"/>
        <c:lblAlgn val="ctr"/>
        <c:lblOffset val="100"/>
        <c:noMultiLvlLbl val="0"/>
      </c:catAx>
      <c:valAx>
        <c:axId val="531395888"/>
        <c:scaling>
          <c:orientation val="minMax"/>
          <c:max val="100"/>
          <c:min val="50"/>
        </c:scaling>
        <c:delete val="0"/>
        <c:axPos val="l"/>
        <c:majorGridlines/>
        <c:title>
          <c:tx>
            <c:rich>
              <a:bodyPr rot="-5400000" vert="horz"/>
              <a:lstStyle/>
              <a:p>
                <a:pPr>
                  <a:defRPr sz="800"/>
                </a:pPr>
                <a:r>
                  <a:rPr lang="en-NZ" sz="800"/>
                  <a:t>Annual VKT &gt; Investigation Level (%)</a:t>
                </a:r>
              </a:p>
            </c:rich>
          </c:tx>
          <c:overlay val="0"/>
        </c:title>
        <c:numFmt formatCode="0" sourceLinked="0"/>
        <c:majorTickMark val="out"/>
        <c:minorTickMark val="none"/>
        <c:tickLblPos val="nextTo"/>
        <c:txPr>
          <a:bodyPr/>
          <a:lstStyle/>
          <a:p>
            <a:pPr>
              <a:defRPr sz="800"/>
            </a:pPr>
            <a:endParaRPr lang="en-US"/>
          </a:p>
        </c:txPr>
        <c:crossAx val="531397848"/>
        <c:crosses val="autoZero"/>
        <c:crossBetween val="between"/>
      </c:valAx>
      <c:spPr>
        <a:solidFill>
          <a:srgbClr val="F1BF65"/>
        </a:solidFill>
      </c:spPr>
    </c:plotArea>
    <c:plotVisOnly val="1"/>
    <c:dispBlanksAs val="gap"/>
    <c:showDLblsOverMax val="0"/>
  </c:chart>
  <c:spPr>
    <a:solidFill>
      <a:schemeClr val="accent6">
        <a:lumMod val="40000"/>
        <a:lumOff val="60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CAE-4193-BDE2-28F725D5CE0C}"/>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AE-4193-BDE2-28F725D5CE0C}"/>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AE-4193-BDE2-28F725D5CE0C}"/>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AE-4193-BDE2-28F725D5CE0C}"/>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AE-4193-BDE2-28F725D5CE0C}"/>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AE-4193-BDE2-28F725D5CE0C}"/>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AE-4193-BDE2-28F725D5CE0C}"/>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AE-4193-BDE2-28F725D5CE0C}"/>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AE-4193-BDE2-28F725D5CE0C}"/>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AE-4193-BDE2-28F725D5CE0C}"/>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AE-4193-BDE2-28F725D5CE0C}"/>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CAE-4193-BDE2-28F725D5CE0C}"/>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AE-4193-BDE2-28F725D5CE0C}"/>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CAE-4193-BDE2-28F725D5CE0C}"/>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Table!$G$8:$G$31</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Table!$K$8:$K$30</c:f>
              <c:numCache>
                <c:formatCode>0.00</c:formatCode>
                <c:ptCount val="23"/>
                <c:pt idx="0">
                  <c:v>-12.544499999999999</c:v>
                </c:pt>
                <c:pt idx="1">
                  <c:v>6.9899999999999949</c:v>
                </c:pt>
                <c:pt idx="2">
                  <c:v>-6.8033000000000072</c:v>
                </c:pt>
                <c:pt idx="3">
                  <c:v>-18.214600000000004</c:v>
                </c:pt>
                <c:pt idx="4">
                  <c:v>1.9230999999999909</c:v>
                </c:pt>
                <c:pt idx="5">
                  <c:v>-13.048600000000008</c:v>
                </c:pt>
                <c:pt idx="6">
                  <c:v>2.0415999999999883</c:v>
                </c:pt>
                <c:pt idx="7">
                  <c:v>5.0891999999999911</c:v>
                </c:pt>
                <c:pt idx="8">
                  <c:v>-2.9481999999999999</c:v>
                </c:pt>
                <c:pt idx="9">
                  <c:v>2.0497999999999905</c:v>
                </c:pt>
                <c:pt idx="10">
                  <c:v>-7.366500000000002</c:v>
                </c:pt>
                <c:pt idx="11">
                  <c:v>-6.7401000000000124</c:v>
                </c:pt>
                <c:pt idx="12">
                  <c:v>-1.8070000000000022</c:v>
                </c:pt>
                <c:pt idx="13">
                  <c:v>7.5338999999999885</c:v>
                </c:pt>
                <c:pt idx="14">
                  <c:v>-8.3629000000000104</c:v>
                </c:pt>
                <c:pt idx="15">
                  <c:v>5.6901999999999902</c:v>
                </c:pt>
                <c:pt idx="16">
                  <c:v>6.7908999999999935</c:v>
                </c:pt>
                <c:pt idx="17">
                  <c:v>8.7461999999999875</c:v>
                </c:pt>
                <c:pt idx="18">
                  <c:v>-18.051900000000003</c:v>
                </c:pt>
                <c:pt idx="19">
                  <c:v>3.4937999999999931</c:v>
                </c:pt>
                <c:pt idx="20">
                  <c:v>2.4139999999999873</c:v>
                </c:pt>
                <c:pt idx="21">
                  <c:v>2.4544999999999959</c:v>
                </c:pt>
                <c:pt idx="22">
                  <c:v>-6.3323000000000036</c:v>
                </c:pt>
              </c:numCache>
            </c:numRef>
          </c:val>
          <c:extLst>
            <c:ext xmlns:c16="http://schemas.microsoft.com/office/drawing/2014/chart" uri="{C3380CC4-5D6E-409C-BE32-E72D297353CC}">
              <c16:uniqueId val="{0000000F-7CAE-4193-BDE2-28F725D5CE0C}"/>
            </c:ext>
          </c:extLst>
        </c:ser>
        <c:dLbls>
          <c:showLegendKey val="0"/>
          <c:showVal val="0"/>
          <c:showCatName val="0"/>
          <c:showSerName val="0"/>
          <c:showPercent val="0"/>
          <c:showBubbleSize val="0"/>
        </c:dLbls>
        <c:gapWidth val="86"/>
        <c:axId val="531397064"/>
        <c:axId val="531398632"/>
      </c:barChart>
      <c:catAx>
        <c:axId val="531397064"/>
        <c:scaling>
          <c:orientation val="minMax"/>
        </c:scaling>
        <c:delete val="0"/>
        <c:axPos val="b"/>
        <c:title>
          <c:tx>
            <c:rich>
              <a:bodyPr/>
              <a:lstStyle/>
              <a:p>
                <a:pPr>
                  <a:defRPr sz="800"/>
                </a:pPr>
                <a:r>
                  <a:rPr lang="en-US" sz="800"/>
                  <a:t>NOC</a:t>
                </a:r>
              </a:p>
            </c:rich>
          </c:tx>
          <c:layout>
            <c:manualLayout>
              <c:xMode val="edge"/>
              <c:yMode val="edge"/>
              <c:x val="0.51864442304424174"/>
              <c:y val="0.90817151135696916"/>
            </c:manualLayout>
          </c:layout>
          <c:overlay val="0"/>
        </c:title>
        <c:numFmt formatCode="General" sourceLinked="0"/>
        <c:majorTickMark val="out"/>
        <c:minorTickMark val="none"/>
        <c:tickLblPos val="low"/>
        <c:txPr>
          <a:bodyPr rot="-5400000" vert="horz"/>
          <a:lstStyle/>
          <a:p>
            <a:pPr>
              <a:defRPr sz="800"/>
            </a:pPr>
            <a:endParaRPr lang="en-US"/>
          </a:p>
        </c:txPr>
        <c:crossAx val="531398632"/>
        <c:crosses val="autoZero"/>
        <c:auto val="1"/>
        <c:lblAlgn val="ctr"/>
        <c:lblOffset val="100"/>
        <c:noMultiLvlLbl val="0"/>
      </c:catAx>
      <c:valAx>
        <c:axId val="531398632"/>
        <c:scaling>
          <c:orientation val="minMax"/>
        </c:scaling>
        <c:delete val="0"/>
        <c:axPos val="l"/>
        <c:majorGridlines/>
        <c:title>
          <c:tx>
            <c:rich>
              <a:bodyPr rot="-5400000" vert="horz"/>
              <a:lstStyle/>
              <a:p>
                <a:pPr>
                  <a:defRPr sz="800"/>
                </a:pPr>
                <a:r>
                  <a:rPr lang="en-US" sz="800"/>
                  <a:t>Percentage Point</a:t>
                </a:r>
              </a:p>
            </c:rich>
          </c:tx>
          <c:overlay val="0"/>
        </c:title>
        <c:numFmt formatCode="0" sourceLinked="0"/>
        <c:majorTickMark val="out"/>
        <c:minorTickMark val="none"/>
        <c:tickLblPos val="nextTo"/>
        <c:txPr>
          <a:bodyPr/>
          <a:lstStyle/>
          <a:p>
            <a:pPr>
              <a:defRPr sz="800"/>
            </a:pPr>
            <a:endParaRPr lang="en-US"/>
          </a:p>
        </c:txPr>
        <c:crossAx val="531397064"/>
        <c:crosses val="autoZero"/>
        <c:crossBetween val="between"/>
      </c:valAx>
      <c:spPr>
        <a:solidFill>
          <a:schemeClr val="accent6">
            <a:lumMod val="40000"/>
            <a:lumOff val="60000"/>
          </a:schemeClr>
        </a:solidFill>
      </c:spPr>
    </c:plotArea>
    <c:plotVisOnly val="1"/>
    <c:dispBlanksAs val="gap"/>
    <c:showDLblsOverMax val="0"/>
  </c:chart>
  <c:spPr>
    <a:solidFill>
      <a:srgbClr val="F6C460"/>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Table!$G$52</c:f>
              <c:strCache>
                <c:ptCount val="1"/>
                <c:pt idx="0">
                  <c:v>National vs (NOC) MANAWATU-WHANGANUI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9CF8-43CC-8EF7-5BAEA055F6A5}"/>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F8-43CC-8EF7-5BAEA055F6A5}"/>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F8-43CC-8EF7-5BAEA055F6A5}"/>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F8-43CC-8EF7-5BAEA055F6A5}"/>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F8-43CC-8EF7-5BAEA055F6A5}"/>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F8-43CC-8EF7-5BAEA055F6A5}"/>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F8-43CC-8EF7-5BAEA055F6A5}"/>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F8-43CC-8EF7-5BAEA055F6A5}"/>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F8-43CC-8EF7-5BAEA055F6A5}"/>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CF8-43CC-8EF7-5BAEA055F6A5}"/>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F8-43CC-8EF7-5BAEA055F6A5}"/>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CF8-43CC-8EF7-5BAEA055F6A5}"/>
                </c:ext>
              </c:extLst>
            </c:dLbl>
            <c:dLbl>
              <c:idx val="19"/>
              <c:layout>
                <c:manualLayout>
                  <c:x val="-9.2767218456925155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F8-43CC-8EF7-5BAEA055F6A5}"/>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CF8-43CC-8EF7-5BAEA055F6A5}"/>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Table!$J$34:$O$34</c:f>
              <c:numCache>
                <c:formatCode>General</c:formatCode>
                <c:ptCount val="6"/>
                <c:pt idx="0">
                  <c:v>2014</c:v>
                </c:pt>
                <c:pt idx="1">
                  <c:v>2015</c:v>
                </c:pt>
                <c:pt idx="2">
                  <c:v>2016</c:v>
                </c:pt>
                <c:pt idx="3">
                  <c:v>2017</c:v>
                </c:pt>
                <c:pt idx="4">
                  <c:v>2018</c:v>
                </c:pt>
                <c:pt idx="5">
                  <c:v>2019</c:v>
                </c:pt>
              </c:numCache>
            </c:numRef>
          </c:cat>
          <c:val>
            <c:numRef>
              <c:f>Table!$J$52:$O$52</c:f>
              <c:numCache>
                <c:formatCode>0.00</c:formatCode>
                <c:ptCount val="6"/>
                <c:pt idx="0">
                  <c:v>3.0609999999999928</c:v>
                </c:pt>
                <c:pt idx="1">
                  <c:v>-1.2678000000000083</c:v>
                </c:pt>
                <c:pt idx="2">
                  <c:v>10.175200000000004</c:v>
                </c:pt>
                <c:pt idx="3">
                  <c:v>4.517399999999995</c:v>
                </c:pt>
                <c:pt idx="4">
                  <c:v>18.33570000000001</c:v>
                </c:pt>
                <c:pt idx="5">
                  <c:v>6.4729000000000099</c:v>
                </c:pt>
              </c:numCache>
            </c:numRef>
          </c:val>
          <c:extLst>
            <c:ext xmlns:c16="http://schemas.microsoft.com/office/drawing/2014/chart" uri="{C3380CC4-5D6E-409C-BE32-E72D297353CC}">
              <c16:uniqueId val="{0000000F-9CF8-43CC-8EF7-5BAEA055F6A5}"/>
            </c:ext>
          </c:extLst>
        </c:ser>
        <c:dLbls>
          <c:showLegendKey val="0"/>
          <c:showVal val="0"/>
          <c:showCatName val="0"/>
          <c:showSerName val="0"/>
          <c:showPercent val="0"/>
          <c:showBubbleSize val="0"/>
        </c:dLbls>
        <c:gapWidth val="86"/>
        <c:axId val="531398240"/>
        <c:axId val="531840624"/>
      </c:barChart>
      <c:catAx>
        <c:axId val="531398240"/>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33"/>
            </c:manualLayout>
          </c:layout>
          <c:overlay val="0"/>
        </c:title>
        <c:numFmt formatCode="General" sourceLinked="1"/>
        <c:majorTickMark val="out"/>
        <c:minorTickMark val="none"/>
        <c:tickLblPos val="low"/>
        <c:txPr>
          <a:bodyPr rot="0" vert="horz"/>
          <a:lstStyle/>
          <a:p>
            <a:pPr>
              <a:defRPr sz="800"/>
            </a:pPr>
            <a:endParaRPr lang="en-US"/>
          </a:p>
        </c:txPr>
        <c:crossAx val="531840624"/>
        <c:crosses val="autoZero"/>
        <c:auto val="1"/>
        <c:lblAlgn val="ctr"/>
        <c:lblOffset val="100"/>
        <c:noMultiLvlLbl val="0"/>
      </c:catAx>
      <c:valAx>
        <c:axId val="531840624"/>
        <c:scaling>
          <c:orientation val="minMax"/>
        </c:scaling>
        <c:delete val="0"/>
        <c:axPos val="l"/>
        <c:majorGridlines/>
        <c:title>
          <c:tx>
            <c:rich>
              <a:bodyPr rot="-5400000" vert="horz"/>
              <a:lstStyle/>
              <a:p>
                <a:pPr>
                  <a:defRPr sz="800"/>
                </a:pPr>
                <a:r>
                  <a:rPr lang="en-US" sz="800"/>
                  <a:t>Percentage Point</a:t>
                </a:r>
              </a:p>
            </c:rich>
          </c:tx>
          <c:overlay val="0"/>
        </c:title>
        <c:numFmt formatCode="0" sourceLinked="0"/>
        <c:majorTickMark val="out"/>
        <c:minorTickMark val="none"/>
        <c:tickLblPos val="nextTo"/>
        <c:txPr>
          <a:bodyPr/>
          <a:lstStyle/>
          <a:p>
            <a:pPr>
              <a:defRPr sz="800"/>
            </a:pPr>
            <a:endParaRPr lang="en-US"/>
          </a:p>
        </c:txPr>
        <c:crossAx val="531398240"/>
        <c:crosses val="autoZero"/>
        <c:crossBetween val="between"/>
      </c:valAx>
      <c:spPr>
        <a:solidFill>
          <a:srgbClr val="EBC63D"/>
        </a:solidFill>
        <a:scene3d>
          <a:camera prst="orthographicFront"/>
          <a:lightRig rig="threePt" dir="t"/>
        </a:scene3d>
        <a:sp3d>
          <a:bevelT/>
        </a:sp3d>
      </c:spPr>
    </c:plotArea>
    <c:plotVisOnly val="1"/>
    <c:dispBlanksAs val="gap"/>
    <c:showDLblsOverMax val="0"/>
  </c:chart>
  <c:spPr>
    <a:solidFill>
      <a:srgbClr val="F8E8BA"/>
    </a:solidFill>
    <a:scene3d>
      <a:camera prst="orthographicFront"/>
      <a:lightRig rig="threePt" dir="t"/>
    </a:scene3d>
    <a:sp3d>
      <a:bevelT/>
    </a:sp3d>
  </c:spPr>
  <c:printSettings>
    <c:headerFooter/>
    <c:pageMargins b="0.75000000000000844" l="0.70000000000000062" r="0.70000000000000062" t="0.750000000000008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AEF-407C-A7C3-BF5A1FD953C0}"/>
              </c:ext>
            </c:extLst>
          </c:dPt>
          <c:dLbls>
            <c:dLbl>
              <c:idx val="0"/>
              <c:layout>
                <c:manualLayout>
                  <c:x val="7.4211502782931356E-3"/>
                  <c:y val="9.1548191652895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EF-407C-A7C3-BF5A1FD953C0}"/>
                </c:ext>
              </c:extLst>
            </c:dLbl>
            <c:dLbl>
              <c:idx val="3"/>
              <c:layout>
                <c:manualLayout>
                  <c:x val="-2.4174250945904487E-3"/>
                  <c:y val="2.1749904036590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EF-407C-A7C3-BF5A1FD953C0}"/>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EF-407C-A7C3-BF5A1FD953C0}"/>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EF-407C-A7C3-BF5A1FD953C0}"/>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EF-407C-A7C3-BF5A1FD953C0}"/>
                </c:ext>
              </c:extLst>
            </c:dLbl>
            <c:dLbl>
              <c:idx val="9"/>
              <c:layout>
                <c:manualLayout>
                  <c:x val="-9.8385753728835838E-3"/>
                  <c:y val="1.830963833057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EF-407C-A7C3-BF5A1FD953C0}"/>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EF-407C-A7C3-BF5A1FD953C0}"/>
                </c:ext>
              </c:extLst>
            </c:dLbl>
            <c:dLbl>
              <c:idx val="11"/>
              <c:layout>
                <c:manualLayout>
                  <c:x val="0"/>
                  <c:y val="2.7464457495868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EF-407C-A7C3-BF5A1FD953C0}"/>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EF-407C-A7C3-BF5A1FD953C0}"/>
                </c:ext>
              </c:extLst>
            </c:dLbl>
            <c:dLbl>
              <c:idx val="13"/>
              <c:layout>
                <c:manualLayout>
                  <c:x val="7.5902200536621233E-3"/>
                  <c:y val="3.0321554012532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EF-407C-A7C3-BF5A1FD953C0}"/>
                </c:ext>
              </c:extLst>
            </c:dLbl>
            <c:dLbl>
              <c:idx val="15"/>
              <c:layout>
                <c:manualLayout>
                  <c:x val="2.5300084242717322E-3"/>
                  <c:y val="6.29772264862614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EF-407C-A7C3-BF5A1FD953C0}"/>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EF-407C-A7C3-BF5A1FD953C0}"/>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EF-407C-A7C3-BF5A1FD953C0}"/>
                </c:ext>
              </c:extLst>
            </c:dLbl>
            <c:dLbl>
              <c:idx val="18"/>
              <c:layout>
                <c:manualLayout>
                  <c:x val="-9.0701900049715718E-17"/>
                  <c:y val="1.830963833057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EF-407C-A7C3-BF5A1FD953C0}"/>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AEF-407C-A7C3-BF5A1FD953C0}"/>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AEF-407C-A7C3-BF5A1FD953C0}"/>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Table!$G$236:$G$258</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Table!$L$236:$L$258</c:f>
              <c:numCache>
                <c:formatCode>0.0</c:formatCode>
                <c:ptCount val="23"/>
                <c:pt idx="0">
                  <c:v>962.28700000000003</c:v>
                </c:pt>
                <c:pt idx="1">
                  <c:v>454.62</c:v>
                </c:pt>
                <c:pt idx="2">
                  <c:v>744.54899999999998</c:v>
                </c:pt>
                <c:pt idx="3">
                  <c:v>531.49900000000002</c:v>
                </c:pt>
                <c:pt idx="4">
                  <c:v>346.721</c:v>
                </c:pt>
                <c:pt idx="5">
                  <c:v>345.90600000000001</c:v>
                </c:pt>
                <c:pt idx="6">
                  <c:v>566.95500000000004</c:v>
                </c:pt>
                <c:pt idx="7">
                  <c:v>244.65899999999999</c:v>
                </c:pt>
                <c:pt idx="8">
                  <c:v>193.696</c:v>
                </c:pt>
                <c:pt idx="9">
                  <c:v>137.22200000000001</c:v>
                </c:pt>
                <c:pt idx="10">
                  <c:v>491.726</c:v>
                </c:pt>
                <c:pt idx="11">
                  <c:v>521.41800000000001</c:v>
                </c:pt>
                <c:pt idx="12">
                  <c:v>630.83399999999995</c:v>
                </c:pt>
                <c:pt idx="13">
                  <c:v>378.02</c:v>
                </c:pt>
                <c:pt idx="14">
                  <c:v>385.11900000000003</c:v>
                </c:pt>
                <c:pt idx="15">
                  <c:v>259.40499999999997</c:v>
                </c:pt>
                <c:pt idx="16">
                  <c:v>808.16200000000003</c:v>
                </c:pt>
                <c:pt idx="17">
                  <c:v>571.21100000000001</c:v>
                </c:pt>
                <c:pt idx="18">
                  <c:v>119.202</c:v>
                </c:pt>
                <c:pt idx="19">
                  <c:v>877.64099999999996</c:v>
                </c:pt>
                <c:pt idx="20">
                  <c:v>535.36599999999999</c:v>
                </c:pt>
                <c:pt idx="21">
                  <c:v>770.09400000000005</c:v>
                </c:pt>
                <c:pt idx="22">
                  <c:v>685.77</c:v>
                </c:pt>
              </c:numCache>
            </c:numRef>
          </c:val>
          <c:extLst>
            <c:ext xmlns:c16="http://schemas.microsoft.com/office/drawing/2014/chart" uri="{C3380CC4-5D6E-409C-BE32-E72D297353CC}">
              <c16:uniqueId val="{00000012-BAEF-407C-A7C3-BF5A1FD953C0}"/>
            </c:ext>
          </c:extLst>
        </c:ser>
        <c:dLbls>
          <c:showLegendKey val="0"/>
          <c:showVal val="0"/>
          <c:showCatName val="0"/>
          <c:showSerName val="0"/>
          <c:showPercent val="0"/>
          <c:showBubbleSize val="0"/>
        </c:dLbls>
        <c:gapWidth val="86"/>
        <c:axId val="527477392"/>
        <c:axId val="527476216"/>
      </c:barChart>
      <c:catAx>
        <c:axId val="527477392"/>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pPr>
            <a:endParaRPr lang="en-US"/>
          </a:p>
        </c:txPr>
        <c:crossAx val="527476216"/>
        <c:crosses val="autoZero"/>
        <c:auto val="1"/>
        <c:lblAlgn val="ctr"/>
        <c:lblOffset val="100"/>
        <c:noMultiLvlLbl val="0"/>
      </c:catAx>
      <c:valAx>
        <c:axId val="527476216"/>
        <c:scaling>
          <c:orientation val="minMax"/>
        </c:scaling>
        <c:delete val="0"/>
        <c:axPos val="l"/>
        <c:majorGridlines/>
        <c:title>
          <c:tx>
            <c:rich>
              <a:bodyPr rot="-5400000" vert="horz"/>
              <a:lstStyle/>
              <a:p>
                <a:pPr>
                  <a:defRPr sz="600"/>
                </a:pPr>
                <a:r>
                  <a:rPr lang="en-US" sz="600"/>
                  <a:t>Network Length (km)</a:t>
                </a:r>
              </a:p>
            </c:rich>
          </c:tx>
          <c:layout>
            <c:manualLayout>
              <c:xMode val="edge"/>
              <c:yMode val="edge"/>
              <c:x val="2.146114852526582E-2"/>
              <c:y val="0.26712717089055882"/>
            </c:manualLayout>
          </c:layout>
          <c:overlay val="0"/>
        </c:title>
        <c:numFmt formatCode="0" sourceLinked="0"/>
        <c:majorTickMark val="out"/>
        <c:minorTickMark val="none"/>
        <c:tickLblPos val="nextTo"/>
        <c:txPr>
          <a:bodyPr/>
          <a:lstStyle/>
          <a:p>
            <a:pPr>
              <a:defRPr sz="800"/>
            </a:pPr>
            <a:endParaRPr lang="en-US"/>
          </a:p>
        </c:txPr>
        <c:crossAx val="527477392"/>
        <c:crosses val="autoZero"/>
        <c:crossBetween val="between"/>
      </c:valAx>
      <c:spPr>
        <a:solidFill>
          <a:schemeClr val="bg1">
            <a:lumMod val="95000"/>
          </a:schemeClr>
        </a:solidFill>
      </c:spPr>
    </c:plotArea>
    <c:plotVisOnly val="1"/>
    <c:dispBlanksAs val="gap"/>
    <c:showDLblsOverMax val="0"/>
  </c:chart>
  <c:spPr>
    <a:solidFill>
      <a:srgbClr val="B1AB2D"/>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6351706036747"/>
          <c:y val="5.1400554097404488E-2"/>
          <c:w val="0.7669017935258251"/>
          <c:h val="0.76423228346456762"/>
        </c:manualLayout>
      </c:layout>
      <c:barChart>
        <c:barDir val="col"/>
        <c:grouping val="clustered"/>
        <c:varyColors val="0"/>
        <c:ser>
          <c:idx val="0"/>
          <c:order val="0"/>
          <c:tx>
            <c:strRef>
              <c:f>Table!$J$34</c:f>
              <c:strCache>
                <c:ptCount val="1"/>
                <c:pt idx="0">
                  <c:v>2014</c:v>
                </c:pt>
              </c:strCache>
            </c:strRef>
          </c:tx>
          <c:spPr>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Table!$J$35:$J$41</c:f>
              <c:numCache>
                <c:formatCode>0.00</c:formatCode>
                <c:ptCount val="7"/>
                <c:pt idx="0">
                  <c:v>79.434899999999999</c:v>
                </c:pt>
                <c:pt idx="1">
                  <c:v>85.338499999999996</c:v>
                </c:pt>
                <c:pt idx="2">
                  <c:v>72.042699999999996</c:v>
                </c:pt>
                <c:pt idx="3">
                  <c:v>80.012299999999996</c:v>
                </c:pt>
                <c:pt idx="4">
                  <c:v>86.542299999999997</c:v>
                </c:pt>
                <c:pt idx="5">
                  <c:v>76.374200000000002</c:v>
                </c:pt>
                <c:pt idx="6">
                  <c:v>74.522400000000005</c:v>
                </c:pt>
              </c:numCache>
            </c:numRef>
          </c:val>
          <c:extLst>
            <c:ext xmlns:c16="http://schemas.microsoft.com/office/drawing/2014/chart" uri="{C3380CC4-5D6E-409C-BE32-E72D297353CC}">
              <c16:uniqueId val="{00000000-1B31-4178-8477-BB4C5A3FF98F}"/>
            </c:ext>
          </c:extLst>
        </c:ser>
        <c:ser>
          <c:idx val="1"/>
          <c:order val="1"/>
          <c:tx>
            <c:strRef>
              <c:f>Table!$K$34</c:f>
              <c:strCache>
                <c:ptCount val="1"/>
                <c:pt idx="0">
                  <c:v>2015</c:v>
                </c:pt>
              </c:strCache>
            </c:strRef>
          </c:tx>
          <c:spPr>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Table!$K$35:$K$41</c:f>
              <c:numCache>
                <c:formatCode>0.00</c:formatCode>
                <c:ptCount val="7"/>
                <c:pt idx="0">
                  <c:v>78.771199999999993</c:v>
                </c:pt>
                <c:pt idx="1">
                  <c:v>82.846800000000002</c:v>
                </c:pt>
                <c:pt idx="2">
                  <c:v>75.933199999999999</c:v>
                </c:pt>
                <c:pt idx="3">
                  <c:v>78.073899999999995</c:v>
                </c:pt>
                <c:pt idx="4">
                  <c:v>87.329300000000003</c:v>
                </c:pt>
                <c:pt idx="5">
                  <c:v>78.729500000000002</c:v>
                </c:pt>
                <c:pt idx="6">
                  <c:v>73.790899999999993</c:v>
                </c:pt>
              </c:numCache>
            </c:numRef>
          </c:val>
          <c:extLst>
            <c:ext xmlns:c16="http://schemas.microsoft.com/office/drawing/2014/chart" uri="{C3380CC4-5D6E-409C-BE32-E72D297353CC}">
              <c16:uniqueId val="{00000001-1B31-4178-8477-BB4C5A3FF98F}"/>
            </c:ext>
          </c:extLst>
        </c:ser>
        <c:ser>
          <c:idx val="2"/>
          <c:order val="2"/>
          <c:tx>
            <c:strRef>
              <c:f>Table!$L$34</c:f>
              <c:strCache>
                <c:ptCount val="1"/>
                <c:pt idx="0">
                  <c:v>2016</c:v>
                </c:pt>
              </c:strCache>
            </c:strRef>
          </c:tx>
          <c:spPr>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Table!$L$35:$L$41</c:f>
              <c:numCache>
                <c:formatCode>0.00</c:formatCode>
                <c:ptCount val="7"/>
                <c:pt idx="0">
                  <c:v>79.668000000000006</c:v>
                </c:pt>
                <c:pt idx="1">
                  <c:v>87.405299999999997</c:v>
                </c:pt>
                <c:pt idx="2">
                  <c:v>75.233999999999995</c:v>
                </c:pt>
                <c:pt idx="3">
                  <c:v>77.593400000000003</c:v>
                </c:pt>
                <c:pt idx="4">
                  <c:v>86.660799999999995</c:v>
                </c:pt>
                <c:pt idx="5">
                  <c:v>75.002600000000001</c:v>
                </c:pt>
                <c:pt idx="6">
                  <c:v>77.135199999999998</c:v>
                </c:pt>
              </c:numCache>
            </c:numRef>
          </c:val>
          <c:extLst>
            <c:ext xmlns:c16="http://schemas.microsoft.com/office/drawing/2014/chart" uri="{C3380CC4-5D6E-409C-BE32-E72D297353CC}">
              <c16:uniqueId val="{00000002-1B31-4178-8477-BB4C5A3FF98F}"/>
            </c:ext>
          </c:extLst>
        </c:ser>
        <c:ser>
          <c:idx val="3"/>
          <c:order val="3"/>
          <c:tx>
            <c:strRef>
              <c:f>Table!$M$34</c:f>
              <c:strCache>
                <c:ptCount val="1"/>
                <c:pt idx="0">
                  <c:v>2017</c:v>
                </c:pt>
              </c:strCache>
            </c:strRef>
          </c:tx>
          <c:spPr>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Table!$M$35:$M$41</c:f>
              <c:numCache>
                <c:formatCode>0.00</c:formatCode>
                <c:ptCount val="7"/>
                <c:pt idx="0">
                  <c:v>79.868600000000001</c:v>
                </c:pt>
                <c:pt idx="1">
                  <c:v>88.468999999999994</c:v>
                </c:pt>
                <c:pt idx="2">
                  <c:v>71.791499999999999</c:v>
                </c:pt>
                <c:pt idx="3">
                  <c:v>77.4589</c:v>
                </c:pt>
                <c:pt idx="4">
                  <c:v>86.412499999999994</c:v>
                </c:pt>
                <c:pt idx="5">
                  <c:v>76.844700000000003</c:v>
                </c:pt>
                <c:pt idx="6">
                  <c:v>75.584900000000005</c:v>
                </c:pt>
              </c:numCache>
            </c:numRef>
          </c:val>
          <c:extLst>
            <c:ext xmlns:c16="http://schemas.microsoft.com/office/drawing/2014/chart" uri="{C3380CC4-5D6E-409C-BE32-E72D297353CC}">
              <c16:uniqueId val="{00000003-1B31-4178-8477-BB4C5A3FF98F}"/>
            </c:ext>
          </c:extLst>
        </c:ser>
        <c:ser>
          <c:idx val="4"/>
          <c:order val="4"/>
          <c:tx>
            <c:strRef>
              <c:f>Table!$N$34</c:f>
              <c:strCache>
                <c:ptCount val="1"/>
                <c:pt idx="0">
                  <c:v>2018</c:v>
                </c:pt>
              </c:strCache>
            </c:strRef>
          </c:tx>
          <c:spPr>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Table!$N$35:$N$41</c:f>
              <c:numCache>
                <c:formatCode>0.00</c:formatCode>
                <c:ptCount val="7"/>
                <c:pt idx="0">
                  <c:v>77.210400000000007</c:v>
                </c:pt>
                <c:pt idx="1">
                  <c:v>88.351200000000006</c:v>
                </c:pt>
                <c:pt idx="2">
                  <c:v>64.830799999999996</c:v>
                </c:pt>
                <c:pt idx="3">
                  <c:v>71.652799999999999</c:v>
                </c:pt>
                <c:pt idx="4">
                  <c:v>79.7988</c:v>
                </c:pt>
                <c:pt idx="5">
                  <c:v>73.717100000000002</c:v>
                </c:pt>
                <c:pt idx="6">
                  <c:v>76.583600000000004</c:v>
                </c:pt>
              </c:numCache>
            </c:numRef>
          </c:val>
          <c:extLst>
            <c:ext xmlns:c16="http://schemas.microsoft.com/office/drawing/2014/chart" uri="{C3380CC4-5D6E-409C-BE32-E72D297353CC}">
              <c16:uniqueId val="{00000004-1B31-4178-8477-BB4C5A3FF98F}"/>
            </c:ext>
          </c:extLst>
        </c:ser>
        <c:ser>
          <c:idx val="5"/>
          <c:order val="5"/>
          <c:tx>
            <c:strRef>
              <c:f>Table!$O$34</c:f>
              <c:strCache>
                <c:ptCount val="1"/>
                <c:pt idx="0">
                  <c:v>2019</c:v>
                </c:pt>
              </c:strCache>
            </c:strRef>
          </c:tx>
          <c:spPr>
            <a:solidFill>
              <a:schemeClr val="accent2">
                <a:lumMod val="60000"/>
                <a:lumOff val="40000"/>
              </a:schemeClr>
            </a:solidFill>
            <a:scene3d>
              <a:camera prst="orthographicFront"/>
              <a:lightRig rig="threePt" dir="t"/>
            </a:scene3d>
            <a:sp3d>
              <a:bevelT/>
              <a:bevelB/>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Table!$O$35:$O$41</c:f>
              <c:numCache>
                <c:formatCode>0.00</c:formatCode>
                <c:ptCount val="7"/>
                <c:pt idx="0">
                  <c:v>82.340500000000006</c:v>
                </c:pt>
                <c:pt idx="1">
                  <c:v>90.965299999999999</c:v>
                </c:pt>
                <c:pt idx="2">
                  <c:v>77.282200000000003</c:v>
                </c:pt>
                <c:pt idx="3">
                  <c:v>75.496099999999998</c:v>
                </c:pt>
                <c:pt idx="4">
                  <c:v>84.445499999999996</c:v>
                </c:pt>
                <c:pt idx="5">
                  <c:v>78.230900000000005</c:v>
                </c:pt>
                <c:pt idx="6">
                  <c:v>84.0428</c:v>
                </c:pt>
              </c:numCache>
            </c:numRef>
          </c:val>
          <c:extLst>
            <c:ext xmlns:c16="http://schemas.microsoft.com/office/drawing/2014/chart" uri="{C3380CC4-5D6E-409C-BE32-E72D297353CC}">
              <c16:uniqueId val="{00000005-1B31-4178-8477-BB4C5A3FF98F}"/>
            </c:ext>
          </c:extLst>
        </c:ser>
        <c:dLbls>
          <c:showLegendKey val="0"/>
          <c:showVal val="0"/>
          <c:showCatName val="0"/>
          <c:showSerName val="0"/>
          <c:showPercent val="0"/>
          <c:showBubbleSize val="0"/>
        </c:dLbls>
        <c:gapWidth val="150"/>
        <c:axId val="531839056"/>
        <c:axId val="531841016"/>
      </c:barChart>
      <c:catAx>
        <c:axId val="531839056"/>
        <c:scaling>
          <c:orientation val="minMax"/>
        </c:scaling>
        <c:delete val="0"/>
        <c:axPos val="b"/>
        <c:title>
          <c:tx>
            <c:rich>
              <a:bodyPr/>
              <a:lstStyle/>
              <a:p>
                <a:pPr>
                  <a:defRPr sz="800" b="1"/>
                </a:pPr>
                <a:r>
                  <a:rPr lang="en-US" sz="800" b="1"/>
                  <a:t>New Road Classification</a:t>
                </a:r>
              </a:p>
            </c:rich>
          </c:tx>
          <c:overlay val="0"/>
        </c:title>
        <c:numFmt formatCode="General" sourceLinked="0"/>
        <c:majorTickMark val="out"/>
        <c:minorTickMark val="none"/>
        <c:tickLblPos val="nextTo"/>
        <c:txPr>
          <a:bodyPr/>
          <a:lstStyle/>
          <a:p>
            <a:pPr>
              <a:defRPr sz="700">
                <a:latin typeface="Arial" pitchFamily="34" charset="0"/>
                <a:cs typeface="Arial" pitchFamily="34" charset="0"/>
              </a:defRPr>
            </a:pPr>
            <a:endParaRPr lang="en-US"/>
          </a:p>
        </c:txPr>
        <c:crossAx val="531841016"/>
        <c:crosses val="autoZero"/>
        <c:auto val="1"/>
        <c:lblAlgn val="ctr"/>
        <c:lblOffset val="100"/>
        <c:noMultiLvlLbl val="0"/>
      </c:catAx>
      <c:valAx>
        <c:axId val="531841016"/>
        <c:scaling>
          <c:orientation val="minMax"/>
          <c:min val="75"/>
        </c:scaling>
        <c:delete val="0"/>
        <c:axPos val="l"/>
        <c:majorGridlines/>
        <c:title>
          <c:tx>
            <c:rich>
              <a:bodyPr rot="-5400000" vert="horz"/>
              <a:lstStyle/>
              <a:p>
                <a:pPr>
                  <a:defRPr sz="700"/>
                </a:pPr>
                <a:r>
                  <a:rPr lang="en-US" sz="700"/>
                  <a:t>Annual VKT &gt; investigation Level (%)</a:t>
                </a:r>
              </a:p>
            </c:rich>
          </c:tx>
          <c:overlay val="0"/>
        </c:title>
        <c:numFmt formatCode="0" sourceLinked="0"/>
        <c:majorTickMark val="out"/>
        <c:minorTickMark val="none"/>
        <c:tickLblPos val="nextTo"/>
        <c:crossAx val="531839056"/>
        <c:crosses val="autoZero"/>
        <c:crossBetween val="between"/>
      </c:valAx>
      <c:spPr>
        <a:solidFill>
          <a:srgbClr val="EDC677"/>
        </a:solidFill>
        <a:scene3d>
          <a:camera prst="orthographicFront"/>
          <a:lightRig rig="threePt" dir="t"/>
        </a:scene3d>
        <a:sp3d>
          <a:bevelT/>
        </a:sp3d>
      </c:spPr>
    </c:plotArea>
    <c:legend>
      <c:legendPos val="r"/>
      <c:layout>
        <c:manualLayout>
          <c:xMode val="edge"/>
          <c:yMode val="edge"/>
          <c:x val="0.88537642169728759"/>
          <c:y val="0.17940398075241068"/>
          <c:w val="8.1691287691372502E-2"/>
          <c:h val="0.44850827896801698"/>
        </c:manualLayout>
      </c:layout>
      <c:overlay val="0"/>
      <c:txPr>
        <a:bodyPr/>
        <a:lstStyle/>
        <a:p>
          <a:pPr>
            <a:defRPr sz="900"/>
          </a:pPr>
          <a:endParaRPr lang="en-US"/>
        </a:p>
      </c:txPr>
    </c:legend>
    <c:plotVisOnly val="1"/>
    <c:dispBlanksAs val="gap"/>
    <c:showDLblsOverMax val="0"/>
  </c:chart>
  <c:spPr>
    <a:solidFill>
      <a:srgbClr val="E8BF28"/>
    </a:solidFill>
    <a:scene3d>
      <a:camera prst="orthographicFront"/>
      <a:lightRig rig="threePt" dir="t"/>
    </a:scene3d>
    <a:sp3d>
      <a:bevelT/>
    </a:sp3d>
  </c:spPr>
  <c:printSettings>
    <c:headerFooter/>
    <c:pageMargins b="0.75000000000000766" l="0.70000000000000062" r="0.70000000000000062" t="0.7500000000000076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6351706036747"/>
          <c:y val="5.1400554097404488E-2"/>
          <c:w val="0.7669017935258251"/>
          <c:h val="0.76423228346456762"/>
        </c:manualLayout>
      </c:layout>
      <c:barChart>
        <c:barDir val="col"/>
        <c:grouping val="clustered"/>
        <c:varyColors val="0"/>
        <c:ser>
          <c:idx val="0"/>
          <c:order val="0"/>
          <c:tx>
            <c:strRef>
              <c:f>Table!$J$34</c:f>
              <c:strCache>
                <c:ptCount val="1"/>
                <c:pt idx="0">
                  <c:v>2014</c:v>
                </c:pt>
              </c:strCache>
            </c:strRef>
          </c:tx>
          <c:spPr>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Table!$J$44:$J$50</c:f>
              <c:numCache>
                <c:formatCode>0.00</c:formatCode>
                <c:ptCount val="7"/>
                <c:pt idx="0">
                  <c:v>76.373900000000006</c:v>
                </c:pt>
                <c:pt idx="1">
                  <c:v>0</c:v>
                </c:pt>
                <c:pt idx="2">
                  <c:v>74.892899999999997</c:v>
                </c:pt>
                <c:pt idx="3">
                  <c:v>81.7804</c:v>
                </c:pt>
                <c:pt idx="4">
                  <c:v>66.805999999999997</c:v>
                </c:pt>
                <c:pt idx="5">
                  <c:v>80.688199999999995</c:v>
                </c:pt>
                <c:pt idx="6">
                  <c:v>0</c:v>
                </c:pt>
              </c:numCache>
            </c:numRef>
          </c:val>
          <c:extLst>
            <c:ext xmlns:c16="http://schemas.microsoft.com/office/drawing/2014/chart" uri="{C3380CC4-5D6E-409C-BE32-E72D297353CC}">
              <c16:uniqueId val="{00000000-CCAF-4366-A671-58C284DA8CBD}"/>
            </c:ext>
          </c:extLst>
        </c:ser>
        <c:ser>
          <c:idx val="1"/>
          <c:order val="1"/>
          <c:tx>
            <c:strRef>
              <c:f>Table!$K$34</c:f>
              <c:strCache>
                <c:ptCount val="1"/>
                <c:pt idx="0">
                  <c:v>2015</c:v>
                </c:pt>
              </c:strCache>
            </c:strRef>
          </c:tx>
          <c:spPr>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Table!$K$44:$K$50</c:f>
              <c:numCache>
                <c:formatCode>0.00</c:formatCode>
                <c:ptCount val="7"/>
                <c:pt idx="0">
                  <c:v>80.039000000000001</c:v>
                </c:pt>
                <c:pt idx="1">
                  <c:v>0</c:v>
                </c:pt>
                <c:pt idx="2">
                  <c:v>78.606399999999994</c:v>
                </c:pt>
                <c:pt idx="3">
                  <c:v>82.767899999999997</c:v>
                </c:pt>
                <c:pt idx="4">
                  <c:v>74.614000000000004</c:v>
                </c:pt>
                <c:pt idx="5">
                  <c:v>89.077799999999996</c:v>
                </c:pt>
                <c:pt idx="6">
                  <c:v>0</c:v>
                </c:pt>
              </c:numCache>
            </c:numRef>
          </c:val>
          <c:extLst>
            <c:ext xmlns:c16="http://schemas.microsoft.com/office/drawing/2014/chart" uri="{C3380CC4-5D6E-409C-BE32-E72D297353CC}">
              <c16:uniqueId val="{00000001-CCAF-4366-A671-58C284DA8CBD}"/>
            </c:ext>
          </c:extLst>
        </c:ser>
        <c:ser>
          <c:idx val="2"/>
          <c:order val="2"/>
          <c:tx>
            <c:strRef>
              <c:f>Table!$L$34</c:f>
              <c:strCache>
                <c:ptCount val="1"/>
                <c:pt idx="0">
                  <c:v>2016</c:v>
                </c:pt>
              </c:strCache>
            </c:strRef>
          </c:tx>
          <c:spPr>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Table!$L$44:$L$50</c:f>
              <c:numCache>
                <c:formatCode>0.00</c:formatCode>
                <c:ptCount val="7"/>
                <c:pt idx="0">
                  <c:v>69.492800000000003</c:v>
                </c:pt>
                <c:pt idx="1">
                  <c:v>0</c:v>
                </c:pt>
                <c:pt idx="2">
                  <c:v>66.032799999999995</c:v>
                </c:pt>
                <c:pt idx="3">
                  <c:v>75.750200000000007</c:v>
                </c:pt>
                <c:pt idx="4">
                  <c:v>60.453899999999997</c:v>
                </c:pt>
                <c:pt idx="5">
                  <c:v>88.714100000000002</c:v>
                </c:pt>
                <c:pt idx="6">
                  <c:v>0</c:v>
                </c:pt>
              </c:numCache>
            </c:numRef>
          </c:val>
          <c:extLst>
            <c:ext xmlns:c16="http://schemas.microsoft.com/office/drawing/2014/chart" uri="{C3380CC4-5D6E-409C-BE32-E72D297353CC}">
              <c16:uniqueId val="{00000002-CCAF-4366-A671-58C284DA8CBD}"/>
            </c:ext>
          </c:extLst>
        </c:ser>
        <c:ser>
          <c:idx val="3"/>
          <c:order val="3"/>
          <c:tx>
            <c:strRef>
              <c:f>Table!$M$34</c:f>
              <c:strCache>
                <c:ptCount val="1"/>
                <c:pt idx="0">
                  <c:v>2017</c:v>
                </c:pt>
              </c:strCache>
            </c:strRef>
          </c:tx>
          <c:spPr>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Table!$M$44:$M$50</c:f>
              <c:numCache>
                <c:formatCode>0.00</c:formatCode>
                <c:ptCount val="7"/>
                <c:pt idx="0">
                  <c:v>75.351200000000006</c:v>
                </c:pt>
                <c:pt idx="1">
                  <c:v>0</c:v>
                </c:pt>
                <c:pt idx="2">
                  <c:v>76.500299999999996</c:v>
                </c:pt>
                <c:pt idx="3">
                  <c:v>75.426199999999994</c:v>
                </c:pt>
                <c:pt idx="4">
                  <c:v>57.151499999999999</c:v>
                </c:pt>
                <c:pt idx="5">
                  <c:v>77.859899999999996</c:v>
                </c:pt>
                <c:pt idx="6">
                  <c:v>0</c:v>
                </c:pt>
              </c:numCache>
            </c:numRef>
          </c:val>
          <c:extLst>
            <c:ext xmlns:c16="http://schemas.microsoft.com/office/drawing/2014/chart" uri="{C3380CC4-5D6E-409C-BE32-E72D297353CC}">
              <c16:uniqueId val="{00000003-CCAF-4366-A671-58C284DA8CBD}"/>
            </c:ext>
          </c:extLst>
        </c:ser>
        <c:ser>
          <c:idx val="4"/>
          <c:order val="4"/>
          <c:tx>
            <c:strRef>
              <c:f>Table!$N$34</c:f>
              <c:strCache>
                <c:ptCount val="1"/>
                <c:pt idx="0">
                  <c:v>2018</c:v>
                </c:pt>
              </c:strCache>
            </c:strRef>
          </c:tx>
          <c:spPr>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Table!$N$44:$N$50</c:f>
              <c:numCache>
                <c:formatCode>0.00</c:formatCode>
                <c:ptCount val="7"/>
                <c:pt idx="0">
                  <c:v>58.874699999999997</c:v>
                </c:pt>
                <c:pt idx="1">
                  <c:v>0</c:v>
                </c:pt>
                <c:pt idx="2">
                  <c:v>55.623899999999999</c:v>
                </c:pt>
                <c:pt idx="3">
                  <c:v>64.142899999999997</c:v>
                </c:pt>
                <c:pt idx="4">
                  <c:v>41.823799999999999</c:v>
                </c:pt>
                <c:pt idx="5">
                  <c:v>86.062700000000007</c:v>
                </c:pt>
                <c:pt idx="6">
                  <c:v>0</c:v>
                </c:pt>
              </c:numCache>
            </c:numRef>
          </c:val>
          <c:extLst>
            <c:ext xmlns:c16="http://schemas.microsoft.com/office/drawing/2014/chart" uri="{C3380CC4-5D6E-409C-BE32-E72D297353CC}">
              <c16:uniqueId val="{00000004-CCAF-4366-A671-58C284DA8CBD}"/>
            </c:ext>
          </c:extLst>
        </c:ser>
        <c:ser>
          <c:idx val="5"/>
          <c:order val="5"/>
          <c:tx>
            <c:strRef>
              <c:f>Table!$O$34</c:f>
              <c:strCache>
                <c:ptCount val="1"/>
                <c:pt idx="0">
                  <c:v>2019</c:v>
                </c:pt>
              </c:strCache>
            </c:strRef>
          </c:tx>
          <c:spPr>
            <a:solidFill>
              <a:schemeClr val="accent2">
                <a:lumMod val="60000"/>
                <a:lumOff val="40000"/>
              </a:schemeClr>
            </a:solidFill>
            <a:scene3d>
              <a:camera prst="orthographicFront"/>
              <a:lightRig rig="threePt" dir="t"/>
            </a:scene3d>
            <a:sp3d>
              <a:bevelT/>
              <a:bevelB/>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Table!$O$44:$O$50</c:f>
              <c:numCache>
                <c:formatCode>0.00</c:formatCode>
                <c:ptCount val="7"/>
                <c:pt idx="0">
                  <c:v>75.867599999999996</c:v>
                </c:pt>
                <c:pt idx="1">
                  <c:v>0</c:v>
                </c:pt>
                <c:pt idx="2">
                  <c:v>78.549800000000005</c:v>
                </c:pt>
                <c:pt idx="3">
                  <c:v>71.2654</c:v>
                </c:pt>
                <c:pt idx="4">
                  <c:v>59.1372</c:v>
                </c:pt>
                <c:pt idx="5">
                  <c:v>81.878399999999999</c:v>
                </c:pt>
                <c:pt idx="6">
                  <c:v>0</c:v>
                </c:pt>
              </c:numCache>
            </c:numRef>
          </c:val>
          <c:extLst>
            <c:ext xmlns:c16="http://schemas.microsoft.com/office/drawing/2014/chart" uri="{C3380CC4-5D6E-409C-BE32-E72D297353CC}">
              <c16:uniqueId val="{00000005-CCAF-4366-A671-58C284DA8CBD}"/>
            </c:ext>
          </c:extLst>
        </c:ser>
        <c:dLbls>
          <c:showLegendKey val="0"/>
          <c:showVal val="0"/>
          <c:showCatName val="0"/>
          <c:showSerName val="0"/>
          <c:showPercent val="0"/>
          <c:showBubbleSize val="0"/>
        </c:dLbls>
        <c:gapWidth val="150"/>
        <c:axId val="531839840"/>
        <c:axId val="531838272"/>
      </c:barChart>
      <c:catAx>
        <c:axId val="531839840"/>
        <c:scaling>
          <c:orientation val="minMax"/>
        </c:scaling>
        <c:delete val="0"/>
        <c:axPos val="b"/>
        <c:title>
          <c:tx>
            <c:rich>
              <a:bodyPr/>
              <a:lstStyle/>
              <a:p>
                <a:pPr>
                  <a:defRPr sz="800" b="1"/>
                </a:pPr>
                <a:r>
                  <a:rPr lang="en-US" sz="800" b="1"/>
                  <a:t>New Road Classification</a:t>
                </a:r>
              </a:p>
            </c:rich>
          </c:tx>
          <c:overlay val="0"/>
        </c:title>
        <c:numFmt formatCode="General" sourceLinked="0"/>
        <c:majorTickMark val="out"/>
        <c:minorTickMark val="none"/>
        <c:tickLblPos val="nextTo"/>
        <c:txPr>
          <a:bodyPr/>
          <a:lstStyle/>
          <a:p>
            <a:pPr>
              <a:defRPr sz="700">
                <a:latin typeface="Arial" pitchFamily="34" charset="0"/>
                <a:cs typeface="Arial" pitchFamily="34" charset="0"/>
              </a:defRPr>
            </a:pPr>
            <a:endParaRPr lang="en-US"/>
          </a:p>
        </c:txPr>
        <c:crossAx val="531838272"/>
        <c:crosses val="autoZero"/>
        <c:auto val="1"/>
        <c:lblAlgn val="ctr"/>
        <c:lblOffset val="100"/>
        <c:noMultiLvlLbl val="0"/>
      </c:catAx>
      <c:valAx>
        <c:axId val="531838272"/>
        <c:scaling>
          <c:orientation val="minMax"/>
          <c:max val="100"/>
          <c:min val="75"/>
        </c:scaling>
        <c:delete val="0"/>
        <c:axPos val="l"/>
        <c:majorGridlines/>
        <c:title>
          <c:tx>
            <c:rich>
              <a:bodyPr rot="-5400000" vert="horz"/>
              <a:lstStyle/>
              <a:p>
                <a:pPr>
                  <a:defRPr sz="700"/>
                </a:pPr>
                <a:r>
                  <a:rPr lang="en-US" sz="700"/>
                  <a:t>Annual VKT &gt; Investigation Level (%)</a:t>
                </a:r>
              </a:p>
            </c:rich>
          </c:tx>
          <c:overlay val="0"/>
        </c:title>
        <c:numFmt formatCode="0" sourceLinked="0"/>
        <c:majorTickMark val="out"/>
        <c:minorTickMark val="none"/>
        <c:tickLblPos val="nextTo"/>
        <c:crossAx val="531839840"/>
        <c:crosses val="autoZero"/>
        <c:crossBetween val="between"/>
      </c:valAx>
      <c:spPr>
        <a:solidFill>
          <a:srgbClr val="F1BF65"/>
        </a:solidFill>
        <a:scene3d>
          <a:camera prst="orthographicFront"/>
          <a:lightRig rig="threePt" dir="t"/>
        </a:scene3d>
        <a:sp3d>
          <a:bevelT/>
        </a:sp3d>
      </c:spPr>
    </c:plotArea>
    <c:legend>
      <c:legendPos val="r"/>
      <c:layout>
        <c:manualLayout>
          <c:xMode val="edge"/>
          <c:yMode val="edge"/>
          <c:x val="0.88537642169728759"/>
          <c:y val="0.17940398075241068"/>
          <c:w val="7.8723265128191139E-2"/>
          <c:h val="0.45763032163352463"/>
        </c:manualLayout>
      </c:layout>
      <c:overlay val="0"/>
      <c:txPr>
        <a:bodyPr/>
        <a:lstStyle/>
        <a:p>
          <a:pPr>
            <a:defRPr sz="900"/>
          </a:pPr>
          <a:endParaRPr lang="en-US"/>
        </a:p>
      </c:txPr>
    </c:legend>
    <c:plotVisOnly val="1"/>
    <c:dispBlanksAs val="gap"/>
    <c:showDLblsOverMax val="0"/>
  </c:chart>
  <c:spPr>
    <a:solidFill>
      <a:schemeClr val="accent6">
        <a:lumMod val="60000"/>
        <a:lumOff val="40000"/>
      </a:schemeClr>
    </a:solidFill>
    <a:scene3d>
      <a:camera prst="orthographicFront"/>
      <a:lightRig rig="threePt" dir="t"/>
    </a:scene3d>
    <a:sp3d>
      <a:bevelT/>
    </a:sp3d>
  </c:spPr>
  <c:printSettings>
    <c:headerFooter/>
    <c:pageMargins b="0.75000000000000766" l="0.70000000000000062" r="0.70000000000000062" t="0.75000000000000766"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52102833788242"/>
          <c:y val="5.5172413793103482E-2"/>
          <c:w val="0.78431999085413751"/>
          <c:h val="0.74904262829215362"/>
        </c:manualLayout>
      </c:layout>
      <c:barChart>
        <c:barDir val="col"/>
        <c:grouping val="clustered"/>
        <c:varyColors val="0"/>
        <c:ser>
          <c:idx val="0"/>
          <c:order val="0"/>
          <c:tx>
            <c:strRef>
              <c:f>Table!$G$35</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7F3-409A-86BF-D7BA6E70FC14}"/>
              </c:ext>
            </c:extLst>
          </c:dPt>
          <c:cat>
            <c:numRef>
              <c:f>Table!$J$34:$O$34</c:f>
              <c:numCache>
                <c:formatCode>General</c:formatCode>
                <c:ptCount val="6"/>
                <c:pt idx="0">
                  <c:v>2014</c:v>
                </c:pt>
                <c:pt idx="1">
                  <c:v>2015</c:v>
                </c:pt>
                <c:pt idx="2">
                  <c:v>2016</c:v>
                </c:pt>
                <c:pt idx="3">
                  <c:v>2017</c:v>
                </c:pt>
                <c:pt idx="4">
                  <c:v>2018</c:v>
                </c:pt>
                <c:pt idx="5">
                  <c:v>2019</c:v>
                </c:pt>
              </c:numCache>
            </c:numRef>
          </c:cat>
          <c:val>
            <c:numRef>
              <c:f>Table!$J$35:$O$35</c:f>
              <c:numCache>
                <c:formatCode>0.00</c:formatCode>
                <c:ptCount val="6"/>
                <c:pt idx="0">
                  <c:v>79.434899999999999</c:v>
                </c:pt>
                <c:pt idx="1">
                  <c:v>78.771199999999993</c:v>
                </c:pt>
                <c:pt idx="2">
                  <c:v>79.668000000000006</c:v>
                </c:pt>
                <c:pt idx="3">
                  <c:v>79.868600000000001</c:v>
                </c:pt>
                <c:pt idx="4">
                  <c:v>77.210400000000007</c:v>
                </c:pt>
                <c:pt idx="5">
                  <c:v>82.340500000000006</c:v>
                </c:pt>
              </c:numCache>
            </c:numRef>
          </c:val>
          <c:extLst>
            <c:ext xmlns:c16="http://schemas.microsoft.com/office/drawing/2014/chart" uri="{C3380CC4-5D6E-409C-BE32-E72D297353CC}">
              <c16:uniqueId val="{00000002-B7F3-409A-86BF-D7BA6E70FC14}"/>
            </c:ext>
          </c:extLst>
        </c:ser>
        <c:ser>
          <c:idx val="1"/>
          <c:order val="1"/>
          <c:tx>
            <c:strRef>
              <c:f>Table!$G$44</c:f>
              <c:strCache>
                <c:ptCount val="1"/>
                <c:pt idx="0">
                  <c:v>(NOC) MANAWATU-WHANGANUI</c:v>
                </c:pt>
              </c:strCache>
            </c:strRef>
          </c:tx>
          <c:spPr>
            <a:solidFill>
              <a:srgbClr val="C00000"/>
            </a:solidFill>
            <a:scene3d>
              <a:camera prst="orthographicFront"/>
              <a:lightRig rig="threePt" dir="t"/>
            </a:scene3d>
            <a:sp3d>
              <a:bevelT/>
            </a:sp3d>
          </c:spPr>
          <c:invertIfNegative val="0"/>
          <c:cat>
            <c:numRef>
              <c:f>Table!$J$34:$O$34</c:f>
              <c:numCache>
                <c:formatCode>General</c:formatCode>
                <c:ptCount val="6"/>
                <c:pt idx="0">
                  <c:v>2014</c:v>
                </c:pt>
                <c:pt idx="1">
                  <c:v>2015</c:v>
                </c:pt>
                <c:pt idx="2">
                  <c:v>2016</c:v>
                </c:pt>
                <c:pt idx="3">
                  <c:v>2017</c:v>
                </c:pt>
                <c:pt idx="4">
                  <c:v>2018</c:v>
                </c:pt>
                <c:pt idx="5">
                  <c:v>2019</c:v>
                </c:pt>
              </c:numCache>
            </c:numRef>
          </c:cat>
          <c:val>
            <c:numRef>
              <c:f>Table!$J$44:$O$44</c:f>
              <c:numCache>
                <c:formatCode>0.00</c:formatCode>
                <c:ptCount val="6"/>
                <c:pt idx="0">
                  <c:v>76.373900000000006</c:v>
                </c:pt>
                <c:pt idx="1">
                  <c:v>80.039000000000001</c:v>
                </c:pt>
                <c:pt idx="2">
                  <c:v>69.492800000000003</c:v>
                </c:pt>
                <c:pt idx="3">
                  <c:v>75.351200000000006</c:v>
                </c:pt>
                <c:pt idx="4">
                  <c:v>58.874699999999997</c:v>
                </c:pt>
                <c:pt idx="5">
                  <c:v>75.867599999999996</c:v>
                </c:pt>
              </c:numCache>
            </c:numRef>
          </c:val>
          <c:extLst>
            <c:ext xmlns:c16="http://schemas.microsoft.com/office/drawing/2014/chart" uri="{C3380CC4-5D6E-409C-BE32-E72D297353CC}">
              <c16:uniqueId val="{00000003-B7F3-409A-86BF-D7BA6E70FC14}"/>
            </c:ext>
          </c:extLst>
        </c:ser>
        <c:dLbls>
          <c:showLegendKey val="0"/>
          <c:showVal val="0"/>
          <c:showCatName val="0"/>
          <c:showSerName val="0"/>
          <c:showPercent val="0"/>
          <c:showBubbleSize val="0"/>
        </c:dLbls>
        <c:gapWidth val="150"/>
        <c:axId val="531837880"/>
        <c:axId val="531841408"/>
      </c:barChart>
      <c:catAx>
        <c:axId val="53183788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531841408"/>
        <c:crosses val="autoZero"/>
        <c:auto val="1"/>
        <c:lblAlgn val="ctr"/>
        <c:lblOffset val="100"/>
        <c:noMultiLvlLbl val="0"/>
      </c:catAx>
      <c:valAx>
        <c:axId val="531841408"/>
        <c:scaling>
          <c:orientation val="minMax"/>
          <c:max val="100"/>
          <c:min val="50"/>
        </c:scaling>
        <c:delete val="0"/>
        <c:axPos val="l"/>
        <c:majorGridlines/>
        <c:title>
          <c:tx>
            <c:rich>
              <a:bodyPr rot="-5400000" vert="horz"/>
              <a:lstStyle/>
              <a:p>
                <a:pPr>
                  <a:defRPr sz="800"/>
                </a:pPr>
                <a:r>
                  <a:rPr lang="en-US" sz="800"/>
                  <a:t>Annual VKT &gt; Investigation Level (%)</a:t>
                </a:r>
              </a:p>
            </c:rich>
          </c:tx>
          <c:layout>
            <c:manualLayout>
              <c:xMode val="edge"/>
              <c:yMode val="edge"/>
              <c:x val="6.889425573164519E-2"/>
              <c:y val="0.13252129558643974"/>
            </c:manualLayout>
          </c:layout>
          <c:overlay val="0"/>
        </c:title>
        <c:numFmt formatCode="0" sourceLinked="0"/>
        <c:majorTickMark val="none"/>
        <c:minorTickMark val="none"/>
        <c:tickLblPos val="nextTo"/>
        <c:txPr>
          <a:bodyPr/>
          <a:lstStyle/>
          <a:p>
            <a:pPr>
              <a:defRPr sz="800"/>
            </a:pPr>
            <a:endParaRPr lang="en-US"/>
          </a:p>
        </c:txPr>
        <c:crossAx val="531837880"/>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Table!$G$44</c:f>
          <c:strCache>
            <c:ptCount val="1"/>
            <c:pt idx="0">
              <c:v>(NOC) MANAWATU-WHANGANUI</c:v>
            </c:pt>
          </c:strCache>
        </c:strRef>
      </c:tx>
      <c:overlay val="0"/>
      <c:txPr>
        <a:bodyPr/>
        <a:lstStyle/>
        <a:p>
          <a:pPr>
            <a:defRPr sz="1200"/>
          </a:pPr>
          <a:endParaRPr lang="en-US"/>
        </a:p>
      </c:txPr>
    </c:title>
    <c:autoTitleDeleted val="0"/>
    <c:plotArea>
      <c:layout>
        <c:manualLayout>
          <c:layoutTarget val="inner"/>
          <c:xMode val="edge"/>
          <c:yMode val="edge"/>
          <c:x val="0.14240135608049406"/>
          <c:y val="4.1666666666666664E-2"/>
          <c:w val="0.82704308836395468"/>
          <c:h val="0.12499453193351062"/>
        </c:manualLayout>
      </c:layout>
      <c:barChart>
        <c:barDir val="col"/>
        <c:grouping val="clustered"/>
        <c:varyColors val="0"/>
        <c:ser>
          <c:idx val="0"/>
          <c:order val="0"/>
          <c:tx>
            <c:strRef>
              <c:f>Table!$J$34</c:f>
              <c:strCache>
                <c:ptCount val="1"/>
                <c:pt idx="0">
                  <c:v>2014</c:v>
                </c:pt>
              </c:strCache>
            </c:strRef>
          </c:tx>
          <c:spPr>
            <a:noFill/>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Table!$J$44:$J$50</c:f>
              <c:numCache>
                <c:formatCode>0.00</c:formatCode>
                <c:ptCount val="7"/>
                <c:pt idx="0">
                  <c:v>76.373900000000006</c:v>
                </c:pt>
                <c:pt idx="1">
                  <c:v>0</c:v>
                </c:pt>
                <c:pt idx="2">
                  <c:v>74.892899999999997</c:v>
                </c:pt>
                <c:pt idx="3">
                  <c:v>81.7804</c:v>
                </c:pt>
                <c:pt idx="4">
                  <c:v>66.805999999999997</c:v>
                </c:pt>
                <c:pt idx="5">
                  <c:v>80.688199999999995</c:v>
                </c:pt>
                <c:pt idx="6">
                  <c:v>0</c:v>
                </c:pt>
              </c:numCache>
            </c:numRef>
          </c:val>
          <c:extLst>
            <c:ext xmlns:c16="http://schemas.microsoft.com/office/drawing/2014/chart" uri="{C3380CC4-5D6E-409C-BE32-E72D297353CC}">
              <c16:uniqueId val="{00000000-2A70-4E58-9BD8-6414A71EDAC2}"/>
            </c:ext>
          </c:extLst>
        </c:ser>
        <c:ser>
          <c:idx val="1"/>
          <c:order val="1"/>
          <c:tx>
            <c:strRef>
              <c:f>Table!$K$34</c:f>
              <c:strCache>
                <c:ptCount val="1"/>
                <c:pt idx="0">
                  <c:v>2015</c:v>
                </c:pt>
              </c:strCache>
            </c:strRef>
          </c:tx>
          <c:spPr>
            <a:noFill/>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Table!$K$44:$K$50</c:f>
              <c:numCache>
                <c:formatCode>0.00</c:formatCode>
                <c:ptCount val="7"/>
                <c:pt idx="0">
                  <c:v>80.039000000000001</c:v>
                </c:pt>
                <c:pt idx="1">
                  <c:v>0</c:v>
                </c:pt>
                <c:pt idx="2">
                  <c:v>78.606399999999994</c:v>
                </c:pt>
                <c:pt idx="3">
                  <c:v>82.767899999999997</c:v>
                </c:pt>
                <c:pt idx="4">
                  <c:v>74.614000000000004</c:v>
                </c:pt>
                <c:pt idx="5">
                  <c:v>89.077799999999996</c:v>
                </c:pt>
                <c:pt idx="6">
                  <c:v>0</c:v>
                </c:pt>
              </c:numCache>
            </c:numRef>
          </c:val>
          <c:extLst>
            <c:ext xmlns:c16="http://schemas.microsoft.com/office/drawing/2014/chart" uri="{C3380CC4-5D6E-409C-BE32-E72D297353CC}">
              <c16:uniqueId val="{00000001-2A70-4E58-9BD8-6414A71EDAC2}"/>
            </c:ext>
          </c:extLst>
        </c:ser>
        <c:ser>
          <c:idx val="2"/>
          <c:order val="2"/>
          <c:tx>
            <c:strRef>
              <c:f>Table!$L$34</c:f>
              <c:strCache>
                <c:ptCount val="1"/>
                <c:pt idx="0">
                  <c:v>2016</c:v>
                </c:pt>
              </c:strCache>
            </c:strRef>
          </c:tx>
          <c:spPr>
            <a:noFill/>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Table!$L$44:$L$50</c:f>
              <c:numCache>
                <c:formatCode>0.00</c:formatCode>
                <c:ptCount val="7"/>
                <c:pt idx="0">
                  <c:v>69.492800000000003</c:v>
                </c:pt>
                <c:pt idx="1">
                  <c:v>0</c:v>
                </c:pt>
                <c:pt idx="2">
                  <c:v>66.032799999999995</c:v>
                </c:pt>
                <c:pt idx="3">
                  <c:v>75.750200000000007</c:v>
                </c:pt>
                <c:pt idx="4">
                  <c:v>60.453899999999997</c:v>
                </c:pt>
                <c:pt idx="5">
                  <c:v>88.714100000000002</c:v>
                </c:pt>
                <c:pt idx="6">
                  <c:v>0</c:v>
                </c:pt>
              </c:numCache>
            </c:numRef>
          </c:val>
          <c:extLst>
            <c:ext xmlns:c16="http://schemas.microsoft.com/office/drawing/2014/chart" uri="{C3380CC4-5D6E-409C-BE32-E72D297353CC}">
              <c16:uniqueId val="{00000002-2A70-4E58-9BD8-6414A71EDAC2}"/>
            </c:ext>
          </c:extLst>
        </c:ser>
        <c:ser>
          <c:idx val="3"/>
          <c:order val="3"/>
          <c:tx>
            <c:strRef>
              <c:f>Table!$M$34</c:f>
              <c:strCache>
                <c:ptCount val="1"/>
                <c:pt idx="0">
                  <c:v>2017</c:v>
                </c:pt>
              </c:strCache>
            </c:strRef>
          </c:tx>
          <c:spPr>
            <a:noFill/>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Table!$M$44:$M$50</c:f>
              <c:numCache>
                <c:formatCode>0.00</c:formatCode>
                <c:ptCount val="7"/>
                <c:pt idx="0">
                  <c:v>75.351200000000006</c:v>
                </c:pt>
                <c:pt idx="1">
                  <c:v>0</c:v>
                </c:pt>
                <c:pt idx="2">
                  <c:v>76.500299999999996</c:v>
                </c:pt>
                <c:pt idx="3">
                  <c:v>75.426199999999994</c:v>
                </c:pt>
                <c:pt idx="4">
                  <c:v>57.151499999999999</c:v>
                </c:pt>
                <c:pt idx="5">
                  <c:v>77.859899999999996</c:v>
                </c:pt>
                <c:pt idx="6">
                  <c:v>0</c:v>
                </c:pt>
              </c:numCache>
            </c:numRef>
          </c:val>
          <c:extLst>
            <c:ext xmlns:c16="http://schemas.microsoft.com/office/drawing/2014/chart" uri="{C3380CC4-5D6E-409C-BE32-E72D297353CC}">
              <c16:uniqueId val="{00000003-2A70-4E58-9BD8-6414A71EDAC2}"/>
            </c:ext>
          </c:extLst>
        </c:ser>
        <c:ser>
          <c:idx val="4"/>
          <c:order val="4"/>
          <c:tx>
            <c:strRef>
              <c:f>Table!$N$34</c:f>
              <c:strCache>
                <c:ptCount val="1"/>
                <c:pt idx="0">
                  <c:v>2018</c:v>
                </c:pt>
              </c:strCache>
            </c:strRef>
          </c:tx>
          <c:spPr>
            <a:noFill/>
            <a:scene3d>
              <a:camera prst="orthographicFront"/>
              <a:lightRig rig="threePt" dir="t"/>
            </a:scene3d>
            <a:sp3d>
              <a:bevelT/>
            </a:sp3d>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Table!$N$44:$N$50</c:f>
              <c:numCache>
                <c:formatCode>0.00</c:formatCode>
                <c:ptCount val="7"/>
                <c:pt idx="0">
                  <c:v>58.874699999999997</c:v>
                </c:pt>
                <c:pt idx="1">
                  <c:v>0</c:v>
                </c:pt>
                <c:pt idx="2">
                  <c:v>55.623899999999999</c:v>
                </c:pt>
                <c:pt idx="3">
                  <c:v>64.142899999999997</c:v>
                </c:pt>
                <c:pt idx="4">
                  <c:v>41.823799999999999</c:v>
                </c:pt>
                <c:pt idx="5">
                  <c:v>86.062700000000007</c:v>
                </c:pt>
                <c:pt idx="6">
                  <c:v>0</c:v>
                </c:pt>
              </c:numCache>
            </c:numRef>
          </c:val>
          <c:extLst>
            <c:ext xmlns:c16="http://schemas.microsoft.com/office/drawing/2014/chart" uri="{C3380CC4-5D6E-409C-BE32-E72D297353CC}">
              <c16:uniqueId val="{00000004-2A70-4E58-9BD8-6414A71EDAC2}"/>
            </c:ext>
          </c:extLst>
        </c:ser>
        <c:ser>
          <c:idx val="5"/>
          <c:order val="5"/>
          <c:tx>
            <c:strRef>
              <c:f>Table!$O$34</c:f>
              <c:strCache>
                <c:ptCount val="1"/>
                <c:pt idx="0">
                  <c:v>2019</c:v>
                </c:pt>
              </c:strCache>
            </c:strRef>
          </c:tx>
          <c:spPr>
            <a:noFill/>
            <a:ln>
              <a:noFill/>
            </a:ln>
          </c:spPr>
          <c:invertIfNegative val="0"/>
          <c:cat>
            <c:strRef>
              <c:f>Table!$H$44:$H$50</c:f>
              <c:strCache>
                <c:ptCount val="7"/>
                <c:pt idx="0">
                  <c:v>All</c:v>
                </c:pt>
                <c:pt idx="1">
                  <c:v>High Volume</c:v>
                </c:pt>
                <c:pt idx="2">
                  <c:v>National</c:v>
                </c:pt>
                <c:pt idx="3">
                  <c:v>Regional</c:v>
                </c:pt>
                <c:pt idx="4">
                  <c:v>Arterial</c:v>
                </c:pt>
                <c:pt idx="5">
                  <c:v>Primary Collector</c:v>
                </c:pt>
                <c:pt idx="6">
                  <c:v>Secondary Collector</c:v>
                </c:pt>
              </c:strCache>
            </c:strRef>
          </c:cat>
          <c:val>
            <c:numRef>
              <c:f>Table!$O$44:$O$50</c:f>
              <c:numCache>
                <c:formatCode>0.00</c:formatCode>
                <c:ptCount val="7"/>
                <c:pt idx="0">
                  <c:v>75.867599999999996</c:v>
                </c:pt>
                <c:pt idx="1">
                  <c:v>0</c:v>
                </c:pt>
                <c:pt idx="2">
                  <c:v>78.549800000000005</c:v>
                </c:pt>
                <c:pt idx="3">
                  <c:v>71.2654</c:v>
                </c:pt>
                <c:pt idx="4">
                  <c:v>59.1372</c:v>
                </c:pt>
                <c:pt idx="5">
                  <c:v>81.878399999999999</c:v>
                </c:pt>
                <c:pt idx="6">
                  <c:v>0</c:v>
                </c:pt>
              </c:numCache>
            </c:numRef>
          </c:val>
          <c:extLst>
            <c:ext xmlns:c16="http://schemas.microsoft.com/office/drawing/2014/chart" uri="{C3380CC4-5D6E-409C-BE32-E72D297353CC}">
              <c16:uniqueId val="{00000005-2A70-4E58-9BD8-6414A71EDAC2}"/>
            </c:ext>
          </c:extLst>
        </c:ser>
        <c:dLbls>
          <c:showLegendKey val="0"/>
          <c:showVal val="0"/>
          <c:showCatName val="0"/>
          <c:showSerName val="0"/>
          <c:showPercent val="0"/>
          <c:showBubbleSize val="0"/>
        </c:dLbls>
        <c:gapWidth val="150"/>
        <c:axId val="661315880"/>
        <c:axId val="661320192"/>
      </c:barChart>
      <c:catAx>
        <c:axId val="661315880"/>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661320192"/>
        <c:crosses val="autoZero"/>
        <c:auto val="1"/>
        <c:lblAlgn val="ctr"/>
        <c:lblOffset val="100"/>
        <c:noMultiLvlLbl val="0"/>
      </c:catAx>
      <c:valAx>
        <c:axId val="661320192"/>
        <c:scaling>
          <c:orientation val="minMax"/>
        </c:scaling>
        <c:delete val="1"/>
        <c:axPos val="l"/>
        <c:numFmt formatCode="0" sourceLinked="0"/>
        <c:majorTickMark val="none"/>
        <c:minorTickMark val="none"/>
        <c:tickLblPos val="none"/>
        <c:crossAx val="661315880"/>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olidFill>
      <a:schemeClr val="accent6">
        <a:lumMod val="40000"/>
        <a:lumOff val="60000"/>
      </a:schemeClr>
    </a:solidFill>
    <a:scene3d>
      <a:camera prst="orthographicFront"/>
      <a:lightRig rig="threePt" dir="t"/>
    </a:scene3d>
    <a:sp3d>
      <a:bevelT/>
    </a:sp3d>
  </c:spPr>
  <c:printSettings>
    <c:headerFooter/>
    <c:pageMargins b="0.75000000000000788" l="0.70000000000000062" r="0.70000000000000062" t="0.7500000000000078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Table!$G$35</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06"/>
          <c:y val="4.1666666666666664E-2"/>
          <c:w val="0.82704308836395468"/>
          <c:h val="0.12499453193351062"/>
        </c:manualLayout>
      </c:layout>
      <c:barChart>
        <c:barDir val="col"/>
        <c:grouping val="clustered"/>
        <c:varyColors val="0"/>
        <c:ser>
          <c:idx val="0"/>
          <c:order val="0"/>
          <c:tx>
            <c:strRef>
              <c:f>Table!$J$34</c:f>
              <c:strCache>
                <c:ptCount val="1"/>
                <c:pt idx="0">
                  <c:v>2014</c:v>
                </c:pt>
              </c:strCache>
            </c:strRef>
          </c:tx>
          <c:spPr>
            <a:noFill/>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Table!$J$35:$J$41</c:f>
              <c:numCache>
                <c:formatCode>0.00</c:formatCode>
                <c:ptCount val="7"/>
                <c:pt idx="0">
                  <c:v>79.434899999999999</c:v>
                </c:pt>
                <c:pt idx="1">
                  <c:v>85.338499999999996</c:v>
                </c:pt>
                <c:pt idx="2">
                  <c:v>72.042699999999996</c:v>
                </c:pt>
                <c:pt idx="3">
                  <c:v>80.012299999999996</c:v>
                </c:pt>
                <c:pt idx="4">
                  <c:v>86.542299999999997</c:v>
                </c:pt>
                <c:pt idx="5">
                  <c:v>76.374200000000002</c:v>
                </c:pt>
                <c:pt idx="6">
                  <c:v>74.522400000000005</c:v>
                </c:pt>
              </c:numCache>
            </c:numRef>
          </c:val>
          <c:extLst>
            <c:ext xmlns:c16="http://schemas.microsoft.com/office/drawing/2014/chart" uri="{C3380CC4-5D6E-409C-BE32-E72D297353CC}">
              <c16:uniqueId val="{00000000-6B75-4938-A450-AE64941836C8}"/>
            </c:ext>
          </c:extLst>
        </c:ser>
        <c:ser>
          <c:idx val="1"/>
          <c:order val="1"/>
          <c:tx>
            <c:strRef>
              <c:f>Table!$K$34</c:f>
              <c:strCache>
                <c:ptCount val="1"/>
                <c:pt idx="0">
                  <c:v>2015</c:v>
                </c:pt>
              </c:strCache>
            </c:strRef>
          </c:tx>
          <c:spPr>
            <a:noFill/>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Table!$K$35:$K$41</c:f>
              <c:numCache>
                <c:formatCode>0.00</c:formatCode>
                <c:ptCount val="7"/>
                <c:pt idx="0">
                  <c:v>78.771199999999993</c:v>
                </c:pt>
                <c:pt idx="1">
                  <c:v>82.846800000000002</c:v>
                </c:pt>
                <c:pt idx="2">
                  <c:v>75.933199999999999</c:v>
                </c:pt>
                <c:pt idx="3">
                  <c:v>78.073899999999995</c:v>
                </c:pt>
                <c:pt idx="4">
                  <c:v>87.329300000000003</c:v>
                </c:pt>
                <c:pt idx="5">
                  <c:v>78.729500000000002</c:v>
                </c:pt>
                <c:pt idx="6">
                  <c:v>73.790899999999993</c:v>
                </c:pt>
              </c:numCache>
            </c:numRef>
          </c:val>
          <c:extLst>
            <c:ext xmlns:c16="http://schemas.microsoft.com/office/drawing/2014/chart" uri="{C3380CC4-5D6E-409C-BE32-E72D297353CC}">
              <c16:uniqueId val="{00000001-6B75-4938-A450-AE64941836C8}"/>
            </c:ext>
          </c:extLst>
        </c:ser>
        <c:ser>
          <c:idx val="2"/>
          <c:order val="2"/>
          <c:tx>
            <c:strRef>
              <c:f>Table!$L$34</c:f>
              <c:strCache>
                <c:ptCount val="1"/>
                <c:pt idx="0">
                  <c:v>2016</c:v>
                </c:pt>
              </c:strCache>
            </c:strRef>
          </c:tx>
          <c:spPr>
            <a:noFill/>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Table!$L$35:$L$41</c:f>
              <c:numCache>
                <c:formatCode>0.00</c:formatCode>
                <c:ptCount val="7"/>
                <c:pt idx="0">
                  <c:v>79.668000000000006</c:v>
                </c:pt>
                <c:pt idx="1">
                  <c:v>87.405299999999997</c:v>
                </c:pt>
                <c:pt idx="2">
                  <c:v>75.233999999999995</c:v>
                </c:pt>
                <c:pt idx="3">
                  <c:v>77.593400000000003</c:v>
                </c:pt>
                <c:pt idx="4">
                  <c:v>86.660799999999995</c:v>
                </c:pt>
                <c:pt idx="5">
                  <c:v>75.002600000000001</c:v>
                </c:pt>
                <c:pt idx="6">
                  <c:v>77.135199999999998</c:v>
                </c:pt>
              </c:numCache>
            </c:numRef>
          </c:val>
          <c:extLst>
            <c:ext xmlns:c16="http://schemas.microsoft.com/office/drawing/2014/chart" uri="{C3380CC4-5D6E-409C-BE32-E72D297353CC}">
              <c16:uniqueId val="{00000002-6B75-4938-A450-AE64941836C8}"/>
            </c:ext>
          </c:extLst>
        </c:ser>
        <c:ser>
          <c:idx val="3"/>
          <c:order val="3"/>
          <c:tx>
            <c:strRef>
              <c:f>Table!$M$34</c:f>
              <c:strCache>
                <c:ptCount val="1"/>
                <c:pt idx="0">
                  <c:v>2017</c:v>
                </c:pt>
              </c:strCache>
            </c:strRef>
          </c:tx>
          <c:spPr>
            <a:noFill/>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Table!$M$35:$M$41</c:f>
              <c:numCache>
                <c:formatCode>0.00</c:formatCode>
                <c:ptCount val="7"/>
                <c:pt idx="0">
                  <c:v>79.868600000000001</c:v>
                </c:pt>
                <c:pt idx="1">
                  <c:v>88.468999999999994</c:v>
                </c:pt>
                <c:pt idx="2">
                  <c:v>71.791499999999999</c:v>
                </c:pt>
                <c:pt idx="3">
                  <c:v>77.4589</c:v>
                </c:pt>
                <c:pt idx="4">
                  <c:v>86.412499999999994</c:v>
                </c:pt>
                <c:pt idx="5">
                  <c:v>76.844700000000003</c:v>
                </c:pt>
                <c:pt idx="6">
                  <c:v>75.584900000000005</c:v>
                </c:pt>
              </c:numCache>
            </c:numRef>
          </c:val>
          <c:extLst>
            <c:ext xmlns:c16="http://schemas.microsoft.com/office/drawing/2014/chart" uri="{C3380CC4-5D6E-409C-BE32-E72D297353CC}">
              <c16:uniqueId val="{00000003-6B75-4938-A450-AE64941836C8}"/>
            </c:ext>
          </c:extLst>
        </c:ser>
        <c:ser>
          <c:idx val="4"/>
          <c:order val="4"/>
          <c:tx>
            <c:strRef>
              <c:f>Table!$N$34</c:f>
              <c:strCache>
                <c:ptCount val="1"/>
                <c:pt idx="0">
                  <c:v>2018</c:v>
                </c:pt>
              </c:strCache>
            </c:strRef>
          </c:tx>
          <c:spPr>
            <a:noFill/>
            <a:scene3d>
              <a:camera prst="orthographicFront"/>
              <a:lightRig rig="threePt" dir="t"/>
            </a:scene3d>
            <a:sp3d>
              <a:bevelT/>
            </a:sp3d>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Table!$N$35:$N$41</c:f>
              <c:numCache>
                <c:formatCode>0.00</c:formatCode>
                <c:ptCount val="7"/>
                <c:pt idx="0">
                  <c:v>77.210400000000007</c:v>
                </c:pt>
                <c:pt idx="1">
                  <c:v>88.351200000000006</c:v>
                </c:pt>
                <c:pt idx="2">
                  <c:v>64.830799999999996</c:v>
                </c:pt>
                <c:pt idx="3">
                  <c:v>71.652799999999999</c:v>
                </c:pt>
                <c:pt idx="4">
                  <c:v>79.7988</c:v>
                </c:pt>
                <c:pt idx="5">
                  <c:v>73.717100000000002</c:v>
                </c:pt>
                <c:pt idx="6">
                  <c:v>76.583600000000004</c:v>
                </c:pt>
              </c:numCache>
            </c:numRef>
          </c:val>
          <c:extLst>
            <c:ext xmlns:c16="http://schemas.microsoft.com/office/drawing/2014/chart" uri="{C3380CC4-5D6E-409C-BE32-E72D297353CC}">
              <c16:uniqueId val="{00000004-6B75-4938-A450-AE64941836C8}"/>
            </c:ext>
          </c:extLst>
        </c:ser>
        <c:ser>
          <c:idx val="5"/>
          <c:order val="5"/>
          <c:tx>
            <c:strRef>
              <c:f>Table!$O$34</c:f>
              <c:strCache>
                <c:ptCount val="1"/>
                <c:pt idx="0">
                  <c:v>2019</c:v>
                </c:pt>
              </c:strCache>
            </c:strRef>
          </c:tx>
          <c:spPr>
            <a:noFill/>
            <a:ln>
              <a:noFill/>
            </a:ln>
          </c:spPr>
          <c:invertIfNegative val="0"/>
          <c:cat>
            <c:strRef>
              <c:f>Table!$H$35:$H$41</c:f>
              <c:strCache>
                <c:ptCount val="7"/>
                <c:pt idx="0">
                  <c:v>All</c:v>
                </c:pt>
                <c:pt idx="1">
                  <c:v>High Volume</c:v>
                </c:pt>
                <c:pt idx="2">
                  <c:v>National</c:v>
                </c:pt>
                <c:pt idx="3">
                  <c:v>Regional</c:v>
                </c:pt>
                <c:pt idx="4">
                  <c:v>Arterial</c:v>
                </c:pt>
                <c:pt idx="5">
                  <c:v>Primary Collector</c:v>
                </c:pt>
                <c:pt idx="6">
                  <c:v>Secondary Collector</c:v>
                </c:pt>
              </c:strCache>
            </c:strRef>
          </c:cat>
          <c:val>
            <c:numRef>
              <c:f>Table!$O$35:$O$41</c:f>
              <c:numCache>
                <c:formatCode>0.00</c:formatCode>
                <c:ptCount val="7"/>
                <c:pt idx="0">
                  <c:v>82.340500000000006</c:v>
                </c:pt>
                <c:pt idx="1">
                  <c:v>90.965299999999999</c:v>
                </c:pt>
                <c:pt idx="2">
                  <c:v>77.282200000000003</c:v>
                </c:pt>
                <c:pt idx="3">
                  <c:v>75.496099999999998</c:v>
                </c:pt>
                <c:pt idx="4">
                  <c:v>84.445499999999996</c:v>
                </c:pt>
                <c:pt idx="5">
                  <c:v>78.230900000000005</c:v>
                </c:pt>
                <c:pt idx="6">
                  <c:v>84.0428</c:v>
                </c:pt>
              </c:numCache>
            </c:numRef>
          </c:val>
          <c:extLst>
            <c:ext xmlns:c16="http://schemas.microsoft.com/office/drawing/2014/chart" uri="{C3380CC4-5D6E-409C-BE32-E72D297353CC}">
              <c16:uniqueId val="{00000005-6B75-4938-A450-AE64941836C8}"/>
            </c:ext>
          </c:extLst>
        </c:ser>
        <c:dLbls>
          <c:showLegendKey val="0"/>
          <c:showVal val="0"/>
          <c:showCatName val="0"/>
          <c:showSerName val="0"/>
          <c:showPercent val="0"/>
          <c:showBubbleSize val="0"/>
        </c:dLbls>
        <c:gapWidth val="150"/>
        <c:axId val="661316272"/>
        <c:axId val="661320584"/>
      </c:barChart>
      <c:catAx>
        <c:axId val="661316272"/>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661320584"/>
        <c:crosses val="autoZero"/>
        <c:auto val="1"/>
        <c:lblAlgn val="ctr"/>
        <c:lblOffset val="100"/>
        <c:noMultiLvlLbl val="0"/>
      </c:catAx>
      <c:valAx>
        <c:axId val="661320584"/>
        <c:scaling>
          <c:orientation val="minMax"/>
        </c:scaling>
        <c:delete val="1"/>
        <c:axPos val="l"/>
        <c:numFmt formatCode="0" sourceLinked="0"/>
        <c:majorTickMark val="none"/>
        <c:minorTickMark val="none"/>
        <c:tickLblPos val="none"/>
        <c:crossAx val="661316272"/>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olidFill>
      <a:srgbClr val="F8E8BA">
        <a:alpha val="10000"/>
      </a:srgbClr>
    </a:solidFill>
    <a:scene3d>
      <a:camera prst="orthographicFront"/>
      <a:lightRig rig="threePt" dir="t"/>
    </a:scene3d>
    <a:sp3d>
      <a:bevelT/>
    </a:sp3d>
  </c:spPr>
  <c:printSettings>
    <c:headerFooter/>
    <c:pageMargins b="0.75000000000000788" l="0.70000000000000062" r="0.70000000000000062" t="0.7500000000000078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36"/>
          <c:y val="4.3393007041086238E-3"/>
        </c:manualLayout>
      </c:layout>
      <c:overlay val="0"/>
    </c:title>
    <c:autoTitleDeleted val="0"/>
    <c:plotArea>
      <c:layout>
        <c:manualLayout>
          <c:layoutTarget val="inner"/>
          <c:xMode val="edge"/>
          <c:yMode val="edge"/>
          <c:x val="0.16358212936631558"/>
          <c:y val="0.10514848900262978"/>
          <c:w val="0.75186269685039375"/>
          <c:h val="0.60961159054580194"/>
        </c:manualLayout>
      </c:layout>
      <c:barChart>
        <c:barDir val="col"/>
        <c:grouping val="clustered"/>
        <c:varyColors val="0"/>
        <c:ser>
          <c:idx val="0"/>
          <c:order val="0"/>
          <c:tx>
            <c:strRef>
              <c:f>Table!$G$36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CE2-4AAD-932D-34DFF462FFB7}"/>
              </c:ext>
            </c:extLst>
          </c:dPt>
          <c:cat>
            <c:numRef>
              <c:f>Table!$J$34:$O$34</c:f>
              <c:numCache>
                <c:formatCode>General</c:formatCode>
                <c:ptCount val="6"/>
                <c:pt idx="0">
                  <c:v>2014</c:v>
                </c:pt>
                <c:pt idx="1">
                  <c:v>2015</c:v>
                </c:pt>
                <c:pt idx="2">
                  <c:v>2016</c:v>
                </c:pt>
                <c:pt idx="3">
                  <c:v>2017</c:v>
                </c:pt>
                <c:pt idx="4">
                  <c:v>2018</c:v>
                </c:pt>
                <c:pt idx="5">
                  <c:v>2019</c:v>
                </c:pt>
              </c:numCache>
            </c:numRef>
          </c:cat>
          <c:val>
            <c:numRef>
              <c:f>Table!$J$36:$O$36</c:f>
              <c:numCache>
                <c:formatCode>0.00</c:formatCode>
                <c:ptCount val="6"/>
                <c:pt idx="0">
                  <c:v>85.338499999999996</c:v>
                </c:pt>
                <c:pt idx="1">
                  <c:v>82.846800000000002</c:v>
                </c:pt>
                <c:pt idx="2">
                  <c:v>87.405299999999997</c:v>
                </c:pt>
                <c:pt idx="3">
                  <c:v>88.468999999999994</c:v>
                </c:pt>
                <c:pt idx="4">
                  <c:v>88.351200000000006</c:v>
                </c:pt>
                <c:pt idx="5">
                  <c:v>90.965299999999999</c:v>
                </c:pt>
              </c:numCache>
            </c:numRef>
          </c:val>
          <c:extLst>
            <c:ext xmlns:c16="http://schemas.microsoft.com/office/drawing/2014/chart" uri="{C3380CC4-5D6E-409C-BE32-E72D297353CC}">
              <c16:uniqueId val="{00000002-ECE2-4AAD-932D-34DFF462FFB7}"/>
            </c:ext>
          </c:extLst>
        </c:ser>
        <c:ser>
          <c:idx val="1"/>
          <c:order val="1"/>
          <c:tx>
            <c:strRef>
              <c:f>Table!$G$45</c:f>
              <c:strCache>
                <c:ptCount val="1"/>
                <c:pt idx="0">
                  <c:v>(NOC) MANAWATU-WHANGANUI</c:v>
                </c:pt>
              </c:strCache>
            </c:strRef>
          </c:tx>
          <c:spPr>
            <a:solidFill>
              <a:srgbClr val="C00000"/>
            </a:solidFill>
            <a:scene3d>
              <a:camera prst="orthographicFront"/>
              <a:lightRig rig="threePt" dir="t"/>
            </a:scene3d>
            <a:sp3d>
              <a:bevelT/>
            </a:sp3d>
          </c:spPr>
          <c:invertIfNegative val="0"/>
          <c:cat>
            <c:numRef>
              <c:f>Table!$J$34:$O$34</c:f>
              <c:numCache>
                <c:formatCode>General</c:formatCode>
                <c:ptCount val="6"/>
                <c:pt idx="0">
                  <c:v>2014</c:v>
                </c:pt>
                <c:pt idx="1">
                  <c:v>2015</c:v>
                </c:pt>
                <c:pt idx="2">
                  <c:v>2016</c:v>
                </c:pt>
                <c:pt idx="3">
                  <c:v>2017</c:v>
                </c:pt>
                <c:pt idx="4">
                  <c:v>2018</c:v>
                </c:pt>
                <c:pt idx="5">
                  <c:v>2019</c:v>
                </c:pt>
              </c:numCache>
            </c:numRef>
          </c:cat>
          <c:val>
            <c:numRef>
              <c:f>Table!$J$45:$O$45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ECE2-4AAD-932D-34DFF462FFB7}"/>
            </c:ext>
          </c:extLst>
        </c:ser>
        <c:dLbls>
          <c:showLegendKey val="0"/>
          <c:showVal val="0"/>
          <c:showCatName val="0"/>
          <c:showSerName val="0"/>
          <c:showPercent val="0"/>
          <c:showBubbleSize val="0"/>
        </c:dLbls>
        <c:gapWidth val="150"/>
        <c:axId val="661313528"/>
        <c:axId val="661317448"/>
      </c:barChart>
      <c:catAx>
        <c:axId val="66131352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1317448"/>
        <c:crosses val="autoZero"/>
        <c:auto val="1"/>
        <c:lblAlgn val="ctr"/>
        <c:lblOffset val="100"/>
        <c:noMultiLvlLbl val="0"/>
      </c:catAx>
      <c:valAx>
        <c:axId val="661317448"/>
        <c:scaling>
          <c:orientation val="minMax"/>
          <c:max val="100"/>
          <c:min val="50"/>
        </c:scaling>
        <c:delete val="0"/>
        <c:axPos val="l"/>
        <c:majorGridlines/>
        <c:title>
          <c:tx>
            <c:rich>
              <a:bodyPr rot="-5400000" vert="horz"/>
              <a:lstStyle/>
              <a:p>
                <a:pPr>
                  <a:defRPr sz="700"/>
                </a:pPr>
                <a:r>
                  <a:rPr lang="en-US" sz="700"/>
                  <a:t>Annual VKT &gt; Investigation Level (%)</a:t>
                </a:r>
              </a:p>
            </c:rich>
          </c:tx>
          <c:layout>
            <c:manualLayout>
              <c:xMode val="edge"/>
              <c:yMode val="edge"/>
              <c:x val="6.8894393818750524E-2"/>
              <c:y val="9.7123035735936752E-2"/>
            </c:manualLayout>
          </c:layout>
          <c:overlay val="0"/>
        </c:title>
        <c:numFmt formatCode="0" sourceLinked="0"/>
        <c:majorTickMark val="none"/>
        <c:minorTickMark val="none"/>
        <c:tickLblPos val="nextTo"/>
        <c:txPr>
          <a:bodyPr/>
          <a:lstStyle/>
          <a:p>
            <a:pPr>
              <a:defRPr sz="800"/>
            </a:pPr>
            <a:endParaRPr lang="en-US"/>
          </a:p>
        </c:txPr>
        <c:crossAx val="661313528"/>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1" l="0.70000000000000062" r="0.70000000000000062" t="0.7500000000000091"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4"/>
          <c:y val="4.3393007041086238E-3"/>
        </c:manualLayout>
      </c:layout>
      <c:overlay val="0"/>
    </c:title>
    <c:autoTitleDeleted val="0"/>
    <c:plotArea>
      <c:layout>
        <c:manualLayout>
          <c:layoutTarget val="inner"/>
          <c:xMode val="edge"/>
          <c:yMode val="edge"/>
          <c:x val="0.16358212936631558"/>
          <c:y val="9.4275384165850268E-2"/>
          <c:w val="0.75186269685039375"/>
          <c:h val="0.62048469538258111"/>
        </c:manualLayout>
      </c:layout>
      <c:barChart>
        <c:barDir val="col"/>
        <c:grouping val="clustered"/>
        <c:varyColors val="0"/>
        <c:ser>
          <c:idx val="0"/>
          <c:order val="0"/>
          <c:tx>
            <c:strRef>
              <c:f>Table!$G$37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79C-460A-98A7-50163EB8D0E8}"/>
              </c:ext>
            </c:extLst>
          </c:dPt>
          <c:cat>
            <c:numRef>
              <c:f>Table!$J$34:$O$34</c:f>
              <c:numCache>
                <c:formatCode>General</c:formatCode>
                <c:ptCount val="6"/>
                <c:pt idx="0">
                  <c:v>2014</c:v>
                </c:pt>
                <c:pt idx="1">
                  <c:v>2015</c:v>
                </c:pt>
                <c:pt idx="2">
                  <c:v>2016</c:v>
                </c:pt>
                <c:pt idx="3">
                  <c:v>2017</c:v>
                </c:pt>
                <c:pt idx="4">
                  <c:v>2018</c:v>
                </c:pt>
                <c:pt idx="5">
                  <c:v>2019</c:v>
                </c:pt>
              </c:numCache>
            </c:numRef>
          </c:cat>
          <c:val>
            <c:numRef>
              <c:f>Table!$J$37:$O$37</c:f>
              <c:numCache>
                <c:formatCode>0.00</c:formatCode>
                <c:ptCount val="6"/>
                <c:pt idx="0">
                  <c:v>72.042699999999996</c:v>
                </c:pt>
                <c:pt idx="1">
                  <c:v>75.933199999999999</c:v>
                </c:pt>
                <c:pt idx="2">
                  <c:v>75.233999999999995</c:v>
                </c:pt>
                <c:pt idx="3">
                  <c:v>71.791499999999999</c:v>
                </c:pt>
                <c:pt idx="4">
                  <c:v>64.830799999999996</c:v>
                </c:pt>
                <c:pt idx="5">
                  <c:v>77.282200000000003</c:v>
                </c:pt>
              </c:numCache>
            </c:numRef>
          </c:val>
          <c:extLst>
            <c:ext xmlns:c16="http://schemas.microsoft.com/office/drawing/2014/chart" uri="{C3380CC4-5D6E-409C-BE32-E72D297353CC}">
              <c16:uniqueId val="{00000002-F79C-460A-98A7-50163EB8D0E8}"/>
            </c:ext>
          </c:extLst>
        </c:ser>
        <c:ser>
          <c:idx val="1"/>
          <c:order val="1"/>
          <c:tx>
            <c:strRef>
              <c:f>Table!$G$46</c:f>
              <c:strCache>
                <c:ptCount val="1"/>
                <c:pt idx="0">
                  <c:v>(NOC) MANAWATU-WHANGANUI</c:v>
                </c:pt>
              </c:strCache>
            </c:strRef>
          </c:tx>
          <c:spPr>
            <a:solidFill>
              <a:srgbClr val="C00000"/>
            </a:solidFill>
            <a:scene3d>
              <a:camera prst="orthographicFront"/>
              <a:lightRig rig="threePt" dir="t"/>
            </a:scene3d>
            <a:sp3d>
              <a:bevelT/>
            </a:sp3d>
          </c:spPr>
          <c:invertIfNegative val="0"/>
          <c:cat>
            <c:numRef>
              <c:f>Table!$J$34:$O$34</c:f>
              <c:numCache>
                <c:formatCode>General</c:formatCode>
                <c:ptCount val="6"/>
                <c:pt idx="0">
                  <c:v>2014</c:v>
                </c:pt>
                <c:pt idx="1">
                  <c:v>2015</c:v>
                </c:pt>
                <c:pt idx="2">
                  <c:v>2016</c:v>
                </c:pt>
                <c:pt idx="3">
                  <c:v>2017</c:v>
                </c:pt>
                <c:pt idx="4">
                  <c:v>2018</c:v>
                </c:pt>
                <c:pt idx="5">
                  <c:v>2019</c:v>
                </c:pt>
              </c:numCache>
            </c:numRef>
          </c:cat>
          <c:val>
            <c:numRef>
              <c:f>Table!$J$46:$O$46</c:f>
              <c:numCache>
                <c:formatCode>0.00</c:formatCode>
                <c:ptCount val="6"/>
                <c:pt idx="0">
                  <c:v>74.892899999999997</c:v>
                </c:pt>
                <c:pt idx="1">
                  <c:v>78.606399999999994</c:v>
                </c:pt>
                <c:pt idx="2">
                  <c:v>66.032799999999995</c:v>
                </c:pt>
                <c:pt idx="3">
                  <c:v>76.500299999999996</c:v>
                </c:pt>
                <c:pt idx="4">
                  <c:v>55.623899999999999</c:v>
                </c:pt>
                <c:pt idx="5">
                  <c:v>78.549800000000005</c:v>
                </c:pt>
              </c:numCache>
            </c:numRef>
          </c:val>
          <c:extLst>
            <c:ext xmlns:c16="http://schemas.microsoft.com/office/drawing/2014/chart" uri="{C3380CC4-5D6E-409C-BE32-E72D297353CC}">
              <c16:uniqueId val="{00000003-F79C-460A-98A7-50163EB8D0E8}"/>
            </c:ext>
          </c:extLst>
        </c:ser>
        <c:dLbls>
          <c:showLegendKey val="0"/>
          <c:showVal val="0"/>
          <c:showCatName val="0"/>
          <c:showSerName val="0"/>
          <c:showPercent val="0"/>
          <c:showBubbleSize val="0"/>
        </c:dLbls>
        <c:gapWidth val="150"/>
        <c:axId val="661319016"/>
        <c:axId val="661314704"/>
      </c:barChart>
      <c:catAx>
        <c:axId val="66131901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1314704"/>
        <c:crosses val="autoZero"/>
        <c:auto val="1"/>
        <c:lblAlgn val="ctr"/>
        <c:lblOffset val="100"/>
        <c:noMultiLvlLbl val="0"/>
      </c:catAx>
      <c:valAx>
        <c:axId val="661314704"/>
        <c:scaling>
          <c:orientation val="minMax"/>
          <c:max val="100"/>
          <c:min val="50"/>
        </c:scaling>
        <c:delete val="0"/>
        <c:axPos val="l"/>
        <c:majorGridlines/>
        <c:title>
          <c:tx>
            <c:rich>
              <a:bodyPr rot="-5400000" vert="horz"/>
              <a:lstStyle/>
              <a:p>
                <a:pPr>
                  <a:defRPr sz="700"/>
                </a:pPr>
                <a:r>
                  <a:rPr lang="en-US" sz="700"/>
                  <a:t>Annual VKT &gt; Investigation Level (%)</a:t>
                </a:r>
              </a:p>
            </c:rich>
          </c:tx>
          <c:layout>
            <c:manualLayout>
              <c:xMode val="edge"/>
              <c:yMode val="edge"/>
              <c:x val="6.8894373501320161E-2"/>
              <c:y val="9.7123035735936752E-2"/>
            </c:manualLayout>
          </c:layout>
          <c:overlay val="0"/>
        </c:title>
        <c:numFmt formatCode="0" sourceLinked="0"/>
        <c:majorTickMark val="none"/>
        <c:minorTickMark val="none"/>
        <c:tickLblPos val="nextTo"/>
        <c:txPr>
          <a:bodyPr/>
          <a:lstStyle/>
          <a:p>
            <a:pPr>
              <a:defRPr sz="800"/>
            </a:pPr>
            <a:endParaRPr lang="en-US"/>
          </a:p>
        </c:txPr>
        <c:crossAx val="66131901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33" l="0.70000000000000062" r="0.70000000000000062" t="0.750000000000009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238E-3"/>
        </c:manualLayout>
      </c:layout>
      <c:overlay val="0"/>
    </c:title>
    <c:autoTitleDeleted val="0"/>
    <c:plotArea>
      <c:layout>
        <c:manualLayout>
          <c:layoutTarget val="inner"/>
          <c:xMode val="edge"/>
          <c:yMode val="edge"/>
          <c:x val="0.16358212936631558"/>
          <c:y val="0.10433507335838479"/>
          <c:w val="0.75186269685039375"/>
          <c:h val="0.61042500619004691"/>
        </c:manualLayout>
      </c:layout>
      <c:barChart>
        <c:barDir val="col"/>
        <c:grouping val="clustered"/>
        <c:varyColors val="0"/>
        <c:ser>
          <c:idx val="0"/>
          <c:order val="0"/>
          <c:tx>
            <c:strRef>
              <c:f>Table!$G$38</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027-4358-8CCA-6961E6D78F5D}"/>
              </c:ext>
            </c:extLst>
          </c:dPt>
          <c:cat>
            <c:numRef>
              <c:f>Table!$J$34:$O$34</c:f>
              <c:numCache>
                <c:formatCode>General</c:formatCode>
                <c:ptCount val="6"/>
                <c:pt idx="0">
                  <c:v>2014</c:v>
                </c:pt>
                <c:pt idx="1">
                  <c:v>2015</c:v>
                </c:pt>
                <c:pt idx="2">
                  <c:v>2016</c:v>
                </c:pt>
                <c:pt idx="3">
                  <c:v>2017</c:v>
                </c:pt>
                <c:pt idx="4">
                  <c:v>2018</c:v>
                </c:pt>
                <c:pt idx="5">
                  <c:v>2019</c:v>
                </c:pt>
              </c:numCache>
            </c:numRef>
          </c:cat>
          <c:val>
            <c:numRef>
              <c:f>Table!$J$38:$O$38</c:f>
              <c:numCache>
                <c:formatCode>0.00</c:formatCode>
                <c:ptCount val="6"/>
                <c:pt idx="0">
                  <c:v>80.012299999999996</c:v>
                </c:pt>
                <c:pt idx="1">
                  <c:v>78.073899999999995</c:v>
                </c:pt>
                <c:pt idx="2">
                  <c:v>77.593400000000003</c:v>
                </c:pt>
                <c:pt idx="3">
                  <c:v>77.4589</c:v>
                </c:pt>
                <c:pt idx="4">
                  <c:v>71.652799999999999</c:v>
                </c:pt>
                <c:pt idx="5">
                  <c:v>75.496099999999998</c:v>
                </c:pt>
              </c:numCache>
            </c:numRef>
          </c:val>
          <c:extLst>
            <c:ext xmlns:c16="http://schemas.microsoft.com/office/drawing/2014/chart" uri="{C3380CC4-5D6E-409C-BE32-E72D297353CC}">
              <c16:uniqueId val="{00000002-8027-4358-8CCA-6961E6D78F5D}"/>
            </c:ext>
          </c:extLst>
        </c:ser>
        <c:ser>
          <c:idx val="1"/>
          <c:order val="1"/>
          <c:tx>
            <c:strRef>
              <c:f>Table!$G$47</c:f>
              <c:strCache>
                <c:ptCount val="1"/>
                <c:pt idx="0">
                  <c:v>(NOC) MANAWATU-WHANGANUI</c:v>
                </c:pt>
              </c:strCache>
            </c:strRef>
          </c:tx>
          <c:spPr>
            <a:solidFill>
              <a:srgbClr val="C00000"/>
            </a:solidFill>
            <a:scene3d>
              <a:camera prst="orthographicFront"/>
              <a:lightRig rig="threePt" dir="t"/>
            </a:scene3d>
            <a:sp3d>
              <a:bevelT/>
            </a:sp3d>
          </c:spPr>
          <c:invertIfNegative val="0"/>
          <c:cat>
            <c:numRef>
              <c:f>Table!$J$34:$O$34</c:f>
              <c:numCache>
                <c:formatCode>General</c:formatCode>
                <c:ptCount val="6"/>
                <c:pt idx="0">
                  <c:v>2014</c:v>
                </c:pt>
                <c:pt idx="1">
                  <c:v>2015</c:v>
                </c:pt>
                <c:pt idx="2">
                  <c:v>2016</c:v>
                </c:pt>
                <c:pt idx="3">
                  <c:v>2017</c:v>
                </c:pt>
                <c:pt idx="4">
                  <c:v>2018</c:v>
                </c:pt>
                <c:pt idx="5">
                  <c:v>2019</c:v>
                </c:pt>
              </c:numCache>
            </c:numRef>
          </c:cat>
          <c:val>
            <c:numRef>
              <c:f>Table!$J$47:$O$47</c:f>
              <c:numCache>
                <c:formatCode>0.00</c:formatCode>
                <c:ptCount val="6"/>
                <c:pt idx="0">
                  <c:v>81.7804</c:v>
                </c:pt>
                <c:pt idx="1">
                  <c:v>82.767899999999997</c:v>
                </c:pt>
                <c:pt idx="2">
                  <c:v>75.750200000000007</c:v>
                </c:pt>
                <c:pt idx="3">
                  <c:v>75.426199999999994</c:v>
                </c:pt>
                <c:pt idx="4">
                  <c:v>64.142899999999997</c:v>
                </c:pt>
                <c:pt idx="5">
                  <c:v>71.2654</c:v>
                </c:pt>
              </c:numCache>
            </c:numRef>
          </c:val>
          <c:extLst>
            <c:ext xmlns:c16="http://schemas.microsoft.com/office/drawing/2014/chart" uri="{C3380CC4-5D6E-409C-BE32-E72D297353CC}">
              <c16:uniqueId val="{00000003-8027-4358-8CCA-6961E6D78F5D}"/>
            </c:ext>
          </c:extLst>
        </c:ser>
        <c:dLbls>
          <c:showLegendKey val="0"/>
          <c:showVal val="0"/>
          <c:showCatName val="0"/>
          <c:showSerName val="0"/>
          <c:showPercent val="0"/>
          <c:showBubbleSize val="0"/>
        </c:dLbls>
        <c:gapWidth val="150"/>
        <c:axId val="661315096"/>
        <c:axId val="661319408"/>
      </c:barChart>
      <c:catAx>
        <c:axId val="661315096"/>
        <c:scaling>
          <c:orientation val="minMax"/>
        </c:scaling>
        <c:delete val="0"/>
        <c:axPos val="b"/>
        <c:numFmt formatCode="General" sourceLinked="1"/>
        <c:majorTickMark val="none"/>
        <c:minorTickMark val="none"/>
        <c:tickLblPos val="low"/>
        <c:txPr>
          <a:bodyPr rot="0" vert="horz"/>
          <a:lstStyle/>
          <a:p>
            <a:pPr>
              <a:defRPr/>
            </a:pPr>
            <a:endParaRPr lang="en-US"/>
          </a:p>
        </c:txPr>
        <c:crossAx val="661319408"/>
        <c:crosses val="autoZero"/>
        <c:auto val="1"/>
        <c:lblAlgn val="ctr"/>
        <c:lblOffset val="100"/>
        <c:noMultiLvlLbl val="0"/>
      </c:catAx>
      <c:valAx>
        <c:axId val="661319408"/>
        <c:scaling>
          <c:orientation val="minMax"/>
          <c:max val="100"/>
          <c:min val="50"/>
        </c:scaling>
        <c:delete val="0"/>
        <c:axPos val="l"/>
        <c:majorGridlines/>
        <c:title>
          <c:tx>
            <c:rich>
              <a:bodyPr rot="-5400000" vert="horz"/>
              <a:lstStyle/>
              <a:p>
                <a:pPr>
                  <a:defRPr/>
                </a:pPr>
                <a:r>
                  <a:rPr lang="en-US"/>
                  <a:t>Annual VKT &gt; Investigation Level (%)</a:t>
                </a:r>
              </a:p>
            </c:rich>
          </c:tx>
          <c:layout>
            <c:manualLayout>
              <c:xMode val="edge"/>
              <c:yMode val="edge"/>
              <c:x val="6.8894373501320161E-2"/>
              <c:y val="9.7123035735936752E-2"/>
            </c:manualLayout>
          </c:layout>
          <c:overlay val="0"/>
        </c:title>
        <c:numFmt formatCode="0" sourceLinked="0"/>
        <c:majorTickMark val="none"/>
        <c:minorTickMark val="none"/>
        <c:tickLblPos val="nextTo"/>
        <c:crossAx val="661315096"/>
        <c:crosses val="autoZero"/>
        <c:crossBetween val="between"/>
      </c:valAx>
      <c:dTable>
        <c:showHorzBorder val="1"/>
        <c:showVertBorder val="1"/>
        <c:showOutline val="1"/>
        <c:showKeys val="1"/>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txPr>
    <a:bodyPr/>
    <a:lstStyle/>
    <a:p>
      <a:pPr>
        <a:defRPr sz="700"/>
      </a:pPr>
      <a:endParaRPr lang="en-US"/>
    </a:p>
  </c:txPr>
  <c:printSettings>
    <c:headerFooter/>
    <c:pageMargins b="0.75000000000000955" l="0.70000000000000062" r="0.70000000000000062" t="0.7500000000000095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44"/>
          <c:y val="4.3393007041086238E-3"/>
        </c:manualLayout>
      </c:layout>
      <c:overlay val="0"/>
    </c:title>
    <c:autoTitleDeleted val="0"/>
    <c:plotArea>
      <c:layout>
        <c:manualLayout>
          <c:layoutTarget val="inner"/>
          <c:xMode val="edge"/>
          <c:yMode val="edge"/>
          <c:x val="0.16358212936631558"/>
          <c:y val="0.10017508643992983"/>
          <c:w val="0.75186269685039375"/>
          <c:h val="0.61458499310850179"/>
        </c:manualLayout>
      </c:layout>
      <c:barChart>
        <c:barDir val="col"/>
        <c:grouping val="clustered"/>
        <c:varyColors val="0"/>
        <c:ser>
          <c:idx val="0"/>
          <c:order val="0"/>
          <c:tx>
            <c:strRef>
              <c:f>Table!$G$39</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7B78-4D2D-96F5-752A6EE1C327}"/>
              </c:ext>
            </c:extLst>
          </c:dPt>
          <c:cat>
            <c:numRef>
              <c:f>Table!$J$34:$O$34</c:f>
              <c:numCache>
                <c:formatCode>General</c:formatCode>
                <c:ptCount val="6"/>
                <c:pt idx="0">
                  <c:v>2014</c:v>
                </c:pt>
                <c:pt idx="1">
                  <c:v>2015</c:v>
                </c:pt>
                <c:pt idx="2">
                  <c:v>2016</c:v>
                </c:pt>
                <c:pt idx="3">
                  <c:v>2017</c:v>
                </c:pt>
                <c:pt idx="4">
                  <c:v>2018</c:v>
                </c:pt>
                <c:pt idx="5">
                  <c:v>2019</c:v>
                </c:pt>
              </c:numCache>
            </c:numRef>
          </c:cat>
          <c:val>
            <c:numRef>
              <c:f>Table!$J$39:$O$39</c:f>
              <c:numCache>
                <c:formatCode>0.00</c:formatCode>
                <c:ptCount val="6"/>
                <c:pt idx="0">
                  <c:v>86.542299999999997</c:v>
                </c:pt>
                <c:pt idx="1">
                  <c:v>87.329300000000003</c:v>
                </c:pt>
                <c:pt idx="2">
                  <c:v>86.660799999999995</c:v>
                </c:pt>
                <c:pt idx="3">
                  <c:v>86.412499999999994</c:v>
                </c:pt>
                <c:pt idx="4">
                  <c:v>79.7988</c:v>
                </c:pt>
                <c:pt idx="5">
                  <c:v>84.445499999999996</c:v>
                </c:pt>
              </c:numCache>
            </c:numRef>
          </c:val>
          <c:extLst>
            <c:ext xmlns:c16="http://schemas.microsoft.com/office/drawing/2014/chart" uri="{C3380CC4-5D6E-409C-BE32-E72D297353CC}">
              <c16:uniqueId val="{00000002-7B78-4D2D-96F5-752A6EE1C327}"/>
            </c:ext>
          </c:extLst>
        </c:ser>
        <c:ser>
          <c:idx val="1"/>
          <c:order val="1"/>
          <c:tx>
            <c:strRef>
              <c:f>Table!$G$48</c:f>
              <c:strCache>
                <c:ptCount val="1"/>
                <c:pt idx="0">
                  <c:v>(NOC) MANAWATU-WHANGANUI</c:v>
                </c:pt>
              </c:strCache>
            </c:strRef>
          </c:tx>
          <c:spPr>
            <a:solidFill>
              <a:srgbClr val="C00000"/>
            </a:solidFill>
            <a:scene3d>
              <a:camera prst="orthographicFront"/>
              <a:lightRig rig="threePt" dir="t"/>
            </a:scene3d>
            <a:sp3d>
              <a:bevelT/>
            </a:sp3d>
          </c:spPr>
          <c:invertIfNegative val="0"/>
          <c:cat>
            <c:numRef>
              <c:f>Table!$J$34:$O$34</c:f>
              <c:numCache>
                <c:formatCode>General</c:formatCode>
                <c:ptCount val="6"/>
                <c:pt idx="0">
                  <c:v>2014</c:v>
                </c:pt>
                <c:pt idx="1">
                  <c:v>2015</c:v>
                </c:pt>
                <c:pt idx="2">
                  <c:v>2016</c:v>
                </c:pt>
                <c:pt idx="3">
                  <c:v>2017</c:v>
                </c:pt>
                <c:pt idx="4">
                  <c:v>2018</c:v>
                </c:pt>
                <c:pt idx="5">
                  <c:v>2019</c:v>
                </c:pt>
              </c:numCache>
            </c:numRef>
          </c:cat>
          <c:val>
            <c:numRef>
              <c:f>Table!$J$48:$O$48</c:f>
              <c:numCache>
                <c:formatCode>0.00</c:formatCode>
                <c:ptCount val="6"/>
                <c:pt idx="0">
                  <c:v>66.805999999999997</c:v>
                </c:pt>
                <c:pt idx="1">
                  <c:v>74.614000000000004</c:v>
                </c:pt>
                <c:pt idx="2">
                  <c:v>60.453899999999997</c:v>
                </c:pt>
                <c:pt idx="3">
                  <c:v>57.151499999999999</c:v>
                </c:pt>
                <c:pt idx="4">
                  <c:v>41.823799999999999</c:v>
                </c:pt>
                <c:pt idx="5">
                  <c:v>59.1372</c:v>
                </c:pt>
              </c:numCache>
            </c:numRef>
          </c:val>
          <c:extLst>
            <c:ext xmlns:c16="http://schemas.microsoft.com/office/drawing/2014/chart" uri="{C3380CC4-5D6E-409C-BE32-E72D297353CC}">
              <c16:uniqueId val="{00000003-7B78-4D2D-96F5-752A6EE1C327}"/>
            </c:ext>
          </c:extLst>
        </c:ser>
        <c:dLbls>
          <c:showLegendKey val="0"/>
          <c:showVal val="0"/>
          <c:showCatName val="0"/>
          <c:showSerName val="0"/>
          <c:showPercent val="0"/>
          <c:showBubbleSize val="0"/>
        </c:dLbls>
        <c:gapWidth val="150"/>
        <c:axId val="1007994672"/>
        <c:axId val="1007995456"/>
      </c:barChart>
      <c:catAx>
        <c:axId val="100799467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7995456"/>
        <c:crosses val="autoZero"/>
        <c:auto val="1"/>
        <c:lblAlgn val="ctr"/>
        <c:lblOffset val="100"/>
        <c:noMultiLvlLbl val="0"/>
      </c:catAx>
      <c:valAx>
        <c:axId val="1007995456"/>
        <c:scaling>
          <c:orientation val="minMax"/>
          <c:max val="100"/>
          <c:min val="50"/>
        </c:scaling>
        <c:delete val="0"/>
        <c:axPos val="l"/>
        <c:majorGridlines/>
        <c:title>
          <c:tx>
            <c:rich>
              <a:bodyPr rot="-5400000" vert="horz"/>
              <a:lstStyle/>
              <a:p>
                <a:pPr>
                  <a:defRPr sz="700"/>
                </a:pPr>
                <a:r>
                  <a:rPr lang="en-US" sz="700"/>
                  <a:t>Annual VKT &gt; Investigation Level (%)</a:t>
                </a:r>
              </a:p>
            </c:rich>
          </c:tx>
          <c:layout>
            <c:manualLayout>
              <c:xMode val="edge"/>
              <c:yMode val="edge"/>
              <c:x val="6.1403739006240951E-2"/>
              <c:y val="7.3524226639617843E-2"/>
            </c:manualLayout>
          </c:layout>
          <c:overlay val="0"/>
        </c:title>
        <c:numFmt formatCode="0" sourceLinked="0"/>
        <c:majorTickMark val="none"/>
        <c:minorTickMark val="none"/>
        <c:tickLblPos val="nextTo"/>
        <c:txPr>
          <a:bodyPr/>
          <a:lstStyle/>
          <a:p>
            <a:pPr>
              <a:defRPr sz="800"/>
            </a:pPr>
            <a:endParaRPr lang="en-US"/>
          </a:p>
        </c:txPr>
        <c:crossAx val="1007994672"/>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Secondary</a:t>
            </a:r>
            <a:r>
              <a:rPr lang="en-US" sz="1100" baseline="0"/>
              <a:t> Collector</a:t>
            </a:r>
            <a:endParaRPr lang="en-US" sz="1100"/>
          </a:p>
        </c:rich>
      </c:tx>
      <c:layout>
        <c:manualLayout>
          <c:xMode val="edge"/>
          <c:yMode val="edge"/>
          <c:x val="0.33037531912609908"/>
          <c:y val="4.3393007041086238E-3"/>
        </c:manualLayout>
      </c:layout>
      <c:overlay val="0"/>
    </c:title>
    <c:autoTitleDeleted val="0"/>
    <c:plotArea>
      <c:layout>
        <c:manualLayout>
          <c:layoutTarget val="inner"/>
          <c:xMode val="edge"/>
          <c:yMode val="edge"/>
          <c:x val="0.16358212936631558"/>
          <c:y val="0.10607478871400892"/>
          <c:w val="0.75186269685039375"/>
          <c:h val="0.60868529083442247"/>
        </c:manualLayout>
      </c:layout>
      <c:barChart>
        <c:barDir val="col"/>
        <c:grouping val="clustered"/>
        <c:varyColors val="0"/>
        <c:ser>
          <c:idx val="0"/>
          <c:order val="0"/>
          <c:tx>
            <c:strRef>
              <c:f>Table!$G$41</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6EBE-43A0-9F84-ED522F4A70AC}"/>
              </c:ext>
            </c:extLst>
          </c:dPt>
          <c:cat>
            <c:numRef>
              <c:f>Table!$J$34:$O$34</c:f>
              <c:numCache>
                <c:formatCode>General</c:formatCode>
                <c:ptCount val="6"/>
                <c:pt idx="0">
                  <c:v>2014</c:v>
                </c:pt>
                <c:pt idx="1">
                  <c:v>2015</c:v>
                </c:pt>
                <c:pt idx="2">
                  <c:v>2016</c:v>
                </c:pt>
                <c:pt idx="3">
                  <c:v>2017</c:v>
                </c:pt>
                <c:pt idx="4">
                  <c:v>2018</c:v>
                </c:pt>
                <c:pt idx="5">
                  <c:v>2019</c:v>
                </c:pt>
              </c:numCache>
            </c:numRef>
          </c:cat>
          <c:val>
            <c:numRef>
              <c:f>Table!$J$41:$O$41</c:f>
              <c:numCache>
                <c:formatCode>0.00</c:formatCode>
                <c:ptCount val="6"/>
                <c:pt idx="0">
                  <c:v>74.522400000000005</c:v>
                </c:pt>
                <c:pt idx="1">
                  <c:v>73.790899999999993</c:v>
                </c:pt>
                <c:pt idx="2">
                  <c:v>77.135199999999998</c:v>
                </c:pt>
                <c:pt idx="3">
                  <c:v>75.584900000000005</c:v>
                </c:pt>
                <c:pt idx="4">
                  <c:v>76.583600000000004</c:v>
                </c:pt>
                <c:pt idx="5">
                  <c:v>84.0428</c:v>
                </c:pt>
              </c:numCache>
            </c:numRef>
          </c:val>
          <c:extLst>
            <c:ext xmlns:c16="http://schemas.microsoft.com/office/drawing/2014/chart" uri="{C3380CC4-5D6E-409C-BE32-E72D297353CC}">
              <c16:uniqueId val="{00000002-6EBE-43A0-9F84-ED522F4A70AC}"/>
            </c:ext>
          </c:extLst>
        </c:ser>
        <c:ser>
          <c:idx val="1"/>
          <c:order val="1"/>
          <c:tx>
            <c:strRef>
              <c:f>Table!$G$50</c:f>
              <c:strCache>
                <c:ptCount val="1"/>
                <c:pt idx="0">
                  <c:v>(NOC) MANAWATU-WHANGANUI</c:v>
                </c:pt>
              </c:strCache>
            </c:strRef>
          </c:tx>
          <c:spPr>
            <a:solidFill>
              <a:srgbClr val="C00000"/>
            </a:solidFill>
            <a:scene3d>
              <a:camera prst="orthographicFront"/>
              <a:lightRig rig="threePt" dir="t"/>
            </a:scene3d>
            <a:sp3d>
              <a:bevelT/>
            </a:sp3d>
          </c:spPr>
          <c:invertIfNegative val="0"/>
          <c:cat>
            <c:numRef>
              <c:f>Table!$J$34:$O$34</c:f>
              <c:numCache>
                <c:formatCode>General</c:formatCode>
                <c:ptCount val="6"/>
                <c:pt idx="0">
                  <c:v>2014</c:v>
                </c:pt>
                <c:pt idx="1">
                  <c:v>2015</c:v>
                </c:pt>
                <c:pt idx="2">
                  <c:v>2016</c:v>
                </c:pt>
                <c:pt idx="3">
                  <c:v>2017</c:v>
                </c:pt>
                <c:pt idx="4">
                  <c:v>2018</c:v>
                </c:pt>
                <c:pt idx="5">
                  <c:v>2019</c:v>
                </c:pt>
              </c:numCache>
            </c:numRef>
          </c:cat>
          <c:val>
            <c:numRef>
              <c:f>Table!$J$50:$O$50</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6EBE-43A0-9F84-ED522F4A70AC}"/>
            </c:ext>
          </c:extLst>
        </c:ser>
        <c:dLbls>
          <c:showLegendKey val="0"/>
          <c:showVal val="0"/>
          <c:showCatName val="0"/>
          <c:showSerName val="0"/>
          <c:showPercent val="0"/>
          <c:showBubbleSize val="0"/>
        </c:dLbls>
        <c:gapWidth val="150"/>
        <c:axId val="1007994280"/>
        <c:axId val="1007995064"/>
      </c:barChart>
      <c:catAx>
        <c:axId val="100799428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7995064"/>
        <c:crosses val="autoZero"/>
        <c:auto val="1"/>
        <c:lblAlgn val="ctr"/>
        <c:lblOffset val="100"/>
        <c:noMultiLvlLbl val="0"/>
      </c:catAx>
      <c:valAx>
        <c:axId val="1007995064"/>
        <c:scaling>
          <c:orientation val="minMax"/>
          <c:max val="100"/>
          <c:min val="50"/>
        </c:scaling>
        <c:delete val="0"/>
        <c:axPos val="l"/>
        <c:majorGridlines/>
        <c:title>
          <c:tx>
            <c:rich>
              <a:bodyPr rot="-5400000" vert="horz"/>
              <a:lstStyle/>
              <a:p>
                <a:pPr>
                  <a:defRPr sz="700"/>
                </a:pPr>
                <a:r>
                  <a:rPr lang="en-US" sz="700"/>
                  <a:t>Annual VKT &gt; Investigation Level (%)</a:t>
                </a:r>
              </a:p>
            </c:rich>
          </c:tx>
          <c:layout>
            <c:manualLayout>
              <c:xMode val="edge"/>
              <c:yMode val="edge"/>
              <c:x val="6.8894373501320161E-2"/>
              <c:y val="0.12072184483225644"/>
            </c:manualLayout>
          </c:layout>
          <c:overlay val="0"/>
        </c:title>
        <c:numFmt formatCode="0" sourceLinked="0"/>
        <c:majorTickMark val="none"/>
        <c:minorTickMark val="none"/>
        <c:tickLblPos val="nextTo"/>
        <c:txPr>
          <a:bodyPr/>
          <a:lstStyle/>
          <a:p>
            <a:pPr>
              <a:defRPr sz="800"/>
            </a:pPr>
            <a:endParaRPr lang="en-US"/>
          </a:p>
        </c:txPr>
        <c:crossAx val="1007994280"/>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4837874573433"/>
          <c:y val="5.0523411536015334E-2"/>
          <c:w val="0.78680416872027248"/>
          <c:h val="0.8284596848602116"/>
        </c:manualLayout>
      </c:layout>
      <c:barChart>
        <c:barDir val="col"/>
        <c:grouping val="clustered"/>
        <c:varyColors val="0"/>
        <c:ser>
          <c:idx val="0"/>
          <c:order val="0"/>
          <c:tx>
            <c:strRef>
              <c:f>Table!$J$261</c:f>
              <c:strCache>
                <c:ptCount val="1"/>
                <c:pt idx="0">
                  <c:v>ASA</c:v>
                </c:pt>
              </c:strCache>
            </c:strRef>
          </c:tx>
          <c:spPr>
            <a:solidFill>
              <a:srgbClr val="002060"/>
            </a:solidFill>
            <a:scene3d>
              <a:camera prst="orthographicFront"/>
              <a:lightRig rig="threePt" dir="t"/>
            </a:scene3d>
            <a:sp3d>
              <a:bevelT/>
            </a:sp3d>
          </c:spPr>
          <c:invertIfNegative val="0"/>
          <c:cat>
            <c:strRef>
              <c:f>Table!$H$263:$H$269</c:f>
              <c:strCache>
                <c:ptCount val="7"/>
                <c:pt idx="0">
                  <c:v>All</c:v>
                </c:pt>
                <c:pt idx="1">
                  <c:v>High Volume</c:v>
                </c:pt>
                <c:pt idx="2">
                  <c:v>National</c:v>
                </c:pt>
                <c:pt idx="3">
                  <c:v>Regional</c:v>
                </c:pt>
                <c:pt idx="4">
                  <c:v>Arterial</c:v>
                </c:pt>
                <c:pt idx="5">
                  <c:v>Primary Collector</c:v>
                </c:pt>
                <c:pt idx="6">
                  <c:v>Secondary Collector</c:v>
                </c:pt>
              </c:strCache>
            </c:strRef>
          </c:cat>
          <c:val>
            <c:numRef>
              <c:f>Table!$J$263:$J$269</c:f>
              <c:numCache>
                <c:formatCode>0.00</c:formatCode>
                <c:ptCount val="7"/>
                <c:pt idx="0">
                  <c:v>7.6593999999999998</c:v>
                </c:pt>
                <c:pt idx="1">
                  <c:v>6.3482000000000003</c:v>
                </c:pt>
                <c:pt idx="2">
                  <c:v>7.4130000000000003</c:v>
                </c:pt>
                <c:pt idx="3">
                  <c:v>7.5814000000000004</c:v>
                </c:pt>
                <c:pt idx="4">
                  <c:v>8.36</c:v>
                </c:pt>
                <c:pt idx="5">
                  <c:v>7.8292000000000002</c:v>
                </c:pt>
                <c:pt idx="6">
                  <c:v>8.4606999999999992</c:v>
                </c:pt>
              </c:numCache>
            </c:numRef>
          </c:val>
          <c:extLst>
            <c:ext xmlns:c16="http://schemas.microsoft.com/office/drawing/2014/chart" uri="{C3380CC4-5D6E-409C-BE32-E72D297353CC}">
              <c16:uniqueId val="{00000000-9427-4F0B-8CF5-9393CE9B99D9}"/>
            </c:ext>
          </c:extLst>
        </c:ser>
        <c:ser>
          <c:idx val="1"/>
          <c:order val="1"/>
          <c:tx>
            <c:strRef>
              <c:f>Table!$K$261</c:f>
              <c:strCache>
                <c:ptCount val="1"/>
                <c:pt idx="0">
                  <c:v>RSL</c:v>
                </c:pt>
              </c:strCache>
            </c:strRef>
          </c:tx>
          <c:spPr>
            <a:solidFill>
              <a:srgbClr val="FF0000"/>
            </a:solidFill>
            <a:scene3d>
              <a:camera prst="orthographicFront"/>
              <a:lightRig rig="threePt" dir="t"/>
            </a:scene3d>
            <a:sp3d>
              <a:bevelT/>
              <a:bevelB/>
            </a:sp3d>
          </c:spPr>
          <c:invertIfNegative val="0"/>
          <c:cat>
            <c:strRef>
              <c:f>Table!$H$263:$H$269</c:f>
              <c:strCache>
                <c:ptCount val="7"/>
                <c:pt idx="0">
                  <c:v>All</c:v>
                </c:pt>
                <c:pt idx="1">
                  <c:v>High Volume</c:v>
                </c:pt>
                <c:pt idx="2">
                  <c:v>National</c:v>
                </c:pt>
                <c:pt idx="3">
                  <c:v>Regional</c:v>
                </c:pt>
                <c:pt idx="4">
                  <c:v>Arterial</c:v>
                </c:pt>
                <c:pt idx="5">
                  <c:v>Primary Collector</c:v>
                </c:pt>
                <c:pt idx="6">
                  <c:v>Secondary Collector</c:v>
                </c:pt>
              </c:strCache>
            </c:strRef>
          </c:cat>
          <c:val>
            <c:numRef>
              <c:f>Table!$K$263:$K$269</c:f>
              <c:numCache>
                <c:formatCode>0.00</c:formatCode>
                <c:ptCount val="7"/>
                <c:pt idx="0">
                  <c:v>1.5239</c:v>
                </c:pt>
                <c:pt idx="1">
                  <c:v>2.3721000000000001</c:v>
                </c:pt>
                <c:pt idx="2">
                  <c:v>1.5706</c:v>
                </c:pt>
                <c:pt idx="3">
                  <c:v>1.325</c:v>
                </c:pt>
                <c:pt idx="4">
                  <c:v>0.86560000000000004</c:v>
                </c:pt>
                <c:pt idx="5">
                  <c:v>1.6196999999999999</c:v>
                </c:pt>
                <c:pt idx="6">
                  <c:v>2.1221999999999999</c:v>
                </c:pt>
              </c:numCache>
            </c:numRef>
          </c:val>
          <c:extLst>
            <c:ext xmlns:c16="http://schemas.microsoft.com/office/drawing/2014/chart" uri="{C3380CC4-5D6E-409C-BE32-E72D297353CC}">
              <c16:uniqueId val="{00000001-9427-4F0B-8CF5-9393CE9B99D9}"/>
            </c:ext>
          </c:extLst>
        </c:ser>
        <c:dLbls>
          <c:showLegendKey val="0"/>
          <c:showVal val="0"/>
          <c:showCatName val="0"/>
          <c:showSerName val="0"/>
          <c:showPercent val="0"/>
          <c:showBubbleSize val="0"/>
        </c:dLbls>
        <c:gapWidth val="150"/>
        <c:axId val="527477000"/>
        <c:axId val="527477784"/>
      </c:barChart>
      <c:catAx>
        <c:axId val="527477000"/>
        <c:scaling>
          <c:orientation val="minMax"/>
        </c:scaling>
        <c:delete val="0"/>
        <c:axPos val="b"/>
        <c:numFmt formatCode="General" sourceLinked="0"/>
        <c:majorTickMark val="none"/>
        <c:minorTickMark val="none"/>
        <c:tickLblPos val="nextTo"/>
        <c:txPr>
          <a:bodyPr/>
          <a:lstStyle/>
          <a:p>
            <a:pPr>
              <a:defRPr sz="700">
                <a:solidFill>
                  <a:schemeClr val="bg1"/>
                </a:solidFill>
                <a:latin typeface="Arial" pitchFamily="34" charset="0"/>
                <a:cs typeface="Arial" pitchFamily="34" charset="0"/>
              </a:defRPr>
            </a:pPr>
            <a:endParaRPr lang="en-US"/>
          </a:p>
        </c:txPr>
        <c:crossAx val="527477784"/>
        <c:crosses val="autoZero"/>
        <c:auto val="1"/>
        <c:lblAlgn val="ctr"/>
        <c:lblOffset val="100"/>
        <c:noMultiLvlLbl val="0"/>
      </c:catAx>
      <c:valAx>
        <c:axId val="527477784"/>
        <c:scaling>
          <c:orientation val="minMax"/>
        </c:scaling>
        <c:delete val="0"/>
        <c:axPos val="l"/>
        <c:majorGridlines/>
        <c:title>
          <c:tx>
            <c:rich>
              <a:bodyPr rot="-5400000" vert="horz"/>
              <a:lstStyle/>
              <a:p>
                <a:pPr>
                  <a:defRPr>
                    <a:solidFill>
                      <a:schemeClr val="bg1">
                        <a:lumMod val="95000"/>
                      </a:schemeClr>
                    </a:solidFill>
                  </a:defRPr>
                </a:pPr>
                <a:r>
                  <a:rPr lang="en-US">
                    <a:solidFill>
                      <a:schemeClr val="bg1">
                        <a:lumMod val="95000"/>
                      </a:schemeClr>
                    </a:solidFill>
                  </a:rPr>
                  <a:t>Average Year</a:t>
                </a:r>
              </a:p>
            </c:rich>
          </c:tx>
          <c:layout>
            <c:manualLayout>
              <c:xMode val="edge"/>
              <c:yMode val="edge"/>
              <c:x val="6.7261629661969384E-3"/>
              <c:y val="0.3257997187211667"/>
            </c:manualLayout>
          </c:layout>
          <c:overlay val="0"/>
        </c:title>
        <c:numFmt formatCode="0.0" sourceLinked="0"/>
        <c:majorTickMark val="none"/>
        <c:minorTickMark val="none"/>
        <c:tickLblPos val="nextTo"/>
        <c:txPr>
          <a:bodyPr/>
          <a:lstStyle/>
          <a:p>
            <a:pPr>
              <a:defRPr>
                <a:solidFill>
                  <a:schemeClr val="bg1"/>
                </a:solidFill>
              </a:defRPr>
            </a:pPr>
            <a:endParaRPr lang="en-US"/>
          </a:p>
        </c:txPr>
        <c:crossAx val="527477000"/>
        <c:crosses val="autoZero"/>
        <c:crossBetween val="between"/>
      </c:valAx>
      <c:spPr>
        <a:solidFill>
          <a:srgbClr val="ACD46A"/>
        </a:solidFill>
        <a:scene3d>
          <a:camera prst="orthographicFront"/>
          <a:lightRig rig="threePt" dir="t"/>
        </a:scene3d>
        <a:sp3d>
          <a:bevelT/>
        </a:sp3d>
      </c:spPr>
    </c:plotArea>
    <c:legend>
      <c:legendPos val="r"/>
      <c:layout>
        <c:manualLayout>
          <c:xMode val="edge"/>
          <c:yMode val="edge"/>
          <c:x val="0.89134601518995593"/>
          <c:y val="0.11736995332921271"/>
          <c:w val="9.4214791153738944E-2"/>
          <c:h val="0.1645771411679342"/>
        </c:manualLayout>
      </c:layout>
      <c:overlay val="0"/>
      <c:txPr>
        <a:bodyPr/>
        <a:lstStyle/>
        <a:p>
          <a:pPr>
            <a:defRPr>
              <a:solidFill>
                <a:schemeClr val="bg1">
                  <a:lumMod val="95000"/>
                </a:schemeClr>
              </a:solidFill>
            </a:defRPr>
          </a:pPr>
          <a:endParaRPr lang="en-US"/>
        </a:p>
      </c:txPr>
    </c:legend>
    <c:plotVisOnly val="1"/>
    <c:dispBlanksAs val="gap"/>
    <c:showDLblsOverMax val="0"/>
  </c:chart>
  <c:spPr>
    <a:solidFill>
      <a:srgbClr val="5E5B18"/>
    </a:solidFill>
    <a:scene3d>
      <a:camera prst="orthographicFront"/>
      <a:lightRig rig="threePt" dir="t"/>
    </a:scene3d>
    <a:sp3d>
      <a:bevelT/>
    </a:sp3d>
  </c:spPr>
  <c:printSettings>
    <c:headerFooter/>
    <c:pageMargins b="0.75000000000000855" l="0.70000000000000062" r="0.70000000000000062" t="0.7500000000000085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44"/>
          <c:y val="4.3393007041086238E-3"/>
        </c:manualLayout>
      </c:layout>
      <c:overlay val="0"/>
    </c:title>
    <c:autoTitleDeleted val="0"/>
    <c:plotArea>
      <c:layout>
        <c:manualLayout>
          <c:layoutTarget val="inner"/>
          <c:xMode val="edge"/>
          <c:yMode val="edge"/>
          <c:x val="0.16358212936631558"/>
          <c:y val="0.10017508643992983"/>
          <c:w val="0.75186269685039375"/>
          <c:h val="0.61458499310850179"/>
        </c:manualLayout>
      </c:layout>
      <c:barChart>
        <c:barDir val="col"/>
        <c:grouping val="clustered"/>
        <c:varyColors val="0"/>
        <c:ser>
          <c:idx val="0"/>
          <c:order val="0"/>
          <c:tx>
            <c:strRef>
              <c:f>Table!$G$40</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02E-4F4D-9845-00FEB536710C}"/>
              </c:ext>
            </c:extLst>
          </c:dPt>
          <c:cat>
            <c:numRef>
              <c:f>Table!$J$34:$O$34</c:f>
              <c:numCache>
                <c:formatCode>General</c:formatCode>
                <c:ptCount val="6"/>
                <c:pt idx="0">
                  <c:v>2014</c:v>
                </c:pt>
                <c:pt idx="1">
                  <c:v>2015</c:v>
                </c:pt>
                <c:pt idx="2">
                  <c:v>2016</c:v>
                </c:pt>
                <c:pt idx="3">
                  <c:v>2017</c:v>
                </c:pt>
                <c:pt idx="4">
                  <c:v>2018</c:v>
                </c:pt>
                <c:pt idx="5">
                  <c:v>2019</c:v>
                </c:pt>
              </c:numCache>
            </c:numRef>
          </c:cat>
          <c:val>
            <c:numRef>
              <c:f>Table!$J$40:$O$40</c:f>
              <c:numCache>
                <c:formatCode>0.00</c:formatCode>
                <c:ptCount val="6"/>
                <c:pt idx="0">
                  <c:v>76.374200000000002</c:v>
                </c:pt>
                <c:pt idx="1">
                  <c:v>78.729500000000002</c:v>
                </c:pt>
                <c:pt idx="2">
                  <c:v>75.002600000000001</c:v>
                </c:pt>
                <c:pt idx="3">
                  <c:v>76.844700000000003</c:v>
                </c:pt>
                <c:pt idx="4">
                  <c:v>73.717100000000002</c:v>
                </c:pt>
                <c:pt idx="5">
                  <c:v>78.230900000000005</c:v>
                </c:pt>
              </c:numCache>
            </c:numRef>
          </c:val>
          <c:extLst>
            <c:ext xmlns:c16="http://schemas.microsoft.com/office/drawing/2014/chart" uri="{C3380CC4-5D6E-409C-BE32-E72D297353CC}">
              <c16:uniqueId val="{00000002-F02E-4F4D-9845-00FEB536710C}"/>
            </c:ext>
          </c:extLst>
        </c:ser>
        <c:ser>
          <c:idx val="1"/>
          <c:order val="1"/>
          <c:tx>
            <c:strRef>
              <c:f>Table!$G$49</c:f>
              <c:strCache>
                <c:ptCount val="1"/>
                <c:pt idx="0">
                  <c:v>(NOC) MANAWATU-WHANGANUI</c:v>
                </c:pt>
              </c:strCache>
            </c:strRef>
          </c:tx>
          <c:spPr>
            <a:solidFill>
              <a:srgbClr val="C00000"/>
            </a:solidFill>
            <a:scene3d>
              <a:camera prst="orthographicFront"/>
              <a:lightRig rig="threePt" dir="t"/>
            </a:scene3d>
            <a:sp3d>
              <a:bevelT/>
            </a:sp3d>
          </c:spPr>
          <c:invertIfNegative val="0"/>
          <c:cat>
            <c:numRef>
              <c:f>Table!$J$34:$O$34</c:f>
              <c:numCache>
                <c:formatCode>General</c:formatCode>
                <c:ptCount val="6"/>
                <c:pt idx="0">
                  <c:v>2014</c:v>
                </c:pt>
                <c:pt idx="1">
                  <c:v>2015</c:v>
                </c:pt>
                <c:pt idx="2">
                  <c:v>2016</c:v>
                </c:pt>
                <c:pt idx="3">
                  <c:v>2017</c:v>
                </c:pt>
                <c:pt idx="4">
                  <c:v>2018</c:v>
                </c:pt>
                <c:pt idx="5">
                  <c:v>2019</c:v>
                </c:pt>
              </c:numCache>
            </c:numRef>
          </c:cat>
          <c:val>
            <c:numRef>
              <c:f>Table!$J$49:$O$49</c:f>
              <c:numCache>
                <c:formatCode>0.00</c:formatCode>
                <c:ptCount val="6"/>
                <c:pt idx="0">
                  <c:v>80.688199999999995</c:v>
                </c:pt>
                <c:pt idx="1">
                  <c:v>89.077799999999996</c:v>
                </c:pt>
                <c:pt idx="2">
                  <c:v>88.714100000000002</c:v>
                </c:pt>
                <c:pt idx="3">
                  <c:v>77.859899999999996</c:v>
                </c:pt>
                <c:pt idx="4">
                  <c:v>86.062700000000007</c:v>
                </c:pt>
                <c:pt idx="5">
                  <c:v>81.878399999999999</c:v>
                </c:pt>
              </c:numCache>
            </c:numRef>
          </c:val>
          <c:extLst>
            <c:ext xmlns:c16="http://schemas.microsoft.com/office/drawing/2014/chart" uri="{C3380CC4-5D6E-409C-BE32-E72D297353CC}">
              <c16:uniqueId val="{00000003-F02E-4F4D-9845-00FEB536710C}"/>
            </c:ext>
          </c:extLst>
        </c:ser>
        <c:dLbls>
          <c:showLegendKey val="0"/>
          <c:showVal val="0"/>
          <c:showCatName val="0"/>
          <c:showSerName val="0"/>
          <c:showPercent val="0"/>
          <c:showBubbleSize val="0"/>
        </c:dLbls>
        <c:gapWidth val="150"/>
        <c:axId val="1007995848"/>
        <c:axId val="1007996240"/>
      </c:barChart>
      <c:catAx>
        <c:axId val="100799584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7996240"/>
        <c:crosses val="autoZero"/>
        <c:auto val="1"/>
        <c:lblAlgn val="ctr"/>
        <c:lblOffset val="100"/>
        <c:noMultiLvlLbl val="0"/>
      </c:catAx>
      <c:valAx>
        <c:axId val="1007996240"/>
        <c:scaling>
          <c:orientation val="minMax"/>
          <c:max val="100"/>
          <c:min val="50"/>
        </c:scaling>
        <c:delete val="0"/>
        <c:axPos val="l"/>
        <c:majorGridlines/>
        <c:title>
          <c:tx>
            <c:rich>
              <a:bodyPr rot="-5400000" vert="horz"/>
              <a:lstStyle/>
              <a:p>
                <a:pPr>
                  <a:defRPr sz="700"/>
                </a:pPr>
                <a:r>
                  <a:rPr lang="en-US" sz="700"/>
                  <a:t>Annual VKT &gt; Investigation Level (%)</a:t>
                </a:r>
              </a:p>
            </c:rich>
          </c:tx>
          <c:layout>
            <c:manualLayout>
              <c:xMode val="edge"/>
              <c:yMode val="edge"/>
              <c:x val="6.1403739006240951E-2"/>
              <c:y val="7.3524226639617843E-2"/>
            </c:manualLayout>
          </c:layout>
          <c:overlay val="0"/>
        </c:title>
        <c:numFmt formatCode="0" sourceLinked="0"/>
        <c:majorTickMark val="none"/>
        <c:minorTickMark val="none"/>
        <c:tickLblPos val="nextTo"/>
        <c:txPr>
          <a:bodyPr/>
          <a:lstStyle/>
          <a:p>
            <a:pPr>
              <a:defRPr sz="800"/>
            </a:pPr>
            <a:endParaRPr lang="en-US"/>
          </a:p>
        </c:txPr>
        <c:crossAx val="1007995848"/>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5C26-4EBD-8079-69F04A18BE3A}"/>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5C26-4EBD-8079-69F04A18BE3A}"/>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26-4EBD-8079-69F04A18BE3A}"/>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26-4EBD-8079-69F04A18BE3A}"/>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26-4EBD-8079-69F04A18BE3A}"/>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26-4EBD-8079-69F04A18BE3A}"/>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26-4EBD-8079-69F04A18BE3A}"/>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26-4EBD-8079-69F04A18BE3A}"/>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26-4EBD-8079-69F04A18BE3A}"/>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26-4EBD-8079-69F04A18BE3A}"/>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26-4EBD-8079-69F04A18BE3A}"/>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26-4EBD-8079-69F04A18BE3A}"/>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C26-4EBD-8079-69F04A18BE3A}"/>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C26-4EBD-8079-69F04A18BE3A}"/>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C26-4EBD-8079-69F04A18BE3A}"/>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Table!$G$61:$G$84</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Table!$J$61:$J$84</c:f>
              <c:numCache>
                <c:formatCode>0.00</c:formatCode>
                <c:ptCount val="24"/>
                <c:pt idx="0">
                  <c:v>95.249799999999993</c:v>
                </c:pt>
                <c:pt idx="1">
                  <c:v>99.723200000000006</c:v>
                </c:pt>
                <c:pt idx="2">
                  <c:v>96.083799999999997</c:v>
                </c:pt>
                <c:pt idx="3">
                  <c:v>94.644599999999997</c:v>
                </c:pt>
                <c:pt idx="4">
                  <c:v>98.756299999999996</c:v>
                </c:pt>
                <c:pt idx="5">
                  <c:v>96.043300000000002</c:v>
                </c:pt>
                <c:pt idx="6">
                  <c:v>98.181299999999993</c:v>
                </c:pt>
                <c:pt idx="7">
                  <c:v>98.823800000000006</c:v>
                </c:pt>
                <c:pt idx="8">
                  <c:v>97.127300000000005</c:v>
                </c:pt>
                <c:pt idx="9">
                  <c:v>97.340599999999995</c:v>
                </c:pt>
                <c:pt idx="10">
                  <c:v>95.683199999999999</c:v>
                </c:pt>
                <c:pt idx="11">
                  <c:v>97.709400000000002</c:v>
                </c:pt>
                <c:pt idx="12">
                  <c:v>97.447299999999998</c:v>
                </c:pt>
                <c:pt idx="13">
                  <c:v>98.855900000000005</c:v>
                </c:pt>
                <c:pt idx="14">
                  <c:v>94.027799999999999</c:v>
                </c:pt>
                <c:pt idx="15">
                  <c:v>98.053799999999995</c:v>
                </c:pt>
                <c:pt idx="16">
                  <c:v>98.298900000000003</c:v>
                </c:pt>
                <c:pt idx="17">
                  <c:v>99.206199999999995</c:v>
                </c:pt>
                <c:pt idx="18">
                  <c:v>95.33</c:v>
                </c:pt>
                <c:pt idx="19">
                  <c:v>98.640900000000002</c:v>
                </c:pt>
                <c:pt idx="20">
                  <c:v>98.547399999999996</c:v>
                </c:pt>
                <c:pt idx="21">
                  <c:v>97.308999999999997</c:v>
                </c:pt>
                <c:pt idx="22">
                  <c:v>97.169200000000004</c:v>
                </c:pt>
                <c:pt idx="23">
                  <c:v>97.648200000000003</c:v>
                </c:pt>
              </c:numCache>
            </c:numRef>
          </c:val>
          <c:extLst>
            <c:ext xmlns:c16="http://schemas.microsoft.com/office/drawing/2014/chart" uri="{C3380CC4-5D6E-409C-BE32-E72D297353CC}">
              <c16:uniqueId val="{00000011-5C26-4EBD-8079-69F04A18BE3A}"/>
            </c:ext>
          </c:extLst>
        </c:ser>
        <c:dLbls>
          <c:showLegendKey val="0"/>
          <c:showVal val="0"/>
          <c:showCatName val="0"/>
          <c:showSerName val="0"/>
          <c:showPercent val="0"/>
          <c:showBubbleSize val="0"/>
        </c:dLbls>
        <c:gapWidth val="86"/>
        <c:axId val="1007989968"/>
        <c:axId val="1007992712"/>
      </c:barChart>
      <c:catAx>
        <c:axId val="1007989968"/>
        <c:scaling>
          <c:orientation val="minMax"/>
        </c:scaling>
        <c:delete val="0"/>
        <c:axPos val="b"/>
        <c:title>
          <c:tx>
            <c:rich>
              <a:bodyPr/>
              <a:lstStyle/>
              <a:p>
                <a:pPr>
                  <a:defRPr sz="800"/>
                </a:pPr>
                <a:r>
                  <a:rPr lang="en-US" sz="800"/>
                  <a:t>NOC</a:t>
                </a:r>
              </a:p>
            </c:rich>
          </c:tx>
          <c:layout>
            <c:manualLayout>
              <c:xMode val="edge"/>
              <c:yMode val="edge"/>
              <c:x val="0.50425595282563118"/>
              <c:y val="0.91724196637583311"/>
            </c:manualLayout>
          </c:layout>
          <c:overlay val="0"/>
        </c:title>
        <c:numFmt formatCode="General" sourceLinked="0"/>
        <c:majorTickMark val="out"/>
        <c:minorTickMark val="none"/>
        <c:tickLblPos val="nextTo"/>
        <c:txPr>
          <a:bodyPr rot="-5400000" vert="horz"/>
          <a:lstStyle/>
          <a:p>
            <a:pPr>
              <a:defRPr sz="800"/>
            </a:pPr>
            <a:endParaRPr lang="en-US"/>
          </a:p>
        </c:txPr>
        <c:crossAx val="1007992712"/>
        <c:crosses val="autoZero"/>
        <c:auto val="1"/>
        <c:lblAlgn val="ctr"/>
        <c:lblOffset val="100"/>
        <c:noMultiLvlLbl val="0"/>
      </c:catAx>
      <c:valAx>
        <c:axId val="1007992712"/>
        <c:scaling>
          <c:orientation val="minMax"/>
          <c:max val="100"/>
        </c:scaling>
        <c:delete val="0"/>
        <c:axPos val="l"/>
        <c:majorGridlines/>
        <c:title>
          <c:tx>
            <c:rich>
              <a:bodyPr rot="-5400000" vert="horz"/>
              <a:lstStyle/>
              <a:p>
                <a:pPr>
                  <a:defRPr sz="800"/>
                </a:pPr>
                <a:r>
                  <a:rPr lang="en-US" sz="800"/>
                  <a:t>Annual VKT&gt; Threshold Level (%)</a:t>
                </a:r>
              </a:p>
            </c:rich>
          </c:tx>
          <c:overlay val="0"/>
        </c:title>
        <c:numFmt formatCode="0" sourceLinked="0"/>
        <c:majorTickMark val="out"/>
        <c:minorTickMark val="none"/>
        <c:tickLblPos val="nextTo"/>
        <c:txPr>
          <a:bodyPr/>
          <a:lstStyle/>
          <a:p>
            <a:pPr>
              <a:defRPr sz="800"/>
            </a:pPr>
            <a:endParaRPr lang="en-US"/>
          </a:p>
        </c:txPr>
        <c:crossAx val="1007989968"/>
        <c:crosses val="autoZero"/>
        <c:crossBetween val="between"/>
      </c:valAx>
      <c:spPr>
        <a:solidFill>
          <a:srgbClr val="F1BF65"/>
        </a:solidFill>
      </c:spPr>
    </c:plotArea>
    <c:plotVisOnly val="1"/>
    <c:dispBlanksAs val="gap"/>
    <c:showDLblsOverMax val="0"/>
  </c:chart>
  <c:spPr>
    <a:solidFill>
      <a:schemeClr val="accent6">
        <a:lumMod val="40000"/>
        <a:lumOff val="60000"/>
      </a:schemeClr>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9147-4139-954D-465F05471154}"/>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47-4139-954D-465F05471154}"/>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47-4139-954D-465F05471154}"/>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47-4139-954D-465F05471154}"/>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47-4139-954D-465F05471154}"/>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47-4139-954D-465F05471154}"/>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47-4139-954D-465F05471154}"/>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47-4139-954D-465F05471154}"/>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47-4139-954D-465F05471154}"/>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47-4139-954D-465F05471154}"/>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47-4139-954D-465F05471154}"/>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47-4139-954D-465F05471154}"/>
                </c:ext>
              </c:extLst>
            </c:dLbl>
            <c:dLbl>
              <c:idx val="19"/>
              <c:layout>
                <c:manualLayout>
                  <c:x val="-9.2767218456925155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47-4139-954D-465F05471154}"/>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47-4139-954D-465F05471154}"/>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Table!$G$61:$G$83</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Table!$K$61:$K$83</c:f>
              <c:numCache>
                <c:formatCode>0.00</c:formatCode>
                <c:ptCount val="23"/>
                <c:pt idx="0">
                  <c:v>-2.3984000000000094</c:v>
                </c:pt>
                <c:pt idx="1">
                  <c:v>2.0750000000000028</c:v>
                </c:pt>
                <c:pt idx="2">
                  <c:v>-1.5644000000000062</c:v>
                </c:pt>
                <c:pt idx="3">
                  <c:v>-3.0036000000000058</c:v>
                </c:pt>
                <c:pt idx="4">
                  <c:v>1.1080999999999932</c:v>
                </c:pt>
                <c:pt idx="5">
                  <c:v>-1.6049000000000007</c:v>
                </c:pt>
                <c:pt idx="6">
                  <c:v>0.53309999999999036</c:v>
                </c:pt>
                <c:pt idx="7">
                  <c:v>1.1756000000000029</c:v>
                </c:pt>
                <c:pt idx="8">
                  <c:v>-0.52089999999999748</c:v>
                </c:pt>
                <c:pt idx="9">
                  <c:v>-0.30760000000000787</c:v>
                </c:pt>
                <c:pt idx="10">
                  <c:v>-1.9650000000000034</c:v>
                </c:pt>
                <c:pt idx="11">
                  <c:v>6.1199999999999477E-2</c:v>
                </c:pt>
                <c:pt idx="12">
                  <c:v>-0.2009000000000043</c:v>
                </c:pt>
                <c:pt idx="13">
                  <c:v>1.2077000000000027</c:v>
                </c:pt>
                <c:pt idx="14">
                  <c:v>-3.6204000000000036</c:v>
                </c:pt>
                <c:pt idx="15">
                  <c:v>0.40559999999999263</c:v>
                </c:pt>
                <c:pt idx="16">
                  <c:v>0.6507000000000005</c:v>
                </c:pt>
                <c:pt idx="17">
                  <c:v>1.5579999999999927</c:v>
                </c:pt>
                <c:pt idx="18">
                  <c:v>-2.3182000000000045</c:v>
                </c:pt>
                <c:pt idx="19">
                  <c:v>0.99269999999999925</c:v>
                </c:pt>
                <c:pt idx="20">
                  <c:v>0.89919999999999334</c:v>
                </c:pt>
                <c:pt idx="21">
                  <c:v>-0.33920000000000528</c:v>
                </c:pt>
                <c:pt idx="22">
                  <c:v>-0.4789999999999992</c:v>
                </c:pt>
              </c:numCache>
            </c:numRef>
          </c:val>
          <c:extLst>
            <c:ext xmlns:c16="http://schemas.microsoft.com/office/drawing/2014/chart" uri="{C3380CC4-5D6E-409C-BE32-E72D297353CC}">
              <c16:uniqueId val="{0000000F-9147-4139-954D-465F05471154}"/>
            </c:ext>
          </c:extLst>
        </c:ser>
        <c:dLbls>
          <c:showLegendKey val="0"/>
          <c:showVal val="0"/>
          <c:showCatName val="0"/>
          <c:showSerName val="0"/>
          <c:showPercent val="0"/>
          <c:showBubbleSize val="0"/>
        </c:dLbls>
        <c:gapWidth val="86"/>
        <c:axId val="1007989184"/>
        <c:axId val="1014617368"/>
      </c:barChart>
      <c:catAx>
        <c:axId val="1007989184"/>
        <c:scaling>
          <c:orientation val="minMax"/>
        </c:scaling>
        <c:delete val="0"/>
        <c:axPos val="b"/>
        <c:title>
          <c:tx>
            <c:rich>
              <a:bodyPr/>
              <a:lstStyle/>
              <a:p>
                <a:pPr>
                  <a:defRPr sz="800"/>
                </a:pPr>
                <a:r>
                  <a:rPr lang="en-US" sz="800"/>
                  <a:t>NOC</a:t>
                </a:r>
              </a:p>
            </c:rich>
          </c:tx>
          <c:layout>
            <c:manualLayout>
              <c:xMode val="edge"/>
              <c:yMode val="edge"/>
              <c:x val="0.51864442304424174"/>
              <c:y val="0.90817151135696916"/>
            </c:manualLayout>
          </c:layout>
          <c:overlay val="0"/>
        </c:title>
        <c:numFmt formatCode="General" sourceLinked="0"/>
        <c:majorTickMark val="out"/>
        <c:minorTickMark val="none"/>
        <c:tickLblPos val="low"/>
        <c:txPr>
          <a:bodyPr rot="-5400000" vert="horz"/>
          <a:lstStyle/>
          <a:p>
            <a:pPr>
              <a:defRPr sz="800"/>
            </a:pPr>
            <a:endParaRPr lang="en-US"/>
          </a:p>
        </c:txPr>
        <c:crossAx val="1014617368"/>
        <c:crosses val="autoZero"/>
        <c:auto val="1"/>
        <c:lblAlgn val="ctr"/>
        <c:lblOffset val="100"/>
        <c:noMultiLvlLbl val="0"/>
      </c:catAx>
      <c:valAx>
        <c:axId val="1014617368"/>
        <c:scaling>
          <c:orientation val="minMax"/>
        </c:scaling>
        <c:delete val="0"/>
        <c:axPos val="l"/>
        <c:majorGridlines/>
        <c:title>
          <c:tx>
            <c:rich>
              <a:bodyPr rot="-5400000" vert="horz"/>
              <a:lstStyle/>
              <a:p>
                <a:pPr>
                  <a:defRPr sz="800"/>
                </a:pPr>
                <a:r>
                  <a:rPr lang="en-US" sz="800"/>
                  <a:t>Percentage Point</a:t>
                </a:r>
              </a:p>
            </c:rich>
          </c:tx>
          <c:overlay val="0"/>
        </c:title>
        <c:numFmt formatCode="0" sourceLinked="0"/>
        <c:majorTickMark val="out"/>
        <c:minorTickMark val="none"/>
        <c:tickLblPos val="nextTo"/>
        <c:txPr>
          <a:bodyPr/>
          <a:lstStyle/>
          <a:p>
            <a:pPr>
              <a:defRPr sz="800"/>
            </a:pPr>
            <a:endParaRPr lang="en-US"/>
          </a:p>
        </c:txPr>
        <c:crossAx val="1007989184"/>
        <c:crosses val="autoZero"/>
        <c:crossBetween val="between"/>
      </c:valAx>
      <c:spPr>
        <a:solidFill>
          <a:schemeClr val="accent6">
            <a:lumMod val="40000"/>
            <a:lumOff val="60000"/>
          </a:schemeClr>
        </a:solidFill>
      </c:spPr>
    </c:plotArea>
    <c:plotVisOnly val="1"/>
    <c:dispBlanksAs val="gap"/>
    <c:showDLblsOverMax val="0"/>
  </c:chart>
  <c:spPr>
    <a:solidFill>
      <a:srgbClr val="F6C460"/>
    </a:solidFill>
    <a:scene3d>
      <a:camera prst="orthographicFront"/>
      <a:lightRig rig="threePt" dir="t"/>
    </a:scene3d>
    <a:sp3d>
      <a:bevelT/>
    </a:sp3d>
  </c:spPr>
  <c:printSettings>
    <c:headerFooter/>
    <c:pageMargins b="0.75000000000000844" l="0.70000000000000062" r="0.70000000000000062" t="0.7500000000000084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Table!$G$105</c:f>
              <c:strCache>
                <c:ptCount val="1"/>
                <c:pt idx="0">
                  <c:v>National vs AUCK ALLIANCE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4CC4-479E-B418-DE26E8EF1D51}"/>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C4-479E-B418-DE26E8EF1D51}"/>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C4-479E-B418-DE26E8EF1D51}"/>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C4-479E-B418-DE26E8EF1D51}"/>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C4-479E-B418-DE26E8EF1D51}"/>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C4-479E-B418-DE26E8EF1D51}"/>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C4-479E-B418-DE26E8EF1D51}"/>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C4-479E-B418-DE26E8EF1D51}"/>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C4-479E-B418-DE26E8EF1D51}"/>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C4-479E-B418-DE26E8EF1D51}"/>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C4-479E-B418-DE26E8EF1D51}"/>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C4-479E-B418-DE26E8EF1D51}"/>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C4-479E-B418-DE26E8EF1D51}"/>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C4-479E-B418-DE26E8EF1D51}"/>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Table!$J$87:$O$87</c:f>
              <c:numCache>
                <c:formatCode>General</c:formatCode>
                <c:ptCount val="6"/>
                <c:pt idx="0">
                  <c:v>2014</c:v>
                </c:pt>
                <c:pt idx="1">
                  <c:v>2015</c:v>
                </c:pt>
                <c:pt idx="2">
                  <c:v>2016</c:v>
                </c:pt>
                <c:pt idx="3">
                  <c:v>2017</c:v>
                </c:pt>
                <c:pt idx="4">
                  <c:v>2018</c:v>
                </c:pt>
                <c:pt idx="5">
                  <c:v>2019</c:v>
                </c:pt>
              </c:numCache>
            </c:numRef>
          </c:cat>
          <c:val>
            <c:numRef>
              <c:f>Table!$J$105:$O$105</c:f>
              <c:numCache>
                <c:formatCode>0.00</c:formatCode>
                <c:ptCount val="6"/>
                <c:pt idx="0">
                  <c:v>-1.5652999999999935</c:v>
                </c:pt>
                <c:pt idx="1">
                  <c:v>-1.4694999999999965</c:v>
                </c:pt>
                <c:pt idx="2">
                  <c:v>-1.7209999999999894</c:v>
                </c:pt>
                <c:pt idx="3">
                  <c:v>-1.3000000000000114</c:v>
                </c:pt>
                <c:pt idx="4">
                  <c:v>-3.3246000000000038</c:v>
                </c:pt>
                <c:pt idx="5">
                  <c:v>-2.0750000000000028</c:v>
                </c:pt>
              </c:numCache>
            </c:numRef>
          </c:val>
          <c:extLst>
            <c:ext xmlns:c16="http://schemas.microsoft.com/office/drawing/2014/chart" uri="{C3380CC4-5D6E-409C-BE32-E72D297353CC}">
              <c16:uniqueId val="{0000000F-4CC4-479E-B418-DE26E8EF1D51}"/>
            </c:ext>
          </c:extLst>
        </c:ser>
        <c:dLbls>
          <c:showLegendKey val="0"/>
          <c:showVal val="0"/>
          <c:showCatName val="0"/>
          <c:showSerName val="0"/>
          <c:showPercent val="0"/>
          <c:showBubbleSize val="0"/>
        </c:dLbls>
        <c:gapWidth val="86"/>
        <c:axId val="1014609528"/>
        <c:axId val="1014616192"/>
      </c:barChart>
      <c:catAx>
        <c:axId val="1014609528"/>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55"/>
            </c:manualLayout>
          </c:layout>
          <c:overlay val="0"/>
        </c:title>
        <c:numFmt formatCode="General" sourceLinked="1"/>
        <c:majorTickMark val="out"/>
        <c:minorTickMark val="none"/>
        <c:tickLblPos val="low"/>
        <c:txPr>
          <a:bodyPr rot="0" vert="horz"/>
          <a:lstStyle/>
          <a:p>
            <a:pPr>
              <a:defRPr sz="800"/>
            </a:pPr>
            <a:endParaRPr lang="en-US"/>
          </a:p>
        </c:txPr>
        <c:crossAx val="1014616192"/>
        <c:crosses val="autoZero"/>
        <c:auto val="1"/>
        <c:lblAlgn val="ctr"/>
        <c:lblOffset val="100"/>
        <c:noMultiLvlLbl val="0"/>
      </c:catAx>
      <c:valAx>
        <c:axId val="1014616192"/>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14609528"/>
        <c:crosses val="autoZero"/>
        <c:crossBetween val="between"/>
      </c:valAx>
      <c:spPr>
        <a:solidFill>
          <a:srgbClr val="EBC63D"/>
        </a:solidFill>
        <a:scene3d>
          <a:camera prst="orthographicFront"/>
          <a:lightRig rig="threePt" dir="t"/>
        </a:scene3d>
        <a:sp3d>
          <a:bevelT/>
        </a:sp3d>
      </c:spPr>
    </c:plotArea>
    <c:plotVisOnly val="1"/>
    <c:dispBlanksAs val="gap"/>
    <c:showDLblsOverMax val="0"/>
  </c:chart>
  <c:spPr>
    <a:solidFill>
      <a:srgbClr val="F8E8BA"/>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6351706036747"/>
          <c:y val="5.1400554097404488E-2"/>
          <c:w val="0.76690179352582555"/>
          <c:h val="0.76423228346456762"/>
        </c:manualLayout>
      </c:layout>
      <c:barChart>
        <c:barDir val="col"/>
        <c:grouping val="clustered"/>
        <c:varyColors val="0"/>
        <c:ser>
          <c:idx val="0"/>
          <c:order val="0"/>
          <c:tx>
            <c:strRef>
              <c:f>Table!$J$87</c:f>
              <c:strCache>
                <c:ptCount val="1"/>
                <c:pt idx="0">
                  <c:v>2014</c:v>
                </c:pt>
              </c:strCache>
            </c:strRef>
          </c:tx>
          <c:spPr>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Table!$J$88:$J$94</c:f>
              <c:numCache>
                <c:formatCode>0.00</c:formatCode>
                <c:ptCount val="7"/>
                <c:pt idx="0">
                  <c:v>98.286600000000007</c:v>
                </c:pt>
                <c:pt idx="1">
                  <c:v>99.3369</c:v>
                </c:pt>
                <c:pt idx="2">
                  <c:v>98.445999999999998</c:v>
                </c:pt>
                <c:pt idx="3">
                  <c:v>97.870500000000007</c:v>
                </c:pt>
                <c:pt idx="4">
                  <c:v>98.323899999999995</c:v>
                </c:pt>
                <c:pt idx="5">
                  <c:v>97.154600000000002</c:v>
                </c:pt>
                <c:pt idx="6">
                  <c:v>98.514700000000005</c:v>
                </c:pt>
              </c:numCache>
            </c:numRef>
          </c:val>
          <c:extLst>
            <c:ext xmlns:c16="http://schemas.microsoft.com/office/drawing/2014/chart" uri="{C3380CC4-5D6E-409C-BE32-E72D297353CC}">
              <c16:uniqueId val="{00000000-FFB2-4AD2-94A9-0993BCEC1256}"/>
            </c:ext>
          </c:extLst>
        </c:ser>
        <c:ser>
          <c:idx val="1"/>
          <c:order val="1"/>
          <c:tx>
            <c:strRef>
              <c:f>Table!$K$87</c:f>
              <c:strCache>
                <c:ptCount val="1"/>
                <c:pt idx="0">
                  <c:v>2015</c:v>
                </c:pt>
              </c:strCache>
            </c:strRef>
          </c:tx>
          <c:spPr>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Table!$K$88:$K$94</c:f>
              <c:numCache>
                <c:formatCode>0.00</c:formatCode>
                <c:ptCount val="7"/>
                <c:pt idx="0">
                  <c:v>98.338700000000003</c:v>
                </c:pt>
                <c:pt idx="1">
                  <c:v>99.2517</c:v>
                </c:pt>
                <c:pt idx="2">
                  <c:v>98.544799999999995</c:v>
                </c:pt>
                <c:pt idx="3">
                  <c:v>97.649600000000007</c:v>
                </c:pt>
                <c:pt idx="4">
                  <c:v>98.5518</c:v>
                </c:pt>
                <c:pt idx="5">
                  <c:v>97.580399999999997</c:v>
                </c:pt>
                <c:pt idx="6">
                  <c:v>97.897099999999995</c:v>
                </c:pt>
              </c:numCache>
            </c:numRef>
          </c:val>
          <c:extLst>
            <c:ext xmlns:c16="http://schemas.microsoft.com/office/drawing/2014/chart" uri="{C3380CC4-5D6E-409C-BE32-E72D297353CC}">
              <c16:uniqueId val="{00000001-FFB2-4AD2-94A9-0993BCEC1256}"/>
            </c:ext>
          </c:extLst>
        </c:ser>
        <c:ser>
          <c:idx val="2"/>
          <c:order val="2"/>
          <c:tx>
            <c:strRef>
              <c:f>Table!$L$87</c:f>
              <c:strCache>
                <c:ptCount val="1"/>
                <c:pt idx="0">
                  <c:v>2016</c:v>
                </c:pt>
              </c:strCache>
            </c:strRef>
          </c:tx>
          <c:spPr>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Table!$L$88:$L$94</c:f>
              <c:numCache>
                <c:formatCode>0.00</c:formatCode>
                <c:ptCount val="7"/>
                <c:pt idx="0">
                  <c:v>98.186000000000007</c:v>
                </c:pt>
                <c:pt idx="1">
                  <c:v>99.220399999999998</c:v>
                </c:pt>
                <c:pt idx="2">
                  <c:v>98.338300000000004</c:v>
                </c:pt>
                <c:pt idx="3">
                  <c:v>97.613200000000006</c:v>
                </c:pt>
                <c:pt idx="4">
                  <c:v>98.596199999999996</c:v>
                </c:pt>
                <c:pt idx="5">
                  <c:v>96.928299999999993</c:v>
                </c:pt>
                <c:pt idx="6">
                  <c:v>97.950999999999993</c:v>
                </c:pt>
              </c:numCache>
            </c:numRef>
          </c:val>
          <c:extLst>
            <c:ext xmlns:c16="http://schemas.microsoft.com/office/drawing/2014/chart" uri="{C3380CC4-5D6E-409C-BE32-E72D297353CC}">
              <c16:uniqueId val="{00000002-FFB2-4AD2-94A9-0993BCEC1256}"/>
            </c:ext>
          </c:extLst>
        </c:ser>
        <c:ser>
          <c:idx val="3"/>
          <c:order val="3"/>
          <c:tx>
            <c:strRef>
              <c:f>Table!$M$87</c:f>
              <c:strCache>
                <c:ptCount val="1"/>
                <c:pt idx="0">
                  <c:v>2017</c:v>
                </c:pt>
              </c:strCache>
            </c:strRef>
          </c:tx>
          <c:spPr>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Table!$M$88:$M$94</c:f>
              <c:numCache>
                <c:formatCode>0.00</c:formatCode>
                <c:ptCount val="7"/>
                <c:pt idx="0">
                  <c:v>98.445499999999996</c:v>
                </c:pt>
                <c:pt idx="1">
                  <c:v>99.432000000000002</c:v>
                </c:pt>
                <c:pt idx="2">
                  <c:v>98.809299999999993</c:v>
                </c:pt>
                <c:pt idx="3">
                  <c:v>97.791700000000006</c:v>
                </c:pt>
                <c:pt idx="4">
                  <c:v>98.685599999999994</c:v>
                </c:pt>
                <c:pt idx="5">
                  <c:v>96.866100000000003</c:v>
                </c:pt>
                <c:pt idx="6">
                  <c:v>98.403199999999998</c:v>
                </c:pt>
              </c:numCache>
            </c:numRef>
          </c:val>
          <c:extLst>
            <c:ext xmlns:c16="http://schemas.microsoft.com/office/drawing/2014/chart" uri="{C3380CC4-5D6E-409C-BE32-E72D297353CC}">
              <c16:uniqueId val="{00000003-FFB2-4AD2-94A9-0993BCEC1256}"/>
            </c:ext>
          </c:extLst>
        </c:ser>
        <c:ser>
          <c:idx val="4"/>
          <c:order val="4"/>
          <c:tx>
            <c:strRef>
              <c:f>Table!$N$87</c:f>
              <c:strCache>
                <c:ptCount val="1"/>
                <c:pt idx="0">
                  <c:v>2018</c:v>
                </c:pt>
              </c:strCache>
            </c:strRef>
          </c:tx>
          <c:spPr>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Table!$N$88:$N$94</c:f>
              <c:numCache>
                <c:formatCode>0.00</c:formatCode>
                <c:ptCount val="7"/>
                <c:pt idx="0">
                  <c:v>96.174999999999997</c:v>
                </c:pt>
                <c:pt idx="1">
                  <c:v>98.757400000000004</c:v>
                </c:pt>
                <c:pt idx="2">
                  <c:v>95.831500000000005</c:v>
                </c:pt>
                <c:pt idx="3">
                  <c:v>94.979600000000005</c:v>
                </c:pt>
                <c:pt idx="4">
                  <c:v>95.812799999999996</c:v>
                </c:pt>
                <c:pt idx="5">
                  <c:v>94.862399999999994</c:v>
                </c:pt>
                <c:pt idx="6">
                  <c:v>95.8874</c:v>
                </c:pt>
              </c:numCache>
            </c:numRef>
          </c:val>
          <c:extLst>
            <c:ext xmlns:c16="http://schemas.microsoft.com/office/drawing/2014/chart" uri="{C3380CC4-5D6E-409C-BE32-E72D297353CC}">
              <c16:uniqueId val="{00000004-FFB2-4AD2-94A9-0993BCEC1256}"/>
            </c:ext>
          </c:extLst>
        </c:ser>
        <c:ser>
          <c:idx val="5"/>
          <c:order val="5"/>
          <c:tx>
            <c:strRef>
              <c:f>Table!$O$87</c:f>
              <c:strCache>
                <c:ptCount val="1"/>
                <c:pt idx="0">
                  <c:v>2019</c:v>
                </c:pt>
              </c:strCache>
            </c:strRef>
          </c:tx>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Table!$O$88:$O$94</c:f>
              <c:numCache>
                <c:formatCode>0.00</c:formatCode>
                <c:ptCount val="7"/>
                <c:pt idx="0">
                  <c:v>97.648200000000003</c:v>
                </c:pt>
                <c:pt idx="1">
                  <c:v>99.130200000000002</c:v>
                </c:pt>
                <c:pt idx="2">
                  <c:v>97.783900000000003</c:v>
                </c:pt>
                <c:pt idx="3">
                  <c:v>96.686999999999998</c:v>
                </c:pt>
                <c:pt idx="4">
                  <c:v>97.650400000000005</c:v>
                </c:pt>
                <c:pt idx="5">
                  <c:v>96.728399999999993</c:v>
                </c:pt>
                <c:pt idx="6">
                  <c:v>98.103899999999996</c:v>
                </c:pt>
              </c:numCache>
            </c:numRef>
          </c:val>
          <c:extLst>
            <c:ext xmlns:c16="http://schemas.microsoft.com/office/drawing/2014/chart" uri="{C3380CC4-5D6E-409C-BE32-E72D297353CC}">
              <c16:uniqueId val="{00000005-FFB2-4AD2-94A9-0993BCEC1256}"/>
            </c:ext>
          </c:extLst>
        </c:ser>
        <c:dLbls>
          <c:showLegendKey val="0"/>
          <c:showVal val="0"/>
          <c:showCatName val="0"/>
          <c:showSerName val="0"/>
          <c:showPercent val="0"/>
          <c:showBubbleSize val="0"/>
        </c:dLbls>
        <c:gapWidth val="150"/>
        <c:axId val="1014609136"/>
        <c:axId val="1014608352"/>
      </c:barChart>
      <c:catAx>
        <c:axId val="1014609136"/>
        <c:scaling>
          <c:orientation val="minMax"/>
        </c:scaling>
        <c:delete val="0"/>
        <c:axPos val="b"/>
        <c:title>
          <c:tx>
            <c:rich>
              <a:bodyPr/>
              <a:lstStyle/>
              <a:p>
                <a:pPr>
                  <a:defRPr sz="800" b="1"/>
                </a:pPr>
                <a:r>
                  <a:rPr lang="en-US" sz="800" b="1"/>
                  <a:t>New Road Classification</a:t>
                </a:r>
              </a:p>
            </c:rich>
          </c:tx>
          <c:overlay val="0"/>
        </c:title>
        <c:numFmt formatCode="General" sourceLinked="0"/>
        <c:majorTickMark val="out"/>
        <c:minorTickMark val="none"/>
        <c:tickLblPos val="nextTo"/>
        <c:txPr>
          <a:bodyPr/>
          <a:lstStyle/>
          <a:p>
            <a:pPr>
              <a:defRPr sz="700">
                <a:latin typeface="Arial" pitchFamily="34" charset="0"/>
                <a:cs typeface="Arial" pitchFamily="34" charset="0"/>
              </a:defRPr>
            </a:pPr>
            <a:endParaRPr lang="en-US"/>
          </a:p>
        </c:txPr>
        <c:crossAx val="1014608352"/>
        <c:crosses val="autoZero"/>
        <c:auto val="1"/>
        <c:lblAlgn val="ctr"/>
        <c:lblOffset val="100"/>
        <c:noMultiLvlLbl val="0"/>
      </c:catAx>
      <c:valAx>
        <c:axId val="1014608352"/>
        <c:scaling>
          <c:orientation val="minMax"/>
          <c:max val="100"/>
          <c:min val="75"/>
        </c:scaling>
        <c:delete val="0"/>
        <c:axPos val="l"/>
        <c:majorGridlines/>
        <c:title>
          <c:tx>
            <c:rich>
              <a:bodyPr rot="-5400000" vert="horz"/>
              <a:lstStyle/>
              <a:p>
                <a:pPr>
                  <a:defRPr sz="700"/>
                </a:pPr>
                <a:r>
                  <a:rPr lang="en-US" sz="700"/>
                  <a:t>Annual VKT</a:t>
                </a:r>
                <a:r>
                  <a:rPr lang="en-US" sz="700" baseline="0"/>
                  <a:t> &gt; </a:t>
                </a:r>
                <a:r>
                  <a:rPr lang="en-US" sz="700"/>
                  <a:t> Threshold Level (%)</a:t>
                </a:r>
              </a:p>
            </c:rich>
          </c:tx>
          <c:overlay val="0"/>
        </c:title>
        <c:numFmt formatCode="0" sourceLinked="0"/>
        <c:majorTickMark val="out"/>
        <c:minorTickMark val="none"/>
        <c:tickLblPos val="nextTo"/>
        <c:crossAx val="1014609136"/>
        <c:crosses val="autoZero"/>
        <c:crossBetween val="between"/>
      </c:valAx>
      <c:spPr>
        <a:solidFill>
          <a:srgbClr val="EDC677"/>
        </a:solidFill>
        <a:scene3d>
          <a:camera prst="orthographicFront"/>
          <a:lightRig rig="threePt" dir="t"/>
        </a:scene3d>
        <a:sp3d>
          <a:bevelT/>
        </a:sp3d>
      </c:spPr>
    </c:plotArea>
    <c:legend>
      <c:legendPos val="r"/>
      <c:layout>
        <c:manualLayout>
          <c:xMode val="edge"/>
          <c:yMode val="edge"/>
          <c:x val="0.88537642169728759"/>
          <c:y val="0.17940398075241082"/>
          <c:w val="8.1691287691372502E-2"/>
          <c:h val="0.44850827896801698"/>
        </c:manualLayout>
      </c:layout>
      <c:overlay val="0"/>
      <c:txPr>
        <a:bodyPr/>
        <a:lstStyle/>
        <a:p>
          <a:pPr>
            <a:defRPr sz="900"/>
          </a:pPr>
          <a:endParaRPr lang="en-US"/>
        </a:p>
      </c:txPr>
    </c:legend>
    <c:plotVisOnly val="1"/>
    <c:dispBlanksAs val="gap"/>
    <c:showDLblsOverMax val="0"/>
  </c:chart>
  <c:spPr>
    <a:solidFill>
      <a:srgbClr val="E8BF28"/>
    </a:solidFill>
    <a:scene3d>
      <a:camera prst="orthographicFront"/>
      <a:lightRig rig="threePt" dir="t"/>
    </a:scene3d>
    <a:sp3d>
      <a:bevelT/>
    </a:sp3d>
  </c:spPr>
  <c:printSettings>
    <c:headerFooter/>
    <c:pageMargins b="0.75000000000000788" l="0.70000000000000062" r="0.70000000000000062" t="0.7500000000000078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3857895045071"/>
          <c:y val="5.5172413793103482E-2"/>
          <c:w val="0.74560252990688525"/>
          <c:h val="0.74904262829215362"/>
        </c:manualLayout>
      </c:layout>
      <c:barChart>
        <c:barDir val="col"/>
        <c:grouping val="clustered"/>
        <c:varyColors val="0"/>
        <c:ser>
          <c:idx val="0"/>
          <c:order val="0"/>
          <c:tx>
            <c:strRef>
              <c:f>Table!$G$88</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3D9-46B5-AFC7-52EC2A1AD261}"/>
              </c:ext>
            </c:extLst>
          </c:dPt>
          <c:cat>
            <c:numRef>
              <c:f>Table!$J$87:$O$87</c:f>
              <c:numCache>
                <c:formatCode>General</c:formatCode>
                <c:ptCount val="6"/>
                <c:pt idx="0">
                  <c:v>2014</c:v>
                </c:pt>
                <c:pt idx="1">
                  <c:v>2015</c:v>
                </c:pt>
                <c:pt idx="2">
                  <c:v>2016</c:v>
                </c:pt>
                <c:pt idx="3">
                  <c:v>2017</c:v>
                </c:pt>
                <c:pt idx="4">
                  <c:v>2018</c:v>
                </c:pt>
                <c:pt idx="5">
                  <c:v>2019</c:v>
                </c:pt>
              </c:numCache>
            </c:numRef>
          </c:cat>
          <c:val>
            <c:numRef>
              <c:f>Table!$J$88:$O$88</c:f>
              <c:numCache>
                <c:formatCode>0.00</c:formatCode>
                <c:ptCount val="6"/>
                <c:pt idx="0">
                  <c:v>98.286600000000007</c:v>
                </c:pt>
                <c:pt idx="1">
                  <c:v>98.338700000000003</c:v>
                </c:pt>
                <c:pt idx="2">
                  <c:v>98.186000000000007</c:v>
                </c:pt>
                <c:pt idx="3">
                  <c:v>98.445499999999996</c:v>
                </c:pt>
                <c:pt idx="4">
                  <c:v>96.174999999999997</c:v>
                </c:pt>
                <c:pt idx="5">
                  <c:v>97.648200000000003</c:v>
                </c:pt>
              </c:numCache>
            </c:numRef>
          </c:val>
          <c:extLst>
            <c:ext xmlns:c16="http://schemas.microsoft.com/office/drawing/2014/chart" uri="{C3380CC4-5D6E-409C-BE32-E72D297353CC}">
              <c16:uniqueId val="{00000002-C3D9-46B5-AFC7-52EC2A1AD261}"/>
            </c:ext>
          </c:extLst>
        </c:ser>
        <c:ser>
          <c:idx val="1"/>
          <c:order val="1"/>
          <c:tx>
            <c:strRef>
              <c:f>Table!$G$97</c:f>
              <c:strCache>
                <c:ptCount val="1"/>
                <c:pt idx="0">
                  <c:v>AUCK ALLIANCE</c:v>
                </c:pt>
              </c:strCache>
            </c:strRef>
          </c:tx>
          <c:spPr>
            <a:solidFill>
              <a:srgbClr val="C00000"/>
            </a:solidFill>
            <a:scene3d>
              <a:camera prst="orthographicFront"/>
              <a:lightRig rig="threePt" dir="t"/>
            </a:scene3d>
            <a:sp3d>
              <a:bevelT/>
            </a:sp3d>
          </c:spPr>
          <c:invertIfNegative val="0"/>
          <c:cat>
            <c:numRef>
              <c:f>Table!$J$87:$O$87</c:f>
              <c:numCache>
                <c:formatCode>General</c:formatCode>
                <c:ptCount val="6"/>
                <c:pt idx="0">
                  <c:v>2014</c:v>
                </c:pt>
                <c:pt idx="1">
                  <c:v>2015</c:v>
                </c:pt>
                <c:pt idx="2">
                  <c:v>2016</c:v>
                </c:pt>
                <c:pt idx="3">
                  <c:v>2017</c:v>
                </c:pt>
                <c:pt idx="4">
                  <c:v>2018</c:v>
                </c:pt>
                <c:pt idx="5">
                  <c:v>2019</c:v>
                </c:pt>
              </c:numCache>
            </c:numRef>
          </c:cat>
          <c:val>
            <c:numRef>
              <c:f>Table!$J$97:$O$97</c:f>
              <c:numCache>
                <c:formatCode>0.00</c:formatCode>
                <c:ptCount val="6"/>
                <c:pt idx="0">
                  <c:v>99.851900000000001</c:v>
                </c:pt>
                <c:pt idx="1">
                  <c:v>99.808199999999999</c:v>
                </c:pt>
                <c:pt idx="2">
                  <c:v>99.906999999999996</c:v>
                </c:pt>
                <c:pt idx="3">
                  <c:v>99.745500000000007</c:v>
                </c:pt>
                <c:pt idx="4">
                  <c:v>99.499600000000001</c:v>
                </c:pt>
                <c:pt idx="5">
                  <c:v>99.723200000000006</c:v>
                </c:pt>
              </c:numCache>
            </c:numRef>
          </c:val>
          <c:extLst>
            <c:ext xmlns:c16="http://schemas.microsoft.com/office/drawing/2014/chart" uri="{C3380CC4-5D6E-409C-BE32-E72D297353CC}">
              <c16:uniqueId val="{00000003-C3D9-46B5-AFC7-52EC2A1AD261}"/>
            </c:ext>
          </c:extLst>
        </c:ser>
        <c:dLbls>
          <c:showLegendKey val="0"/>
          <c:showVal val="0"/>
          <c:showCatName val="0"/>
          <c:showSerName val="0"/>
          <c:showPercent val="0"/>
          <c:showBubbleSize val="0"/>
        </c:dLbls>
        <c:gapWidth val="150"/>
        <c:axId val="1014615800"/>
        <c:axId val="1014617760"/>
      </c:barChart>
      <c:catAx>
        <c:axId val="101461580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14617760"/>
        <c:crosses val="autoZero"/>
        <c:auto val="1"/>
        <c:lblAlgn val="ctr"/>
        <c:lblOffset val="100"/>
        <c:noMultiLvlLbl val="0"/>
      </c:catAx>
      <c:valAx>
        <c:axId val="1014617760"/>
        <c:scaling>
          <c:orientation val="minMax"/>
        </c:scaling>
        <c:delete val="0"/>
        <c:axPos val="l"/>
        <c:majorGridlines/>
        <c:title>
          <c:tx>
            <c:rich>
              <a:bodyPr rot="-5400000" vert="horz"/>
              <a:lstStyle/>
              <a:p>
                <a:pPr>
                  <a:defRPr sz="800"/>
                </a:pPr>
                <a:r>
                  <a:rPr lang="en-US" sz="800"/>
                  <a:t>Annual VKT&gt; Threshold Level (%)</a:t>
                </a:r>
              </a:p>
            </c:rich>
          </c:tx>
          <c:layout>
            <c:manualLayout>
              <c:xMode val="edge"/>
              <c:yMode val="edge"/>
              <c:x val="0.10277214334009584"/>
              <c:y val="0.13252131414607671"/>
            </c:manualLayout>
          </c:layout>
          <c:overlay val="0"/>
        </c:title>
        <c:numFmt formatCode="0.0" sourceLinked="0"/>
        <c:majorTickMark val="none"/>
        <c:minorTickMark val="none"/>
        <c:tickLblPos val="nextTo"/>
        <c:txPr>
          <a:bodyPr/>
          <a:lstStyle/>
          <a:p>
            <a:pPr>
              <a:defRPr sz="800"/>
            </a:pPr>
            <a:endParaRPr lang="en-US"/>
          </a:p>
        </c:txPr>
        <c:crossAx val="1014615800"/>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8740157480314954" l="0.15748031496063167" r="0.15748031496063167" t="0.78740157480314954"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6351706036747"/>
          <c:y val="5.1400554097404488E-2"/>
          <c:w val="0.76690179352582644"/>
          <c:h val="0.76423228346456762"/>
        </c:manualLayout>
      </c:layout>
      <c:barChart>
        <c:barDir val="col"/>
        <c:grouping val="clustered"/>
        <c:varyColors val="0"/>
        <c:ser>
          <c:idx val="0"/>
          <c:order val="0"/>
          <c:tx>
            <c:strRef>
              <c:f>Table!$J$87</c:f>
              <c:strCache>
                <c:ptCount val="1"/>
                <c:pt idx="0">
                  <c:v>2014</c:v>
                </c:pt>
              </c:strCache>
            </c:strRef>
          </c:tx>
          <c:spPr>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Table!$J$97:$J$103</c:f>
              <c:numCache>
                <c:formatCode>0.00</c:formatCode>
                <c:ptCount val="7"/>
                <c:pt idx="0">
                  <c:v>99.851900000000001</c:v>
                </c:pt>
                <c:pt idx="1">
                  <c:v>99.893699999999995</c:v>
                </c:pt>
                <c:pt idx="2">
                  <c:v>0</c:v>
                </c:pt>
                <c:pt idx="3">
                  <c:v>97.642200000000003</c:v>
                </c:pt>
                <c:pt idx="4">
                  <c:v>0</c:v>
                </c:pt>
                <c:pt idx="5">
                  <c:v>89.340900000000005</c:v>
                </c:pt>
                <c:pt idx="6">
                  <c:v>0</c:v>
                </c:pt>
              </c:numCache>
            </c:numRef>
          </c:val>
          <c:extLst>
            <c:ext xmlns:c16="http://schemas.microsoft.com/office/drawing/2014/chart" uri="{C3380CC4-5D6E-409C-BE32-E72D297353CC}">
              <c16:uniqueId val="{00000000-8D4B-4F17-87EF-B63227DCDB18}"/>
            </c:ext>
          </c:extLst>
        </c:ser>
        <c:ser>
          <c:idx val="1"/>
          <c:order val="1"/>
          <c:tx>
            <c:strRef>
              <c:f>Table!$K$87</c:f>
              <c:strCache>
                <c:ptCount val="1"/>
                <c:pt idx="0">
                  <c:v>2015</c:v>
                </c:pt>
              </c:strCache>
            </c:strRef>
          </c:tx>
          <c:spPr>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Table!$K$97:$K$103</c:f>
              <c:numCache>
                <c:formatCode>0.00</c:formatCode>
                <c:ptCount val="7"/>
                <c:pt idx="0">
                  <c:v>99.808199999999999</c:v>
                </c:pt>
                <c:pt idx="1">
                  <c:v>99.884</c:v>
                </c:pt>
                <c:pt idx="2">
                  <c:v>0</c:v>
                </c:pt>
                <c:pt idx="3">
                  <c:v>95.556399999999996</c:v>
                </c:pt>
                <c:pt idx="4">
                  <c:v>0</c:v>
                </c:pt>
                <c:pt idx="5">
                  <c:v>89.378900000000002</c:v>
                </c:pt>
                <c:pt idx="6">
                  <c:v>0</c:v>
                </c:pt>
              </c:numCache>
            </c:numRef>
          </c:val>
          <c:extLst>
            <c:ext xmlns:c16="http://schemas.microsoft.com/office/drawing/2014/chart" uri="{C3380CC4-5D6E-409C-BE32-E72D297353CC}">
              <c16:uniqueId val="{00000001-8D4B-4F17-87EF-B63227DCDB18}"/>
            </c:ext>
          </c:extLst>
        </c:ser>
        <c:ser>
          <c:idx val="2"/>
          <c:order val="2"/>
          <c:tx>
            <c:strRef>
              <c:f>Table!$L$87</c:f>
              <c:strCache>
                <c:ptCount val="1"/>
                <c:pt idx="0">
                  <c:v>2016</c:v>
                </c:pt>
              </c:strCache>
            </c:strRef>
          </c:tx>
          <c:spPr>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Table!$L$97:$L$103</c:f>
              <c:numCache>
                <c:formatCode>0.00</c:formatCode>
                <c:ptCount val="7"/>
                <c:pt idx="0">
                  <c:v>99.906999999999996</c:v>
                </c:pt>
                <c:pt idx="1">
                  <c:v>99.939499999999995</c:v>
                </c:pt>
                <c:pt idx="2">
                  <c:v>0</c:v>
                </c:pt>
                <c:pt idx="3">
                  <c:v>98.126199999999997</c:v>
                </c:pt>
                <c:pt idx="4">
                  <c:v>0</c:v>
                </c:pt>
                <c:pt idx="5">
                  <c:v>100</c:v>
                </c:pt>
                <c:pt idx="6">
                  <c:v>0</c:v>
                </c:pt>
              </c:numCache>
            </c:numRef>
          </c:val>
          <c:extLst>
            <c:ext xmlns:c16="http://schemas.microsoft.com/office/drawing/2014/chart" uri="{C3380CC4-5D6E-409C-BE32-E72D297353CC}">
              <c16:uniqueId val="{00000002-8D4B-4F17-87EF-B63227DCDB18}"/>
            </c:ext>
          </c:extLst>
        </c:ser>
        <c:ser>
          <c:idx val="3"/>
          <c:order val="3"/>
          <c:tx>
            <c:strRef>
              <c:f>Table!$M$87</c:f>
              <c:strCache>
                <c:ptCount val="1"/>
                <c:pt idx="0">
                  <c:v>2017</c:v>
                </c:pt>
              </c:strCache>
            </c:strRef>
          </c:tx>
          <c:spPr>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Table!$M$97:$M$103</c:f>
              <c:numCache>
                <c:formatCode>0.00</c:formatCode>
                <c:ptCount val="7"/>
                <c:pt idx="0">
                  <c:v>99.745500000000007</c:v>
                </c:pt>
                <c:pt idx="1">
                  <c:v>99.741399999999999</c:v>
                </c:pt>
                <c:pt idx="2">
                  <c:v>0</c:v>
                </c:pt>
                <c:pt idx="3">
                  <c:v>99.978800000000007</c:v>
                </c:pt>
                <c:pt idx="4">
                  <c:v>0</c:v>
                </c:pt>
                <c:pt idx="5">
                  <c:v>95.681600000000003</c:v>
                </c:pt>
                <c:pt idx="6">
                  <c:v>0</c:v>
                </c:pt>
              </c:numCache>
            </c:numRef>
          </c:val>
          <c:extLst>
            <c:ext xmlns:c16="http://schemas.microsoft.com/office/drawing/2014/chart" uri="{C3380CC4-5D6E-409C-BE32-E72D297353CC}">
              <c16:uniqueId val="{00000003-8D4B-4F17-87EF-B63227DCDB18}"/>
            </c:ext>
          </c:extLst>
        </c:ser>
        <c:ser>
          <c:idx val="4"/>
          <c:order val="4"/>
          <c:tx>
            <c:strRef>
              <c:f>Table!$N$87</c:f>
              <c:strCache>
                <c:ptCount val="1"/>
                <c:pt idx="0">
                  <c:v>2018</c:v>
                </c:pt>
              </c:strCache>
            </c:strRef>
          </c:tx>
          <c:spPr>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Table!$N$97:$N$103</c:f>
              <c:numCache>
                <c:formatCode>0.00</c:formatCode>
                <c:ptCount val="7"/>
                <c:pt idx="0">
                  <c:v>99.499600000000001</c:v>
                </c:pt>
                <c:pt idx="1">
                  <c:v>99.663399999999996</c:v>
                </c:pt>
                <c:pt idx="2">
                  <c:v>0</c:v>
                </c:pt>
                <c:pt idx="3">
                  <c:v>96.525800000000004</c:v>
                </c:pt>
                <c:pt idx="4">
                  <c:v>0</c:v>
                </c:pt>
                <c:pt idx="5">
                  <c:v>93.787400000000005</c:v>
                </c:pt>
                <c:pt idx="6">
                  <c:v>0</c:v>
                </c:pt>
              </c:numCache>
            </c:numRef>
          </c:val>
          <c:extLst>
            <c:ext xmlns:c16="http://schemas.microsoft.com/office/drawing/2014/chart" uri="{C3380CC4-5D6E-409C-BE32-E72D297353CC}">
              <c16:uniqueId val="{00000004-8D4B-4F17-87EF-B63227DCDB18}"/>
            </c:ext>
          </c:extLst>
        </c:ser>
        <c:ser>
          <c:idx val="5"/>
          <c:order val="5"/>
          <c:tx>
            <c:strRef>
              <c:f>Table!$O$87</c:f>
              <c:strCache>
                <c:ptCount val="1"/>
                <c:pt idx="0">
                  <c:v>2019</c:v>
                </c:pt>
              </c:strCache>
            </c:strRef>
          </c:tx>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Table!$O$97:$O$103</c:f>
              <c:numCache>
                <c:formatCode>0.00</c:formatCode>
                <c:ptCount val="7"/>
                <c:pt idx="0">
                  <c:v>99.723200000000006</c:v>
                </c:pt>
                <c:pt idx="1">
                  <c:v>99.799700000000001</c:v>
                </c:pt>
                <c:pt idx="2">
                  <c:v>0</c:v>
                </c:pt>
                <c:pt idx="3">
                  <c:v>98.334900000000005</c:v>
                </c:pt>
                <c:pt idx="4">
                  <c:v>0</c:v>
                </c:pt>
                <c:pt idx="5">
                  <c:v>87.5749</c:v>
                </c:pt>
                <c:pt idx="6">
                  <c:v>0</c:v>
                </c:pt>
              </c:numCache>
            </c:numRef>
          </c:val>
          <c:extLst>
            <c:ext xmlns:c16="http://schemas.microsoft.com/office/drawing/2014/chart" uri="{C3380CC4-5D6E-409C-BE32-E72D297353CC}">
              <c16:uniqueId val="{00000005-8D4B-4F17-87EF-B63227DCDB18}"/>
            </c:ext>
          </c:extLst>
        </c:ser>
        <c:dLbls>
          <c:showLegendKey val="0"/>
          <c:showVal val="0"/>
          <c:showCatName val="0"/>
          <c:showSerName val="0"/>
          <c:showPercent val="0"/>
          <c:showBubbleSize val="0"/>
        </c:dLbls>
        <c:gapWidth val="150"/>
        <c:axId val="1014611096"/>
        <c:axId val="1014611880"/>
      </c:barChart>
      <c:catAx>
        <c:axId val="1014611096"/>
        <c:scaling>
          <c:orientation val="minMax"/>
        </c:scaling>
        <c:delete val="0"/>
        <c:axPos val="b"/>
        <c:title>
          <c:tx>
            <c:rich>
              <a:bodyPr/>
              <a:lstStyle/>
              <a:p>
                <a:pPr>
                  <a:defRPr sz="800" b="1"/>
                </a:pPr>
                <a:r>
                  <a:rPr lang="en-US" sz="800" b="1"/>
                  <a:t>New Road Classification</a:t>
                </a:r>
              </a:p>
            </c:rich>
          </c:tx>
          <c:overlay val="0"/>
        </c:title>
        <c:numFmt formatCode="General" sourceLinked="0"/>
        <c:majorTickMark val="out"/>
        <c:minorTickMark val="none"/>
        <c:tickLblPos val="nextTo"/>
        <c:txPr>
          <a:bodyPr/>
          <a:lstStyle/>
          <a:p>
            <a:pPr>
              <a:defRPr sz="700">
                <a:latin typeface="Arial" pitchFamily="34" charset="0"/>
                <a:cs typeface="Arial" pitchFamily="34" charset="0"/>
              </a:defRPr>
            </a:pPr>
            <a:endParaRPr lang="en-US"/>
          </a:p>
        </c:txPr>
        <c:crossAx val="1014611880"/>
        <c:crosses val="autoZero"/>
        <c:auto val="1"/>
        <c:lblAlgn val="ctr"/>
        <c:lblOffset val="100"/>
        <c:noMultiLvlLbl val="0"/>
      </c:catAx>
      <c:valAx>
        <c:axId val="1014611880"/>
        <c:scaling>
          <c:orientation val="minMax"/>
          <c:max val="100"/>
          <c:min val="75"/>
        </c:scaling>
        <c:delete val="0"/>
        <c:axPos val="l"/>
        <c:majorGridlines/>
        <c:title>
          <c:tx>
            <c:rich>
              <a:bodyPr rot="-5400000" vert="horz"/>
              <a:lstStyle/>
              <a:p>
                <a:pPr>
                  <a:defRPr sz="700"/>
                </a:pPr>
                <a:r>
                  <a:rPr lang="en-US" sz="700"/>
                  <a:t>Annual VKT &gt; Threshold Level (%)</a:t>
                </a:r>
              </a:p>
            </c:rich>
          </c:tx>
          <c:overlay val="0"/>
        </c:title>
        <c:numFmt formatCode="0" sourceLinked="0"/>
        <c:majorTickMark val="out"/>
        <c:minorTickMark val="none"/>
        <c:tickLblPos val="nextTo"/>
        <c:crossAx val="1014611096"/>
        <c:crosses val="autoZero"/>
        <c:crossBetween val="between"/>
      </c:valAx>
      <c:spPr>
        <a:solidFill>
          <a:srgbClr val="EDC677"/>
        </a:solidFill>
        <a:scene3d>
          <a:camera prst="orthographicFront"/>
          <a:lightRig rig="threePt" dir="t"/>
        </a:scene3d>
        <a:sp3d>
          <a:bevelT/>
        </a:sp3d>
      </c:spPr>
    </c:plotArea>
    <c:legend>
      <c:legendPos val="r"/>
      <c:layout>
        <c:manualLayout>
          <c:xMode val="edge"/>
          <c:yMode val="edge"/>
          <c:x val="0.88537642169728759"/>
          <c:y val="0.17940398075241107"/>
          <c:w val="8.1691287691372502E-2"/>
          <c:h val="0.44850827896801698"/>
        </c:manualLayout>
      </c:layout>
      <c:overlay val="0"/>
      <c:txPr>
        <a:bodyPr/>
        <a:lstStyle/>
        <a:p>
          <a:pPr>
            <a:defRPr sz="900"/>
          </a:pPr>
          <a:endParaRPr lang="en-US"/>
        </a:p>
      </c:txPr>
    </c:legend>
    <c:plotVisOnly val="1"/>
    <c:dispBlanksAs val="gap"/>
    <c:showDLblsOverMax val="0"/>
  </c:chart>
  <c:spPr>
    <a:solidFill>
      <a:srgbClr val="E8BF28"/>
    </a:solidFill>
    <a:scene3d>
      <a:camera prst="orthographicFront"/>
      <a:lightRig rig="threePt" dir="t"/>
    </a:scene3d>
    <a:sp3d>
      <a:bevelT/>
    </a:sp3d>
  </c:spPr>
  <c:printSettings>
    <c:headerFooter/>
    <c:pageMargins b="0.75000000000000833" l="0.70000000000000062" r="0.70000000000000062" t="0.750000000000008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Table!$G$88</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06"/>
          <c:y val="4.1666666666666664E-2"/>
          <c:w val="0.82704308836395468"/>
          <c:h val="0.12499453193351062"/>
        </c:manualLayout>
      </c:layout>
      <c:barChart>
        <c:barDir val="col"/>
        <c:grouping val="clustered"/>
        <c:varyColors val="0"/>
        <c:ser>
          <c:idx val="0"/>
          <c:order val="0"/>
          <c:tx>
            <c:strRef>
              <c:f>Table!$J$87</c:f>
              <c:strCache>
                <c:ptCount val="1"/>
                <c:pt idx="0">
                  <c:v>2014</c:v>
                </c:pt>
              </c:strCache>
            </c:strRef>
          </c:tx>
          <c:spPr>
            <a:noFill/>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Table!$J$88:$J$94</c:f>
              <c:numCache>
                <c:formatCode>0.00</c:formatCode>
                <c:ptCount val="7"/>
                <c:pt idx="0">
                  <c:v>98.286600000000007</c:v>
                </c:pt>
                <c:pt idx="1">
                  <c:v>99.3369</c:v>
                </c:pt>
                <c:pt idx="2">
                  <c:v>98.445999999999998</c:v>
                </c:pt>
                <c:pt idx="3">
                  <c:v>97.870500000000007</c:v>
                </c:pt>
                <c:pt idx="4">
                  <c:v>98.323899999999995</c:v>
                </c:pt>
                <c:pt idx="5">
                  <c:v>97.154600000000002</c:v>
                </c:pt>
                <c:pt idx="6">
                  <c:v>98.514700000000005</c:v>
                </c:pt>
              </c:numCache>
            </c:numRef>
          </c:val>
          <c:extLst>
            <c:ext xmlns:c16="http://schemas.microsoft.com/office/drawing/2014/chart" uri="{C3380CC4-5D6E-409C-BE32-E72D297353CC}">
              <c16:uniqueId val="{00000000-DBB7-417A-9920-55742FF6C3D6}"/>
            </c:ext>
          </c:extLst>
        </c:ser>
        <c:ser>
          <c:idx val="1"/>
          <c:order val="1"/>
          <c:tx>
            <c:strRef>
              <c:f>Table!$K$87</c:f>
              <c:strCache>
                <c:ptCount val="1"/>
                <c:pt idx="0">
                  <c:v>2015</c:v>
                </c:pt>
              </c:strCache>
            </c:strRef>
          </c:tx>
          <c:spPr>
            <a:noFill/>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Table!$K$88:$K$94</c:f>
              <c:numCache>
                <c:formatCode>0.00</c:formatCode>
                <c:ptCount val="7"/>
                <c:pt idx="0">
                  <c:v>98.338700000000003</c:v>
                </c:pt>
                <c:pt idx="1">
                  <c:v>99.2517</c:v>
                </c:pt>
                <c:pt idx="2">
                  <c:v>98.544799999999995</c:v>
                </c:pt>
                <c:pt idx="3">
                  <c:v>97.649600000000007</c:v>
                </c:pt>
                <c:pt idx="4">
                  <c:v>98.5518</c:v>
                </c:pt>
                <c:pt idx="5">
                  <c:v>97.580399999999997</c:v>
                </c:pt>
                <c:pt idx="6">
                  <c:v>97.897099999999995</c:v>
                </c:pt>
              </c:numCache>
            </c:numRef>
          </c:val>
          <c:extLst>
            <c:ext xmlns:c16="http://schemas.microsoft.com/office/drawing/2014/chart" uri="{C3380CC4-5D6E-409C-BE32-E72D297353CC}">
              <c16:uniqueId val="{00000001-DBB7-417A-9920-55742FF6C3D6}"/>
            </c:ext>
          </c:extLst>
        </c:ser>
        <c:ser>
          <c:idx val="2"/>
          <c:order val="2"/>
          <c:tx>
            <c:strRef>
              <c:f>Table!$L$87</c:f>
              <c:strCache>
                <c:ptCount val="1"/>
                <c:pt idx="0">
                  <c:v>2016</c:v>
                </c:pt>
              </c:strCache>
            </c:strRef>
          </c:tx>
          <c:spPr>
            <a:noFill/>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Table!$L$88:$L$94</c:f>
              <c:numCache>
                <c:formatCode>0.00</c:formatCode>
                <c:ptCount val="7"/>
                <c:pt idx="0">
                  <c:v>98.186000000000007</c:v>
                </c:pt>
                <c:pt idx="1">
                  <c:v>99.220399999999998</c:v>
                </c:pt>
                <c:pt idx="2">
                  <c:v>98.338300000000004</c:v>
                </c:pt>
                <c:pt idx="3">
                  <c:v>97.613200000000006</c:v>
                </c:pt>
                <c:pt idx="4">
                  <c:v>98.596199999999996</c:v>
                </c:pt>
                <c:pt idx="5">
                  <c:v>96.928299999999993</c:v>
                </c:pt>
                <c:pt idx="6">
                  <c:v>97.950999999999993</c:v>
                </c:pt>
              </c:numCache>
            </c:numRef>
          </c:val>
          <c:extLst>
            <c:ext xmlns:c16="http://schemas.microsoft.com/office/drawing/2014/chart" uri="{C3380CC4-5D6E-409C-BE32-E72D297353CC}">
              <c16:uniqueId val="{00000002-DBB7-417A-9920-55742FF6C3D6}"/>
            </c:ext>
          </c:extLst>
        </c:ser>
        <c:ser>
          <c:idx val="3"/>
          <c:order val="3"/>
          <c:tx>
            <c:strRef>
              <c:f>Table!$M$87</c:f>
              <c:strCache>
                <c:ptCount val="1"/>
                <c:pt idx="0">
                  <c:v>2017</c:v>
                </c:pt>
              </c:strCache>
            </c:strRef>
          </c:tx>
          <c:spPr>
            <a:noFill/>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Table!$M$88:$M$94</c:f>
              <c:numCache>
                <c:formatCode>0.00</c:formatCode>
                <c:ptCount val="7"/>
                <c:pt idx="0">
                  <c:v>98.445499999999996</c:v>
                </c:pt>
                <c:pt idx="1">
                  <c:v>99.432000000000002</c:v>
                </c:pt>
                <c:pt idx="2">
                  <c:v>98.809299999999993</c:v>
                </c:pt>
                <c:pt idx="3">
                  <c:v>97.791700000000006</c:v>
                </c:pt>
                <c:pt idx="4">
                  <c:v>98.685599999999994</c:v>
                </c:pt>
                <c:pt idx="5">
                  <c:v>96.866100000000003</c:v>
                </c:pt>
                <c:pt idx="6">
                  <c:v>98.403199999999998</c:v>
                </c:pt>
              </c:numCache>
            </c:numRef>
          </c:val>
          <c:extLst>
            <c:ext xmlns:c16="http://schemas.microsoft.com/office/drawing/2014/chart" uri="{C3380CC4-5D6E-409C-BE32-E72D297353CC}">
              <c16:uniqueId val="{00000003-DBB7-417A-9920-55742FF6C3D6}"/>
            </c:ext>
          </c:extLst>
        </c:ser>
        <c:ser>
          <c:idx val="4"/>
          <c:order val="4"/>
          <c:tx>
            <c:strRef>
              <c:f>Table!$N$87</c:f>
              <c:strCache>
                <c:ptCount val="1"/>
                <c:pt idx="0">
                  <c:v>2018</c:v>
                </c:pt>
              </c:strCache>
            </c:strRef>
          </c:tx>
          <c:spPr>
            <a:noFill/>
            <a:scene3d>
              <a:camera prst="orthographicFront"/>
              <a:lightRig rig="threePt" dir="t"/>
            </a:scene3d>
            <a:sp3d>
              <a:bevelT/>
            </a:sp3d>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Table!$N$88:$N$94</c:f>
              <c:numCache>
                <c:formatCode>0.00</c:formatCode>
                <c:ptCount val="7"/>
                <c:pt idx="0">
                  <c:v>96.174999999999997</c:v>
                </c:pt>
                <c:pt idx="1">
                  <c:v>98.757400000000004</c:v>
                </c:pt>
                <c:pt idx="2">
                  <c:v>95.831500000000005</c:v>
                </c:pt>
                <c:pt idx="3">
                  <c:v>94.979600000000005</c:v>
                </c:pt>
                <c:pt idx="4">
                  <c:v>95.812799999999996</c:v>
                </c:pt>
                <c:pt idx="5">
                  <c:v>94.862399999999994</c:v>
                </c:pt>
                <c:pt idx="6">
                  <c:v>95.8874</c:v>
                </c:pt>
              </c:numCache>
            </c:numRef>
          </c:val>
          <c:extLst>
            <c:ext xmlns:c16="http://schemas.microsoft.com/office/drawing/2014/chart" uri="{C3380CC4-5D6E-409C-BE32-E72D297353CC}">
              <c16:uniqueId val="{00000004-DBB7-417A-9920-55742FF6C3D6}"/>
            </c:ext>
          </c:extLst>
        </c:ser>
        <c:ser>
          <c:idx val="5"/>
          <c:order val="5"/>
          <c:tx>
            <c:strRef>
              <c:f>Table!$O$87</c:f>
              <c:strCache>
                <c:ptCount val="1"/>
                <c:pt idx="0">
                  <c:v>2019</c:v>
                </c:pt>
              </c:strCache>
            </c:strRef>
          </c:tx>
          <c:spPr>
            <a:noFill/>
            <a:ln>
              <a:noFill/>
            </a:ln>
          </c:spPr>
          <c:invertIfNegative val="0"/>
          <c:cat>
            <c:strRef>
              <c:f>Table!$H$88:$H$94</c:f>
              <c:strCache>
                <c:ptCount val="7"/>
                <c:pt idx="0">
                  <c:v>All</c:v>
                </c:pt>
                <c:pt idx="1">
                  <c:v>High Volume</c:v>
                </c:pt>
                <c:pt idx="2">
                  <c:v>National</c:v>
                </c:pt>
                <c:pt idx="3">
                  <c:v>Regional</c:v>
                </c:pt>
                <c:pt idx="4">
                  <c:v>Arterial</c:v>
                </c:pt>
                <c:pt idx="5">
                  <c:v>Primary Collector</c:v>
                </c:pt>
                <c:pt idx="6">
                  <c:v>Secondary Collector</c:v>
                </c:pt>
              </c:strCache>
            </c:strRef>
          </c:cat>
          <c:val>
            <c:numRef>
              <c:f>Table!$O$88:$O$94</c:f>
              <c:numCache>
                <c:formatCode>0.00</c:formatCode>
                <c:ptCount val="7"/>
                <c:pt idx="0">
                  <c:v>97.648200000000003</c:v>
                </c:pt>
                <c:pt idx="1">
                  <c:v>99.130200000000002</c:v>
                </c:pt>
                <c:pt idx="2">
                  <c:v>97.783900000000003</c:v>
                </c:pt>
                <c:pt idx="3">
                  <c:v>96.686999999999998</c:v>
                </c:pt>
                <c:pt idx="4">
                  <c:v>97.650400000000005</c:v>
                </c:pt>
                <c:pt idx="5">
                  <c:v>96.728399999999993</c:v>
                </c:pt>
                <c:pt idx="6">
                  <c:v>98.103899999999996</c:v>
                </c:pt>
              </c:numCache>
            </c:numRef>
          </c:val>
          <c:extLst>
            <c:ext xmlns:c16="http://schemas.microsoft.com/office/drawing/2014/chart" uri="{C3380CC4-5D6E-409C-BE32-E72D297353CC}">
              <c16:uniqueId val="{00000005-DBB7-417A-9920-55742FF6C3D6}"/>
            </c:ext>
          </c:extLst>
        </c:ser>
        <c:dLbls>
          <c:showLegendKey val="0"/>
          <c:showVal val="0"/>
          <c:showCatName val="0"/>
          <c:showSerName val="0"/>
          <c:showPercent val="0"/>
          <c:showBubbleSize val="0"/>
        </c:dLbls>
        <c:gapWidth val="150"/>
        <c:axId val="1014618544"/>
        <c:axId val="1014611488"/>
      </c:barChart>
      <c:catAx>
        <c:axId val="101461854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14611488"/>
        <c:crosses val="autoZero"/>
        <c:auto val="1"/>
        <c:lblAlgn val="ctr"/>
        <c:lblOffset val="100"/>
        <c:noMultiLvlLbl val="0"/>
      </c:catAx>
      <c:valAx>
        <c:axId val="1014611488"/>
        <c:scaling>
          <c:orientation val="minMax"/>
        </c:scaling>
        <c:delete val="1"/>
        <c:axPos val="l"/>
        <c:numFmt formatCode="0" sourceLinked="0"/>
        <c:majorTickMark val="none"/>
        <c:minorTickMark val="none"/>
        <c:tickLblPos val="none"/>
        <c:crossAx val="1014618544"/>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olidFill>
      <a:schemeClr val="accent3">
        <a:lumMod val="40000"/>
        <a:lumOff val="60000"/>
      </a:schemeClr>
    </a:solidFill>
    <a:scene3d>
      <a:camera prst="orthographicFront"/>
      <a:lightRig rig="threePt" dir="t"/>
    </a:scene3d>
    <a:sp3d>
      <a:bevelT/>
    </a:sp3d>
  </c:spPr>
  <c:printSettings>
    <c:headerFooter/>
    <c:pageMargins b="0.75000000000000788" l="0.70000000000000062" r="0.70000000000000062" t="0.75000000000000788"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Table!$G$97</c:f>
          <c:strCache>
            <c:ptCount val="1"/>
            <c:pt idx="0">
              <c:v>AUCK ALLIANCE</c:v>
            </c:pt>
          </c:strCache>
        </c:strRef>
      </c:tx>
      <c:overlay val="0"/>
      <c:txPr>
        <a:bodyPr/>
        <a:lstStyle/>
        <a:p>
          <a:pPr>
            <a:defRPr sz="1200"/>
          </a:pPr>
          <a:endParaRPr lang="en-US"/>
        </a:p>
      </c:txPr>
    </c:title>
    <c:autoTitleDeleted val="0"/>
    <c:plotArea>
      <c:layout>
        <c:manualLayout>
          <c:layoutTarget val="inner"/>
          <c:xMode val="edge"/>
          <c:yMode val="edge"/>
          <c:x val="0.14240136641010334"/>
          <c:y val="4.9772092245521225E-2"/>
          <c:w val="0.82704308836395468"/>
          <c:h val="0.12499453193351062"/>
        </c:manualLayout>
      </c:layout>
      <c:barChart>
        <c:barDir val="col"/>
        <c:grouping val="clustered"/>
        <c:varyColors val="0"/>
        <c:ser>
          <c:idx val="0"/>
          <c:order val="0"/>
          <c:tx>
            <c:strRef>
              <c:f>Table!$J$87</c:f>
              <c:strCache>
                <c:ptCount val="1"/>
                <c:pt idx="0">
                  <c:v>2014</c:v>
                </c:pt>
              </c:strCache>
            </c:strRef>
          </c:tx>
          <c:spPr>
            <a:noFill/>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Table!$J$97:$J$103</c:f>
              <c:numCache>
                <c:formatCode>0.00</c:formatCode>
                <c:ptCount val="7"/>
                <c:pt idx="0">
                  <c:v>99.851900000000001</c:v>
                </c:pt>
                <c:pt idx="1">
                  <c:v>99.893699999999995</c:v>
                </c:pt>
                <c:pt idx="2">
                  <c:v>0</c:v>
                </c:pt>
                <c:pt idx="3">
                  <c:v>97.642200000000003</c:v>
                </c:pt>
                <c:pt idx="4">
                  <c:v>0</c:v>
                </c:pt>
                <c:pt idx="5">
                  <c:v>89.340900000000005</c:v>
                </c:pt>
                <c:pt idx="6">
                  <c:v>0</c:v>
                </c:pt>
              </c:numCache>
            </c:numRef>
          </c:val>
          <c:extLst>
            <c:ext xmlns:c16="http://schemas.microsoft.com/office/drawing/2014/chart" uri="{C3380CC4-5D6E-409C-BE32-E72D297353CC}">
              <c16:uniqueId val="{00000000-D443-403F-B26E-DEF44430B1EE}"/>
            </c:ext>
          </c:extLst>
        </c:ser>
        <c:ser>
          <c:idx val="1"/>
          <c:order val="1"/>
          <c:tx>
            <c:strRef>
              <c:f>Table!$K$87</c:f>
              <c:strCache>
                <c:ptCount val="1"/>
                <c:pt idx="0">
                  <c:v>2015</c:v>
                </c:pt>
              </c:strCache>
            </c:strRef>
          </c:tx>
          <c:spPr>
            <a:noFill/>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Table!$K$97:$K$103</c:f>
              <c:numCache>
                <c:formatCode>0.00</c:formatCode>
                <c:ptCount val="7"/>
                <c:pt idx="0">
                  <c:v>99.808199999999999</c:v>
                </c:pt>
                <c:pt idx="1">
                  <c:v>99.884</c:v>
                </c:pt>
                <c:pt idx="2">
                  <c:v>0</c:v>
                </c:pt>
                <c:pt idx="3">
                  <c:v>95.556399999999996</c:v>
                </c:pt>
                <c:pt idx="4">
                  <c:v>0</c:v>
                </c:pt>
                <c:pt idx="5">
                  <c:v>89.378900000000002</c:v>
                </c:pt>
                <c:pt idx="6">
                  <c:v>0</c:v>
                </c:pt>
              </c:numCache>
            </c:numRef>
          </c:val>
          <c:extLst>
            <c:ext xmlns:c16="http://schemas.microsoft.com/office/drawing/2014/chart" uri="{C3380CC4-5D6E-409C-BE32-E72D297353CC}">
              <c16:uniqueId val="{00000001-D443-403F-B26E-DEF44430B1EE}"/>
            </c:ext>
          </c:extLst>
        </c:ser>
        <c:ser>
          <c:idx val="2"/>
          <c:order val="2"/>
          <c:tx>
            <c:strRef>
              <c:f>Table!$L$87</c:f>
              <c:strCache>
                <c:ptCount val="1"/>
                <c:pt idx="0">
                  <c:v>2016</c:v>
                </c:pt>
              </c:strCache>
            </c:strRef>
          </c:tx>
          <c:spPr>
            <a:noFill/>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Table!$L$97:$L$103</c:f>
              <c:numCache>
                <c:formatCode>0.00</c:formatCode>
                <c:ptCount val="7"/>
                <c:pt idx="0">
                  <c:v>99.906999999999996</c:v>
                </c:pt>
                <c:pt idx="1">
                  <c:v>99.939499999999995</c:v>
                </c:pt>
                <c:pt idx="2">
                  <c:v>0</c:v>
                </c:pt>
                <c:pt idx="3">
                  <c:v>98.126199999999997</c:v>
                </c:pt>
                <c:pt idx="4">
                  <c:v>0</c:v>
                </c:pt>
                <c:pt idx="5">
                  <c:v>100</c:v>
                </c:pt>
                <c:pt idx="6">
                  <c:v>0</c:v>
                </c:pt>
              </c:numCache>
            </c:numRef>
          </c:val>
          <c:extLst>
            <c:ext xmlns:c16="http://schemas.microsoft.com/office/drawing/2014/chart" uri="{C3380CC4-5D6E-409C-BE32-E72D297353CC}">
              <c16:uniqueId val="{00000002-D443-403F-B26E-DEF44430B1EE}"/>
            </c:ext>
          </c:extLst>
        </c:ser>
        <c:ser>
          <c:idx val="3"/>
          <c:order val="3"/>
          <c:tx>
            <c:strRef>
              <c:f>Table!$M$87</c:f>
              <c:strCache>
                <c:ptCount val="1"/>
                <c:pt idx="0">
                  <c:v>2017</c:v>
                </c:pt>
              </c:strCache>
            </c:strRef>
          </c:tx>
          <c:spPr>
            <a:noFill/>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Table!$M$97:$M$103</c:f>
              <c:numCache>
                <c:formatCode>0.00</c:formatCode>
                <c:ptCount val="7"/>
                <c:pt idx="0">
                  <c:v>99.745500000000007</c:v>
                </c:pt>
                <c:pt idx="1">
                  <c:v>99.741399999999999</c:v>
                </c:pt>
                <c:pt idx="2">
                  <c:v>0</c:v>
                </c:pt>
                <c:pt idx="3">
                  <c:v>99.978800000000007</c:v>
                </c:pt>
                <c:pt idx="4">
                  <c:v>0</c:v>
                </c:pt>
                <c:pt idx="5">
                  <c:v>95.681600000000003</c:v>
                </c:pt>
                <c:pt idx="6">
                  <c:v>0</c:v>
                </c:pt>
              </c:numCache>
            </c:numRef>
          </c:val>
          <c:extLst>
            <c:ext xmlns:c16="http://schemas.microsoft.com/office/drawing/2014/chart" uri="{C3380CC4-5D6E-409C-BE32-E72D297353CC}">
              <c16:uniqueId val="{00000003-D443-403F-B26E-DEF44430B1EE}"/>
            </c:ext>
          </c:extLst>
        </c:ser>
        <c:ser>
          <c:idx val="4"/>
          <c:order val="4"/>
          <c:tx>
            <c:strRef>
              <c:f>Table!$N$87</c:f>
              <c:strCache>
                <c:ptCount val="1"/>
                <c:pt idx="0">
                  <c:v>2018</c:v>
                </c:pt>
              </c:strCache>
            </c:strRef>
          </c:tx>
          <c:spPr>
            <a:noFill/>
            <a:scene3d>
              <a:camera prst="orthographicFront"/>
              <a:lightRig rig="threePt" dir="t"/>
            </a:scene3d>
            <a:sp3d>
              <a:bevelT/>
            </a:sp3d>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Table!$N$97:$N$103</c:f>
              <c:numCache>
                <c:formatCode>0.00</c:formatCode>
                <c:ptCount val="7"/>
                <c:pt idx="0">
                  <c:v>99.499600000000001</c:v>
                </c:pt>
                <c:pt idx="1">
                  <c:v>99.663399999999996</c:v>
                </c:pt>
                <c:pt idx="2">
                  <c:v>0</c:v>
                </c:pt>
                <c:pt idx="3">
                  <c:v>96.525800000000004</c:v>
                </c:pt>
                <c:pt idx="4">
                  <c:v>0</c:v>
                </c:pt>
                <c:pt idx="5">
                  <c:v>93.787400000000005</c:v>
                </c:pt>
                <c:pt idx="6">
                  <c:v>0</c:v>
                </c:pt>
              </c:numCache>
            </c:numRef>
          </c:val>
          <c:extLst>
            <c:ext xmlns:c16="http://schemas.microsoft.com/office/drawing/2014/chart" uri="{C3380CC4-5D6E-409C-BE32-E72D297353CC}">
              <c16:uniqueId val="{00000004-D443-403F-B26E-DEF44430B1EE}"/>
            </c:ext>
          </c:extLst>
        </c:ser>
        <c:ser>
          <c:idx val="5"/>
          <c:order val="5"/>
          <c:tx>
            <c:strRef>
              <c:f>Table!$O$87</c:f>
              <c:strCache>
                <c:ptCount val="1"/>
                <c:pt idx="0">
                  <c:v>2019</c:v>
                </c:pt>
              </c:strCache>
            </c:strRef>
          </c:tx>
          <c:spPr>
            <a:noFill/>
            <a:ln>
              <a:noFill/>
            </a:ln>
          </c:spPr>
          <c:invertIfNegative val="0"/>
          <c:cat>
            <c:strRef>
              <c:f>Table!$H$97:$H$103</c:f>
              <c:strCache>
                <c:ptCount val="7"/>
                <c:pt idx="0">
                  <c:v>All</c:v>
                </c:pt>
                <c:pt idx="1">
                  <c:v>High Volume</c:v>
                </c:pt>
                <c:pt idx="2">
                  <c:v>National</c:v>
                </c:pt>
                <c:pt idx="3">
                  <c:v>Regional</c:v>
                </c:pt>
                <c:pt idx="4">
                  <c:v>Arterial</c:v>
                </c:pt>
                <c:pt idx="5">
                  <c:v>Primary Collector</c:v>
                </c:pt>
                <c:pt idx="6">
                  <c:v>Secondary Collector</c:v>
                </c:pt>
              </c:strCache>
            </c:strRef>
          </c:cat>
          <c:val>
            <c:numRef>
              <c:f>Table!$O$97:$O$103</c:f>
              <c:numCache>
                <c:formatCode>0.00</c:formatCode>
                <c:ptCount val="7"/>
                <c:pt idx="0">
                  <c:v>99.723200000000006</c:v>
                </c:pt>
                <c:pt idx="1">
                  <c:v>99.799700000000001</c:v>
                </c:pt>
                <c:pt idx="2">
                  <c:v>0</c:v>
                </c:pt>
                <c:pt idx="3">
                  <c:v>98.334900000000005</c:v>
                </c:pt>
                <c:pt idx="4">
                  <c:v>0</c:v>
                </c:pt>
                <c:pt idx="5">
                  <c:v>87.5749</c:v>
                </c:pt>
                <c:pt idx="6">
                  <c:v>0</c:v>
                </c:pt>
              </c:numCache>
            </c:numRef>
          </c:val>
          <c:extLst>
            <c:ext xmlns:c16="http://schemas.microsoft.com/office/drawing/2014/chart" uri="{C3380CC4-5D6E-409C-BE32-E72D297353CC}">
              <c16:uniqueId val="{00000005-D443-403F-B26E-DEF44430B1EE}"/>
            </c:ext>
          </c:extLst>
        </c:ser>
        <c:dLbls>
          <c:showLegendKey val="0"/>
          <c:showVal val="0"/>
          <c:showCatName val="0"/>
          <c:showSerName val="0"/>
          <c:showPercent val="0"/>
          <c:showBubbleSize val="0"/>
        </c:dLbls>
        <c:gapWidth val="150"/>
        <c:axId val="1014619720"/>
        <c:axId val="1014616584"/>
      </c:barChart>
      <c:catAx>
        <c:axId val="1014619720"/>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14616584"/>
        <c:crosses val="autoZero"/>
        <c:auto val="1"/>
        <c:lblAlgn val="ctr"/>
        <c:lblOffset val="100"/>
        <c:noMultiLvlLbl val="0"/>
      </c:catAx>
      <c:valAx>
        <c:axId val="1014616584"/>
        <c:scaling>
          <c:orientation val="minMax"/>
        </c:scaling>
        <c:delete val="1"/>
        <c:axPos val="l"/>
        <c:numFmt formatCode="0" sourceLinked="0"/>
        <c:majorTickMark val="none"/>
        <c:minorTickMark val="none"/>
        <c:tickLblPos val="none"/>
        <c:crossAx val="1014619720"/>
        <c:crosses val="autoZero"/>
        <c:crossBetween val="between"/>
      </c:valAx>
      <c:dTable>
        <c:showHorzBorder val="1"/>
        <c:showVertBorder val="1"/>
        <c:showOutline val="1"/>
        <c:showKeys val="1"/>
        <c:txPr>
          <a:bodyPr/>
          <a:lstStyle/>
          <a:p>
            <a:pPr rtl="0">
              <a:defRPr sz="900">
                <a:solidFill>
                  <a:schemeClr val="bg1"/>
                </a:solidFill>
              </a:defRPr>
            </a:pPr>
            <a:endParaRPr lang="en-US"/>
          </a:p>
        </c:txPr>
      </c:dTable>
      <c:spPr>
        <a:solidFill>
          <a:srgbClr val="58DA4E">
            <a:alpha val="0"/>
          </a:srgbClr>
        </a:solidFill>
        <a:ln w="25400">
          <a:noFill/>
        </a:ln>
      </c:spPr>
    </c:plotArea>
    <c:plotVisOnly val="1"/>
    <c:dispBlanksAs val="gap"/>
    <c:showDLblsOverMax val="0"/>
  </c:chart>
  <c:spPr>
    <a:solidFill>
      <a:srgbClr val="33C228">
        <a:alpha val="32000"/>
      </a:srgbClr>
    </a:solidFill>
    <a:scene3d>
      <a:camera prst="orthographicFront"/>
      <a:lightRig rig="threePt" dir="t"/>
    </a:scene3d>
    <a:sp3d>
      <a:bevelT/>
    </a:sp3d>
  </c:spPr>
  <c:printSettings>
    <c:headerFooter/>
    <c:pageMargins b="0.75000000000000855" l="0.70000000000000062" r="0.70000000000000062" t="0.7500000000000085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514848900262978"/>
          <c:w val="0.75186269685039375"/>
          <c:h val="0.60961159054580261"/>
        </c:manualLayout>
      </c:layout>
      <c:barChart>
        <c:barDir val="col"/>
        <c:grouping val="clustered"/>
        <c:varyColors val="0"/>
        <c:ser>
          <c:idx val="0"/>
          <c:order val="0"/>
          <c:tx>
            <c:strRef>
              <c:f>Table!$G$89</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00C3-4406-830A-7C9D0DFB1861}"/>
              </c:ext>
            </c:extLst>
          </c:dPt>
          <c:cat>
            <c:numRef>
              <c:f>Table!$J$87:$O$87</c:f>
              <c:numCache>
                <c:formatCode>General</c:formatCode>
                <c:ptCount val="6"/>
                <c:pt idx="0">
                  <c:v>2014</c:v>
                </c:pt>
                <c:pt idx="1">
                  <c:v>2015</c:v>
                </c:pt>
                <c:pt idx="2">
                  <c:v>2016</c:v>
                </c:pt>
                <c:pt idx="3">
                  <c:v>2017</c:v>
                </c:pt>
                <c:pt idx="4">
                  <c:v>2018</c:v>
                </c:pt>
                <c:pt idx="5">
                  <c:v>2019</c:v>
                </c:pt>
              </c:numCache>
            </c:numRef>
          </c:cat>
          <c:val>
            <c:numRef>
              <c:f>Table!$J$89:$O$89</c:f>
              <c:numCache>
                <c:formatCode>0.00</c:formatCode>
                <c:ptCount val="6"/>
                <c:pt idx="0">
                  <c:v>99.3369</c:v>
                </c:pt>
                <c:pt idx="1">
                  <c:v>99.2517</c:v>
                </c:pt>
                <c:pt idx="2">
                  <c:v>99.220399999999998</c:v>
                </c:pt>
                <c:pt idx="3">
                  <c:v>99.432000000000002</c:v>
                </c:pt>
                <c:pt idx="4">
                  <c:v>98.757400000000004</c:v>
                </c:pt>
                <c:pt idx="5">
                  <c:v>99.130200000000002</c:v>
                </c:pt>
              </c:numCache>
            </c:numRef>
          </c:val>
          <c:extLst>
            <c:ext xmlns:c16="http://schemas.microsoft.com/office/drawing/2014/chart" uri="{C3380CC4-5D6E-409C-BE32-E72D297353CC}">
              <c16:uniqueId val="{00000002-00C3-4406-830A-7C9D0DFB1861}"/>
            </c:ext>
          </c:extLst>
        </c:ser>
        <c:ser>
          <c:idx val="1"/>
          <c:order val="1"/>
          <c:tx>
            <c:strRef>
              <c:f>Table!$G$98</c:f>
              <c:strCache>
                <c:ptCount val="1"/>
                <c:pt idx="0">
                  <c:v>AUCK ALLIANCE</c:v>
                </c:pt>
              </c:strCache>
            </c:strRef>
          </c:tx>
          <c:spPr>
            <a:solidFill>
              <a:srgbClr val="C00000"/>
            </a:solidFill>
            <a:scene3d>
              <a:camera prst="orthographicFront"/>
              <a:lightRig rig="threePt" dir="t"/>
            </a:scene3d>
            <a:sp3d>
              <a:bevelT/>
            </a:sp3d>
          </c:spPr>
          <c:invertIfNegative val="0"/>
          <c:cat>
            <c:numRef>
              <c:f>Table!$J$87:$O$87</c:f>
              <c:numCache>
                <c:formatCode>General</c:formatCode>
                <c:ptCount val="6"/>
                <c:pt idx="0">
                  <c:v>2014</c:v>
                </c:pt>
                <c:pt idx="1">
                  <c:v>2015</c:v>
                </c:pt>
                <c:pt idx="2">
                  <c:v>2016</c:v>
                </c:pt>
                <c:pt idx="3">
                  <c:v>2017</c:v>
                </c:pt>
                <c:pt idx="4">
                  <c:v>2018</c:v>
                </c:pt>
                <c:pt idx="5">
                  <c:v>2019</c:v>
                </c:pt>
              </c:numCache>
            </c:numRef>
          </c:cat>
          <c:val>
            <c:numRef>
              <c:f>Table!$J$98:$O$98</c:f>
              <c:numCache>
                <c:formatCode>0.00</c:formatCode>
                <c:ptCount val="6"/>
                <c:pt idx="0">
                  <c:v>99.893699999999995</c:v>
                </c:pt>
                <c:pt idx="1">
                  <c:v>99.884</c:v>
                </c:pt>
                <c:pt idx="2">
                  <c:v>99.939499999999995</c:v>
                </c:pt>
                <c:pt idx="3">
                  <c:v>99.741399999999999</c:v>
                </c:pt>
                <c:pt idx="4">
                  <c:v>99.663399999999996</c:v>
                </c:pt>
                <c:pt idx="5">
                  <c:v>99.799700000000001</c:v>
                </c:pt>
              </c:numCache>
            </c:numRef>
          </c:val>
          <c:extLst>
            <c:ext xmlns:c16="http://schemas.microsoft.com/office/drawing/2014/chart" uri="{C3380CC4-5D6E-409C-BE32-E72D297353CC}">
              <c16:uniqueId val="{00000003-00C3-4406-830A-7C9D0DFB1861}"/>
            </c:ext>
          </c:extLst>
        </c:ser>
        <c:dLbls>
          <c:showLegendKey val="0"/>
          <c:showVal val="0"/>
          <c:showCatName val="0"/>
          <c:showSerName val="0"/>
          <c:showPercent val="0"/>
          <c:showBubbleSize val="0"/>
        </c:dLbls>
        <c:gapWidth val="150"/>
        <c:axId val="1014615016"/>
        <c:axId val="1014614624"/>
      </c:barChart>
      <c:catAx>
        <c:axId val="101461501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14614624"/>
        <c:crosses val="autoZero"/>
        <c:auto val="1"/>
        <c:lblAlgn val="ctr"/>
        <c:lblOffset val="100"/>
        <c:noMultiLvlLbl val="0"/>
      </c:catAx>
      <c:valAx>
        <c:axId val="1014614624"/>
        <c:scaling>
          <c:orientation val="minMax"/>
          <c:max val="100"/>
          <c:min val="75"/>
        </c:scaling>
        <c:delete val="0"/>
        <c:axPos val="l"/>
        <c:majorGridlines/>
        <c:title>
          <c:tx>
            <c:rich>
              <a:bodyPr rot="-5400000" vert="horz"/>
              <a:lstStyle/>
              <a:p>
                <a:pPr>
                  <a:defRPr sz="700"/>
                </a:pPr>
                <a:r>
                  <a:rPr lang="en-US" sz="700"/>
                  <a:t>Annual VKT &gt; Threshold Level (%)</a:t>
                </a:r>
              </a:p>
            </c:rich>
          </c:tx>
          <c:layout>
            <c:manualLayout>
              <c:xMode val="edge"/>
              <c:yMode val="edge"/>
              <c:x val="6.8894393818750524E-2"/>
              <c:y val="9.7123035735936752E-2"/>
            </c:manualLayout>
          </c:layout>
          <c:overlay val="0"/>
        </c:title>
        <c:numFmt formatCode="0" sourceLinked="0"/>
        <c:majorTickMark val="none"/>
        <c:minorTickMark val="none"/>
        <c:tickLblPos val="nextTo"/>
        <c:txPr>
          <a:bodyPr/>
          <a:lstStyle/>
          <a:p>
            <a:pPr>
              <a:defRPr sz="800"/>
            </a:pPr>
            <a:endParaRPr lang="en-US"/>
          </a:p>
        </c:txPr>
        <c:crossAx val="1014615016"/>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72583094396044"/>
          <c:y val="5.1400554097404488E-2"/>
          <c:w val="0.7225394792379235"/>
          <c:h val="0.76423228346456762"/>
        </c:manualLayout>
      </c:layout>
      <c:barChart>
        <c:barDir val="col"/>
        <c:grouping val="clustered"/>
        <c:varyColors val="0"/>
        <c:ser>
          <c:idx val="0"/>
          <c:order val="0"/>
          <c:spPr>
            <a:scene3d>
              <a:camera prst="orthographicFront"/>
              <a:lightRig rig="threePt" dir="t"/>
            </a:scene3d>
            <a:sp3d>
              <a:bevelT/>
            </a:sp3d>
          </c:spPr>
          <c:invertIfNegative val="0"/>
          <c:dLbls>
            <c:dLbl>
              <c:idx val="4"/>
              <c:layout>
                <c:manualLayout>
                  <c:x val="9.0366588034744809E-17"/>
                  <c:y val="1.3651877133105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CF-4865-A4CF-4BB835DA197B}"/>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Table!$H$264:$H$269</c:f>
              <c:strCache>
                <c:ptCount val="6"/>
                <c:pt idx="0">
                  <c:v>High Volume</c:v>
                </c:pt>
                <c:pt idx="1">
                  <c:v>National</c:v>
                </c:pt>
                <c:pt idx="2">
                  <c:v>Regional</c:v>
                </c:pt>
                <c:pt idx="3">
                  <c:v>Arterial</c:v>
                </c:pt>
                <c:pt idx="4">
                  <c:v>Primary Collector</c:v>
                </c:pt>
                <c:pt idx="5">
                  <c:v>Secondary Collector</c:v>
                </c:pt>
              </c:strCache>
            </c:strRef>
          </c:cat>
          <c:val>
            <c:numRef>
              <c:f>Table!$L$264:$L$269</c:f>
              <c:numCache>
                <c:formatCode>0.0</c:formatCode>
                <c:ptCount val="6"/>
                <c:pt idx="0">
                  <c:v>1282.55</c:v>
                </c:pt>
                <c:pt idx="1">
                  <c:v>1320.0909999999999</c:v>
                </c:pt>
                <c:pt idx="2">
                  <c:v>2347.5909999999999</c:v>
                </c:pt>
                <c:pt idx="3">
                  <c:v>2365.61</c:v>
                </c:pt>
                <c:pt idx="4">
                  <c:v>3582.826</c:v>
                </c:pt>
                <c:pt idx="5">
                  <c:v>663.36199999999997</c:v>
                </c:pt>
              </c:numCache>
            </c:numRef>
          </c:val>
          <c:extLst>
            <c:ext xmlns:c16="http://schemas.microsoft.com/office/drawing/2014/chart" uri="{C3380CC4-5D6E-409C-BE32-E72D297353CC}">
              <c16:uniqueId val="{00000001-CBCF-4865-A4CF-4BB835DA197B}"/>
            </c:ext>
          </c:extLst>
        </c:ser>
        <c:dLbls>
          <c:showLegendKey val="0"/>
          <c:showVal val="0"/>
          <c:showCatName val="0"/>
          <c:showSerName val="0"/>
          <c:showPercent val="0"/>
          <c:showBubbleSize val="0"/>
        </c:dLbls>
        <c:gapWidth val="150"/>
        <c:axId val="669639368"/>
        <c:axId val="669640544"/>
      </c:barChart>
      <c:catAx>
        <c:axId val="669639368"/>
        <c:scaling>
          <c:orientation val="minMax"/>
        </c:scaling>
        <c:delete val="0"/>
        <c:axPos val="b"/>
        <c:title>
          <c:tx>
            <c:rich>
              <a:bodyPr/>
              <a:lstStyle/>
              <a:p>
                <a:pPr>
                  <a:defRPr sz="800" b="1"/>
                </a:pPr>
                <a:r>
                  <a:rPr lang="en-US" sz="800" b="1"/>
                  <a:t>New Road Classification</a:t>
                </a:r>
              </a:p>
            </c:rich>
          </c:tx>
          <c:overlay val="0"/>
        </c:title>
        <c:numFmt formatCode="General" sourceLinked="0"/>
        <c:majorTickMark val="out"/>
        <c:minorTickMark val="none"/>
        <c:tickLblPos val="nextTo"/>
        <c:txPr>
          <a:bodyPr/>
          <a:lstStyle/>
          <a:p>
            <a:pPr>
              <a:defRPr sz="700">
                <a:latin typeface="Arial" pitchFamily="34" charset="0"/>
                <a:cs typeface="Arial" pitchFamily="34" charset="0"/>
              </a:defRPr>
            </a:pPr>
            <a:endParaRPr lang="en-US"/>
          </a:p>
        </c:txPr>
        <c:crossAx val="669640544"/>
        <c:crosses val="autoZero"/>
        <c:auto val="1"/>
        <c:lblAlgn val="ctr"/>
        <c:lblOffset val="100"/>
        <c:noMultiLvlLbl val="0"/>
      </c:catAx>
      <c:valAx>
        <c:axId val="669640544"/>
        <c:scaling>
          <c:orientation val="minMax"/>
        </c:scaling>
        <c:delete val="0"/>
        <c:axPos val="l"/>
        <c:majorGridlines/>
        <c:title>
          <c:tx>
            <c:rich>
              <a:bodyPr rot="-5400000" vert="horz"/>
              <a:lstStyle/>
              <a:p>
                <a:pPr>
                  <a:defRPr sz="700"/>
                </a:pPr>
                <a:r>
                  <a:rPr lang="en-US" sz="700"/>
                  <a:t>Network Length (km)</a:t>
                </a:r>
              </a:p>
            </c:rich>
          </c:tx>
          <c:layout>
            <c:manualLayout>
              <c:xMode val="edge"/>
              <c:yMode val="edge"/>
              <c:x val="1.8140994852538075E-2"/>
              <c:y val="0.30620909587666884"/>
            </c:manualLayout>
          </c:layout>
          <c:overlay val="0"/>
        </c:title>
        <c:numFmt formatCode="#,##0" sourceLinked="0"/>
        <c:majorTickMark val="out"/>
        <c:minorTickMark val="none"/>
        <c:tickLblPos val="nextTo"/>
        <c:crossAx val="669639368"/>
        <c:crosses val="autoZero"/>
        <c:crossBetween val="between"/>
      </c:valAx>
      <c:spPr>
        <a:solidFill>
          <a:schemeClr val="accent3">
            <a:lumMod val="60000"/>
            <a:lumOff val="40000"/>
          </a:schemeClr>
        </a:solidFill>
        <a:scene3d>
          <a:camera prst="orthographicFront"/>
          <a:lightRig rig="threePt" dir="t"/>
        </a:scene3d>
        <a:sp3d>
          <a:bevelT/>
        </a:sp3d>
      </c:spPr>
    </c:plotArea>
    <c:plotVisOnly val="1"/>
    <c:dispBlanksAs val="gap"/>
    <c:showDLblsOverMax val="0"/>
  </c:chart>
  <c:spPr>
    <a:solidFill>
      <a:srgbClr val="D3CF31"/>
    </a:solidFill>
    <a:scene3d>
      <a:camera prst="orthographicFront"/>
      <a:lightRig rig="threePt" dir="t"/>
    </a:scene3d>
    <a:sp3d>
      <a:bevelT/>
    </a:sp3d>
  </c:spPr>
  <c:printSettings>
    <c:headerFooter/>
    <c:pageMargins b="0.75000000000000855" l="0.70000000000000062" r="0.70000000000000062" t="0.750000000000008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9.4275384165850268E-2"/>
          <c:w val="0.75186269685039375"/>
          <c:h val="0.62048469538258155"/>
        </c:manualLayout>
      </c:layout>
      <c:barChart>
        <c:barDir val="col"/>
        <c:grouping val="clustered"/>
        <c:varyColors val="0"/>
        <c:ser>
          <c:idx val="0"/>
          <c:order val="0"/>
          <c:tx>
            <c:strRef>
              <c:f>Table!$G$90</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D50-4A89-80C3-0A1A15C1950D}"/>
              </c:ext>
            </c:extLst>
          </c:dPt>
          <c:cat>
            <c:numRef>
              <c:f>Table!$J$87:$O$87</c:f>
              <c:numCache>
                <c:formatCode>General</c:formatCode>
                <c:ptCount val="6"/>
                <c:pt idx="0">
                  <c:v>2014</c:v>
                </c:pt>
                <c:pt idx="1">
                  <c:v>2015</c:v>
                </c:pt>
                <c:pt idx="2">
                  <c:v>2016</c:v>
                </c:pt>
                <c:pt idx="3">
                  <c:v>2017</c:v>
                </c:pt>
                <c:pt idx="4">
                  <c:v>2018</c:v>
                </c:pt>
                <c:pt idx="5">
                  <c:v>2019</c:v>
                </c:pt>
              </c:numCache>
            </c:numRef>
          </c:cat>
          <c:val>
            <c:numRef>
              <c:f>Table!$J$90:$O$90</c:f>
              <c:numCache>
                <c:formatCode>0.00</c:formatCode>
                <c:ptCount val="6"/>
                <c:pt idx="0">
                  <c:v>98.445999999999998</c:v>
                </c:pt>
                <c:pt idx="1">
                  <c:v>98.544799999999995</c:v>
                </c:pt>
                <c:pt idx="2">
                  <c:v>98.338300000000004</c:v>
                </c:pt>
                <c:pt idx="3">
                  <c:v>98.809299999999993</c:v>
                </c:pt>
                <c:pt idx="4">
                  <c:v>95.831500000000005</c:v>
                </c:pt>
                <c:pt idx="5">
                  <c:v>97.783900000000003</c:v>
                </c:pt>
              </c:numCache>
            </c:numRef>
          </c:val>
          <c:extLst>
            <c:ext xmlns:c16="http://schemas.microsoft.com/office/drawing/2014/chart" uri="{C3380CC4-5D6E-409C-BE32-E72D297353CC}">
              <c16:uniqueId val="{00000002-2D50-4A89-80C3-0A1A15C1950D}"/>
            </c:ext>
          </c:extLst>
        </c:ser>
        <c:ser>
          <c:idx val="1"/>
          <c:order val="1"/>
          <c:tx>
            <c:strRef>
              <c:f>Table!$G$99</c:f>
              <c:strCache>
                <c:ptCount val="1"/>
                <c:pt idx="0">
                  <c:v>AUCK ALLIANCE</c:v>
                </c:pt>
              </c:strCache>
            </c:strRef>
          </c:tx>
          <c:spPr>
            <a:solidFill>
              <a:srgbClr val="C00000"/>
            </a:solidFill>
            <a:scene3d>
              <a:camera prst="orthographicFront"/>
              <a:lightRig rig="threePt" dir="t"/>
            </a:scene3d>
            <a:sp3d>
              <a:bevelT/>
            </a:sp3d>
          </c:spPr>
          <c:invertIfNegative val="0"/>
          <c:cat>
            <c:numRef>
              <c:f>Table!$J$87:$O$87</c:f>
              <c:numCache>
                <c:formatCode>General</c:formatCode>
                <c:ptCount val="6"/>
                <c:pt idx="0">
                  <c:v>2014</c:v>
                </c:pt>
                <c:pt idx="1">
                  <c:v>2015</c:v>
                </c:pt>
                <c:pt idx="2">
                  <c:v>2016</c:v>
                </c:pt>
                <c:pt idx="3">
                  <c:v>2017</c:v>
                </c:pt>
                <c:pt idx="4">
                  <c:v>2018</c:v>
                </c:pt>
                <c:pt idx="5">
                  <c:v>2019</c:v>
                </c:pt>
              </c:numCache>
            </c:numRef>
          </c:cat>
          <c:val>
            <c:numRef>
              <c:f>Table!$J$99:$O$99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D50-4A89-80C3-0A1A15C1950D}"/>
            </c:ext>
          </c:extLst>
        </c:ser>
        <c:dLbls>
          <c:showLegendKey val="0"/>
          <c:showVal val="0"/>
          <c:showCatName val="0"/>
          <c:showSerName val="0"/>
          <c:showPercent val="0"/>
          <c:showBubbleSize val="0"/>
        </c:dLbls>
        <c:gapWidth val="150"/>
        <c:axId val="1014613840"/>
        <c:axId val="1014614232"/>
      </c:barChart>
      <c:catAx>
        <c:axId val="101461384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14614232"/>
        <c:crosses val="autoZero"/>
        <c:auto val="1"/>
        <c:lblAlgn val="ctr"/>
        <c:lblOffset val="100"/>
        <c:noMultiLvlLbl val="0"/>
      </c:catAx>
      <c:valAx>
        <c:axId val="1014614232"/>
        <c:scaling>
          <c:orientation val="minMax"/>
          <c:max val="100"/>
          <c:min val="75"/>
        </c:scaling>
        <c:delete val="0"/>
        <c:axPos val="l"/>
        <c:majorGridlines/>
        <c:title>
          <c:tx>
            <c:rich>
              <a:bodyPr rot="-5400000" vert="horz"/>
              <a:lstStyle/>
              <a:p>
                <a:pPr>
                  <a:defRPr sz="700"/>
                </a:pPr>
                <a:r>
                  <a:rPr lang="en-US" sz="700"/>
                  <a:t>Annual VKT &gt; Threshold Level (%)</a:t>
                </a:r>
              </a:p>
            </c:rich>
          </c:tx>
          <c:layout>
            <c:manualLayout>
              <c:xMode val="edge"/>
              <c:yMode val="edge"/>
              <c:x val="6.8894373501320161E-2"/>
              <c:y val="9.7123035735936752E-2"/>
            </c:manualLayout>
          </c:layout>
          <c:overlay val="0"/>
        </c:title>
        <c:numFmt formatCode="0" sourceLinked="0"/>
        <c:majorTickMark val="none"/>
        <c:minorTickMark val="none"/>
        <c:tickLblPos val="nextTo"/>
        <c:txPr>
          <a:bodyPr/>
          <a:lstStyle/>
          <a:p>
            <a:pPr>
              <a:defRPr sz="800"/>
            </a:pPr>
            <a:endParaRPr lang="en-US"/>
          </a:p>
        </c:txPr>
        <c:crossAx val="101461384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0433507335838479"/>
          <c:w val="0.75186269685039375"/>
          <c:h val="0.61042500619004736"/>
        </c:manualLayout>
      </c:layout>
      <c:barChart>
        <c:barDir val="col"/>
        <c:grouping val="clustered"/>
        <c:varyColors val="0"/>
        <c:ser>
          <c:idx val="0"/>
          <c:order val="0"/>
          <c:tx>
            <c:strRef>
              <c:f>Table!$G$91</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3BA-49E4-A1A0-E97EB1B483BF}"/>
              </c:ext>
            </c:extLst>
          </c:dPt>
          <c:cat>
            <c:numRef>
              <c:f>Table!$J$87:$O$87</c:f>
              <c:numCache>
                <c:formatCode>General</c:formatCode>
                <c:ptCount val="6"/>
                <c:pt idx="0">
                  <c:v>2014</c:v>
                </c:pt>
                <c:pt idx="1">
                  <c:v>2015</c:v>
                </c:pt>
                <c:pt idx="2">
                  <c:v>2016</c:v>
                </c:pt>
                <c:pt idx="3">
                  <c:v>2017</c:v>
                </c:pt>
                <c:pt idx="4">
                  <c:v>2018</c:v>
                </c:pt>
                <c:pt idx="5">
                  <c:v>2019</c:v>
                </c:pt>
              </c:numCache>
            </c:numRef>
          </c:cat>
          <c:val>
            <c:numRef>
              <c:f>Table!$J$91:$O$91</c:f>
              <c:numCache>
                <c:formatCode>0.00</c:formatCode>
                <c:ptCount val="6"/>
                <c:pt idx="0">
                  <c:v>97.870500000000007</c:v>
                </c:pt>
                <c:pt idx="1">
                  <c:v>97.649600000000007</c:v>
                </c:pt>
                <c:pt idx="2">
                  <c:v>97.613200000000006</c:v>
                </c:pt>
                <c:pt idx="3">
                  <c:v>97.791700000000006</c:v>
                </c:pt>
                <c:pt idx="4">
                  <c:v>94.979600000000005</c:v>
                </c:pt>
                <c:pt idx="5">
                  <c:v>96.686999999999998</c:v>
                </c:pt>
              </c:numCache>
            </c:numRef>
          </c:val>
          <c:extLst>
            <c:ext xmlns:c16="http://schemas.microsoft.com/office/drawing/2014/chart" uri="{C3380CC4-5D6E-409C-BE32-E72D297353CC}">
              <c16:uniqueId val="{00000002-23BA-49E4-A1A0-E97EB1B483BF}"/>
            </c:ext>
          </c:extLst>
        </c:ser>
        <c:ser>
          <c:idx val="1"/>
          <c:order val="1"/>
          <c:tx>
            <c:strRef>
              <c:f>Table!$G$100</c:f>
              <c:strCache>
                <c:ptCount val="1"/>
                <c:pt idx="0">
                  <c:v>AUCK ALLIANCE</c:v>
                </c:pt>
              </c:strCache>
            </c:strRef>
          </c:tx>
          <c:spPr>
            <a:solidFill>
              <a:srgbClr val="C00000"/>
            </a:solidFill>
            <a:scene3d>
              <a:camera prst="orthographicFront"/>
              <a:lightRig rig="threePt" dir="t"/>
            </a:scene3d>
            <a:sp3d>
              <a:bevelT/>
            </a:sp3d>
          </c:spPr>
          <c:invertIfNegative val="0"/>
          <c:cat>
            <c:numRef>
              <c:f>Table!$J$87:$O$87</c:f>
              <c:numCache>
                <c:formatCode>General</c:formatCode>
                <c:ptCount val="6"/>
                <c:pt idx="0">
                  <c:v>2014</c:v>
                </c:pt>
                <c:pt idx="1">
                  <c:v>2015</c:v>
                </c:pt>
                <c:pt idx="2">
                  <c:v>2016</c:v>
                </c:pt>
                <c:pt idx="3">
                  <c:v>2017</c:v>
                </c:pt>
                <c:pt idx="4">
                  <c:v>2018</c:v>
                </c:pt>
                <c:pt idx="5">
                  <c:v>2019</c:v>
                </c:pt>
              </c:numCache>
            </c:numRef>
          </c:cat>
          <c:val>
            <c:numRef>
              <c:f>Table!$J$100:$O$100</c:f>
              <c:numCache>
                <c:formatCode>0.00</c:formatCode>
                <c:ptCount val="6"/>
                <c:pt idx="0">
                  <c:v>97.642200000000003</c:v>
                </c:pt>
                <c:pt idx="1">
                  <c:v>95.556399999999996</c:v>
                </c:pt>
                <c:pt idx="2">
                  <c:v>98.126199999999997</c:v>
                </c:pt>
                <c:pt idx="3">
                  <c:v>99.978800000000007</c:v>
                </c:pt>
                <c:pt idx="4">
                  <c:v>96.525800000000004</c:v>
                </c:pt>
                <c:pt idx="5">
                  <c:v>98.334900000000005</c:v>
                </c:pt>
              </c:numCache>
            </c:numRef>
          </c:val>
          <c:extLst>
            <c:ext xmlns:c16="http://schemas.microsoft.com/office/drawing/2014/chart" uri="{C3380CC4-5D6E-409C-BE32-E72D297353CC}">
              <c16:uniqueId val="{00000003-23BA-49E4-A1A0-E97EB1B483BF}"/>
            </c:ext>
          </c:extLst>
        </c:ser>
        <c:dLbls>
          <c:showLegendKey val="0"/>
          <c:showVal val="0"/>
          <c:showCatName val="0"/>
          <c:showSerName val="0"/>
          <c:showPercent val="0"/>
          <c:showBubbleSize val="0"/>
        </c:dLbls>
        <c:gapWidth val="150"/>
        <c:axId val="1014615408"/>
        <c:axId val="1014623640"/>
      </c:barChart>
      <c:catAx>
        <c:axId val="101461540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14623640"/>
        <c:crosses val="autoZero"/>
        <c:auto val="1"/>
        <c:lblAlgn val="ctr"/>
        <c:lblOffset val="100"/>
        <c:noMultiLvlLbl val="0"/>
      </c:catAx>
      <c:valAx>
        <c:axId val="1014623640"/>
        <c:scaling>
          <c:orientation val="minMax"/>
          <c:max val="100"/>
          <c:min val="75"/>
        </c:scaling>
        <c:delete val="0"/>
        <c:axPos val="l"/>
        <c:majorGridlines/>
        <c:title>
          <c:tx>
            <c:rich>
              <a:bodyPr rot="-5400000" vert="horz"/>
              <a:lstStyle/>
              <a:p>
                <a:pPr>
                  <a:defRPr sz="700"/>
                </a:pPr>
                <a:r>
                  <a:rPr lang="en-US" sz="700"/>
                  <a:t>Annual VKT &gt; Threshold Level (%)</a:t>
                </a:r>
              </a:p>
            </c:rich>
          </c:tx>
          <c:layout>
            <c:manualLayout>
              <c:xMode val="edge"/>
              <c:yMode val="edge"/>
              <c:x val="6.8894373501320161E-2"/>
              <c:y val="9.7123035735936752E-2"/>
            </c:manualLayout>
          </c:layout>
          <c:overlay val="0"/>
        </c:title>
        <c:numFmt formatCode="0" sourceLinked="0"/>
        <c:majorTickMark val="none"/>
        <c:minorTickMark val="none"/>
        <c:tickLblPos val="nextTo"/>
        <c:txPr>
          <a:bodyPr/>
          <a:lstStyle/>
          <a:p>
            <a:pPr>
              <a:defRPr sz="800"/>
            </a:pPr>
            <a:endParaRPr lang="en-US"/>
          </a:p>
        </c:txPr>
        <c:crossAx val="1014615408"/>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Table!$G$92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FF7-4D7D-83A8-D8C6C862199F}"/>
              </c:ext>
            </c:extLst>
          </c:dPt>
          <c:cat>
            <c:numRef>
              <c:f>Table!$J$87:$O$87</c:f>
              <c:numCache>
                <c:formatCode>General</c:formatCode>
                <c:ptCount val="6"/>
                <c:pt idx="0">
                  <c:v>2014</c:v>
                </c:pt>
                <c:pt idx="1">
                  <c:v>2015</c:v>
                </c:pt>
                <c:pt idx="2">
                  <c:v>2016</c:v>
                </c:pt>
                <c:pt idx="3">
                  <c:v>2017</c:v>
                </c:pt>
                <c:pt idx="4">
                  <c:v>2018</c:v>
                </c:pt>
                <c:pt idx="5">
                  <c:v>2019</c:v>
                </c:pt>
              </c:numCache>
            </c:numRef>
          </c:cat>
          <c:val>
            <c:numRef>
              <c:f>Table!$J$92:$O$92</c:f>
              <c:numCache>
                <c:formatCode>0.00</c:formatCode>
                <c:ptCount val="6"/>
                <c:pt idx="0">
                  <c:v>98.323899999999995</c:v>
                </c:pt>
                <c:pt idx="1">
                  <c:v>98.5518</c:v>
                </c:pt>
                <c:pt idx="2">
                  <c:v>98.596199999999996</c:v>
                </c:pt>
                <c:pt idx="3">
                  <c:v>98.685599999999994</c:v>
                </c:pt>
                <c:pt idx="4">
                  <c:v>95.812799999999996</c:v>
                </c:pt>
                <c:pt idx="5">
                  <c:v>97.650400000000005</c:v>
                </c:pt>
              </c:numCache>
            </c:numRef>
          </c:val>
          <c:extLst>
            <c:ext xmlns:c16="http://schemas.microsoft.com/office/drawing/2014/chart" uri="{C3380CC4-5D6E-409C-BE32-E72D297353CC}">
              <c16:uniqueId val="{00000002-CFF7-4D7D-83A8-D8C6C862199F}"/>
            </c:ext>
          </c:extLst>
        </c:ser>
        <c:ser>
          <c:idx val="1"/>
          <c:order val="1"/>
          <c:tx>
            <c:strRef>
              <c:f>Table!$G$101</c:f>
              <c:strCache>
                <c:ptCount val="1"/>
                <c:pt idx="0">
                  <c:v>AUCK ALLIANCE</c:v>
                </c:pt>
              </c:strCache>
            </c:strRef>
          </c:tx>
          <c:spPr>
            <a:solidFill>
              <a:srgbClr val="C00000"/>
            </a:solidFill>
            <a:scene3d>
              <a:camera prst="orthographicFront"/>
              <a:lightRig rig="threePt" dir="t"/>
            </a:scene3d>
            <a:sp3d>
              <a:bevelT/>
            </a:sp3d>
          </c:spPr>
          <c:invertIfNegative val="0"/>
          <c:cat>
            <c:numRef>
              <c:f>Table!$J$87:$O$87</c:f>
              <c:numCache>
                <c:formatCode>General</c:formatCode>
                <c:ptCount val="6"/>
                <c:pt idx="0">
                  <c:v>2014</c:v>
                </c:pt>
                <c:pt idx="1">
                  <c:v>2015</c:v>
                </c:pt>
                <c:pt idx="2">
                  <c:v>2016</c:v>
                </c:pt>
                <c:pt idx="3">
                  <c:v>2017</c:v>
                </c:pt>
                <c:pt idx="4">
                  <c:v>2018</c:v>
                </c:pt>
                <c:pt idx="5">
                  <c:v>2019</c:v>
                </c:pt>
              </c:numCache>
            </c:numRef>
          </c:cat>
          <c:val>
            <c:numRef>
              <c:f>Table!$J$101:$O$101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CFF7-4D7D-83A8-D8C6C862199F}"/>
            </c:ext>
          </c:extLst>
        </c:ser>
        <c:dLbls>
          <c:showLegendKey val="0"/>
          <c:showVal val="0"/>
          <c:showCatName val="0"/>
          <c:showSerName val="0"/>
          <c:showPercent val="0"/>
          <c:showBubbleSize val="0"/>
        </c:dLbls>
        <c:gapWidth val="150"/>
        <c:axId val="1014621288"/>
        <c:axId val="1014620896"/>
      </c:barChart>
      <c:catAx>
        <c:axId val="1014621288"/>
        <c:scaling>
          <c:orientation val="minMax"/>
        </c:scaling>
        <c:delete val="0"/>
        <c:axPos val="b"/>
        <c:numFmt formatCode="General" sourceLinked="1"/>
        <c:majorTickMark val="none"/>
        <c:minorTickMark val="none"/>
        <c:tickLblPos val="low"/>
        <c:txPr>
          <a:bodyPr rot="0" vert="horz"/>
          <a:lstStyle/>
          <a:p>
            <a:pPr>
              <a:defRPr/>
            </a:pPr>
            <a:endParaRPr lang="en-US"/>
          </a:p>
        </c:txPr>
        <c:crossAx val="1014620896"/>
        <c:crosses val="autoZero"/>
        <c:auto val="1"/>
        <c:lblAlgn val="ctr"/>
        <c:lblOffset val="100"/>
        <c:noMultiLvlLbl val="0"/>
      </c:catAx>
      <c:valAx>
        <c:axId val="1014620896"/>
        <c:scaling>
          <c:orientation val="minMax"/>
          <c:max val="100"/>
          <c:min val="75"/>
        </c:scaling>
        <c:delete val="0"/>
        <c:axPos val="l"/>
        <c:majorGridlines/>
        <c:title>
          <c:tx>
            <c:rich>
              <a:bodyPr rot="-5400000" vert="horz"/>
              <a:lstStyle/>
              <a:p>
                <a:pPr>
                  <a:defRPr/>
                </a:pPr>
                <a:r>
                  <a:rPr lang="en-US"/>
                  <a:t>Annual VKT &gt; Threshold Level (%)</a:t>
                </a:r>
              </a:p>
            </c:rich>
          </c:tx>
          <c:layout>
            <c:manualLayout>
              <c:xMode val="edge"/>
              <c:yMode val="edge"/>
              <c:x val="6.1403739006241E-2"/>
              <c:y val="7.3524226639617843E-2"/>
            </c:manualLayout>
          </c:layout>
          <c:overlay val="0"/>
        </c:title>
        <c:numFmt formatCode="0" sourceLinked="0"/>
        <c:majorTickMark val="none"/>
        <c:minorTickMark val="none"/>
        <c:tickLblPos val="nextTo"/>
        <c:crossAx val="1014621288"/>
        <c:crosses val="autoZero"/>
        <c:crossBetween val="between"/>
      </c:valAx>
      <c:dTable>
        <c:showHorzBorder val="1"/>
        <c:showVertBorder val="1"/>
        <c:showOutline val="1"/>
        <c:showKeys val="1"/>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txPr>
    <a:bodyPr/>
    <a:lstStyle/>
    <a:p>
      <a:pPr>
        <a:defRPr sz="700"/>
      </a:pPr>
      <a:endParaRPr lang="en-US"/>
    </a:p>
  </c:txPr>
  <c:printSettings>
    <c:headerFooter/>
    <c:pageMargins b="0.75000000000001021" l="0.70000000000000062" r="0.70000000000000062" t="0.7500000000000102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Secondary Collector</a:t>
            </a:r>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0.10607478871400892"/>
          <c:w val="0.75186269685039375"/>
          <c:h val="0.60868529083442302"/>
        </c:manualLayout>
      </c:layout>
      <c:barChart>
        <c:barDir val="col"/>
        <c:grouping val="clustered"/>
        <c:varyColors val="0"/>
        <c:ser>
          <c:idx val="0"/>
          <c:order val="0"/>
          <c:tx>
            <c:strRef>
              <c:f>Table!$G$94</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9A02-4447-9992-E8A94FC8219D}"/>
              </c:ext>
            </c:extLst>
          </c:dPt>
          <c:cat>
            <c:numRef>
              <c:f>Table!$J$87:$O$87</c:f>
              <c:numCache>
                <c:formatCode>General</c:formatCode>
                <c:ptCount val="6"/>
                <c:pt idx="0">
                  <c:v>2014</c:v>
                </c:pt>
                <c:pt idx="1">
                  <c:v>2015</c:v>
                </c:pt>
                <c:pt idx="2">
                  <c:v>2016</c:v>
                </c:pt>
                <c:pt idx="3">
                  <c:v>2017</c:v>
                </c:pt>
                <c:pt idx="4">
                  <c:v>2018</c:v>
                </c:pt>
                <c:pt idx="5">
                  <c:v>2019</c:v>
                </c:pt>
              </c:numCache>
            </c:numRef>
          </c:cat>
          <c:val>
            <c:numRef>
              <c:f>Table!$J$94:$O$94</c:f>
              <c:numCache>
                <c:formatCode>0.00</c:formatCode>
                <c:ptCount val="6"/>
                <c:pt idx="0">
                  <c:v>98.514700000000005</c:v>
                </c:pt>
                <c:pt idx="1">
                  <c:v>97.897099999999995</c:v>
                </c:pt>
                <c:pt idx="2">
                  <c:v>97.950999999999993</c:v>
                </c:pt>
                <c:pt idx="3">
                  <c:v>98.403199999999998</c:v>
                </c:pt>
                <c:pt idx="4">
                  <c:v>95.8874</c:v>
                </c:pt>
                <c:pt idx="5">
                  <c:v>98.103899999999996</c:v>
                </c:pt>
              </c:numCache>
            </c:numRef>
          </c:val>
          <c:extLst>
            <c:ext xmlns:c16="http://schemas.microsoft.com/office/drawing/2014/chart" uri="{C3380CC4-5D6E-409C-BE32-E72D297353CC}">
              <c16:uniqueId val="{00000002-9A02-4447-9992-E8A94FC8219D}"/>
            </c:ext>
          </c:extLst>
        </c:ser>
        <c:ser>
          <c:idx val="1"/>
          <c:order val="1"/>
          <c:tx>
            <c:strRef>
              <c:f>Table!$G$103</c:f>
              <c:strCache>
                <c:ptCount val="1"/>
                <c:pt idx="0">
                  <c:v>AUCK ALLIANCE</c:v>
                </c:pt>
              </c:strCache>
            </c:strRef>
          </c:tx>
          <c:spPr>
            <a:solidFill>
              <a:srgbClr val="C00000"/>
            </a:solidFill>
            <a:scene3d>
              <a:camera prst="orthographicFront"/>
              <a:lightRig rig="threePt" dir="t"/>
            </a:scene3d>
            <a:sp3d>
              <a:bevelT/>
            </a:sp3d>
          </c:spPr>
          <c:invertIfNegative val="0"/>
          <c:cat>
            <c:numRef>
              <c:f>Table!$J$87:$O$87</c:f>
              <c:numCache>
                <c:formatCode>General</c:formatCode>
                <c:ptCount val="6"/>
                <c:pt idx="0">
                  <c:v>2014</c:v>
                </c:pt>
                <c:pt idx="1">
                  <c:v>2015</c:v>
                </c:pt>
                <c:pt idx="2">
                  <c:v>2016</c:v>
                </c:pt>
                <c:pt idx="3">
                  <c:v>2017</c:v>
                </c:pt>
                <c:pt idx="4">
                  <c:v>2018</c:v>
                </c:pt>
                <c:pt idx="5">
                  <c:v>2019</c:v>
                </c:pt>
              </c:numCache>
            </c:numRef>
          </c:cat>
          <c:val>
            <c:numRef>
              <c:f>Table!$J$103:$O$103</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A02-4447-9992-E8A94FC8219D}"/>
            </c:ext>
          </c:extLst>
        </c:ser>
        <c:dLbls>
          <c:showLegendKey val="0"/>
          <c:showVal val="0"/>
          <c:showCatName val="0"/>
          <c:showSerName val="0"/>
          <c:showPercent val="0"/>
          <c:showBubbleSize val="0"/>
        </c:dLbls>
        <c:gapWidth val="150"/>
        <c:axId val="1014622072"/>
        <c:axId val="1014622856"/>
      </c:barChart>
      <c:catAx>
        <c:axId val="101462207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14622856"/>
        <c:crosses val="autoZero"/>
        <c:auto val="1"/>
        <c:lblAlgn val="ctr"/>
        <c:lblOffset val="100"/>
        <c:noMultiLvlLbl val="0"/>
      </c:catAx>
      <c:valAx>
        <c:axId val="1014622856"/>
        <c:scaling>
          <c:orientation val="minMax"/>
          <c:max val="100"/>
          <c:min val="75"/>
        </c:scaling>
        <c:delete val="0"/>
        <c:axPos val="l"/>
        <c:majorGridlines/>
        <c:title>
          <c:tx>
            <c:rich>
              <a:bodyPr rot="-5400000" vert="horz"/>
              <a:lstStyle/>
              <a:p>
                <a:pPr>
                  <a:defRPr sz="700"/>
                </a:pPr>
                <a:r>
                  <a:rPr lang="en-US" sz="700"/>
                  <a:t>Annual VKT &gt; Threshold Level (%)</a:t>
                </a:r>
              </a:p>
            </c:rich>
          </c:tx>
          <c:layout>
            <c:manualLayout>
              <c:xMode val="edge"/>
              <c:yMode val="edge"/>
              <c:x val="6.8894373501320161E-2"/>
              <c:y val="0.12072184483225654"/>
            </c:manualLayout>
          </c:layout>
          <c:overlay val="0"/>
        </c:title>
        <c:numFmt formatCode="0" sourceLinked="0"/>
        <c:majorTickMark val="none"/>
        <c:minorTickMark val="none"/>
        <c:tickLblPos val="nextTo"/>
        <c:txPr>
          <a:bodyPr/>
          <a:lstStyle/>
          <a:p>
            <a:pPr>
              <a:defRPr sz="800"/>
            </a:pPr>
            <a:endParaRPr lang="en-US"/>
          </a:p>
        </c:txPr>
        <c:crossAx val="1014622072"/>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Table!$G$93</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D66-426E-A090-D68C9D569D0A}"/>
              </c:ext>
            </c:extLst>
          </c:dPt>
          <c:cat>
            <c:numRef>
              <c:f>Table!$J$87:$O$87</c:f>
              <c:numCache>
                <c:formatCode>General</c:formatCode>
                <c:ptCount val="6"/>
                <c:pt idx="0">
                  <c:v>2014</c:v>
                </c:pt>
                <c:pt idx="1">
                  <c:v>2015</c:v>
                </c:pt>
                <c:pt idx="2">
                  <c:v>2016</c:v>
                </c:pt>
                <c:pt idx="3">
                  <c:v>2017</c:v>
                </c:pt>
                <c:pt idx="4">
                  <c:v>2018</c:v>
                </c:pt>
                <c:pt idx="5">
                  <c:v>2019</c:v>
                </c:pt>
              </c:numCache>
            </c:numRef>
          </c:cat>
          <c:val>
            <c:numRef>
              <c:f>Table!$J$93:$O$93</c:f>
              <c:numCache>
                <c:formatCode>0.00</c:formatCode>
                <c:ptCount val="6"/>
                <c:pt idx="0">
                  <c:v>97.154600000000002</c:v>
                </c:pt>
                <c:pt idx="1">
                  <c:v>97.580399999999997</c:v>
                </c:pt>
                <c:pt idx="2">
                  <c:v>96.928299999999993</c:v>
                </c:pt>
                <c:pt idx="3">
                  <c:v>96.866100000000003</c:v>
                </c:pt>
                <c:pt idx="4">
                  <c:v>94.862399999999994</c:v>
                </c:pt>
                <c:pt idx="5">
                  <c:v>96.728399999999993</c:v>
                </c:pt>
              </c:numCache>
            </c:numRef>
          </c:val>
          <c:extLst>
            <c:ext xmlns:c16="http://schemas.microsoft.com/office/drawing/2014/chart" uri="{C3380CC4-5D6E-409C-BE32-E72D297353CC}">
              <c16:uniqueId val="{00000002-ED66-426E-A090-D68C9D569D0A}"/>
            </c:ext>
          </c:extLst>
        </c:ser>
        <c:ser>
          <c:idx val="1"/>
          <c:order val="1"/>
          <c:tx>
            <c:strRef>
              <c:f>Table!$G$102</c:f>
              <c:strCache>
                <c:ptCount val="1"/>
                <c:pt idx="0">
                  <c:v>AUCK ALLIANCE</c:v>
                </c:pt>
              </c:strCache>
            </c:strRef>
          </c:tx>
          <c:spPr>
            <a:solidFill>
              <a:srgbClr val="C00000"/>
            </a:solidFill>
            <a:scene3d>
              <a:camera prst="orthographicFront"/>
              <a:lightRig rig="threePt" dir="t"/>
            </a:scene3d>
            <a:sp3d>
              <a:bevelT/>
            </a:sp3d>
          </c:spPr>
          <c:invertIfNegative val="0"/>
          <c:cat>
            <c:numRef>
              <c:f>Table!$J$87:$O$87</c:f>
              <c:numCache>
                <c:formatCode>General</c:formatCode>
                <c:ptCount val="6"/>
                <c:pt idx="0">
                  <c:v>2014</c:v>
                </c:pt>
                <c:pt idx="1">
                  <c:v>2015</c:v>
                </c:pt>
                <c:pt idx="2">
                  <c:v>2016</c:v>
                </c:pt>
                <c:pt idx="3">
                  <c:v>2017</c:v>
                </c:pt>
                <c:pt idx="4">
                  <c:v>2018</c:v>
                </c:pt>
                <c:pt idx="5">
                  <c:v>2019</c:v>
                </c:pt>
              </c:numCache>
            </c:numRef>
          </c:cat>
          <c:val>
            <c:numRef>
              <c:f>Table!$J$102:$O$102</c:f>
              <c:numCache>
                <c:formatCode>0.00</c:formatCode>
                <c:ptCount val="6"/>
                <c:pt idx="0">
                  <c:v>89.340900000000005</c:v>
                </c:pt>
                <c:pt idx="1">
                  <c:v>89.378900000000002</c:v>
                </c:pt>
                <c:pt idx="2">
                  <c:v>100</c:v>
                </c:pt>
                <c:pt idx="3">
                  <c:v>95.681600000000003</c:v>
                </c:pt>
                <c:pt idx="4">
                  <c:v>93.787400000000005</c:v>
                </c:pt>
                <c:pt idx="5">
                  <c:v>87.5749</c:v>
                </c:pt>
              </c:numCache>
            </c:numRef>
          </c:val>
          <c:extLst>
            <c:ext xmlns:c16="http://schemas.microsoft.com/office/drawing/2014/chart" uri="{C3380CC4-5D6E-409C-BE32-E72D297353CC}">
              <c16:uniqueId val="{00000003-ED66-426E-A090-D68C9D569D0A}"/>
            </c:ext>
          </c:extLst>
        </c:ser>
        <c:dLbls>
          <c:showLegendKey val="0"/>
          <c:showVal val="0"/>
          <c:showCatName val="0"/>
          <c:showSerName val="0"/>
          <c:showPercent val="0"/>
          <c:showBubbleSize val="0"/>
        </c:dLbls>
        <c:gapWidth val="150"/>
        <c:axId val="950282960"/>
        <c:axId val="950288056"/>
      </c:barChart>
      <c:catAx>
        <c:axId val="950282960"/>
        <c:scaling>
          <c:orientation val="minMax"/>
        </c:scaling>
        <c:delete val="0"/>
        <c:axPos val="b"/>
        <c:numFmt formatCode="General" sourceLinked="1"/>
        <c:majorTickMark val="none"/>
        <c:minorTickMark val="none"/>
        <c:tickLblPos val="low"/>
        <c:txPr>
          <a:bodyPr rot="0" vert="horz"/>
          <a:lstStyle/>
          <a:p>
            <a:pPr>
              <a:defRPr/>
            </a:pPr>
            <a:endParaRPr lang="en-US"/>
          </a:p>
        </c:txPr>
        <c:crossAx val="950288056"/>
        <c:crosses val="autoZero"/>
        <c:auto val="1"/>
        <c:lblAlgn val="ctr"/>
        <c:lblOffset val="100"/>
        <c:noMultiLvlLbl val="0"/>
      </c:catAx>
      <c:valAx>
        <c:axId val="950288056"/>
        <c:scaling>
          <c:orientation val="minMax"/>
          <c:max val="100"/>
          <c:min val="75"/>
        </c:scaling>
        <c:delete val="0"/>
        <c:axPos val="l"/>
        <c:majorGridlines/>
        <c:title>
          <c:tx>
            <c:rich>
              <a:bodyPr rot="-5400000" vert="horz"/>
              <a:lstStyle/>
              <a:p>
                <a:pPr>
                  <a:defRPr/>
                </a:pPr>
                <a:r>
                  <a:rPr lang="en-US"/>
                  <a:t>Annual VKT &gt; Threshold Level (%)</a:t>
                </a:r>
              </a:p>
            </c:rich>
          </c:tx>
          <c:layout>
            <c:manualLayout>
              <c:xMode val="edge"/>
              <c:yMode val="edge"/>
              <c:x val="6.1403739006241E-2"/>
              <c:y val="7.3524226639617843E-2"/>
            </c:manualLayout>
          </c:layout>
          <c:overlay val="0"/>
        </c:title>
        <c:numFmt formatCode="0" sourceLinked="0"/>
        <c:majorTickMark val="none"/>
        <c:minorTickMark val="none"/>
        <c:tickLblPos val="nextTo"/>
        <c:crossAx val="950282960"/>
        <c:crosses val="autoZero"/>
        <c:crossBetween val="between"/>
      </c:valAx>
      <c:dTable>
        <c:showHorzBorder val="1"/>
        <c:showVertBorder val="1"/>
        <c:showOutline val="1"/>
        <c:showKeys val="1"/>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txPr>
    <a:bodyPr/>
    <a:lstStyle/>
    <a:p>
      <a:pPr>
        <a:defRPr sz="700"/>
      </a:pPr>
      <a:endParaRPr lang="en-US"/>
    </a:p>
  </c:txPr>
  <c:printSettings>
    <c:headerFooter/>
    <c:pageMargins b="0.75000000000001021" l="0.70000000000000062" r="0.70000000000000062" t="0.75000000000001021"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9B33-464C-8829-622405B21A41}"/>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9B33-464C-8829-622405B21A41}"/>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33-464C-8829-622405B21A41}"/>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33-464C-8829-622405B21A41}"/>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33-464C-8829-622405B21A41}"/>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33-464C-8829-622405B21A41}"/>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33-464C-8829-622405B21A41}"/>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33-464C-8829-622405B21A41}"/>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33-464C-8829-622405B21A41}"/>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B33-464C-8829-622405B21A41}"/>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33-464C-8829-622405B21A41}"/>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33-464C-8829-622405B21A41}"/>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B33-464C-8829-622405B21A41}"/>
                </c:ext>
              </c:extLst>
            </c:dLbl>
            <c:dLbl>
              <c:idx val="18"/>
              <c:layout>
                <c:manualLayout>
                  <c:x val="4.89296636085626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B33-464C-8829-622405B21A41}"/>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B33-464C-8829-622405B21A41}"/>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B33-464C-8829-622405B21A41}"/>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Table!$G$113:$G$136</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Table!$J$113:$J$136</c:f>
              <c:numCache>
                <c:formatCode>0.00</c:formatCode>
                <c:ptCount val="24"/>
                <c:pt idx="0">
                  <c:v>72.043000000000006</c:v>
                </c:pt>
                <c:pt idx="1">
                  <c:v>91.577500000000001</c:v>
                </c:pt>
                <c:pt idx="2">
                  <c:v>77.784199999999998</c:v>
                </c:pt>
                <c:pt idx="3">
                  <c:v>66.372900000000001</c:v>
                </c:pt>
                <c:pt idx="4">
                  <c:v>86.510599999999997</c:v>
                </c:pt>
                <c:pt idx="5">
                  <c:v>71.538899999999998</c:v>
                </c:pt>
                <c:pt idx="6">
                  <c:v>86.629099999999994</c:v>
                </c:pt>
                <c:pt idx="7">
                  <c:v>89.676699999999997</c:v>
                </c:pt>
                <c:pt idx="8">
                  <c:v>81.639300000000006</c:v>
                </c:pt>
                <c:pt idx="9">
                  <c:v>86.637299999999996</c:v>
                </c:pt>
                <c:pt idx="10">
                  <c:v>77.221000000000004</c:v>
                </c:pt>
                <c:pt idx="11">
                  <c:v>77.847399999999993</c:v>
                </c:pt>
                <c:pt idx="12">
                  <c:v>82.780500000000004</c:v>
                </c:pt>
                <c:pt idx="13">
                  <c:v>92.121399999999994</c:v>
                </c:pt>
                <c:pt idx="14">
                  <c:v>76.224599999999995</c:v>
                </c:pt>
                <c:pt idx="15">
                  <c:v>90.277699999999996</c:v>
                </c:pt>
                <c:pt idx="16">
                  <c:v>91.378399999999999</c:v>
                </c:pt>
                <c:pt idx="17">
                  <c:v>93.333699999999993</c:v>
                </c:pt>
                <c:pt idx="18">
                  <c:v>66.535600000000002</c:v>
                </c:pt>
                <c:pt idx="19">
                  <c:v>88.081299999999999</c:v>
                </c:pt>
                <c:pt idx="20">
                  <c:v>87.001499999999993</c:v>
                </c:pt>
                <c:pt idx="21">
                  <c:v>87.042000000000002</c:v>
                </c:pt>
                <c:pt idx="22">
                  <c:v>78.255200000000002</c:v>
                </c:pt>
                <c:pt idx="23">
                  <c:v>84.587500000000006</c:v>
                </c:pt>
              </c:numCache>
            </c:numRef>
          </c:val>
          <c:extLst>
            <c:ext xmlns:c16="http://schemas.microsoft.com/office/drawing/2014/chart" uri="{C3380CC4-5D6E-409C-BE32-E72D297353CC}">
              <c16:uniqueId val="{00000012-9B33-464C-8829-622405B21A41}"/>
            </c:ext>
          </c:extLst>
        </c:ser>
        <c:dLbls>
          <c:showLegendKey val="0"/>
          <c:showVal val="0"/>
          <c:showCatName val="0"/>
          <c:showSerName val="0"/>
          <c:showPercent val="0"/>
          <c:showBubbleSize val="0"/>
        </c:dLbls>
        <c:gapWidth val="86"/>
        <c:axId val="950284920"/>
        <c:axId val="950281784"/>
      </c:barChart>
      <c:catAx>
        <c:axId val="950284920"/>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pPr>
            <a:endParaRPr lang="en-US"/>
          </a:p>
        </c:txPr>
        <c:crossAx val="950281784"/>
        <c:crosses val="autoZero"/>
        <c:auto val="1"/>
        <c:lblAlgn val="ctr"/>
        <c:lblOffset val="100"/>
        <c:noMultiLvlLbl val="0"/>
      </c:catAx>
      <c:valAx>
        <c:axId val="950281784"/>
        <c:scaling>
          <c:orientation val="minMax"/>
          <c:max val="100"/>
        </c:scaling>
        <c:delete val="0"/>
        <c:axPos val="l"/>
        <c:majorGridlines/>
        <c:title>
          <c:tx>
            <c:rich>
              <a:bodyPr rot="-5400000" vert="horz"/>
              <a:lstStyle/>
              <a:p>
                <a:pPr>
                  <a:defRPr sz="800"/>
                </a:pPr>
                <a:r>
                  <a:rPr lang="en-NZ" sz="800"/>
                  <a:t>Annual VKT - Investigation Level (%)</a:t>
                </a:r>
              </a:p>
            </c:rich>
          </c:tx>
          <c:overlay val="0"/>
        </c:title>
        <c:numFmt formatCode="0" sourceLinked="0"/>
        <c:majorTickMark val="out"/>
        <c:minorTickMark val="none"/>
        <c:tickLblPos val="nextTo"/>
        <c:txPr>
          <a:bodyPr/>
          <a:lstStyle/>
          <a:p>
            <a:pPr>
              <a:defRPr sz="800"/>
            </a:pPr>
            <a:endParaRPr lang="en-US"/>
          </a:p>
        </c:txPr>
        <c:crossAx val="950284920"/>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FB80-4BD5-81B4-D8DCF64D74A5}"/>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80-4BD5-81B4-D8DCF64D74A5}"/>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80-4BD5-81B4-D8DCF64D74A5}"/>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80-4BD5-81B4-D8DCF64D74A5}"/>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80-4BD5-81B4-D8DCF64D74A5}"/>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80-4BD5-81B4-D8DCF64D74A5}"/>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80-4BD5-81B4-D8DCF64D74A5}"/>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80-4BD5-81B4-D8DCF64D74A5}"/>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80-4BD5-81B4-D8DCF64D74A5}"/>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80-4BD5-81B4-D8DCF64D74A5}"/>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80-4BD5-81B4-D8DCF64D74A5}"/>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80-4BD5-81B4-D8DCF64D74A5}"/>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80-4BD5-81B4-D8DCF64D74A5}"/>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B80-4BD5-81B4-D8DCF64D74A5}"/>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Table!$G$113:$G$135</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Table!$K$113:$K$135</c:f>
              <c:numCache>
                <c:formatCode>0.00</c:formatCode>
                <c:ptCount val="23"/>
                <c:pt idx="0">
                  <c:v>-12.544499999999999</c:v>
                </c:pt>
                <c:pt idx="1">
                  <c:v>6.9899999999999949</c:v>
                </c:pt>
                <c:pt idx="2">
                  <c:v>-6.8033000000000072</c:v>
                </c:pt>
                <c:pt idx="3">
                  <c:v>-18.214600000000004</c:v>
                </c:pt>
                <c:pt idx="4">
                  <c:v>1.9230999999999909</c:v>
                </c:pt>
                <c:pt idx="5">
                  <c:v>-13.048600000000008</c:v>
                </c:pt>
                <c:pt idx="6">
                  <c:v>2.0415999999999883</c:v>
                </c:pt>
                <c:pt idx="7">
                  <c:v>5.0891999999999911</c:v>
                </c:pt>
                <c:pt idx="8">
                  <c:v>-2.9481999999999999</c:v>
                </c:pt>
                <c:pt idx="9">
                  <c:v>2.0497999999999905</c:v>
                </c:pt>
                <c:pt idx="10">
                  <c:v>-7.366500000000002</c:v>
                </c:pt>
                <c:pt idx="11">
                  <c:v>-6.7401000000000124</c:v>
                </c:pt>
                <c:pt idx="12">
                  <c:v>-1.8070000000000022</c:v>
                </c:pt>
                <c:pt idx="13">
                  <c:v>7.5338999999999885</c:v>
                </c:pt>
                <c:pt idx="14">
                  <c:v>-8.3629000000000104</c:v>
                </c:pt>
                <c:pt idx="15">
                  <c:v>5.6901999999999902</c:v>
                </c:pt>
                <c:pt idx="16">
                  <c:v>6.7908999999999935</c:v>
                </c:pt>
                <c:pt idx="17">
                  <c:v>8.7461999999999875</c:v>
                </c:pt>
                <c:pt idx="18">
                  <c:v>-18.051900000000003</c:v>
                </c:pt>
                <c:pt idx="19">
                  <c:v>3.4937999999999931</c:v>
                </c:pt>
                <c:pt idx="20">
                  <c:v>2.4139999999999873</c:v>
                </c:pt>
                <c:pt idx="21">
                  <c:v>2.4544999999999959</c:v>
                </c:pt>
                <c:pt idx="22">
                  <c:v>-6.3323000000000036</c:v>
                </c:pt>
              </c:numCache>
            </c:numRef>
          </c:val>
          <c:extLst>
            <c:ext xmlns:c16="http://schemas.microsoft.com/office/drawing/2014/chart" uri="{C3380CC4-5D6E-409C-BE32-E72D297353CC}">
              <c16:uniqueId val="{0000000F-FB80-4BD5-81B4-D8DCF64D74A5}"/>
            </c:ext>
          </c:extLst>
        </c:ser>
        <c:dLbls>
          <c:showLegendKey val="0"/>
          <c:showVal val="0"/>
          <c:showCatName val="0"/>
          <c:showSerName val="0"/>
          <c:showPercent val="0"/>
          <c:showBubbleSize val="0"/>
        </c:dLbls>
        <c:gapWidth val="86"/>
        <c:axId val="950288840"/>
        <c:axId val="950290016"/>
      </c:barChart>
      <c:catAx>
        <c:axId val="950288840"/>
        <c:scaling>
          <c:orientation val="minMax"/>
        </c:scaling>
        <c:delete val="0"/>
        <c:axPos val="b"/>
        <c:title>
          <c:tx>
            <c:rich>
              <a:bodyPr/>
              <a:lstStyle/>
              <a:p>
                <a:pPr>
                  <a:defRPr sz="800"/>
                </a:pPr>
                <a:r>
                  <a:rPr lang="en-US" sz="800"/>
                  <a:t>NOC</a:t>
                </a:r>
              </a:p>
            </c:rich>
          </c:tx>
          <c:layout>
            <c:manualLayout>
              <c:xMode val="edge"/>
              <c:yMode val="edge"/>
              <c:x val="0.51912585367681341"/>
              <c:y val="0.9172421033577699"/>
            </c:manualLayout>
          </c:layout>
          <c:overlay val="0"/>
        </c:title>
        <c:numFmt formatCode="General" sourceLinked="0"/>
        <c:majorTickMark val="out"/>
        <c:minorTickMark val="none"/>
        <c:tickLblPos val="low"/>
        <c:txPr>
          <a:bodyPr rot="-5400000" vert="horz"/>
          <a:lstStyle/>
          <a:p>
            <a:pPr>
              <a:defRPr sz="800"/>
            </a:pPr>
            <a:endParaRPr lang="en-US"/>
          </a:p>
        </c:txPr>
        <c:crossAx val="950290016"/>
        <c:crosses val="autoZero"/>
        <c:auto val="1"/>
        <c:lblAlgn val="ctr"/>
        <c:lblOffset val="100"/>
        <c:noMultiLvlLbl val="0"/>
      </c:catAx>
      <c:valAx>
        <c:axId val="950290016"/>
        <c:scaling>
          <c:orientation val="minMax"/>
        </c:scaling>
        <c:delete val="0"/>
        <c:axPos val="l"/>
        <c:majorGridlines/>
        <c:title>
          <c:tx>
            <c:rich>
              <a:bodyPr rot="-5400000" vert="horz"/>
              <a:lstStyle/>
              <a:p>
                <a:pPr>
                  <a:defRPr sz="800"/>
                </a:pPr>
                <a:r>
                  <a:rPr lang="en-US" sz="800"/>
                  <a:t>Percentage Point</a:t>
                </a:r>
              </a:p>
            </c:rich>
          </c:tx>
          <c:overlay val="0"/>
        </c:title>
        <c:numFmt formatCode="0" sourceLinked="0"/>
        <c:majorTickMark val="out"/>
        <c:minorTickMark val="none"/>
        <c:tickLblPos val="nextTo"/>
        <c:txPr>
          <a:bodyPr/>
          <a:lstStyle/>
          <a:p>
            <a:pPr>
              <a:defRPr sz="800"/>
            </a:pPr>
            <a:endParaRPr lang="en-US"/>
          </a:p>
        </c:txPr>
        <c:crossAx val="950288840"/>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Table!$M$139</c:f>
              <c:strCache>
                <c:ptCount val="1"/>
                <c:pt idx="0">
                  <c:v>2017</c:v>
                </c:pt>
              </c:strCache>
            </c:strRef>
          </c:tx>
          <c:spPr>
            <a:solidFill>
              <a:srgbClr val="002060"/>
            </a:solidFill>
            <a:scene3d>
              <a:camera prst="orthographicFront"/>
              <a:lightRig rig="threePt" dir="t"/>
            </a:scene3d>
            <a:sp3d>
              <a:bevelT/>
            </a:sp3d>
          </c:spPr>
          <c:invertIfNegative val="0"/>
          <c:cat>
            <c:strRef>
              <c:f>Table!$H$140:$H$150</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Table!$M$140:$M$150</c:f>
              <c:numCache>
                <c:formatCode>0.00</c:formatCode>
                <c:ptCount val="11"/>
                <c:pt idx="0">
                  <c:v>86.547399999999996</c:v>
                </c:pt>
                <c:pt idx="1">
                  <c:v>15.6288</c:v>
                </c:pt>
                <c:pt idx="2">
                  <c:v>7.9420000000000002</c:v>
                </c:pt>
                <c:pt idx="3">
                  <c:v>44.735799999999998</c:v>
                </c:pt>
                <c:pt idx="4">
                  <c:v>90.708699999999993</c:v>
                </c:pt>
                <c:pt idx="5">
                  <c:v>74.313000000000002</c:v>
                </c:pt>
                <c:pt idx="6">
                  <c:v>24.571100000000001</c:v>
                </c:pt>
                <c:pt idx="7">
                  <c:v>71.940100000000001</c:v>
                </c:pt>
                <c:pt idx="8">
                  <c:v>99.0779</c:v>
                </c:pt>
                <c:pt idx="9">
                  <c:v>92.606899999999996</c:v>
                </c:pt>
                <c:pt idx="10">
                  <c:v>98.858400000000003</c:v>
                </c:pt>
              </c:numCache>
            </c:numRef>
          </c:val>
          <c:extLst>
            <c:ext xmlns:c16="http://schemas.microsoft.com/office/drawing/2014/chart" uri="{C3380CC4-5D6E-409C-BE32-E72D297353CC}">
              <c16:uniqueId val="{00000000-FB1A-414D-AC26-FAB73517112C}"/>
            </c:ext>
          </c:extLst>
        </c:ser>
        <c:ser>
          <c:idx val="1"/>
          <c:order val="1"/>
          <c:tx>
            <c:strRef>
              <c:f>Table!$N$139</c:f>
              <c:strCache>
                <c:ptCount val="1"/>
                <c:pt idx="0">
                  <c:v>2018</c:v>
                </c:pt>
              </c:strCache>
            </c:strRef>
          </c:tx>
          <c:spPr>
            <a:solidFill>
              <a:srgbClr val="C00000"/>
            </a:solidFill>
            <a:scene3d>
              <a:camera prst="orthographicFront"/>
              <a:lightRig rig="threePt" dir="t"/>
            </a:scene3d>
            <a:sp3d>
              <a:bevelT/>
              <a:bevelB/>
            </a:sp3d>
          </c:spPr>
          <c:invertIfNegative val="0"/>
          <c:cat>
            <c:strRef>
              <c:f>Table!$H$140:$H$150</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Table!$N$140:$N$150</c:f>
              <c:numCache>
                <c:formatCode>0.00</c:formatCode>
                <c:ptCount val="11"/>
                <c:pt idx="0">
                  <c:v>80.360799999999998</c:v>
                </c:pt>
                <c:pt idx="1">
                  <c:v>16.604700000000001</c:v>
                </c:pt>
                <c:pt idx="2">
                  <c:v>8.9427000000000003</c:v>
                </c:pt>
                <c:pt idx="3">
                  <c:v>40.599200000000003</c:v>
                </c:pt>
                <c:pt idx="4">
                  <c:v>85.577699999999993</c:v>
                </c:pt>
                <c:pt idx="5">
                  <c:v>62.3962</c:v>
                </c:pt>
                <c:pt idx="6">
                  <c:v>20.7014</c:v>
                </c:pt>
                <c:pt idx="7">
                  <c:v>65.918300000000002</c:v>
                </c:pt>
                <c:pt idx="8">
                  <c:v>85.8262</c:v>
                </c:pt>
                <c:pt idx="9">
                  <c:v>85.751000000000005</c:v>
                </c:pt>
                <c:pt idx="10">
                  <c:v>96.600800000000007</c:v>
                </c:pt>
              </c:numCache>
            </c:numRef>
          </c:val>
          <c:extLst>
            <c:ext xmlns:c16="http://schemas.microsoft.com/office/drawing/2014/chart" uri="{C3380CC4-5D6E-409C-BE32-E72D297353CC}">
              <c16:uniqueId val="{00000001-FB1A-414D-AC26-FAB73517112C}"/>
            </c:ext>
          </c:extLst>
        </c:ser>
        <c:ser>
          <c:idx val="2"/>
          <c:order val="2"/>
          <c:tx>
            <c:strRef>
              <c:f>Table!$O$139</c:f>
              <c:strCache>
                <c:ptCount val="1"/>
                <c:pt idx="0">
                  <c:v>2019</c:v>
                </c:pt>
              </c:strCache>
            </c:strRef>
          </c:tx>
          <c:spPr>
            <a:scene3d>
              <a:camera prst="orthographicFront"/>
              <a:lightRig rig="threePt" dir="t"/>
            </a:scene3d>
            <a:sp3d>
              <a:bevelT/>
              <a:bevelB/>
            </a:sp3d>
          </c:spPr>
          <c:invertIfNegative val="0"/>
          <c:cat>
            <c:strRef>
              <c:f>Table!$H$140:$H$150</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Table!$O$140:$O$150</c:f>
              <c:numCache>
                <c:formatCode>0.00</c:formatCode>
                <c:ptCount val="11"/>
                <c:pt idx="0">
                  <c:v>84.587500000000006</c:v>
                </c:pt>
                <c:pt idx="1">
                  <c:v>21.5838</c:v>
                </c:pt>
                <c:pt idx="2">
                  <c:v>9.8956999999999997</c:v>
                </c:pt>
                <c:pt idx="3">
                  <c:v>47.7331</c:v>
                </c:pt>
                <c:pt idx="4">
                  <c:v>88.524600000000007</c:v>
                </c:pt>
                <c:pt idx="5">
                  <c:v>68.519099999999995</c:v>
                </c:pt>
                <c:pt idx="6">
                  <c:v>26.294499999999999</c:v>
                </c:pt>
                <c:pt idx="7">
                  <c:v>72.030500000000004</c:v>
                </c:pt>
                <c:pt idx="8">
                  <c:v>87.770899999999997</c:v>
                </c:pt>
                <c:pt idx="9">
                  <c:v>90.626900000000006</c:v>
                </c:pt>
                <c:pt idx="10">
                  <c:v>97.361699999999999</c:v>
                </c:pt>
              </c:numCache>
            </c:numRef>
          </c:val>
          <c:extLst>
            <c:ext xmlns:c16="http://schemas.microsoft.com/office/drawing/2014/chart" uri="{C3380CC4-5D6E-409C-BE32-E72D297353CC}">
              <c16:uniqueId val="{00000002-FB1A-414D-AC26-FAB73517112C}"/>
            </c:ext>
          </c:extLst>
        </c:ser>
        <c:dLbls>
          <c:showLegendKey val="0"/>
          <c:showVal val="0"/>
          <c:showCatName val="0"/>
          <c:showSerName val="0"/>
          <c:showPercent val="0"/>
          <c:showBubbleSize val="0"/>
        </c:dLbls>
        <c:gapWidth val="150"/>
        <c:axId val="950291584"/>
        <c:axId val="950285704"/>
      </c:barChart>
      <c:catAx>
        <c:axId val="95029158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950285704"/>
        <c:crosses val="autoZero"/>
        <c:auto val="1"/>
        <c:lblAlgn val="ctr"/>
        <c:lblOffset val="100"/>
        <c:noMultiLvlLbl val="0"/>
      </c:catAx>
      <c:valAx>
        <c:axId val="950285704"/>
        <c:scaling>
          <c:orientation val="minMax"/>
          <c:max val="100"/>
        </c:scaling>
        <c:delete val="0"/>
        <c:axPos val="l"/>
        <c:majorGridlines/>
        <c:title>
          <c:tx>
            <c:rich>
              <a:bodyPr rot="-5400000" vert="horz"/>
              <a:lstStyle/>
              <a:p>
                <a:pPr>
                  <a:defRPr sz="700"/>
                </a:pPr>
                <a:r>
                  <a:rPr lang="en-US" sz="700"/>
                  <a:t>Annual VKT Investigation Level (%)</a:t>
                </a:r>
              </a:p>
            </c:rich>
          </c:tx>
          <c:overlay val="0"/>
        </c:title>
        <c:numFmt formatCode="0" sourceLinked="0"/>
        <c:majorTickMark val="none"/>
        <c:minorTickMark val="none"/>
        <c:tickLblPos val="nextTo"/>
        <c:crossAx val="950291584"/>
        <c:crosses val="autoZero"/>
        <c:crossBetween val="between"/>
      </c:valAx>
      <c:dTable>
        <c:showHorzBorder val="1"/>
        <c:showVertBorder val="1"/>
        <c:showOutline val="1"/>
        <c:showKeys val="1"/>
      </c:dTable>
      <c:spPr>
        <a:solidFill>
          <a:srgbClr val="FCD8F9"/>
        </a:solidFill>
        <a:scene3d>
          <a:camera prst="orthographicFront"/>
          <a:lightRig rig="threePt" dir="t"/>
        </a:scene3d>
        <a:sp3d>
          <a:bevelT/>
        </a:sp3d>
      </c:spPr>
    </c:plotArea>
    <c:plotVisOnly val="1"/>
    <c:dispBlanksAs val="gap"/>
    <c:showDLblsOverMax val="0"/>
  </c:chart>
  <c:spPr>
    <a:solidFill>
      <a:srgbClr val="D888DA"/>
    </a:solidFill>
    <a:scene3d>
      <a:camera prst="orthographicFront"/>
      <a:lightRig rig="threePt" dir="t"/>
    </a:scene3d>
    <a:sp3d>
      <a:bevelT/>
    </a:sp3d>
  </c:spPr>
  <c:printSettings>
    <c:headerFooter/>
    <c:pageMargins b="0.75000000000000833" l="0.70000000000000062" r="0.70000000000000062" t="0.750000000000008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Table!$M$139</c:f>
              <c:strCache>
                <c:ptCount val="1"/>
                <c:pt idx="0">
                  <c:v>2017</c:v>
                </c:pt>
              </c:strCache>
            </c:strRef>
          </c:tx>
          <c:spPr>
            <a:solidFill>
              <a:srgbClr val="002060"/>
            </a:solidFill>
            <a:scene3d>
              <a:camera prst="orthographicFront"/>
              <a:lightRig rig="threePt" dir="t"/>
            </a:scene3d>
            <a:sp3d>
              <a:bevelT/>
            </a:sp3d>
          </c:spPr>
          <c:invertIfNegative val="0"/>
          <c:cat>
            <c:strRef>
              <c:f>Table!$H$154:$H$164</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Table!$M$154:$M$164</c:f>
              <c:numCache>
                <c:formatCode>0.00</c:formatCode>
                <c:ptCount val="11"/>
                <c:pt idx="0">
                  <c:v>78.377399999999994</c:v>
                </c:pt>
                <c:pt idx="1">
                  <c:v>11.6083</c:v>
                </c:pt>
                <c:pt idx="2">
                  <c:v>0</c:v>
                </c:pt>
                <c:pt idx="3">
                  <c:v>27.7364</c:v>
                </c:pt>
                <c:pt idx="4">
                  <c:v>89.134900000000002</c:v>
                </c:pt>
                <c:pt idx="5">
                  <c:v>66.084299999999999</c:v>
                </c:pt>
                <c:pt idx="6">
                  <c:v>29.494700000000002</c:v>
                </c:pt>
                <c:pt idx="7">
                  <c:v>52.574599999999997</c:v>
                </c:pt>
                <c:pt idx="8">
                  <c:v>0</c:v>
                </c:pt>
                <c:pt idx="9">
                  <c:v>88.998800000000003</c:v>
                </c:pt>
                <c:pt idx="10">
                  <c:v>98.613500000000002</c:v>
                </c:pt>
              </c:numCache>
            </c:numRef>
          </c:val>
          <c:extLst>
            <c:ext xmlns:c16="http://schemas.microsoft.com/office/drawing/2014/chart" uri="{C3380CC4-5D6E-409C-BE32-E72D297353CC}">
              <c16:uniqueId val="{00000000-9955-4D03-8D72-4220F1B49F1D}"/>
            </c:ext>
          </c:extLst>
        </c:ser>
        <c:ser>
          <c:idx val="1"/>
          <c:order val="1"/>
          <c:tx>
            <c:strRef>
              <c:f>Table!$N$139</c:f>
              <c:strCache>
                <c:ptCount val="1"/>
                <c:pt idx="0">
                  <c:v>2018</c:v>
                </c:pt>
              </c:strCache>
            </c:strRef>
          </c:tx>
          <c:spPr>
            <a:solidFill>
              <a:srgbClr val="C00000"/>
            </a:solidFill>
            <a:scene3d>
              <a:camera prst="orthographicFront"/>
              <a:lightRig rig="threePt" dir="t"/>
            </a:scene3d>
            <a:sp3d>
              <a:bevelT/>
              <a:bevelB/>
            </a:sp3d>
          </c:spPr>
          <c:invertIfNegative val="0"/>
          <c:cat>
            <c:strRef>
              <c:f>Table!$H$154:$H$164</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Table!$N$154:$N$164</c:f>
              <c:numCache>
                <c:formatCode>0.00</c:formatCode>
                <c:ptCount val="11"/>
                <c:pt idx="0">
                  <c:v>77.080100000000002</c:v>
                </c:pt>
                <c:pt idx="1">
                  <c:v>16.805399999999999</c:v>
                </c:pt>
                <c:pt idx="2">
                  <c:v>0</c:v>
                </c:pt>
                <c:pt idx="3">
                  <c:v>31.710899999999999</c:v>
                </c:pt>
                <c:pt idx="4">
                  <c:v>85.438100000000006</c:v>
                </c:pt>
                <c:pt idx="5">
                  <c:v>59.115400000000001</c:v>
                </c:pt>
                <c:pt idx="6">
                  <c:v>29.1496</c:v>
                </c:pt>
                <c:pt idx="7">
                  <c:v>66.578800000000001</c:v>
                </c:pt>
                <c:pt idx="8">
                  <c:v>0</c:v>
                </c:pt>
                <c:pt idx="9">
                  <c:v>85.8155</c:v>
                </c:pt>
                <c:pt idx="10">
                  <c:v>99.484399999999994</c:v>
                </c:pt>
              </c:numCache>
            </c:numRef>
          </c:val>
          <c:extLst>
            <c:ext xmlns:c16="http://schemas.microsoft.com/office/drawing/2014/chart" uri="{C3380CC4-5D6E-409C-BE32-E72D297353CC}">
              <c16:uniqueId val="{00000001-9955-4D03-8D72-4220F1B49F1D}"/>
            </c:ext>
          </c:extLst>
        </c:ser>
        <c:ser>
          <c:idx val="2"/>
          <c:order val="2"/>
          <c:tx>
            <c:strRef>
              <c:f>Table!$O$139</c:f>
              <c:strCache>
                <c:ptCount val="1"/>
                <c:pt idx="0">
                  <c:v>2019</c:v>
                </c:pt>
              </c:strCache>
            </c:strRef>
          </c:tx>
          <c:spPr>
            <a:scene3d>
              <a:camera prst="orthographicFront"/>
              <a:lightRig rig="threePt" dir="t"/>
            </a:scene3d>
            <a:sp3d>
              <a:bevelT/>
              <a:bevelB/>
            </a:sp3d>
          </c:spPr>
          <c:invertIfNegative val="0"/>
          <c:cat>
            <c:strRef>
              <c:f>Table!$H$154:$H$164</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Table!$O$154:$O$164</c:f>
              <c:numCache>
                <c:formatCode>0.00</c:formatCode>
                <c:ptCount val="11"/>
                <c:pt idx="0">
                  <c:v>77.847399999999993</c:v>
                </c:pt>
                <c:pt idx="1">
                  <c:v>25.604500000000002</c:v>
                </c:pt>
                <c:pt idx="2">
                  <c:v>0</c:v>
                </c:pt>
                <c:pt idx="3">
                  <c:v>36.2074</c:v>
                </c:pt>
                <c:pt idx="4">
                  <c:v>85.621099999999998</c:v>
                </c:pt>
                <c:pt idx="5">
                  <c:v>68.883099999999999</c:v>
                </c:pt>
                <c:pt idx="6">
                  <c:v>30.786799999999999</c:v>
                </c:pt>
                <c:pt idx="7">
                  <c:v>58.379800000000003</c:v>
                </c:pt>
                <c:pt idx="8">
                  <c:v>0</c:v>
                </c:pt>
                <c:pt idx="9">
                  <c:v>86.870400000000004</c:v>
                </c:pt>
                <c:pt idx="10">
                  <c:v>100</c:v>
                </c:pt>
              </c:numCache>
            </c:numRef>
          </c:val>
          <c:extLst>
            <c:ext xmlns:c16="http://schemas.microsoft.com/office/drawing/2014/chart" uri="{C3380CC4-5D6E-409C-BE32-E72D297353CC}">
              <c16:uniqueId val="{00000002-9955-4D03-8D72-4220F1B49F1D}"/>
            </c:ext>
          </c:extLst>
        </c:ser>
        <c:dLbls>
          <c:showLegendKey val="0"/>
          <c:showVal val="0"/>
          <c:showCatName val="0"/>
          <c:showSerName val="0"/>
          <c:showPercent val="0"/>
          <c:showBubbleSize val="0"/>
        </c:dLbls>
        <c:gapWidth val="150"/>
        <c:axId val="950286880"/>
        <c:axId val="950287664"/>
      </c:barChart>
      <c:catAx>
        <c:axId val="950286880"/>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950287664"/>
        <c:crosses val="autoZero"/>
        <c:auto val="1"/>
        <c:lblAlgn val="ctr"/>
        <c:lblOffset val="100"/>
        <c:noMultiLvlLbl val="0"/>
      </c:catAx>
      <c:valAx>
        <c:axId val="950287664"/>
        <c:scaling>
          <c:orientation val="minMax"/>
          <c:max val="100"/>
        </c:scaling>
        <c:delete val="0"/>
        <c:axPos val="l"/>
        <c:majorGridlines/>
        <c:title>
          <c:tx>
            <c:rich>
              <a:bodyPr rot="-5400000" vert="horz"/>
              <a:lstStyle/>
              <a:p>
                <a:pPr>
                  <a:defRPr sz="700"/>
                </a:pPr>
                <a:r>
                  <a:rPr lang="en-US" sz="700"/>
                  <a:t>Annual VKT Investigation Level (%)</a:t>
                </a:r>
              </a:p>
            </c:rich>
          </c:tx>
          <c:overlay val="0"/>
        </c:title>
        <c:numFmt formatCode="0" sourceLinked="0"/>
        <c:majorTickMark val="none"/>
        <c:minorTickMark val="none"/>
        <c:tickLblPos val="nextTo"/>
        <c:crossAx val="950286880"/>
        <c:crosses val="autoZero"/>
        <c:crossBetween val="between"/>
      </c:valAx>
      <c:dTable>
        <c:showHorzBorder val="1"/>
        <c:showVertBorder val="1"/>
        <c:showOutline val="1"/>
        <c:showKeys val="1"/>
      </c:dTable>
      <c:spPr>
        <a:solidFill>
          <a:srgbClr val="A671CD"/>
        </a:solidFill>
        <a:scene3d>
          <a:camera prst="orthographicFront"/>
          <a:lightRig rig="threePt" dir="t"/>
        </a:scene3d>
        <a:sp3d>
          <a:bevelT/>
        </a:sp3d>
      </c:spPr>
    </c:plotArea>
    <c:plotVisOnly val="1"/>
    <c:dispBlanksAs val="gap"/>
    <c:showDLblsOverMax val="0"/>
  </c:chart>
  <c:spPr>
    <a:solidFill>
      <a:srgbClr val="CFB1DD"/>
    </a:solidFill>
    <a:scene3d>
      <a:camera prst="orthographicFront"/>
      <a:lightRig rig="threePt" dir="t"/>
    </a:scene3d>
    <a:sp3d>
      <a:bevelT/>
    </a:sp3d>
  </c:spPr>
  <c:printSettings>
    <c:headerFooter/>
    <c:pageMargins b="0.75000000000000833" l="0.70000000000000062" r="0.70000000000000062" t="0.75000000000000833"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Table!$G$166</c:f>
              <c:strCache>
                <c:ptCount val="1"/>
                <c:pt idx="0">
                  <c:v>National vs (NOC) TARANAKI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C23-43C3-883D-5C49DC7B3EDC}"/>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23-43C3-883D-5C49DC7B3EDC}"/>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23-43C3-883D-5C49DC7B3EDC}"/>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23-43C3-883D-5C49DC7B3EDC}"/>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23-43C3-883D-5C49DC7B3EDC}"/>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23-43C3-883D-5C49DC7B3EDC}"/>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23-43C3-883D-5C49DC7B3EDC}"/>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23-43C3-883D-5C49DC7B3EDC}"/>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23-43C3-883D-5C49DC7B3EDC}"/>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23-43C3-883D-5C49DC7B3EDC}"/>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23-43C3-883D-5C49DC7B3EDC}"/>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23-43C3-883D-5C49DC7B3EDC}"/>
                </c:ext>
              </c:extLst>
            </c:dLbl>
            <c:dLbl>
              <c:idx val="19"/>
              <c:layout>
                <c:manualLayout>
                  <c:x val="-9.2767218456925413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23-43C3-883D-5C49DC7B3EDC}"/>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23-43C3-883D-5C49DC7B3EDC}"/>
                </c:ext>
              </c:extLst>
            </c:dLbl>
            <c:spPr>
              <a:noFill/>
              <a:ln>
                <a:noFill/>
              </a:ln>
              <a:effectLst/>
            </c:spPr>
            <c:txPr>
              <a:bodyPr/>
              <a:lstStyle/>
              <a:p>
                <a:pPr>
                  <a:defRPr sz="7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Table!$M$139:$O$139</c:f>
              <c:numCache>
                <c:formatCode>General</c:formatCode>
                <c:ptCount val="3"/>
                <c:pt idx="0">
                  <c:v>2017</c:v>
                </c:pt>
                <c:pt idx="1">
                  <c:v>2018</c:v>
                </c:pt>
                <c:pt idx="2">
                  <c:v>2019</c:v>
                </c:pt>
              </c:numCache>
            </c:numRef>
          </c:cat>
          <c:val>
            <c:numRef>
              <c:f>Table!$M$166:$O$166</c:f>
              <c:numCache>
                <c:formatCode>0.00</c:formatCode>
                <c:ptCount val="3"/>
                <c:pt idx="0">
                  <c:v>8.1700000000000017</c:v>
                </c:pt>
                <c:pt idx="1">
                  <c:v>3.280699999999996</c:v>
                </c:pt>
                <c:pt idx="2">
                  <c:v>6.7401000000000124</c:v>
                </c:pt>
              </c:numCache>
            </c:numRef>
          </c:val>
          <c:extLst>
            <c:ext xmlns:c16="http://schemas.microsoft.com/office/drawing/2014/chart" uri="{C3380CC4-5D6E-409C-BE32-E72D297353CC}">
              <c16:uniqueId val="{0000000F-1C23-43C3-883D-5C49DC7B3EDC}"/>
            </c:ext>
          </c:extLst>
        </c:ser>
        <c:dLbls>
          <c:showLegendKey val="0"/>
          <c:showVal val="0"/>
          <c:showCatName val="0"/>
          <c:showSerName val="0"/>
          <c:showPercent val="0"/>
          <c:showBubbleSize val="0"/>
        </c:dLbls>
        <c:gapWidth val="353"/>
        <c:axId val="950289232"/>
        <c:axId val="950289624"/>
      </c:barChart>
      <c:catAx>
        <c:axId val="950289232"/>
        <c:scaling>
          <c:orientation val="minMax"/>
        </c:scaling>
        <c:delete val="0"/>
        <c:axPos val="b"/>
        <c:title>
          <c:tx>
            <c:rich>
              <a:bodyPr/>
              <a:lstStyle/>
              <a:p>
                <a:pPr>
                  <a:defRPr sz="800">
                    <a:solidFill>
                      <a:schemeClr val="bg1"/>
                    </a:solidFill>
                  </a:defRPr>
                </a:pPr>
                <a:r>
                  <a:rPr lang="en-US" sz="800">
                    <a:solidFill>
                      <a:schemeClr val="bg1"/>
                    </a:solidFill>
                  </a:rPr>
                  <a:t>Survey Year</a:t>
                </a:r>
              </a:p>
            </c:rich>
          </c:tx>
          <c:layout>
            <c:manualLayout>
              <c:xMode val="edge"/>
              <c:yMode val="edge"/>
              <c:x val="0.50425595282563118"/>
              <c:y val="0.91724196637583377"/>
            </c:manualLayout>
          </c:layout>
          <c:overlay val="0"/>
        </c:title>
        <c:numFmt formatCode="General" sourceLinked="1"/>
        <c:majorTickMark val="out"/>
        <c:minorTickMark val="none"/>
        <c:tickLblPos val="low"/>
        <c:txPr>
          <a:bodyPr rot="0" vert="horz"/>
          <a:lstStyle/>
          <a:p>
            <a:pPr>
              <a:defRPr sz="800">
                <a:solidFill>
                  <a:schemeClr val="bg1"/>
                </a:solidFill>
              </a:defRPr>
            </a:pPr>
            <a:endParaRPr lang="en-US"/>
          </a:p>
        </c:txPr>
        <c:crossAx val="950289624"/>
        <c:crosses val="autoZero"/>
        <c:auto val="1"/>
        <c:lblAlgn val="ctr"/>
        <c:lblOffset val="100"/>
        <c:noMultiLvlLbl val="0"/>
      </c:catAx>
      <c:valAx>
        <c:axId val="950289624"/>
        <c:scaling>
          <c:orientation val="minMax"/>
        </c:scaling>
        <c:delete val="0"/>
        <c:axPos val="l"/>
        <c:majorGridlines/>
        <c:title>
          <c:tx>
            <c:rich>
              <a:bodyPr rot="-5400000" vert="horz"/>
              <a:lstStyle/>
              <a:p>
                <a:pPr>
                  <a:defRPr sz="800">
                    <a:solidFill>
                      <a:schemeClr val="bg1"/>
                    </a:solidFill>
                  </a:defRPr>
                </a:pPr>
                <a:r>
                  <a:rPr lang="en-US" sz="800">
                    <a:solidFill>
                      <a:schemeClr val="bg1"/>
                    </a:solidFill>
                  </a:rPr>
                  <a:t>Percentage Point</a:t>
                </a:r>
              </a:p>
            </c:rich>
          </c:tx>
          <c:overlay val="0"/>
        </c:title>
        <c:numFmt formatCode="0.00" sourceLinked="0"/>
        <c:majorTickMark val="out"/>
        <c:minorTickMark val="none"/>
        <c:tickLblPos val="nextTo"/>
        <c:txPr>
          <a:bodyPr/>
          <a:lstStyle/>
          <a:p>
            <a:pPr>
              <a:defRPr sz="800">
                <a:solidFill>
                  <a:schemeClr val="bg1"/>
                </a:solidFill>
              </a:defRPr>
            </a:pPr>
            <a:endParaRPr lang="en-US"/>
          </a:p>
        </c:txPr>
        <c:crossAx val="950289232"/>
        <c:crosses val="autoZero"/>
        <c:crossBetween val="between"/>
      </c:valAx>
      <c:spPr>
        <a:solidFill>
          <a:srgbClr val="770F70"/>
        </a:solidFill>
      </c:spPr>
    </c:plotArea>
    <c:plotVisOnly val="1"/>
    <c:dispBlanksAs val="gap"/>
    <c:showDLblsOverMax val="0"/>
  </c:chart>
  <c:spPr>
    <a:solidFill>
      <a:srgbClr val="A077B1"/>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28589765695349"/>
          <c:y val="5.5172413793103482E-2"/>
          <c:w val="0.81372914152154363"/>
          <c:h val="0.72255271071248539"/>
        </c:manualLayout>
      </c:layout>
      <c:barChart>
        <c:barDir val="col"/>
        <c:grouping val="clustered"/>
        <c:varyColors val="0"/>
        <c:ser>
          <c:idx val="0"/>
          <c:order val="0"/>
          <c:tx>
            <c:strRef>
              <c:f>Table!$G$275</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630-4B86-84E7-C6BFFD0EEA52}"/>
              </c:ext>
            </c:extLst>
          </c:dPt>
          <c:cat>
            <c:numRef>
              <c:f>Table!$J$274:$O$274</c:f>
              <c:numCache>
                <c:formatCode>General</c:formatCode>
                <c:ptCount val="6"/>
                <c:pt idx="0">
                  <c:v>2014</c:v>
                </c:pt>
                <c:pt idx="1">
                  <c:v>2015</c:v>
                </c:pt>
                <c:pt idx="2">
                  <c:v>2016</c:v>
                </c:pt>
                <c:pt idx="3">
                  <c:v>2017</c:v>
                </c:pt>
                <c:pt idx="4">
                  <c:v>2018</c:v>
                </c:pt>
                <c:pt idx="5">
                  <c:v>2019</c:v>
                </c:pt>
              </c:numCache>
            </c:numRef>
          </c:cat>
          <c:val>
            <c:numRef>
              <c:f>Table!$J$275:$O$275</c:f>
              <c:numCache>
                <c:formatCode>_(* #,##0.00_);_(* \(#,##0.00\);_(* "-"??_);_(@_)</c:formatCode>
                <c:ptCount val="6"/>
                <c:pt idx="0">
                  <c:v>6.1086999999999998</c:v>
                </c:pt>
                <c:pt idx="1">
                  <c:v>6.5126999999999997</c:v>
                </c:pt>
                <c:pt idx="2">
                  <c:v>7.0227000000000004</c:v>
                </c:pt>
                <c:pt idx="3">
                  <c:v>7.5183999999999997</c:v>
                </c:pt>
                <c:pt idx="4">
                  <c:v>7.6997999999999998</c:v>
                </c:pt>
                <c:pt idx="5">
                  <c:v>7.6593999999999998</c:v>
                </c:pt>
              </c:numCache>
            </c:numRef>
          </c:val>
          <c:extLst>
            <c:ext xmlns:c16="http://schemas.microsoft.com/office/drawing/2014/chart" uri="{C3380CC4-5D6E-409C-BE32-E72D297353CC}">
              <c16:uniqueId val="{00000002-2630-4B86-84E7-C6BFFD0EEA52}"/>
            </c:ext>
          </c:extLst>
        </c:ser>
        <c:ser>
          <c:idx val="1"/>
          <c:order val="1"/>
          <c:tx>
            <c:strRef>
              <c:f>Table!$G$280</c:f>
              <c:strCache>
                <c:ptCount val="1"/>
                <c:pt idx="0">
                  <c:v>(NOC) NORTHLAND</c:v>
                </c:pt>
              </c:strCache>
            </c:strRef>
          </c:tx>
          <c:spPr>
            <a:solidFill>
              <a:srgbClr val="C00000"/>
            </a:solidFill>
            <a:scene3d>
              <a:camera prst="orthographicFront"/>
              <a:lightRig rig="threePt" dir="t"/>
            </a:scene3d>
            <a:sp3d>
              <a:bevelT/>
            </a:sp3d>
          </c:spPr>
          <c:invertIfNegative val="0"/>
          <c:cat>
            <c:numRef>
              <c:f>Table!$J$274:$O$274</c:f>
              <c:numCache>
                <c:formatCode>General</c:formatCode>
                <c:ptCount val="6"/>
                <c:pt idx="0">
                  <c:v>2014</c:v>
                </c:pt>
                <c:pt idx="1">
                  <c:v>2015</c:v>
                </c:pt>
                <c:pt idx="2">
                  <c:v>2016</c:v>
                </c:pt>
                <c:pt idx="3">
                  <c:v>2017</c:v>
                </c:pt>
                <c:pt idx="4">
                  <c:v>2018</c:v>
                </c:pt>
                <c:pt idx="5">
                  <c:v>2019</c:v>
                </c:pt>
              </c:numCache>
            </c:numRef>
          </c:cat>
          <c:val>
            <c:numRef>
              <c:f>Table!$J$280:$O$280</c:f>
              <c:numCache>
                <c:formatCode>_(* #,##0.00_);_(* \(#,##0.00\);_(* "-"??_);_(@_)</c:formatCode>
                <c:ptCount val="6"/>
                <c:pt idx="0">
                  <c:v>6.1173999999999999</c:v>
                </c:pt>
                <c:pt idx="1">
                  <c:v>5.9791999999999996</c:v>
                </c:pt>
                <c:pt idx="2">
                  <c:v>6.1459000000000001</c:v>
                </c:pt>
                <c:pt idx="3">
                  <c:v>6.4067999999999996</c:v>
                </c:pt>
                <c:pt idx="4">
                  <c:v>6.5053999999999998</c:v>
                </c:pt>
                <c:pt idx="5">
                  <c:v>6.1920999999999999</c:v>
                </c:pt>
              </c:numCache>
            </c:numRef>
          </c:val>
          <c:extLst>
            <c:ext xmlns:c16="http://schemas.microsoft.com/office/drawing/2014/chart" uri="{C3380CC4-5D6E-409C-BE32-E72D297353CC}">
              <c16:uniqueId val="{00000003-2630-4B86-84E7-C6BFFD0EEA52}"/>
            </c:ext>
          </c:extLst>
        </c:ser>
        <c:dLbls>
          <c:showLegendKey val="0"/>
          <c:showVal val="0"/>
          <c:showCatName val="0"/>
          <c:showSerName val="0"/>
          <c:showPercent val="0"/>
          <c:showBubbleSize val="0"/>
        </c:dLbls>
        <c:gapWidth val="150"/>
        <c:axId val="669641720"/>
        <c:axId val="669641328"/>
      </c:barChart>
      <c:catAx>
        <c:axId val="66964172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669641328"/>
        <c:crosses val="autoZero"/>
        <c:auto val="1"/>
        <c:lblAlgn val="ctr"/>
        <c:lblOffset val="100"/>
        <c:noMultiLvlLbl val="0"/>
      </c:catAx>
      <c:valAx>
        <c:axId val="669641328"/>
        <c:scaling>
          <c:orientation val="minMax"/>
        </c:scaling>
        <c:delete val="0"/>
        <c:axPos val="l"/>
        <c:majorGridlines/>
        <c:title>
          <c:tx>
            <c:rich>
              <a:bodyPr rot="-5400000" vert="horz"/>
              <a:lstStyle/>
              <a:p>
                <a:pPr>
                  <a:defRPr sz="700"/>
                </a:pPr>
                <a:r>
                  <a:rPr lang="en-US" sz="700"/>
                  <a:t>Average Seal Age</a:t>
                </a:r>
              </a:p>
            </c:rich>
          </c:tx>
          <c:layout>
            <c:manualLayout>
              <c:xMode val="edge"/>
              <c:yMode val="edge"/>
              <c:x val="5.8976569534647583E-2"/>
              <c:y val="0.34885679025221217"/>
            </c:manualLayout>
          </c:layout>
          <c:overlay val="0"/>
        </c:title>
        <c:numFmt formatCode="0.0" sourceLinked="0"/>
        <c:majorTickMark val="none"/>
        <c:minorTickMark val="none"/>
        <c:tickLblPos val="nextTo"/>
        <c:txPr>
          <a:bodyPr/>
          <a:lstStyle/>
          <a:p>
            <a:pPr>
              <a:defRPr sz="800"/>
            </a:pPr>
            <a:endParaRPr lang="en-US"/>
          </a:p>
        </c:txPr>
        <c:crossAx val="669641720"/>
        <c:crosses val="autoZero"/>
        <c:crossBetween val="between"/>
      </c:valAx>
      <c:dTable>
        <c:showHorzBorder val="1"/>
        <c:showVertBorder val="1"/>
        <c:showOutline val="1"/>
        <c:showKeys val="1"/>
        <c:txPr>
          <a:bodyPr/>
          <a:lstStyle/>
          <a:p>
            <a:pPr rtl="0">
              <a:defRPr sz="800"/>
            </a:pPr>
            <a:endParaRPr lang="en-US"/>
          </a:p>
        </c:txPr>
      </c:dTable>
      <c:spPr>
        <a:solidFill>
          <a:schemeClr val="accent3">
            <a:lumMod val="20000"/>
            <a:lumOff val="80000"/>
          </a:schemeClr>
        </a:solidFill>
      </c:spPr>
    </c:plotArea>
    <c:plotVisOnly val="1"/>
    <c:dispBlanksAs val="gap"/>
    <c:showDLblsOverMax val="0"/>
  </c:chart>
  <c:spPr>
    <a:solidFill>
      <a:srgbClr val="A6C36B"/>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Table!$G$140</c:f>
              <c:strCache>
                <c:ptCount val="1"/>
                <c:pt idx="0">
                  <c:v>National</c:v>
                </c:pt>
              </c:strCache>
            </c:strRef>
          </c:tx>
          <c:spPr>
            <a:scene3d>
              <a:camera prst="orthographicFront"/>
              <a:lightRig rig="threePt" dir="t"/>
            </a:scene3d>
            <a:sp3d>
              <a:bevelT/>
            </a:sp3d>
          </c:spPr>
          <c:invertIfNegative val="0"/>
          <c:cat>
            <c:numRef>
              <c:f>Table!$M$139:$O$139</c:f>
              <c:numCache>
                <c:formatCode>General</c:formatCode>
                <c:ptCount val="3"/>
                <c:pt idx="0">
                  <c:v>2017</c:v>
                </c:pt>
                <c:pt idx="1">
                  <c:v>2018</c:v>
                </c:pt>
                <c:pt idx="2">
                  <c:v>2019</c:v>
                </c:pt>
              </c:numCache>
            </c:numRef>
          </c:cat>
          <c:val>
            <c:numRef>
              <c:f>Table!$M$140:$O$140</c:f>
              <c:numCache>
                <c:formatCode>0.00</c:formatCode>
                <c:ptCount val="3"/>
                <c:pt idx="0">
                  <c:v>86.547399999999996</c:v>
                </c:pt>
                <c:pt idx="1">
                  <c:v>80.360799999999998</c:v>
                </c:pt>
                <c:pt idx="2">
                  <c:v>84.587500000000006</c:v>
                </c:pt>
              </c:numCache>
            </c:numRef>
          </c:val>
          <c:extLst>
            <c:ext xmlns:c16="http://schemas.microsoft.com/office/drawing/2014/chart" uri="{C3380CC4-5D6E-409C-BE32-E72D297353CC}">
              <c16:uniqueId val="{00000000-9111-46E5-A78D-C09CE62A6B8A}"/>
            </c:ext>
          </c:extLst>
        </c:ser>
        <c:ser>
          <c:idx val="1"/>
          <c:order val="1"/>
          <c:tx>
            <c:strRef>
              <c:f>Table!$G$154</c:f>
              <c:strCache>
                <c:ptCount val="1"/>
                <c:pt idx="0">
                  <c:v>(NOC) TARANAKI</c:v>
                </c:pt>
              </c:strCache>
            </c:strRef>
          </c:tx>
          <c:spPr>
            <a:scene3d>
              <a:camera prst="orthographicFront"/>
              <a:lightRig rig="threePt" dir="t"/>
            </a:scene3d>
            <a:sp3d>
              <a:bevelT/>
            </a:sp3d>
          </c:spPr>
          <c:invertIfNegative val="0"/>
          <c:cat>
            <c:numRef>
              <c:f>Table!$M$139:$O$139</c:f>
              <c:numCache>
                <c:formatCode>General</c:formatCode>
                <c:ptCount val="3"/>
                <c:pt idx="0">
                  <c:v>2017</c:v>
                </c:pt>
                <c:pt idx="1">
                  <c:v>2018</c:v>
                </c:pt>
                <c:pt idx="2">
                  <c:v>2019</c:v>
                </c:pt>
              </c:numCache>
            </c:numRef>
          </c:cat>
          <c:val>
            <c:numRef>
              <c:f>Table!$M$154:$O$154</c:f>
              <c:numCache>
                <c:formatCode>0.00</c:formatCode>
                <c:ptCount val="3"/>
                <c:pt idx="0">
                  <c:v>78.377399999999994</c:v>
                </c:pt>
                <c:pt idx="1">
                  <c:v>77.080100000000002</c:v>
                </c:pt>
                <c:pt idx="2">
                  <c:v>77.847399999999993</c:v>
                </c:pt>
              </c:numCache>
            </c:numRef>
          </c:val>
          <c:extLst>
            <c:ext xmlns:c16="http://schemas.microsoft.com/office/drawing/2014/chart" uri="{C3380CC4-5D6E-409C-BE32-E72D297353CC}">
              <c16:uniqueId val="{00000001-9111-46E5-A78D-C09CE62A6B8A}"/>
            </c:ext>
          </c:extLst>
        </c:ser>
        <c:dLbls>
          <c:showLegendKey val="0"/>
          <c:showVal val="0"/>
          <c:showCatName val="0"/>
          <c:showSerName val="0"/>
          <c:showPercent val="0"/>
          <c:showBubbleSize val="0"/>
        </c:dLbls>
        <c:gapWidth val="301"/>
        <c:axId val="950290800"/>
        <c:axId val="950295896"/>
      </c:barChart>
      <c:catAx>
        <c:axId val="950290800"/>
        <c:scaling>
          <c:orientation val="minMax"/>
        </c:scaling>
        <c:delete val="0"/>
        <c:axPos val="b"/>
        <c:numFmt formatCode="General" sourceLinked="1"/>
        <c:majorTickMark val="none"/>
        <c:minorTickMark val="none"/>
        <c:tickLblPos val="nextTo"/>
        <c:crossAx val="950295896"/>
        <c:crosses val="autoZero"/>
        <c:auto val="1"/>
        <c:lblAlgn val="ctr"/>
        <c:lblOffset val="100"/>
        <c:noMultiLvlLbl val="0"/>
      </c:catAx>
      <c:valAx>
        <c:axId val="950295896"/>
        <c:scaling>
          <c:orientation val="minMax"/>
        </c:scaling>
        <c:delete val="0"/>
        <c:axPos val="l"/>
        <c:majorGridlines/>
        <c:title>
          <c:tx>
            <c:rich>
              <a:bodyPr rot="-5400000" vert="horz"/>
              <a:lstStyle/>
              <a:p>
                <a:pPr>
                  <a:defRPr sz="800"/>
                </a:pPr>
                <a:r>
                  <a:rPr lang="en-US" sz="800"/>
                  <a:t>Annual VKT Investigation Level (%)</a:t>
                </a:r>
              </a:p>
            </c:rich>
          </c:tx>
          <c:layout>
            <c:manualLayout>
              <c:xMode val="edge"/>
              <c:yMode val="edge"/>
              <c:x val="5.5483765822419019E-2"/>
              <c:y val="0.14200294730600541"/>
            </c:manualLayout>
          </c:layout>
          <c:overlay val="0"/>
        </c:title>
        <c:numFmt formatCode="0" sourceLinked="0"/>
        <c:majorTickMark val="none"/>
        <c:minorTickMark val="none"/>
        <c:tickLblPos val="nextTo"/>
        <c:crossAx val="950290800"/>
        <c:crosses val="autoZero"/>
        <c:crossBetween val="between"/>
      </c:valAx>
      <c:dTable>
        <c:showHorzBorder val="1"/>
        <c:showVertBorder val="1"/>
        <c:showOutline val="1"/>
        <c:showKeys val="1"/>
      </c:dTable>
      <c:spPr>
        <a:solidFill>
          <a:schemeClr val="accent4">
            <a:lumMod val="20000"/>
            <a:lumOff val="80000"/>
          </a:schemeClr>
        </a:solidFill>
        <a:scene3d>
          <a:camera prst="orthographicFront"/>
          <a:lightRig rig="threePt" dir="t"/>
        </a:scene3d>
        <a:sp3d>
          <a:bevelT/>
        </a:sp3d>
      </c:spPr>
    </c:plotArea>
    <c:plotVisOnly val="1"/>
    <c:dispBlanksAs val="gap"/>
    <c:showDLblsOverMax val="0"/>
  </c:chart>
  <c:spPr>
    <a:solidFill>
      <a:schemeClr val="accent4">
        <a:lumMod val="75000"/>
      </a:schemeClr>
    </a:solidFill>
    <a:scene3d>
      <a:camera prst="orthographicFront"/>
      <a:lightRig rig="threePt" dir="t"/>
    </a:scene3d>
    <a:sp3d>
      <a:bevelT/>
    </a:sp3d>
  </c:spPr>
  <c:txPr>
    <a:bodyPr/>
    <a:lstStyle/>
    <a:p>
      <a:pPr>
        <a:defRPr>
          <a:solidFill>
            <a:schemeClr val="bg1"/>
          </a:solidFill>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56A3-40EF-B400-DBED424CDA7A}"/>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56A3-40EF-B400-DBED424CDA7A}"/>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A3-40EF-B400-DBED424CDA7A}"/>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A3-40EF-B400-DBED424CDA7A}"/>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A3-40EF-B400-DBED424CDA7A}"/>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A3-40EF-B400-DBED424CDA7A}"/>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A3-40EF-B400-DBED424CDA7A}"/>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A3-40EF-B400-DBED424CDA7A}"/>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A3-40EF-B400-DBED424CDA7A}"/>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A3-40EF-B400-DBED424CDA7A}"/>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A3-40EF-B400-DBED424CDA7A}"/>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A3-40EF-B400-DBED424CDA7A}"/>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A3-40EF-B400-DBED424CDA7A}"/>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6A3-40EF-B400-DBED424CDA7A}"/>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A3-40EF-B400-DBED424CDA7A}"/>
                </c:ext>
              </c:extLst>
            </c:dLbl>
            <c:dLbl>
              <c:idx val="24"/>
              <c:layout>
                <c:manualLayout>
                  <c:x val="0"/>
                  <c:y val="1.3090232933995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A3-40EF-B400-DBED424CDA7A}"/>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Table!$G$175:$G$198</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Table!$J$175:$J$198</c:f>
              <c:numCache>
                <c:formatCode>0.00</c:formatCode>
                <c:ptCount val="24"/>
                <c:pt idx="0">
                  <c:v>95.249799999999993</c:v>
                </c:pt>
                <c:pt idx="1">
                  <c:v>99.723200000000006</c:v>
                </c:pt>
                <c:pt idx="2">
                  <c:v>96.083799999999997</c:v>
                </c:pt>
                <c:pt idx="3">
                  <c:v>94.644599999999997</c:v>
                </c:pt>
                <c:pt idx="4">
                  <c:v>98.756299999999996</c:v>
                </c:pt>
                <c:pt idx="5">
                  <c:v>96.043300000000002</c:v>
                </c:pt>
                <c:pt idx="6">
                  <c:v>98.181299999999993</c:v>
                </c:pt>
                <c:pt idx="7">
                  <c:v>98.823800000000006</c:v>
                </c:pt>
                <c:pt idx="8">
                  <c:v>97.127300000000005</c:v>
                </c:pt>
                <c:pt idx="9">
                  <c:v>97.340599999999995</c:v>
                </c:pt>
                <c:pt idx="10">
                  <c:v>95.683199999999999</c:v>
                </c:pt>
                <c:pt idx="11">
                  <c:v>97.709400000000002</c:v>
                </c:pt>
                <c:pt idx="12">
                  <c:v>97.447299999999998</c:v>
                </c:pt>
                <c:pt idx="13">
                  <c:v>98.855900000000005</c:v>
                </c:pt>
                <c:pt idx="14">
                  <c:v>94.027799999999999</c:v>
                </c:pt>
                <c:pt idx="15">
                  <c:v>98.053799999999995</c:v>
                </c:pt>
                <c:pt idx="16">
                  <c:v>98.298900000000003</c:v>
                </c:pt>
                <c:pt idx="17">
                  <c:v>99.206199999999995</c:v>
                </c:pt>
                <c:pt idx="18">
                  <c:v>95.33</c:v>
                </c:pt>
                <c:pt idx="19">
                  <c:v>98.640900000000002</c:v>
                </c:pt>
                <c:pt idx="20">
                  <c:v>98.547399999999996</c:v>
                </c:pt>
                <c:pt idx="21">
                  <c:v>97.308999999999997</c:v>
                </c:pt>
                <c:pt idx="22">
                  <c:v>97.169200000000004</c:v>
                </c:pt>
                <c:pt idx="23">
                  <c:v>97.648200000000003</c:v>
                </c:pt>
              </c:numCache>
            </c:numRef>
          </c:val>
          <c:extLst>
            <c:ext xmlns:c16="http://schemas.microsoft.com/office/drawing/2014/chart" uri="{C3380CC4-5D6E-409C-BE32-E72D297353CC}">
              <c16:uniqueId val="{00000011-56A3-40EF-B400-DBED424CDA7A}"/>
            </c:ext>
          </c:extLst>
        </c:ser>
        <c:dLbls>
          <c:showLegendKey val="0"/>
          <c:showVal val="0"/>
          <c:showCatName val="0"/>
          <c:showSerName val="0"/>
          <c:showPercent val="0"/>
          <c:showBubbleSize val="0"/>
        </c:dLbls>
        <c:gapWidth val="86"/>
        <c:axId val="950294720"/>
        <c:axId val="950293544"/>
      </c:barChart>
      <c:catAx>
        <c:axId val="950294720"/>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pPr>
            <a:endParaRPr lang="en-US"/>
          </a:p>
        </c:txPr>
        <c:crossAx val="950293544"/>
        <c:crosses val="autoZero"/>
        <c:auto val="1"/>
        <c:lblAlgn val="ctr"/>
        <c:lblOffset val="100"/>
        <c:noMultiLvlLbl val="0"/>
      </c:catAx>
      <c:valAx>
        <c:axId val="950293544"/>
        <c:scaling>
          <c:orientation val="minMax"/>
          <c:max val="100"/>
        </c:scaling>
        <c:delete val="0"/>
        <c:axPos val="l"/>
        <c:majorGridlines/>
        <c:title>
          <c:tx>
            <c:rich>
              <a:bodyPr rot="-5400000" vert="horz"/>
              <a:lstStyle/>
              <a:p>
                <a:pPr>
                  <a:defRPr sz="800"/>
                </a:pPr>
                <a:r>
                  <a:rPr lang="en-NZ" sz="800"/>
                  <a:t>Annual VKT - Threshold Level (%)</a:t>
                </a:r>
              </a:p>
            </c:rich>
          </c:tx>
          <c:layout>
            <c:manualLayout>
              <c:xMode val="edge"/>
              <c:yMode val="edge"/>
              <c:x val="2.1936951021916486E-2"/>
              <c:y val="8.4844293225340664E-2"/>
            </c:manualLayout>
          </c:layout>
          <c:overlay val="0"/>
        </c:title>
        <c:numFmt formatCode="0" sourceLinked="0"/>
        <c:majorTickMark val="out"/>
        <c:minorTickMark val="none"/>
        <c:tickLblPos val="nextTo"/>
        <c:txPr>
          <a:bodyPr/>
          <a:lstStyle/>
          <a:p>
            <a:pPr>
              <a:defRPr sz="800"/>
            </a:pPr>
            <a:endParaRPr lang="en-US"/>
          </a:p>
        </c:txPr>
        <c:crossAx val="950294720"/>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694C-4D0B-8C3A-F75E2AEA59AD}"/>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4C-4D0B-8C3A-F75E2AEA59AD}"/>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4C-4D0B-8C3A-F75E2AEA59AD}"/>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4C-4D0B-8C3A-F75E2AEA59AD}"/>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4C-4D0B-8C3A-F75E2AEA59AD}"/>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4C-4D0B-8C3A-F75E2AEA59AD}"/>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4C-4D0B-8C3A-F75E2AEA59AD}"/>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4C-4D0B-8C3A-F75E2AEA59AD}"/>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4C-4D0B-8C3A-F75E2AEA59AD}"/>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4C-4D0B-8C3A-F75E2AEA59AD}"/>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4C-4D0B-8C3A-F75E2AEA59AD}"/>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4C-4D0B-8C3A-F75E2AEA59AD}"/>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4C-4D0B-8C3A-F75E2AEA59AD}"/>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94C-4D0B-8C3A-F75E2AEA59AD}"/>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Table!$G$175:$G$197</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Table!$K$175:$K$197</c:f>
              <c:numCache>
                <c:formatCode>0.00</c:formatCode>
                <c:ptCount val="23"/>
                <c:pt idx="0">
                  <c:v>-2.3984000000000094</c:v>
                </c:pt>
                <c:pt idx="1">
                  <c:v>2.0750000000000028</c:v>
                </c:pt>
                <c:pt idx="2">
                  <c:v>-1.5644000000000062</c:v>
                </c:pt>
                <c:pt idx="3">
                  <c:v>-3.0036000000000058</c:v>
                </c:pt>
                <c:pt idx="4">
                  <c:v>1.1080999999999932</c:v>
                </c:pt>
                <c:pt idx="5">
                  <c:v>-1.6049000000000007</c:v>
                </c:pt>
                <c:pt idx="6">
                  <c:v>0.53309999999999036</c:v>
                </c:pt>
                <c:pt idx="7">
                  <c:v>1.1756000000000029</c:v>
                </c:pt>
                <c:pt idx="8">
                  <c:v>-0.52089999999999748</c:v>
                </c:pt>
                <c:pt idx="9">
                  <c:v>-0.30760000000000787</c:v>
                </c:pt>
                <c:pt idx="10">
                  <c:v>-1.9650000000000034</c:v>
                </c:pt>
                <c:pt idx="11">
                  <c:v>6.1199999999999477E-2</c:v>
                </c:pt>
                <c:pt idx="12">
                  <c:v>-0.2009000000000043</c:v>
                </c:pt>
                <c:pt idx="13">
                  <c:v>1.2077000000000027</c:v>
                </c:pt>
                <c:pt idx="14">
                  <c:v>-3.6204000000000036</c:v>
                </c:pt>
                <c:pt idx="15">
                  <c:v>0.40559999999999263</c:v>
                </c:pt>
                <c:pt idx="16">
                  <c:v>0.6507000000000005</c:v>
                </c:pt>
                <c:pt idx="17">
                  <c:v>1.5579999999999927</c:v>
                </c:pt>
                <c:pt idx="18">
                  <c:v>-2.3182000000000045</c:v>
                </c:pt>
                <c:pt idx="19">
                  <c:v>0.99269999999999925</c:v>
                </c:pt>
                <c:pt idx="20">
                  <c:v>0.89919999999999334</c:v>
                </c:pt>
                <c:pt idx="21">
                  <c:v>-0.33920000000000528</c:v>
                </c:pt>
                <c:pt idx="22">
                  <c:v>-0.4789999999999992</c:v>
                </c:pt>
              </c:numCache>
            </c:numRef>
          </c:val>
          <c:extLst>
            <c:ext xmlns:c16="http://schemas.microsoft.com/office/drawing/2014/chart" uri="{C3380CC4-5D6E-409C-BE32-E72D297353CC}">
              <c16:uniqueId val="{0000000F-694C-4D0B-8C3A-F75E2AEA59AD}"/>
            </c:ext>
          </c:extLst>
        </c:ser>
        <c:dLbls>
          <c:showLegendKey val="0"/>
          <c:showVal val="0"/>
          <c:showCatName val="0"/>
          <c:showSerName val="0"/>
          <c:showPercent val="0"/>
          <c:showBubbleSize val="0"/>
        </c:dLbls>
        <c:gapWidth val="86"/>
        <c:axId val="950294328"/>
        <c:axId val="1011423592"/>
      </c:barChart>
      <c:catAx>
        <c:axId val="950294328"/>
        <c:scaling>
          <c:orientation val="minMax"/>
        </c:scaling>
        <c:delete val="0"/>
        <c:axPos val="b"/>
        <c:title>
          <c:tx>
            <c:rich>
              <a:bodyPr/>
              <a:lstStyle/>
              <a:p>
                <a:pPr>
                  <a:defRPr sz="800"/>
                </a:pPr>
                <a:r>
                  <a:rPr lang="en-US" sz="800"/>
                  <a:t>NOC</a:t>
                </a:r>
              </a:p>
            </c:rich>
          </c:tx>
          <c:layout>
            <c:manualLayout>
              <c:xMode val="edge"/>
              <c:yMode val="edge"/>
              <c:x val="0.5214128840512583"/>
              <c:y val="0.91724207749869535"/>
            </c:manualLayout>
          </c:layout>
          <c:overlay val="0"/>
        </c:title>
        <c:numFmt formatCode="General" sourceLinked="0"/>
        <c:majorTickMark val="out"/>
        <c:minorTickMark val="none"/>
        <c:tickLblPos val="low"/>
        <c:txPr>
          <a:bodyPr rot="-5400000" vert="horz"/>
          <a:lstStyle/>
          <a:p>
            <a:pPr>
              <a:defRPr sz="800"/>
            </a:pPr>
            <a:endParaRPr lang="en-US"/>
          </a:p>
        </c:txPr>
        <c:crossAx val="1011423592"/>
        <c:crosses val="autoZero"/>
        <c:auto val="1"/>
        <c:lblAlgn val="ctr"/>
        <c:lblOffset val="100"/>
        <c:noMultiLvlLbl val="0"/>
      </c:catAx>
      <c:valAx>
        <c:axId val="1011423592"/>
        <c:scaling>
          <c:orientation val="minMax"/>
        </c:scaling>
        <c:delete val="0"/>
        <c:axPos val="l"/>
        <c:majorGridlines/>
        <c:title>
          <c:tx>
            <c:rich>
              <a:bodyPr rot="-5400000" vert="horz"/>
              <a:lstStyle/>
              <a:p>
                <a:pPr>
                  <a:defRPr sz="800"/>
                </a:pPr>
                <a:r>
                  <a:rPr lang="en-US" sz="800"/>
                  <a:t>Percentage Point</a:t>
                </a:r>
              </a:p>
            </c:rich>
          </c:tx>
          <c:layout>
            <c:manualLayout>
              <c:xMode val="edge"/>
              <c:yMode val="edge"/>
              <c:x val="2.9232862436313702E-2"/>
              <c:y val="0.22273844539713181"/>
            </c:manualLayout>
          </c:layout>
          <c:overlay val="0"/>
        </c:title>
        <c:numFmt formatCode="0" sourceLinked="0"/>
        <c:majorTickMark val="out"/>
        <c:minorTickMark val="none"/>
        <c:tickLblPos val="nextTo"/>
        <c:txPr>
          <a:bodyPr/>
          <a:lstStyle/>
          <a:p>
            <a:pPr>
              <a:defRPr sz="800"/>
            </a:pPr>
            <a:endParaRPr lang="en-US"/>
          </a:p>
        </c:txPr>
        <c:crossAx val="950294328"/>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Table!$M$201</c:f>
              <c:strCache>
                <c:ptCount val="1"/>
                <c:pt idx="0">
                  <c:v>2017</c:v>
                </c:pt>
              </c:strCache>
            </c:strRef>
          </c:tx>
          <c:spPr>
            <a:solidFill>
              <a:srgbClr val="002060"/>
            </a:solidFill>
            <a:scene3d>
              <a:camera prst="orthographicFront"/>
              <a:lightRig rig="threePt" dir="t"/>
            </a:scene3d>
            <a:sp3d>
              <a:bevelT/>
              <a:bevelB/>
            </a:sp3d>
          </c:spPr>
          <c:invertIfNegative val="0"/>
          <c:cat>
            <c:strRef>
              <c:f>Table!$H$202:$H$212</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Table!$M$202:$M$212</c:f>
              <c:numCache>
                <c:formatCode>0.00</c:formatCode>
                <c:ptCount val="11"/>
                <c:pt idx="0">
                  <c:v>98.445499999999996</c:v>
                </c:pt>
                <c:pt idx="1">
                  <c:v>71.836600000000004</c:v>
                </c:pt>
                <c:pt idx="2">
                  <c:v>47.032499999999999</c:v>
                </c:pt>
                <c:pt idx="3">
                  <c:v>92.786500000000004</c:v>
                </c:pt>
                <c:pt idx="4">
                  <c:v>99.551299999999998</c:v>
                </c:pt>
                <c:pt idx="5">
                  <c:v>98.946600000000004</c:v>
                </c:pt>
                <c:pt idx="6">
                  <c:v>81.120599999999996</c:v>
                </c:pt>
                <c:pt idx="7">
                  <c:v>98.334599999999995</c:v>
                </c:pt>
                <c:pt idx="8">
                  <c:v>100</c:v>
                </c:pt>
                <c:pt idx="9">
                  <c:v>99.402900000000002</c:v>
                </c:pt>
                <c:pt idx="10">
                  <c:v>99.990700000000004</c:v>
                </c:pt>
              </c:numCache>
            </c:numRef>
          </c:val>
          <c:extLst>
            <c:ext xmlns:c16="http://schemas.microsoft.com/office/drawing/2014/chart" uri="{C3380CC4-5D6E-409C-BE32-E72D297353CC}">
              <c16:uniqueId val="{00000000-2C46-4C5D-B499-72C55FA5E3E6}"/>
            </c:ext>
          </c:extLst>
        </c:ser>
        <c:ser>
          <c:idx val="1"/>
          <c:order val="1"/>
          <c:tx>
            <c:strRef>
              <c:f>Table!$N$201</c:f>
              <c:strCache>
                <c:ptCount val="1"/>
                <c:pt idx="0">
                  <c:v>2018</c:v>
                </c:pt>
              </c:strCache>
            </c:strRef>
          </c:tx>
          <c:spPr>
            <a:solidFill>
              <a:srgbClr val="C00000"/>
            </a:solidFill>
            <a:scene3d>
              <a:camera prst="orthographicFront"/>
              <a:lightRig rig="threePt" dir="t"/>
            </a:scene3d>
            <a:sp3d>
              <a:bevelT/>
              <a:bevelB/>
            </a:sp3d>
          </c:spPr>
          <c:invertIfNegative val="0"/>
          <c:cat>
            <c:strRef>
              <c:f>Table!$H$202:$H$212</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Table!$N$202:$N$212</c:f>
              <c:numCache>
                <c:formatCode>0.00</c:formatCode>
                <c:ptCount val="11"/>
                <c:pt idx="0">
                  <c:v>96.174999999999997</c:v>
                </c:pt>
                <c:pt idx="1">
                  <c:v>65.755300000000005</c:v>
                </c:pt>
                <c:pt idx="2">
                  <c:v>44.951799999999999</c:v>
                </c:pt>
                <c:pt idx="3">
                  <c:v>84.436999999999998</c:v>
                </c:pt>
                <c:pt idx="4">
                  <c:v>98.646299999999997</c:v>
                </c:pt>
                <c:pt idx="5">
                  <c:v>94.683999999999997</c:v>
                </c:pt>
                <c:pt idx="6">
                  <c:v>67.282799999999995</c:v>
                </c:pt>
                <c:pt idx="7">
                  <c:v>94.364199999999997</c:v>
                </c:pt>
                <c:pt idx="8">
                  <c:v>99.092100000000002</c:v>
                </c:pt>
                <c:pt idx="9">
                  <c:v>98.126800000000003</c:v>
                </c:pt>
                <c:pt idx="10">
                  <c:v>99.954300000000003</c:v>
                </c:pt>
              </c:numCache>
            </c:numRef>
          </c:val>
          <c:extLst>
            <c:ext xmlns:c16="http://schemas.microsoft.com/office/drawing/2014/chart" uri="{C3380CC4-5D6E-409C-BE32-E72D297353CC}">
              <c16:uniqueId val="{00000001-2C46-4C5D-B499-72C55FA5E3E6}"/>
            </c:ext>
          </c:extLst>
        </c:ser>
        <c:ser>
          <c:idx val="2"/>
          <c:order val="2"/>
          <c:tx>
            <c:strRef>
              <c:f>Table!$O$201</c:f>
              <c:strCache>
                <c:ptCount val="1"/>
                <c:pt idx="0">
                  <c:v>2019</c:v>
                </c:pt>
              </c:strCache>
            </c:strRef>
          </c:tx>
          <c:spPr>
            <a:scene3d>
              <a:camera prst="orthographicFront"/>
              <a:lightRig rig="threePt" dir="t"/>
            </a:scene3d>
            <a:sp3d>
              <a:bevelT/>
              <a:bevelB/>
            </a:sp3d>
          </c:spPr>
          <c:invertIfNegative val="0"/>
          <c:cat>
            <c:strRef>
              <c:f>Table!$H$202:$H$212</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Table!$O$202:$O$212</c:f>
              <c:numCache>
                <c:formatCode>0.00</c:formatCode>
                <c:ptCount val="11"/>
                <c:pt idx="0">
                  <c:v>97.648200000000003</c:v>
                </c:pt>
                <c:pt idx="1">
                  <c:v>78.597700000000003</c:v>
                </c:pt>
                <c:pt idx="2">
                  <c:v>33.5717</c:v>
                </c:pt>
                <c:pt idx="3">
                  <c:v>90.223799999999997</c:v>
                </c:pt>
                <c:pt idx="4">
                  <c:v>99.033500000000004</c:v>
                </c:pt>
                <c:pt idx="5">
                  <c:v>96.347899999999996</c:v>
                </c:pt>
                <c:pt idx="6">
                  <c:v>78.552000000000007</c:v>
                </c:pt>
                <c:pt idx="7">
                  <c:v>97.0762</c:v>
                </c:pt>
                <c:pt idx="8">
                  <c:v>100</c:v>
                </c:pt>
                <c:pt idx="9">
                  <c:v>98.9482</c:v>
                </c:pt>
                <c:pt idx="10">
                  <c:v>99.961699999999993</c:v>
                </c:pt>
              </c:numCache>
            </c:numRef>
          </c:val>
          <c:extLst>
            <c:ext xmlns:c16="http://schemas.microsoft.com/office/drawing/2014/chart" uri="{C3380CC4-5D6E-409C-BE32-E72D297353CC}">
              <c16:uniqueId val="{00000002-2C46-4C5D-B499-72C55FA5E3E6}"/>
            </c:ext>
          </c:extLst>
        </c:ser>
        <c:dLbls>
          <c:showLegendKey val="0"/>
          <c:showVal val="0"/>
          <c:showCatName val="0"/>
          <c:showSerName val="0"/>
          <c:showPercent val="0"/>
          <c:showBubbleSize val="0"/>
        </c:dLbls>
        <c:gapWidth val="150"/>
        <c:axId val="1011427120"/>
        <c:axId val="1011425160"/>
      </c:barChart>
      <c:catAx>
        <c:axId val="1011427120"/>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11425160"/>
        <c:crosses val="autoZero"/>
        <c:auto val="1"/>
        <c:lblAlgn val="ctr"/>
        <c:lblOffset val="100"/>
        <c:noMultiLvlLbl val="0"/>
      </c:catAx>
      <c:valAx>
        <c:axId val="1011425160"/>
        <c:scaling>
          <c:orientation val="minMax"/>
          <c:max val="100"/>
          <c:min val="85"/>
        </c:scaling>
        <c:delete val="0"/>
        <c:axPos val="l"/>
        <c:majorGridlines/>
        <c:title>
          <c:tx>
            <c:rich>
              <a:bodyPr rot="-5400000" vert="horz"/>
              <a:lstStyle/>
              <a:p>
                <a:pPr>
                  <a:defRPr sz="700"/>
                </a:pPr>
                <a:r>
                  <a:rPr lang="en-US" sz="700"/>
                  <a:t>Annual VKT Threshold Level (%)</a:t>
                </a:r>
              </a:p>
            </c:rich>
          </c:tx>
          <c:overlay val="0"/>
        </c:title>
        <c:numFmt formatCode="0" sourceLinked="0"/>
        <c:majorTickMark val="none"/>
        <c:minorTickMark val="none"/>
        <c:tickLblPos val="nextTo"/>
        <c:crossAx val="1011427120"/>
        <c:crosses val="autoZero"/>
        <c:crossBetween val="between"/>
      </c:valAx>
      <c:dTable>
        <c:showHorzBorder val="1"/>
        <c:showVertBorder val="1"/>
        <c:showOutline val="1"/>
        <c:showKeys val="1"/>
      </c:dTable>
      <c:spPr>
        <a:solidFill>
          <a:srgbClr val="E3C16B"/>
        </a:solidFill>
        <a:scene3d>
          <a:camera prst="orthographicFront"/>
          <a:lightRig rig="threePt" dir="t"/>
        </a:scene3d>
        <a:sp3d>
          <a:bevelT/>
        </a:sp3d>
      </c:spPr>
    </c:plotArea>
    <c:plotVisOnly val="1"/>
    <c:dispBlanksAs val="gap"/>
    <c:showDLblsOverMax val="0"/>
  </c:chart>
  <c:spPr>
    <a:solidFill>
      <a:srgbClr val="E9B77F"/>
    </a:solidFill>
    <a:scene3d>
      <a:camera prst="orthographicFront"/>
      <a:lightRig rig="threePt" dir="t"/>
    </a:scene3d>
    <a:sp3d>
      <a:bevelT/>
    </a:sp3d>
  </c:spPr>
  <c:printSettings>
    <c:headerFooter/>
    <c:pageMargins b="0.75000000000000833" l="0.70000000000000062" r="0.70000000000000062" t="0.75000000000000833"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Table!$G$228</c:f>
              <c:strCache>
                <c:ptCount val="1"/>
                <c:pt idx="0">
                  <c:v>National vs AUCK ALLIANCE Deviation</c:v>
                </c:pt>
              </c:strCache>
            </c:strRef>
          </c:tx>
          <c:spPr>
            <a:solidFill>
              <a:srgbClr val="002060"/>
            </a:solidFill>
            <a:scene3d>
              <a:camera prst="orthographicFront"/>
              <a:lightRig rig="threePt" dir="t"/>
            </a:scene3d>
            <a:sp3d prstMaterial="metal">
              <a:bevelT/>
            </a:sp3d>
          </c:spPr>
          <c:invertIfNegative val="0"/>
          <c:dPt>
            <c:idx val="24"/>
            <c:invertIfNegative val="0"/>
            <c:bubble3D val="0"/>
            <c:spPr>
              <a:solidFill>
                <a:srgbClr val="002060"/>
              </a:solidFill>
              <a:scene3d>
                <a:camera prst="orthographicFront"/>
                <a:lightRig rig="threePt" dir="t"/>
              </a:scene3d>
              <a:sp3d prstMaterial="metal">
                <a:bevelT/>
              </a:sp3d>
            </c:spPr>
            <c:extLst>
              <c:ext xmlns:c16="http://schemas.microsoft.com/office/drawing/2014/chart" uri="{C3380CC4-5D6E-409C-BE32-E72D297353CC}">
                <c16:uniqueId val="{00000001-6FE1-48DF-A9D5-67DD103C6D8B}"/>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E1-48DF-A9D5-67DD103C6D8B}"/>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1-48DF-A9D5-67DD103C6D8B}"/>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1-48DF-A9D5-67DD103C6D8B}"/>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1-48DF-A9D5-67DD103C6D8B}"/>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E1-48DF-A9D5-67DD103C6D8B}"/>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E1-48DF-A9D5-67DD103C6D8B}"/>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E1-48DF-A9D5-67DD103C6D8B}"/>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E1-48DF-A9D5-67DD103C6D8B}"/>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E1-48DF-A9D5-67DD103C6D8B}"/>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E1-48DF-A9D5-67DD103C6D8B}"/>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E1-48DF-A9D5-67DD103C6D8B}"/>
                </c:ext>
              </c:extLst>
            </c:dLbl>
            <c:dLbl>
              <c:idx val="19"/>
              <c:layout>
                <c:manualLayout>
                  <c:x val="-9.2767218456925413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E1-48DF-A9D5-67DD103C6D8B}"/>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E1-48DF-A9D5-67DD103C6D8B}"/>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Table!$M$139:$O$139</c:f>
              <c:numCache>
                <c:formatCode>General</c:formatCode>
                <c:ptCount val="3"/>
                <c:pt idx="0">
                  <c:v>2017</c:v>
                </c:pt>
                <c:pt idx="1">
                  <c:v>2018</c:v>
                </c:pt>
                <c:pt idx="2">
                  <c:v>2019</c:v>
                </c:pt>
              </c:numCache>
            </c:numRef>
          </c:cat>
          <c:val>
            <c:numRef>
              <c:f>Table!$M$228:$O$228</c:f>
              <c:numCache>
                <c:formatCode>0.00</c:formatCode>
                <c:ptCount val="3"/>
                <c:pt idx="0">
                  <c:v>-1.3000000000000114</c:v>
                </c:pt>
                <c:pt idx="1">
                  <c:v>-3.3246000000000038</c:v>
                </c:pt>
                <c:pt idx="2">
                  <c:v>-2.0750000000000028</c:v>
                </c:pt>
              </c:numCache>
            </c:numRef>
          </c:val>
          <c:extLst>
            <c:ext xmlns:c16="http://schemas.microsoft.com/office/drawing/2014/chart" uri="{C3380CC4-5D6E-409C-BE32-E72D297353CC}">
              <c16:uniqueId val="{0000000F-6FE1-48DF-A9D5-67DD103C6D8B}"/>
            </c:ext>
          </c:extLst>
        </c:ser>
        <c:dLbls>
          <c:showLegendKey val="0"/>
          <c:showVal val="0"/>
          <c:showCatName val="0"/>
          <c:showSerName val="0"/>
          <c:showPercent val="0"/>
          <c:showBubbleSize val="0"/>
        </c:dLbls>
        <c:gapWidth val="353"/>
        <c:axId val="1011431432"/>
        <c:axId val="1011426336"/>
      </c:barChart>
      <c:catAx>
        <c:axId val="1011431432"/>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77"/>
            </c:manualLayout>
          </c:layout>
          <c:overlay val="0"/>
        </c:title>
        <c:numFmt formatCode="General" sourceLinked="1"/>
        <c:majorTickMark val="out"/>
        <c:minorTickMark val="none"/>
        <c:tickLblPos val="low"/>
        <c:txPr>
          <a:bodyPr rot="0" vert="horz"/>
          <a:lstStyle/>
          <a:p>
            <a:pPr>
              <a:defRPr sz="800"/>
            </a:pPr>
            <a:endParaRPr lang="en-US"/>
          </a:p>
        </c:txPr>
        <c:crossAx val="1011426336"/>
        <c:crosses val="autoZero"/>
        <c:auto val="1"/>
        <c:lblAlgn val="ctr"/>
        <c:lblOffset val="100"/>
        <c:noMultiLvlLbl val="0"/>
      </c:catAx>
      <c:valAx>
        <c:axId val="1011426336"/>
        <c:scaling>
          <c:orientation val="minMax"/>
        </c:scaling>
        <c:delete val="0"/>
        <c:axPos val="l"/>
        <c:majorGridlines/>
        <c:title>
          <c:tx>
            <c:rich>
              <a:bodyPr rot="-5400000" vert="horz"/>
              <a:lstStyle/>
              <a:p>
                <a:pPr>
                  <a:defRPr sz="800"/>
                </a:pPr>
                <a:r>
                  <a:rPr lang="en-US" sz="800"/>
                  <a:t>Percentage Point</a:t>
                </a:r>
              </a:p>
            </c:rich>
          </c:tx>
          <c:overlay val="0"/>
        </c:title>
        <c:numFmt formatCode="0.00" sourceLinked="0"/>
        <c:majorTickMark val="out"/>
        <c:minorTickMark val="none"/>
        <c:tickLblPos val="nextTo"/>
        <c:txPr>
          <a:bodyPr/>
          <a:lstStyle/>
          <a:p>
            <a:pPr>
              <a:defRPr sz="800"/>
            </a:pPr>
            <a:endParaRPr lang="en-US"/>
          </a:p>
        </c:txPr>
        <c:crossAx val="1011431432"/>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Table!$G$202</c:f>
              <c:strCache>
                <c:ptCount val="1"/>
                <c:pt idx="0">
                  <c:v>National</c:v>
                </c:pt>
              </c:strCache>
            </c:strRef>
          </c:tx>
          <c:spPr>
            <a:scene3d>
              <a:camera prst="orthographicFront"/>
              <a:lightRig rig="threePt" dir="t"/>
            </a:scene3d>
            <a:sp3d>
              <a:bevelT/>
            </a:sp3d>
          </c:spPr>
          <c:invertIfNegative val="0"/>
          <c:cat>
            <c:numRef>
              <c:f>Table!$M$201:$O$201</c:f>
              <c:numCache>
                <c:formatCode>General</c:formatCode>
                <c:ptCount val="3"/>
                <c:pt idx="0">
                  <c:v>2017</c:v>
                </c:pt>
                <c:pt idx="1">
                  <c:v>2018</c:v>
                </c:pt>
                <c:pt idx="2">
                  <c:v>2019</c:v>
                </c:pt>
              </c:numCache>
            </c:numRef>
          </c:cat>
          <c:val>
            <c:numRef>
              <c:f>Table!$M$202:$O$202</c:f>
              <c:numCache>
                <c:formatCode>0.00</c:formatCode>
                <c:ptCount val="3"/>
                <c:pt idx="0">
                  <c:v>98.445499999999996</c:v>
                </c:pt>
                <c:pt idx="1">
                  <c:v>96.174999999999997</c:v>
                </c:pt>
                <c:pt idx="2">
                  <c:v>97.648200000000003</c:v>
                </c:pt>
              </c:numCache>
            </c:numRef>
          </c:val>
          <c:extLst>
            <c:ext xmlns:c16="http://schemas.microsoft.com/office/drawing/2014/chart" uri="{C3380CC4-5D6E-409C-BE32-E72D297353CC}">
              <c16:uniqueId val="{00000000-74AD-47E0-95A5-4724E52C5922}"/>
            </c:ext>
          </c:extLst>
        </c:ser>
        <c:ser>
          <c:idx val="1"/>
          <c:order val="1"/>
          <c:tx>
            <c:strRef>
              <c:f>Table!$G$216</c:f>
              <c:strCache>
                <c:ptCount val="1"/>
                <c:pt idx="0">
                  <c:v>AUCK ALLIANCE</c:v>
                </c:pt>
              </c:strCache>
            </c:strRef>
          </c:tx>
          <c:spPr>
            <a:scene3d>
              <a:camera prst="orthographicFront"/>
              <a:lightRig rig="threePt" dir="t"/>
            </a:scene3d>
            <a:sp3d>
              <a:bevelT/>
            </a:sp3d>
          </c:spPr>
          <c:invertIfNegative val="0"/>
          <c:cat>
            <c:numRef>
              <c:f>Table!$M$201:$O$201</c:f>
              <c:numCache>
                <c:formatCode>General</c:formatCode>
                <c:ptCount val="3"/>
                <c:pt idx="0">
                  <c:v>2017</c:v>
                </c:pt>
                <c:pt idx="1">
                  <c:v>2018</c:v>
                </c:pt>
                <c:pt idx="2">
                  <c:v>2019</c:v>
                </c:pt>
              </c:numCache>
            </c:numRef>
          </c:cat>
          <c:val>
            <c:numRef>
              <c:f>Table!$M$216:$O$216</c:f>
              <c:numCache>
                <c:formatCode>0.00</c:formatCode>
                <c:ptCount val="3"/>
                <c:pt idx="0">
                  <c:v>99.745500000000007</c:v>
                </c:pt>
                <c:pt idx="1">
                  <c:v>99.499600000000001</c:v>
                </c:pt>
                <c:pt idx="2">
                  <c:v>99.723200000000006</c:v>
                </c:pt>
              </c:numCache>
            </c:numRef>
          </c:val>
          <c:extLst>
            <c:ext xmlns:c16="http://schemas.microsoft.com/office/drawing/2014/chart" uri="{C3380CC4-5D6E-409C-BE32-E72D297353CC}">
              <c16:uniqueId val="{00000001-74AD-47E0-95A5-4724E52C5922}"/>
            </c:ext>
          </c:extLst>
        </c:ser>
        <c:dLbls>
          <c:showLegendKey val="0"/>
          <c:showVal val="0"/>
          <c:showCatName val="0"/>
          <c:showSerName val="0"/>
          <c:showPercent val="0"/>
          <c:showBubbleSize val="0"/>
        </c:dLbls>
        <c:gapWidth val="301"/>
        <c:axId val="1011424376"/>
        <c:axId val="1011431040"/>
      </c:barChart>
      <c:catAx>
        <c:axId val="1011424376"/>
        <c:scaling>
          <c:orientation val="minMax"/>
        </c:scaling>
        <c:delete val="0"/>
        <c:axPos val="b"/>
        <c:numFmt formatCode="General" sourceLinked="1"/>
        <c:majorTickMark val="none"/>
        <c:minorTickMark val="none"/>
        <c:tickLblPos val="nextTo"/>
        <c:crossAx val="1011431040"/>
        <c:crosses val="autoZero"/>
        <c:auto val="1"/>
        <c:lblAlgn val="ctr"/>
        <c:lblOffset val="100"/>
        <c:noMultiLvlLbl val="0"/>
      </c:catAx>
      <c:valAx>
        <c:axId val="1011431040"/>
        <c:scaling>
          <c:orientation val="minMax"/>
        </c:scaling>
        <c:delete val="0"/>
        <c:axPos val="l"/>
        <c:majorGridlines/>
        <c:title>
          <c:tx>
            <c:rich>
              <a:bodyPr rot="-5400000" vert="horz"/>
              <a:lstStyle/>
              <a:p>
                <a:pPr>
                  <a:defRPr/>
                </a:pPr>
                <a:r>
                  <a:rPr lang="en-US"/>
                  <a:t>Annual VKT Threshold Level (%)</a:t>
                </a:r>
              </a:p>
            </c:rich>
          </c:tx>
          <c:layout>
            <c:manualLayout>
              <c:xMode val="edge"/>
              <c:yMode val="edge"/>
              <c:x val="5.5483765822419033E-2"/>
              <c:y val="0.14200294730600541"/>
            </c:manualLayout>
          </c:layout>
          <c:overlay val="0"/>
        </c:title>
        <c:numFmt formatCode="0.0" sourceLinked="0"/>
        <c:majorTickMark val="none"/>
        <c:minorTickMark val="none"/>
        <c:tickLblPos val="nextTo"/>
        <c:crossAx val="1011424376"/>
        <c:crosses val="autoZero"/>
        <c:crossBetween val="between"/>
      </c:valAx>
      <c:dTable>
        <c:showHorzBorder val="1"/>
        <c:showVertBorder val="1"/>
        <c:showOutline val="1"/>
        <c:showKeys val="1"/>
      </c:dTable>
      <c:spPr>
        <a:solidFill>
          <a:srgbClr val="FFFF99"/>
        </a:solidFill>
        <a:scene3d>
          <a:camera prst="orthographicFront"/>
          <a:lightRig rig="threePt" dir="t"/>
        </a:scene3d>
        <a:sp3d>
          <a:bevelT/>
        </a:sp3d>
      </c:spPr>
    </c:plotArea>
    <c:plotVisOnly val="1"/>
    <c:dispBlanksAs val="gap"/>
    <c:showDLblsOverMax val="0"/>
  </c:chart>
  <c:spPr>
    <a:solidFill>
      <a:srgbClr val="CEB20C"/>
    </a:solidFill>
    <a:scene3d>
      <a:camera prst="orthographicFront"/>
      <a:lightRig rig="threePt" dir="t"/>
    </a:scene3d>
    <a:sp3d>
      <a:bevelT/>
    </a:sp3d>
  </c:spPr>
  <c:txPr>
    <a:bodyPr/>
    <a:lstStyle/>
    <a:p>
      <a:pPr>
        <a:defRPr>
          <a:solidFill>
            <a:schemeClr val="tx1"/>
          </a:solidFill>
        </a:defRPr>
      </a:pPr>
      <a:endParaRPr lang="en-US"/>
    </a:p>
  </c:txPr>
  <c:printSettings>
    <c:headerFooter/>
    <c:pageMargins b="0.75000000000000877" l="0.70000000000000062" r="0.70000000000000062" t="0.75000000000000877"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Table!$M$201</c:f>
              <c:strCache>
                <c:ptCount val="1"/>
                <c:pt idx="0">
                  <c:v>2017</c:v>
                </c:pt>
              </c:strCache>
            </c:strRef>
          </c:tx>
          <c:spPr>
            <a:solidFill>
              <a:srgbClr val="002060"/>
            </a:solidFill>
            <a:scene3d>
              <a:camera prst="orthographicFront"/>
              <a:lightRig rig="threePt" dir="t"/>
            </a:scene3d>
            <a:sp3d>
              <a:bevelT/>
            </a:sp3d>
          </c:spPr>
          <c:invertIfNegative val="0"/>
          <c:cat>
            <c:strRef>
              <c:f>Table!$H$216:$H$226</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Table!$M$216:$M$226</c:f>
              <c:numCache>
                <c:formatCode>0.00</c:formatCode>
                <c:ptCount val="11"/>
                <c:pt idx="0">
                  <c:v>99.745500000000007</c:v>
                </c:pt>
                <c:pt idx="1">
                  <c:v>76.269300000000001</c:v>
                </c:pt>
                <c:pt idx="2">
                  <c:v>0</c:v>
                </c:pt>
                <c:pt idx="3">
                  <c:v>86.899199999999993</c:v>
                </c:pt>
                <c:pt idx="4">
                  <c:v>100</c:v>
                </c:pt>
                <c:pt idx="5">
                  <c:v>100</c:v>
                </c:pt>
                <c:pt idx="6">
                  <c:v>93.4422</c:v>
                </c:pt>
                <c:pt idx="7">
                  <c:v>98.052599999999998</c:v>
                </c:pt>
                <c:pt idx="8">
                  <c:v>0</c:v>
                </c:pt>
                <c:pt idx="9">
                  <c:v>99.9422</c:v>
                </c:pt>
                <c:pt idx="10">
                  <c:v>100</c:v>
                </c:pt>
              </c:numCache>
            </c:numRef>
          </c:val>
          <c:extLst>
            <c:ext xmlns:c16="http://schemas.microsoft.com/office/drawing/2014/chart" uri="{C3380CC4-5D6E-409C-BE32-E72D297353CC}">
              <c16:uniqueId val="{00000000-183A-4835-9EB6-44B2C431A1B1}"/>
            </c:ext>
          </c:extLst>
        </c:ser>
        <c:ser>
          <c:idx val="1"/>
          <c:order val="1"/>
          <c:tx>
            <c:strRef>
              <c:f>Table!$N$201</c:f>
              <c:strCache>
                <c:ptCount val="1"/>
                <c:pt idx="0">
                  <c:v>2018</c:v>
                </c:pt>
              </c:strCache>
            </c:strRef>
          </c:tx>
          <c:spPr>
            <a:scene3d>
              <a:camera prst="orthographicFront"/>
              <a:lightRig rig="threePt" dir="t"/>
            </a:scene3d>
            <a:sp3d>
              <a:bevelT/>
            </a:sp3d>
          </c:spPr>
          <c:invertIfNegative val="0"/>
          <c:cat>
            <c:strRef>
              <c:f>Table!$H$216:$H$226</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Table!$N$216:$N$226</c:f>
              <c:numCache>
                <c:formatCode>0.00</c:formatCode>
                <c:ptCount val="11"/>
                <c:pt idx="0">
                  <c:v>99.499600000000001</c:v>
                </c:pt>
                <c:pt idx="1">
                  <c:v>61.611699999999999</c:v>
                </c:pt>
                <c:pt idx="2">
                  <c:v>0</c:v>
                </c:pt>
                <c:pt idx="3">
                  <c:v>84.465500000000006</c:v>
                </c:pt>
                <c:pt idx="4">
                  <c:v>99.828000000000003</c:v>
                </c:pt>
                <c:pt idx="5">
                  <c:v>98.762600000000006</c:v>
                </c:pt>
                <c:pt idx="6">
                  <c:v>62.274000000000001</c:v>
                </c:pt>
                <c:pt idx="7">
                  <c:v>95.989400000000003</c:v>
                </c:pt>
                <c:pt idx="8">
                  <c:v>0</c:v>
                </c:pt>
                <c:pt idx="9">
                  <c:v>98.963899999999995</c:v>
                </c:pt>
                <c:pt idx="10">
                  <c:v>99.999499999999998</c:v>
                </c:pt>
              </c:numCache>
            </c:numRef>
          </c:val>
          <c:extLst>
            <c:ext xmlns:c16="http://schemas.microsoft.com/office/drawing/2014/chart" uri="{C3380CC4-5D6E-409C-BE32-E72D297353CC}">
              <c16:uniqueId val="{00000001-183A-4835-9EB6-44B2C431A1B1}"/>
            </c:ext>
          </c:extLst>
        </c:ser>
        <c:ser>
          <c:idx val="2"/>
          <c:order val="2"/>
          <c:tx>
            <c:strRef>
              <c:f>Table!$O$201</c:f>
              <c:strCache>
                <c:ptCount val="1"/>
                <c:pt idx="0">
                  <c:v>2019</c:v>
                </c:pt>
              </c:strCache>
            </c:strRef>
          </c:tx>
          <c:spPr>
            <a:scene3d>
              <a:camera prst="orthographicFront"/>
              <a:lightRig rig="threePt" dir="t"/>
            </a:scene3d>
            <a:sp3d>
              <a:bevelT/>
              <a:bevelB/>
            </a:sp3d>
          </c:spPr>
          <c:invertIfNegative val="0"/>
          <c:cat>
            <c:strRef>
              <c:f>Table!$H$216:$H$226</c:f>
              <c:strCache>
                <c:ptCount val="11"/>
                <c:pt idx="0">
                  <c:v>All</c:v>
                </c:pt>
                <c:pt idx="1">
                  <c:v>1</c:v>
                </c:pt>
                <c:pt idx="2">
                  <c:v>1L</c:v>
                </c:pt>
                <c:pt idx="3">
                  <c:v>2</c:v>
                </c:pt>
                <c:pt idx="4">
                  <c:v>2L</c:v>
                </c:pt>
                <c:pt idx="5">
                  <c:v>2M</c:v>
                </c:pt>
                <c:pt idx="6">
                  <c:v>2H</c:v>
                </c:pt>
                <c:pt idx="7">
                  <c:v>3</c:v>
                </c:pt>
                <c:pt idx="8">
                  <c:v>3L</c:v>
                </c:pt>
                <c:pt idx="9">
                  <c:v>4</c:v>
                </c:pt>
                <c:pt idx="10">
                  <c:v>5</c:v>
                </c:pt>
              </c:strCache>
            </c:strRef>
          </c:cat>
          <c:val>
            <c:numRef>
              <c:f>Table!$O$216:$O$226</c:f>
              <c:numCache>
                <c:formatCode>0.00</c:formatCode>
                <c:ptCount val="11"/>
                <c:pt idx="0">
                  <c:v>99.723200000000006</c:v>
                </c:pt>
                <c:pt idx="1">
                  <c:v>75.454999999999998</c:v>
                </c:pt>
                <c:pt idx="2">
                  <c:v>0</c:v>
                </c:pt>
                <c:pt idx="3">
                  <c:v>88.626599999999996</c:v>
                </c:pt>
                <c:pt idx="4">
                  <c:v>100</c:v>
                </c:pt>
                <c:pt idx="5">
                  <c:v>99.333699999999993</c:v>
                </c:pt>
                <c:pt idx="6">
                  <c:v>86.951700000000002</c:v>
                </c:pt>
                <c:pt idx="7">
                  <c:v>98.750200000000007</c:v>
                </c:pt>
                <c:pt idx="8">
                  <c:v>0</c:v>
                </c:pt>
                <c:pt idx="9">
                  <c:v>99.647499999999994</c:v>
                </c:pt>
                <c:pt idx="10">
                  <c:v>99.998199999999997</c:v>
                </c:pt>
              </c:numCache>
            </c:numRef>
          </c:val>
          <c:extLst>
            <c:ext xmlns:c16="http://schemas.microsoft.com/office/drawing/2014/chart" uri="{C3380CC4-5D6E-409C-BE32-E72D297353CC}">
              <c16:uniqueId val="{00000002-183A-4835-9EB6-44B2C431A1B1}"/>
            </c:ext>
          </c:extLst>
        </c:ser>
        <c:dLbls>
          <c:showLegendKey val="0"/>
          <c:showVal val="0"/>
          <c:showCatName val="0"/>
          <c:showSerName val="0"/>
          <c:showPercent val="0"/>
          <c:showBubbleSize val="0"/>
        </c:dLbls>
        <c:gapWidth val="150"/>
        <c:axId val="1011428688"/>
        <c:axId val="1011429864"/>
      </c:barChart>
      <c:catAx>
        <c:axId val="1011428688"/>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1011429864"/>
        <c:crosses val="autoZero"/>
        <c:auto val="1"/>
        <c:lblAlgn val="ctr"/>
        <c:lblOffset val="100"/>
        <c:noMultiLvlLbl val="0"/>
      </c:catAx>
      <c:valAx>
        <c:axId val="1011429864"/>
        <c:scaling>
          <c:orientation val="minMax"/>
          <c:max val="100"/>
          <c:min val="85"/>
        </c:scaling>
        <c:delete val="0"/>
        <c:axPos val="l"/>
        <c:majorGridlines/>
        <c:title>
          <c:tx>
            <c:rich>
              <a:bodyPr rot="-5400000" vert="horz"/>
              <a:lstStyle/>
              <a:p>
                <a:pPr>
                  <a:defRPr sz="700"/>
                </a:pPr>
                <a:r>
                  <a:rPr lang="en-US" sz="700"/>
                  <a:t>Annual VKT Threshold Level (%)</a:t>
                </a:r>
              </a:p>
            </c:rich>
          </c:tx>
          <c:overlay val="0"/>
        </c:title>
        <c:numFmt formatCode="0" sourceLinked="0"/>
        <c:majorTickMark val="none"/>
        <c:minorTickMark val="none"/>
        <c:tickLblPos val="nextTo"/>
        <c:crossAx val="1011428688"/>
        <c:crosses val="autoZero"/>
        <c:crossBetween val="between"/>
      </c:valAx>
      <c:dTable>
        <c:showHorzBorder val="1"/>
        <c:showVertBorder val="1"/>
        <c:showOutline val="1"/>
        <c:showKeys val="1"/>
      </c:dTable>
      <c:spPr>
        <a:solidFill>
          <a:schemeClr val="bg1">
            <a:lumMod val="85000"/>
          </a:schemeClr>
        </a:solidFill>
        <a:scene3d>
          <a:camera prst="orthographicFront"/>
          <a:lightRig rig="threePt" dir="t"/>
        </a:scene3d>
        <a:sp3d>
          <a:bevelT/>
        </a:sp3d>
      </c:spPr>
    </c:plotArea>
    <c:plotVisOnly val="1"/>
    <c:dispBlanksAs val="gap"/>
    <c:showDLblsOverMax val="0"/>
  </c:chart>
  <c:spPr>
    <a:solidFill>
      <a:srgbClr val="EA9C00"/>
    </a:solidFill>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4F8-4514-BEE2-A493D7BF817F}"/>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B4F8-4514-BEE2-A493D7BF817F}"/>
              </c:ext>
            </c:extLst>
          </c:dPt>
          <c:dLbls>
            <c:dLbl>
              <c:idx val="1"/>
              <c:layout>
                <c:manualLayout>
                  <c:x val="0"/>
                  <c:y val="1.384083044982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F8-4514-BEE2-A493D7BF817F}"/>
                </c:ext>
              </c:extLst>
            </c:dLbl>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F8-4514-BEE2-A493D7BF817F}"/>
                </c:ext>
              </c:extLst>
            </c:dLbl>
            <c:dLbl>
              <c:idx val="4"/>
              <c:layout>
                <c:manualLayout>
                  <c:x val="0"/>
                  <c:y val="2.5852564277216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F8-4514-BEE2-A493D7BF817F}"/>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F8-4514-BEE2-A493D7BF817F}"/>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F8-4514-BEE2-A493D7BF817F}"/>
                </c:ext>
              </c:extLst>
            </c:dLbl>
            <c:dLbl>
              <c:idx val="9"/>
              <c:layout>
                <c:manualLayout>
                  <c:x val="2.530087408798671E-3"/>
                  <c:y val="1.845444059976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F8-4514-BEE2-A493D7BF817F}"/>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F8-4514-BEE2-A493D7BF817F}"/>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F8-4514-BEE2-A493D7BF817F}"/>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F8-4514-BEE2-A493D7BF817F}"/>
                </c:ext>
              </c:extLst>
            </c:dLbl>
            <c:dLbl>
              <c:idx val="15"/>
              <c:layout>
                <c:manualLayout>
                  <c:x val="2.5301322122692092E-3"/>
                  <c:y val="1.5452541813915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F8-4514-BEE2-A493D7BF817F}"/>
                </c:ext>
              </c:extLst>
            </c:dLbl>
            <c:dLbl>
              <c:idx val="16"/>
              <c:layout>
                <c:manualLayout>
                  <c:x val="2.2792747236870621E-3"/>
                  <c:y val="2.5852927553605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F8-4514-BEE2-A493D7BF817F}"/>
                </c:ext>
              </c:extLst>
            </c:dLbl>
            <c:dLbl>
              <c:idx val="17"/>
              <c:layout>
                <c:manualLayout>
                  <c:x val="4.3002239398974209E-3"/>
                  <c:y val="1.95188404217638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F8-4514-BEE2-A493D7BF817F}"/>
                </c:ext>
              </c:extLst>
            </c:dLbl>
            <c:dLbl>
              <c:idx val="19"/>
              <c:layout>
                <c:manualLayout>
                  <c:x val="2.4464831804281344E-3"/>
                  <c:y val="1.2884686991980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F8-4514-BEE2-A493D7BF817F}"/>
                </c:ext>
              </c:extLst>
            </c:dLbl>
            <c:dLbl>
              <c:idx val="20"/>
              <c:layout>
                <c:manualLayout>
                  <c:x val="-2.1958631317874257E-3"/>
                  <c:y val="1.2012097103778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F8-4514-BEE2-A493D7BF817F}"/>
                </c:ext>
              </c:extLst>
            </c:dLbl>
            <c:dLbl>
              <c:idx val="21"/>
              <c:layout>
                <c:manualLayout>
                  <c:x val="-2.4464831804281344E-3"/>
                  <c:y val="2.768166089965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F8-4514-BEE2-A493D7BF817F}"/>
                </c:ext>
              </c:extLst>
            </c:dLbl>
            <c:dLbl>
              <c:idx val="22"/>
              <c:layout>
                <c:manualLayout>
                  <c:x val="0"/>
                  <c:y val="2.768166089965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4F8-4514-BEE2-A493D7BF817F}"/>
                </c:ext>
              </c:extLst>
            </c:dLbl>
            <c:dLbl>
              <c:idx val="23"/>
              <c:layout>
                <c:manualLayout>
                  <c:x val="0"/>
                  <c:y val="2.306805074971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F8-4514-BEE2-A493D7BF817F}"/>
                </c:ext>
              </c:extLst>
            </c:dLbl>
            <c:dLbl>
              <c:idx val="24"/>
              <c:layout>
                <c:manualLayout>
                  <c:x val="0"/>
                  <c:y val="1.3840830449827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F8-4514-BEE2-A493D7BF817F}"/>
                </c:ext>
              </c:extLst>
            </c:dLbl>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Table!$G$295:$G$318</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Table!$J$295:$J$318</c:f>
              <c:numCache>
                <c:formatCode>0.00</c:formatCode>
                <c:ptCount val="24"/>
                <c:pt idx="0">
                  <c:v>74.596500000000006</c:v>
                </c:pt>
                <c:pt idx="1">
                  <c:v>37.400599999999997</c:v>
                </c:pt>
                <c:pt idx="2">
                  <c:v>71.756399999999999</c:v>
                </c:pt>
                <c:pt idx="3">
                  <c:v>76.659499999999994</c:v>
                </c:pt>
                <c:pt idx="4">
                  <c:v>55.572800000000001</c:v>
                </c:pt>
                <c:pt idx="5">
                  <c:v>71.239199999999997</c:v>
                </c:pt>
                <c:pt idx="6">
                  <c:v>78.116600000000005</c:v>
                </c:pt>
                <c:pt idx="7">
                  <c:v>56.6233</c:v>
                </c:pt>
                <c:pt idx="8">
                  <c:v>90.683800000000005</c:v>
                </c:pt>
                <c:pt idx="9">
                  <c:v>83.780299999999997</c:v>
                </c:pt>
                <c:pt idx="10">
                  <c:v>68.486599999999996</c:v>
                </c:pt>
                <c:pt idx="11">
                  <c:v>77.542299999999997</c:v>
                </c:pt>
                <c:pt idx="12">
                  <c:v>62.011800000000001</c:v>
                </c:pt>
                <c:pt idx="13">
                  <c:v>52.027700000000003</c:v>
                </c:pt>
                <c:pt idx="14">
                  <c:v>72.960700000000003</c:v>
                </c:pt>
                <c:pt idx="15">
                  <c:v>61.967799999999997</c:v>
                </c:pt>
                <c:pt idx="16">
                  <c:v>61.1051</c:v>
                </c:pt>
                <c:pt idx="17">
                  <c:v>56.921199999999999</c:v>
                </c:pt>
                <c:pt idx="18">
                  <c:v>73.992400000000004</c:v>
                </c:pt>
                <c:pt idx="19">
                  <c:v>70.7988</c:v>
                </c:pt>
                <c:pt idx="20">
                  <c:v>62.390900000000002</c:v>
                </c:pt>
                <c:pt idx="21">
                  <c:v>63.480899999999998</c:v>
                </c:pt>
                <c:pt idx="22">
                  <c:v>55.732100000000003</c:v>
                </c:pt>
                <c:pt idx="23">
                  <c:v>66.168599999999998</c:v>
                </c:pt>
              </c:numCache>
            </c:numRef>
          </c:val>
          <c:extLst>
            <c:ext xmlns:c16="http://schemas.microsoft.com/office/drawing/2014/chart" uri="{C3380CC4-5D6E-409C-BE32-E72D297353CC}">
              <c16:uniqueId val="{00000014-B4F8-4514-BEE2-A493D7BF817F}"/>
            </c:ext>
          </c:extLst>
        </c:ser>
        <c:dLbls>
          <c:showLegendKey val="0"/>
          <c:showVal val="0"/>
          <c:showCatName val="0"/>
          <c:showSerName val="0"/>
          <c:showPercent val="0"/>
          <c:showBubbleSize val="0"/>
        </c:dLbls>
        <c:gapWidth val="86"/>
        <c:axId val="1011421240"/>
        <c:axId val="1011422416"/>
      </c:barChart>
      <c:catAx>
        <c:axId val="1011421240"/>
        <c:scaling>
          <c:orientation val="minMax"/>
        </c:scaling>
        <c:delete val="0"/>
        <c:axPos val="b"/>
        <c:title>
          <c:tx>
            <c:rich>
              <a:bodyPr/>
              <a:lstStyle/>
              <a:p>
                <a:pPr>
                  <a:defRPr sz="800"/>
                </a:pPr>
                <a:r>
                  <a:rPr lang="en-US" sz="800"/>
                  <a:t>NOC</a:t>
                </a:r>
              </a:p>
            </c:rich>
          </c:tx>
          <c:layout>
            <c:manualLayout>
              <c:xMode val="edge"/>
              <c:yMode val="edge"/>
              <c:x val="0.50425595282563118"/>
              <c:y val="0.91724196637583333"/>
            </c:manualLayout>
          </c:layout>
          <c:overlay val="0"/>
        </c:title>
        <c:numFmt formatCode="General" sourceLinked="0"/>
        <c:majorTickMark val="out"/>
        <c:minorTickMark val="none"/>
        <c:tickLblPos val="nextTo"/>
        <c:txPr>
          <a:bodyPr rot="-5400000" vert="horz"/>
          <a:lstStyle/>
          <a:p>
            <a:pPr>
              <a:defRPr sz="800"/>
            </a:pPr>
            <a:endParaRPr lang="en-US"/>
          </a:p>
        </c:txPr>
        <c:crossAx val="1011422416"/>
        <c:crosses val="autoZero"/>
        <c:auto val="1"/>
        <c:lblAlgn val="ctr"/>
        <c:lblOffset val="100"/>
        <c:noMultiLvlLbl val="0"/>
      </c:catAx>
      <c:valAx>
        <c:axId val="1011422416"/>
        <c:scaling>
          <c:orientation val="minMax"/>
        </c:scaling>
        <c:delete val="0"/>
        <c:axPos val="l"/>
        <c:majorGridlines/>
        <c:title>
          <c:tx>
            <c:rich>
              <a:bodyPr rot="-5400000" vert="horz"/>
              <a:lstStyle/>
              <a:p>
                <a:pPr>
                  <a:defRPr sz="800"/>
                </a:pPr>
                <a:r>
                  <a:rPr lang="en-US" sz="800"/>
                  <a:t>NAASRA</a:t>
                </a:r>
              </a:p>
            </c:rich>
          </c:tx>
          <c:layout>
            <c:manualLayout>
              <c:xMode val="edge"/>
              <c:yMode val="edge"/>
              <c:x val="1.8987406390714921E-2"/>
              <c:y val="0.30955471396525264"/>
            </c:manualLayout>
          </c:layout>
          <c:overlay val="0"/>
        </c:title>
        <c:numFmt formatCode="0" sourceLinked="0"/>
        <c:majorTickMark val="out"/>
        <c:minorTickMark val="none"/>
        <c:tickLblPos val="nextTo"/>
        <c:txPr>
          <a:bodyPr/>
          <a:lstStyle/>
          <a:p>
            <a:pPr>
              <a:defRPr sz="800"/>
            </a:pPr>
            <a:endParaRPr lang="en-US"/>
          </a:p>
        </c:txPr>
        <c:crossAx val="1011421240"/>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844" l="0.70000000000000062" r="0.70000000000000062" t="0.75000000000000844"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3B8-47CB-AE06-52F2F28001B1}"/>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B8-47CB-AE06-52F2F28001B1}"/>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B8-47CB-AE06-52F2F28001B1}"/>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B8-47CB-AE06-52F2F28001B1}"/>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B8-47CB-AE06-52F2F28001B1}"/>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B8-47CB-AE06-52F2F28001B1}"/>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B8-47CB-AE06-52F2F28001B1}"/>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B8-47CB-AE06-52F2F28001B1}"/>
                </c:ext>
              </c:extLst>
            </c:dLbl>
            <c:dLbl>
              <c:idx val="13"/>
              <c:layout>
                <c:manualLayout>
                  <c:x val="1.6906977536898814E-4"/>
                  <c:y val="1.201224846894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B8-47CB-AE06-52F2F28001B1}"/>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B8-47CB-AE06-52F2F28001B1}"/>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B8-47CB-AE06-52F2F28001B1}"/>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B8-47CB-AE06-52F2F28001B1}"/>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B8-47CB-AE06-52F2F28001B1}"/>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3B8-47CB-AE06-52F2F28001B1}"/>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Table!$G$295:$G$317</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Table!$K$295:$K$317</c:f>
              <c:numCache>
                <c:formatCode>0.00</c:formatCode>
                <c:ptCount val="23"/>
                <c:pt idx="0">
                  <c:v>8.4279000000000082</c:v>
                </c:pt>
                <c:pt idx="1">
                  <c:v>-28.768000000000001</c:v>
                </c:pt>
                <c:pt idx="2">
                  <c:v>5.5878000000000014</c:v>
                </c:pt>
                <c:pt idx="3">
                  <c:v>10.490899999999996</c:v>
                </c:pt>
                <c:pt idx="4">
                  <c:v>-10.595799999999997</c:v>
                </c:pt>
                <c:pt idx="5">
                  <c:v>5.0705999999999989</c:v>
                </c:pt>
                <c:pt idx="6">
                  <c:v>11.948000000000008</c:v>
                </c:pt>
                <c:pt idx="7">
                  <c:v>-9.5452999999999975</c:v>
                </c:pt>
                <c:pt idx="8">
                  <c:v>24.515200000000007</c:v>
                </c:pt>
                <c:pt idx="9">
                  <c:v>17.611699999999999</c:v>
                </c:pt>
                <c:pt idx="10">
                  <c:v>2.3179999999999978</c:v>
                </c:pt>
                <c:pt idx="11">
                  <c:v>11.373699999999999</c:v>
                </c:pt>
                <c:pt idx="12">
                  <c:v>-4.1567999999999969</c:v>
                </c:pt>
                <c:pt idx="13">
                  <c:v>-14.140899999999995</c:v>
                </c:pt>
                <c:pt idx="14">
                  <c:v>6.7921000000000049</c:v>
                </c:pt>
                <c:pt idx="15">
                  <c:v>-4.200800000000001</c:v>
                </c:pt>
                <c:pt idx="16">
                  <c:v>-5.0634999999999977</c:v>
                </c:pt>
                <c:pt idx="17">
                  <c:v>-9.247399999999999</c:v>
                </c:pt>
                <c:pt idx="18">
                  <c:v>7.8238000000000056</c:v>
                </c:pt>
                <c:pt idx="19">
                  <c:v>4.6302000000000021</c:v>
                </c:pt>
                <c:pt idx="20">
                  <c:v>-3.7776999999999958</c:v>
                </c:pt>
                <c:pt idx="21">
                  <c:v>-2.6876999999999995</c:v>
                </c:pt>
                <c:pt idx="22">
                  <c:v>-10.436499999999995</c:v>
                </c:pt>
              </c:numCache>
            </c:numRef>
          </c:val>
          <c:extLst>
            <c:ext xmlns:c16="http://schemas.microsoft.com/office/drawing/2014/chart" uri="{C3380CC4-5D6E-409C-BE32-E72D297353CC}">
              <c16:uniqueId val="{0000000F-23B8-47CB-AE06-52F2F28001B1}"/>
            </c:ext>
          </c:extLst>
        </c:ser>
        <c:dLbls>
          <c:showLegendKey val="0"/>
          <c:showVal val="0"/>
          <c:showCatName val="0"/>
          <c:showSerName val="0"/>
          <c:showPercent val="0"/>
          <c:showBubbleSize val="0"/>
        </c:dLbls>
        <c:gapWidth val="86"/>
        <c:axId val="1011423984"/>
        <c:axId val="1011424768"/>
      </c:barChart>
      <c:catAx>
        <c:axId val="1011423984"/>
        <c:scaling>
          <c:orientation val="minMax"/>
        </c:scaling>
        <c:delete val="0"/>
        <c:axPos val="b"/>
        <c:title>
          <c:tx>
            <c:rich>
              <a:bodyPr/>
              <a:lstStyle/>
              <a:p>
                <a:pPr>
                  <a:defRPr sz="800"/>
                </a:pPr>
                <a:r>
                  <a:rPr lang="en-US" sz="800"/>
                  <a:t>NOC</a:t>
                </a:r>
              </a:p>
            </c:rich>
          </c:tx>
          <c:layout>
            <c:manualLayout>
              <c:xMode val="edge"/>
              <c:yMode val="edge"/>
              <c:x val="0.51662444791803619"/>
              <c:y val="0.91724190726159227"/>
            </c:manualLayout>
          </c:layout>
          <c:overlay val="0"/>
        </c:title>
        <c:numFmt formatCode="General" sourceLinked="0"/>
        <c:majorTickMark val="out"/>
        <c:minorTickMark val="none"/>
        <c:tickLblPos val="low"/>
        <c:txPr>
          <a:bodyPr rot="-5400000" vert="horz"/>
          <a:lstStyle/>
          <a:p>
            <a:pPr>
              <a:defRPr sz="800"/>
            </a:pPr>
            <a:endParaRPr lang="en-US"/>
          </a:p>
        </c:txPr>
        <c:crossAx val="1011424768"/>
        <c:crosses val="autoZero"/>
        <c:auto val="1"/>
        <c:lblAlgn val="ctr"/>
        <c:lblOffset val="100"/>
        <c:noMultiLvlLbl val="0"/>
      </c:catAx>
      <c:valAx>
        <c:axId val="1011424768"/>
        <c:scaling>
          <c:orientation val="minMax"/>
        </c:scaling>
        <c:delete val="0"/>
        <c:axPos val="l"/>
        <c:majorGridlines/>
        <c:title>
          <c:tx>
            <c:rich>
              <a:bodyPr rot="-5400000" vert="horz"/>
              <a:lstStyle/>
              <a:p>
                <a:pPr>
                  <a:defRPr sz="800"/>
                </a:pPr>
                <a:r>
                  <a:rPr lang="en-US" sz="800"/>
                  <a:t>NAASRA</a:t>
                </a:r>
                <a:r>
                  <a:rPr lang="en-US" sz="800" baseline="0"/>
                  <a:t> Poin</a:t>
                </a:r>
                <a:r>
                  <a:rPr lang="en-US" sz="800"/>
                  <a:t>t</a:t>
                </a:r>
              </a:p>
            </c:rich>
          </c:tx>
          <c:layout>
            <c:manualLayout>
              <c:xMode val="edge"/>
              <c:yMode val="edge"/>
              <c:x val="3.3266620893167571E-2"/>
              <c:y val="0.25613517060367452"/>
            </c:manualLayout>
          </c:layout>
          <c:overlay val="0"/>
        </c:title>
        <c:numFmt formatCode="0" sourceLinked="0"/>
        <c:majorTickMark val="out"/>
        <c:minorTickMark val="none"/>
        <c:tickLblPos val="nextTo"/>
        <c:txPr>
          <a:bodyPr/>
          <a:lstStyle/>
          <a:p>
            <a:pPr>
              <a:defRPr sz="800"/>
            </a:pPr>
            <a:endParaRPr lang="en-US"/>
          </a:p>
        </c:txPr>
        <c:crossAx val="1011423984"/>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0771-4B5E-982B-A9C9A88E34B1}"/>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0771-4B5E-982B-A9C9A88E34B1}"/>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71-4B5E-982B-A9C9A88E34B1}"/>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71-4B5E-982B-A9C9A88E34B1}"/>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71-4B5E-982B-A9C9A88E34B1}"/>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71-4B5E-982B-A9C9A88E34B1}"/>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71-4B5E-982B-A9C9A88E34B1}"/>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71-4B5E-982B-A9C9A88E34B1}"/>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71-4B5E-982B-A9C9A88E34B1}"/>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71-4B5E-982B-A9C9A88E34B1}"/>
                </c:ext>
              </c:extLst>
            </c:dLbl>
            <c:dLbl>
              <c:idx val="15"/>
              <c:layout>
                <c:manualLayout>
                  <c:x val="2.5301322122692092E-3"/>
                  <c:y val="1.54525418139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71-4B5E-982B-A9C9A88E34B1}"/>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71-4B5E-982B-A9C9A88E34B1}"/>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771-4B5E-982B-A9C9A88E34B1}"/>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771-4B5E-982B-A9C9A88E34B1}"/>
                </c:ext>
              </c:extLst>
            </c:dLbl>
            <c:dLbl>
              <c:idx val="20"/>
              <c:layout>
                <c:manualLayout>
                  <c:x val="2.52048341866012E-3"/>
                  <c:y val="2.5998210817396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771-4B5E-982B-A9C9A88E34B1}"/>
                </c:ext>
              </c:extLst>
            </c:dLbl>
            <c:dLbl>
              <c:idx val="21"/>
              <c:layout>
                <c:manualLayout>
                  <c:x val="0"/>
                  <c:y val="2.3310031866832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771-4B5E-982B-A9C9A88E34B1}"/>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Table!$G$295:$G$318</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Table!$L$295:$L$318</c:f>
              <c:numCache>
                <c:formatCode>0.00</c:formatCode>
                <c:ptCount val="24"/>
                <c:pt idx="0">
                  <c:v>3.8287</c:v>
                </c:pt>
                <c:pt idx="1">
                  <c:v>0.41639999999999999</c:v>
                </c:pt>
                <c:pt idx="2">
                  <c:v>2.7307000000000001</c:v>
                </c:pt>
                <c:pt idx="3">
                  <c:v>3.9095</c:v>
                </c:pt>
                <c:pt idx="4">
                  <c:v>1.218</c:v>
                </c:pt>
                <c:pt idx="5">
                  <c:v>2.9903</c:v>
                </c:pt>
                <c:pt idx="6">
                  <c:v>4.1421000000000001</c:v>
                </c:pt>
                <c:pt idx="7">
                  <c:v>1.6131</c:v>
                </c:pt>
                <c:pt idx="8">
                  <c:v>8.5502000000000002</c:v>
                </c:pt>
                <c:pt idx="9">
                  <c:v>5.1433999999999997</c:v>
                </c:pt>
                <c:pt idx="10">
                  <c:v>2.3574000000000002</c:v>
                </c:pt>
                <c:pt idx="11">
                  <c:v>5.8615000000000004</c:v>
                </c:pt>
                <c:pt idx="12">
                  <c:v>1.7032</c:v>
                </c:pt>
                <c:pt idx="13">
                  <c:v>1.0398000000000001</c:v>
                </c:pt>
                <c:pt idx="14">
                  <c:v>4.0195999999999996</c:v>
                </c:pt>
                <c:pt idx="15">
                  <c:v>2.1930000000000001</c:v>
                </c:pt>
                <c:pt idx="16">
                  <c:v>2.4933000000000001</c:v>
                </c:pt>
                <c:pt idx="17">
                  <c:v>1.0750999999999999</c:v>
                </c:pt>
                <c:pt idx="18">
                  <c:v>4.3489000000000004</c:v>
                </c:pt>
                <c:pt idx="19">
                  <c:v>3.0213999999999999</c:v>
                </c:pt>
                <c:pt idx="20">
                  <c:v>1.6464000000000001</c:v>
                </c:pt>
                <c:pt idx="21">
                  <c:v>1.7853000000000001</c:v>
                </c:pt>
                <c:pt idx="22">
                  <c:v>1.1293</c:v>
                </c:pt>
                <c:pt idx="23">
                  <c:v>2.7366000000000001</c:v>
                </c:pt>
              </c:numCache>
            </c:numRef>
          </c:val>
          <c:extLst>
            <c:ext xmlns:c16="http://schemas.microsoft.com/office/drawing/2014/chart" uri="{C3380CC4-5D6E-409C-BE32-E72D297353CC}">
              <c16:uniqueId val="{00000012-0771-4B5E-982B-A9C9A88E34B1}"/>
            </c:ext>
          </c:extLst>
        </c:ser>
        <c:dLbls>
          <c:showLegendKey val="0"/>
          <c:showVal val="0"/>
          <c:showCatName val="0"/>
          <c:showSerName val="0"/>
          <c:showPercent val="0"/>
          <c:showBubbleSize val="0"/>
        </c:dLbls>
        <c:gapWidth val="86"/>
        <c:axId val="1011427512"/>
        <c:axId val="1011430256"/>
      </c:barChart>
      <c:catAx>
        <c:axId val="1011427512"/>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pPr>
            <a:endParaRPr lang="en-US"/>
          </a:p>
        </c:txPr>
        <c:crossAx val="1011430256"/>
        <c:crosses val="autoZero"/>
        <c:auto val="1"/>
        <c:lblAlgn val="ctr"/>
        <c:lblOffset val="100"/>
        <c:noMultiLvlLbl val="0"/>
      </c:catAx>
      <c:valAx>
        <c:axId val="1011430256"/>
        <c:scaling>
          <c:orientation val="minMax"/>
        </c:scaling>
        <c:delete val="0"/>
        <c:axPos val="l"/>
        <c:majorGridlines/>
        <c:title>
          <c:tx>
            <c:rich>
              <a:bodyPr rot="-5400000" vert="horz"/>
              <a:lstStyle/>
              <a:p>
                <a:pPr>
                  <a:defRPr sz="800"/>
                </a:pPr>
                <a:r>
                  <a:rPr lang="en-US" sz="800"/>
                  <a:t>Percentage (%)</a:t>
                </a:r>
                <a:r>
                  <a:rPr lang="en-US" sz="800" baseline="0"/>
                  <a:t> &gt; 150 NAASRA</a:t>
                </a:r>
                <a:endParaRPr lang="en-US" sz="800"/>
              </a:p>
            </c:rich>
          </c:tx>
          <c:layout>
            <c:manualLayout>
              <c:xMode val="edge"/>
              <c:yMode val="edge"/>
              <c:x val="2.4057163957166949E-2"/>
              <c:y val="0.18532613304191511"/>
            </c:manualLayout>
          </c:layout>
          <c:overlay val="0"/>
        </c:title>
        <c:numFmt formatCode="0.0" sourceLinked="0"/>
        <c:majorTickMark val="out"/>
        <c:minorTickMark val="none"/>
        <c:tickLblPos val="nextTo"/>
        <c:txPr>
          <a:bodyPr/>
          <a:lstStyle/>
          <a:p>
            <a:pPr>
              <a:defRPr sz="800"/>
            </a:pPr>
            <a:endParaRPr lang="en-US"/>
          </a:p>
        </c:txPr>
        <c:crossAx val="1011427512"/>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3332381906745"/>
          <c:y val="5.5172413793103482E-2"/>
          <c:w val="0.71303478114097552"/>
          <c:h val="0.74904262829215362"/>
        </c:manualLayout>
      </c:layout>
      <c:barChart>
        <c:barDir val="col"/>
        <c:grouping val="clustered"/>
        <c:varyColors val="0"/>
        <c:ser>
          <c:idx val="0"/>
          <c:order val="0"/>
          <c:tx>
            <c:strRef>
              <c:f>Table!$E$280</c:f>
              <c:strCache>
                <c:ptCount val="1"/>
                <c:pt idx="0">
                  <c:v>ASA</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B06-4484-B3BA-097944E72DA6}"/>
              </c:ext>
            </c:extLst>
          </c:dPt>
          <c:cat>
            <c:numRef>
              <c:f>Table!$J$274:$O$274</c:f>
              <c:numCache>
                <c:formatCode>General</c:formatCode>
                <c:ptCount val="6"/>
                <c:pt idx="0">
                  <c:v>2014</c:v>
                </c:pt>
                <c:pt idx="1">
                  <c:v>2015</c:v>
                </c:pt>
                <c:pt idx="2">
                  <c:v>2016</c:v>
                </c:pt>
                <c:pt idx="3">
                  <c:v>2017</c:v>
                </c:pt>
                <c:pt idx="4">
                  <c:v>2018</c:v>
                </c:pt>
                <c:pt idx="5">
                  <c:v>2019</c:v>
                </c:pt>
              </c:numCache>
            </c:numRef>
          </c:cat>
          <c:val>
            <c:numRef>
              <c:f>Table!$J$280:$O$280</c:f>
              <c:numCache>
                <c:formatCode>_(* #,##0.00_);_(* \(#,##0.00\);_(* "-"??_);_(@_)</c:formatCode>
                <c:ptCount val="6"/>
                <c:pt idx="0">
                  <c:v>6.1173999999999999</c:v>
                </c:pt>
                <c:pt idx="1">
                  <c:v>5.9791999999999996</c:v>
                </c:pt>
                <c:pt idx="2">
                  <c:v>6.1459000000000001</c:v>
                </c:pt>
                <c:pt idx="3">
                  <c:v>6.4067999999999996</c:v>
                </c:pt>
                <c:pt idx="4">
                  <c:v>6.5053999999999998</c:v>
                </c:pt>
                <c:pt idx="5">
                  <c:v>6.1920999999999999</c:v>
                </c:pt>
              </c:numCache>
            </c:numRef>
          </c:val>
          <c:extLst>
            <c:ext xmlns:c16="http://schemas.microsoft.com/office/drawing/2014/chart" uri="{C3380CC4-5D6E-409C-BE32-E72D297353CC}">
              <c16:uniqueId val="{00000002-CB06-4484-B3BA-097944E72DA6}"/>
            </c:ext>
          </c:extLst>
        </c:ser>
        <c:ser>
          <c:idx val="2"/>
          <c:order val="2"/>
          <c:tx>
            <c:strRef>
              <c:f>Table!$E$282</c:f>
              <c:strCache>
                <c:ptCount val="1"/>
                <c:pt idx="0">
                  <c:v>ARSL</c:v>
                </c:pt>
              </c:strCache>
            </c:strRef>
          </c:tx>
          <c:spPr>
            <a:solidFill>
              <a:srgbClr val="FFFF00"/>
            </a:solidFill>
            <a:scene3d>
              <a:camera prst="orthographicFront"/>
              <a:lightRig rig="threePt" dir="t"/>
            </a:scene3d>
            <a:sp3d>
              <a:bevelT/>
              <a:bevelB/>
            </a:sp3d>
          </c:spPr>
          <c:invertIfNegative val="0"/>
          <c:cat>
            <c:numRef>
              <c:f>Table!$J$274:$O$274</c:f>
              <c:numCache>
                <c:formatCode>General</c:formatCode>
                <c:ptCount val="6"/>
                <c:pt idx="0">
                  <c:v>2014</c:v>
                </c:pt>
                <c:pt idx="1">
                  <c:v>2015</c:v>
                </c:pt>
                <c:pt idx="2">
                  <c:v>2016</c:v>
                </c:pt>
                <c:pt idx="3">
                  <c:v>2017</c:v>
                </c:pt>
                <c:pt idx="4">
                  <c:v>2018</c:v>
                </c:pt>
                <c:pt idx="5">
                  <c:v>2019</c:v>
                </c:pt>
              </c:numCache>
            </c:numRef>
          </c:cat>
          <c:val>
            <c:numRef>
              <c:f>Table!$J$282:$O$282</c:f>
              <c:numCache>
                <c:formatCode>_(* #,##0.00_);_(* \(#,##0.00\);_(* "-"??_);_(@_)</c:formatCode>
                <c:ptCount val="6"/>
                <c:pt idx="0">
                  <c:v>3.4556</c:v>
                </c:pt>
                <c:pt idx="1">
                  <c:v>3.9074</c:v>
                </c:pt>
                <c:pt idx="2">
                  <c:v>4.1967999999999996</c:v>
                </c:pt>
                <c:pt idx="3">
                  <c:v>3.8166000000000002</c:v>
                </c:pt>
                <c:pt idx="4">
                  <c:v>3.8089</c:v>
                </c:pt>
                <c:pt idx="5">
                  <c:v>4.0548000000000002</c:v>
                </c:pt>
              </c:numCache>
            </c:numRef>
          </c:val>
          <c:extLst>
            <c:ext xmlns:c16="http://schemas.microsoft.com/office/drawing/2014/chart" uri="{C3380CC4-5D6E-409C-BE32-E72D297353CC}">
              <c16:uniqueId val="{00000003-CB06-4484-B3BA-097944E72DA6}"/>
            </c:ext>
          </c:extLst>
        </c:ser>
        <c:dLbls>
          <c:showLegendKey val="0"/>
          <c:showVal val="0"/>
          <c:showCatName val="0"/>
          <c:showSerName val="0"/>
          <c:showPercent val="0"/>
          <c:showBubbleSize val="0"/>
        </c:dLbls>
        <c:gapWidth val="150"/>
        <c:axId val="1004799272"/>
        <c:axId val="1004798488"/>
      </c:barChart>
      <c:lineChart>
        <c:grouping val="standard"/>
        <c:varyColors val="0"/>
        <c:ser>
          <c:idx val="1"/>
          <c:order val="1"/>
          <c:tx>
            <c:strRef>
              <c:f>Table!$E$281</c:f>
              <c:strCache>
                <c:ptCount val="1"/>
                <c:pt idx="0">
                  <c:v>Length</c:v>
                </c:pt>
              </c:strCache>
            </c:strRef>
          </c:tx>
          <c:marker>
            <c:symbol val="circle"/>
            <c:size val="5"/>
            <c:spPr>
              <a:solidFill>
                <a:srgbClr val="C00000"/>
              </a:solidFill>
            </c:spPr>
          </c:marker>
          <c:cat>
            <c:numRef>
              <c:f>Table!$J$274:$O$274</c:f>
              <c:numCache>
                <c:formatCode>General</c:formatCode>
                <c:ptCount val="6"/>
                <c:pt idx="0">
                  <c:v>2014</c:v>
                </c:pt>
                <c:pt idx="1">
                  <c:v>2015</c:v>
                </c:pt>
                <c:pt idx="2">
                  <c:v>2016</c:v>
                </c:pt>
                <c:pt idx="3">
                  <c:v>2017</c:v>
                </c:pt>
                <c:pt idx="4">
                  <c:v>2018</c:v>
                </c:pt>
                <c:pt idx="5">
                  <c:v>2019</c:v>
                </c:pt>
              </c:numCache>
            </c:numRef>
          </c:cat>
          <c:val>
            <c:numRef>
              <c:f>Table!$J$281:$O$281</c:f>
              <c:numCache>
                <c:formatCode>_(* #,##0.00_);_(* \(#,##0.00\);_(* "-"??_);_(@_)</c:formatCode>
                <c:ptCount val="6"/>
                <c:pt idx="0">
                  <c:v>881.16399999999999</c:v>
                </c:pt>
                <c:pt idx="1">
                  <c:v>881.34199999999998</c:v>
                </c:pt>
                <c:pt idx="2">
                  <c:v>881.17399999999998</c:v>
                </c:pt>
                <c:pt idx="3">
                  <c:v>970.81200000000001</c:v>
                </c:pt>
                <c:pt idx="4">
                  <c:v>970.56</c:v>
                </c:pt>
                <c:pt idx="5">
                  <c:v>962.28700000000003</c:v>
                </c:pt>
              </c:numCache>
            </c:numRef>
          </c:val>
          <c:smooth val="0"/>
          <c:extLst>
            <c:ext xmlns:c16="http://schemas.microsoft.com/office/drawing/2014/chart" uri="{C3380CC4-5D6E-409C-BE32-E72D297353CC}">
              <c16:uniqueId val="{00000004-CB06-4484-B3BA-097944E72DA6}"/>
            </c:ext>
          </c:extLst>
        </c:ser>
        <c:dLbls>
          <c:showLegendKey val="0"/>
          <c:showVal val="0"/>
          <c:showCatName val="0"/>
          <c:showSerName val="0"/>
          <c:showPercent val="0"/>
          <c:showBubbleSize val="0"/>
        </c:dLbls>
        <c:marker val="1"/>
        <c:smooth val="0"/>
        <c:axId val="1004798880"/>
        <c:axId val="1004800840"/>
      </c:lineChart>
      <c:catAx>
        <c:axId val="100479927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04798488"/>
        <c:crosses val="autoZero"/>
        <c:auto val="1"/>
        <c:lblAlgn val="ctr"/>
        <c:lblOffset val="100"/>
        <c:noMultiLvlLbl val="0"/>
      </c:catAx>
      <c:valAx>
        <c:axId val="1004798488"/>
        <c:scaling>
          <c:orientation val="minMax"/>
        </c:scaling>
        <c:delete val="0"/>
        <c:axPos val="l"/>
        <c:majorGridlines/>
        <c:title>
          <c:tx>
            <c:rich>
              <a:bodyPr rot="-5400000" vert="horz"/>
              <a:lstStyle/>
              <a:p>
                <a:pPr>
                  <a:defRPr sz="700"/>
                </a:pPr>
                <a:r>
                  <a:rPr lang="en-US" sz="700"/>
                  <a:t>Average Age</a:t>
                </a:r>
              </a:p>
            </c:rich>
          </c:tx>
          <c:layout>
            <c:manualLayout>
              <c:xMode val="edge"/>
              <c:yMode val="edge"/>
              <c:x val="5.3130858642669636E-2"/>
              <c:y val="0.30643422080601135"/>
            </c:manualLayout>
          </c:layout>
          <c:overlay val="0"/>
        </c:title>
        <c:numFmt formatCode="0.0" sourceLinked="0"/>
        <c:majorTickMark val="none"/>
        <c:minorTickMark val="none"/>
        <c:tickLblPos val="nextTo"/>
        <c:txPr>
          <a:bodyPr/>
          <a:lstStyle/>
          <a:p>
            <a:pPr>
              <a:defRPr sz="800"/>
            </a:pPr>
            <a:endParaRPr lang="en-US"/>
          </a:p>
        </c:txPr>
        <c:crossAx val="1004799272"/>
        <c:crosses val="autoZero"/>
        <c:crossBetween val="between"/>
      </c:valAx>
      <c:valAx>
        <c:axId val="1004800840"/>
        <c:scaling>
          <c:orientation val="minMax"/>
        </c:scaling>
        <c:delete val="0"/>
        <c:axPos val="r"/>
        <c:title>
          <c:tx>
            <c:rich>
              <a:bodyPr rot="-5400000" vert="horz"/>
              <a:lstStyle/>
              <a:p>
                <a:pPr>
                  <a:defRPr sz="700"/>
                </a:pPr>
                <a:r>
                  <a:rPr lang="en-US" sz="700"/>
                  <a:t>Network Length (km)</a:t>
                </a:r>
              </a:p>
            </c:rich>
          </c:tx>
          <c:overlay val="0"/>
        </c:title>
        <c:numFmt formatCode="0.0" sourceLinked="0"/>
        <c:majorTickMark val="out"/>
        <c:minorTickMark val="none"/>
        <c:tickLblPos val="nextTo"/>
        <c:txPr>
          <a:bodyPr/>
          <a:lstStyle/>
          <a:p>
            <a:pPr>
              <a:defRPr sz="700"/>
            </a:pPr>
            <a:endParaRPr lang="en-US"/>
          </a:p>
        </c:txPr>
        <c:crossAx val="1004798880"/>
        <c:crosses val="max"/>
        <c:crossBetween val="between"/>
      </c:valAx>
      <c:catAx>
        <c:axId val="1004798880"/>
        <c:scaling>
          <c:orientation val="minMax"/>
        </c:scaling>
        <c:delete val="1"/>
        <c:axPos val="b"/>
        <c:numFmt formatCode="General" sourceLinked="1"/>
        <c:majorTickMark val="out"/>
        <c:minorTickMark val="none"/>
        <c:tickLblPos val="none"/>
        <c:crossAx val="1004800840"/>
        <c:crosses val="autoZero"/>
        <c:auto val="1"/>
        <c:lblAlgn val="ctr"/>
        <c:lblOffset val="100"/>
        <c:noMultiLvlLbl val="0"/>
      </c:catAx>
      <c:dTable>
        <c:showHorzBorder val="1"/>
        <c:showVertBorder val="1"/>
        <c:showOutline val="1"/>
        <c:showKeys val="1"/>
        <c:txPr>
          <a:bodyPr/>
          <a:lstStyle/>
          <a:p>
            <a:pPr rtl="0">
              <a:defRPr sz="800"/>
            </a:pPr>
            <a:endParaRPr lang="en-US"/>
          </a:p>
        </c:txPr>
      </c:dTable>
      <c:spPr>
        <a:solidFill>
          <a:srgbClr val="D7D163"/>
        </a:solidFill>
      </c:spPr>
    </c:plotArea>
    <c:plotVisOnly val="1"/>
    <c:dispBlanksAs val="gap"/>
    <c:showDLblsOverMax val="0"/>
  </c:chart>
  <c:spPr>
    <a:solidFill>
      <a:srgbClr val="85A644"/>
    </a:solidFill>
    <a:scene3d>
      <a:camera prst="orthographicFront"/>
      <a:lightRig rig="threePt" dir="t"/>
    </a:scene3d>
    <a:sp3d>
      <a:bevelT/>
    </a:sp3d>
  </c:spPr>
  <c:printSettings>
    <c:headerFooter/>
    <c:pageMargins b="0.7500000000000091" l="0.70000000000000062" r="0.70000000000000062" t="0.7500000000000091"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923705008223328E-2"/>
          <c:y val="2.446571358030921E-2"/>
          <c:w val="0.8933240184163671"/>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FE3-4281-86AE-2FF487D4C991}"/>
              </c:ext>
            </c:extLst>
          </c:dPt>
          <c:dLbls>
            <c:dLbl>
              <c:idx val="3"/>
              <c:layout>
                <c:manualLayout>
                  <c:x val="6.5398479533866025E-5"/>
                  <c:y val="1.259508487130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E3-4281-86AE-2FF487D4C991}"/>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E3-4281-86AE-2FF487D4C991}"/>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E3-4281-86AE-2FF487D4C991}"/>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E3-4281-86AE-2FF487D4C991}"/>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E3-4281-86AE-2FF487D4C991}"/>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E3-4281-86AE-2FF487D4C991}"/>
                </c:ext>
              </c:extLst>
            </c:dLbl>
            <c:dLbl>
              <c:idx val="12"/>
              <c:layout>
                <c:manualLayout>
                  <c:x val="4.9291435613062233E-3"/>
                  <c:y val="3.3752088217855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E3-4281-86AE-2FF487D4C991}"/>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E3-4281-86AE-2FF487D4C991}"/>
                </c:ext>
              </c:extLst>
            </c:dLbl>
            <c:dLbl>
              <c:idx val="15"/>
              <c:layout>
                <c:manualLayout>
                  <c:x val="2.5301322122692092E-3"/>
                  <c:y val="1.54525418139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E3-4281-86AE-2FF487D4C991}"/>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E3-4281-86AE-2FF487D4C991}"/>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E3-4281-86AE-2FF487D4C991}"/>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E3-4281-86AE-2FF487D4C991}"/>
                </c:ext>
              </c:extLst>
            </c:dLbl>
            <c:dLbl>
              <c:idx val="20"/>
              <c:layout>
                <c:manualLayout>
                  <c:x val="-4.7327540619344945E-3"/>
                  <c:y val="2.1167095273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E3-4281-86AE-2FF487D4C991}"/>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Table!$G$295:$G$317</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Table!$N$295:$N$317</c:f>
              <c:numCache>
                <c:formatCode>0.00</c:formatCode>
                <c:ptCount val="23"/>
                <c:pt idx="0">
                  <c:v>1.0920999999999998</c:v>
                </c:pt>
                <c:pt idx="1">
                  <c:v>-2.3202000000000003</c:v>
                </c:pt>
                <c:pt idx="2">
                  <c:v>-5.9000000000000163E-3</c:v>
                </c:pt>
                <c:pt idx="3">
                  <c:v>1.1728999999999998</c:v>
                </c:pt>
                <c:pt idx="4">
                  <c:v>-1.5186000000000002</c:v>
                </c:pt>
                <c:pt idx="5">
                  <c:v>0.25369999999999981</c:v>
                </c:pt>
                <c:pt idx="6">
                  <c:v>1.4055</c:v>
                </c:pt>
                <c:pt idx="7">
                  <c:v>-1.1235000000000002</c:v>
                </c:pt>
                <c:pt idx="8">
                  <c:v>5.8136000000000001</c:v>
                </c:pt>
                <c:pt idx="9">
                  <c:v>2.4067999999999996</c:v>
                </c:pt>
                <c:pt idx="10">
                  <c:v>-0.37919999999999998</c:v>
                </c:pt>
                <c:pt idx="11">
                  <c:v>3.1249000000000002</c:v>
                </c:pt>
                <c:pt idx="12">
                  <c:v>-1.0334000000000001</c:v>
                </c:pt>
                <c:pt idx="13">
                  <c:v>-1.6968000000000001</c:v>
                </c:pt>
                <c:pt idx="14">
                  <c:v>1.2829999999999995</c:v>
                </c:pt>
                <c:pt idx="15">
                  <c:v>-0.54360000000000008</c:v>
                </c:pt>
                <c:pt idx="16">
                  <c:v>-0.24330000000000007</c:v>
                </c:pt>
                <c:pt idx="17">
                  <c:v>-1.6615000000000002</c:v>
                </c:pt>
                <c:pt idx="18">
                  <c:v>1.6123000000000003</c:v>
                </c:pt>
                <c:pt idx="19">
                  <c:v>0.28479999999999972</c:v>
                </c:pt>
                <c:pt idx="20">
                  <c:v>-1.0902000000000001</c:v>
                </c:pt>
                <c:pt idx="21">
                  <c:v>-0.95130000000000003</c:v>
                </c:pt>
                <c:pt idx="22">
                  <c:v>-1.6073000000000002</c:v>
                </c:pt>
              </c:numCache>
            </c:numRef>
          </c:val>
          <c:extLst>
            <c:ext xmlns:c16="http://schemas.microsoft.com/office/drawing/2014/chart" uri="{C3380CC4-5D6E-409C-BE32-E72D297353CC}">
              <c16:uniqueId val="{0000000F-BFE3-4281-86AE-2FF487D4C991}"/>
            </c:ext>
          </c:extLst>
        </c:ser>
        <c:dLbls>
          <c:showLegendKey val="0"/>
          <c:showVal val="0"/>
          <c:showCatName val="0"/>
          <c:showSerName val="0"/>
          <c:showPercent val="0"/>
          <c:showBubbleSize val="0"/>
        </c:dLbls>
        <c:gapWidth val="86"/>
        <c:axId val="1011432216"/>
        <c:axId val="1011422024"/>
      </c:barChart>
      <c:catAx>
        <c:axId val="1011432216"/>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out"/>
        <c:tickLblPos val="low"/>
        <c:txPr>
          <a:bodyPr rot="-5400000" vert="horz"/>
          <a:lstStyle/>
          <a:p>
            <a:pPr>
              <a:defRPr sz="800"/>
            </a:pPr>
            <a:endParaRPr lang="en-US"/>
          </a:p>
        </c:txPr>
        <c:crossAx val="1011422024"/>
        <c:crosses val="autoZero"/>
        <c:auto val="1"/>
        <c:lblAlgn val="ctr"/>
        <c:lblOffset val="100"/>
        <c:noMultiLvlLbl val="0"/>
      </c:catAx>
      <c:valAx>
        <c:axId val="1011422024"/>
        <c:scaling>
          <c:orientation val="minMax"/>
        </c:scaling>
        <c:delete val="0"/>
        <c:axPos val="l"/>
        <c:majorGridlines/>
        <c:numFmt formatCode="0" sourceLinked="0"/>
        <c:majorTickMark val="out"/>
        <c:minorTickMark val="none"/>
        <c:tickLblPos val="nextTo"/>
        <c:txPr>
          <a:bodyPr/>
          <a:lstStyle/>
          <a:p>
            <a:pPr>
              <a:defRPr sz="800"/>
            </a:pPr>
            <a:endParaRPr lang="en-US"/>
          </a:p>
        </c:txPr>
        <c:crossAx val="1011432216"/>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57289463087395"/>
          <c:y val="5.5542786881369557E-2"/>
          <c:w val="0.8786746380798941"/>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AE0-4847-8632-BFF9610BF099}"/>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E0-4847-8632-BFF9610BF099}"/>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E0-4847-8632-BFF9610BF099}"/>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E0-4847-8632-BFF9610BF099}"/>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E0-4847-8632-BFF9610BF099}"/>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E0-4847-8632-BFF9610BF099}"/>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E0-4847-8632-BFF9610BF099}"/>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E0-4847-8632-BFF9610BF099}"/>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E0-4847-8632-BFF9610BF099}"/>
                </c:ext>
              </c:extLst>
            </c:dLbl>
            <c:dLbl>
              <c:idx val="15"/>
              <c:layout>
                <c:manualLayout>
                  <c:x val="2.5301322122692092E-3"/>
                  <c:y val="1.54525418139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E0-4847-8632-BFF9610BF099}"/>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E0-4847-8632-BFF9610BF099}"/>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E0-4847-8632-BFF9610BF099}"/>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E0-4847-8632-BFF9610BF099}"/>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E0-4847-8632-BFF9610BF099}"/>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Table!$G$295:$G$317</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Table!$O$295:$O$317</c:f>
              <c:numCache>
                <c:formatCode>0.00</c:formatCode>
                <c:ptCount val="23"/>
                <c:pt idx="0">
                  <c:v>1.7519999999999998</c:v>
                </c:pt>
                <c:pt idx="1">
                  <c:v>-4.0878999999999994</c:v>
                </c:pt>
                <c:pt idx="2">
                  <c:v>0.14460000000000051</c:v>
                </c:pt>
                <c:pt idx="3">
                  <c:v>2.8376999999999999</c:v>
                </c:pt>
                <c:pt idx="4">
                  <c:v>-2.0651999999999999</c:v>
                </c:pt>
                <c:pt idx="5">
                  <c:v>0.14379999999999971</c:v>
                </c:pt>
                <c:pt idx="6">
                  <c:v>2.5479000000000003</c:v>
                </c:pt>
                <c:pt idx="7">
                  <c:v>-1.0924999999999998</c:v>
                </c:pt>
                <c:pt idx="8">
                  <c:v>5.6517000000000008</c:v>
                </c:pt>
                <c:pt idx="9">
                  <c:v>5.2319000000000004</c:v>
                </c:pt>
                <c:pt idx="10">
                  <c:v>-0.37509999999999977</c:v>
                </c:pt>
                <c:pt idx="11">
                  <c:v>3.1480000000000006</c:v>
                </c:pt>
                <c:pt idx="12">
                  <c:v>-1.1597</c:v>
                </c:pt>
                <c:pt idx="13">
                  <c:v>-2.2904</c:v>
                </c:pt>
                <c:pt idx="14">
                  <c:v>2.8432000000000004</c:v>
                </c:pt>
                <c:pt idx="15">
                  <c:v>-1.0989</c:v>
                </c:pt>
                <c:pt idx="16">
                  <c:v>-0.29070000000000018</c:v>
                </c:pt>
                <c:pt idx="17">
                  <c:v>-2.7418999999999998</c:v>
                </c:pt>
                <c:pt idx="18">
                  <c:v>2.4421999999999997</c:v>
                </c:pt>
                <c:pt idx="19">
                  <c:v>0.5354000000000001</c:v>
                </c:pt>
                <c:pt idx="20">
                  <c:v>-1.7616999999999998</c:v>
                </c:pt>
                <c:pt idx="21">
                  <c:v>-1.7477</c:v>
                </c:pt>
                <c:pt idx="22">
                  <c:v>-2.9550999999999998</c:v>
                </c:pt>
              </c:numCache>
            </c:numRef>
          </c:val>
          <c:extLst>
            <c:ext xmlns:c16="http://schemas.microsoft.com/office/drawing/2014/chart" uri="{C3380CC4-5D6E-409C-BE32-E72D297353CC}">
              <c16:uniqueId val="{0000000F-EAE0-4847-8632-BFF9610BF099}"/>
            </c:ext>
          </c:extLst>
        </c:ser>
        <c:dLbls>
          <c:showLegendKey val="0"/>
          <c:showVal val="0"/>
          <c:showCatName val="0"/>
          <c:showSerName val="0"/>
          <c:showPercent val="0"/>
          <c:showBubbleSize val="0"/>
        </c:dLbls>
        <c:gapWidth val="86"/>
        <c:axId val="1011435352"/>
        <c:axId val="1011434176"/>
      </c:barChart>
      <c:catAx>
        <c:axId val="1011435352"/>
        <c:scaling>
          <c:orientation val="minMax"/>
        </c:scaling>
        <c:delete val="0"/>
        <c:axPos val="b"/>
        <c:title>
          <c:tx>
            <c:rich>
              <a:bodyPr/>
              <a:lstStyle/>
              <a:p>
                <a:pPr>
                  <a:defRPr sz="800"/>
                </a:pPr>
                <a:r>
                  <a:rPr lang="en-US" sz="800"/>
                  <a:t>NOC</a:t>
                </a:r>
              </a:p>
            </c:rich>
          </c:tx>
          <c:layout>
            <c:manualLayout>
              <c:xMode val="edge"/>
              <c:yMode val="edge"/>
              <c:x val="0.51920925862403244"/>
              <c:y val="0.90350964770165376"/>
            </c:manualLayout>
          </c:layout>
          <c:overlay val="0"/>
        </c:title>
        <c:numFmt formatCode="General" sourceLinked="0"/>
        <c:majorTickMark val="out"/>
        <c:minorTickMark val="out"/>
        <c:tickLblPos val="low"/>
        <c:txPr>
          <a:bodyPr rot="-5400000" vert="horz"/>
          <a:lstStyle/>
          <a:p>
            <a:pPr>
              <a:defRPr sz="800"/>
            </a:pPr>
            <a:endParaRPr lang="en-US"/>
          </a:p>
        </c:txPr>
        <c:crossAx val="1011434176"/>
        <c:crosses val="autoZero"/>
        <c:auto val="1"/>
        <c:lblAlgn val="ctr"/>
        <c:lblOffset val="100"/>
        <c:noMultiLvlLbl val="0"/>
      </c:catAx>
      <c:valAx>
        <c:axId val="1011434176"/>
        <c:scaling>
          <c:orientation val="minMax"/>
        </c:scaling>
        <c:delete val="0"/>
        <c:axPos val="l"/>
        <c:majorGridlines/>
        <c:numFmt formatCode="0.0" sourceLinked="0"/>
        <c:majorTickMark val="out"/>
        <c:minorTickMark val="none"/>
        <c:tickLblPos val="nextTo"/>
        <c:txPr>
          <a:bodyPr/>
          <a:lstStyle/>
          <a:p>
            <a:pPr>
              <a:defRPr sz="800"/>
            </a:pPr>
            <a:endParaRPr lang="en-US"/>
          </a:p>
        </c:txPr>
        <c:crossAx val="1011435352"/>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339-4B92-867F-3FEA0CF22560}"/>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C339-4B92-867F-3FEA0CF22560}"/>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39-4B92-867F-3FEA0CF22560}"/>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39-4B92-867F-3FEA0CF22560}"/>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39-4B92-867F-3FEA0CF22560}"/>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39-4B92-867F-3FEA0CF22560}"/>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39-4B92-867F-3FEA0CF22560}"/>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39-4B92-867F-3FEA0CF22560}"/>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39-4B92-867F-3FEA0CF22560}"/>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39-4B92-867F-3FEA0CF22560}"/>
                </c:ext>
              </c:extLst>
            </c:dLbl>
            <c:dLbl>
              <c:idx val="15"/>
              <c:layout>
                <c:manualLayout>
                  <c:x val="2.5301322122692092E-3"/>
                  <c:y val="1.54525418139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39-4B92-867F-3FEA0CF22560}"/>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339-4B92-867F-3FEA0CF22560}"/>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39-4B92-867F-3FEA0CF22560}"/>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39-4B92-867F-3FEA0CF22560}"/>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339-4B92-867F-3FEA0CF22560}"/>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Table!$G$295:$G$318</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Table!$M$295:$M$318</c:f>
              <c:numCache>
                <c:formatCode>0.00</c:formatCode>
                <c:ptCount val="24"/>
                <c:pt idx="0">
                  <c:v>6.7409999999999997</c:v>
                </c:pt>
                <c:pt idx="1">
                  <c:v>0.90110000000000001</c:v>
                </c:pt>
                <c:pt idx="2">
                  <c:v>5.1336000000000004</c:v>
                </c:pt>
                <c:pt idx="3">
                  <c:v>7.8266999999999998</c:v>
                </c:pt>
                <c:pt idx="4">
                  <c:v>2.9238</c:v>
                </c:pt>
                <c:pt idx="5">
                  <c:v>5.1327999999999996</c:v>
                </c:pt>
                <c:pt idx="6">
                  <c:v>7.5369000000000002</c:v>
                </c:pt>
                <c:pt idx="7">
                  <c:v>3.8965000000000001</c:v>
                </c:pt>
                <c:pt idx="8">
                  <c:v>10.640700000000001</c:v>
                </c:pt>
                <c:pt idx="9">
                  <c:v>10.2209</c:v>
                </c:pt>
                <c:pt idx="10">
                  <c:v>4.6139000000000001</c:v>
                </c:pt>
                <c:pt idx="11">
                  <c:v>8.1370000000000005</c:v>
                </c:pt>
                <c:pt idx="12">
                  <c:v>3.8292999999999999</c:v>
                </c:pt>
                <c:pt idx="13">
                  <c:v>2.6985999999999999</c:v>
                </c:pt>
                <c:pt idx="14">
                  <c:v>7.8322000000000003</c:v>
                </c:pt>
                <c:pt idx="15">
                  <c:v>3.8900999999999999</c:v>
                </c:pt>
                <c:pt idx="16">
                  <c:v>4.6982999999999997</c:v>
                </c:pt>
                <c:pt idx="17">
                  <c:v>2.2471000000000001</c:v>
                </c:pt>
                <c:pt idx="18">
                  <c:v>7.4311999999999996</c:v>
                </c:pt>
                <c:pt idx="19">
                  <c:v>5.5244</c:v>
                </c:pt>
                <c:pt idx="20">
                  <c:v>3.2273000000000001</c:v>
                </c:pt>
                <c:pt idx="21">
                  <c:v>3.2412999999999998</c:v>
                </c:pt>
                <c:pt idx="22">
                  <c:v>2.0339</c:v>
                </c:pt>
                <c:pt idx="23">
                  <c:v>4.9889999999999999</c:v>
                </c:pt>
              </c:numCache>
            </c:numRef>
          </c:val>
          <c:extLst>
            <c:ext xmlns:c16="http://schemas.microsoft.com/office/drawing/2014/chart" uri="{C3380CC4-5D6E-409C-BE32-E72D297353CC}">
              <c16:uniqueId val="{00000011-C339-4B92-867F-3FEA0CF22560}"/>
            </c:ext>
          </c:extLst>
        </c:ser>
        <c:dLbls>
          <c:showLegendKey val="0"/>
          <c:showVal val="0"/>
          <c:showCatName val="0"/>
          <c:showSerName val="0"/>
          <c:showPercent val="0"/>
          <c:showBubbleSize val="0"/>
        </c:dLbls>
        <c:gapWidth val="86"/>
        <c:axId val="1011436136"/>
        <c:axId val="1011434960"/>
      </c:barChart>
      <c:catAx>
        <c:axId val="1011436136"/>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pPr>
            <a:endParaRPr lang="en-US"/>
          </a:p>
        </c:txPr>
        <c:crossAx val="1011434960"/>
        <c:crosses val="autoZero"/>
        <c:auto val="1"/>
        <c:lblAlgn val="ctr"/>
        <c:lblOffset val="100"/>
        <c:noMultiLvlLbl val="0"/>
      </c:catAx>
      <c:valAx>
        <c:axId val="1011434960"/>
        <c:scaling>
          <c:orientation val="minMax"/>
        </c:scaling>
        <c:delete val="0"/>
        <c:axPos val="l"/>
        <c:majorGridlines/>
        <c:numFmt formatCode="0.0" sourceLinked="0"/>
        <c:majorTickMark val="out"/>
        <c:minorTickMark val="none"/>
        <c:tickLblPos val="nextTo"/>
        <c:txPr>
          <a:bodyPr/>
          <a:lstStyle/>
          <a:p>
            <a:pPr>
              <a:defRPr sz="800"/>
            </a:pPr>
            <a:endParaRPr lang="en-US"/>
          </a:p>
        </c:txPr>
        <c:crossAx val="1011436136"/>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3857895045071"/>
          <c:y val="5.5172413793103482E-2"/>
          <c:w val="0.74560252990688525"/>
          <c:h val="0.74904262829215362"/>
        </c:manualLayout>
      </c:layout>
      <c:barChart>
        <c:barDir val="col"/>
        <c:grouping val="clustered"/>
        <c:varyColors val="0"/>
        <c:ser>
          <c:idx val="0"/>
          <c:order val="0"/>
          <c:tx>
            <c:strRef>
              <c:f>Table!$G$323</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A4E-4FEE-965B-165E55F95139}"/>
              </c:ext>
            </c:extLst>
          </c:dPt>
          <c:cat>
            <c:numRef>
              <c:f>Table!$J$322:$O$322</c:f>
              <c:numCache>
                <c:formatCode>General</c:formatCode>
                <c:ptCount val="6"/>
                <c:pt idx="0">
                  <c:v>2014</c:v>
                </c:pt>
                <c:pt idx="1">
                  <c:v>2015</c:v>
                </c:pt>
                <c:pt idx="2">
                  <c:v>2016</c:v>
                </c:pt>
                <c:pt idx="3">
                  <c:v>2017</c:v>
                </c:pt>
                <c:pt idx="4">
                  <c:v>2018</c:v>
                </c:pt>
                <c:pt idx="5">
                  <c:v>2019</c:v>
                </c:pt>
              </c:numCache>
            </c:numRef>
          </c:cat>
          <c:val>
            <c:numRef>
              <c:f>Table!$J$323:$O$323</c:f>
              <c:numCache>
                <c:formatCode>0.00</c:formatCode>
                <c:ptCount val="6"/>
                <c:pt idx="0">
                  <c:v>64.940700000000007</c:v>
                </c:pt>
                <c:pt idx="1">
                  <c:v>64.837900000000005</c:v>
                </c:pt>
                <c:pt idx="2">
                  <c:v>65.049199999999999</c:v>
                </c:pt>
                <c:pt idx="3">
                  <c:v>65.134500000000003</c:v>
                </c:pt>
                <c:pt idx="4">
                  <c:v>65.816800000000001</c:v>
                </c:pt>
                <c:pt idx="5">
                  <c:v>66.168599999999998</c:v>
                </c:pt>
              </c:numCache>
            </c:numRef>
          </c:val>
          <c:extLst>
            <c:ext xmlns:c16="http://schemas.microsoft.com/office/drawing/2014/chart" uri="{C3380CC4-5D6E-409C-BE32-E72D297353CC}">
              <c16:uniqueId val="{00000002-CA4E-4FEE-965B-165E55F95139}"/>
            </c:ext>
          </c:extLst>
        </c:ser>
        <c:ser>
          <c:idx val="1"/>
          <c:order val="1"/>
          <c:tx>
            <c:strRef>
              <c:f>Table!$G$333</c:f>
              <c:strCache>
                <c:ptCount val="1"/>
                <c:pt idx="0">
                  <c:v>(EC) MARLBOROUGH</c:v>
                </c:pt>
              </c:strCache>
            </c:strRef>
          </c:tx>
          <c:spPr>
            <a:solidFill>
              <a:srgbClr val="C00000"/>
            </a:solidFill>
            <a:scene3d>
              <a:camera prst="orthographicFront"/>
              <a:lightRig rig="threePt" dir="t"/>
            </a:scene3d>
            <a:sp3d>
              <a:bevelT/>
            </a:sp3d>
          </c:spPr>
          <c:invertIfNegative val="0"/>
          <c:cat>
            <c:numRef>
              <c:f>Table!$J$322:$O$322</c:f>
              <c:numCache>
                <c:formatCode>General</c:formatCode>
                <c:ptCount val="6"/>
                <c:pt idx="0">
                  <c:v>2014</c:v>
                </c:pt>
                <c:pt idx="1">
                  <c:v>2015</c:v>
                </c:pt>
                <c:pt idx="2">
                  <c:v>2016</c:v>
                </c:pt>
                <c:pt idx="3">
                  <c:v>2017</c:v>
                </c:pt>
                <c:pt idx="4">
                  <c:v>2018</c:v>
                </c:pt>
                <c:pt idx="5">
                  <c:v>2019</c:v>
                </c:pt>
              </c:numCache>
            </c:numRef>
          </c:cat>
          <c:val>
            <c:numRef>
              <c:f>Table!$J$333:$O$333</c:f>
              <c:numCache>
                <c:formatCode>0.00</c:formatCode>
                <c:ptCount val="6"/>
                <c:pt idx="0">
                  <c:v>58.637900000000002</c:v>
                </c:pt>
                <c:pt idx="1">
                  <c:v>59.143300000000004</c:v>
                </c:pt>
                <c:pt idx="2">
                  <c:v>59.860300000000002</c:v>
                </c:pt>
                <c:pt idx="3">
                  <c:v>61.348100000000002</c:v>
                </c:pt>
                <c:pt idx="4">
                  <c:v>61.336399999999998</c:v>
                </c:pt>
                <c:pt idx="5">
                  <c:v>61.967799999999997</c:v>
                </c:pt>
              </c:numCache>
            </c:numRef>
          </c:val>
          <c:extLst>
            <c:ext xmlns:c16="http://schemas.microsoft.com/office/drawing/2014/chart" uri="{C3380CC4-5D6E-409C-BE32-E72D297353CC}">
              <c16:uniqueId val="{00000003-CA4E-4FEE-965B-165E55F95139}"/>
            </c:ext>
          </c:extLst>
        </c:ser>
        <c:dLbls>
          <c:showLegendKey val="0"/>
          <c:showVal val="0"/>
          <c:showCatName val="0"/>
          <c:showSerName val="0"/>
          <c:showPercent val="0"/>
          <c:showBubbleSize val="0"/>
        </c:dLbls>
        <c:gapWidth val="150"/>
        <c:axId val="1011435744"/>
        <c:axId val="1011433784"/>
      </c:barChart>
      <c:catAx>
        <c:axId val="101143574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11433784"/>
        <c:crosses val="autoZero"/>
        <c:auto val="1"/>
        <c:lblAlgn val="ctr"/>
        <c:lblOffset val="100"/>
        <c:noMultiLvlLbl val="0"/>
      </c:catAx>
      <c:valAx>
        <c:axId val="1011433784"/>
        <c:scaling>
          <c:orientation val="minMax"/>
        </c:scaling>
        <c:delete val="0"/>
        <c:axPos val="l"/>
        <c:majorGridlines/>
        <c:title>
          <c:tx>
            <c:strRef>
              <c:f>Table!$B$357</c:f>
              <c:strCache>
                <c:ptCount val="1"/>
                <c:pt idx="0">
                  <c:v>Ave NAASRA</c:v>
                </c:pt>
              </c:strCache>
            </c:strRef>
          </c:tx>
          <c:layout>
            <c:manualLayout>
              <c:xMode val="edge"/>
              <c:yMode val="edge"/>
              <c:x val="6.2224801929757462E-2"/>
              <c:y val="0.36336710150037232"/>
            </c:manualLayout>
          </c:layout>
          <c:overlay val="0"/>
          <c:txPr>
            <a:bodyPr rot="-5400000" vert="horz"/>
            <a:lstStyle/>
            <a:p>
              <a:pPr>
                <a:defRPr sz="800"/>
              </a:pPr>
              <a:endParaRPr lang="en-US"/>
            </a:p>
          </c:txPr>
        </c:title>
        <c:numFmt formatCode="0.0" sourceLinked="0"/>
        <c:majorTickMark val="none"/>
        <c:minorTickMark val="none"/>
        <c:tickLblPos val="nextTo"/>
        <c:txPr>
          <a:bodyPr/>
          <a:lstStyle/>
          <a:p>
            <a:pPr>
              <a:defRPr sz="800"/>
            </a:pPr>
            <a:endParaRPr lang="en-US"/>
          </a:p>
        </c:txPr>
        <c:crossAx val="1011435744"/>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Table!$J$322</c:f>
              <c:strCache>
                <c:ptCount val="1"/>
                <c:pt idx="0">
                  <c:v>2014</c:v>
                </c:pt>
              </c:strCache>
            </c:strRef>
          </c:tx>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Table!$J$323:$J$329</c:f>
              <c:numCache>
                <c:formatCode>0.00</c:formatCode>
                <c:ptCount val="7"/>
                <c:pt idx="0">
                  <c:v>64.940700000000007</c:v>
                </c:pt>
                <c:pt idx="1">
                  <c:v>48.0304</c:v>
                </c:pt>
                <c:pt idx="2">
                  <c:v>59.889899999999997</c:v>
                </c:pt>
                <c:pt idx="3">
                  <c:v>64.456999999999994</c:v>
                </c:pt>
                <c:pt idx="4">
                  <c:v>66.089500000000001</c:v>
                </c:pt>
                <c:pt idx="5">
                  <c:v>70.515100000000004</c:v>
                </c:pt>
                <c:pt idx="6">
                  <c:v>68.820099999999996</c:v>
                </c:pt>
              </c:numCache>
            </c:numRef>
          </c:val>
          <c:extLst>
            <c:ext xmlns:c16="http://schemas.microsoft.com/office/drawing/2014/chart" uri="{C3380CC4-5D6E-409C-BE32-E72D297353CC}">
              <c16:uniqueId val="{00000000-3AF5-4D86-BEFC-7B9383195FDC}"/>
            </c:ext>
          </c:extLst>
        </c:ser>
        <c:ser>
          <c:idx val="1"/>
          <c:order val="1"/>
          <c:tx>
            <c:strRef>
              <c:f>Table!$K$322</c:f>
              <c:strCache>
                <c:ptCount val="1"/>
                <c:pt idx="0">
                  <c:v>2015</c:v>
                </c:pt>
              </c:strCache>
            </c:strRef>
          </c:tx>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Table!$K$323:$K$329</c:f>
              <c:numCache>
                <c:formatCode>0.00</c:formatCode>
                <c:ptCount val="7"/>
                <c:pt idx="0">
                  <c:v>64.837900000000005</c:v>
                </c:pt>
                <c:pt idx="1">
                  <c:v>48.441800000000001</c:v>
                </c:pt>
                <c:pt idx="2">
                  <c:v>59.8309</c:v>
                </c:pt>
                <c:pt idx="3">
                  <c:v>64.529300000000006</c:v>
                </c:pt>
                <c:pt idx="4">
                  <c:v>65.944900000000004</c:v>
                </c:pt>
                <c:pt idx="5">
                  <c:v>70.164299999999997</c:v>
                </c:pt>
                <c:pt idx="6">
                  <c:v>69.039699999999996</c:v>
                </c:pt>
              </c:numCache>
            </c:numRef>
          </c:val>
          <c:extLst>
            <c:ext xmlns:c16="http://schemas.microsoft.com/office/drawing/2014/chart" uri="{C3380CC4-5D6E-409C-BE32-E72D297353CC}">
              <c16:uniqueId val="{00000001-3AF5-4D86-BEFC-7B9383195FDC}"/>
            </c:ext>
          </c:extLst>
        </c:ser>
        <c:ser>
          <c:idx val="2"/>
          <c:order val="2"/>
          <c:tx>
            <c:strRef>
              <c:f>Table!$L$322</c:f>
              <c:strCache>
                <c:ptCount val="1"/>
                <c:pt idx="0">
                  <c:v>2016</c:v>
                </c:pt>
              </c:strCache>
            </c:strRef>
          </c:tx>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Table!$L$323:$L$329</c:f>
              <c:numCache>
                <c:formatCode>0.00</c:formatCode>
                <c:ptCount val="7"/>
                <c:pt idx="0">
                  <c:v>65.049199999999999</c:v>
                </c:pt>
                <c:pt idx="1">
                  <c:v>47.5518</c:v>
                </c:pt>
                <c:pt idx="2">
                  <c:v>60.352499999999999</c:v>
                </c:pt>
                <c:pt idx="3">
                  <c:v>65.036799999999999</c:v>
                </c:pt>
                <c:pt idx="4">
                  <c:v>66.250500000000002</c:v>
                </c:pt>
                <c:pt idx="5">
                  <c:v>70.502300000000005</c:v>
                </c:pt>
                <c:pt idx="6">
                  <c:v>69.161000000000001</c:v>
                </c:pt>
              </c:numCache>
            </c:numRef>
          </c:val>
          <c:extLst>
            <c:ext xmlns:c16="http://schemas.microsoft.com/office/drawing/2014/chart" uri="{C3380CC4-5D6E-409C-BE32-E72D297353CC}">
              <c16:uniqueId val="{00000002-3AF5-4D86-BEFC-7B9383195FDC}"/>
            </c:ext>
          </c:extLst>
        </c:ser>
        <c:ser>
          <c:idx val="3"/>
          <c:order val="3"/>
          <c:tx>
            <c:strRef>
              <c:f>Table!$M$322</c:f>
              <c:strCache>
                <c:ptCount val="1"/>
                <c:pt idx="0">
                  <c:v>2017</c:v>
                </c:pt>
              </c:strCache>
            </c:strRef>
          </c:tx>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Table!$M$323:$M$329</c:f>
              <c:numCache>
                <c:formatCode>0.00</c:formatCode>
                <c:ptCount val="7"/>
                <c:pt idx="0">
                  <c:v>65.134500000000003</c:v>
                </c:pt>
                <c:pt idx="1">
                  <c:v>46.383400000000002</c:v>
                </c:pt>
                <c:pt idx="2">
                  <c:v>61.143799999999999</c:v>
                </c:pt>
                <c:pt idx="3">
                  <c:v>65.278599999999997</c:v>
                </c:pt>
                <c:pt idx="4">
                  <c:v>66.554100000000005</c:v>
                </c:pt>
                <c:pt idx="5">
                  <c:v>70.744900000000001</c:v>
                </c:pt>
                <c:pt idx="6">
                  <c:v>69.628600000000006</c:v>
                </c:pt>
              </c:numCache>
            </c:numRef>
          </c:val>
          <c:extLst>
            <c:ext xmlns:c16="http://schemas.microsoft.com/office/drawing/2014/chart" uri="{C3380CC4-5D6E-409C-BE32-E72D297353CC}">
              <c16:uniqueId val="{00000003-3AF5-4D86-BEFC-7B9383195FDC}"/>
            </c:ext>
          </c:extLst>
        </c:ser>
        <c:ser>
          <c:idx val="4"/>
          <c:order val="4"/>
          <c:tx>
            <c:strRef>
              <c:f>Table!$N$322</c:f>
              <c:strCache>
                <c:ptCount val="1"/>
                <c:pt idx="0">
                  <c:v>2018</c:v>
                </c:pt>
              </c:strCache>
            </c:strRef>
          </c:tx>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Table!$N$323:$N$329</c:f>
              <c:numCache>
                <c:formatCode>0.00</c:formatCode>
                <c:ptCount val="7"/>
                <c:pt idx="0">
                  <c:v>65.816800000000001</c:v>
                </c:pt>
                <c:pt idx="1">
                  <c:v>46.236400000000003</c:v>
                </c:pt>
                <c:pt idx="2">
                  <c:v>61.627400000000002</c:v>
                </c:pt>
                <c:pt idx="3">
                  <c:v>65.963399999999993</c:v>
                </c:pt>
                <c:pt idx="4">
                  <c:v>67.690299999999993</c:v>
                </c:pt>
                <c:pt idx="5">
                  <c:v>71.700999999999993</c:v>
                </c:pt>
                <c:pt idx="6">
                  <c:v>70.374899999999997</c:v>
                </c:pt>
              </c:numCache>
            </c:numRef>
          </c:val>
          <c:extLst>
            <c:ext xmlns:c16="http://schemas.microsoft.com/office/drawing/2014/chart" uri="{C3380CC4-5D6E-409C-BE32-E72D297353CC}">
              <c16:uniqueId val="{00000004-3AF5-4D86-BEFC-7B9383195FDC}"/>
            </c:ext>
          </c:extLst>
        </c:ser>
        <c:ser>
          <c:idx val="5"/>
          <c:order val="5"/>
          <c:tx>
            <c:strRef>
              <c:f>Table!$O$322</c:f>
              <c:strCache>
                <c:ptCount val="1"/>
                <c:pt idx="0">
                  <c:v>2019</c:v>
                </c:pt>
              </c:strCache>
            </c:strRef>
          </c:tx>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Table!$O$323:$O$329</c:f>
              <c:numCache>
                <c:formatCode>0.00</c:formatCode>
                <c:ptCount val="7"/>
                <c:pt idx="0">
                  <c:v>66.168599999999998</c:v>
                </c:pt>
                <c:pt idx="1">
                  <c:v>46.076000000000001</c:v>
                </c:pt>
                <c:pt idx="2">
                  <c:v>62.183700000000002</c:v>
                </c:pt>
                <c:pt idx="3">
                  <c:v>66.380099999999999</c:v>
                </c:pt>
                <c:pt idx="4">
                  <c:v>67.689599999999999</c:v>
                </c:pt>
                <c:pt idx="5">
                  <c:v>72.285399999999996</c:v>
                </c:pt>
                <c:pt idx="6">
                  <c:v>70.408799999999999</c:v>
                </c:pt>
              </c:numCache>
            </c:numRef>
          </c:val>
          <c:extLst>
            <c:ext xmlns:c16="http://schemas.microsoft.com/office/drawing/2014/chart" uri="{C3380CC4-5D6E-409C-BE32-E72D297353CC}">
              <c16:uniqueId val="{00000005-3AF5-4D86-BEFC-7B9383195FDC}"/>
            </c:ext>
          </c:extLst>
        </c:ser>
        <c:dLbls>
          <c:showLegendKey val="0"/>
          <c:showVal val="0"/>
          <c:showCatName val="0"/>
          <c:showSerName val="0"/>
          <c:showPercent val="0"/>
          <c:showBubbleSize val="0"/>
        </c:dLbls>
        <c:gapWidth val="150"/>
        <c:axId val="940310368"/>
        <c:axId val="940313504"/>
      </c:barChart>
      <c:catAx>
        <c:axId val="940310368"/>
        <c:scaling>
          <c:orientation val="minMax"/>
        </c:scaling>
        <c:delete val="0"/>
        <c:axPos val="b"/>
        <c:numFmt formatCode="General" sourceLinked="0"/>
        <c:majorTickMark val="out"/>
        <c:minorTickMark val="none"/>
        <c:tickLblPos val="nextTo"/>
        <c:txPr>
          <a:bodyPr/>
          <a:lstStyle/>
          <a:p>
            <a:pPr>
              <a:defRPr sz="800"/>
            </a:pPr>
            <a:endParaRPr lang="en-US"/>
          </a:p>
        </c:txPr>
        <c:crossAx val="940313504"/>
        <c:crosses val="autoZero"/>
        <c:auto val="1"/>
        <c:lblAlgn val="ctr"/>
        <c:lblOffset val="100"/>
        <c:noMultiLvlLbl val="0"/>
      </c:catAx>
      <c:valAx>
        <c:axId val="940313504"/>
        <c:scaling>
          <c:orientation val="minMax"/>
        </c:scaling>
        <c:delete val="0"/>
        <c:axPos val="l"/>
        <c:majorGridlines/>
        <c:title>
          <c:tx>
            <c:strRef>
              <c:f>Table!$B$357</c:f>
              <c:strCache>
                <c:ptCount val="1"/>
                <c:pt idx="0">
                  <c:v>Ave NAASRA</c:v>
                </c:pt>
              </c:strCache>
            </c:strRef>
          </c:tx>
          <c:overlay val="0"/>
          <c:txPr>
            <a:bodyPr rot="-5400000" vert="horz"/>
            <a:lstStyle/>
            <a:p>
              <a:pPr>
                <a:defRPr/>
              </a:pPr>
              <a:endParaRPr lang="en-US"/>
            </a:p>
          </c:txPr>
        </c:title>
        <c:numFmt formatCode="0.0" sourceLinked="0"/>
        <c:majorTickMark val="out"/>
        <c:minorTickMark val="none"/>
        <c:tickLblPos val="nextTo"/>
        <c:crossAx val="940310368"/>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744" l="0.70000000000000062" r="0.70000000000000062" t="0.75000000000000744"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Table!$G$323</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Table!$J$322</c:f>
              <c:strCache>
                <c:ptCount val="1"/>
                <c:pt idx="0">
                  <c:v>2014</c:v>
                </c:pt>
              </c:strCache>
            </c:strRef>
          </c:tx>
          <c:spPr>
            <a:noFill/>
            <a:scene3d>
              <a:camera prst="orthographicFront"/>
              <a:lightRig rig="threePt" dir="t"/>
            </a:scene3d>
            <a:sp3d>
              <a:bevelT/>
            </a:sp3d>
          </c:spPr>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Table!$J$323:$J$329</c:f>
              <c:numCache>
                <c:formatCode>0.00</c:formatCode>
                <c:ptCount val="7"/>
                <c:pt idx="0">
                  <c:v>64.940700000000007</c:v>
                </c:pt>
                <c:pt idx="1">
                  <c:v>48.0304</c:v>
                </c:pt>
                <c:pt idx="2">
                  <c:v>59.889899999999997</c:v>
                </c:pt>
                <c:pt idx="3">
                  <c:v>64.456999999999994</c:v>
                </c:pt>
                <c:pt idx="4">
                  <c:v>66.089500000000001</c:v>
                </c:pt>
                <c:pt idx="5">
                  <c:v>70.515100000000004</c:v>
                </c:pt>
                <c:pt idx="6">
                  <c:v>68.820099999999996</c:v>
                </c:pt>
              </c:numCache>
            </c:numRef>
          </c:val>
          <c:extLst>
            <c:ext xmlns:c16="http://schemas.microsoft.com/office/drawing/2014/chart" uri="{C3380CC4-5D6E-409C-BE32-E72D297353CC}">
              <c16:uniqueId val="{00000000-524F-423B-919A-A21B89FFF772}"/>
            </c:ext>
          </c:extLst>
        </c:ser>
        <c:ser>
          <c:idx val="1"/>
          <c:order val="1"/>
          <c:tx>
            <c:strRef>
              <c:f>Table!$K$322</c:f>
              <c:strCache>
                <c:ptCount val="1"/>
                <c:pt idx="0">
                  <c:v>2015</c:v>
                </c:pt>
              </c:strCache>
            </c:strRef>
          </c:tx>
          <c:spPr>
            <a:noFill/>
            <a:scene3d>
              <a:camera prst="orthographicFront"/>
              <a:lightRig rig="threePt" dir="t"/>
            </a:scene3d>
            <a:sp3d>
              <a:bevelT/>
            </a:sp3d>
          </c:spPr>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Table!$K$323:$K$329</c:f>
              <c:numCache>
                <c:formatCode>0.00</c:formatCode>
                <c:ptCount val="7"/>
                <c:pt idx="0">
                  <c:v>64.837900000000005</c:v>
                </c:pt>
                <c:pt idx="1">
                  <c:v>48.441800000000001</c:v>
                </c:pt>
                <c:pt idx="2">
                  <c:v>59.8309</c:v>
                </c:pt>
                <c:pt idx="3">
                  <c:v>64.529300000000006</c:v>
                </c:pt>
                <c:pt idx="4">
                  <c:v>65.944900000000004</c:v>
                </c:pt>
                <c:pt idx="5">
                  <c:v>70.164299999999997</c:v>
                </c:pt>
                <c:pt idx="6">
                  <c:v>69.039699999999996</c:v>
                </c:pt>
              </c:numCache>
            </c:numRef>
          </c:val>
          <c:extLst>
            <c:ext xmlns:c16="http://schemas.microsoft.com/office/drawing/2014/chart" uri="{C3380CC4-5D6E-409C-BE32-E72D297353CC}">
              <c16:uniqueId val="{00000001-524F-423B-919A-A21B89FFF772}"/>
            </c:ext>
          </c:extLst>
        </c:ser>
        <c:ser>
          <c:idx val="2"/>
          <c:order val="2"/>
          <c:tx>
            <c:strRef>
              <c:f>Table!$L$322</c:f>
              <c:strCache>
                <c:ptCount val="1"/>
                <c:pt idx="0">
                  <c:v>2016</c:v>
                </c:pt>
              </c:strCache>
            </c:strRef>
          </c:tx>
          <c:spPr>
            <a:noFill/>
            <a:scene3d>
              <a:camera prst="orthographicFront"/>
              <a:lightRig rig="threePt" dir="t"/>
            </a:scene3d>
            <a:sp3d>
              <a:bevelT/>
            </a:sp3d>
          </c:spPr>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Table!$L$323:$L$329</c:f>
              <c:numCache>
                <c:formatCode>0.00</c:formatCode>
                <c:ptCount val="7"/>
                <c:pt idx="0">
                  <c:v>65.049199999999999</c:v>
                </c:pt>
                <c:pt idx="1">
                  <c:v>47.5518</c:v>
                </c:pt>
                <c:pt idx="2">
                  <c:v>60.352499999999999</c:v>
                </c:pt>
                <c:pt idx="3">
                  <c:v>65.036799999999999</c:v>
                </c:pt>
                <c:pt idx="4">
                  <c:v>66.250500000000002</c:v>
                </c:pt>
                <c:pt idx="5">
                  <c:v>70.502300000000005</c:v>
                </c:pt>
                <c:pt idx="6">
                  <c:v>69.161000000000001</c:v>
                </c:pt>
              </c:numCache>
            </c:numRef>
          </c:val>
          <c:extLst>
            <c:ext xmlns:c16="http://schemas.microsoft.com/office/drawing/2014/chart" uri="{C3380CC4-5D6E-409C-BE32-E72D297353CC}">
              <c16:uniqueId val="{00000002-524F-423B-919A-A21B89FFF772}"/>
            </c:ext>
          </c:extLst>
        </c:ser>
        <c:ser>
          <c:idx val="3"/>
          <c:order val="3"/>
          <c:tx>
            <c:strRef>
              <c:f>Table!$M$322</c:f>
              <c:strCache>
                <c:ptCount val="1"/>
                <c:pt idx="0">
                  <c:v>2017</c:v>
                </c:pt>
              </c:strCache>
            </c:strRef>
          </c:tx>
          <c:spPr>
            <a:noFill/>
            <a:scene3d>
              <a:camera prst="orthographicFront"/>
              <a:lightRig rig="threePt" dir="t"/>
            </a:scene3d>
            <a:sp3d>
              <a:bevelT/>
            </a:sp3d>
          </c:spPr>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Table!$M$323:$M$329</c:f>
              <c:numCache>
                <c:formatCode>0.00</c:formatCode>
                <c:ptCount val="7"/>
                <c:pt idx="0">
                  <c:v>65.134500000000003</c:v>
                </c:pt>
                <c:pt idx="1">
                  <c:v>46.383400000000002</c:v>
                </c:pt>
                <c:pt idx="2">
                  <c:v>61.143799999999999</c:v>
                </c:pt>
                <c:pt idx="3">
                  <c:v>65.278599999999997</c:v>
                </c:pt>
                <c:pt idx="4">
                  <c:v>66.554100000000005</c:v>
                </c:pt>
                <c:pt idx="5">
                  <c:v>70.744900000000001</c:v>
                </c:pt>
                <c:pt idx="6">
                  <c:v>69.628600000000006</c:v>
                </c:pt>
              </c:numCache>
            </c:numRef>
          </c:val>
          <c:extLst>
            <c:ext xmlns:c16="http://schemas.microsoft.com/office/drawing/2014/chart" uri="{C3380CC4-5D6E-409C-BE32-E72D297353CC}">
              <c16:uniqueId val="{00000003-524F-423B-919A-A21B89FFF772}"/>
            </c:ext>
          </c:extLst>
        </c:ser>
        <c:ser>
          <c:idx val="4"/>
          <c:order val="4"/>
          <c:tx>
            <c:strRef>
              <c:f>Table!$N$322</c:f>
              <c:strCache>
                <c:ptCount val="1"/>
                <c:pt idx="0">
                  <c:v>2018</c:v>
                </c:pt>
              </c:strCache>
            </c:strRef>
          </c:tx>
          <c:spPr>
            <a:noFill/>
            <a:scene3d>
              <a:camera prst="orthographicFront"/>
              <a:lightRig rig="threePt" dir="t"/>
            </a:scene3d>
            <a:sp3d>
              <a:bevelT/>
            </a:sp3d>
          </c:spPr>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Table!$N$323:$N$329</c:f>
              <c:numCache>
                <c:formatCode>0.00</c:formatCode>
                <c:ptCount val="7"/>
                <c:pt idx="0">
                  <c:v>65.816800000000001</c:v>
                </c:pt>
                <c:pt idx="1">
                  <c:v>46.236400000000003</c:v>
                </c:pt>
                <c:pt idx="2">
                  <c:v>61.627400000000002</c:v>
                </c:pt>
                <c:pt idx="3">
                  <c:v>65.963399999999993</c:v>
                </c:pt>
                <c:pt idx="4">
                  <c:v>67.690299999999993</c:v>
                </c:pt>
                <c:pt idx="5">
                  <c:v>71.700999999999993</c:v>
                </c:pt>
                <c:pt idx="6">
                  <c:v>70.374899999999997</c:v>
                </c:pt>
              </c:numCache>
            </c:numRef>
          </c:val>
          <c:extLst>
            <c:ext xmlns:c16="http://schemas.microsoft.com/office/drawing/2014/chart" uri="{C3380CC4-5D6E-409C-BE32-E72D297353CC}">
              <c16:uniqueId val="{00000004-524F-423B-919A-A21B89FFF772}"/>
            </c:ext>
          </c:extLst>
        </c:ser>
        <c:ser>
          <c:idx val="5"/>
          <c:order val="5"/>
          <c:tx>
            <c:strRef>
              <c:f>Table!$O$322</c:f>
              <c:strCache>
                <c:ptCount val="1"/>
                <c:pt idx="0">
                  <c:v>2019</c:v>
                </c:pt>
              </c:strCache>
            </c:strRef>
          </c:tx>
          <c:spPr>
            <a:noFill/>
            <a:ln>
              <a:noFill/>
            </a:ln>
          </c:spPr>
          <c:invertIfNegative val="0"/>
          <c:cat>
            <c:strRef>
              <c:f>Table!$H$323:$H$329</c:f>
              <c:strCache>
                <c:ptCount val="7"/>
                <c:pt idx="0">
                  <c:v>All</c:v>
                </c:pt>
                <c:pt idx="1">
                  <c:v>High Volume</c:v>
                </c:pt>
                <c:pt idx="2">
                  <c:v>National</c:v>
                </c:pt>
                <c:pt idx="3">
                  <c:v>Regional</c:v>
                </c:pt>
                <c:pt idx="4">
                  <c:v>Arterial</c:v>
                </c:pt>
                <c:pt idx="5">
                  <c:v>Primary Collector</c:v>
                </c:pt>
                <c:pt idx="6">
                  <c:v>Secondary Collector</c:v>
                </c:pt>
              </c:strCache>
            </c:strRef>
          </c:cat>
          <c:val>
            <c:numRef>
              <c:f>Table!$O$323:$O$329</c:f>
              <c:numCache>
                <c:formatCode>0.00</c:formatCode>
                <c:ptCount val="7"/>
                <c:pt idx="0">
                  <c:v>66.168599999999998</c:v>
                </c:pt>
                <c:pt idx="1">
                  <c:v>46.076000000000001</c:v>
                </c:pt>
                <c:pt idx="2">
                  <c:v>62.183700000000002</c:v>
                </c:pt>
                <c:pt idx="3">
                  <c:v>66.380099999999999</c:v>
                </c:pt>
                <c:pt idx="4">
                  <c:v>67.689599999999999</c:v>
                </c:pt>
                <c:pt idx="5">
                  <c:v>72.285399999999996</c:v>
                </c:pt>
                <c:pt idx="6">
                  <c:v>70.408799999999999</c:v>
                </c:pt>
              </c:numCache>
            </c:numRef>
          </c:val>
          <c:extLst>
            <c:ext xmlns:c16="http://schemas.microsoft.com/office/drawing/2014/chart" uri="{C3380CC4-5D6E-409C-BE32-E72D297353CC}">
              <c16:uniqueId val="{00000005-524F-423B-919A-A21B89FFF772}"/>
            </c:ext>
          </c:extLst>
        </c:ser>
        <c:dLbls>
          <c:showLegendKey val="0"/>
          <c:showVal val="0"/>
          <c:showCatName val="0"/>
          <c:showSerName val="0"/>
          <c:showPercent val="0"/>
          <c:showBubbleSize val="0"/>
        </c:dLbls>
        <c:gapWidth val="150"/>
        <c:axId val="940305664"/>
        <c:axId val="940306448"/>
      </c:barChart>
      <c:catAx>
        <c:axId val="94030566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940306448"/>
        <c:crosses val="autoZero"/>
        <c:auto val="1"/>
        <c:lblAlgn val="ctr"/>
        <c:lblOffset val="100"/>
        <c:noMultiLvlLbl val="0"/>
      </c:catAx>
      <c:valAx>
        <c:axId val="940306448"/>
        <c:scaling>
          <c:orientation val="minMax"/>
        </c:scaling>
        <c:delete val="1"/>
        <c:axPos val="l"/>
        <c:numFmt formatCode="0" sourceLinked="0"/>
        <c:majorTickMark val="none"/>
        <c:minorTickMark val="none"/>
        <c:tickLblPos val="none"/>
        <c:crossAx val="940305664"/>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Table!$J$322</c:f>
              <c:strCache>
                <c:ptCount val="1"/>
                <c:pt idx="0">
                  <c:v>2014</c:v>
                </c:pt>
              </c:strCache>
            </c:strRef>
          </c:tx>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Table!$J$333:$J$339</c:f>
              <c:numCache>
                <c:formatCode>0.00</c:formatCode>
                <c:ptCount val="7"/>
                <c:pt idx="0">
                  <c:v>58.637900000000002</c:v>
                </c:pt>
                <c:pt idx="1">
                  <c:v>0</c:v>
                </c:pt>
                <c:pt idx="2">
                  <c:v>62.351999999999997</c:v>
                </c:pt>
                <c:pt idx="3">
                  <c:v>57.087400000000002</c:v>
                </c:pt>
                <c:pt idx="4">
                  <c:v>0</c:v>
                </c:pt>
                <c:pt idx="5">
                  <c:v>0</c:v>
                </c:pt>
                <c:pt idx="6">
                  <c:v>56.4617</c:v>
                </c:pt>
              </c:numCache>
            </c:numRef>
          </c:val>
          <c:extLst>
            <c:ext xmlns:c16="http://schemas.microsoft.com/office/drawing/2014/chart" uri="{C3380CC4-5D6E-409C-BE32-E72D297353CC}">
              <c16:uniqueId val="{00000000-6E5E-487B-BF48-DFB1249728AF}"/>
            </c:ext>
          </c:extLst>
        </c:ser>
        <c:ser>
          <c:idx val="1"/>
          <c:order val="1"/>
          <c:tx>
            <c:strRef>
              <c:f>Table!$K$322</c:f>
              <c:strCache>
                <c:ptCount val="1"/>
                <c:pt idx="0">
                  <c:v>2015</c:v>
                </c:pt>
              </c:strCache>
            </c:strRef>
          </c:tx>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Table!$K$333:$K$339</c:f>
              <c:numCache>
                <c:formatCode>0.00</c:formatCode>
                <c:ptCount val="7"/>
                <c:pt idx="0">
                  <c:v>59.143300000000004</c:v>
                </c:pt>
                <c:pt idx="1">
                  <c:v>0</c:v>
                </c:pt>
                <c:pt idx="2">
                  <c:v>62.983499999999999</c:v>
                </c:pt>
                <c:pt idx="3">
                  <c:v>57.366700000000002</c:v>
                </c:pt>
                <c:pt idx="4">
                  <c:v>0</c:v>
                </c:pt>
                <c:pt idx="5">
                  <c:v>0</c:v>
                </c:pt>
                <c:pt idx="6">
                  <c:v>57.074199999999998</c:v>
                </c:pt>
              </c:numCache>
            </c:numRef>
          </c:val>
          <c:extLst>
            <c:ext xmlns:c16="http://schemas.microsoft.com/office/drawing/2014/chart" uri="{C3380CC4-5D6E-409C-BE32-E72D297353CC}">
              <c16:uniqueId val="{00000001-6E5E-487B-BF48-DFB1249728AF}"/>
            </c:ext>
          </c:extLst>
        </c:ser>
        <c:ser>
          <c:idx val="2"/>
          <c:order val="2"/>
          <c:tx>
            <c:strRef>
              <c:f>Table!$L$322</c:f>
              <c:strCache>
                <c:ptCount val="1"/>
                <c:pt idx="0">
                  <c:v>2016</c:v>
                </c:pt>
              </c:strCache>
            </c:strRef>
          </c:tx>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Table!$L$333:$L$339</c:f>
              <c:numCache>
                <c:formatCode>0.00</c:formatCode>
                <c:ptCount val="7"/>
                <c:pt idx="0">
                  <c:v>59.860300000000002</c:v>
                </c:pt>
                <c:pt idx="1">
                  <c:v>0</c:v>
                </c:pt>
                <c:pt idx="2">
                  <c:v>63.450299999999999</c:v>
                </c:pt>
                <c:pt idx="3">
                  <c:v>58.161799999999999</c:v>
                </c:pt>
                <c:pt idx="4">
                  <c:v>0</c:v>
                </c:pt>
                <c:pt idx="5">
                  <c:v>0</c:v>
                </c:pt>
                <c:pt idx="6">
                  <c:v>57.805</c:v>
                </c:pt>
              </c:numCache>
            </c:numRef>
          </c:val>
          <c:extLst>
            <c:ext xmlns:c16="http://schemas.microsoft.com/office/drawing/2014/chart" uri="{C3380CC4-5D6E-409C-BE32-E72D297353CC}">
              <c16:uniqueId val="{00000002-6E5E-487B-BF48-DFB1249728AF}"/>
            </c:ext>
          </c:extLst>
        </c:ser>
        <c:ser>
          <c:idx val="3"/>
          <c:order val="3"/>
          <c:tx>
            <c:strRef>
              <c:f>Table!$M$322</c:f>
              <c:strCache>
                <c:ptCount val="1"/>
                <c:pt idx="0">
                  <c:v>2017</c:v>
                </c:pt>
              </c:strCache>
            </c:strRef>
          </c:tx>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Table!$M$333:$M$339</c:f>
              <c:numCache>
                <c:formatCode>0.00</c:formatCode>
                <c:ptCount val="7"/>
                <c:pt idx="0">
                  <c:v>61.348100000000002</c:v>
                </c:pt>
                <c:pt idx="1">
                  <c:v>0</c:v>
                </c:pt>
                <c:pt idx="2">
                  <c:v>66.461600000000004</c:v>
                </c:pt>
                <c:pt idx="3">
                  <c:v>58.678899999999999</c:v>
                </c:pt>
                <c:pt idx="4">
                  <c:v>0</c:v>
                </c:pt>
                <c:pt idx="5">
                  <c:v>0</c:v>
                </c:pt>
                <c:pt idx="6">
                  <c:v>58.648800000000001</c:v>
                </c:pt>
              </c:numCache>
            </c:numRef>
          </c:val>
          <c:extLst>
            <c:ext xmlns:c16="http://schemas.microsoft.com/office/drawing/2014/chart" uri="{C3380CC4-5D6E-409C-BE32-E72D297353CC}">
              <c16:uniqueId val="{00000003-6E5E-487B-BF48-DFB1249728AF}"/>
            </c:ext>
          </c:extLst>
        </c:ser>
        <c:ser>
          <c:idx val="4"/>
          <c:order val="4"/>
          <c:tx>
            <c:strRef>
              <c:f>Table!$N$322</c:f>
              <c:strCache>
                <c:ptCount val="1"/>
                <c:pt idx="0">
                  <c:v>2018</c:v>
                </c:pt>
              </c:strCache>
            </c:strRef>
          </c:tx>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Table!$N$333:$N$339</c:f>
              <c:numCache>
                <c:formatCode>0.00</c:formatCode>
                <c:ptCount val="7"/>
                <c:pt idx="0">
                  <c:v>61.336399999999998</c:v>
                </c:pt>
                <c:pt idx="1">
                  <c:v>0</c:v>
                </c:pt>
                <c:pt idx="2">
                  <c:v>66.081100000000006</c:v>
                </c:pt>
                <c:pt idx="3">
                  <c:v>58.771799999999999</c:v>
                </c:pt>
                <c:pt idx="4">
                  <c:v>0</c:v>
                </c:pt>
                <c:pt idx="5">
                  <c:v>0</c:v>
                </c:pt>
                <c:pt idx="6">
                  <c:v>58.931800000000003</c:v>
                </c:pt>
              </c:numCache>
            </c:numRef>
          </c:val>
          <c:extLst>
            <c:ext xmlns:c16="http://schemas.microsoft.com/office/drawing/2014/chart" uri="{C3380CC4-5D6E-409C-BE32-E72D297353CC}">
              <c16:uniqueId val="{00000004-6E5E-487B-BF48-DFB1249728AF}"/>
            </c:ext>
          </c:extLst>
        </c:ser>
        <c:ser>
          <c:idx val="5"/>
          <c:order val="5"/>
          <c:tx>
            <c:strRef>
              <c:f>Table!$O$322</c:f>
              <c:strCache>
                <c:ptCount val="1"/>
                <c:pt idx="0">
                  <c:v>2019</c:v>
                </c:pt>
              </c:strCache>
            </c:strRef>
          </c:tx>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Table!$O$333:$O$339</c:f>
              <c:numCache>
                <c:formatCode>0.00</c:formatCode>
                <c:ptCount val="7"/>
                <c:pt idx="0">
                  <c:v>61.967799999999997</c:v>
                </c:pt>
                <c:pt idx="1">
                  <c:v>0</c:v>
                </c:pt>
                <c:pt idx="2">
                  <c:v>67.178600000000003</c:v>
                </c:pt>
                <c:pt idx="3">
                  <c:v>59.2849</c:v>
                </c:pt>
                <c:pt idx="4">
                  <c:v>0</c:v>
                </c:pt>
                <c:pt idx="5">
                  <c:v>0</c:v>
                </c:pt>
                <c:pt idx="6">
                  <c:v>59.2</c:v>
                </c:pt>
              </c:numCache>
            </c:numRef>
          </c:val>
          <c:extLst>
            <c:ext xmlns:c16="http://schemas.microsoft.com/office/drawing/2014/chart" uri="{C3380CC4-5D6E-409C-BE32-E72D297353CC}">
              <c16:uniqueId val="{00000005-6E5E-487B-BF48-DFB1249728AF}"/>
            </c:ext>
          </c:extLst>
        </c:ser>
        <c:dLbls>
          <c:showLegendKey val="0"/>
          <c:showVal val="0"/>
          <c:showCatName val="0"/>
          <c:showSerName val="0"/>
          <c:showPercent val="0"/>
          <c:showBubbleSize val="0"/>
        </c:dLbls>
        <c:gapWidth val="150"/>
        <c:axId val="940315072"/>
        <c:axId val="940316248"/>
      </c:barChart>
      <c:catAx>
        <c:axId val="940315072"/>
        <c:scaling>
          <c:orientation val="minMax"/>
        </c:scaling>
        <c:delete val="0"/>
        <c:axPos val="b"/>
        <c:numFmt formatCode="General" sourceLinked="0"/>
        <c:majorTickMark val="out"/>
        <c:minorTickMark val="none"/>
        <c:tickLblPos val="nextTo"/>
        <c:txPr>
          <a:bodyPr/>
          <a:lstStyle/>
          <a:p>
            <a:pPr>
              <a:defRPr sz="800"/>
            </a:pPr>
            <a:endParaRPr lang="en-US"/>
          </a:p>
        </c:txPr>
        <c:crossAx val="940316248"/>
        <c:crosses val="autoZero"/>
        <c:auto val="1"/>
        <c:lblAlgn val="ctr"/>
        <c:lblOffset val="100"/>
        <c:noMultiLvlLbl val="0"/>
      </c:catAx>
      <c:valAx>
        <c:axId val="940316248"/>
        <c:scaling>
          <c:orientation val="minMax"/>
        </c:scaling>
        <c:delete val="0"/>
        <c:axPos val="l"/>
        <c:majorGridlines/>
        <c:title>
          <c:tx>
            <c:strRef>
              <c:f>Table!$B$357</c:f>
              <c:strCache>
                <c:ptCount val="1"/>
                <c:pt idx="0">
                  <c:v>Ave NAASRA</c:v>
                </c:pt>
              </c:strCache>
            </c:strRef>
          </c:tx>
          <c:overlay val="0"/>
          <c:txPr>
            <a:bodyPr rot="-5400000" vert="horz"/>
            <a:lstStyle/>
            <a:p>
              <a:pPr>
                <a:defRPr/>
              </a:pPr>
              <a:endParaRPr lang="en-US"/>
            </a:p>
          </c:txPr>
        </c:title>
        <c:numFmt formatCode="0.0" sourceLinked="0"/>
        <c:majorTickMark val="out"/>
        <c:minorTickMark val="none"/>
        <c:tickLblPos val="nextTo"/>
        <c:crossAx val="940315072"/>
        <c:crosses val="autoZero"/>
        <c:crossBetween val="between"/>
      </c:valAx>
      <c:spPr>
        <a:solidFill>
          <a:srgbClr val="FB9B9B"/>
        </a:solidFill>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744" l="0.70000000000000062" r="0.70000000000000062" t="0.75000000000000744"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Table!$G$333</c:f>
          <c:strCache>
            <c:ptCount val="1"/>
            <c:pt idx="0">
              <c:v>(EC) MARLBOROUGH</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Table!$J$322</c:f>
              <c:strCache>
                <c:ptCount val="1"/>
                <c:pt idx="0">
                  <c:v>2014</c:v>
                </c:pt>
              </c:strCache>
            </c:strRef>
          </c:tx>
          <c:spPr>
            <a:noFill/>
            <a:scene3d>
              <a:camera prst="orthographicFront"/>
              <a:lightRig rig="threePt" dir="t"/>
            </a:scene3d>
            <a:sp3d>
              <a:bevelT/>
            </a:sp3d>
          </c:spPr>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Table!$J$333:$J$339</c:f>
              <c:numCache>
                <c:formatCode>0.00</c:formatCode>
                <c:ptCount val="7"/>
                <c:pt idx="0">
                  <c:v>58.637900000000002</c:v>
                </c:pt>
                <c:pt idx="1">
                  <c:v>0</c:v>
                </c:pt>
                <c:pt idx="2">
                  <c:v>62.351999999999997</c:v>
                </c:pt>
                <c:pt idx="3">
                  <c:v>57.087400000000002</c:v>
                </c:pt>
                <c:pt idx="4">
                  <c:v>0</c:v>
                </c:pt>
                <c:pt idx="5">
                  <c:v>0</c:v>
                </c:pt>
                <c:pt idx="6">
                  <c:v>56.4617</c:v>
                </c:pt>
              </c:numCache>
            </c:numRef>
          </c:val>
          <c:extLst>
            <c:ext xmlns:c16="http://schemas.microsoft.com/office/drawing/2014/chart" uri="{C3380CC4-5D6E-409C-BE32-E72D297353CC}">
              <c16:uniqueId val="{00000000-76DD-4995-A994-30AA6016EB2A}"/>
            </c:ext>
          </c:extLst>
        </c:ser>
        <c:ser>
          <c:idx val="1"/>
          <c:order val="1"/>
          <c:tx>
            <c:strRef>
              <c:f>Table!$K$322</c:f>
              <c:strCache>
                <c:ptCount val="1"/>
                <c:pt idx="0">
                  <c:v>2015</c:v>
                </c:pt>
              </c:strCache>
            </c:strRef>
          </c:tx>
          <c:spPr>
            <a:noFill/>
            <a:scene3d>
              <a:camera prst="orthographicFront"/>
              <a:lightRig rig="threePt" dir="t"/>
            </a:scene3d>
            <a:sp3d>
              <a:bevelT/>
            </a:sp3d>
          </c:spPr>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Table!$K$333:$K$339</c:f>
              <c:numCache>
                <c:formatCode>0.00</c:formatCode>
                <c:ptCount val="7"/>
                <c:pt idx="0">
                  <c:v>59.143300000000004</c:v>
                </c:pt>
                <c:pt idx="1">
                  <c:v>0</c:v>
                </c:pt>
                <c:pt idx="2">
                  <c:v>62.983499999999999</c:v>
                </c:pt>
                <c:pt idx="3">
                  <c:v>57.366700000000002</c:v>
                </c:pt>
                <c:pt idx="4">
                  <c:v>0</c:v>
                </c:pt>
                <c:pt idx="5">
                  <c:v>0</c:v>
                </c:pt>
                <c:pt idx="6">
                  <c:v>57.074199999999998</c:v>
                </c:pt>
              </c:numCache>
            </c:numRef>
          </c:val>
          <c:extLst>
            <c:ext xmlns:c16="http://schemas.microsoft.com/office/drawing/2014/chart" uri="{C3380CC4-5D6E-409C-BE32-E72D297353CC}">
              <c16:uniqueId val="{00000001-76DD-4995-A994-30AA6016EB2A}"/>
            </c:ext>
          </c:extLst>
        </c:ser>
        <c:ser>
          <c:idx val="2"/>
          <c:order val="2"/>
          <c:tx>
            <c:strRef>
              <c:f>Table!$L$322</c:f>
              <c:strCache>
                <c:ptCount val="1"/>
                <c:pt idx="0">
                  <c:v>2016</c:v>
                </c:pt>
              </c:strCache>
            </c:strRef>
          </c:tx>
          <c:spPr>
            <a:noFill/>
            <a:scene3d>
              <a:camera prst="orthographicFront"/>
              <a:lightRig rig="threePt" dir="t"/>
            </a:scene3d>
            <a:sp3d>
              <a:bevelT/>
            </a:sp3d>
          </c:spPr>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Table!$L$333:$L$339</c:f>
              <c:numCache>
                <c:formatCode>0.00</c:formatCode>
                <c:ptCount val="7"/>
                <c:pt idx="0">
                  <c:v>59.860300000000002</c:v>
                </c:pt>
                <c:pt idx="1">
                  <c:v>0</c:v>
                </c:pt>
                <c:pt idx="2">
                  <c:v>63.450299999999999</c:v>
                </c:pt>
                <c:pt idx="3">
                  <c:v>58.161799999999999</c:v>
                </c:pt>
                <c:pt idx="4">
                  <c:v>0</c:v>
                </c:pt>
                <c:pt idx="5">
                  <c:v>0</c:v>
                </c:pt>
                <c:pt idx="6">
                  <c:v>57.805</c:v>
                </c:pt>
              </c:numCache>
            </c:numRef>
          </c:val>
          <c:extLst>
            <c:ext xmlns:c16="http://schemas.microsoft.com/office/drawing/2014/chart" uri="{C3380CC4-5D6E-409C-BE32-E72D297353CC}">
              <c16:uniqueId val="{00000002-76DD-4995-A994-30AA6016EB2A}"/>
            </c:ext>
          </c:extLst>
        </c:ser>
        <c:ser>
          <c:idx val="3"/>
          <c:order val="3"/>
          <c:tx>
            <c:strRef>
              <c:f>Table!$M$322</c:f>
              <c:strCache>
                <c:ptCount val="1"/>
                <c:pt idx="0">
                  <c:v>2017</c:v>
                </c:pt>
              </c:strCache>
            </c:strRef>
          </c:tx>
          <c:spPr>
            <a:noFill/>
            <a:scene3d>
              <a:camera prst="orthographicFront"/>
              <a:lightRig rig="threePt" dir="t"/>
            </a:scene3d>
            <a:sp3d>
              <a:bevelT/>
            </a:sp3d>
          </c:spPr>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Table!$M$333:$M$339</c:f>
              <c:numCache>
                <c:formatCode>0.00</c:formatCode>
                <c:ptCount val="7"/>
                <c:pt idx="0">
                  <c:v>61.348100000000002</c:v>
                </c:pt>
                <c:pt idx="1">
                  <c:v>0</c:v>
                </c:pt>
                <c:pt idx="2">
                  <c:v>66.461600000000004</c:v>
                </c:pt>
                <c:pt idx="3">
                  <c:v>58.678899999999999</c:v>
                </c:pt>
                <c:pt idx="4">
                  <c:v>0</c:v>
                </c:pt>
                <c:pt idx="5">
                  <c:v>0</c:v>
                </c:pt>
                <c:pt idx="6">
                  <c:v>58.648800000000001</c:v>
                </c:pt>
              </c:numCache>
            </c:numRef>
          </c:val>
          <c:extLst>
            <c:ext xmlns:c16="http://schemas.microsoft.com/office/drawing/2014/chart" uri="{C3380CC4-5D6E-409C-BE32-E72D297353CC}">
              <c16:uniqueId val="{00000003-76DD-4995-A994-30AA6016EB2A}"/>
            </c:ext>
          </c:extLst>
        </c:ser>
        <c:ser>
          <c:idx val="4"/>
          <c:order val="4"/>
          <c:tx>
            <c:strRef>
              <c:f>Table!$N$322</c:f>
              <c:strCache>
                <c:ptCount val="1"/>
                <c:pt idx="0">
                  <c:v>2018</c:v>
                </c:pt>
              </c:strCache>
            </c:strRef>
          </c:tx>
          <c:spPr>
            <a:noFill/>
            <a:scene3d>
              <a:camera prst="orthographicFront"/>
              <a:lightRig rig="threePt" dir="t"/>
            </a:scene3d>
            <a:sp3d>
              <a:bevelT/>
            </a:sp3d>
          </c:spPr>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Table!$N$333:$N$339</c:f>
              <c:numCache>
                <c:formatCode>0.00</c:formatCode>
                <c:ptCount val="7"/>
                <c:pt idx="0">
                  <c:v>61.336399999999998</c:v>
                </c:pt>
                <c:pt idx="1">
                  <c:v>0</c:v>
                </c:pt>
                <c:pt idx="2">
                  <c:v>66.081100000000006</c:v>
                </c:pt>
                <c:pt idx="3">
                  <c:v>58.771799999999999</c:v>
                </c:pt>
                <c:pt idx="4">
                  <c:v>0</c:v>
                </c:pt>
                <c:pt idx="5">
                  <c:v>0</c:v>
                </c:pt>
                <c:pt idx="6">
                  <c:v>58.931800000000003</c:v>
                </c:pt>
              </c:numCache>
            </c:numRef>
          </c:val>
          <c:extLst>
            <c:ext xmlns:c16="http://schemas.microsoft.com/office/drawing/2014/chart" uri="{C3380CC4-5D6E-409C-BE32-E72D297353CC}">
              <c16:uniqueId val="{00000004-76DD-4995-A994-30AA6016EB2A}"/>
            </c:ext>
          </c:extLst>
        </c:ser>
        <c:ser>
          <c:idx val="5"/>
          <c:order val="5"/>
          <c:tx>
            <c:strRef>
              <c:f>Table!$O$322</c:f>
              <c:strCache>
                <c:ptCount val="1"/>
                <c:pt idx="0">
                  <c:v>2019</c:v>
                </c:pt>
              </c:strCache>
            </c:strRef>
          </c:tx>
          <c:spPr>
            <a:noFill/>
            <a:ln>
              <a:noFill/>
            </a:ln>
          </c:spPr>
          <c:invertIfNegative val="0"/>
          <c:cat>
            <c:strRef>
              <c:f>Table!$H$333:$H$339</c:f>
              <c:strCache>
                <c:ptCount val="7"/>
                <c:pt idx="0">
                  <c:v>All</c:v>
                </c:pt>
                <c:pt idx="1">
                  <c:v>High Volume</c:v>
                </c:pt>
                <c:pt idx="2">
                  <c:v>National</c:v>
                </c:pt>
                <c:pt idx="3">
                  <c:v>Regional</c:v>
                </c:pt>
                <c:pt idx="4">
                  <c:v>Arterial</c:v>
                </c:pt>
                <c:pt idx="5">
                  <c:v>Primary Collector</c:v>
                </c:pt>
                <c:pt idx="6">
                  <c:v>Secondary Collector</c:v>
                </c:pt>
              </c:strCache>
            </c:strRef>
          </c:cat>
          <c:val>
            <c:numRef>
              <c:f>Table!$O$333:$O$339</c:f>
              <c:numCache>
                <c:formatCode>0.00</c:formatCode>
                <c:ptCount val="7"/>
                <c:pt idx="0">
                  <c:v>61.967799999999997</c:v>
                </c:pt>
                <c:pt idx="1">
                  <c:v>0</c:v>
                </c:pt>
                <c:pt idx="2">
                  <c:v>67.178600000000003</c:v>
                </c:pt>
                <c:pt idx="3">
                  <c:v>59.2849</c:v>
                </c:pt>
                <c:pt idx="4">
                  <c:v>0</c:v>
                </c:pt>
                <c:pt idx="5">
                  <c:v>0</c:v>
                </c:pt>
                <c:pt idx="6">
                  <c:v>59.2</c:v>
                </c:pt>
              </c:numCache>
            </c:numRef>
          </c:val>
          <c:extLst>
            <c:ext xmlns:c16="http://schemas.microsoft.com/office/drawing/2014/chart" uri="{C3380CC4-5D6E-409C-BE32-E72D297353CC}">
              <c16:uniqueId val="{00000005-76DD-4995-A994-30AA6016EB2A}"/>
            </c:ext>
          </c:extLst>
        </c:ser>
        <c:dLbls>
          <c:showLegendKey val="0"/>
          <c:showVal val="0"/>
          <c:showCatName val="0"/>
          <c:showSerName val="0"/>
          <c:showPercent val="0"/>
          <c:showBubbleSize val="0"/>
        </c:dLbls>
        <c:gapWidth val="150"/>
        <c:axId val="940311152"/>
        <c:axId val="940305272"/>
      </c:barChart>
      <c:catAx>
        <c:axId val="940311152"/>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940305272"/>
        <c:crosses val="autoZero"/>
        <c:auto val="1"/>
        <c:lblAlgn val="ctr"/>
        <c:lblOffset val="100"/>
        <c:noMultiLvlLbl val="0"/>
      </c:catAx>
      <c:valAx>
        <c:axId val="940305272"/>
        <c:scaling>
          <c:orientation val="minMax"/>
        </c:scaling>
        <c:delete val="1"/>
        <c:axPos val="l"/>
        <c:numFmt formatCode="0" sourceLinked="0"/>
        <c:majorTickMark val="none"/>
        <c:minorTickMark val="none"/>
        <c:tickLblPos val="none"/>
        <c:crossAx val="940311152"/>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spPr>
    <a:scene3d>
      <a:camera prst="orthographicFront"/>
      <a:lightRig rig="threePt" dir="t"/>
    </a:scene3d>
    <a:sp3d>
      <a:bevelT/>
    </a:sp3d>
  </c:spPr>
  <c:printSettings>
    <c:headerFooter/>
    <c:pageMargins b="0.75000000000000877" l="0.70000000000000062" r="0.70000000000000062" t="0.75000000000000877"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Table!$G$341</c:f>
              <c:strCache>
                <c:ptCount val="1"/>
                <c:pt idx="0">
                  <c:v>National vs (EC) MARLBOROUGH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9A5C-41D0-A191-A0D5762CE3DE}"/>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5C-41D0-A191-A0D5762CE3DE}"/>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5C-41D0-A191-A0D5762CE3DE}"/>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5C-41D0-A191-A0D5762CE3DE}"/>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5C-41D0-A191-A0D5762CE3DE}"/>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5C-41D0-A191-A0D5762CE3DE}"/>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5C-41D0-A191-A0D5762CE3DE}"/>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5C-41D0-A191-A0D5762CE3DE}"/>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5C-41D0-A191-A0D5762CE3DE}"/>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5C-41D0-A191-A0D5762CE3DE}"/>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5C-41D0-A191-A0D5762CE3DE}"/>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5C-41D0-A191-A0D5762CE3DE}"/>
                </c:ext>
              </c:extLst>
            </c:dLbl>
            <c:dLbl>
              <c:idx val="19"/>
              <c:layout>
                <c:manualLayout>
                  <c:x val="-9.2767218456925413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5C-41D0-A191-A0D5762CE3DE}"/>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5C-41D0-A191-A0D5762CE3D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Table!$J$322:$O$322</c:f>
              <c:numCache>
                <c:formatCode>General</c:formatCode>
                <c:ptCount val="6"/>
                <c:pt idx="0">
                  <c:v>2014</c:v>
                </c:pt>
                <c:pt idx="1">
                  <c:v>2015</c:v>
                </c:pt>
                <c:pt idx="2">
                  <c:v>2016</c:v>
                </c:pt>
                <c:pt idx="3">
                  <c:v>2017</c:v>
                </c:pt>
                <c:pt idx="4">
                  <c:v>2018</c:v>
                </c:pt>
                <c:pt idx="5">
                  <c:v>2019</c:v>
                </c:pt>
              </c:numCache>
            </c:numRef>
          </c:cat>
          <c:val>
            <c:numRef>
              <c:f>Table!$J$341:$O$341</c:f>
              <c:numCache>
                <c:formatCode>0.00</c:formatCode>
                <c:ptCount val="6"/>
                <c:pt idx="0">
                  <c:v>6.3028000000000048</c:v>
                </c:pt>
                <c:pt idx="1">
                  <c:v>5.6946000000000012</c:v>
                </c:pt>
                <c:pt idx="2">
                  <c:v>5.1888999999999967</c:v>
                </c:pt>
                <c:pt idx="3">
                  <c:v>3.7864000000000004</c:v>
                </c:pt>
                <c:pt idx="4">
                  <c:v>4.480400000000003</c:v>
                </c:pt>
                <c:pt idx="5">
                  <c:v>4.200800000000001</c:v>
                </c:pt>
              </c:numCache>
            </c:numRef>
          </c:val>
          <c:extLst>
            <c:ext xmlns:c16="http://schemas.microsoft.com/office/drawing/2014/chart" uri="{C3380CC4-5D6E-409C-BE32-E72D297353CC}">
              <c16:uniqueId val="{0000000F-9A5C-41D0-A191-A0D5762CE3DE}"/>
            </c:ext>
          </c:extLst>
        </c:ser>
        <c:dLbls>
          <c:showLegendKey val="0"/>
          <c:showVal val="0"/>
          <c:showCatName val="0"/>
          <c:showSerName val="0"/>
          <c:showPercent val="0"/>
          <c:showBubbleSize val="0"/>
        </c:dLbls>
        <c:gapWidth val="212"/>
        <c:axId val="940307624"/>
        <c:axId val="940308800"/>
      </c:barChart>
      <c:catAx>
        <c:axId val="940307624"/>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77"/>
            </c:manualLayout>
          </c:layout>
          <c:overlay val="0"/>
        </c:title>
        <c:numFmt formatCode="General" sourceLinked="1"/>
        <c:majorTickMark val="out"/>
        <c:minorTickMark val="none"/>
        <c:tickLblPos val="low"/>
        <c:txPr>
          <a:bodyPr rot="0" vert="horz"/>
          <a:lstStyle/>
          <a:p>
            <a:pPr>
              <a:defRPr sz="800"/>
            </a:pPr>
            <a:endParaRPr lang="en-US"/>
          </a:p>
        </c:txPr>
        <c:crossAx val="940308800"/>
        <c:crosses val="autoZero"/>
        <c:auto val="1"/>
        <c:lblAlgn val="ctr"/>
        <c:lblOffset val="100"/>
        <c:noMultiLvlLbl val="0"/>
      </c:catAx>
      <c:valAx>
        <c:axId val="940308800"/>
        <c:scaling>
          <c:orientation val="minMax"/>
        </c:scaling>
        <c:delete val="0"/>
        <c:axPos val="l"/>
        <c:majorGridlines/>
        <c:numFmt formatCode="0.0" sourceLinked="0"/>
        <c:majorTickMark val="out"/>
        <c:minorTickMark val="none"/>
        <c:tickLblPos val="nextTo"/>
        <c:txPr>
          <a:bodyPr/>
          <a:lstStyle/>
          <a:p>
            <a:pPr>
              <a:defRPr sz="800"/>
            </a:pPr>
            <a:endParaRPr lang="en-US"/>
          </a:p>
        </c:txPr>
        <c:crossAx val="940307624"/>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514848900262978"/>
          <c:w val="0.75186269685039375"/>
          <c:h val="0.60961159054580261"/>
        </c:manualLayout>
      </c:layout>
      <c:barChart>
        <c:barDir val="col"/>
        <c:grouping val="clustered"/>
        <c:varyColors val="0"/>
        <c:ser>
          <c:idx val="0"/>
          <c:order val="0"/>
          <c:tx>
            <c:strRef>
              <c:f>Table!$G$324</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3EAC-4A8A-8CF3-A2A845C3E77D}"/>
              </c:ext>
            </c:extLst>
          </c:dPt>
          <c:cat>
            <c:numRef>
              <c:f>Table!$J$322:$O$322</c:f>
              <c:numCache>
                <c:formatCode>General</c:formatCode>
                <c:ptCount val="6"/>
                <c:pt idx="0">
                  <c:v>2014</c:v>
                </c:pt>
                <c:pt idx="1">
                  <c:v>2015</c:v>
                </c:pt>
                <c:pt idx="2">
                  <c:v>2016</c:v>
                </c:pt>
                <c:pt idx="3">
                  <c:v>2017</c:v>
                </c:pt>
                <c:pt idx="4">
                  <c:v>2018</c:v>
                </c:pt>
                <c:pt idx="5">
                  <c:v>2019</c:v>
                </c:pt>
              </c:numCache>
            </c:numRef>
          </c:cat>
          <c:val>
            <c:numRef>
              <c:f>Table!$J$324:$O$324</c:f>
              <c:numCache>
                <c:formatCode>0.00</c:formatCode>
                <c:ptCount val="6"/>
                <c:pt idx="0">
                  <c:v>48.0304</c:v>
                </c:pt>
                <c:pt idx="1">
                  <c:v>48.441800000000001</c:v>
                </c:pt>
                <c:pt idx="2">
                  <c:v>47.5518</c:v>
                </c:pt>
                <c:pt idx="3">
                  <c:v>46.383400000000002</c:v>
                </c:pt>
                <c:pt idx="4">
                  <c:v>46.236400000000003</c:v>
                </c:pt>
                <c:pt idx="5">
                  <c:v>46.076000000000001</c:v>
                </c:pt>
              </c:numCache>
            </c:numRef>
          </c:val>
          <c:extLst>
            <c:ext xmlns:c16="http://schemas.microsoft.com/office/drawing/2014/chart" uri="{C3380CC4-5D6E-409C-BE32-E72D297353CC}">
              <c16:uniqueId val="{00000002-3EAC-4A8A-8CF3-A2A845C3E77D}"/>
            </c:ext>
          </c:extLst>
        </c:ser>
        <c:ser>
          <c:idx val="1"/>
          <c:order val="1"/>
          <c:tx>
            <c:strRef>
              <c:f>Table!$G$334</c:f>
              <c:strCache>
                <c:ptCount val="1"/>
                <c:pt idx="0">
                  <c:v>(EC) MARLBOROUGH</c:v>
                </c:pt>
              </c:strCache>
            </c:strRef>
          </c:tx>
          <c:spPr>
            <a:solidFill>
              <a:srgbClr val="C00000"/>
            </a:solidFill>
            <a:scene3d>
              <a:camera prst="orthographicFront"/>
              <a:lightRig rig="threePt" dir="t"/>
            </a:scene3d>
            <a:sp3d>
              <a:bevelT/>
            </a:sp3d>
          </c:spPr>
          <c:invertIfNegative val="0"/>
          <c:cat>
            <c:numRef>
              <c:f>Table!$J$322:$O$322</c:f>
              <c:numCache>
                <c:formatCode>General</c:formatCode>
                <c:ptCount val="6"/>
                <c:pt idx="0">
                  <c:v>2014</c:v>
                </c:pt>
                <c:pt idx="1">
                  <c:v>2015</c:v>
                </c:pt>
                <c:pt idx="2">
                  <c:v>2016</c:v>
                </c:pt>
                <c:pt idx="3">
                  <c:v>2017</c:v>
                </c:pt>
                <c:pt idx="4">
                  <c:v>2018</c:v>
                </c:pt>
                <c:pt idx="5">
                  <c:v>2019</c:v>
                </c:pt>
              </c:numCache>
            </c:numRef>
          </c:cat>
          <c:val>
            <c:numRef>
              <c:f>Table!$J$334:$O$334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EAC-4A8A-8CF3-A2A845C3E77D}"/>
            </c:ext>
          </c:extLst>
        </c:ser>
        <c:dLbls>
          <c:showLegendKey val="0"/>
          <c:showVal val="0"/>
          <c:showCatName val="0"/>
          <c:showSerName val="0"/>
          <c:showPercent val="0"/>
          <c:showBubbleSize val="0"/>
        </c:dLbls>
        <c:gapWidth val="150"/>
        <c:axId val="940308016"/>
        <c:axId val="940306840"/>
      </c:barChart>
      <c:catAx>
        <c:axId val="94030801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0306840"/>
        <c:crosses val="autoZero"/>
        <c:auto val="1"/>
        <c:lblAlgn val="ctr"/>
        <c:lblOffset val="100"/>
        <c:noMultiLvlLbl val="0"/>
      </c:catAx>
      <c:valAx>
        <c:axId val="940306840"/>
        <c:scaling>
          <c:orientation val="minMax"/>
        </c:scaling>
        <c:delete val="0"/>
        <c:axPos val="l"/>
        <c:majorGridlines/>
        <c:title>
          <c:tx>
            <c:strRef>
              <c:f>Table!$B$357</c:f>
              <c:strCache>
                <c:ptCount val="1"/>
                <c:pt idx="0">
                  <c:v>Ave NAASRA</c:v>
                </c:pt>
              </c:strCache>
            </c:strRef>
          </c:tx>
          <c:layout>
            <c:manualLayout>
              <c:xMode val="edge"/>
              <c:yMode val="edge"/>
              <c:x val="5.6979435090440567E-2"/>
              <c:y val="0.2886338960679539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0308016"/>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9894-4694-B07B-8E5921E20D71}"/>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9894-4694-B07B-8E5921E20D71}"/>
              </c:ext>
            </c:extLst>
          </c:dPt>
          <c:dLbls>
            <c:dLbl>
              <c:idx val="0"/>
              <c:layout>
                <c:manualLayout>
                  <c:x val="0"/>
                  <c:y val="1.3513513513513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94-4694-B07B-8E5921E20D71}"/>
                </c:ext>
              </c:extLst>
            </c:dLbl>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94-4694-B07B-8E5921E20D71}"/>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94-4694-B07B-8E5921E20D71}"/>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94-4694-B07B-8E5921E20D71}"/>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94-4694-B07B-8E5921E20D71}"/>
                </c:ext>
              </c:extLst>
            </c:dLbl>
            <c:dLbl>
              <c:idx val="9"/>
              <c:layout>
                <c:manualLayout>
                  <c:x val="-2.3718542535124286E-3"/>
                  <c:y val="2.2522522522522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94-4694-B07B-8E5921E20D71}"/>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894-4694-B07B-8E5921E20D71}"/>
                </c:ext>
              </c:extLst>
            </c:dLbl>
            <c:dLbl>
              <c:idx val="12"/>
              <c:layout>
                <c:manualLayout>
                  <c:x val="0"/>
                  <c:y val="6.5063488685535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94-4694-B07B-8E5921E20D71}"/>
                </c:ext>
              </c:extLst>
            </c:dLbl>
            <c:dLbl>
              <c:idx val="13"/>
              <c:layout>
                <c:manualLayout>
                  <c:x val="7.5901266018218311E-3"/>
                  <c:y val="3.003121231467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94-4694-B07B-8E5921E20D71}"/>
                </c:ext>
              </c:extLst>
            </c:dLbl>
            <c:dLbl>
              <c:idx val="15"/>
              <c:layout>
                <c:manualLayout>
                  <c:x val="2.5299135402192374E-3"/>
                  <c:y val="1.5015251471944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894-4694-B07B-8E5921E20D71}"/>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894-4694-B07B-8E5921E20D71}"/>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894-4694-B07B-8E5921E20D71}"/>
                </c:ext>
              </c:extLst>
            </c:dLbl>
            <c:dLbl>
              <c:idx val="19"/>
              <c:layout>
                <c:manualLayout>
                  <c:x val="0"/>
                  <c:y val="7.50762573597219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894-4694-B07B-8E5921E20D71}"/>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894-4694-B07B-8E5921E20D71}"/>
                </c:ext>
              </c:extLst>
            </c:dLbl>
            <c:dLbl>
              <c:idx val="21"/>
              <c:layout>
                <c:manualLayout>
                  <c:x val="0"/>
                  <c:y val="2.702702702702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894-4694-B07B-8E5921E20D71}"/>
                </c:ext>
              </c:extLst>
            </c:dLbl>
            <c:dLbl>
              <c:idx val="23"/>
              <c:layout>
                <c:manualLayout>
                  <c:x val="0"/>
                  <c:y val="2.2522522522522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94-4694-B07B-8E5921E20D71}"/>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Table!$G$236:$G$259</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Table!$M$236:$M$259</c:f>
              <c:numCache>
                <c:formatCode>0.0</c:formatCode>
                <c:ptCount val="24"/>
                <c:pt idx="0">
                  <c:v>4.0548000000000002</c:v>
                </c:pt>
                <c:pt idx="1">
                  <c:v>1.9302999999999999</c:v>
                </c:pt>
                <c:pt idx="2">
                  <c:v>0.47760000000000002</c:v>
                </c:pt>
                <c:pt idx="3">
                  <c:v>0.33960000000000001</c:v>
                </c:pt>
                <c:pt idx="4">
                  <c:v>3.0459000000000001</c:v>
                </c:pt>
                <c:pt idx="5">
                  <c:v>2.6823000000000001</c:v>
                </c:pt>
                <c:pt idx="6">
                  <c:v>0.31719999999999998</c:v>
                </c:pt>
                <c:pt idx="7">
                  <c:v>2.6840999999999999</c:v>
                </c:pt>
                <c:pt idx="8">
                  <c:v>0.78139999999999998</c:v>
                </c:pt>
                <c:pt idx="9">
                  <c:v>-1.0388999999999999</c:v>
                </c:pt>
                <c:pt idx="10">
                  <c:v>-1.2301</c:v>
                </c:pt>
                <c:pt idx="11">
                  <c:v>1.645</c:v>
                </c:pt>
                <c:pt idx="12">
                  <c:v>1.2238</c:v>
                </c:pt>
                <c:pt idx="13">
                  <c:v>2.2280000000000002</c:v>
                </c:pt>
                <c:pt idx="14">
                  <c:v>1.2886</c:v>
                </c:pt>
                <c:pt idx="15">
                  <c:v>2.4030999999999998</c:v>
                </c:pt>
                <c:pt idx="16">
                  <c:v>2.6827999999999999</c:v>
                </c:pt>
                <c:pt idx="17">
                  <c:v>2.2785000000000002</c:v>
                </c:pt>
                <c:pt idx="18">
                  <c:v>0.49919999999999998</c:v>
                </c:pt>
                <c:pt idx="19">
                  <c:v>-6.8500000000000005E-2</c:v>
                </c:pt>
                <c:pt idx="20">
                  <c:v>1.8972</c:v>
                </c:pt>
                <c:pt idx="21">
                  <c:v>1.7484</c:v>
                </c:pt>
                <c:pt idx="22">
                  <c:v>0.65390000000000004</c:v>
                </c:pt>
                <c:pt idx="23">
                  <c:v>1.5239</c:v>
                </c:pt>
              </c:numCache>
            </c:numRef>
          </c:val>
          <c:extLst>
            <c:ext xmlns:c16="http://schemas.microsoft.com/office/drawing/2014/chart" uri="{C3380CC4-5D6E-409C-BE32-E72D297353CC}">
              <c16:uniqueId val="{00000013-9894-4694-B07B-8E5921E20D71}"/>
            </c:ext>
          </c:extLst>
        </c:ser>
        <c:dLbls>
          <c:showLegendKey val="0"/>
          <c:showVal val="0"/>
          <c:showCatName val="0"/>
          <c:showSerName val="0"/>
          <c:showPercent val="0"/>
          <c:showBubbleSize val="0"/>
        </c:dLbls>
        <c:gapWidth val="86"/>
        <c:axId val="1004801624"/>
        <c:axId val="1004800448"/>
      </c:barChart>
      <c:catAx>
        <c:axId val="1004801624"/>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solidFill>
                  <a:sysClr val="windowText" lastClr="000000"/>
                </a:solidFill>
              </a:defRPr>
            </a:pPr>
            <a:endParaRPr lang="en-US"/>
          </a:p>
        </c:txPr>
        <c:crossAx val="1004800448"/>
        <c:crosses val="autoZero"/>
        <c:auto val="1"/>
        <c:lblAlgn val="ctr"/>
        <c:lblOffset val="100"/>
        <c:noMultiLvlLbl val="0"/>
      </c:catAx>
      <c:valAx>
        <c:axId val="1004800448"/>
        <c:scaling>
          <c:orientation val="minMax"/>
        </c:scaling>
        <c:delete val="0"/>
        <c:axPos val="l"/>
        <c:majorGridlines/>
        <c:title>
          <c:tx>
            <c:rich>
              <a:bodyPr rot="-5400000" vert="horz"/>
              <a:lstStyle/>
              <a:p>
                <a:pPr>
                  <a:defRPr sz="800"/>
                </a:pPr>
                <a:r>
                  <a:rPr lang="en-US" sz="800"/>
                  <a:t>Remaining Seal Life (average year)</a:t>
                </a:r>
              </a:p>
            </c:rich>
          </c:tx>
          <c:layout>
            <c:manualLayout>
              <c:xMode val="edge"/>
              <c:yMode val="edge"/>
              <c:x val="2.6340512582985944E-2"/>
              <c:y val="8.5124494573313475E-2"/>
            </c:manualLayout>
          </c:layout>
          <c:overlay val="0"/>
        </c:title>
        <c:numFmt formatCode="0" sourceLinked="0"/>
        <c:majorTickMark val="out"/>
        <c:minorTickMark val="none"/>
        <c:tickLblPos val="nextTo"/>
        <c:txPr>
          <a:bodyPr/>
          <a:lstStyle/>
          <a:p>
            <a:pPr>
              <a:defRPr sz="800"/>
            </a:pPr>
            <a:endParaRPr lang="en-US"/>
          </a:p>
        </c:txPr>
        <c:crossAx val="1004801624"/>
        <c:crosses val="autoZero"/>
        <c:crossBetween val="between"/>
      </c:valAx>
      <c:spPr>
        <a:solidFill>
          <a:schemeClr val="bg1">
            <a:lumMod val="95000"/>
          </a:schemeClr>
        </a:solidFill>
      </c:spPr>
    </c:plotArea>
    <c:plotVisOnly val="1"/>
    <c:dispBlanksAs val="gap"/>
    <c:showDLblsOverMax val="0"/>
  </c:chart>
  <c:spPr>
    <a:solidFill>
      <a:srgbClr val="808000"/>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9.4275384165850268E-2"/>
          <c:w val="0.75186269685039375"/>
          <c:h val="0.62048469538258155"/>
        </c:manualLayout>
      </c:layout>
      <c:barChart>
        <c:barDir val="col"/>
        <c:grouping val="clustered"/>
        <c:varyColors val="0"/>
        <c:ser>
          <c:idx val="0"/>
          <c:order val="0"/>
          <c:tx>
            <c:strRef>
              <c:f>Table!$G$325</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CB63-4C81-92B2-3FA1AD4CF982}"/>
              </c:ext>
            </c:extLst>
          </c:dPt>
          <c:cat>
            <c:numRef>
              <c:f>Table!$J$322:$O$322</c:f>
              <c:numCache>
                <c:formatCode>General</c:formatCode>
                <c:ptCount val="6"/>
                <c:pt idx="0">
                  <c:v>2014</c:v>
                </c:pt>
                <c:pt idx="1">
                  <c:v>2015</c:v>
                </c:pt>
                <c:pt idx="2">
                  <c:v>2016</c:v>
                </c:pt>
                <c:pt idx="3">
                  <c:v>2017</c:v>
                </c:pt>
                <c:pt idx="4">
                  <c:v>2018</c:v>
                </c:pt>
                <c:pt idx="5">
                  <c:v>2019</c:v>
                </c:pt>
              </c:numCache>
            </c:numRef>
          </c:cat>
          <c:val>
            <c:numRef>
              <c:f>Table!$J$325:$O$325</c:f>
              <c:numCache>
                <c:formatCode>0.00</c:formatCode>
                <c:ptCount val="6"/>
                <c:pt idx="0">
                  <c:v>59.889899999999997</c:v>
                </c:pt>
                <c:pt idx="1">
                  <c:v>59.8309</c:v>
                </c:pt>
                <c:pt idx="2">
                  <c:v>60.352499999999999</c:v>
                </c:pt>
                <c:pt idx="3">
                  <c:v>61.143799999999999</c:v>
                </c:pt>
                <c:pt idx="4">
                  <c:v>61.627400000000002</c:v>
                </c:pt>
                <c:pt idx="5">
                  <c:v>62.183700000000002</c:v>
                </c:pt>
              </c:numCache>
            </c:numRef>
          </c:val>
          <c:extLst>
            <c:ext xmlns:c16="http://schemas.microsoft.com/office/drawing/2014/chart" uri="{C3380CC4-5D6E-409C-BE32-E72D297353CC}">
              <c16:uniqueId val="{00000002-CB63-4C81-92B2-3FA1AD4CF982}"/>
            </c:ext>
          </c:extLst>
        </c:ser>
        <c:ser>
          <c:idx val="1"/>
          <c:order val="1"/>
          <c:tx>
            <c:strRef>
              <c:f>Table!$G$335</c:f>
              <c:strCache>
                <c:ptCount val="1"/>
                <c:pt idx="0">
                  <c:v>(EC) MARLBOROUGH</c:v>
                </c:pt>
              </c:strCache>
            </c:strRef>
          </c:tx>
          <c:spPr>
            <a:solidFill>
              <a:srgbClr val="C00000"/>
            </a:solidFill>
            <a:scene3d>
              <a:camera prst="orthographicFront"/>
              <a:lightRig rig="threePt" dir="t"/>
            </a:scene3d>
            <a:sp3d>
              <a:bevelT/>
            </a:sp3d>
          </c:spPr>
          <c:invertIfNegative val="0"/>
          <c:cat>
            <c:numRef>
              <c:f>Table!$J$322:$O$322</c:f>
              <c:numCache>
                <c:formatCode>General</c:formatCode>
                <c:ptCount val="6"/>
                <c:pt idx="0">
                  <c:v>2014</c:v>
                </c:pt>
                <c:pt idx="1">
                  <c:v>2015</c:v>
                </c:pt>
                <c:pt idx="2">
                  <c:v>2016</c:v>
                </c:pt>
                <c:pt idx="3">
                  <c:v>2017</c:v>
                </c:pt>
                <c:pt idx="4">
                  <c:v>2018</c:v>
                </c:pt>
                <c:pt idx="5">
                  <c:v>2019</c:v>
                </c:pt>
              </c:numCache>
            </c:numRef>
          </c:cat>
          <c:val>
            <c:numRef>
              <c:f>Table!$J$335:$O$335</c:f>
              <c:numCache>
                <c:formatCode>0.00</c:formatCode>
                <c:ptCount val="6"/>
                <c:pt idx="0">
                  <c:v>62.351999999999997</c:v>
                </c:pt>
                <c:pt idx="1">
                  <c:v>62.983499999999999</c:v>
                </c:pt>
                <c:pt idx="2">
                  <c:v>63.450299999999999</c:v>
                </c:pt>
                <c:pt idx="3">
                  <c:v>66.461600000000004</c:v>
                </c:pt>
                <c:pt idx="4">
                  <c:v>66.081100000000006</c:v>
                </c:pt>
                <c:pt idx="5">
                  <c:v>67.178600000000003</c:v>
                </c:pt>
              </c:numCache>
            </c:numRef>
          </c:val>
          <c:extLst>
            <c:ext xmlns:c16="http://schemas.microsoft.com/office/drawing/2014/chart" uri="{C3380CC4-5D6E-409C-BE32-E72D297353CC}">
              <c16:uniqueId val="{00000003-CB63-4C81-92B2-3FA1AD4CF982}"/>
            </c:ext>
          </c:extLst>
        </c:ser>
        <c:dLbls>
          <c:showLegendKey val="0"/>
          <c:showVal val="0"/>
          <c:showCatName val="0"/>
          <c:showSerName val="0"/>
          <c:showPercent val="0"/>
          <c:showBubbleSize val="0"/>
        </c:dLbls>
        <c:gapWidth val="150"/>
        <c:axId val="940315856"/>
        <c:axId val="940316640"/>
      </c:barChart>
      <c:catAx>
        <c:axId val="940315856"/>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0316640"/>
        <c:crosses val="autoZero"/>
        <c:auto val="1"/>
        <c:lblAlgn val="ctr"/>
        <c:lblOffset val="100"/>
        <c:noMultiLvlLbl val="0"/>
      </c:catAx>
      <c:valAx>
        <c:axId val="940316640"/>
        <c:scaling>
          <c:orientation val="minMax"/>
        </c:scaling>
        <c:delete val="0"/>
        <c:axPos val="l"/>
        <c:majorGridlines/>
        <c:title>
          <c:tx>
            <c:strRef>
              <c:f>Table!$B$357</c:f>
              <c:strCache>
                <c:ptCount val="1"/>
                <c:pt idx="0">
                  <c:v>Ave NAASRA</c:v>
                </c:pt>
              </c:strCache>
            </c:strRef>
          </c:tx>
          <c:layout>
            <c:manualLayout>
              <c:xMode val="edge"/>
              <c:yMode val="edge"/>
              <c:x val="4.9153939201009023E-2"/>
              <c:y val="0.29989923289265735"/>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0315856"/>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0433507335838479"/>
          <c:w val="0.75186269685039375"/>
          <c:h val="0.61042500619004736"/>
        </c:manualLayout>
      </c:layout>
      <c:barChart>
        <c:barDir val="col"/>
        <c:grouping val="clustered"/>
        <c:varyColors val="0"/>
        <c:ser>
          <c:idx val="0"/>
          <c:order val="0"/>
          <c:tx>
            <c:strRef>
              <c:f>Table!$G$326</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EB5-4C47-A7F7-D9BF625EDC88}"/>
              </c:ext>
            </c:extLst>
          </c:dPt>
          <c:cat>
            <c:numRef>
              <c:f>Table!$J$322:$O$322</c:f>
              <c:numCache>
                <c:formatCode>General</c:formatCode>
                <c:ptCount val="6"/>
                <c:pt idx="0">
                  <c:v>2014</c:v>
                </c:pt>
                <c:pt idx="1">
                  <c:v>2015</c:v>
                </c:pt>
                <c:pt idx="2">
                  <c:v>2016</c:v>
                </c:pt>
                <c:pt idx="3">
                  <c:v>2017</c:v>
                </c:pt>
                <c:pt idx="4">
                  <c:v>2018</c:v>
                </c:pt>
                <c:pt idx="5">
                  <c:v>2019</c:v>
                </c:pt>
              </c:numCache>
            </c:numRef>
          </c:cat>
          <c:val>
            <c:numRef>
              <c:f>Table!$J$326:$O$326</c:f>
              <c:numCache>
                <c:formatCode>0.00</c:formatCode>
                <c:ptCount val="6"/>
                <c:pt idx="0">
                  <c:v>64.456999999999994</c:v>
                </c:pt>
                <c:pt idx="1">
                  <c:v>64.529300000000006</c:v>
                </c:pt>
                <c:pt idx="2">
                  <c:v>65.036799999999999</c:v>
                </c:pt>
                <c:pt idx="3">
                  <c:v>65.278599999999997</c:v>
                </c:pt>
                <c:pt idx="4">
                  <c:v>65.963399999999993</c:v>
                </c:pt>
                <c:pt idx="5">
                  <c:v>66.380099999999999</c:v>
                </c:pt>
              </c:numCache>
            </c:numRef>
          </c:val>
          <c:extLst>
            <c:ext xmlns:c16="http://schemas.microsoft.com/office/drawing/2014/chart" uri="{C3380CC4-5D6E-409C-BE32-E72D297353CC}">
              <c16:uniqueId val="{00000002-8EB5-4C47-A7F7-D9BF625EDC88}"/>
            </c:ext>
          </c:extLst>
        </c:ser>
        <c:ser>
          <c:idx val="1"/>
          <c:order val="1"/>
          <c:tx>
            <c:strRef>
              <c:f>Table!$G$336</c:f>
              <c:strCache>
                <c:ptCount val="1"/>
                <c:pt idx="0">
                  <c:v>(EC) MARLBOROUGH</c:v>
                </c:pt>
              </c:strCache>
            </c:strRef>
          </c:tx>
          <c:spPr>
            <a:solidFill>
              <a:srgbClr val="C00000"/>
            </a:solidFill>
            <a:scene3d>
              <a:camera prst="orthographicFront"/>
              <a:lightRig rig="threePt" dir="t"/>
            </a:scene3d>
            <a:sp3d>
              <a:bevelT/>
            </a:sp3d>
          </c:spPr>
          <c:invertIfNegative val="0"/>
          <c:cat>
            <c:numRef>
              <c:f>Table!$J$322:$O$322</c:f>
              <c:numCache>
                <c:formatCode>General</c:formatCode>
                <c:ptCount val="6"/>
                <c:pt idx="0">
                  <c:v>2014</c:v>
                </c:pt>
                <c:pt idx="1">
                  <c:v>2015</c:v>
                </c:pt>
                <c:pt idx="2">
                  <c:v>2016</c:v>
                </c:pt>
                <c:pt idx="3">
                  <c:v>2017</c:v>
                </c:pt>
                <c:pt idx="4">
                  <c:v>2018</c:v>
                </c:pt>
                <c:pt idx="5">
                  <c:v>2019</c:v>
                </c:pt>
              </c:numCache>
            </c:numRef>
          </c:cat>
          <c:val>
            <c:numRef>
              <c:f>Table!$J$336:$O$336</c:f>
              <c:numCache>
                <c:formatCode>0.00</c:formatCode>
                <c:ptCount val="6"/>
                <c:pt idx="0">
                  <c:v>57.087400000000002</c:v>
                </c:pt>
                <c:pt idx="1">
                  <c:v>57.366700000000002</c:v>
                </c:pt>
                <c:pt idx="2">
                  <c:v>58.161799999999999</c:v>
                </c:pt>
                <c:pt idx="3">
                  <c:v>58.678899999999999</c:v>
                </c:pt>
                <c:pt idx="4">
                  <c:v>58.771799999999999</c:v>
                </c:pt>
                <c:pt idx="5">
                  <c:v>59.2849</c:v>
                </c:pt>
              </c:numCache>
            </c:numRef>
          </c:val>
          <c:extLst>
            <c:ext xmlns:c16="http://schemas.microsoft.com/office/drawing/2014/chart" uri="{C3380CC4-5D6E-409C-BE32-E72D297353CC}">
              <c16:uniqueId val="{00000003-8EB5-4C47-A7F7-D9BF625EDC88}"/>
            </c:ext>
          </c:extLst>
        </c:ser>
        <c:dLbls>
          <c:showLegendKey val="0"/>
          <c:showVal val="0"/>
          <c:showCatName val="0"/>
          <c:showSerName val="0"/>
          <c:showPercent val="0"/>
          <c:showBubbleSize val="0"/>
        </c:dLbls>
        <c:gapWidth val="150"/>
        <c:axId val="940312720"/>
        <c:axId val="940313112"/>
      </c:barChart>
      <c:catAx>
        <c:axId val="94031272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0313112"/>
        <c:crosses val="autoZero"/>
        <c:auto val="1"/>
        <c:lblAlgn val="ctr"/>
        <c:lblOffset val="100"/>
        <c:noMultiLvlLbl val="0"/>
      </c:catAx>
      <c:valAx>
        <c:axId val="940313112"/>
        <c:scaling>
          <c:orientation val="minMax"/>
        </c:scaling>
        <c:delete val="0"/>
        <c:axPos val="l"/>
        <c:majorGridlines/>
        <c:title>
          <c:tx>
            <c:strRef>
              <c:f>Table!$B$357</c:f>
              <c:strCache>
                <c:ptCount val="1"/>
                <c:pt idx="0">
                  <c:v>Ave NAASRA</c:v>
                </c:pt>
              </c:strCache>
            </c:strRef>
          </c:tx>
          <c:layout>
            <c:manualLayout>
              <c:xMode val="edge"/>
              <c:yMode val="edge"/>
              <c:x val="6.0991428462085828E-2"/>
              <c:y val="0.2942665644803043"/>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031272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Arterial</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Table!$G$327</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0CD9-4503-B1E4-FF2024B2BFBC}"/>
              </c:ext>
            </c:extLst>
          </c:dPt>
          <c:cat>
            <c:numRef>
              <c:f>Table!$J$322:$O$322</c:f>
              <c:numCache>
                <c:formatCode>General</c:formatCode>
                <c:ptCount val="6"/>
                <c:pt idx="0">
                  <c:v>2014</c:v>
                </c:pt>
                <c:pt idx="1">
                  <c:v>2015</c:v>
                </c:pt>
                <c:pt idx="2">
                  <c:v>2016</c:v>
                </c:pt>
                <c:pt idx="3">
                  <c:v>2017</c:v>
                </c:pt>
                <c:pt idx="4">
                  <c:v>2018</c:v>
                </c:pt>
                <c:pt idx="5">
                  <c:v>2019</c:v>
                </c:pt>
              </c:numCache>
            </c:numRef>
          </c:cat>
          <c:val>
            <c:numRef>
              <c:f>Table!$J$327:$O$327</c:f>
              <c:numCache>
                <c:formatCode>0.00</c:formatCode>
                <c:ptCount val="6"/>
                <c:pt idx="0">
                  <c:v>66.089500000000001</c:v>
                </c:pt>
                <c:pt idx="1">
                  <c:v>65.944900000000004</c:v>
                </c:pt>
                <c:pt idx="2">
                  <c:v>66.250500000000002</c:v>
                </c:pt>
                <c:pt idx="3">
                  <c:v>66.554100000000005</c:v>
                </c:pt>
                <c:pt idx="4">
                  <c:v>67.690299999999993</c:v>
                </c:pt>
                <c:pt idx="5">
                  <c:v>67.689599999999999</c:v>
                </c:pt>
              </c:numCache>
            </c:numRef>
          </c:val>
          <c:extLst>
            <c:ext xmlns:c16="http://schemas.microsoft.com/office/drawing/2014/chart" uri="{C3380CC4-5D6E-409C-BE32-E72D297353CC}">
              <c16:uniqueId val="{00000002-0CD9-4503-B1E4-FF2024B2BFBC}"/>
            </c:ext>
          </c:extLst>
        </c:ser>
        <c:ser>
          <c:idx val="1"/>
          <c:order val="1"/>
          <c:tx>
            <c:strRef>
              <c:f>Table!$G$337</c:f>
              <c:strCache>
                <c:ptCount val="1"/>
                <c:pt idx="0">
                  <c:v>(EC) MARLBOROUGH</c:v>
                </c:pt>
              </c:strCache>
            </c:strRef>
          </c:tx>
          <c:spPr>
            <a:solidFill>
              <a:srgbClr val="C00000"/>
            </a:solidFill>
            <a:scene3d>
              <a:camera prst="orthographicFront"/>
              <a:lightRig rig="threePt" dir="t"/>
            </a:scene3d>
            <a:sp3d>
              <a:bevelT/>
            </a:sp3d>
          </c:spPr>
          <c:invertIfNegative val="0"/>
          <c:cat>
            <c:numRef>
              <c:f>Table!$J$322:$O$322</c:f>
              <c:numCache>
                <c:formatCode>General</c:formatCode>
                <c:ptCount val="6"/>
                <c:pt idx="0">
                  <c:v>2014</c:v>
                </c:pt>
                <c:pt idx="1">
                  <c:v>2015</c:v>
                </c:pt>
                <c:pt idx="2">
                  <c:v>2016</c:v>
                </c:pt>
                <c:pt idx="3">
                  <c:v>2017</c:v>
                </c:pt>
                <c:pt idx="4">
                  <c:v>2018</c:v>
                </c:pt>
                <c:pt idx="5">
                  <c:v>2019</c:v>
                </c:pt>
              </c:numCache>
            </c:numRef>
          </c:cat>
          <c:val>
            <c:numRef>
              <c:f>Table!$J$337:$O$337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CD9-4503-B1E4-FF2024B2BFBC}"/>
            </c:ext>
          </c:extLst>
        </c:ser>
        <c:dLbls>
          <c:showLegendKey val="0"/>
          <c:showVal val="0"/>
          <c:showCatName val="0"/>
          <c:showSerName val="0"/>
          <c:showPercent val="0"/>
          <c:showBubbleSize val="0"/>
        </c:dLbls>
        <c:gapWidth val="150"/>
        <c:axId val="940315464"/>
        <c:axId val="940318208"/>
      </c:barChart>
      <c:catAx>
        <c:axId val="94031546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0318208"/>
        <c:crosses val="autoZero"/>
        <c:auto val="1"/>
        <c:lblAlgn val="ctr"/>
        <c:lblOffset val="100"/>
        <c:noMultiLvlLbl val="0"/>
      </c:catAx>
      <c:valAx>
        <c:axId val="940318208"/>
        <c:scaling>
          <c:orientation val="minMax"/>
        </c:scaling>
        <c:delete val="0"/>
        <c:axPos val="l"/>
        <c:majorGridlines/>
        <c:title>
          <c:tx>
            <c:strRef>
              <c:f>Table!$B$357</c:f>
              <c:strCache>
                <c:ptCount val="1"/>
                <c:pt idx="0">
                  <c:v>Ave NAASRA</c:v>
                </c:pt>
              </c:strCache>
            </c:strRef>
          </c:tx>
          <c:layout>
            <c:manualLayout>
              <c:xMode val="edge"/>
              <c:yMode val="edge"/>
              <c:x val="5.3500783600792662E-2"/>
              <c:y val="0.29883079996310197"/>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0315464"/>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20000"/>
        <a:lumOff val="8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Secondary Collector</a:t>
            </a:r>
          </a:p>
        </c:rich>
      </c:tx>
      <c:layout>
        <c:manualLayout>
          <c:xMode val="edge"/>
          <c:yMode val="edge"/>
          <c:x val="0.33037531912609941"/>
          <c:y val="4.3393007041086342E-3"/>
        </c:manualLayout>
      </c:layout>
      <c:overlay val="0"/>
    </c:title>
    <c:autoTitleDeleted val="0"/>
    <c:plotArea>
      <c:layout>
        <c:manualLayout>
          <c:layoutTarget val="inner"/>
          <c:xMode val="edge"/>
          <c:yMode val="edge"/>
          <c:x val="0.16358212936631558"/>
          <c:y val="0.10607478871400892"/>
          <c:w val="0.75186269685039375"/>
          <c:h val="0.60868529083442302"/>
        </c:manualLayout>
      </c:layout>
      <c:barChart>
        <c:barDir val="col"/>
        <c:grouping val="clustered"/>
        <c:varyColors val="0"/>
        <c:ser>
          <c:idx val="0"/>
          <c:order val="0"/>
          <c:tx>
            <c:strRef>
              <c:f>Table!$G$329</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2ACD-4E1D-90BA-8B38CA9B10E6}"/>
              </c:ext>
            </c:extLst>
          </c:dPt>
          <c:cat>
            <c:numRef>
              <c:f>Table!$J$322:$O$322</c:f>
              <c:numCache>
                <c:formatCode>General</c:formatCode>
                <c:ptCount val="6"/>
                <c:pt idx="0">
                  <c:v>2014</c:v>
                </c:pt>
                <c:pt idx="1">
                  <c:v>2015</c:v>
                </c:pt>
                <c:pt idx="2">
                  <c:v>2016</c:v>
                </c:pt>
                <c:pt idx="3">
                  <c:v>2017</c:v>
                </c:pt>
                <c:pt idx="4">
                  <c:v>2018</c:v>
                </c:pt>
                <c:pt idx="5">
                  <c:v>2019</c:v>
                </c:pt>
              </c:numCache>
            </c:numRef>
          </c:cat>
          <c:val>
            <c:numRef>
              <c:f>Table!$J$329:$O$329</c:f>
              <c:numCache>
                <c:formatCode>0.00</c:formatCode>
                <c:ptCount val="6"/>
                <c:pt idx="0">
                  <c:v>68.820099999999996</c:v>
                </c:pt>
                <c:pt idx="1">
                  <c:v>69.039699999999996</c:v>
                </c:pt>
                <c:pt idx="2">
                  <c:v>69.161000000000001</c:v>
                </c:pt>
                <c:pt idx="3">
                  <c:v>69.628600000000006</c:v>
                </c:pt>
                <c:pt idx="4">
                  <c:v>70.374899999999997</c:v>
                </c:pt>
                <c:pt idx="5">
                  <c:v>70.408799999999999</c:v>
                </c:pt>
              </c:numCache>
            </c:numRef>
          </c:val>
          <c:extLst>
            <c:ext xmlns:c16="http://schemas.microsoft.com/office/drawing/2014/chart" uri="{C3380CC4-5D6E-409C-BE32-E72D297353CC}">
              <c16:uniqueId val="{00000002-2ACD-4E1D-90BA-8B38CA9B10E6}"/>
            </c:ext>
          </c:extLst>
        </c:ser>
        <c:ser>
          <c:idx val="1"/>
          <c:order val="1"/>
          <c:tx>
            <c:strRef>
              <c:f>Table!$G$339</c:f>
              <c:strCache>
                <c:ptCount val="1"/>
                <c:pt idx="0">
                  <c:v>(EC) MARLBOROUGH</c:v>
                </c:pt>
              </c:strCache>
            </c:strRef>
          </c:tx>
          <c:spPr>
            <a:solidFill>
              <a:srgbClr val="C00000"/>
            </a:solidFill>
            <a:scene3d>
              <a:camera prst="orthographicFront"/>
              <a:lightRig rig="threePt" dir="t"/>
            </a:scene3d>
            <a:sp3d>
              <a:bevelT/>
            </a:sp3d>
          </c:spPr>
          <c:invertIfNegative val="0"/>
          <c:cat>
            <c:numRef>
              <c:f>Table!$J$322:$O$322</c:f>
              <c:numCache>
                <c:formatCode>General</c:formatCode>
                <c:ptCount val="6"/>
                <c:pt idx="0">
                  <c:v>2014</c:v>
                </c:pt>
                <c:pt idx="1">
                  <c:v>2015</c:v>
                </c:pt>
                <c:pt idx="2">
                  <c:v>2016</c:v>
                </c:pt>
                <c:pt idx="3">
                  <c:v>2017</c:v>
                </c:pt>
                <c:pt idx="4">
                  <c:v>2018</c:v>
                </c:pt>
                <c:pt idx="5">
                  <c:v>2019</c:v>
                </c:pt>
              </c:numCache>
            </c:numRef>
          </c:cat>
          <c:val>
            <c:numRef>
              <c:f>Table!$J$339:$O$339</c:f>
              <c:numCache>
                <c:formatCode>0.00</c:formatCode>
                <c:ptCount val="6"/>
                <c:pt idx="0">
                  <c:v>56.4617</c:v>
                </c:pt>
                <c:pt idx="1">
                  <c:v>57.074199999999998</c:v>
                </c:pt>
                <c:pt idx="2">
                  <c:v>57.805</c:v>
                </c:pt>
                <c:pt idx="3">
                  <c:v>58.648800000000001</c:v>
                </c:pt>
                <c:pt idx="4">
                  <c:v>58.931800000000003</c:v>
                </c:pt>
                <c:pt idx="5">
                  <c:v>59.2</c:v>
                </c:pt>
              </c:numCache>
            </c:numRef>
          </c:val>
          <c:extLst>
            <c:ext xmlns:c16="http://schemas.microsoft.com/office/drawing/2014/chart" uri="{C3380CC4-5D6E-409C-BE32-E72D297353CC}">
              <c16:uniqueId val="{00000003-2ACD-4E1D-90BA-8B38CA9B10E6}"/>
            </c:ext>
          </c:extLst>
        </c:ser>
        <c:dLbls>
          <c:showLegendKey val="0"/>
          <c:showVal val="0"/>
          <c:showCatName val="0"/>
          <c:showSerName val="0"/>
          <c:showPercent val="0"/>
          <c:showBubbleSize val="0"/>
        </c:dLbls>
        <c:gapWidth val="150"/>
        <c:axId val="940317424"/>
        <c:axId val="940317816"/>
      </c:barChart>
      <c:catAx>
        <c:axId val="94031742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0317816"/>
        <c:crosses val="autoZero"/>
        <c:auto val="1"/>
        <c:lblAlgn val="ctr"/>
        <c:lblOffset val="100"/>
        <c:noMultiLvlLbl val="0"/>
      </c:catAx>
      <c:valAx>
        <c:axId val="940317816"/>
        <c:scaling>
          <c:orientation val="minMax"/>
        </c:scaling>
        <c:delete val="0"/>
        <c:axPos val="l"/>
        <c:majorGridlines/>
        <c:title>
          <c:tx>
            <c:strRef>
              <c:f>Table!$B$357</c:f>
              <c:strCache>
                <c:ptCount val="1"/>
                <c:pt idx="0">
                  <c:v>Ave NAASRA</c:v>
                </c:pt>
              </c:strCache>
            </c:strRef>
          </c:tx>
          <c:layout>
            <c:manualLayout>
              <c:xMode val="edge"/>
              <c:yMode val="edge"/>
              <c:x val="4.5185623313438533E-2"/>
              <c:y val="0.31223255912971282"/>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0317424"/>
        <c:crosses val="autoZero"/>
        <c:crossBetween val="between"/>
      </c:valAx>
      <c:dTable>
        <c:showHorzBorder val="1"/>
        <c:showVertBorder val="1"/>
        <c:showOutline val="1"/>
        <c:showKeys val="1"/>
        <c:txPr>
          <a:bodyPr/>
          <a:lstStyle/>
          <a:p>
            <a:pPr rtl="0">
              <a:defRPr sz="700"/>
            </a:pPr>
            <a:endParaRPr lang="en-US"/>
          </a:p>
        </c:txPr>
      </c:dTable>
      <c:spPr>
        <a:solidFill>
          <a:schemeClr val="bg1">
            <a:lumMod val="75000"/>
          </a:schemeClr>
        </a:solidFill>
      </c:spPr>
    </c:plotArea>
    <c:plotVisOnly val="1"/>
    <c:dispBlanksAs val="gap"/>
    <c:showDLblsOverMax val="0"/>
  </c:chart>
  <c:spPr>
    <a:solidFill>
      <a:schemeClr val="accent5">
        <a:lumMod val="40000"/>
        <a:lumOff val="60000"/>
      </a:schemeClr>
    </a:solidFill>
    <a:scene3d>
      <a:camera prst="orthographicFront"/>
      <a:lightRig rig="threePt" dir="t"/>
    </a:scene3d>
    <a:sp3d>
      <a:bevelT/>
    </a:sp3d>
  </c:spPr>
  <c:printSettings>
    <c:headerFooter/>
    <c:pageMargins b="0.75000000000001044" l="0.70000000000000062" r="0.70000000000000062" t="0.75000000000001044"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71741032371027E-2"/>
          <c:y val="5.1400554097404488E-2"/>
          <c:w val="0.80841207349081368"/>
          <c:h val="0.77970654709829224"/>
        </c:manualLayout>
      </c:layout>
      <c:lineChart>
        <c:grouping val="standard"/>
        <c:varyColors val="0"/>
        <c:ser>
          <c:idx val="0"/>
          <c:order val="0"/>
          <c:tx>
            <c:strRef>
              <c:f>Table!$H$343</c:f>
              <c:strCache>
                <c:ptCount val="1"/>
                <c:pt idx="0">
                  <c:v>Median</c:v>
                </c:pt>
              </c:strCache>
            </c:strRef>
          </c:tx>
          <c:spPr>
            <a:ln w="31750">
              <a:solidFill>
                <a:srgbClr val="C00000"/>
              </a:solidFill>
            </a:ln>
          </c:spPr>
          <c:marker>
            <c:spPr>
              <a:solidFill>
                <a:srgbClr val="C00000"/>
              </a:solidFill>
            </c:spPr>
          </c:marker>
          <c:cat>
            <c:numRef>
              <c:f>Table!$J$322:$O$322</c:f>
              <c:numCache>
                <c:formatCode>General</c:formatCode>
                <c:ptCount val="6"/>
                <c:pt idx="0">
                  <c:v>2014</c:v>
                </c:pt>
                <c:pt idx="1">
                  <c:v>2015</c:v>
                </c:pt>
                <c:pt idx="2">
                  <c:v>2016</c:v>
                </c:pt>
                <c:pt idx="3">
                  <c:v>2017</c:v>
                </c:pt>
                <c:pt idx="4">
                  <c:v>2018</c:v>
                </c:pt>
                <c:pt idx="5">
                  <c:v>2019</c:v>
                </c:pt>
              </c:numCache>
            </c:numRef>
          </c:cat>
          <c:val>
            <c:numRef>
              <c:f>Table!$J$343:$O$343</c:f>
              <c:numCache>
                <c:formatCode>0.00</c:formatCode>
                <c:ptCount val="6"/>
                <c:pt idx="0">
                  <c:v>61</c:v>
                </c:pt>
                <c:pt idx="1">
                  <c:v>61</c:v>
                </c:pt>
                <c:pt idx="2">
                  <c:v>61</c:v>
                </c:pt>
                <c:pt idx="3">
                  <c:v>61</c:v>
                </c:pt>
                <c:pt idx="4">
                  <c:v>62</c:v>
                </c:pt>
                <c:pt idx="5">
                  <c:v>62</c:v>
                </c:pt>
              </c:numCache>
            </c:numRef>
          </c:val>
          <c:smooth val="0"/>
          <c:extLst>
            <c:ext xmlns:c16="http://schemas.microsoft.com/office/drawing/2014/chart" uri="{C3380CC4-5D6E-409C-BE32-E72D297353CC}">
              <c16:uniqueId val="{00000000-CF81-4E15-B540-60A78CB77F4B}"/>
            </c:ext>
          </c:extLst>
        </c:ser>
        <c:dLbls>
          <c:showLegendKey val="0"/>
          <c:showVal val="0"/>
          <c:showCatName val="0"/>
          <c:showSerName val="0"/>
          <c:showPercent val="0"/>
          <c:showBubbleSize val="0"/>
        </c:dLbls>
        <c:marker val="1"/>
        <c:smooth val="0"/>
        <c:axId val="940319384"/>
        <c:axId val="940320168"/>
      </c:lineChart>
      <c:stockChart>
        <c:ser>
          <c:idx val="1"/>
          <c:order val="1"/>
          <c:tx>
            <c:strRef>
              <c:f>Table!$H$344</c:f>
              <c:strCache>
                <c:ptCount val="1"/>
                <c:pt idx="0">
                  <c:v>Open</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Table!$J$344:$O$344</c:f>
              <c:numCache>
                <c:formatCode>0.00</c:formatCode>
                <c:ptCount val="6"/>
                <c:pt idx="0">
                  <c:v>42</c:v>
                </c:pt>
                <c:pt idx="1">
                  <c:v>42</c:v>
                </c:pt>
                <c:pt idx="2">
                  <c:v>42</c:v>
                </c:pt>
                <c:pt idx="3">
                  <c:v>41</c:v>
                </c:pt>
                <c:pt idx="4">
                  <c:v>42</c:v>
                </c:pt>
                <c:pt idx="5">
                  <c:v>42</c:v>
                </c:pt>
              </c:numCache>
            </c:numRef>
          </c:val>
          <c:smooth val="0"/>
          <c:extLst>
            <c:ext xmlns:c16="http://schemas.microsoft.com/office/drawing/2014/chart" uri="{C3380CC4-5D6E-409C-BE32-E72D297353CC}">
              <c16:uniqueId val="{00000001-CF81-4E15-B540-60A78CB77F4B}"/>
            </c:ext>
          </c:extLst>
        </c:ser>
        <c:ser>
          <c:idx val="2"/>
          <c:order val="2"/>
          <c:tx>
            <c:strRef>
              <c:f>Table!$H$345</c:f>
              <c:strCache>
                <c:ptCount val="1"/>
                <c:pt idx="0">
                  <c:v>High</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Table!$J$345:$O$345</c:f>
              <c:numCache>
                <c:formatCode>0.00</c:formatCode>
                <c:ptCount val="6"/>
                <c:pt idx="0">
                  <c:v>119</c:v>
                </c:pt>
                <c:pt idx="1">
                  <c:v>119</c:v>
                </c:pt>
                <c:pt idx="2">
                  <c:v>120</c:v>
                </c:pt>
                <c:pt idx="3">
                  <c:v>122</c:v>
                </c:pt>
                <c:pt idx="4">
                  <c:v>123</c:v>
                </c:pt>
                <c:pt idx="5">
                  <c:v>124</c:v>
                </c:pt>
              </c:numCache>
            </c:numRef>
          </c:val>
          <c:smooth val="0"/>
          <c:extLst>
            <c:ext xmlns:c16="http://schemas.microsoft.com/office/drawing/2014/chart" uri="{C3380CC4-5D6E-409C-BE32-E72D297353CC}">
              <c16:uniqueId val="{00000002-CF81-4E15-B540-60A78CB77F4B}"/>
            </c:ext>
          </c:extLst>
        </c:ser>
        <c:ser>
          <c:idx val="3"/>
          <c:order val="3"/>
          <c:tx>
            <c:strRef>
              <c:f>Table!$H$346</c:f>
              <c:strCache>
                <c:ptCount val="1"/>
                <c:pt idx="0">
                  <c:v>Low</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Table!$J$346:$O$346</c:f>
              <c:numCache>
                <c:formatCode>0.00</c:formatCode>
                <c:ptCount val="6"/>
                <c:pt idx="0">
                  <c:v>30</c:v>
                </c:pt>
                <c:pt idx="1">
                  <c:v>30</c:v>
                </c:pt>
                <c:pt idx="2">
                  <c:v>29</c:v>
                </c:pt>
                <c:pt idx="3">
                  <c:v>28</c:v>
                </c:pt>
                <c:pt idx="4">
                  <c:v>28</c:v>
                </c:pt>
                <c:pt idx="5">
                  <c:v>28</c:v>
                </c:pt>
              </c:numCache>
            </c:numRef>
          </c:val>
          <c:smooth val="0"/>
          <c:extLst>
            <c:ext xmlns:c16="http://schemas.microsoft.com/office/drawing/2014/chart" uri="{C3380CC4-5D6E-409C-BE32-E72D297353CC}">
              <c16:uniqueId val="{00000003-CF81-4E15-B540-60A78CB77F4B}"/>
            </c:ext>
          </c:extLst>
        </c:ser>
        <c:ser>
          <c:idx val="4"/>
          <c:order val="4"/>
          <c:tx>
            <c:strRef>
              <c:f>Table!$H$347</c:f>
              <c:strCache>
                <c:ptCount val="1"/>
                <c:pt idx="0">
                  <c:v>Close</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Table!$J$347:$O$347</c:f>
              <c:numCache>
                <c:formatCode>0.00</c:formatCode>
                <c:ptCount val="6"/>
                <c:pt idx="0">
                  <c:v>89</c:v>
                </c:pt>
                <c:pt idx="1">
                  <c:v>89</c:v>
                </c:pt>
                <c:pt idx="2">
                  <c:v>90</c:v>
                </c:pt>
                <c:pt idx="3">
                  <c:v>90</c:v>
                </c:pt>
                <c:pt idx="4">
                  <c:v>91</c:v>
                </c:pt>
                <c:pt idx="5">
                  <c:v>92</c:v>
                </c:pt>
              </c:numCache>
            </c:numRef>
          </c:val>
          <c:smooth val="0"/>
          <c:extLst>
            <c:ext xmlns:c16="http://schemas.microsoft.com/office/drawing/2014/chart" uri="{C3380CC4-5D6E-409C-BE32-E72D297353CC}">
              <c16:uniqueId val="{00000004-CF81-4E15-B540-60A78CB77F4B}"/>
            </c:ext>
          </c:extLst>
        </c:ser>
        <c:dLbls>
          <c:showLegendKey val="0"/>
          <c:showVal val="0"/>
          <c:showCatName val="0"/>
          <c:showSerName val="0"/>
          <c:showPercent val="0"/>
          <c:showBubbleSize val="0"/>
        </c:dLbls>
        <c:hiLowLines>
          <c:spPr>
            <a:ln>
              <a:solidFill>
                <a:srgbClr val="002060"/>
              </a:solidFill>
            </a:ln>
          </c:spPr>
        </c:hiLowLines>
        <c:upDownBars>
          <c:gapWidth val="150"/>
          <c:upBars>
            <c:spPr>
              <a:solidFill>
                <a:schemeClr val="tx2">
                  <a:lumMod val="75000"/>
                </a:schemeClr>
              </a:solidFill>
              <a:ln>
                <a:solidFill>
                  <a:schemeClr val="tx2">
                    <a:lumMod val="20000"/>
                    <a:lumOff val="80000"/>
                  </a:schemeClr>
                </a:solidFill>
              </a:ln>
              <a:scene3d>
                <a:camera prst="orthographicFront"/>
                <a:lightRig rig="threePt" dir="t"/>
              </a:scene3d>
              <a:sp3d>
                <a:bevelT/>
                <a:bevelB/>
              </a:sp3d>
            </c:spPr>
          </c:upBars>
          <c:downBars/>
        </c:upDownBars>
        <c:axId val="1013012944"/>
        <c:axId val="1013016864"/>
      </c:stockChart>
      <c:catAx>
        <c:axId val="940319384"/>
        <c:scaling>
          <c:orientation val="minMax"/>
        </c:scaling>
        <c:delete val="0"/>
        <c:axPos val="b"/>
        <c:title>
          <c:tx>
            <c:rich>
              <a:bodyPr/>
              <a:lstStyle/>
              <a:p>
                <a:pPr>
                  <a:defRPr sz="900" b="1"/>
                </a:pPr>
                <a:r>
                  <a:rPr lang="en-US" sz="900" b="1"/>
                  <a:t>Survey Year</a:t>
                </a:r>
              </a:p>
            </c:rich>
          </c:tx>
          <c:overlay val="0"/>
        </c:title>
        <c:numFmt formatCode="General" sourceLinked="1"/>
        <c:majorTickMark val="out"/>
        <c:minorTickMark val="none"/>
        <c:tickLblPos val="nextTo"/>
        <c:crossAx val="940320168"/>
        <c:crosses val="autoZero"/>
        <c:auto val="1"/>
        <c:lblAlgn val="ctr"/>
        <c:lblOffset val="100"/>
        <c:noMultiLvlLbl val="0"/>
      </c:catAx>
      <c:valAx>
        <c:axId val="940320168"/>
        <c:scaling>
          <c:orientation val="minMax"/>
          <c:max val="140"/>
          <c:min val="0"/>
        </c:scaling>
        <c:delete val="0"/>
        <c:axPos val="l"/>
        <c:majorGridlines/>
        <c:title>
          <c:tx>
            <c:rich>
              <a:bodyPr rot="-5400000" vert="horz"/>
              <a:lstStyle/>
              <a:p>
                <a:pPr>
                  <a:defRPr sz="800" b="0"/>
                </a:pPr>
                <a:r>
                  <a:rPr lang="en-US" sz="800" b="0"/>
                  <a:t>NAASRA (Median)</a:t>
                </a:r>
              </a:p>
            </c:rich>
          </c:tx>
          <c:overlay val="0"/>
        </c:title>
        <c:numFmt formatCode="0" sourceLinked="0"/>
        <c:majorTickMark val="out"/>
        <c:minorTickMark val="none"/>
        <c:tickLblPos val="nextTo"/>
        <c:txPr>
          <a:bodyPr/>
          <a:lstStyle/>
          <a:p>
            <a:pPr>
              <a:defRPr sz="800"/>
            </a:pPr>
            <a:endParaRPr lang="en-US"/>
          </a:p>
        </c:txPr>
        <c:crossAx val="940319384"/>
        <c:crosses val="autoZero"/>
        <c:crossBetween val="between"/>
        <c:majorUnit val="20"/>
      </c:valAx>
      <c:valAx>
        <c:axId val="1013016864"/>
        <c:scaling>
          <c:orientation val="minMax"/>
        </c:scaling>
        <c:delete val="0"/>
        <c:axPos val="r"/>
        <c:numFmt formatCode="0" sourceLinked="0"/>
        <c:majorTickMark val="out"/>
        <c:minorTickMark val="none"/>
        <c:tickLblPos val="nextTo"/>
        <c:txPr>
          <a:bodyPr/>
          <a:lstStyle/>
          <a:p>
            <a:pPr>
              <a:defRPr sz="800"/>
            </a:pPr>
            <a:endParaRPr lang="en-US"/>
          </a:p>
        </c:txPr>
        <c:crossAx val="1013012944"/>
        <c:crosses val="max"/>
        <c:crossBetween val="between"/>
      </c:valAx>
      <c:catAx>
        <c:axId val="1013012944"/>
        <c:scaling>
          <c:orientation val="minMax"/>
        </c:scaling>
        <c:delete val="1"/>
        <c:axPos val="b"/>
        <c:numFmt formatCode="General" sourceLinked="1"/>
        <c:majorTickMark val="out"/>
        <c:minorTickMark val="none"/>
        <c:tickLblPos val="none"/>
        <c:crossAx val="1013016864"/>
        <c:crosses val="autoZero"/>
        <c:auto val="1"/>
        <c:lblAlgn val="ctr"/>
        <c:lblOffset val="100"/>
        <c:noMultiLvlLbl val="0"/>
      </c:catAx>
      <c:spPr>
        <a:solidFill>
          <a:schemeClr val="accent2">
            <a:lumMod val="40000"/>
            <a:lumOff val="60000"/>
          </a:schemeClr>
        </a:solidFill>
      </c:spPr>
    </c:plotArea>
    <c:plotVisOnly val="1"/>
    <c:dispBlanksAs val="gap"/>
    <c:showDLblsOverMax val="0"/>
  </c:chart>
  <c:spPr>
    <a:solidFill>
      <a:srgbClr val="FBDBD5"/>
    </a:solidFill>
    <a:scene3d>
      <a:camera prst="orthographicFront"/>
      <a:lightRig rig="threePt" dir="t"/>
    </a:scene3d>
    <a:sp3d>
      <a:bevelT w="114300" prst="artDeco"/>
    </a:sp3d>
  </c:spPr>
  <c:printSettings>
    <c:headerFooter/>
    <c:pageMargins b="0.75000000000001166" l="0.70000000000000062" r="0.70000000000000062" t="0.7500000000000116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71741032371027E-2"/>
          <c:y val="5.1400554097404488E-2"/>
          <c:w val="0.80841207349081368"/>
          <c:h val="0.77970654709829224"/>
        </c:manualLayout>
      </c:layout>
      <c:lineChart>
        <c:grouping val="standard"/>
        <c:varyColors val="0"/>
        <c:ser>
          <c:idx val="0"/>
          <c:order val="0"/>
          <c:tx>
            <c:strRef>
              <c:f>Table!$H$350</c:f>
              <c:strCache>
                <c:ptCount val="1"/>
                <c:pt idx="0">
                  <c:v>Median</c:v>
                </c:pt>
              </c:strCache>
            </c:strRef>
          </c:tx>
          <c:spPr>
            <a:ln w="31750">
              <a:solidFill>
                <a:srgbClr val="C00000"/>
              </a:solidFill>
            </a:ln>
          </c:spPr>
          <c:marker>
            <c:spPr>
              <a:solidFill>
                <a:srgbClr val="C00000"/>
              </a:solidFill>
            </c:spPr>
          </c:marker>
          <c:cat>
            <c:numRef>
              <c:f>Table!$J$322:$O$322</c:f>
              <c:numCache>
                <c:formatCode>General</c:formatCode>
                <c:ptCount val="6"/>
                <c:pt idx="0">
                  <c:v>2014</c:v>
                </c:pt>
                <c:pt idx="1">
                  <c:v>2015</c:v>
                </c:pt>
                <c:pt idx="2">
                  <c:v>2016</c:v>
                </c:pt>
                <c:pt idx="3">
                  <c:v>2017</c:v>
                </c:pt>
                <c:pt idx="4">
                  <c:v>2018</c:v>
                </c:pt>
                <c:pt idx="5">
                  <c:v>2019</c:v>
                </c:pt>
              </c:numCache>
            </c:numRef>
          </c:cat>
          <c:val>
            <c:numRef>
              <c:f>Table!$J$350:$O$350</c:f>
              <c:numCache>
                <c:formatCode>0.00</c:formatCode>
                <c:ptCount val="6"/>
                <c:pt idx="0">
                  <c:v>55</c:v>
                </c:pt>
                <c:pt idx="1">
                  <c:v>55</c:v>
                </c:pt>
                <c:pt idx="2">
                  <c:v>56</c:v>
                </c:pt>
                <c:pt idx="3">
                  <c:v>57</c:v>
                </c:pt>
                <c:pt idx="4">
                  <c:v>57</c:v>
                </c:pt>
                <c:pt idx="5">
                  <c:v>57</c:v>
                </c:pt>
              </c:numCache>
            </c:numRef>
          </c:val>
          <c:smooth val="0"/>
          <c:extLst>
            <c:ext xmlns:c16="http://schemas.microsoft.com/office/drawing/2014/chart" uri="{C3380CC4-5D6E-409C-BE32-E72D297353CC}">
              <c16:uniqueId val="{00000000-44A1-49D6-8350-CF73BEB7B091}"/>
            </c:ext>
          </c:extLst>
        </c:ser>
        <c:dLbls>
          <c:showLegendKey val="0"/>
          <c:showVal val="0"/>
          <c:showCatName val="0"/>
          <c:showSerName val="0"/>
          <c:showPercent val="0"/>
          <c:showBubbleSize val="0"/>
        </c:dLbls>
        <c:marker val="1"/>
        <c:smooth val="0"/>
        <c:axId val="1013017256"/>
        <c:axId val="1013020784"/>
      </c:lineChart>
      <c:stockChart>
        <c:ser>
          <c:idx val="1"/>
          <c:order val="1"/>
          <c:tx>
            <c:strRef>
              <c:f>Table!$H$351</c:f>
              <c:strCache>
                <c:ptCount val="1"/>
                <c:pt idx="0">
                  <c:v>Open</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Table!$J$351:$O$351</c:f>
              <c:numCache>
                <c:formatCode>0.00</c:formatCode>
                <c:ptCount val="6"/>
                <c:pt idx="0">
                  <c:v>40</c:v>
                </c:pt>
                <c:pt idx="1">
                  <c:v>41</c:v>
                </c:pt>
                <c:pt idx="2">
                  <c:v>41</c:v>
                </c:pt>
                <c:pt idx="3">
                  <c:v>42</c:v>
                </c:pt>
                <c:pt idx="4">
                  <c:v>42</c:v>
                </c:pt>
                <c:pt idx="5">
                  <c:v>42</c:v>
                </c:pt>
              </c:numCache>
            </c:numRef>
          </c:val>
          <c:smooth val="0"/>
          <c:extLst>
            <c:ext xmlns:c16="http://schemas.microsoft.com/office/drawing/2014/chart" uri="{C3380CC4-5D6E-409C-BE32-E72D297353CC}">
              <c16:uniqueId val="{00000001-44A1-49D6-8350-CF73BEB7B091}"/>
            </c:ext>
          </c:extLst>
        </c:ser>
        <c:ser>
          <c:idx val="2"/>
          <c:order val="2"/>
          <c:tx>
            <c:strRef>
              <c:f>Table!$H$352</c:f>
              <c:strCache>
                <c:ptCount val="1"/>
                <c:pt idx="0">
                  <c:v>High</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Table!$J$352:$O$352</c:f>
              <c:numCache>
                <c:formatCode>0.00</c:formatCode>
                <c:ptCount val="6"/>
                <c:pt idx="0">
                  <c:v>104</c:v>
                </c:pt>
                <c:pt idx="1">
                  <c:v>106</c:v>
                </c:pt>
                <c:pt idx="2">
                  <c:v>107</c:v>
                </c:pt>
                <c:pt idx="3">
                  <c:v>113</c:v>
                </c:pt>
                <c:pt idx="4">
                  <c:v>110</c:v>
                </c:pt>
                <c:pt idx="5">
                  <c:v>112</c:v>
                </c:pt>
              </c:numCache>
            </c:numRef>
          </c:val>
          <c:smooth val="0"/>
          <c:extLst>
            <c:ext xmlns:c16="http://schemas.microsoft.com/office/drawing/2014/chart" uri="{C3380CC4-5D6E-409C-BE32-E72D297353CC}">
              <c16:uniqueId val="{00000002-44A1-49D6-8350-CF73BEB7B091}"/>
            </c:ext>
          </c:extLst>
        </c:ser>
        <c:ser>
          <c:idx val="3"/>
          <c:order val="3"/>
          <c:tx>
            <c:strRef>
              <c:f>Table!$H$353</c:f>
              <c:strCache>
                <c:ptCount val="1"/>
                <c:pt idx="0">
                  <c:v>Low</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Table!$J$353:$O$353</c:f>
              <c:numCache>
                <c:formatCode>0.00</c:formatCode>
                <c:ptCount val="6"/>
                <c:pt idx="0">
                  <c:v>32</c:v>
                </c:pt>
                <c:pt idx="1">
                  <c:v>32</c:v>
                </c:pt>
                <c:pt idx="2">
                  <c:v>32</c:v>
                </c:pt>
                <c:pt idx="3">
                  <c:v>33</c:v>
                </c:pt>
                <c:pt idx="4">
                  <c:v>32</c:v>
                </c:pt>
                <c:pt idx="5">
                  <c:v>33</c:v>
                </c:pt>
              </c:numCache>
            </c:numRef>
          </c:val>
          <c:smooth val="0"/>
          <c:extLst>
            <c:ext xmlns:c16="http://schemas.microsoft.com/office/drawing/2014/chart" uri="{C3380CC4-5D6E-409C-BE32-E72D297353CC}">
              <c16:uniqueId val="{00000003-44A1-49D6-8350-CF73BEB7B091}"/>
            </c:ext>
          </c:extLst>
        </c:ser>
        <c:ser>
          <c:idx val="4"/>
          <c:order val="4"/>
          <c:tx>
            <c:strRef>
              <c:f>Table!$H$354</c:f>
              <c:strCache>
                <c:ptCount val="1"/>
                <c:pt idx="0">
                  <c:v>Close</c:v>
                </c:pt>
              </c:strCache>
            </c:strRef>
          </c:tx>
          <c:spPr>
            <a:ln w="28575">
              <a:noFill/>
            </a:ln>
          </c:spPr>
          <c:marker>
            <c:symbol val="none"/>
          </c:marker>
          <c:cat>
            <c:numLit>
              <c:formatCode>General</c:formatCode>
              <c:ptCount val="6"/>
              <c:pt idx="0">
                <c:v>2009</c:v>
              </c:pt>
              <c:pt idx="1">
                <c:v>2010</c:v>
              </c:pt>
              <c:pt idx="2">
                <c:v>2011</c:v>
              </c:pt>
              <c:pt idx="3">
                <c:v>2012</c:v>
              </c:pt>
              <c:pt idx="4">
                <c:v>2013</c:v>
              </c:pt>
              <c:pt idx="5">
                <c:v>2014</c:v>
              </c:pt>
            </c:numLit>
          </c:cat>
          <c:val>
            <c:numRef>
              <c:f>Table!$J$354:$O$354</c:f>
              <c:numCache>
                <c:formatCode>0.00</c:formatCode>
                <c:ptCount val="6"/>
                <c:pt idx="0">
                  <c:v>78</c:v>
                </c:pt>
                <c:pt idx="1">
                  <c:v>78</c:v>
                </c:pt>
                <c:pt idx="2">
                  <c:v>79</c:v>
                </c:pt>
                <c:pt idx="3">
                  <c:v>81</c:v>
                </c:pt>
                <c:pt idx="4">
                  <c:v>82</c:v>
                </c:pt>
                <c:pt idx="5">
                  <c:v>82</c:v>
                </c:pt>
              </c:numCache>
            </c:numRef>
          </c:val>
          <c:smooth val="0"/>
          <c:extLst>
            <c:ext xmlns:c16="http://schemas.microsoft.com/office/drawing/2014/chart" uri="{C3380CC4-5D6E-409C-BE32-E72D297353CC}">
              <c16:uniqueId val="{00000004-44A1-49D6-8350-CF73BEB7B091}"/>
            </c:ext>
          </c:extLst>
        </c:ser>
        <c:dLbls>
          <c:showLegendKey val="0"/>
          <c:showVal val="0"/>
          <c:showCatName val="0"/>
          <c:showSerName val="0"/>
          <c:showPercent val="0"/>
          <c:showBubbleSize val="0"/>
        </c:dLbls>
        <c:hiLowLines>
          <c:spPr>
            <a:ln>
              <a:solidFill>
                <a:srgbClr val="002060"/>
              </a:solidFill>
            </a:ln>
          </c:spPr>
        </c:hiLowLines>
        <c:upDownBars>
          <c:gapWidth val="150"/>
          <c:upBars>
            <c:spPr>
              <a:solidFill>
                <a:schemeClr val="tx2">
                  <a:lumMod val="75000"/>
                </a:schemeClr>
              </a:solidFill>
              <a:ln>
                <a:solidFill>
                  <a:schemeClr val="tx2">
                    <a:lumMod val="20000"/>
                    <a:lumOff val="80000"/>
                  </a:schemeClr>
                </a:solidFill>
              </a:ln>
              <a:scene3d>
                <a:camera prst="orthographicFront"/>
                <a:lightRig rig="threePt" dir="t"/>
              </a:scene3d>
              <a:sp3d>
                <a:bevelT/>
                <a:bevelB/>
              </a:sp3d>
            </c:spPr>
          </c:upBars>
          <c:downBars/>
        </c:upDownBars>
        <c:axId val="1013019608"/>
        <c:axId val="1013014120"/>
      </c:stockChart>
      <c:catAx>
        <c:axId val="1013017256"/>
        <c:scaling>
          <c:orientation val="minMax"/>
        </c:scaling>
        <c:delete val="0"/>
        <c:axPos val="b"/>
        <c:title>
          <c:tx>
            <c:rich>
              <a:bodyPr/>
              <a:lstStyle/>
              <a:p>
                <a:pPr>
                  <a:defRPr sz="900" b="1"/>
                </a:pPr>
                <a:r>
                  <a:rPr lang="en-US" sz="900" b="1"/>
                  <a:t>Survey Year</a:t>
                </a:r>
              </a:p>
            </c:rich>
          </c:tx>
          <c:overlay val="0"/>
        </c:title>
        <c:numFmt formatCode="General" sourceLinked="1"/>
        <c:majorTickMark val="out"/>
        <c:minorTickMark val="none"/>
        <c:tickLblPos val="nextTo"/>
        <c:crossAx val="1013020784"/>
        <c:crosses val="autoZero"/>
        <c:auto val="1"/>
        <c:lblAlgn val="ctr"/>
        <c:lblOffset val="100"/>
        <c:noMultiLvlLbl val="0"/>
      </c:catAx>
      <c:valAx>
        <c:axId val="1013020784"/>
        <c:scaling>
          <c:orientation val="minMax"/>
          <c:max val="140"/>
          <c:min val="0"/>
        </c:scaling>
        <c:delete val="0"/>
        <c:axPos val="l"/>
        <c:majorGridlines/>
        <c:title>
          <c:tx>
            <c:rich>
              <a:bodyPr rot="-5400000" vert="horz"/>
              <a:lstStyle/>
              <a:p>
                <a:pPr>
                  <a:defRPr sz="800" b="0"/>
                </a:pPr>
                <a:r>
                  <a:rPr lang="en-US" sz="800" b="0"/>
                  <a:t>NAASRA (Median)</a:t>
                </a:r>
              </a:p>
            </c:rich>
          </c:tx>
          <c:overlay val="0"/>
        </c:title>
        <c:numFmt formatCode="0" sourceLinked="0"/>
        <c:majorTickMark val="out"/>
        <c:minorTickMark val="none"/>
        <c:tickLblPos val="nextTo"/>
        <c:txPr>
          <a:bodyPr/>
          <a:lstStyle/>
          <a:p>
            <a:pPr>
              <a:defRPr sz="800"/>
            </a:pPr>
            <a:endParaRPr lang="en-US"/>
          </a:p>
        </c:txPr>
        <c:crossAx val="1013017256"/>
        <c:crosses val="autoZero"/>
        <c:crossBetween val="between"/>
        <c:majorUnit val="20"/>
      </c:valAx>
      <c:valAx>
        <c:axId val="1013014120"/>
        <c:scaling>
          <c:orientation val="minMax"/>
        </c:scaling>
        <c:delete val="0"/>
        <c:axPos val="r"/>
        <c:numFmt formatCode="0" sourceLinked="0"/>
        <c:majorTickMark val="out"/>
        <c:minorTickMark val="none"/>
        <c:tickLblPos val="nextTo"/>
        <c:txPr>
          <a:bodyPr/>
          <a:lstStyle/>
          <a:p>
            <a:pPr>
              <a:defRPr sz="800"/>
            </a:pPr>
            <a:endParaRPr lang="en-US"/>
          </a:p>
        </c:txPr>
        <c:crossAx val="1013019608"/>
        <c:crosses val="max"/>
        <c:crossBetween val="between"/>
      </c:valAx>
      <c:catAx>
        <c:axId val="1013019608"/>
        <c:scaling>
          <c:orientation val="minMax"/>
        </c:scaling>
        <c:delete val="1"/>
        <c:axPos val="b"/>
        <c:numFmt formatCode="General" sourceLinked="1"/>
        <c:majorTickMark val="out"/>
        <c:minorTickMark val="none"/>
        <c:tickLblPos val="none"/>
        <c:crossAx val="1013014120"/>
        <c:crosses val="autoZero"/>
        <c:auto val="1"/>
        <c:lblAlgn val="ctr"/>
        <c:lblOffset val="100"/>
        <c:noMultiLvlLbl val="0"/>
      </c:catAx>
      <c:spPr>
        <a:solidFill>
          <a:schemeClr val="accent2">
            <a:lumMod val="40000"/>
            <a:lumOff val="60000"/>
          </a:schemeClr>
        </a:solidFill>
      </c:spPr>
    </c:plotArea>
    <c:plotVisOnly val="1"/>
    <c:dispBlanksAs val="gap"/>
    <c:showDLblsOverMax val="0"/>
  </c:chart>
  <c:spPr>
    <a:solidFill>
      <a:srgbClr val="FBDBD5"/>
    </a:solidFill>
    <a:scene3d>
      <a:camera prst="orthographicFront"/>
      <a:lightRig rig="threePt" dir="t"/>
    </a:scene3d>
    <a:sp3d>
      <a:bevelT w="114300" prst="artDeco"/>
    </a:sp3d>
  </c:spPr>
  <c:printSettings>
    <c:headerFooter/>
    <c:pageMargins b="0.75000000000001166" l="0.70000000000000062" r="0.70000000000000062" t="0.7500000000000116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Table!$G$323</c:f>
          <c:strCache>
            <c:ptCount val="1"/>
            <c:pt idx="0">
              <c:v>National</c:v>
            </c:pt>
          </c:strCache>
        </c:strRef>
      </c:tx>
      <c:layout>
        <c:manualLayout>
          <c:xMode val="edge"/>
          <c:yMode val="edge"/>
          <c:x val="0.43996288582916659"/>
          <c:y val="3.3273909399898119E-2"/>
        </c:manualLayout>
      </c:layout>
      <c:overlay val="1"/>
      <c:txPr>
        <a:bodyPr/>
        <a:lstStyle/>
        <a:p>
          <a:pPr>
            <a:defRPr sz="1200">
              <a:solidFill>
                <a:schemeClr val="tx1"/>
              </a:solidFill>
            </a:defRPr>
          </a:pPr>
          <a:endParaRPr lang="en-US"/>
        </a:p>
      </c:txPr>
    </c:title>
    <c:autoTitleDeleted val="0"/>
    <c:plotArea>
      <c:layout>
        <c:manualLayout>
          <c:layoutTarget val="inner"/>
          <c:xMode val="edge"/>
          <c:yMode val="edge"/>
          <c:x val="0.11197943930980719"/>
          <c:y val="5.6030183727034118E-2"/>
          <c:w val="0.78640709061252001"/>
          <c:h val="0.8326195683872849"/>
        </c:manualLayout>
      </c:layout>
      <c:stockChart>
        <c:ser>
          <c:idx val="0"/>
          <c:order val="0"/>
          <c:tx>
            <c:strRef>
              <c:f>Table!$I$344</c:f>
              <c:strCache>
                <c:ptCount val="1"/>
                <c:pt idx="0">
                  <c:v>open price</c:v>
                </c:pt>
              </c:strCache>
            </c:strRef>
          </c:tx>
          <c:spPr>
            <a:ln w="28575">
              <a:noFill/>
            </a:ln>
          </c:spPr>
          <c:marker>
            <c:symbol val="none"/>
          </c:marker>
          <c:cat>
            <c:numRef>
              <c:f>Table!$J$342:$O$342</c:f>
              <c:numCache>
                <c:formatCode>General</c:formatCode>
                <c:ptCount val="6"/>
                <c:pt idx="0">
                  <c:v>2014</c:v>
                </c:pt>
                <c:pt idx="1">
                  <c:v>2015</c:v>
                </c:pt>
                <c:pt idx="2">
                  <c:v>2016</c:v>
                </c:pt>
                <c:pt idx="3">
                  <c:v>2017</c:v>
                </c:pt>
                <c:pt idx="4">
                  <c:v>2018</c:v>
                </c:pt>
                <c:pt idx="5">
                  <c:v>2019</c:v>
                </c:pt>
              </c:numCache>
            </c:numRef>
          </c:cat>
          <c:val>
            <c:numRef>
              <c:f>Table!$J$344:$O$344</c:f>
              <c:numCache>
                <c:formatCode>0.00</c:formatCode>
                <c:ptCount val="6"/>
                <c:pt idx="0">
                  <c:v>42</c:v>
                </c:pt>
                <c:pt idx="1">
                  <c:v>42</c:v>
                </c:pt>
                <c:pt idx="2">
                  <c:v>42</c:v>
                </c:pt>
                <c:pt idx="3">
                  <c:v>41</c:v>
                </c:pt>
                <c:pt idx="4">
                  <c:v>42</c:v>
                </c:pt>
                <c:pt idx="5">
                  <c:v>42</c:v>
                </c:pt>
              </c:numCache>
            </c:numRef>
          </c:val>
          <c:smooth val="0"/>
          <c:extLst>
            <c:ext xmlns:c16="http://schemas.microsoft.com/office/drawing/2014/chart" uri="{C3380CC4-5D6E-409C-BE32-E72D297353CC}">
              <c16:uniqueId val="{00000000-39AE-4074-AC8B-8DB622F82EAE}"/>
            </c:ext>
          </c:extLst>
        </c:ser>
        <c:ser>
          <c:idx val="1"/>
          <c:order val="1"/>
          <c:tx>
            <c:strRef>
              <c:f>Table!$I$345</c:f>
              <c:strCache>
                <c:ptCount val="1"/>
                <c:pt idx="0">
                  <c:v>high price</c:v>
                </c:pt>
              </c:strCache>
            </c:strRef>
          </c:tx>
          <c:spPr>
            <a:ln w="28575">
              <a:noFill/>
            </a:ln>
          </c:spPr>
          <c:marker>
            <c:symbol val="none"/>
          </c:marker>
          <c:cat>
            <c:numRef>
              <c:f>Table!$J$342:$O$342</c:f>
              <c:numCache>
                <c:formatCode>General</c:formatCode>
                <c:ptCount val="6"/>
                <c:pt idx="0">
                  <c:v>2014</c:v>
                </c:pt>
                <c:pt idx="1">
                  <c:v>2015</c:v>
                </c:pt>
                <c:pt idx="2">
                  <c:v>2016</c:v>
                </c:pt>
                <c:pt idx="3">
                  <c:v>2017</c:v>
                </c:pt>
                <c:pt idx="4">
                  <c:v>2018</c:v>
                </c:pt>
                <c:pt idx="5">
                  <c:v>2019</c:v>
                </c:pt>
              </c:numCache>
            </c:numRef>
          </c:cat>
          <c:val>
            <c:numRef>
              <c:f>Table!$J$345:$O$345</c:f>
              <c:numCache>
                <c:formatCode>0.00</c:formatCode>
                <c:ptCount val="6"/>
                <c:pt idx="0">
                  <c:v>119</c:v>
                </c:pt>
                <c:pt idx="1">
                  <c:v>119</c:v>
                </c:pt>
                <c:pt idx="2">
                  <c:v>120</c:v>
                </c:pt>
                <c:pt idx="3">
                  <c:v>122</c:v>
                </c:pt>
                <c:pt idx="4">
                  <c:v>123</c:v>
                </c:pt>
                <c:pt idx="5">
                  <c:v>124</c:v>
                </c:pt>
              </c:numCache>
            </c:numRef>
          </c:val>
          <c:smooth val="0"/>
          <c:extLst>
            <c:ext xmlns:c16="http://schemas.microsoft.com/office/drawing/2014/chart" uri="{C3380CC4-5D6E-409C-BE32-E72D297353CC}">
              <c16:uniqueId val="{00000001-39AE-4074-AC8B-8DB622F82EAE}"/>
            </c:ext>
          </c:extLst>
        </c:ser>
        <c:ser>
          <c:idx val="2"/>
          <c:order val="2"/>
          <c:tx>
            <c:strRef>
              <c:f>Table!$I$346</c:f>
              <c:strCache>
                <c:ptCount val="1"/>
                <c:pt idx="0">
                  <c:v>low price</c:v>
                </c:pt>
              </c:strCache>
            </c:strRef>
          </c:tx>
          <c:spPr>
            <a:ln w="28575">
              <a:noFill/>
            </a:ln>
          </c:spPr>
          <c:marker>
            <c:symbol val="none"/>
          </c:marker>
          <c:cat>
            <c:numRef>
              <c:f>Table!$J$342:$O$342</c:f>
              <c:numCache>
                <c:formatCode>General</c:formatCode>
                <c:ptCount val="6"/>
                <c:pt idx="0">
                  <c:v>2014</c:v>
                </c:pt>
                <c:pt idx="1">
                  <c:v>2015</c:v>
                </c:pt>
                <c:pt idx="2">
                  <c:v>2016</c:v>
                </c:pt>
                <c:pt idx="3">
                  <c:v>2017</c:v>
                </c:pt>
                <c:pt idx="4">
                  <c:v>2018</c:v>
                </c:pt>
                <c:pt idx="5">
                  <c:v>2019</c:v>
                </c:pt>
              </c:numCache>
            </c:numRef>
          </c:cat>
          <c:val>
            <c:numRef>
              <c:f>Table!$J$346:$O$346</c:f>
              <c:numCache>
                <c:formatCode>0.00</c:formatCode>
                <c:ptCount val="6"/>
                <c:pt idx="0">
                  <c:v>30</c:v>
                </c:pt>
                <c:pt idx="1">
                  <c:v>30</c:v>
                </c:pt>
                <c:pt idx="2">
                  <c:v>29</c:v>
                </c:pt>
                <c:pt idx="3">
                  <c:v>28</c:v>
                </c:pt>
                <c:pt idx="4">
                  <c:v>28</c:v>
                </c:pt>
                <c:pt idx="5">
                  <c:v>28</c:v>
                </c:pt>
              </c:numCache>
            </c:numRef>
          </c:val>
          <c:smooth val="0"/>
          <c:extLst>
            <c:ext xmlns:c16="http://schemas.microsoft.com/office/drawing/2014/chart" uri="{C3380CC4-5D6E-409C-BE32-E72D297353CC}">
              <c16:uniqueId val="{00000002-39AE-4074-AC8B-8DB622F82EAE}"/>
            </c:ext>
          </c:extLst>
        </c:ser>
        <c:ser>
          <c:idx val="3"/>
          <c:order val="3"/>
          <c:tx>
            <c:strRef>
              <c:f>Table!$I$347</c:f>
              <c:strCache>
                <c:ptCount val="1"/>
                <c:pt idx="0">
                  <c:v>close price</c:v>
                </c:pt>
              </c:strCache>
            </c:strRef>
          </c:tx>
          <c:spPr>
            <a:ln w="28575">
              <a:noFill/>
            </a:ln>
          </c:spPr>
          <c:marker>
            <c:symbol val="none"/>
          </c:marker>
          <c:cat>
            <c:numRef>
              <c:f>Table!$J$342:$O$342</c:f>
              <c:numCache>
                <c:formatCode>General</c:formatCode>
                <c:ptCount val="6"/>
                <c:pt idx="0">
                  <c:v>2014</c:v>
                </c:pt>
                <c:pt idx="1">
                  <c:v>2015</c:v>
                </c:pt>
                <c:pt idx="2">
                  <c:v>2016</c:v>
                </c:pt>
                <c:pt idx="3">
                  <c:v>2017</c:v>
                </c:pt>
                <c:pt idx="4">
                  <c:v>2018</c:v>
                </c:pt>
                <c:pt idx="5">
                  <c:v>2019</c:v>
                </c:pt>
              </c:numCache>
            </c:numRef>
          </c:cat>
          <c:val>
            <c:numRef>
              <c:f>Table!$J$347:$O$347</c:f>
              <c:numCache>
                <c:formatCode>0.00</c:formatCode>
                <c:ptCount val="6"/>
                <c:pt idx="0">
                  <c:v>89</c:v>
                </c:pt>
                <c:pt idx="1">
                  <c:v>89</c:v>
                </c:pt>
                <c:pt idx="2">
                  <c:v>90</c:v>
                </c:pt>
                <c:pt idx="3">
                  <c:v>90</c:v>
                </c:pt>
                <c:pt idx="4">
                  <c:v>91</c:v>
                </c:pt>
                <c:pt idx="5">
                  <c:v>92</c:v>
                </c:pt>
              </c:numCache>
            </c:numRef>
          </c:val>
          <c:smooth val="0"/>
          <c:extLst>
            <c:ext xmlns:c16="http://schemas.microsoft.com/office/drawing/2014/chart" uri="{C3380CC4-5D6E-409C-BE32-E72D297353CC}">
              <c16:uniqueId val="{00000003-39AE-4074-AC8B-8DB622F82EAE}"/>
            </c:ext>
          </c:extLst>
        </c:ser>
        <c:dLbls>
          <c:showLegendKey val="0"/>
          <c:showVal val="0"/>
          <c:showCatName val="0"/>
          <c:showSerName val="0"/>
          <c:showPercent val="0"/>
          <c:showBubbleSize val="0"/>
        </c:dLbls>
        <c:hiLowLines/>
        <c:upDownBars>
          <c:gapWidth val="150"/>
          <c:upBars>
            <c:spPr>
              <a:solidFill>
                <a:schemeClr val="tx2">
                  <a:lumMod val="75000"/>
                </a:schemeClr>
              </a:solidFill>
            </c:spPr>
          </c:upBars>
          <c:downBars/>
        </c:upDownBars>
        <c:axId val="1013012552"/>
        <c:axId val="1013021568"/>
      </c:stockChart>
      <c:stockChart>
        <c:ser>
          <c:idx val="4"/>
          <c:order val="4"/>
          <c:tx>
            <c:strRef>
              <c:f>Table!$H$343</c:f>
              <c:strCache>
                <c:ptCount val="1"/>
                <c:pt idx="0">
                  <c:v>Median</c:v>
                </c:pt>
              </c:strCache>
            </c:strRef>
          </c:tx>
          <c:spPr>
            <a:ln w="28575">
              <a:solidFill>
                <a:srgbClr val="FF0000"/>
              </a:solidFill>
            </a:ln>
          </c:spPr>
          <c:marker>
            <c:symbol val="circle"/>
            <c:size val="5"/>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marker>
          <c:cat>
            <c:numRef>
              <c:f>Table!$J$342:$O$342</c:f>
              <c:numCache>
                <c:formatCode>General</c:formatCode>
                <c:ptCount val="6"/>
                <c:pt idx="0">
                  <c:v>2014</c:v>
                </c:pt>
                <c:pt idx="1">
                  <c:v>2015</c:v>
                </c:pt>
                <c:pt idx="2">
                  <c:v>2016</c:v>
                </c:pt>
                <c:pt idx="3">
                  <c:v>2017</c:v>
                </c:pt>
                <c:pt idx="4">
                  <c:v>2018</c:v>
                </c:pt>
                <c:pt idx="5">
                  <c:v>2019</c:v>
                </c:pt>
              </c:numCache>
            </c:numRef>
          </c:cat>
          <c:val>
            <c:numRef>
              <c:f>Table!$J$343:$O$343</c:f>
              <c:numCache>
                <c:formatCode>0.00</c:formatCode>
                <c:ptCount val="6"/>
                <c:pt idx="0">
                  <c:v>61</c:v>
                </c:pt>
                <c:pt idx="1">
                  <c:v>61</c:v>
                </c:pt>
                <c:pt idx="2">
                  <c:v>61</c:v>
                </c:pt>
                <c:pt idx="3">
                  <c:v>61</c:v>
                </c:pt>
                <c:pt idx="4">
                  <c:v>62</c:v>
                </c:pt>
                <c:pt idx="5">
                  <c:v>62</c:v>
                </c:pt>
              </c:numCache>
            </c:numRef>
          </c:val>
          <c:smooth val="0"/>
          <c:extLst>
            <c:ext xmlns:c16="http://schemas.microsoft.com/office/drawing/2014/chart" uri="{C3380CC4-5D6E-409C-BE32-E72D297353CC}">
              <c16:uniqueId val="{00000004-39AE-4074-AC8B-8DB622F82EAE}"/>
            </c:ext>
          </c:extLst>
        </c:ser>
        <c:dLbls>
          <c:showLegendKey val="0"/>
          <c:showVal val="0"/>
          <c:showCatName val="0"/>
          <c:showSerName val="0"/>
          <c:showPercent val="0"/>
          <c:showBubbleSize val="0"/>
        </c:dLbls>
        <c:axId val="1013018432"/>
        <c:axId val="1013021960"/>
      </c:stockChart>
      <c:catAx>
        <c:axId val="1013012552"/>
        <c:scaling>
          <c:orientation val="minMax"/>
        </c:scaling>
        <c:delete val="0"/>
        <c:axPos val="b"/>
        <c:numFmt formatCode="General" sourceLinked="1"/>
        <c:majorTickMark val="out"/>
        <c:minorTickMark val="none"/>
        <c:tickLblPos val="nextTo"/>
        <c:crossAx val="1013021568"/>
        <c:crosses val="autoZero"/>
        <c:auto val="1"/>
        <c:lblAlgn val="ctr"/>
        <c:lblOffset val="100"/>
        <c:noMultiLvlLbl val="0"/>
      </c:catAx>
      <c:valAx>
        <c:axId val="1013021568"/>
        <c:scaling>
          <c:orientation val="minMax"/>
          <c:max val="170"/>
          <c:min val="0"/>
        </c:scaling>
        <c:delete val="0"/>
        <c:axPos val="l"/>
        <c:majorGridlines/>
        <c:title>
          <c:tx>
            <c:rich>
              <a:bodyPr rot="-5400000" vert="horz"/>
              <a:lstStyle/>
              <a:p>
                <a:pPr>
                  <a:defRPr/>
                </a:pPr>
                <a:r>
                  <a:rPr lang="en-US"/>
                  <a:t>Average Roughness</a:t>
                </a:r>
              </a:p>
            </c:rich>
          </c:tx>
          <c:layout>
            <c:manualLayout>
              <c:xMode val="edge"/>
              <c:yMode val="edge"/>
              <c:x val="8.7953501423890471E-3"/>
              <c:y val="0.30365305605325021"/>
            </c:manualLayout>
          </c:layout>
          <c:overlay val="0"/>
        </c:title>
        <c:numFmt formatCode="General" sourceLinked="0"/>
        <c:majorTickMark val="out"/>
        <c:minorTickMark val="none"/>
        <c:tickLblPos val="nextTo"/>
        <c:crossAx val="1013012552"/>
        <c:crosses val="autoZero"/>
        <c:crossBetween val="between"/>
      </c:valAx>
      <c:valAx>
        <c:axId val="1013021960"/>
        <c:scaling>
          <c:orientation val="minMax"/>
          <c:max val="170"/>
          <c:min val="0"/>
        </c:scaling>
        <c:delete val="0"/>
        <c:axPos val="r"/>
        <c:numFmt formatCode="General" sourceLinked="0"/>
        <c:majorTickMark val="out"/>
        <c:minorTickMark val="none"/>
        <c:tickLblPos val="nextTo"/>
        <c:crossAx val="1013018432"/>
        <c:crosses val="max"/>
        <c:crossBetween val="between"/>
      </c:valAx>
      <c:catAx>
        <c:axId val="1013018432"/>
        <c:scaling>
          <c:orientation val="minMax"/>
        </c:scaling>
        <c:delete val="1"/>
        <c:axPos val="b"/>
        <c:numFmt formatCode="General" sourceLinked="1"/>
        <c:majorTickMark val="out"/>
        <c:minorTickMark val="none"/>
        <c:tickLblPos val="nextTo"/>
        <c:crossAx val="1013021960"/>
        <c:crosses val="autoZero"/>
        <c:auto val="1"/>
        <c:lblAlgn val="ctr"/>
        <c:lblOffset val="100"/>
        <c:noMultiLvlLbl val="0"/>
      </c:catAx>
      <c:spPr>
        <a:ln>
          <a:solidFill>
            <a:schemeClr val="bg1">
              <a:lumMod val="75000"/>
            </a:schemeClr>
          </a:solidFill>
        </a:ln>
      </c:spPr>
    </c:plotArea>
    <c:plotVisOnly val="1"/>
    <c:dispBlanksAs val="gap"/>
    <c:showDLblsOverMax val="0"/>
  </c:chart>
  <c:spPr>
    <a:solidFill>
      <a:srgbClr val="A50021"/>
    </a:solidFill>
    <a:scene3d>
      <a:camera prst="orthographicFront"/>
      <a:lightRig rig="threePt" dir="t"/>
    </a:scene3d>
    <a:sp3d>
      <a:bevelT/>
    </a:sp3d>
  </c:spPr>
  <c:txPr>
    <a:bodyPr/>
    <a:lstStyle/>
    <a:p>
      <a:pPr>
        <a:defRPr>
          <a:solidFill>
            <a:schemeClr val="bg1">
              <a:lumMod val="95000"/>
            </a:schemeClr>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Table!$G$333</c:f>
          <c:strCache>
            <c:ptCount val="1"/>
            <c:pt idx="0">
              <c:v>(EC) MARLBOROUGH</c:v>
            </c:pt>
          </c:strCache>
        </c:strRef>
      </c:tx>
      <c:layout>
        <c:manualLayout>
          <c:xMode val="edge"/>
          <c:yMode val="edge"/>
          <c:x val="0.41622495639980089"/>
          <c:y val="4.7534156285568743E-2"/>
        </c:manualLayout>
      </c:layout>
      <c:overlay val="0"/>
      <c:txPr>
        <a:bodyPr/>
        <a:lstStyle/>
        <a:p>
          <a:pPr>
            <a:defRPr sz="1050">
              <a:solidFill>
                <a:schemeClr val="tx1"/>
              </a:solidFill>
            </a:defRPr>
          </a:pPr>
          <a:endParaRPr lang="en-US"/>
        </a:p>
      </c:txPr>
    </c:title>
    <c:autoTitleDeleted val="0"/>
    <c:plotArea>
      <c:layout>
        <c:manualLayout>
          <c:layoutTarget val="inner"/>
          <c:xMode val="edge"/>
          <c:yMode val="edge"/>
          <c:x val="0.11197943930980719"/>
          <c:y val="5.6030183727034118E-2"/>
          <c:w val="0.78640709061252001"/>
          <c:h val="0.8326195683872849"/>
        </c:manualLayout>
      </c:layout>
      <c:stockChart>
        <c:ser>
          <c:idx val="0"/>
          <c:order val="0"/>
          <c:tx>
            <c:strRef>
              <c:f>Table!$I$351</c:f>
              <c:strCache>
                <c:ptCount val="1"/>
                <c:pt idx="0">
                  <c:v>open price</c:v>
                </c:pt>
              </c:strCache>
            </c:strRef>
          </c:tx>
          <c:spPr>
            <a:ln w="28575">
              <a:noFill/>
            </a:ln>
          </c:spPr>
          <c:marker>
            <c:symbol val="none"/>
          </c:marker>
          <c:cat>
            <c:numRef>
              <c:f>Table!$J$342:$O$342</c:f>
              <c:numCache>
                <c:formatCode>General</c:formatCode>
                <c:ptCount val="6"/>
                <c:pt idx="0">
                  <c:v>2014</c:v>
                </c:pt>
                <c:pt idx="1">
                  <c:v>2015</c:v>
                </c:pt>
                <c:pt idx="2">
                  <c:v>2016</c:v>
                </c:pt>
                <c:pt idx="3">
                  <c:v>2017</c:v>
                </c:pt>
                <c:pt idx="4">
                  <c:v>2018</c:v>
                </c:pt>
                <c:pt idx="5">
                  <c:v>2019</c:v>
                </c:pt>
              </c:numCache>
            </c:numRef>
          </c:cat>
          <c:val>
            <c:numRef>
              <c:f>Table!$J$351:$O$351</c:f>
              <c:numCache>
                <c:formatCode>0.00</c:formatCode>
                <c:ptCount val="6"/>
                <c:pt idx="0">
                  <c:v>40</c:v>
                </c:pt>
                <c:pt idx="1">
                  <c:v>41</c:v>
                </c:pt>
                <c:pt idx="2">
                  <c:v>41</c:v>
                </c:pt>
                <c:pt idx="3">
                  <c:v>42</c:v>
                </c:pt>
                <c:pt idx="4">
                  <c:v>42</c:v>
                </c:pt>
                <c:pt idx="5">
                  <c:v>42</c:v>
                </c:pt>
              </c:numCache>
            </c:numRef>
          </c:val>
          <c:smooth val="0"/>
          <c:extLst>
            <c:ext xmlns:c16="http://schemas.microsoft.com/office/drawing/2014/chart" uri="{C3380CC4-5D6E-409C-BE32-E72D297353CC}">
              <c16:uniqueId val="{00000000-827B-49B7-8B01-D3DE8961663D}"/>
            </c:ext>
          </c:extLst>
        </c:ser>
        <c:ser>
          <c:idx val="1"/>
          <c:order val="1"/>
          <c:tx>
            <c:strRef>
              <c:f>Table!$I$352</c:f>
              <c:strCache>
                <c:ptCount val="1"/>
                <c:pt idx="0">
                  <c:v>high price</c:v>
                </c:pt>
              </c:strCache>
            </c:strRef>
          </c:tx>
          <c:spPr>
            <a:ln w="28575">
              <a:noFill/>
            </a:ln>
          </c:spPr>
          <c:marker>
            <c:symbol val="none"/>
          </c:marker>
          <c:cat>
            <c:numRef>
              <c:f>Table!$J$342:$O$342</c:f>
              <c:numCache>
                <c:formatCode>General</c:formatCode>
                <c:ptCount val="6"/>
                <c:pt idx="0">
                  <c:v>2014</c:v>
                </c:pt>
                <c:pt idx="1">
                  <c:v>2015</c:v>
                </c:pt>
                <c:pt idx="2">
                  <c:v>2016</c:v>
                </c:pt>
                <c:pt idx="3">
                  <c:v>2017</c:v>
                </c:pt>
                <c:pt idx="4">
                  <c:v>2018</c:v>
                </c:pt>
                <c:pt idx="5">
                  <c:v>2019</c:v>
                </c:pt>
              </c:numCache>
            </c:numRef>
          </c:cat>
          <c:val>
            <c:numRef>
              <c:f>Table!$J$352:$O$352</c:f>
              <c:numCache>
                <c:formatCode>0.00</c:formatCode>
                <c:ptCount val="6"/>
                <c:pt idx="0">
                  <c:v>104</c:v>
                </c:pt>
                <c:pt idx="1">
                  <c:v>106</c:v>
                </c:pt>
                <c:pt idx="2">
                  <c:v>107</c:v>
                </c:pt>
                <c:pt idx="3">
                  <c:v>113</c:v>
                </c:pt>
                <c:pt idx="4">
                  <c:v>110</c:v>
                </c:pt>
                <c:pt idx="5">
                  <c:v>112</c:v>
                </c:pt>
              </c:numCache>
            </c:numRef>
          </c:val>
          <c:smooth val="0"/>
          <c:extLst>
            <c:ext xmlns:c16="http://schemas.microsoft.com/office/drawing/2014/chart" uri="{C3380CC4-5D6E-409C-BE32-E72D297353CC}">
              <c16:uniqueId val="{00000001-827B-49B7-8B01-D3DE8961663D}"/>
            </c:ext>
          </c:extLst>
        </c:ser>
        <c:ser>
          <c:idx val="2"/>
          <c:order val="2"/>
          <c:tx>
            <c:strRef>
              <c:f>Table!$I$353</c:f>
              <c:strCache>
                <c:ptCount val="1"/>
                <c:pt idx="0">
                  <c:v>low price</c:v>
                </c:pt>
              </c:strCache>
            </c:strRef>
          </c:tx>
          <c:spPr>
            <a:ln w="28575">
              <a:noFill/>
            </a:ln>
          </c:spPr>
          <c:marker>
            <c:symbol val="none"/>
          </c:marker>
          <c:cat>
            <c:numRef>
              <c:f>Table!$J$342:$O$342</c:f>
              <c:numCache>
                <c:formatCode>General</c:formatCode>
                <c:ptCount val="6"/>
                <c:pt idx="0">
                  <c:v>2014</c:v>
                </c:pt>
                <c:pt idx="1">
                  <c:v>2015</c:v>
                </c:pt>
                <c:pt idx="2">
                  <c:v>2016</c:v>
                </c:pt>
                <c:pt idx="3">
                  <c:v>2017</c:v>
                </c:pt>
                <c:pt idx="4">
                  <c:v>2018</c:v>
                </c:pt>
                <c:pt idx="5">
                  <c:v>2019</c:v>
                </c:pt>
              </c:numCache>
            </c:numRef>
          </c:cat>
          <c:val>
            <c:numRef>
              <c:f>Table!$J$353:$O$353</c:f>
              <c:numCache>
                <c:formatCode>0.00</c:formatCode>
                <c:ptCount val="6"/>
                <c:pt idx="0">
                  <c:v>32</c:v>
                </c:pt>
                <c:pt idx="1">
                  <c:v>32</c:v>
                </c:pt>
                <c:pt idx="2">
                  <c:v>32</c:v>
                </c:pt>
                <c:pt idx="3">
                  <c:v>33</c:v>
                </c:pt>
                <c:pt idx="4">
                  <c:v>32</c:v>
                </c:pt>
                <c:pt idx="5">
                  <c:v>33</c:v>
                </c:pt>
              </c:numCache>
            </c:numRef>
          </c:val>
          <c:smooth val="0"/>
          <c:extLst>
            <c:ext xmlns:c16="http://schemas.microsoft.com/office/drawing/2014/chart" uri="{C3380CC4-5D6E-409C-BE32-E72D297353CC}">
              <c16:uniqueId val="{00000002-827B-49B7-8B01-D3DE8961663D}"/>
            </c:ext>
          </c:extLst>
        </c:ser>
        <c:ser>
          <c:idx val="3"/>
          <c:order val="3"/>
          <c:tx>
            <c:strRef>
              <c:f>Table!$I$354</c:f>
              <c:strCache>
                <c:ptCount val="1"/>
                <c:pt idx="0">
                  <c:v>close price</c:v>
                </c:pt>
              </c:strCache>
            </c:strRef>
          </c:tx>
          <c:spPr>
            <a:ln w="28575">
              <a:noFill/>
            </a:ln>
          </c:spPr>
          <c:marker>
            <c:symbol val="none"/>
          </c:marker>
          <c:cat>
            <c:numRef>
              <c:f>Table!$J$342:$O$342</c:f>
              <c:numCache>
                <c:formatCode>General</c:formatCode>
                <c:ptCount val="6"/>
                <c:pt idx="0">
                  <c:v>2014</c:v>
                </c:pt>
                <c:pt idx="1">
                  <c:v>2015</c:v>
                </c:pt>
                <c:pt idx="2">
                  <c:v>2016</c:v>
                </c:pt>
                <c:pt idx="3">
                  <c:v>2017</c:v>
                </c:pt>
                <c:pt idx="4">
                  <c:v>2018</c:v>
                </c:pt>
                <c:pt idx="5">
                  <c:v>2019</c:v>
                </c:pt>
              </c:numCache>
            </c:numRef>
          </c:cat>
          <c:val>
            <c:numRef>
              <c:f>Table!$J$354:$O$354</c:f>
              <c:numCache>
                <c:formatCode>0.00</c:formatCode>
                <c:ptCount val="6"/>
                <c:pt idx="0">
                  <c:v>78</c:v>
                </c:pt>
                <c:pt idx="1">
                  <c:v>78</c:v>
                </c:pt>
                <c:pt idx="2">
                  <c:v>79</c:v>
                </c:pt>
                <c:pt idx="3">
                  <c:v>81</c:v>
                </c:pt>
                <c:pt idx="4">
                  <c:v>82</c:v>
                </c:pt>
                <c:pt idx="5">
                  <c:v>82</c:v>
                </c:pt>
              </c:numCache>
            </c:numRef>
          </c:val>
          <c:smooth val="0"/>
          <c:extLst>
            <c:ext xmlns:c16="http://schemas.microsoft.com/office/drawing/2014/chart" uri="{C3380CC4-5D6E-409C-BE32-E72D297353CC}">
              <c16:uniqueId val="{00000003-827B-49B7-8B01-D3DE8961663D}"/>
            </c:ext>
          </c:extLst>
        </c:ser>
        <c:dLbls>
          <c:showLegendKey val="0"/>
          <c:showVal val="0"/>
          <c:showCatName val="0"/>
          <c:showSerName val="0"/>
          <c:showPercent val="0"/>
          <c:showBubbleSize val="0"/>
        </c:dLbls>
        <c:hiLowLines/>
        <c:upDownBars>
          <c:gapWidth val="150"/>
          <c:upBars>
            <c:spPr>
              <a:solidFill>
                <a:schemeClr val="tx2">
                  <a:lumMod val="75000"/>
                </a:schemeClr>
              </a:solidFill>
            </c:spPr>
          </c:upBars>
          <c:downBars/>
        </c:upDownBars>
        <c:axId val="1013018040"/>
        <c:axId val="1013022352"/>
      </c:stockChart>
      <c:stockChart>
        <c:ser>
          <c:idx val="4"/>
          <c:order val="4"/>
          <c:tx>
            <c:strRef>
              <c:f>Table!$H$350</c:f>
              <c:strCache>
                <c:ptCount val="1"/>
                <c:pt idx="0">
                  <c:v>Median</c:v>
                </c:pt>
              </c:strCache>
            </c:strRef>
          </c:tx>
          <c:spPr>
            <a:ln w="28575">
              <a:solidFill>
                <a:srgbClr val="FF0000"/>
              </a:solidFill>
            </a:ln>
          </c:spPr>
          <c:marker>
            <c:symbol val="circle"/>
            <c:size val="5"/>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marker>
          <c:cat>
            <c:numRef>
              <c:f>Table!$J$342:$O$342</c:f>
              <c:numCache>
                <c:formatCode>General</c:formatCode>
                <c:ptCount val="6"/>
                <c:pt idx="0">
                  <c:v>2014</c:v>
                </c:pt>
                <c:pt idx="1">
                  <c:v>2015</c:v>
                </c:pt>
                <c:pt idx="2">
                  <c:v>2016</c:v>
                </c:pt>
                <c:pt idx="3">
                  <c:v>2017</c:v>
                </c:pt>
                <c:pt idx="4">
                  <c:v>2018</c:v>
                </c:pt>
                <c:pt idx="5">
                  <c:v>2019</c:v>
                </c:pt>
              </c:numCache>
            </c:numRef>
          </c:cat>
          <c:val>
            <c:numRef>
              <c:f>Table!$J$350:$O$350</c:f>
              <c:numCache>
                <c:formatCode>0.00</c:formatCode>
                <c:ptCount val="6"/>
                <c:pt idx="0">
                  <c:v>55</c:v>
                </c:pt>
                <c:pt idx="1">
                  <c:v>55</c:v>
                </c:pt>
                <c:pt idx="2">
                  <c:v>56</c:v>
                </c:pt>
                <c:pt idx="3">
                  <c:v>57</c:v>
                </c:pt>
                <c:pt idx="4">
                  <c:v>57</c:v>
                </c:pt>
                <c:pt idx="5">
                  <c:v>57</c:v>
                </c:pt>
              </c:numCache>
            </c:numRef>
          </c:val>
          <c:smooth val="0"/>
          <c:extLst>
            <c:ext xmlns:c16="http://schemas.microsoft.com/office/drawing/2014/chart" uri="{C3380CC4-5D6E-409C-BE32-E72D297353CC}">
              <c16:uniqueId val="{00000004-827B-49B7-8B01-D3DE8961663D}"/>
            </c:ext>
          </c:extLst>
        </c:ser>
        <c:dLbls>
          <c:showLegendKey val="0"/>
          <c:showVal val="0"/>
          <c:showCatName val="0"/>
          <c:showSerName val="0"/>
          <c:showPercent val="0"/>
          <c:showBubbleSize val="0"/>
        </c:dLbls>
        <c:axId val="1013020000"/>
        <c:axId val="1013022744"/>
      </c:stockChart>
      <c:catAx>
        <c:axId val="1013018040"/>
        <c:scaling>
          <c:orientation val="minMax"/>
        </c:scaling>
        <c:delete val="0"/>
        <c:axPos val="b"/>
        <c:numFmt formatCode="General" sourceLinked="1"/>
        <c:majorTickMark val="out"/>
        <c:minorTickMark val="none"/>
        <c:tickLblPos val="nextTo"/>
        <c:crossAx val="1013022352"/>
        <c:crosses val="autoZero"/>
        <c:auto val="1"/>
        <c:lblAlgn val="ctr"/>
        <c:lblOffset val="100"/>
        <c:noMultiLvlLbl val="0"/>
      </c:catAx>
      <c:valAx>
        <c:axId val="1013022352"/>
        <c:scaling>
          <c:orientation val="minMax"/>
          <c:max val="170"/>
          <c:min val="0"/>
        </c:scaling>
        <c:delete val="0"/>
        <c:axPos val="l"/>
        <c:majorGridlines/>
        <c:title>
          <c:tx>
            <c:rich>
              <a:bodyPr rot="-5400000" vert="horz"/>
              <a:lstStyle/>
              <a:p>
                <a:pPr>
                  <a:defRPr/>
                </a:pPr>
                <a:r>
                  <a:rPr lang="en-US"/>
                  <a:t>Average Roughness</a:t>
                </a:r>
              </a:p>
            </c:rich>
          </c:tx>
          <c:layout>
            <c:manualLayout>
              <c:xMode val="edge"/>
              <c:yMode val="edge"/>
              <c:x val="8.7953501423890471E-3"/>
              <c:y val="0.30365305605325021"/>
            </c:manualLayout>
          </c:layout>
          <c:overlay val="0"/>
        </c:title>
        <c:numFmt formatCode="General" sourceLinked="0"/>
        <c:majorTickMark val="out"/>
        <c:minorTickMark val="none"/>
        <c:tickLblPos val="nextTo"/>
        <c:crossAx val="1013018040"/>
        <c:crosses val="autoZero"/>
        <c:crossBetween val="between"/>
      </c:valAx>
      <c:valAx>
        <c:axId val="1013022744"/>
        <c:scaling>
          <c:orientation val="minMax"/>
          <c:max val="170"/>
          <c:min val="0"/>
        </c:scaling>
        <c:delete val="0"/>
        <c:axPos val="r"/>
        <c:numFmt formatCode="General" sourceLinked="0"/>
        <c:majorTickMark val="out"/>
        <c:minorTickMark val="none"/>
        <c:tickLblPos val="nextTo"/>
        <c:crossAx val="1013020000"/>
        <c:crosses val="max"/>
        <c:crossBetween val="between"/>
      </c:valAx>
      <c:catAx>
        <c:axId val="1013020000"/>
        <c:scaling>
          <c:orientation val="minMax"/>
        </c:scaling>
        <c:delete val="1"/>
        <c:axPos val="b"/>
        <c:numFmt formatCode="General" sourceLinked="1"/>
        <c:majorTickMark val="out"/>
        <c:minorTickMark val="none"/>
        <c:tickLblPos val="nextTo"/>
        <c:crossAx val="1013022744"/>
        <c:crosses val="autoZero"/>
        <c:auto val="1"/>
        <c:lblAlgn val="ctr"/>
        <c:lblOffset val="100"/>
        <c:noMultiLvlLbl val="0"/>
      </c:catAx>
      <c:spPr>
        <a:ln>
          <a:solidFill>
            <a:schemeClr val="bg1">
              <a:lumMod val="75000"/>
            </a:schemeClr>
          </a:solidFill>
        </a:ln>
      </c:spPr>
    </c:plotArea>
    <c:plotVisOnly val="1"/>
    <c:dispBlanksAs val="gap"/>
    <c:showDLblsOverMax val="0"/>
  </c:chart>
  <c:spPr>
    <a:solidFill>
      <a:srgbClr val="660033"/>
    </a:solidFill>
    <a:scene3d>
      <a:camera prst="orthographicFront"/>
      <a:lightRig rig="threePt" dir="t"/>
    </a:scene3d>
    <a:sp3d>
      <a:bevelT/>
    </a:sp3d>
  </c:spPr>
  <c:txPr>
    <a:bodyPr/>
    <a:lstStyle/>
    <a:p>
      <a:pPr>
        <a:defRPr>
          <a:solidFill>
            <a:schemeClr val="bg1">
              <a:lumMod val="95000"/>
            </a:schemeClr>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Primary Collector</a:t>
            </a:r>
          </a:p>
        </c:rich>
      </c:tx>
      <c:layout>
        <c:manualLayout>
          <c:xMode val="edge"/>
          <c:yMode val="edge"/>
          <c:x val="0.32288468463102088"/>
          <c:y val="4.3393007041086342E-3"/>
        </c:manualLayout>
      </c:layout>
      <c:overlay val="0"/>
    </c:title>
    <c:autoTitleDeleted val="0"/>
    <c:plotArea>
      <c:layout>
        <c:manualLayout>
          <c:layoutTarget val="inner"/>
          <c:xMode val="edge"/>
          <c:yMode val="edge"/>
          <c:x val="0.16358212936631558"/>
          <c:y val="0.10017508643992994"/>
          <c:w val="0.75186269685039375"/>
          <c:h val="0.61458499310850223"/>
        </c:manualLayout>
      </c:layout>
      <c:barChart>
        <c:barDir val="col"/>
        <c:grouping val="clustered"/>
        <c:varyColors val="0"/>
        <c:ser>
          <c:idx val="0"/>
          <c:order val="0"/>
          <c:tx>
            <c:strRef>
              <c:f>Table!$G$328</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4BC0-43A4-93FA-0CF35F7EEBDC}"/>
              </c:ext>
            </c:extLst>
          </c:dPt>
          <c:cat>
            <c:numRef>
              <c:f>Table!$J$322:$O$322</c:f>
              <c:numCache>
                <c:formatCode>General</c:formatCode>
                <c:ptCount val="6"/>
                <c:pt idx="0">
                  <c:v>2014</c:v>
                </c:pt>
                <c:pt idx="1">
                  <c:v>2015</c:v>
                </c:pt>
                <c:pt idx="2">
                  <c:v>2016</c:v>
                </c:pt>
                <c:pt idx="3">
                  <c:v>2017</c:v>
                </c:pt>
                <c:pt idx="4">
                  <c:v>2018</c:v>
                </c:pt>
                <c:pt idx="5">
                  <c:v>2019</c:v>
                </c:pt>
              </c:numCache>
            </c:numRef>
          </c:cat>
          <c:val>
            <c:numRef>
              <c:f>Table!$J$328:$O$328</c:f>
              <c:numCache>
                <c:formatCode>0.00</c:formatCode>
                <c:ptCount val="6"/>
                <c:pt idx="0">
                  <c:v>70.515100000000004</c:v>
                </c:pt>
                <c:pt idx="1">
                  <c:v>70.164299999999997</c:v>
                </c:pt>
                <c:pt idx="2">
                  <c:v>70.502300000000005</c:v>
                </c:pt>
                <c:pt idx="3">
                  <c:v>70.744900000000001</c:v>
                </c:pt>
                <c:pt idx="4">
                  <c:v>71.700999999999993</c:v>
                </c:pt>
                <c:pt idx="5">
                  <c:v>72.285399999999996</c:v>
                </c:pt>
              </c:numCache>
            </c:numRef>
          </c:val>
          <c:extLst>
            <c:ext xmlns:c16="http://schemas.microsoft.com/office/drawing/2014/chart" uri="{C3380CC4-5D6E-409C-BE32-E72D297353CC}">
              <c16:uniqueId val="{00000002-4BC0-43A4-93FA-0CF35F7EEBDC}"/>
            </c:ext>
          </c:extLst>
        </c:ser>
        <c:ser>
          <c:idx val="1"/>
          <c:order val="1"/>
          <c:tx>
            <c:strRef>
              <c:f>Table!$G$338</c:f>
              <c:strCache>
                <c:ptCount val="1"/>
                <c:pt idx="0">
                  <c:v>(EC) MARLBOROUGH</c:v>
                </c:pt>
              </c:strCache>
            </c:strRef>
          </c:tx>
          <c:spPr>
            <a:solidFill>
              <a:srgbClr val="C00000"/>
            </a:solidFill>
            <a:scene3d>
              <a:camera prst="orthographicFront"/>
              <a:lightRig rig="threePt" dir="t"/>
            </a:scene3d>
            <a:sp3d>
              <a:bevelT/>
            </a:sp3d>
          </c:spPr>
          <c:invertIfNegative val="0"/>
          <c:cat>
            <c:numRef>
              <c:f>Table!$J$322:$O$322</c:f>
              <c:numCache>
                <c:formatCode>General</c:formatCode>
                <c:ptCount val="6"/>
                <c:pt idx="0">
                  <c:v>2014</c:v>
                </c:pt>
                <c:pt idx="1">
                  <c:v>2015</c:v>
                </c:pt>
                <c:pt idx="2">
                  <c:v>2016</c:v>
                </c:pt>
                <c:pt idx="3">
                  <c:v>2017</c:v>
                </c:pt>
                <c:pt idx="4">
                  <c:v>2018</c:v>
                </c:pt>
                <c:pt idx="5">
                  <c:v>2019</c:v>
                </c:pt>
              </c:numCache>
            </c:numRef>
          </c:cat>
          <c:val>
            <c:numRef>
              <c:f>Table!$J$338:$O$338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BC0-43A4-93FA-0CF35F7EEBDC}"/>
            </c:ext>
          </c:extLst>
        </c:ser>
        <c:dLbls>
          <c:showLegendKey val="0"/>
          <c:showVal val="0"/>
          <c:showCatName val="0"/>
          <c:showSerName val="0"/>
          <c:showPercent val="0"/>
          <c:showBubbleSize val="0"/>
        </c:dLbls>
        <c:gapWidth val="150"/>
        <c:axId val="1013017648"/>
        <c:axId val="1013018824"/>
      </c:barChart>
      <c:catAx>
        <c:axId val="1013017648"/>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13018824"/>
        <c:crosses val="autoZero"/>
        <c:auto val="1"/>
        <c:lblAlgn val="ctr"/>
        <c:lblOffset val="100"/>
        <c:noMultiLvlLbl val="0"/>
      </c:catAx>
      <c:valAx>
        <c:axId val="1013018824"/>
        <c:scaling>
          <c:orientation val="minMax"/>
        </c:scaling>
        <c:delete val="0"/>
        <c:axPos val="l"/>
        <c:majorGridlines/>
        <c:title>
          <c:tx>
            <c:strRef>
              <c:f>Table!$B$357</c:f>
              <c:strCache>
                <c:ptCount val="1"/>
                <c:pt idx="0">
                  <c:v>Ave NAASRA</c:v>
                </c:pt>
              </c:strCache>
            </c:strRef>
          </c:tx>
          <c:layout>
            <c:manualLayout>
              <c:xMode val="edge"/>
              <c:yMode val="edge"/>
              <c:x val="5.3500783600792662E-2"/>
              <c:y val="0.29883079996310197"/>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1013017648"/>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4">
        <a:lumMod val="60000"/>
        <a:lumOff val="40000"/>
      </a:schemeClr>
    </a:solidFill>
    <a:scene3d>
      <a:camera prst="orthographicFront"/>
      <a:lightRig rig="threePt" dir="t"/>
    </a:scene3d>
    <a:sp3d>
      <a:bevelT/>
    </a:sp3d>
  </c:spPr>
  <c:printSettings>
    <c:headerFooter/>
    <c:pageMargins b="0.75000000000001021" l="0.70000000000000062" r="0.70000000000000062" t="0.75000000000001021"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413905691"/>
          <c:y val="4.6387901221663912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3"/>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B3D0-4DBD-8D8E-CAE604D1AFFE}"/>
              </c:ext>
            </c:extLst>
          </c:dPt>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3-B3D0-4DBD-8D8E-CAE604D1AFFE}"/>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D0-4DBD-8D8E-CAE604D1AFFE}"/>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D0-4DBD-8D8E-CAE604D1AFFE}"/>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D0-4DBD-8D8E-CAE604D1AFFE}"/>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D0-4DBD-8D8E-CAE604D1AFFE}"/>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3D0-4DBD-8D8E-CAE604D1AFFE}"/>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D0-4DBD-8D8E-CAE604D1AFFE}"/>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D0-4DBD-8D8E-CAE604D1AFFE}"/>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D0-4DBD-8D8E-CAE604D1AFFE}"/>
                </c:ext>
              </c:extLst>
            </c:dLbl>
            <c:dLbl>
              <c:idx val="15"/>
              <c:layout>
                <c:manualLayout>
                  <c:x val="2.5301322122692092E-3"/>
                  <c:y val="1.54525418139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D0-4DBD-8D8E-CAE604D1AFFE}"/>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3D0-4DBD-8D8E-CAE604D1AFFE}"/>
                </c:ext>
              </c:extLst>
            </c:dLbl>
            <c:dLbl>
              <c:idx val="17"/>
              <c:layout>
                <c:manualLayout>
                  <c:x val="-3.0392623289204898E-3"/>
                  <c:y val="1.029160261597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3D0-4DBD-8D8E-CAE604D1AFFE}"/>
                </c:ext>
              </c:extLst>
            </c:dLbl>
            <c:dLbl>
              <c:idx val="19"/>
              <c:layout>
                <c:manualLayout>
                  <c:x val="-9.2767218456924908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3D0-4DBD-8D8E-CAE604D1AFFE}"/>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3D0-4DBD-8D8E-CAE604D1AFFE}"/>
                </c:ext>
              </c:extLst>
            </c:dLbl>
            <c:dLbl>
              <c:idx val="23"/>
              <c:layout>
                <c:manualLayout>
                  <c:x val="0"/>
                  <c:y val="1.8327605956471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D0-4DBD-8D8E-CAE604D1AFF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Table!$G$364:$G$387</c:f>
              <c:strCache>
                <c:ptCount val="24"/>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pt idx="23">
                  <c:v>National</c:v>
                </c:pt>
              </c:strCache>
            </c:strRef>
          </c:cat>
          <c:val>
            <c:numRef>
              <c:f>Table!$J$364:$J$387</c:f>
              <c:numCache>
                <c:formatCode>0.00</c:formatCode>
                <c:ptCount val="24"/>
                <c:pt idx="0">
                  <c:v>1.8426</c:v>
                </c:pt>
                <c:pt idx="1">
                  <c:v>0.17230000000000001</c:v>
                </c:pt>
                <c:pt idx="2">
                  <c:v>1.2605999999999999</c:v>
                </c:pt>
                <c:pt idx="3">
                  <c:v>1.0763</c:v>
                </c:pt>
                <c:pt idx="4">
                  <c:v>0.93240000000000001</c:v>
                </c:pt>
                <c:pt idx="5">
                  <c:v>0.63529999999999998</c:v>
                </c:pt>
                <c:pt idx="6">
                  <c:v>0.94830000000000003</c:v>
                </c:pt>
                <c:pt idx="7">
                  <c:v>0.74619999999999997</c:v>
                </c:pt>
                <c:pt idx="8">
                  <c:v>1.9619</c:v>
                </c:pt>
                <c:pt idx="9">
                  <c:v>2.92</c:v>
                </c:pt>
                <c:pt idx="10">
                  <c:v>0.7026</c:v>
                </c:pt>
                <c:pt idx="11">
                  <c:v>1.2549999999999999</c:v>
                </c:pt>
                <c:pt idx="12">
                  <c:v>0.55889999999999995</c:v>
                </c:pt>
                <c:pt idx="13">
                  <c:v>0.33</c:v>
                </c:pt>
                <c:pt idx="14">
                  <c:v>0.78110000000000002</c:v>
                </c:pt>
                <c:pt idx="15">
                  <c:v>0.63180000000000003</c:v>
                </c:pt>
                <c:pt idx="16">
                  <c:v>0.59389999999999998</c:v>
                </c:pt>
                <c:pt idx="17">
                  <c:v>0.31080000000000002</c:v>
                </c:pt>
                <c:pt idx="18">
                  <c:v>0.94079999999999997</c:v>
                </c:pt>
                <c:pt idx="19">
                  <c:v>0.61260000000000003</c:v>
                </c:pt>
                <c:pt idx="20">
                  <c:v>0.72460000000000002</c:v>
                </c:pt>
                <c:pt idx="21">
                  <c:v>0.72929999999999995</c:v>
                </c:pt>
                <c:pt idx="22">
                  <c:v>0.61570000000000003</c:v>
                </c:pt>
                <c:pt idx="23">
                  <c:v>0.86019999999999996</c:v>
                </c:pt>
              </c:numCache>
            </c:numRef>
          </c:val>
          <c:extLst>
            <c:ext xmlns:c16="http://schemas.microsoft.com/office/drawing/2014/chart" uri="{C3380CC4-5D6E-409C-BE32-E72D297353CC}">
              <c16:uniqueId val="{00000011-B3D0-4DBD-8D8E-CAE604D1AFFE}"/>
            </c:ext>
          </c:extLst>
        </c:ser>
        <c:dLbls>
          <c:showLegendKey val="0"/>
          <c:showVal val="0"/>
          <c:showCatName val="0"/>
          <c:showSerName val="0"/>
          <c:showPercent val="0"/>
          <c:showBubbleSize val="0"/>
        </c:dLbls>
        <c:gapWidth val="86"/>
        <c:axId val="1013010984"/>
        <c:axId val="1013011768"/>
      </c:barChart>
      <c:catAx>
        <c:axId val="1013010984"/>
        <c:scaling>
          <c:orientation val="minMax"/>
        </c:scaling>
        <c:delete val="0"/>
        <c:axPos val="b"/>
        <c:title>
          <c:tx>
            <c:rich>
              <a:bodyPr/>
              <a:lstStyle/>
              <a:p>
                <a:pPr>
                  <a:defRPr sz="800"/>
                </a:pPr>
                <a:r>
                  <a:rPr lang="en-US" sz="800"/>
                  <a:t>NOC</a:t>
                </a:r>
              </a:p>
            </c:rich>
          </c:tx>
          <c:layout>
            <c:manualLayout>
              <c:xMode val="edge"/>
              <c:yMode val="edge"/>
              <c:x val="0.50425595282563118"/>
              <c:y val="0.91724196637583288"/>
            </c:manualLayout>
          </c:layout>
          <c:overlay val="0"/>
        </c:title>
        <c:numFmt formatCode="General" sourceLinked="0"/>
        <c:majorTickMark val="out"/>
        <c:minorTickMark val="none"/>
        <c:tickLblPos val="nextTo"/>
        <c:txPr>
          <a:bodyPr rot="-5400000" vert="horz"/>
          <a:lstStyle/>
          <a:p>
            <a:pPr>
              <a:defRPr sz="800"/>
            </a:pPr>
            <a:endParaRPr lang="en-US"/>
          </a:p>
        </c:txPr>
        <c:crossAx val="1013011768"/>
        <c:crosses val="autoZero"/>
        <c:auto val="1"/>
        <c:lblAlgn val="ctr"/>
        <c:lblOffset val="100"/>
        <c:noMultiLvlLbl val="0"/>
      </c:catAx>
      <c:valAx>
        <c:axId val="1013011768"/>
        <c:scaling>
          <c:orientation val="minMax"/>
        </c:scaling>
        <c:delete val="0"/>
        <c:axPos val="l"/>
        <c:majorGridlines/>
        <c:title>
          <c:tx>
            <c:rich>
              <a:bodyPr rot="-5400000" vert="horz"/>
              <a:lstStyle/>
              <a:p>
                <a:pPr>
                  <a:defRPr sz="800"/>
                </a:pPr>
                <a:r>
                  <a:rPr lang="en-US" sz="800"/>
                  <a:t>%of</a:t>
                </a:r>
                <a:r>
                  <a:rPr lang="en-US" sz="800" baseline="0"/>
                  <a:t> Network with Rutting &gt;20mm</a:t>
                </a:r>
                <a:endParaRPr lang="en-US" sz="800"/>
              </a:p>
            </c:rich>
          </c:tx>
          <c:layout>
            <c:manualLayout>
              <c:xMode val="edge"/>
              <c:yMode val="edge"/>
              <c:x val="1.8987500964530703E-2"/>
              <c:y val="0.15269193132444148"/>
            </c:manualLayout>
          </c:layout>
          <c:overlay val="0"/>
        </c:title>
        <c:numFmt formatCode="0.0" sourceLinked="0"/>
        <c:majorTickMark val="out"/>
        <c:minorTickMark val="none"/>
        <c:tickLblPos val="nextTo"/>
        <c:txPr>
          <a:bodyPr/>
          <a:lstStyle/>
          <a:p>
            <a:pPr>
              <a:defRPr sz="800"/>
            </a:pPr>
            <a:endParaRPr lang="en-US"/>
          </a:p>
        </c:txPr>
        <c:crossAx val="1013010984"/>
        <c:crosses val="autoZero"/>
        <c:crossBetween val="between"/>
      </c:valAx>
      <c:spPr>
        <a:solidFill>
          <a:schemeClr val="bg1">
            <a:lumMod val="95000"/>
          </a:schemeClr>
        </a:solidFill>
      </c:spPr>
    </c:plotArea>
    <c:plotVisOnly val="1"/>
    <c:dispBlanksAs val="gap"/>
    <c:showDLblsOverMax val="0"/>
  </c:chart>
  <c:spPr>
    <a:solidFill>
      <a:schemeClr val="bg1">
        <a:lumMod val="65000"/>
      </a:schemeClr>
    </a:solidFill>
    <a:scene3d>
      <a:camera prst="orthographicFront"/>
      <a:lightRig rig="threePt" dir="t"/>
    </a:scene3d>
    <a:sp3d>
      <a:bevelT/>
    </a:sp3d>
  </c:spPr>
  <c:printSettings>
    <c:headerFooter/>
    <c:pageMargins b="0.75000000000000799" l="0.70000000000000062" r="0.70000000000000062" t="0.7500000000000079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E8D-4C79-B14A-0BB23168405C}"/>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8D-4C79-B14A-0BB23168405C}"/>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8D-4C79-B14A-0BB23168405C}"/>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8D-4C79-B14A-0BB23168405C}"/>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8D-4C79-B14A-0BB23168405C}"/>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8D-4C79-B14A-0BB23168405C}"/>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8D-4C79-B14A-0BB23168405C}"/>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8D-4C79-B14A-0BB23168405C}"/>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8D-4C79-B14A-0BB23168405C}"/>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8D-4C79-B14A-0BB23168405C}"/>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8D-4C79-B14A-0BB23168405C}"/>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E8D-4C79-B14A-0BB23168405C}"/>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8D-4C79-B14A-0BB23168405C}"/>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E8D-4C79-B14A-0BB23168405C}"/>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Table!$G$236:$G$258</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Table!$N$236:$N$258</c:f>
              <c:numCache>
                <c:formatCode>0.00</c:formatCode>
                <c:ptCount val="23"/>
                <c:pt idx="0">
                  <c:v>2.5308999999999999</c:v>
                </c:pt>
                <c:pt idx="1">
                  <c:v>0.40639999999999987</c:v>
                </c:pt>
                <c:pt idx="2">
                  <c:v>-1.0463</c:v>
                </c:pt>
                <c:pt idx="3">
                  <c:v>-1.1842999999999999</c:v>
                </c:pt>
                <c:pt idx="4">
                  <c:v>1.522</c:v>
                </c:pt>
                <c:pt idx="5">
                  <c:v>1.1584000000000001</c:v>
                </c:pt>
                <c:pt idx="6">
                  <c:v>-1.2067000000000001</c:v>
                </c:pt>
                <c:pt idx="7">
                  <c:v>1.1601999999999999</c:v>
                </c:pt>
                <c:pt idx="8">
                  <c:v>-0.74250000000000005</c:v>
                </c:pt>
                <c:pt idx="9">
                  <c:v>-2.5628000000000002</c:v>
                </c:pt>
                <c:pt idx="10">
                  <c:v>-2.754</c:v>
                </c:pt>
                <c:pt idx="11">
                  <c:v>0.12109999999999999</c:v>
                </c:pt>
                <c:pt idx="12">
                  <c:v>-0.30010000000000003</c:v>
                </c:pt>
                <c:pt idx="13">
                  <c:v>0.70410000000000017</c:v>
                </c:pt>
                <c:pt idx="14">
                  <c:v>-0.23530000000000006</c:v>
                </c:pt>
                <c:pt idx="15">
                  <c:v>0.87919999999999976</c:v>
                </c:pt>
                <c:pt idx="16">
                  <c:v>1.1588999999999998</c:v>
                </c:pt>
                <c:pt idx="17">
                  <c:v>0.75460000000000016</c:v>
                </c:pt>
                <c:pt idx="18">
                  <c:v>-1.0247000000000002</c:v>
                </c:pt>
                <c:pt idx="19">
                  <c:v>-1.5924</c:v>
                </c:pt>
                <c:pt idx="20">
                  <c:v>0.37329999999999997</c:v>
                </c:pt>
                <c:pt idx="21">
                  <c:v>0.22449999999999992</c:v>
                </c:pt>
                <c:pt idx="22">
                  <c:v>-0.87</c:v>
                </c:pt>
              </c:numCache>
            </c:numRef>
          </c:val>
          <c:extLst>
            <c:ext xmlns:c16="http://schemas.microsoft.com/office/drawing/2014/chart" uri="{C3380CC4-5D6E-409C-BE32-E72D297353CC}">
              <c16:uniqueId val="{0000000F-1E8D-4C79-B14A-0BB23168405C}"/>
            </c:ext>
          </c:extLst>
        </c:ser>
        <c:dLbls>
          <c:showLegendKey val="0"/>
          <c:showVal val="0"/>
          <c:showCatName val="0"/>
          <c:showSerName val="0"/>
          <c:showPercent val="0"/>
          <c:showBubbleSize val="0"/>
        </c:dLbls>
        <c:gapWidth val="86"/>
        <c:axId val="666626472"/>
        <c:axId val="666626080"/>
      </c:barChart>
      <c:catAx>
        <c:axId val="666626472"/>
        <c:scaling>
          <c:orientation val="minMax"/>
        </c:scaling>
        <c:delete val="0"/>
        <c:axPos val="b"/>
        <c:title>
          <c:tx>
            <c:rich>
              <a:bodyPr/>
              <a:lstStyle/>
              <a:p>
                <a:pPr>
                  <a:defRPr sz="800"/>
                </a:pPr>
                <a:r>
                  <a:rPr lang="en-US" sz="800"/>
                  <a:t>NOC</a:t>
                </a:r>
              </a:p>
            </c:rich>
          </c:tx>
          <c:layout>
            <c:manualLayout>
              <c:xMode val="edge"/>
              <c:yMode val="edge"/>
              <c:x val="0.50425595282563118"/>
              <c:y val="0.91724196637583311"/>
            </c:manualLayout>
          </c:layout>
          <c:overlay val="0"/>
        </c:title>
        <c:numFmt formatCode="General" sourceLinked="0"/>
        <c:majorTickMark val="out"/>
        <c:minorTickMark val="none"/>
        <c:tickLblPos val="low"/>
        <c:txPr>
          <a:bodyPr rot="-5400000" vert="horz"/>
          <a:lstStyle/>
          <a:p>
            <a:pPr>
              <a:defRPr sz="800"/>
            </a:pPr>
            <a:endParaRPr lang="en-US"/>
          </a:p>
        </c:txPr>
        <c:crossAx val="666626080"/>
        <c:crosses val="autoZero"/>
        <c:auto val="1"/>
        <c:lblAlgn val="l"/>
        <c:lblOffset val="100"/>
        <c:noMultiLvlLbl val="0"/>
      </c:catAx>
      <c:valAx>
        <c:axId val="666626080"/>
        <c:scaling>
          <c:orientation val="minMax"/>
        </c:scaling>
        <c:delete val="0"/>
        <c:axPos val="l"/>
        <c:majorGridlines/>
        <c:title>
          <c:tx>
            <c:rich>
              <a:bodyPr rot="-5400000" vert="horz"/>
              <a:lstStyle/>
              <a:p>
                <a:pPr>
                  <a:defRPr sz="800"/>
                </a:pPr>
                <a:r>
                  <a:rPr lang="en-US" sz="800"/>
                  <a:t>Year</a:t>
                </a:r>
              </a:p>
            </c:rich>
          </c:tx>
          <c:overlay val="0"/>
        </c:title>
        <c:numFmt formatCode="0.0" sourceLinked="0"/>
        <c:majorTickMark val="out"/>
        <c:minorTickMark val="none"/>
        <c:tickLblPos val="nextTo"/>
        <c:txPr>
          <a:bodyPr/>
          <a:lstStyle/>
          <a:p>
            <a:pPr>
              <a:defRPr sz="800"/>
            </a:pPr>
            <a:endParaRPr lang="en-US"/>
          </a:p>
        </c:txPr>
        <c:crossAx val="666626472"/>
        <c:crosses val="autoZero"/>
        <c:crossBetween val="between"/>
      </c:valAx>
      <c:spPr>
        <a:solidFill>
          <a:srgbClr val="D7D163"/>
        </a:solidFill>
      </c:spPr>
    </c:plotArea>
    <c:plotVisOnly val="1"/>
    <c:dispBlanksAs val="gap"/>
    <c:showDLblsOverMax val="0"/>
  </c:chart>
  <c:spPr>
    <a:solidFill>
      <a:srgbClr val="716D1D"/>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3401116606154"/>
          <c:y val="5.5542786881369557E-2"/>
          <c:w val="0.86621364929004352"/>
          <c:h val="0.6060365877688717"/>
        </c:manualLayout>
      </c:layout>
      <c:barChart>
        <c:barDir val="col"/>
        <c:grouping val="clustered"/>
        <c:varyColors val="0"/>
        <c:ser>
          <c:idx val="0"/>
          <c:order val="0"/>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04F-4438-A128-F4E695435421}"/>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4F-4438-A128-F4E695435421}"/>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4F-4438-A128-F4E695435421}"/>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4F-4438-A128-F4E695435421}"/>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4F-4438-A128-F4E695435421}"/>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4F-4438-A128-F4E695435421}"/>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4F-4438-A128-F4E695435421}"/>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4F-4438-A128-F4E695435421}"/>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4F-4438-A128-F4E695435421}"/>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4F-4438-A128-F4E695435421}"/>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4F-4438-A128-F4E695435421}"/>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4F-4438-A128-F4E695435421}"/>
                </c:ext>
              </c:extLst>
            </c:dLbl>
            <c:dLbl>
              <c:idx val="19"/>
              <c:layout>
                <c:manualLayout>
                  <c:x val="-9.2767218456925044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4F-4438-A128-F4E695435421}"/>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4F-4438-A128-F4E695435421}"/>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Table!$G$364:$G$386</c:f>
              <c:strCache>
                <c:ptCount val="23"/>
                <c:pt idx="0">
                  <c:v>(NOC) NORTHLAND</c:v>
                </c:pt>
                <c:pt idx="1">
                  <c:v>AUCK ALLIANCE</c:v>
                </c:pt>
                <c:pt idx="2">
                  <c:v>(NOC) CENTRAL WAIKATO</c:v>
                </c:pt>
                <c:pt idx="3">
                  <c:v>(NOC) EAST WAIKATO</c:v>
                </c:pt>
                <c:pt idx="4">
                  <c:v>(EC) WEST WAIKATO NORTH</c:v>
                </c:pt>
                <c:pt idx="5">
                  <c:v>(EC) WEST WAIKATO SOUTH</c:v>
                </c:pt>
                <c:pt idx="6">
                  <c:v>(NOC) BOP EAST</c:v>
                </c:pt>
                <c:pt idx="7">
                  <c:v>(NOC) BOP WEST</c:v>
                </c:pt>
                <c:pt idx="8">
                  <c:v>(NOC) TAIRAWHITI ROADS NORTHERN</c:v>
                </c:pt>
                <c:pt idx="9">
                  <c:v>(NOC) TAIRAWHITI ROADS WESTERN</c:v>
                </c:pt>
                <c:pt idx="10">
                  <c:v>(NOC) HAWKES BAY</c:v>
                </c:pt>
                <c:pt idx="11">
                  <c:v>(NOC) TARANAKI</c:v>
                </c:pt>
                <c:pt idx="12">
                  <c:v>(NOC) MANAWATU-WHANGANUI</c:v>
                </c:pt>
                <c:pt idx="13">
                  <c:v>(NOC) WELLINGTON</c:v>
                </c:pt>
                <c:pt idx="14">
                  <c:v>(NOC) NELSON-TASMAN</c:v>
                </c:pt>
                <c:pt idx="15">
                  <c:v>(EC) MARLBOROUGH</c:v>
                </c:pt>
                <c:pt idx="16">
                  <c:v>(NOC) NORTH CANTERBURY</c:v>
                </c:pt>
                <c:pt idx="17">
                  <c:v>(NOC) SOUTH CANTERBURY</c:v>
                </c:pt>
                <c:pt idx="18">
                  <c:v>MILFORD</c:v>
                </c:pt>
                <c:pt idx="19">
                  <c:v>(NOC) WEST COAST</c:v>
                </c:pt>
                <c:pt idx="20">
                  <c:v>(NOC) OTAGO CENTRAL</c:v>
                </c:pt>
                <c:pt idx="21">
                  <c:v>(NOC) COASTAL OTAGO</c:v>
                </c:pt>
                <c:pt idx="22">
                  <c:v>(NOC) SOUTHLAND</c:v>
                </c:pt>
              </c:strCache>
            </c:strRef>
          </c:cat>
          <c:val>
            <c:numRef>
              <c:f>Table!$K$364:$K$386</c:f>
              <c:numCache>
                <c:formatCode>0.00</c:formatCode>
                <c:ptCount val="23"/>
                <c:pt idx="0">
                  <c:v>0.98240000000000005</c:v>
                </c:pt>
                <c:pt idx="1">
                  <c:v>-0.68789999999999996</c:v>
                </c:pt>
                <c:pt idx="2">
                  <c:v>0.40039999999999998</c:v>
                </c:pt>
                <c:pt idx="3">
                  <c:v>0.21610000000000007</c:v>
                </c:pt>
                <c:pt idx="4">
                  <c:v>7.2200000000000042E-2</c:v>
                </c:pt>
                <c:pt idx="5">
                  <c:v>-0.22489999999999999</c:v>
                </c:pt>
                <c:pt idx="6">
                  <c:v>8.8100000000000067E-2</c:v>
                </c:pt>
                <c:pt idx="7">
                  <c:v>-0.11399999999999999</c:v>
                </c:pt>
                <c:pt idx="8">
                  <c:v>1.1017000000000001</c:v>
                </c:pt>
                <c:pt idx="9">
                  <c:v>2.0598000000000001</c:v>
                </c:pt>
                <c:pt idx="10">
                  <c:v>-0.15759999999999996</c:v>
                </c:pt>
                <c:pt idx="11">
                  <c:v>0.39479999999999993</c:v>
                </c:pt>
                <c:pt idx="12">
                  <c:v>-0.30130000000000001</c:v>
                </c:pt>
                <c:pt idx="13">
                  <c:v>-0.5302</c:v>
                </c:pt>
                <c:pt idx="14">
                  <c:v>-7.9099999999999948E-2</c:v>
                </c:pt>
                <c:pt idx="15">
                  <c:v>-0.22839999999999994</c:v>
                </c:pt>
                <c:pt idx="16">
                  <c:v>-0.26629999999999998</c:v>
                </c:pt>
                <c:pt idx="17">
                  <c:v>-0.54939999999999989</c:v>
                </c:pt>
                <c:pt idx="18">
                  <c:v>8.0600000000000005E-2</c:v>
                </c:pt>
                <c:pt idx="19">
                  <c:v>-0.24759999999999993</c:v>
                </c:pt>
                <c:pt idx="20">
                  <c:v>-0.13559999999999994</c:v>
                </c:pt>
                <c:pt idx="21">
                  <c:v>-0.13090000000000002</c:v>
                </c:pt>
                <c:pt idx="22">
                  <c:v>-0.24449999999999994</c:v>
                </c:pt>
              </c:numCache>
            </c:numRef>
          </c:val>
          <c:extLst>
            <c:ext xmlns:c16="http://schemas.microsoft.com/office/drawing/2014/chart" uri="{C3380CC4-5D6E-409C-BE32-E72D297353CC}">
              <c16:uniqueId val="{0000000F-E04F-4438-A128-F4E695435421}"/>
            </c:ext>
          </c:extLst>
        </c:ser>
        <c:dLbls>
          <c:showLegendKey val="0"/>
          <c:showVal val="0"/>
          <c:showCatName val="0"/>
          <c:showSerName val="0"/>
          <c:showPercent val="0"/>
          <c:showBubbleSize val="0"/>
        </c:dLbls>
        <c:gapWidth val="86"/>
        <c:axId val="1013015688"/>
        <c:axId val="1013016080"/>
      </c:barChart>
      <c:catAx>
        <c:axId val="1013015688"/>
        <c:scaling>
          <c:orientation val="minMax"/>
        </c:scaling>
        <c:delete val="0"/>
        <c:axPos val="b"/>
        <c:title>
          <c:tx>
            <c:rich>
              <a:bodyPr/>
              <a:lstStyle/>
              <a:p>
                <a:pPr>
                  <a:defRPr sz="800"/>
                </a:pPr>
                <a:r>
                  <a:rPr lang="en-US" sz="800"/>
                  <a:t>NOC</a:t>
                </a:r>
              </a:p>
            </c:rich>
          </c:tx>
          <c:layout>
            <c:manualLayout>
              <c:xMode val="edge"/>
              <c:yMode val="edge"/>
              <c:x val="0.51929350936396113"/>
              <c:y val="0.91724180290256474"/>
            </c:manualLayout>
          </c:layout>
          <c:overlay val="0"/>
        </c:title>
        <c:numFmt formatCode="General" sourceLinked="0"/>
        <c:majorTickMark val="out"/>
        <c:minorTickMark val="none"/>
        <c:tickLblPos val="low"/>
        <c:txPr>
          <a:bodyPr rot="-5400000" vert="horz"/>
          <a:lstStyle/>
          <a:p>
            <a:pPr>
              <a:defRPr sz="800"/>
            </a:pPr>
            <a:endParaRPr lang="en-US"/>
          </a:p>
        </c:txPr>
        <c:crossAx val="1013016080"/>
        <c:crosses val="autoZero"/>
        <c:auto val="1"/>
        <c:lblAlgn val="ctr"/>
        <c:lblOffset val="100"/>
        <c:noMultiLvlLbl val="0"/>
      </c:catAx>
      <c:valAx>
        <c:axId val="1013016080"/>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13015688"/>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22" l="0.70000000000000062" r="0.70000000000000062" t="0.75000000000000822"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Table!$J$391</c:f>
              <c:strCache>
                <c:ptCount val="1"/>
                <c:pt idx="0">
                  <c:v>2014</c:v>
                </c:pt>
              </c:strCache>
            </c:strRef>
          </c:tx>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Table!$J$401:$J$407</c:f>
              <c:numCache>
                <c:formatCode>0.00</c:formatCode>
                <c:ptCount val="7"/>
                <c:pt idx="0">
                  <c:v>0.81950000000000001</c:v>
                </c:pt>
                <c:pt idx="1">
                  <c:v>0</c:v>
                </c:pt>
                <c:pt idx="2">
                  <c:v>0.79700000000000004</c:v>
                </c:pt>
                <c:pt idx="3">
                  <c:v>1.2432000000000001</c:v>
                </c:pt>
                <c:pt idx="4">
                  <c:v>0.81640000000000001</c:v>
                </c:pt>
                <c:pt idx="5">
                  <c:v>0.53720000000000001</c:v>
                </c:pt>
                <c:pt idx="6">
                  <c:v>0.82920000000000005</c:v>
                </c:pt>
              </c:numCache>
            </c:numRef>
          </c:val>
          <c:extLst>
            <c:ext xmlns:c16="http://schemas.microsoft.com/office/drawing/2014/chart" uri="{C3380CC4-5D6E-409C-BE32-E72D297353CC}">
              <c16:uniqueId val="{00000000-F651-4D56-AD76-2F79E3D8C0E6}"/>
            </c:ext>
          </c:extLst>
        </c:ser>
        <c:ser>
          <c:idx val="1"/>
          <c:order val="1"/>
          <c:tx>
            <c:strRef>
              <c:f>Table!$K$391</c:f>
              <c:strCache>
                <c:ptCount val="1"/>
                <c:pt idx="0">
                  <c:v>2015</c:v>
                </c:pt>
              </c:strCache>
            </c:strRef>
          </c:tx>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Table!$K$401:$K$407</c:f>
              <c:numCache>
                <c:formatCode>0.00</c:formatCode>
                <c:ptCount val="7"/>
                <c:pt idx="0">
                  <c:v>0.70099999999999996</c:v>
                </c:pt>
                <c:pt idx="1">
                  <c:v>0</c:v>
                </c:pt>
                <c:pt idx="2">
                  <c:v>0.66979999999999995</c:v>
                </c:pt>
                <c:pt idx="3">
                  <c:v>1.0295000000000001</c:v>
                </c:pt>
                <c:pt idx="4">
                  <c:v>0.76100000000000001</c:v>
                </c:pt>
                <c:pt idx="5">
                  <c:v>0.47210000000000002</c:v>
                </c:pt>
                <c:pt idx="6">
                  <c:v>0.68869999999999998</c:v>
                </c:pt>
              </c:numCache>
            </c:numRef>
          </c:val>
          <c:extLst>
            <c:ext xmlns:c16="http://schemas.microsoft.com/office/drawing/2014/chart" uri="{C3380CC4-5D6E-409C-BE32-E72D297353CC}">
              <c16:uniqueId val="{00000001-F651-4D56-AD76-2F79E3D8C0E6}"/>
            </c:ext>
          </c:extLst>
        </c:ser>
        <c:ser>
          <c:idx val="2"/>
          <c:order val="2"/>
          <c:tx>
            <c:strRef>
              <c:f>Table!$L$391</c:f>
              <c:strCache>
                <c:ptCount val="1"/>
                <c:pt idx="0">
                  <c:v>2016</c:v>
                </c:pt>
              </c:strCache>
            </c:strRef>
          </c:tx>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Table!$L$401:$L$407</c:f>
              <c:numCache>
                <c:formatCode>0.00</c:formatCode>
                <c:ptCount val="7"/>
                <c:pt idx="0">
                  <c:v>0.71179999999999999</c:v>
                </c:pt>
                <c:pt idx="1">
                  <c:v>0</c:v>
                </c:pt>
                <c:pt idx="2">
                  <c:v>0.67149999999999999</c:v>
                </c:pt>
                <c:pt idx="3">
                  <c:v>1.1598999999999999</c:v>
                </c:pt>
                <c:pt idx="4">
                  <c:v>0.65339999999999998</c:v>
                </c:pt>
                <c:pt idx="5">
                  <c:v>0.52170000000000005</c:v>
                </c:pt>
                <c:pt idx="6">
                  <c:v>0.67379999999999995</c:v>
                </c:pt>
              </c:numCache>
            </c:numRef>
          </c:val>
          <c:extLst>
            <c:ext xmlns:c16="http://schemas.microsoft.com/office/drawing/2014/chart" uri="{C3380CC4-5D6E-409C-BE32-E72D297353CC}">
              <c16:uniqueId val="{00000002-F651-4D56-AD76-2F79E3D8C0E6}"/>
            </c:ext>
          </c:extLst>
        </c:ser>
        <c:ser>
          <c:idx val="3"/>
          <c:order val="3"/>
          <c:tx>
            <c:strRef>
              <c:f>Table!$M$391</c:f>
              <c:strCache>
                <c:ptCount val="1"/>
                <c:pt idx="0">
                  <c:v>2017</c:v>
                </c:pt>
              </c:strCache>
            </c:strRef>
          </c:tx>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Table!$M$401:$M$407</c:f>
              <c:numCache>
                <c:formatCode>0.00</c:formatCode>
                <c:ptCount val="7"/>
                <c:pt idx="0">
                  <c:v>0.83550000000000002</c:v>
                </c:pt>
                <c:pt idx="1">
                  <c:v>0</c:v>
                </c:pt>
                <c:pt idx="2">
                  <c:v>0.88500000000000001</c:v>
                </c:pt>
                <c:pt idx="3">
                  <c:v>1.2404999999999999</c:v>
                </c:pt>
                <c:pt idx="4">
                  <c:v>0.84899999999999998</c:v>
                </c:pt>
                <c:pt idx="5">
                  <c:v>0.58160000000000001</c:v>
                </c:pt>
                <c:pt idx="6">
                  <c:v>0.74550000000000005</c:v>
                </c:pt>
              </c:numCache>
            </c:numRef>
          </c:val>
          <c:extLst>
            <c:ext xmlns:c16="http://schemas.microsoft.com/office/drawing/2014/chart" uri="{C3380CC4-5D6E-409C-BE32-E72D297353CC}">
              <c16:uniqueId val="{00000003-F651-4D56-AD76-2F79E3D8C0E6}"/>
            </c:ext>
          </c:extLst>
        </c:ser>
        <c:ser>
          <c:idx val="4"/>
          <c:order val="4"/>
          <c:tx>
            <c:strRef>
              <c:f>Table!$N$391</c:f>
              <c:strCache>
                <c:ptCount val="1"/>
                <c:pt idx="0">
                  <c:v>2018</c:v>
                </c:pt>
              </c:strCache>
            </c:strRef>
          </c:tx>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Table!$N$401:$N$407</c:f>
              <c:numCache>
                <c:formatCode>0.00</c:formatCode>
                <c:ptCount val="7"/>
                <c:pt idx="0">
                  <c:v>0.72929999999999995</c:v>
                </c:pt>
                <c:pt idx="1">
                  <c:v>0</c:v>
                </c:pt>
                <c:pt idx="2">
                  <c:v>0.81200000000000006</c:v>
                </c:pt>
                <c:pt idx="3">
                  <c:v>0.82499999999999996</c:v>
                </c:pt>
                <c:pt idx="4">
                  <c:v>0.81100000000000005</c:v>
                </c:pt>
                <c:pt idx="5">
                  <c:v>0.53080000000000005</c:v>
                </c:pt>
                <c:pt idx="6">
                  <c:v>0.71240000000000003</c:v>
                </c:pt>
              </c:numCache>
            </c:numRef>
          </c:val>
          <c:extLst>
            <c:ext xmlns:c16="http://schemas.microsoft.com/office/drawing/2014/chart" uri="{C3380CC4-5D6E-409C-BE32-E72D297353CC}">
              <c16:uniqueId val="{00000004-F651-4D56-AD76-2F79E3D8C0E6}"/>
            </c:ext>
          </c:extLst>
        </c:ser>
        <c:ser>
          <c:idx val="5"/>
          <c:order val="5"/>
          <c:tx>
            <c:strRef>
              <c:f>Table!$O$391</c:f>
              <c:strCache>
                <c:ptCount val="1"/>
                <c:pt idx="0">
                  <c:v>2019</c:v>
                </c:pt>
              </c:strCache>
            </c:strRef>
          </c:tx>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Table!$O$401:$O$407</c:f>
              <c:numCache>
                <c:formatCode>0.00</c:formatCode>
                <c:ptCount val="7"/>
                <c:pt idx="0">
                  <c:v>0.72929999999999995</c:v>
                </c:pt>
                <c:pt idx="1">
                  <c:v>0</c:v>
                </c:pt>
                <c:pt idx="2">
                  <c:v>0.68879999999999997</c:v>
                </c:pt>
                <c:pt idx="3">
                  <c:v>0.76600000000000001</c:v>
                </c:pt>
                <c:pt idx="4">
                  <c:v>0.98250000000000004</c:v>
                </c:pt>
                <c:pt idx="5">
                  <c:v>0.5806</c:v>
                </c:pt>
                <c:pt idx="6">
                  <c:v>0.70799999999999996</c:v>
                </c:pt>
              </c:numCache>
            </c:numRef>
          </c:val>
          <c:extLst>
            <c:ext xmlns:c16="http://schemas.microsoft.com/office/drawing/2014/chart" uri="{C3380CC4-5D6E-409C-BE32-E72D297353CC}">
              <c16:uniqueId val="{00000005-F651-4D56-AD76-2F79E3D8C0E6}"/>
            </c:ext>
          </c:extLst>
        </c:ser>
        <c:dLbls>
          <c:showLegendKey val="0"/>
          <c:showVal val="0"/>
          <c:showCatName val="0"/>
          <c:showSerName val="0"/>
          <c:showPercent val="0"/>
          <c:showBubbleSize val="0"/>
        </c:dLbls>
        <c:gapWidth val="150"/>
        <c:axId val="1013012160"/>
        <c:axId val="1013016472"/>
      </c:barChart>
      <c:catAx>
        <c:axId val="1013012160"/>
        <c:scaling>
          <c:orientation val="minMax"/>
        </c:scaling>
        <c:delete val="0"/>
        <c:axPos val="b"/>
        <c:numFmt formatCode="General" sourceLinked="1"/>
        <c:majorTickMark val="out"/>
        <c:minorTickMark val="none"/>
        <c:tickLblPos val="nextTo"/>
        <c:txPr>
          <a:bodyPr/>
          <a:lstStyle/>
          <a:p>
            <a:pPr>
              <a:defRPr sz="800"/>
            </a:pPr>
            <a:endParaRPr lang="en-US"/>
          </a:p>
        </c:txPr>
        <c:crossAx val="1013016472"/>
        <c:crosses val="autoZero"/>
        <c:auto val="1"/>
        <c:lblAlgn val="ctr"/>
        <c:lblOffset val="100"/>
        <c:noMultiLvlLbl val="0"/>
      </c:catAx>
      <c:valAx>
        <c:axId val="1013016472"/>
        <c:scaling>
          <c:orientation val="minMax"/>
        </c:scaling>
        <c:delete val="0"/>
        <c:axPos val="l"/>
        <c:majorGridlines/>
        <c:title>
          <c:tx>
            <c:rich>
              <a:bodyPr rot="-5400000" vert="horz"/>
              <a:lstStyle/>
              <a:p>
                <a:pPr>
                  <a:defRPr sz="800"/>
                </a:pPr>
                <a:r>
                  <a:rPr lang="en-US" sz="800"/>
                  <a:t>% of Network with Rutting &gt;20mm</a:t>
                </a:r>
              </a:p>
            </c:rich>
          </c:tx>
          <c:overlay val="0"/>
        </c:title>
        <c:numFmt formatCode="0.0" sourceLinked="0"/>
        <c:majorTickMark val="out"/>
        <c:minorTickMark val="none"/>
        <c:tickLblPos val="nextTo"/>
        <c:crossAx val="1013012160"/>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744" l="0.70000000000000062" r="0.70000000000000062" t="0.75000000000000744"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4421672020524"/>
          <c:y val="5.5172413793103482E-2"/>
          <c:w val="0.77929692903910563"/>
          <c:h val="0.74904262829215362"/>
        </c:manualLayout>
      </c:layout>
      <c:barChart>
        <c:barDir val="col"/>
        <c:grouping val="clustered"/>
        <c:varyColors val="0"/>
        <c:ser>
          <c:idx val="0"/>
          <c:order val="0"/>
          <c:tx>
            <c:strRef>
              <c:f>Table!$G$392</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825E-4194-BDB4-118D108DA5B8}"/>
              </c:ext>
            </c:extLst>
          </c:dPt>
          <c:cat>
            <c:numRef>
              <c:f>Table!$J$391:$O$391</c:f>
              <c:numCache>
                <c:formatCode>General</c:formatCode>
                <c:ptCount val="6"/>
                <c:pt idx="0">
                  <c:v>2014</c:v>
                </c:pt>
                <c:pt idx="1">
                  <c:v>2015</c:v>
                </c:pt>
                <c:pt idx="2">
                  <c:v>2016</c:v>
                </c:pt>
                <c:pt idx="3">
                  <c:v>2017</c:v>
                </c:pt>
                <c:pt idx="4">
                  <c:v>2018</c:v>
                </c:pt>
                <c:pt idx="5">
                  <c:v>2019</c:v>
                </c:pt>
              </c:numCache>
            </c:numRef>
          </c:cat>
          <c:val>
            <c:numRef>
              <c:f>Table!$J$392:$O$392</c:f>
              <c:numCache>
                <c:formatCode>0.00</c:formatCode>
                <c:ptCount val="6"/>
                <c:pt idx="0">
                  <c:v>0.65069999999999995</c:v>
                </c:pt>
                <c:pt idx="1">
                  <c:v>0.72589999999999999</c:v>
                </c:pt>
                <c:pt idx="2">
                  <c:v>0.75690000000000002</c:v>
                </c:pt>
                <c:pt idx="3">
                  <c:v>0.82840000000000003</c:v>
                </c:pt>
                <c:pt idx="4">
                  <c:v>0.80930000000000002</c:v>
                </c:pt>
                <c:pt idx="5">
                  <c:v>0.86019999999999996</c:v>
                </c:pt>
              </c:numCache>
            </c:numRef>
          </c:val>
          <c:extLst>
            <c:ext xmlns:c16="http://schemas.microsoft.com/office/drawing/2014/chart" uri="{C3380CC4-5D6E-409C-BE32-E72D297353CC}">
              <c16:uniqueId val="{00000002-825E-4194-BDB4-118D108DA5B8}"/>
            </c:ext>
          </c:extLst>
        </c:ser>
        <c:ser>
          <c:idx val="1"/>
          <c:order val="1"/>
          <c:tx>
            <c:strRef>
              <c:f>Table!$G$401</c:f>
              <c:strCache>
                <c:ptCount val="1"/>
                <c:pt idx="0">
                  <c:v>(NOC) COASTAL OTAGO</c:v>
                </c:pt>
              </c:strCache>
            </c:strRef>
          </c:tx>
          <c:spPr>
            <a:solidFill>
              <a:srgbClr val="C00000"/>
            </a:solidFill>
            <a:scene3d>
              <a:camera prst="orthographicFront"/>
              <a:lightRig rig="threePt" dir="t"/>
            </a:scene3d>
            <a:sp3d>
              <a:bevelT/>
            </a:sp3d>
          </c:spPr>
          <c:invertIfNegative val="0"/>
          <c:cat>
            <c:numRef>
              <c:f>Table!$J$391:$O$391</c:f>
              <c:numCache>
                <c:formatCode>General</c:formatCode>
                <c:ptCount val="6"/>
                <c:pt idx="0">
                  <c:v>2014</c:v>
                </c:pt>
                <c:pt idx="1">
                  <c:v>2015</c:v>
                </c:pt>
                <c:pt idx="2">
                  <c:v>2016</c:v>
                </c:pt>
                <c:pt idx="3">
                  <c:v>2017</c:v>
                </c:pt>
                <c:pt idx="4">
                  <c:v>2018</c:v>
                </c:pt>
                <c:pt idx="5">
                  <c:v>2019</c:v>
                </c:pt>
              </c:numCache>
            </c:numRef>
          </c:cat>
          <c:val>
            <c:numRef>
              <c:f>Table!$J$401:$O$401</c:f>
              <c:numCache>
                <c:formatCode>0.00</c:formatCode>
                <c:ptCount val="6"/>
                <c:pt idx="0">
                  <c:v>0.81950000000000001</c:v>
                </c:pt>
                <c:pt idx="1">
                  <c:v>0.70099999999999996</c:v>
                </c:pt>
                <c:pt idx="2">
                  <c:v>0.71179999999999999</c:v>
                </c:pt>
                <c:pt idx="3">
                  <c:v>0.83550000000000002</c:v>
                </c:pt>
                <c:pt idx="4">
                  <c:v>0.72929999999999995</c:v>
                </c:pt>
                <c:pt idx="5">
                  <c:v>0.72929999999999995</c:v>
                </c:pt>
              </c:numCache>
            </c:numRef>
          </c:val>
          <c:extLst>
            <c:ext xmlns:c16="http://schemas.microsoft.com/office/drawing/2014/chart" uri="{C3380CC4-5D6E-409C-BE32-E72D297353CC}">
              <c16:uniqueId val="{00000003-825E-4194-BDB4-118D108DA5B8}"/>
            </c:ext>
          </c:extLst>
        </c:ser>
        <c:dLbls>
          <c:showLegendKey val="0"/>
          <c:showVal val="0"/>
          <c:showCatName val="0"/>
          <c:showSerName val="0"/>
          <c:showPercent val="0"/>
          <c:showBubbleSize val="0"/>
        </c:dLbls>
        <c:gapWidth val="150"/>
        <c:axId val="1013024312"/>
        <c:axId val="1013023920"/>
      </c:barChart>
      <c:catAx>
        <c:axId val="1013024312"/>
        <c:scaling>
          <c:orientation val="minMax"/>
        </c:scaling>
        <c:delete val="0"/>
        <c:axPos val="b"/>
        <c:numFmt formatCode="General" sourceLinked="1"/>
        <c:majorTickMark val="none"/>
        <c:minorTickMark val="none"/>
        <c:tickLblPos val="low"/>
        <c:txPr>
          <a:bodyPr rot="0" vert="horz"/>
          <a:lstStyle/>
          <a:p>
            <a:pPr>
              <a:defRPr sz="800"/>
            </a:pPr>
            <a:endParaRPr lang="en-US"/>
          </a:p>
        </c:txPr>
        <c:crossAx val="1013023920"/>
        <c:crosses val="autoZero"/>
        <c:auto val="1"/>
        <c:lblAlgn val="ctr"/>
        <c:lblOffset val="100"/>
        <c:noMultiLvlLbl val="0"/>
      </c:catAx>
      <c:valAx>
        <c:axId val="1013023920"/>
        <c:scaling>
          <c:orientation val="minMax"/>
        </c:scaling>
        <c:delete val="0"/>
        <c:axPos val="l"/>
        <c:majorGridlines/>
        <c:title>
          <c:tx>
            <c:rich>
              <a:bodyPr rot="-5400000" vert="horz"/>
              <a:lstStyle/>
              <a:p>
                <a:pPr>
                  <a:defRPr sz="800"/>
                </a:pPr>
                <a:r>
                  <a:rPr lang="en-US"/>
                  <a:t>% of Network with Rutting &gt;20mm</a:t>
                </a:r>
              </a:p>
            </c:rich>
          </c:tx>
          <c:layout>
            <c:manualLayout>
              <c:xMode val="edge"/>
              <c:yMode val="edge"/>
              <c:x val="7.0334278587554783E-2"/>
              <c:y val="0.22622422197225348"/>
            </c:manualLayout>
          </c:layout>
          <c:overlay val="0"/>
        </c:title>
        <c:numFmt formatCode="0.0" sourceLinked="0"/>
        <c:majorTickMark val="none"/>
        <c:minorTickMark val="none"/>
        <c:tickLblPos val="nextTo"/>
        <c:txPr>
          <a:bodyPr/>
          <a:lstStyle/>
          <a:p>
            <a:pPr>
              <a:defRPr sz="800"/>
            </a:pPr>
            <a:endParaRPr lang="en-US"/>
          </a:p>
        </c:txPr>
        <c:crossAx val="1013024312"/>
        <c:crosses val="autoZero"/>
        <c:crossBetween val="between"/>
      </c:valAx>
      <c:dTable>
        <c:showHorzBorder val="1"/>
        <c:showVertBorder val="1"/>
        <c:showOutline val="1"/>
        <c:showKeys val="1"/>
        <c:txPr>
          <a:bodyPr/>
          <a:lstStyle/>
          <a:p>
            <a:pPr rtl="0">
              <a:defRPr sz="800"/>
            </a:pPr>
            <a:endParaRPr lang="en-US"/>
          </a:p>
        </c:txPr>
      </c:dTable>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88" l="0.70000000000000062" r="0.70000000000000062" t="0.75000000000000888"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3401116606154"/>
          <c:y val="5.5542786881369557E-2"/>
          <c:w val="0.86621364929004352"/>
          <c:h val="0.7531631821884337"/>
        </c:manualLayout>
      </c:layout>
      <c:barChart>
        <c:barDir val="col"/>
        <c:grouping val="clustered"/>
        <c:varyColors val="0"/>
        <c:ser>
          <c:idx val="0"/>
          <c:order val="0"/>
          <c:tx>
            <c:strRef>
              <c:f>Table!$G$409</c:f>
              <c:strCache>
                <c:ptCount val="1"/>
                <c:pt idx="0">
                  <c:v>NOC vs (NOC) COASTAL OTAGO Deviation</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E094-40DD-B466-2F0522C47281}"/>
              </c:ext>
            </c:extLst>
          </c:dPt>
          <c:dLbls>
            <c:dLbl>
              <c:idx val="3"/>
              <c:layout>
                <c:manualLayout>
                  <c:x val="2.5300442757748261E-3"/>
                  <c:y val="-2.4024024024024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94-40DD-B466-2F0522C47281}"/>
                </c:ext>
              </c:extLst>
            </c:dLbl>
            <c:dLbl>
              <c:idx val="4"/>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94-40DD-B466-2F0522C47281}"/>
                </c:ext>
              </c:extLst>
            </c:dLbl>
            <c:dLbl>
              <c:idx val="7"/>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94-40DD-B466-2F0522C47281}"/>
                </c:ext>
              </c:extLst>
            </c:dLbl>
            <c:dLbl>
              <c:idx val="8"/>
              <c:layout>
                <c:manualLayout>
                  <c:x val="0"/>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94-40DD-B466-2F0522C47281}"/>
                </c:ext>
              </c:extLst>
            </c:dLbl>
            <c:dLbl>
              <c:idx val="9"/>
              <c:layout>
                <c:manualLayout>
                  <c:x val="2.53004427577482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94-40DD-B466-2F0522C47281}"/>
                </c:ext>
              </c:extLst>
            </c:dLbl>
            <c:dLbl>
              <c:idx val="10"/>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94-40DD-B466-2F0522C47281}"/>
                </c:ext>
              </c:extLst>
            </c:dLbl>
            <c:dLbl>
              <c:idx val="12"/>
              <c:layout>
                <c:manualLayout>
                  <c:x val="0"/>
                  <c:y val="2.0020020020020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94-40DD-B466-2F0522C47281}"/>
                </c:ext>
              </c:extLst>
            </c:dLbl>
            <c:dLbl>
              <c:idx val="13"/>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94-40DD-B466-2F0522C47281}"/>
                </c:ext>
              </c:extLst>
            </c:dLbl>
            <c:dLbl>
              <c:idx val="15"/>
              <c:layout>
                <c:manualLayout>
                  <c:x val="2.5300442757748261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94-40DD-B466-2F0522C47281}"/>
                </c:ext>
              </c:extLst>
            </c:dLbl>
            <c:dLbl>
              <c:idx val="16"/>
              <c:layout>
                <c:manualLayout>
                  <c:x val="-5.0600885515496505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94-40DD-B466-2F0522C47281}"/>
                </c:ext>
              </c:extLst>
            </c:dLbl>
            <c:dLbl>
              <c:idx val="17"/>
              <c:layout>
                <c:manualLayout>
                  <c:x val="5.0600885515496505E-3"/>
                  <c:y val="2.4023708748118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94-40DD-B466-2F0522C47281}"/>
                </c:ext>
              </c:extLst>
            </c:dLbl>
            <c:dLbl>
              <c:idx val="19"/>
              <c:layout>
                <c:manualLayout>
                  <c:x val="-9.276721845692529E-17"/>
                  <c:y val="-2.4024024024024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94-40DD-B466-2F0522C47281}"/>
                </c:ext>
              </c:extLst>
            </c:dLbl>
            <c:dLbl>
              <c:idx val="20"/>
              <c:layout>
                <c:manualLayout>
                  <c:x val="7.5901328273244783E-3"/>
                  <c:y val="1.201201201201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94-40DD-B466-2F0522C47281}"/>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Table!$J$391:$O$391</c:f>
              <c:numCache>
                <c:formatCode>General</c:formatCode>
                <c:ptCount val="6"/>
                <c:pt idx="0">
                  <c:v>2014</c:v>
                </c:pt>
                <c:pt idx="1">
                  <c:v>2015</c:v>
                </c:pt>
                <c:pt idx="2">
                  <c:v>2016</c:v>
                </c:pt>
                <c:pt idx="3">
                  <c:v>2017</c:v>
                </c:pt>
                <c:pt idx="4">
                  <c:v>2018</c:v>
                </c:pt>
                <c:pt idx="5">
                  <c:v>2019</c:v>
                </c:pt>
              </c:numCache>
            </c:numRef>
          </c:cat>
          <c:val>
            <c:numRef>
              <c:f>Table!$J$409:$O$409</c:f>
              <c:numCache>
                <c:formatCode>0.00</c:formatCode>
                <c:ptCount val="6"/>
                <c:pt idx="0">
                  <c:v>-0.16880000000000006</c:v>
                </c:pt>
                <c:pt idx="1">
                  <c:v>2.4900000000000033E-2</c:v>
                </c:pt>
                <c:pt idx="2">
                  <c:v>4.5100000000000029E-2</c:v>
                </c:pt>
                <c:pt idx="3">
                  <c:v>-7.0999999999999952E-3</c:v>
                </c:pt>
                <c:pt idx="4">
                  <c:v>8.0000000000000071E-2</c:v>
                </c:pt>
                <c:pt idx="5">
                  <c:v>0.13090000000000002</c:v>
                </c:pt>
              </c:numCache>
            </c:numRef>
          </c:val>
          <c:extLst>
            <c:ext xmlns:c16="http://schemas.microsoft.com/office/drawing/2014/chart" uri="{C3380CC4-5D6E-409C-BE32-E72D297353CC}">
              <c16:uniqueId val="{0000000F-E094-40DD-B466-2F0522C47281}"/>
            </c:ext>
          </c:extLst>
        </c:ser>
        <c:dLbls>
          <c:showLegendKey val="0"/>
          <c:showVal val="0"/>
          <c:showCatName val="0"/>
          <c:showSerName val="0"/>
          <c:showPercent val="0"/>
          <c:showBubbleSize val="0"/>
        </c:dLbls>
        <c:gapWidth val="86"/>
        <c:axId val="1013024704"/>
        <c:axId val="1013026272"/>
      </c:barChart>
      <c:catAx>
        <c:axId val="1013024704"/>
        <c:scaling>
          <c:orientation val="minMax"/>
        </c:scaling>
        <c:delete val="0"/>
        <c:axPos val="b"/>
        <c:title>
          <c:tx>
            <c:rich>
              <a:bodyPr/>
              <a:lstStyle/>
              <a:p>
                <a:pPr>
                  <a:defRPr sz="800"/>
                </a:pPr>
                <a:r>
                  <a:rPr lang="en-US" sz="800"/>
                  <a:t>Survey Year</a:t>
                </a:r>
              </a:p>
            </c:rich>
          </c:tx>
          <c:layout>
            <c:manualLayout>
              <c:xMode val="edge"/>
              <c:yMode val="edge"/>
              <c:x val="0.50425595282563118"/>
              <c:y val="0.91724196637583355"/>
            </c:manualLayout>
          </c:layout>
          <c:overlay val="0"/>
        </c:title>
        <c:numFmt formatCode="General" sourceLinked="1"/>
        <c:majorTickMark val="out"/>
        <c:minorTickMark val="none"/>
        <c:tickLblPos val="low"/>
        <c:txPr>
          <a:bodyPr rot="0" vert="horz"/>
          <a:lstStyle/>
          <a:p>
            <a:pPr>
              <a:defRPr sz="800"/>
            </a:pPr>
            <a:endParaRPr lang="en-US"/>
          </a:p>
        </c:txPr>
        <c:crossAx val="1013026272"/>
        <c:crosses val="autoZero"/>
        <c:auto val="1"/>
        <c:lblAlgn val="ctr"/>
        <c:lblOffset val="100"/>
        <c:noMultiLvlLbl val="0"/>
      </c:catAx>
      <c:valAx>
        <c:axId val="1013026272"/>
        <c:scaling>
          <c:orientation val="minMax"/>
        </c:scaling>
        <c:delete val="0"/>
        <c:axPos val="l"/>
        <c:majorGridlines/>
        <c:title>
          <c:tx>
            <c:rich>
              <a:bodyPr rot="-5400000" vert="horz"/>
              <a:lstStyle/>
              <a:p>
                <a:pPr>
                  <a:defRPr sz="800"/>
                </a:pPr>
                <a:r>
                  <a:rPr lang="en-US" sz="800"/>
                  <a:t>Percentage Point</a:t>
                </a:r>
              </a:p>
            </c:rich>
          </c:tx>
          <c:overlay val="0"/>
        </c:title>
        <c:numFmt formatCode="0.0" sourceLinked="0"/>
        <c:majorTickMark val="out"/>
        <c:minorTickMark val="none"/>
        <c:tickLblPos val="nextTo"/>
        <c:txPr>
          <a:bodyPr/>
          <a:lstStyle/>
          <a:p>
            <a:pPr>
              <a:defRPr sz="800"/>
            </a:pPr>
            <a:endParaRPr lang="en-US"/>
          </a:p>
        </c:txPr>
        <c:crossAx val="1013024704"/>
        <c:crosses val="autoZero"/>
        <c:crossBetween val="between"/>
      </c:valAx>
      <c:spPr>
        <a:solidFill>
          <a:schemeClr val="bg1">
            <a:lumMod val="65000"/>
          </a:schemeClr>
        </a:solidFill>
      </c:spPr>
    </c:plotArea>
    <c:plotVisOnly val="1"/>
    <c:dispBlanksAs val="gap"/>
    <c:showDLblsOverMax val="0"/>
  </c:chart>
  <c:spPr>
    <a:solidFill>
      <a:schemeClr val="bg1">
        <a:lumMod val="85000"/>
      </a:schemeClr>
    </a:solidFill>
    <a:scene3d>
      <a:camera prst="orthographicFront"/>
      <a:lightRig rig="threePt" dir="t"/>
    </a:scene3d>
    <a:sp3d>
      <a:bevelT/>
    </a:sp3d>
  </c:spPr>
  <c:printSettings>
    <c:headerFooter/>
    <c:pageMargins b="0.75000000000000866" l="0.70000000000000062" r="0.70000000000000062" t="0.7500000000000086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Table!$G$392</c:f>
          <c:strCache>
            <c:ptCount val="1"/>
            <c:pt idx="0">
              <c:v>National</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Table!$J$391</c:f>
              <c:strCache>
                <c:ptCount val="1"/>
                <c:pt idx="0">
                  <c:v>2014</c:v>
                </c:pt>
              </c:strCache>
            </c:strRef>
          </c:tx>
          <c:spPr>
            <a:noFill/>
            <a:scene3d>
              <a:camera prst="orthographicFront"/>
              <a:lightRig rig="threePt" dir="t"/>
            </a:scene3d>
            <a:sp3d>
              <a:bevelT/>
            </a:sp3d>
          </c:spPr>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Table!$J$392:$J$398</c:f>
              <c:numCache>
                <c:formatCode>0.00</c:formatCode>
                <c:ptCount val="7"/>
                <c:pt idx="0">
                  <c:v>0.65069999999999995</c:v>
                </c:pt>
                <c:pt idx="1">
                  <c:v>0.2757</c:v>
                </c:pt>
                <c:pt idx="2">
                  <c:v>0.56269999999999998</c:v>
                </c:pt>
                <c:pt idx="3">
                  <c:v>0.72260000000000002</c:v>
                </c:pt>
                <c:pt idx="4">
                  <c:v>0.59389999999999998</c:v>
                </c:pt>
                <c:pt idx="5">
                  <c:v>0.78500000000000003</c:v>
                </c:pt>
                <c:pt idx="6">
                  <c:v>0.64549999999999996</c:v>
                </c:pt>
              </c:numCache>
            </c:numRef>
          </c:val>
          <c:extLst>
            <c:ext xmlns:c16="http://schemas.microsoft.com/office/drawing/2014/chart" uri="{C3380CC4-5D6E-409C-BE32-E72D297353CC}">
              <c16:uniqueId val="{00000000-F981-4695-877E-462D054096E1}"/>
            </c:ext>
          </c:extLst>
        </c:ser>
        <c:ser>
          <c:idx val="1"/>
          <c:order val="1"/>
          <c:tx>
            <c:strRef>
              <c:f>Table!$K$391</c:f>
              <c:strCache>
                <c:ptCount val="1"/>
                <c:pt idx="0">
                  <c:v>2015</c:v>
                </c:pt>
              </c:strCache>
            </c:strRef>
          </c:tx>
          <c:spPr>
            <a:noFill/>
            <a:scene3d>
              <a:camera prst="orthographicFront"/>
              <a:lightRig rig="threePt" dir="t"/>
            </a:scene3d>
            <a:sp3d>
              <a:bevelT/>
            </a:sp3d>
          </c:spPr>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Table!$K$392:$K$398</c:f>
              <c:numCache>
                <c:formatCode>0.00</c:formatCode>
                <c:ptCount val="7"/>
                <c:pt idx="0">
                  <c:v>0.72589999999999999</c:v>
                </c:pt>
                <c:pt idx="1">
                  <c:v>0.36180000000000001</c:v>
                </c:pt>
                <c:pt idx="2">
                  <c:v>0.58650000000000002</c:v>
                </c:pt>
                <c:pt idx="3">
                  <c:v>0.82709999999999995</c:v>
                </c:pt>
                <c:pt idx="4">
                  <c:v>0.68230000000000002</c:v>
                </c:pt>
                <c:pt idx="5">
                  <c:v>0.85660000000000003</c:v>
                </c:pt>
                <c:pt idx="6">
                  <c:v>0.68669999999999998</c:v>
                </c:pt>
              </c:numCache>
            </c:numRef>
          </c:val>
          <c:extLst>
            <c:ext xmlns:c16="http://schemas.microsoft.com/office/drawing/2014/chart" uri="{C3380CC4-5D6E-409C-BE32-E72D297353CC}">
              <c16:uniqueId val="{00000001-F981-4695-877E-462D054096E1}"/>
            </c:ext>
          </c:extLst>
        </c:ser>
        <c:ser>
          <c:idx val="2"/>
          <c:order val="2"/>
          <c:tx>
            <c:strRef>
              <c:f>Table!$L$391</c:f>
              <c:strCache>
                <c:ptCount val="1"/>
                <c:pt idx="0">
                  <c:v>2016</c:v>
                </c:pt>
              </c:strCache>
            </c:strRef>
          </c:tx>
          <c:spPr>
            <a:noFill/>
            <a:scene3d>
              <a:camera prst="orthographicFront"/>
              <a:lightRig rig="threePt" dir="t"/>
            </a:scene3d>
            <a:sp3d>
              <a:bevelT/>
            </a:sp3d>
          </c:spPr>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Table!$L$392:$L$398</c:f>
              <c:numCache>
                <c:formatCode>0.00</c:formatCode>
                <c:ptCount val="7"/>
                <c:pt idx="0">
                  <c:v>0.75690000000000002</c:v>
                </c:pt>
                <c:pt idx="1">
                  <c:v>0.34789999999999999</c:v>
                </c:pt>
                <c:pt idx="2">
                  <c:v>0.59740000000000004</c:v>
                </c:pt>
                <c:pt idx="3">
                  <c:v>0.88070000000000004</c:v>
                </c:pt>
                <c:pt idx="4">
                  <c:v>0.75449999999999995</c:v>
                </c:pt>
                <c:pt idx="5">
                  <c:v>0.87390000000000001</c:v>
                </c:pt>
                <c:pt idx="6">
                  <c:v>0.69540000000000002</c:v>
                </c:pt>
              </c:numCache>
            </c:numRef>
          </c:val>
          <c:extLst>
            <c:ext xmlns:c16="http://schemas.microsoft.com/office/drawing/2014/chart" uri="{C3380CC4-5D6E-409C-BE32-E72D297353CC}">
              <c16:uniqueId val="{00000002-F981-4695-877E-462D054096E1}"/>
            </c:ext>
          </c:extLst>
        </c:ser>
        <c:ser>
          <c:idx val="3"/>
          <c:order val="3"/>
          <c:tx>
            <c:strRef>
              <c:f>Table!$M$391</c:f>
              <c:strCache>
                <c:ptCount val="1"/>
                <c:pt idx="0">
                  <c:v>2017</c:v>
                </c:pt>
              </c:strCache>
            </c:strRef>
          </c:tx>
          <c:spPr>
            <a:noFill/>
            <a:scene3d>
              <a:camera prst="orthographicFront"/>
              <a:lightRig rig="threePt" dir="t"/>
            </a:scene3d>
            <a:sp3d>
              <a:bevelT/>
            </a:sp3d>
          </c:spPr>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Table!$M$392:$M$398</c:f>
              <c:numCache>
                <c:formatCode>0.00</c:formatCode>
                <c:ptCount val="7"/>
                <c:pt idx="0">
                  <c:v>0.82840000000000003</c:v>
                </c:pt>
                <c:pt idx="1">
                  <c:v>0.41909999999999997</c:v>
                </c:pt>
                <c:pt idx="2">
                  <c:v>0.77790000000000004</c:v>
                </c:pt>
                <c:pt idx="3">
                  <c:v>0.99270000000000003</c:v>
                </c:pt>
                <c:pt idx="4">
                  <c:v>0.76170000000000004</c:v>
                </c:pt>
                <c:pt idx="5">
                  <c:v>0.91890000000000005</c:v>
                </c:pt>
                <c:pt idx="6">
                  <c:v>0.82269999999999999</c:v>
                </c:pt>
              </c:numCache>
            </c:numRef>
          </c:val>
          <c:extLst>
            <c:ext xmlns:c16="http://schemas.microsoft.com/office/drawing/2014/chart" uri="{C3380CC4-5D6E-409C-BE32-E72D297353CC}">
              <c16:uniqueId val="{00000003-F981-4695-877E-462D054096E1}"/>
            </c:ext>
          </c:extLst>
        </c:ser>
        <c:ser>
          <c:idx val="4"/>
          <c:order val="4"/>
          <c:tx>
            <c:strRef>
              <c:f>Table!$N$391</c:f>
              <c:strCache>
                <c:ptCount val="1"/>
                <c:pt idx="0">
                  <c:v>2018</c:v>
                </c:pt>
              </c:strCache>
            </c:strRef>
          </c:tx>
          <c:spPr>
            <a:noFill/>
            <a:scene3d>
              <a:camera prst="orthographicFront"/>
              <a:lightRig rig="threePt" dir="t"/>
            </a:scene3d>
            <a:sp3d>
              <a:bevelT/>
            </a:sp3d>
          </c:spPr>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Table!$N$392:$N$398</c:f>
              <c:numCache>
                <c:formatCode>0.00</c:formatCode>
                <c:ptCount val="7"/>
                <c:pt idx="0">
                  <c:v>0.80930000000000002</c:v>
                </c:pt>
                <c:pt idx="1">
                  <c:v>0.40899999999999997</c:v>
                </c:pt>
                <c:pt idx="2">
                  <c:v>0.60750000000000004</c:v>
                </c:pt>
                <c:pt idx="3">
                  <c:v>0.98950000000000005</c:v>
                </c:pt>
                <c:pt idx="4">
                  <c:v>0.78849999999999998</c:v>
                </c:pt>
                <c:pt idx="5">
                  <c:v>0.94750000000000001</c:v>
                </c:pt>
                <c:pt idx="6">
                  <c:v>0.63890000000000002</c:v>
                </c:pt>
              </c:numCache>
            </c:numRef>
          </c:val>
          <c:extLst>
            <c:ext xmlns:c16="http://schemas.microsoft.com/office/drawing/2014/chart" uri="{C3380CC4-5D6E-409C-BE32-E72D297353CC}">
              <c16:uniqueId val="{00000004-F981-4695-877E-462D054096E1}"/>
            </c:ext>
          </c:extLst>
        </c:ser>
        <c:ser>
          <c:idx val="5"/>
          <c:order val="5"/>
          <c:tx>
            <c:strRef>
              <c:f>Table!$O$391</c:f>
              <c:strCache>
                <c:ptCount val="1"/>
                <c:pt idx="0">
                  <c:v>2019</c:v>
                </c:pt>
              </c:strCache>
            </c:strRef>
          </c:tx>
          <c:spPr>
            <a:noFill/>
            <a:ln>
              <a:noFill/>
            </a:ln>
          </c:spPr>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Table!$O$392:$O$398</c:f>
              <c:numCache>
                <c:formatCode>0.00</c:formatCode>
                <c:ptCount val="7"/>
                <c:pt idx="0">
                  <c:v>0.86019999999999996</c:v>
                </c:pt>
                <c:pt idx="1">
                  <c:v>0.51959999999999995</c:v>
                </c:pt>
                <c:pt idx="2">
                  <c:v>0.7631</c:v>
                </c:pt>
                <c:pt idx="3">
                  <c:v>0.94530000000000003</c:v>
                </c:pt>
                <c:pt idx="4">
                  <c:v>0.80530000000000002</c:v>
                </c:pt>
                <c:pt idx="5">
                  <c:v>1.0299</c:v>
                </c:pt>
                <c:pt idx="6">
                  <c:v>0.65</c:v>
                </c:pt>
              </c:numCache>
            </c:numRef>
          </c:val>
          <c:extLst>
            <c:ext xmlns:c16="http://schemas.microsoft.com/office/drawing/2014/chart" uri="{C3380CC4-5D6E-409C-BE32-E72D297353CC}">
              <c16:uniqueId val="{00000005-F981-4695-877E-462D054096E1}"/>
            </c:ext>
          </c:extLst>
        </c:ser>
        <c:dLbls>
          <c:showLegendKey val="0"/>
          <c:showVal val="0"/>
          <c:showCatName val="0"/>
          <c:showSerName val="0"/>
          <c:showPercent val="0"/>
          <c:showBubbleSize val="0"/>
        </c:dLbls>
        <c:gapWidth val="150"/>
        <c:axId val="1013025488"/>
        <c:axId val="950286096"/>
      </c:barChart>
      <c:catAx>
        <c:axId val="1013025488"/>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950286096"/>
        <c:crosses val="autoZero"/>
        <c:auto val="1"/>
        <c:lblAlgn val="ctr"/>
        <c:lblOffset val="100"/>
        <c:noMultiLvlLbl val="0"/>
      </c:catAx>
      <c:valAx>
        <c:axId val="950286096"/>
        <c:scaling>
          <c:orientation val="minMax"/>
        </c:scaling>
        <c:delete val="1"/>
        <c:axPos val="l"/>
        <c:numFmt formatCode="0" sourceLinked="0"/>
        <c:majorTickMark val="none"/>
        <c:minorTickMark val="none"/>
        <c:tickLblPos val="none"/>
        <c:crossAx val="1013025488"/>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Table!$G$401</c:f>
          <c:strCache>
            <c:ptCount val="1"/>
            <c:pt idx="0">
              <c:v>(NOC) COASTAL OTAGO</c:v>
            </c:pt>
          </c:strCache>
        </c:strRef>
      </c:tx>
      <c:overlay val="0"/>
      <c:txPr>
        <a:bodyPr/>
        <a:lstStyle/>
        <a:p>
          <a:pPr>
            <a:defRPr sz="1200"/>
          </a:pPr>
          <a:endParaRPr lang="en-US"/>
        </a:p>
      </c:txPr>
    </c:title>
    <c:autoTitleDeleted val="0"/>
    <c:plotArea>
      <c:layout>
        <c:manualLayout>
          <c:layoutTarget val="inner"/>
          <c:xMode val="edge"/>
          <c:yMode val="edge"/>
          <c:x val="0.1424013560804942"/>
          <c:y val="4.1666666666666664E-2"/>
          <c:w val="0.82704308836395468"/>
          <c:h val="0.12499453193351069"/>
        </c:manualLayout>
      </c:layout>
      <c:barChart>
        <c:barDir val="col"/>
        <c:grouping val="clustered"/>
        <c:varyColors val="0"/>
        <c:ser>
          <c:idx val="0"/>
          <c:order val="0"/>
          <c:tx>
            <c:strRef>
              <c:f>Table!$J$391</c:f>
              <c:strCache>
                <c:ptCount val="1"/>
                <c:pt idx="0">
                  <c:v>2014</c:v>
                </c:pt>
              </c:strCache>
            </c:strRef>
          </c:tx>
          <c:spPr>
            <a:noFill/>
            <a:scene3d>
              <a:camera prst="orthographicFront"/>
              <a:lightRig rig="threePt" dir="t"/>
            </a:scene3d>
            <a:sp3d>
              <a:bevelT/>
            </a:sp3d>
          </c:spPr>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Table!$J$401:$J$407</c:f>
              <c:numCache>
                <c:formatCode>0.00</c:formatCode>
                <c:ptCount val="7"/>
                <c:pt idx="0">
                  <c:v>0.81950000000000001</c:v>
                </c:pt>
                <c:pt idx="1">
                  <c:v>0</c:v>
                </c:pt>
                <c:pt idx="2">
                  <c:v>0.79700000000000004</c:v>
                </c:pt>
                <c:pt idx="3">
                  <c:v>1.2432000000000001</c:v>
                </c:pt>
                <c:pt idx="4">
                  <c:v>0.81640000000000001</c:v>
                </c:pt>
                <c:pt idx="5">
                  <c:v>0.53720000000000001</c:v>
                </c:pt>
                <c:pt idx="6">
                  <c:v>0.82920000000000005</c:v>
                </c:pt>
              </c:numCache>
            </c:numRef>
          </c:val>
          <c:extLst>
            <c:ext xmlns:c16="http://schemas.microsoft.com/office/drawing/2014/chart" uri="{C3380CC4-5D6E-409C-BE32-E72D297353CC}">
              <c16:uniqueId val="{00000000-61F0-46C4-A1CF-760DD1701C31}"/>
            </c:ext>
          </c:extLst>
        </c:ser>
        <c:ser>
          <c:idx val="1"/>
          <c:order val="1"/>
          <c:tx>
            <c:strRef>
              <c:f>Table!$K$391</c:f>
              <c:strCache>
                <c:ptCount val="1"/>
                <c:pt idx="0">
                  <c:v>2015</c:v>
                </c:pt>
              </c:strCache>
            </c:strRef>
          </c:tx>
          <c:spPr>
            <a:noFill/>
            <a:scene3d>
              <a:camera prst="orthographicFront"/>
              <a:lightRig rig="threePt" dir="t"/>
            </a:scene3d>
            <a:sp3d>
              <a:bevelT/>
            </a:sp3d>
          </c:spPr>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Table!$K$401:$K$407</c:f>
              <c:numCache>
                <c:formatCode>0.00</c:formatCode>
                <c:ptCount val="7"/>
                <c:pt idx="0">
                  <c:v>0.70099999999999996</c:v>
                </c:pt>
                <c:pt idx="1">
                  <c:v>0</c:v>
                </c:pt>
                <c:pt idx="2">
                  <c:v>0.66979999999999995</c:v>
                </c:pt>
                <c:pt idx="3">
                  <c:v>1.0295000000000001</c:v>
                </c:pt>
                <c:pt idx="4">
                  <c:v>0.76100000000000001</c:v>
                </c:pt>
                <c:pt idx="5">
                  <c:v>0.47210000000000002</c:v>
                </c:pt>
                <c:pt idx="6">
                  <c:v>0.68869999999999998</c:v>
                </c:pt>
              </c:numCache>
            </c:numRef>
          </c:val>
          <c:extLst>
            <c:ext xmlns:c16="http://schemas.microsoft.com/office/drawing/2014/chart" uri="{C3380CC4-5D6E-409C-BE32-E72D297353CC}">
              <c16:uniqueId val="{00000001-61F0-46C4-A1CF-760DD1701C31}"/>
            </c:ext>
          </c:extLst>
        </c:ser>
        <c:ser>
          <c:idx val="2"/>
          <c:order val="2"/>
          <c:tx>
            <c:strRef>
              <c:f>Table!$L$391</c:f>
              <c:strCache>
                <c:ptCount val="1"/>
                <c:pt idx="0">
                  <c:v>2016</c:v>
                </c:pt>
              </c:strCache>
            </c:strRef>
          </c:tx>
          <c:spPr>
            <a:noFill/>
            <a:scene3d>
              <a:camera prst="orthographicFront"/>
              <a:lightRig rig="threePt" dir="t"/>
            </a:scene3d>
            <a:sp3d>
              <a:bevelT/>
            </a:sp3d>
          </c:spPr>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Table!$L$401:$L$407</c:f>
              <c:numCache>
                <c:formatCode>0.00</c:formatCode>
                <c:ptCount val="7"/>
                <c:pt idx="0">
                  <c:v>0.71179999999999999</c:v>
                </c:pt>
                <c:pt idx="1">
                  <c:v>0</c:v>
                </c:pt>
                <c:pt idx="2">
                  <c:v>0.67149999999999999</c:v>
                </c:pt>
                <c:pt idx="3">
                  <c:v>1.1598999999999999</c:v>
                </c:pt>
                <c:pt idx="4">
                  <c:v>0.65339999999999998</c:v>
                </c:pt>
                <c:pt idx="5">
                  <c:v>0.52170000000000005</c:v>
                </c:pt>
                <c:pt idx="6">
                  <c:v>0.67379999999999995</c:v>
                </c:pt>
              </c:numCache>
            </c:numRef>
          </c:val>
          <c:extLst>
            <c:ext xmlns:c16="http://schemas.microsoft.com/office/drawing/2014/chart" uri="{C3380CC4-5D6E-409C-BE32-E72D297353CC}">
              <c16:uniqueId val="{00000002-61F0-46C4-A1CF-760DD1701C31}"/>
            </c:ext>
          </c:extLst>
        </c:ser>
        <c:ser>
          <c:idx val="3"/>
          <c:order val="3"/>
          <c:tx>
            <c:strRef>
              <c:f>Table!$M$391</c:f>
              <c:strCache>
                <c:ptCount val="1"/>
                <c:pt idx="0">
                  <c:v>2017</c:v>
                </c:pt>
              </c:strCache>
            </c:strRef>
          </c:tx>
          <c:spPr>
            <a:noFill/>
            <a:scene3d>
              <a:camera prst="orthographicFront"/>
              <a:lightRig rig="threePt" dir="t"/>
            </a:scene3d>
            <a:sp3d>
              <a:bevelT/>
            </a:sp3d>
          </c:spPr>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Table!$M$401:$M$407</c:f>
              <c:numCache>
                <c:formatCode>0.00</c:formatCode>
                <c:ptCount val="7"/>
                <c:pt idx="0">
                  <c:v>0.83550000000000002</c:v>
                </c:pt>
                <c:pt idx="1">
                  <c:v>0</c:v>
                </c:pt>
                <c:pt idx="2">
                  <c:v>0.88500000000000001</c:v>
                </c:pt>
                <c:pt idx="3">
                  <c:v>1.2404999999999999</c:v>
                </c:pt>
                <c:pt idx="4">
                  <c:v>0.84899999999999998</c:v>
                </c:pt>
                <c:pt idx="5">
                  <c:v>0.58160000000000001</c:v>
                </c:pt>
                <c:pt idx="6">
                  <c:v>0.74550000000000005</c:v>
                </c:pt>
              </c:numCache>
            </c:numRef>
          </c:val>
          <c:extLst>
            <c:ext xmlns:c16="http://schemas.microsoft.com/office/drawing/2014/chart" uri="{C3380CC4-5D6E-409C-BE32-E72D297353CC}">
              <c16:uniqueId val="{00000003-61F0-46C4-A1CF-760DD1701C31}"/>
            </c:ext>
          </c:extLst>
        </c:ser>
        <c:ser>
          <c:idx val="4"/>
          <c:order val="4"/>
          <c:tx>
            <c:strRef>
              <c:f>Table!$N$391</c:f>
              <c:strCache>
                <c:ptCount val="1"/>
                <c:pt idx="0">
                  <c:v>2018</c:v>
                </c:pt>
              </c:strCache>
            </c:strRef>
          </c:tx>
          <c:spPr>
            <a:noFill/>
            <a:scene3d>
              <a:camera prst="orthographicFront"/>
              <a:lightRig rig="threePt" dir="t"/>
            </a:scene3d>
            <a:sp3d>
              <a:bevelT/>
            </a:sp3d>
          </c:spPr>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Table!$N$401:$N$407</c:f>
              <c:numCache>
                <c:formatCode>0.00</c:formatCode>
                <c:ptCount val="7"/>
                <c:pt idx="0">
                  <c:v>0.72929999999999995</c:v>
                </c:pt>
                <c:pt idx="1">
                  <c:v>0</c:v>
                </c:pt>
                <c:pt idx="2">
                  <c:v>0.81200000000000006</c:v>
                </c:pt>
                <c:pt idx="3">
                  <c:v>0.82499999999999996</c:v>
                </c:pt>
                <c:pt idx="4">
                  <c:v>0.81100000000000005</c:v>
                </c:pt>
                <c:pt idx="5">
                  <c:v>0.53080000000000005</c:v>
                </c:pt>
                <c:pt idx="6">
                  <c:v>0.71240000000000003</c:v>
                </c:pt>
              </c:numCache>
            </c:numRef>
          </c:val>
          <c:extLst>
            <c:ext xmlns:c16="http://schemas.microsoft.com/office/drawing/2014/chart" uri="{C3380CC4-5D6E-409C-BE32-E72D297353CC}">
              <c16:uniqueId val="{00000004-61F0-46C4-A1CF-760DD1701C31}"/>
            </c:ext>
          </c:extLst>
        </c:ser>
        <c:ser>
          <c:idx val="5"/>
          <c:order val="5"/>
          <c:tx>
            <c:strRef>
              <c:f>Table!$O$391</c:f>
              <c:strCache>
                <c:ptCount val="1"/>
                <c:pt idx="0">
                  <c:v>2019</c:v>
                </c:pt>
              </c:strCache>
            </c:strRef>
          </c:tx>
          <c:spPr>
            <a:noFill/>
            <a:ln>
              <a:noFill/>
            </a:ln>
          </c:spPr>
          <c:invertIfNegative val="0"/>
          <c:cat>
            <c:strRef>
              <c:f>Table!$H$401:$H$407</c:f>
              <c:strCache>
                <c:ptCount val="7"/>
                <c:pt idx="0">
                  <c:v>All</c:v>
                </c:pt>
                <c:pt idx="1">
                  <c:v>High Volume</c:v>
                </c:pt>
                <c:pt idx="2">
                  <c:v>National</c:v>
                </c:pt>
                <c:pt idx="3">
                  <c:v>Regional</c:v>
                </c:pt>
                <c:pt idx="4">
                  <c:v>Arterial</c:v>
                </c:pt>
                <c:pt idx="5">
                  <c:v>Primary Collector</c:v>
                </c:pt>
                <c:pt idx="6">
                  <c:v>Secondary Collector</c:v>
                </c:pt>
              </c:strCache>
            </c:strRef>
          </c:cat>
          <c:val>
            <c:numRef>
              <c:f>Table!$O$401:$O$407</c:f>
              <c:numCache>
                <c:formatCode>0.00</c:formatCode>
                <c:ptCount val="7"/>
                <c:pt idx="0">
                  <c:v>0.72929999999999995</c:v>
                </c:pt>
                <c:pt idx="1">
                  <c:v>0</c:v>
                </c:pt>
                <c:pt idx="2">
                  <c:v>0.68879999999999997</c:v>
                </c:pt>
                <c:pt idx="3">
                  <c:v>0.76600000000000001</c:v>
                </c:pt>
                <c:pt idx="4">
                  <c:v>0.98250000000000004</c:v>
                </c:pt>
                <c:pt idx="5">
                  <c:v>0.5806</c:v>
                </c:pt>
                <c:pt idx="6">
                  <c:v>0.70799999999999996</c:v>
                </c:pt>
              </c:numCache>
            </c:numRef>
          </c:val>
          <c:extLst>
            <c:ext xmlns:c16="http://schemas.microsoft.com/office/drawing/2014/chart" uri="{C3380CC4-5D6E-409C-BE32-E72D297353CC}">
              <c16:uniqueId val="{00000005-61F0-46C4-A1CF-760DD1701C31}"/>
            </c:ext>
          </c:extLst>
        </c:ser>
        <c:dLbls>
          <c:showLegendKey val="0"/>
          <c:showVal val="0"/>
          <c:showCatName val="0"/>
          <c:showSerName val="0"/>
          <c:showPercent val="0"/>
          <c:showBubbleSize val="0"/>
        </c:dLbls>
        <c:gapWidth val="150"/>
        <c:axId val="950282568"/>
        <c:axId val="950281000"/>
      </c:barChart>
      <c:catAx>
        <c:axId val="950282568"/>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n-US"/>
          </a:p>
        </c:txPr>
        <c:crossAx val="950281000"/>
        <c:crosses val="autoZero"/>
        <c:auto val="1"/>
        <c:lblAlgn val="ctr"/>
        <c:lblOffset val="100"/>
        <c:noMultiLvlLbl val="0"/>
      </c:catAx>
      <c:valAx>
        <c:axId val="950281000"/>
        <c:scaling>
          <c:orientation val="minMax"/>
        </c:scaling>
        <c:delete val="1"/>
        <c:axPos val="l"/>
        <c:numFmt formatCode="0" sourceLinked="0"/>
        <c:majorTickMark val="none"/>
        <c:minorTickMark val="none"/>
        <c:tickLblPos val="none"/>
        <c:crossAx val="950282568"/>
        <c:crosses val="autoZero"/>
        <c:crossBetween val="between"/>
      </c:valAx>
      <c:dTable>
        <c:showHorzBorder val="1"/>
        <c:showVertBorder val="1"/>
        <c:showOutline val="1"/>
        <c:showKeys val="1"/>
        <c:txPr>
          <a:bodyPr/>
          <a:lstStyle/>
          <a:p>
            <a:pPr rtl="0">
              <a:defRPr sz="900"/>
            </a:pPr>
            <a:endParaRPr lang="en-US"/>
          </a:p>
        </c:txPr>
      </c:dTable>
      <c:spPr>
        <a:noFill/>
        <a:ln w="25400">
          <a:noFill/>
        </a:ln>
      </c:spPr>
    </c:plotArea>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barChart>
        <c:barDir val="col"/>
        <c:grouping val="clustered"/>
        <c:varyColors val="0"/>
        <c:ser>
          <c:idx val="0"/>
          <c:order val="0"/>
          <c:tx>
            <c:strRef>
              <c:f>Table!$J$391</c:f>
              <c:strCache>
                <c:ptCount val="1"/>
                <c:pt idx="0">
                  <c:v>2014</c:v>
                </c:pt>
              </c:strCache>
            </c:strRef>
          </c:tx>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Table!$J$392:$J$398</c:f>
              <c:numCache>
                <c:formatCode>0.00</c:formatCode>
                <c:ptCount val="7"/>
                <c:pt idx="0">
                  <c:v>0.65069999999999995</c:v>
                </c:pt>
                <c:pt idx="1">
                  <c:v>0.2757</c:v>
                </c:pt>
                <c:pt idx="2">
                  <c:v>0.56269999999999998</c:v>
                </c:pt>
                <c:pt idx="3">
                  <c:v>0.72260000000000002</c:v>
                </c:pt>
                <c:pt idx="4">
                  <c:v>0.59389999999999998</c:v>
                </c:pt>
                <c:pt idx="5">
                  <c:v>0.78500000000000003</c:v>
                </c:pt>
                <c:pt idx="6">
                  <c:v>0.64549999999999996</c:v>
                </c:pt>
              </c:numCache>
            </c:numRef>
          </c:val>
          <c:extLst>
            <c:ext xmlns:c16="http://schemas.microsoft.com/office/drawing/2014/chart" uri="{C3380CC4-5D6E-409C-BE32-E72D297353CC}">
              <c16:uniqueId val="{00000000-42A1-46CF-9396-694A8FC414F6}"/>
            </c:ext>
          </c:extLst>
        </c:ser>
        <c:ser>
          <c:idx val="1"/>
          <c:order val="1"/>
          <c:tx>
            <c:strRef>
              <c:f>Table!$K$391</c:f>
              <c:strCache>
                <c:ptCount val="1"/>
                <c:pt idx="0">
                  <c:v>2015</c:v>
                </c:pt>
              </c:strCache>
            </c:strRef>
          </c:tx>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Table!$K$392:$K$398</c:f>
              <c:numCache>
                <c:formatCode>0.00</c:formatCode>
                <c:ptCount val="7"/>
                <c:pt idx="0">
                  <c:v>0.72589999999999999</c:v>
                </c:pt>
                <c:pt idx="1">
                  <c:v>0.36180000000000001</c:v>
                </c:pt>
                <c:pt idx="2">
                  <c:v>0.58650000000000002</c:v>
                </c:pt>
                <c:pt idx="3">
                  <c:v>0.82709999999999995</c:v>
                </c:pt>
                <c:pt idx="4">
                  <c:v>0.68230000000000002</c:v>
                </c:pt>
                <c:pt idx="5">
                  <c:v>0.85660000000000003</c:v>
                </c:pt>
                <c:pt idx="6">
                  <c:v>0.68669999999999998</c:v>
                </c:pt>
              </c:numCache>
            </c:numRef>
          </c:val>
          <c:extLst>
            <c:ext xmlns:c16="http://schemas.microsoft.com/office/drawing/2014/chart" uri="{C3380CC4-5D6E-409C-BE32-E72D297353CC}">
              <c16:uniqueId val="{00000001-42A1-46CF-9396-694A8FC414F6}"/>
            </c:ext>
          </c:extLst>
        </c:ser>
        <c:ser>
          <c:idx val="2"/>
          <c:order val="2"/>
          <c:tx>
            <c:strRef>
              <c:f>Table!$L$391</c:f>
              <c:strCache>
                <c:ptCount val="1"/>
                <c:pt idx="0">
                  <c:v>2016</c:v>
                </c:pt>
              </c:strCache>
            </c:strRef>
          </c:tx>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Table!$L$392:$L$398</c:f>
              <c:numCache>
                <c:formatCode>0.00</c:formatCode>
                <c:ptCount val="7"/>
                <c:pt idx="0">
                  <c:v>0.75690000000000002</c:v>
                </c:pt>
                <c:pt idx="1">
                  <c:v>0.34789999999999999</c:v>
                </c:pt>
                <c:pt idx="2">
                  <c:v>0.59740000000000004</c:v>
                </c:pt>
                <c:pt idx="3">
                  <c:v>0.88070000000000004</c:v>
                </c:pt>
                <c:pt idx="4">
                  <c:v>0.75449999999999995</c:v>
                </c:pt>
                <c:pt idx="5">
                  <c:v>0.87390000000000001</c:v>
                </c:pt>
                <c:pt idx="6">
                  <c:v>0.69540000000000002</c:v>
                </c:pt>
              </c:numCache>
            </c:numRef>
          </c:val>
          <c:extLst>
            <c:ext xmlns:c16="http://schemas.microsoft.com/office/drawing/2014/chart" uri="{C3380CC4-5D6E-409C-BE32-E72D297353CC}">
              <c16:uniqueId val="{00000002-42A1-46CF-9396-694A8FC414F6}"/>
            </c:ext>
          </c:extLst>
        </c:ser>
        <c:ser>
          <c:idx val="3"/>
          <c:order val="3"/>
          <c:tx>
            <c:strRef>
              <c:f>Table!$M$391</c:f>
              <c:strCache>
                <c:ptCount val="1"/>
                <c:pt idx="0">
                  <c:v>2017</c:v>
                </c:pt>
              </c:strCache>
            </c:strRef>
          </c:tx>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Table!$M$392:$M$398</c:f>
              <c:numCache>
                <c:formatCode>0.00</c:formatCode>
                <c:ptCount val="7"/>
                <c:pt idx="0">
                  <c:v>0.82840000000000003</c:v>
                </c:pt>
                <c:pt idx="1">
                  <c:v>0.41909999999999997</c:v>
                </c:pt>
                <c:pt idx="2">
                  <c:v>0.77790000000000004</c:v>
                </c:pt>
                <c:pt idx="3">
                  <c:v>0.99270000000000003</c:v>
                </c:pt>
                <c:pt idx="4">
                  <c:v>0.76170000000000004</c:v>
                </c:pt>
                <c:pt idx="5">
                  <c:v>0.91890000000000005</c:v>
                </c:pt>
                <c:pt idx="6">
                  <c:v>0.82269999999999999</c:v>
                </c:pt>
              </c:numCache>
            </c:numRef>
          </c:val>
          <c:extLst>
            <c:ext xmlns:c16="http://schemas.microsoft.com/office/drawing/2014/chart" uri="{C3380CC4-5D6E-409C-BE32-E72D297353CC}">
              <c16:uniqueId val="{00000003-42A1-46CF-9396-694A8FC414F6}"/>
            </c:ext>
          </c:extLst>
        </c:ser>
        <c:ser>
          <c:idx val="4"/>
          <c:order val="4"/>
          <c:tx>
            <c:strRef>
              <c:f>Table!$N$391</c:f>
              <c:strCache>
                <c:ptCount val="1"/>
                <c:pt idx="0">
                  <c:v>2018</c:v>
                </c:pt>
              </c:strCache>
            </c:strRef>
          </c:tx>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Table!$N$392:$N$398</c:f>
              <c:numCache>
                <c:formatCode>0.00</c:formatCode>
                <c:ptCount val="7"/>
                <c:pt idx="0">
                  <c:v>0.80930000000000002</c:v>
                </c:pt>
                <c:pt idx="1">
                  <c:v>0.40899999999999997</c:v>
                </c:pt>
                <c:pt idx="2">
                  <c:v>0.60750000000000004</c:v>
                </c:pt>
                <c:pt idx="3">
                  <c:v>0.98950000000000005</c:v>
                </c:pt>
                <c:pt idx="4">
                  <c:v>0.78849999999999998</c:v>
                </c:pt>
                <c:pt idx="5">
                  <c:v>0.94750000000000001</c:v>
                </c:pt>
                <c:pt idx="6">
                  <c:v>0.63890000000000002</c:v>
                </c:pt>
              </c:numCache>
            </c:numRef>
          </c:val>
          <c:extLst>
            <c:ext xmlns:c16="http://schemas.microsoft.com/office/drawing/2014/chart" uri="{C3380CC4-5D6E-409C-BE32-E72D297353CC}">
              <c16:uniqueId val="{00000004-42A1-46CF-9396-694A8FC414F6}"/>
            </c:ext>
          </c:extLst>
        </c:ser>
        <c:ser>
          <c:idx val="5"/>
          <c:order val="5"/>
          <c:tx>
            <c:strRef>
              <c:f>Table!$O$391</c:f>
              <c:strCache>
                <c:ptCount val="1"/>
                <c:pt idx="0">
                  <c:v>2019</c:v>
                </c:pt>
              </c:strCache>
            </c:strRef>
          </c:tx>
          <c:invertIfNegative val="0"/>
          <c:cat>
            <c:strRef>
              <c:f>Table!$H$392:$H$398</c:f>
              <c:strCache>
                <c:ptCount val="7"/>
                <c:pt idx="0">
                  <c:v>All</c:v>
                </c:pt>
                <c:pt idx="1">
                  <c:v>High Volume</c:v>
                </c:pt>
                <c:pt idx="2">
                  <c:v>National</c:v>
                </c:pt>
                <c:pt idx="3">
                  <c:v>Regional</c:v>
                </c:pt>
                <c:pt idx="4">
                  <c:v>Arterial</c:v>
                </c:pt>
                <c:pt idx="5">
                  <c:v>Primary Collector</c:v>
                </c:pt>
                <c:pt idx="6">
                  <c:v>Secondary Collector</c:v>
                </c:pt>
              </c:strCache>
            </c:strRef>
          </c:cat>
          <c:val>
            <c:numRef>
              <c:f>Table!$O$392:$O$398</c:f>
              <c:numCache>
                <c:formatCode>0.00</c:formatCode>
                <c:ptCount val="7"/>
                <c:pt idx="0">
                  <c:v>0.86019999999999996</c:v>
                </c:pt>
                <c:pt idx="1">
                  <c:v>0.51959999999999995</c:v>
                </c:pt>
                <c:pt idx="2">
                  <c:v>0.7631</c:v>
                </c:pt>
                <c:pt idx="3">
                  <c:v>0.94530000000000003</c:v>
                </c:pt>
                <c:pt idx="4">
                  <c:v>0.80530000000000002</c:v>
                </c:pt>
                <c:pt idx="5">
                  <c:v>1.0299</c:v>
                </c:pt>
                <c:pt idx="6">
                  <c:v>0.65</c:v>
                </c:pt>
              </c:numCache>
            </c:numRef>
          </c:val>
          <c:extLst>
            <c:ext xmlns:c16="http://schemas.microsoft.com/office/drawing/2014/chart" uri="{C3380CC4-5D6E-409C-BE32-E72D297353CC}">
              <c16:uniqueId val="{00000005-42A1-46CF-9396-694A8FC414F6}"/>
            </c:ext>
          </c:extLst>
        </c:ser>
        <c:dLbls>
          <c:showLegendKey val="0"/>
          <c:showVal val="0"/>
          <c:showCatName val="0"/>
          <c:showSerName val="0"/>
          <c:showPercent val="0"/>
          <c:showBubbleSize val="0"/>
        </c:dLbls>
        <c:gapWidth val="150"/>
        <c:axId val="943004344"/>
        <c:axId val="943002384"/>
      </c:barChart>
      <c:catAx>
        <c:axId val="943004344"/>
        <c:scaling>
          <c:orientation val="minMax"/>
        </c:scaling>
        <c:delete val="0"/>
        <c:axPos val="b"/>
        <c:numFmt formatCode="General" sourceLinked="1"/>
        <c:majorTickMark val="out"/>
        <c:minorTickMark val="none"/>
        <c:tickLblPos val="nextTo"/>
        <c:txPr>
          <a:bodyPr/>
          <a:lstStyle/>
          <a:p>
            <a:pPr>
              <a:defRPr sz="800"/>
            </a:pPr>
            <a:endParaRPr lang="en-US"/>
          </a:p>
        </c:txPr>
        <c:crossAx val="943002384"/>
        <c:crosses val="autoZero"/>
        <c:auto val="1"/>
        <c:lblAlgn val="ctr"/>
        <c:lblOffset val="100"/>
        <c:noMultiLvlLbl val="0"/>
      </c:catAx>
      <c:valAx>
        <c:axId val="943002384"/>
        <c:scaling>
          <c:orientation val="minMax"/>
        </c:scaling>
        <c:delete val="0"/>
        <c:axPos val="l"/>
        <c:majorGridlines/>
        <c:title>
          <c:tx>
            <c:rich>
              <a:bodyPr rot="-5400000" vert="horz"/>
              <a:lstStyle/>
              <a:p>
                <a:pPr>
                  <a:defRPr sz="800"/>
                </a:pPr>
                <a:r>
                  <a:rPr lang="en-US" sz="800"/>
                  <a:t>% of Network with Rutting &gt;20mm</a:t>
                </a:r>
              </a:p>
            </c:rich>
          </c:tx>
          <c:overlay val="0"/>
        </c:title>
        <c:numFmt formatCode="0.0" sourceLinked="0"/>
        <c:majorTickMark val="out"/>
        <c:minorTickMark val="none"/>
        <c:tickLblPos val="nextTo"/>
        <c:crossAx val="943004344"/>
        <c:crosses val="autoZero"/>
        <c:crossBetween val="between"/>
      </c:valAx>
      <c:spPr>
        <a:solidFill>
          <a:srgbClr val="FB9B9B"/>
        </a:solidFill>
        <a:scene3d>
          <a:camera prst="orthographicFront"/>
          <a:lightRig rig="threePt" dir="t"/>
        </a:scene3d>
        <a:sp3d>
          <a:bevelT/>
        </a:sp3d>
      </c:spPr>
    </c:plotArea>
    <c:legend>
      <c:legendPos val="r"/>
      <c:overlay val="0"/>
    </c:legend>
    <c:plotVisOnly val="1"/>
    <c:dispBlanksAs val="gap"/>
    <c:showDLblsOverMax val="0"/>
  </c:chart>
  <c:spPr>
    <a:solidFill>
      <a:srgbClr val="4C0026"/>
    </a:solidFill>
    <a:scene3d>
      <a:camera prst="orthographicFront"/>
      <a:lightRig rig="threePt" dir="t"/>
    </a:scene3d>
    <a:sp3d>
      <a:bevelT/>
    </a:sp3d>
  </c:spPr>
  <c:printSettings>
    <c:headerFooter/>
    <c:pageMargins b="0.75000000000000788" l="0.70000000000000062" r="0.70000000000000062" t="0.75000000000000788"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High Volume</a:t>
            </a:r>
          </a:p>
        </c:rich>
      </c:tx>
      <c:layout>
        <c:manualLayout>
          <c:xMode val="edge"/>
          <c:yMode val="edge"/>
          <c:x val="0.37551417027928186"/>
          <c:y val="4.3393007041086342E-3"/>
        </c:manualLayout>
      </c:layout>
      <c:overlay val="0"/>
    </c:title>
    <c:autoTitleDeleted val="0"/>
    <c:plotArea>
      <c:layout>
        <c:manualLayout>
          <c:layoutTarget val="inner"/>
          <c:xMode val="edge"/>
          <c:yMode val="edge"/>
          <c:x val="0.16358212936631558"/>
          <c:y val="0.10514848900262978"/>
          <c:w val="0.75186269685039375"/>
          <c:h val="0.60961159054580261"/>
        </c:manualLayout>
      </c:layout>
      <c:barChart>
        <c:barDir val="col"/>
        <c:grouping val="clustered"/>
        <c:varyColors val="0"/>
        <c:ser>
          <c:idx val="0"/>
          <c:order val="0"/>
          <c:tx>
            <c:strRef>
              <c:f>Table!$G$393</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1203-42EF-9096-64C9FDB4E813}"/>
              </c:ext>
            </c:extLst>
          </c:dPt>
          <c:cat>
            <c:numRef>
              <c:f>Table!$J$391:$O$391</c:f>
              <c:numCache>
                <c:formatCode>General</c:formatCode>
                <c:ptCount val="6"/>
                <c:pt idx="0">
                  <c:v>2014</c:v>
                </c:pt>
                <c:pt idx="1">
                  <c:v>2015</c:v>
                </c:pt>
                <c:pt idx="2">
                  <c:v>2016</c:v>
                </c:pt>
                <c:pt idx="3">
                  <c:v>2017</c:v>
                </c:pt>
                <c:pt idx="4">
                  <c:v>2018</c:v>
                </c:pt>
                <c:pt idx="5">
                  <c:v>2019</c:v>
                </c:pt>
              </c:numCache>
            </c:numRef>
          </c:cat>
          <c:val>
            <c:numRef>
              <c:f>Table!$J$393:$O$393</c:f>
              <c:numCache>
                <c:formatCode>0.00</c:formatCode>
                <c:ptCount val="6"/>
                <c:pt idx="0">
                  <c:v>0.2757</c:v>
                </c:pt>
                <c:pt idx="1">
                  <c:v>0.36180000000000001</c:v>
                </c:pt>
                <c:pt idx="2">
                  <c:v>0.34789999999999999</c:v>
                </c:pt>
                <c:pt idx="3">
                  <c:v>0.41909999999999997</c:v>
                </c:pt>
                <c:pt idx="4">
                  <c:v>0.40899999999999997</c:v>
                </c:pt>
                <c:pt idx="5">
                  <c:v>0.51959999999999995</c:v>
                </c:pt>
              </c:numCache>
            </c:numRef>
          </c:val>
          <c:extLst>
            <c:ext xmlns:c16="http://schemas.microsoft.com/office/drawing/2014/chart" uri="{C3380CC4-5D6E-409C-BE32-E72D297353CC}">
              <c16:uniqueId val="{00000002-1203-42EF-9096-64C9FDB4E813}"/>
            </c:ext>
          </c:extLst>
        </c:ser>
        <c:ser>
          <c:idx val="1"/>
          <c:order val="1"/>
          <c:tx>
            <c:strRef>
              <c:f>Table!$G$402</c:f>
              <c:strCache>
                <c:ptCount val="1"/>
                <c:pt idx="0">
                  <c:v>(NOC) COASTAL OTAGO</c:v>
                </c:pt>
              </c:strCache>
            </c:strRef>
          </c:tx>
          <c:spPr>
            <a:solidFill>
              <a:srgbClr val="C00000"/>
            </a:solidFill>
            <a:scene3d>
              <a:camera prst="orthographicFront"/>
              <a:lightRig rig="threePt" dir="t"/>
            </a:scene3d>
            <a:sp3d>
              <a:bevelT/>
            </a:sp3d>
          </c:spPr>
          <c:invertIfNegative val="0"/>
          <c:cat>
            <c:numRef>
              <c:f>Table!$J$391:$O$391</c:f>
              <c:numCache>
                <c:formatCode>General</c:formatCode>
                <c:ptCount val="6"/>
                <c:pt idx="0">
                  <c:v>2014</c:v>
                </c:pt>
                <c:pt idx="1">
                  <c:v>2015</c:v>
                </c:pt>
                <c:pt idx="2">
                  <c:v>2016</c:v>
                </c:pt>
                <c:pt idx="3">
                  <c:v>2017</c:v>
                </c:pt>
                <c:pt idx="4">
                  <c:v>2018</c:v>
                </c:pt>
                <c:pt idx="5">
                  <c:v>2019</c:v>
                </c:pt>
              </c:numCache>
            </c:numRef>
          </c:cat>
          <c:val>
            <c:numRef>
              <c:f>Table!$J$402:$O$402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1203-42EF-9096-64C9FDB4E813}"/>
            </c:ext>
          </c:extLst>
        </c:ser>
        <c:dLbls>
          <c:showLegendKey val="0"/>
          <c:showVal val="0"/>
          <c:showCatName val="0"/>
          <c:showSerName val="0"/>
          <c:showPercent val="0"/>
          <c:showBubbleSize val="0"/>
        </c:dLbls>
        <c:gapWidth val="150"/>
        <c:axId val="943000424"/>
        <c:axId val="943004736"/>
      </c:barChart>
      <c:catAx>
        <c:axId val="94300042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3004736"/>
        <c:crosses val="autoZero"/>
        <c:auto val="1"/>
        <c:lblAlgn val="ctr"/>
        <c:lblOffset val="100"/>
        <c:noMultiLvlLbl val="0"/>
      </c:catAx>
      <c:valAx>
        <c:axId val="943004736"/>
        <c:scaling>
          <c:orientation val="minMax"/>
        </c:scaling>
        <c:delete val="0"/>
        <c:axPos val="l"/>
        <c:majorGridlines/>
        <c:title>
          <c:tx>
            <c:strRef>
              <c:f>Table!$B$393</c:f>
              <c:strCache>
                <c:ptCount val="1"/>
                <c:pt idx="0">
                  <c:v>% of Network with Rutting &gt;20mm</c:v>
                </c:pt>
              </c:strCache>
            </c:strRef>
          </c:tx>
          <c:layout>
            <c:manualLayout>
              <c:xMode val="edge"/>
              <c:yMode val="edge"/>
              <c:x val="7.683758224712918E-2"/>
              <c:y val="0.11402117528509363"/>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3000424"/>
        <c:crosses val="autoZero"/>
        <c:crossBetween val="between"/>
      </c:valAx>
      <c:dTable>
        <c:showHorzBorder val="1"/>
        <c:showVertBorder val="1"/>
        <c:showOutline val="1"/>
        <c:showKeys val="1"/>
        <c:txPr>
          <a:bodyPr/>
          <a:lstStyle/>
          <a:p>
            <a:pPr rtl="0">
              <a:defRPr sz="700"/>
            </a:pPr>
            <a:endParaRPr lang="en-US"/>
          </a:p>
        </c:txPr>
      </c:dTable>
      <c:spPr>
        <a:solidFill>
          <a:schemeClr val="bg1">
            <a:lumMod val="65000"/>
          </a:schemeClr>
        </a:solidFill>
      </c:spPr>
    </c:plotArea>
    <c:plotVisOnly val="1"/>
    <c:dispBlanksAs val="gap"/>
    <c:showDLblsOverMax val="0"/>
  </c:chart>
  <c:spPr>
    <a:solidFill>
      <a:schemeClr val="accent1">
        <a:lumMod val="40000"/>
        <a:lumOff val="60000"/>
      </a:schemeClr>
    </a:solidFill>
    <a:scene3d>
      <a:camera prst="orthographicFront"/>
      <a:lightRig rig="threePt" dir="t"/>
    </a:scene3d>
    <a:sp3d>
      <a:bevelT/>
    </a:sp3d>
  </c:spPr>
  <c:printSettings>
    <c:headerFooter/>
    <c:pageMargins b="0.75000000000000955" l="0.70000000000000062" r="0.70000000000000062" t="0.7500000000000095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National</a:t>
            </a:r>
          </a:p>
        </c:rich>
      </c:tx>
      <c:layout>
        <c:manualLayout>
          <c:xMode val="edge"/>
          <c:yMode val="edge"/>
          <c:x val="0.34180649921658263"/>
          <c:y val="4.3393007041086342E-3"/>
        </c:manualLayout>
      </c:layout>
      <c:overlay val="0"/>
    </c:title>
    <c:autoTitleDeleted val="0"/>
    <c:plotArea>
      <c:layout>
        <c:manualLayout>
          <c:layoutTarget val="inner"/>
          <c:xMode val="edge"/>
          <c:yMode val="edge"/>
          <c:x val="0.16358212936631558"/>
          <c:y val="9.4275384165850268E-2"/>
          <c:w val="0.75186269685039375"/>
          <c:h val="0.62048469538258155"/>
        </c:manualLayout>
      </c:layout>
      <c:barChart>
        <c:barDir val="col"/>
        <c:grouping val="clustered"/>
        <c:varyColors val="0"/>
        <c:ser>
          <c:idx val="0"/>
          <c:order val="0"/>
          <c:tx>
            <c:strRef>
              <c:f>Table!$G$394</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022C-4B96-BD0A-A31CDF8BB67A}"/>
              </c:ext>
            </c:extLst>
          </c:dPt>
          <c:cat>
            <c:numRef>
              <c:f>Table!$J$391:$O$391</c:f>
              <c:numCache>
                <c:formatCode>General</c:formatCode>
                <c:ptCount val="6"/>
                <c:pt idx="0">
                  <c:v>2014</c:v>
                </c:pt>
                <c:pt idx="1">
                  <c:v>2015</c:v>
                </c:pt>
                <c:pt idx="2">
                  <c:v>2016</c:v>
                </c:pt>
                <c:pt idx="3">
                  <c:v>2017</c:v>
                </c:pt>
                <c:pt idx="4">
                  <c:v>2018</c:v>
                </c:pt>
                <c:pt idx="5">
                  <c:v>2019</c:v>
                </c:pt>
              </c:numCache>
            </c:numRef>
          </c:cat>
          <c:val>
            <c:numRef>
              <c:f>Table!$J$394:$O$394</c:f>
              <c:numCache>
                <c:formatCode>0.00</c:formatCode>
                <c:ptCount val="6"/>
                <c:pt idx="0">
                  <c:v>0.56269999999999998</c:v>
                </c:pt>
                <c:pt idx="1">
                  <c:v>0.58650000000000002</c:v>
                </c:pt>
                <c:pt idx="2">
                  <c:v>0.59740000000000004</c:v>
                </c:pt>
                <c:pt idx="3">
                  <c:v>0.77790000000000004</c:v>
                </c:pt>
                <c:pt idx="4">
                  <c:v>0.60750000000000004</c:v>
                </c:pt>
                <c:pt idx="5">
                  <c:v>0.7631</c:v>
                </c:pt>
              </c:numCache>
            </c:numRef>
          </c:val>
          <c:extLst>
            <c:ext xmlns:c16="http://schemas.microsoft.com/office/drawing/2014/chart" uri="{C3380CC4-5D6E-409C-BE32-E72D297353CC}">
              <c16:uniqueId val="{00000002-022C-4B96-BD0A-A31CDF8BB67A}"/>
            </c:ext>
          </c:extLst>
        </c:ser>
        <c:ser>
          <c:idx val="1"/>
          <c:order val="1"/>
          <c:tx>
            <c:strRef>
              <c:f>Table!$G$403</c:f>
              <c:strCache>
                <c:ptCount val="1"/>
                <c:pt idx="0">
                  <c:v>(NOC) COASTAL OTAGO</c:v>
                </c:pt>
              </c:strCache>
            </c:strRef>
          </c:tx>
          <c:spPr>
            <a:solidFill>
              <a:srgbClr val="C00000"/>
            </a:solidFill>
            <a:scene3d>
              <a:camera prst="orthographicFront"/>
              <a:lightRig rig="threePt" dir="t"/>
            </a:scene3d>
            <a:sp3d>
              <a:bevelT/>
            </a:sp3d>
          </c:spPr>
          <c:invertIfNegative val="0"/>
          <c:cat>
            <c:numRef>
              <c:f>Table!$J$391:$O$391</c:f>
              <c:numCache>
                <c:formatCode>General</c:formatCode>
                <c:ptCount val="6"/>
                <c:pt idx="0">
                  <c:v>2014</c:v>
                </c:pt>
                <c:pt idx="1">
                  <c:v>2015</c:v>
                </c:pt>
                <c:pt idx="2">
                  <c:v>2016</c:v>
                </c:pt>
                <c:pt idx="3">
                  <c:v>2017</c:v>
                </c:pt>
                <c:pt idx="4">
                  <c:v>2018</c:v>
                </c:pt>
                <c:pt idx="5">
                  <c:v>2019</c:v>
                </c:pt>
              </c:numCache>
            </c:numRef>
          </c:cat>
          <c:val>
            <c:numRef>
              <c:f>Table!$J$403:$O$403</c:f>
              <c:numCache>
                <c:formatCode>0.00</c:formatCode>
                <c:ptCount val="6"/>
                <c:pt idx="0">
                  <c:v>0.79700000000000004</c:v>
                </c:pt>
                <c:pt idx="1">
                  <c:v>0.66979999999999995</c:v>
                </c:pt>
                <c:pt idx="2">
                  <c:v>0.67149999999999999</c:v>
                </c:pt>
                <c:pt idx="3">
                  <c:v>0.88500000000000001</c:v>
                </c:pt>
                <c:pt idx="4">
                  <c:v>0.81200000000000006</c:v>
                </c:pt>
                <c:pt idx="5">
                  <c:v>0.68879999999999997</c:v>
                </c:pt>
              </c:numCache>
            </c:numRef>
          </c:val>
          <c:extLst>
            <c:ext xmlns:c16="http://schemas.microsoft.com/office/drawing/2014/chart" uri="{C3380CC4-5D6E-409C-BE32-E72D297353CC}">
              <c16:uniqueId val="{00000003-022C-4B96-BD0A-A31CDF8BB67A}"/>
            </c:ext>
          </c:extLst>
        </c:ser>
        <c:dLbls>
          <c:showLegendKey val="0"/>
          <c:showVal val="0"/>
          <c:showCatName val="0"/>
          <c:showSerName val="0"/>
          <c:showPercent val="0"/>
          <c:showBubbleSize val="0"/>
        </c:dLbls>
        <c:gapWidth val="150"/>
        <c:axId val="942998464"/>
        <c:axId val="942998856"/>
      </c:barChart>
      <c:catAx>
        <c:axId val="942998464"/>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2998856"/>
        <c:crosses val="autoZero"/>
        <c:auto val="1"/>
        <c:lblAlgn val="ctr"/>
        <c:lblOffset val="100"/>
        <c:noMultiLvlLbl val="0"/>
      </c:catAx>
      <c:valAx>
        <c:axId val="942998856"/>
        <c:scaling>
          <c:orientation val="minMax"/>
        </c:scaling>
        <c:delete val="0"/>
        <c:axPos val="l"/>
        <c:majorGridlines/>
        <c:title>
          <c:tx>
            <c:strRef>
              <c:f>Table!$B$393</c:f>
              <c:strCache>
                <c:ptCount val="1"/>
                <c:pt idx="0">
                  <c:v>% of Network with Rutting &gt;20mm</c:v>
                </c:pt>
              </c:strCache>
            </c:strRef>
          </c:tx>
          <c:layout>
            <c:manualLayout>
              <c:xMode val="edge"/>
              <c:yMode val="edge"/>
              <c:x val="6.8894477032739806E-2"/>
              <c:y val="0.14218451734684465"/>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2998464"/>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2">
        <a:lumMod val="40000"/>
        <a:lumOff val="60000"/>
      </a:schemeClr>
    </a:solidFill>
    <a:scene3d>
      <a:camera prst="orthographicFront"/>
      <a:lightRig rig="threePt" dir="t"/>
    </a:scene3d>
    <a:sp3d>
      <a:bevelT/>
    </a:sp3d>
  </c:spPr>
  <c:printSettings>
    <c:headerFooter/>
    <c:pageMargins b="0.75000000000000977" l="0.70000000000000062" r="0.70000000000000062" t="0.75000000000000977"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Regional</a:t>
            </a:r>
          </a:p>
        </c:rich>
      </c:tx>
      <c:layout>
        <c:manualLayout>
          <c:xMode val="edge"/>
          <c:yMode val="edge"/>
          <c:x val="0.34929713371165955"/>
          <c:y val="4.3393007041086342E-3"/>
        </c:manualLayout>
      </c:layout>
      <c:overlay val="0"/>
    </c:title>
    <c:autoTitleDeleted val="0"/>
    <c:plotArea>
      <c:layout>
        <c:manualLayout>
          <c:layoutTarget val="inner"/>
          <c:xMode val="edge"/>
          <c:yMode val="edge"/>
          <c:x val="0.16358212936631558"/>
          <c:y val="0.10433507335838479"/>
          <c:w val="0.75186269685039375"/>
          <c:h val="0.61042500619004736"/>
        </c:manualLayout>
      </c:layout>
      <c:barChart>
        <c:barDir val="col"/>
        <c:grouping val="clustered"/>
        <c:varyColors val="0"/>
        <c:ser>
          <c:idx val="0"/>
          <c:order val="0"/>
          <c:tx>
            <c:strRef>
              <c:f>Table!$G$395</c:f>
              <c:strCache>
                <c:ptCount val="1"/>
                <c:pt idx="0">
                  <c:v>National</c:v>
                </c:pt>
              </c:strCache>
            </c:strRef>
          </c:tx>
          <c:spPr>
            <a:solidFill>
              <a:schemeClr val="tx2">
                <a:lumMod val="75000"/>
              </a:schemeClr>
            </a:solidFill>
            <a:scene3d>
              <a:camera prst="orthographicFront"/>
              <a:lightRig rig="threePt" dir="t"/>
            </a:scene3d>
            <a:sp3d prstMaterial="metal">
              <a:bevelT/>
            </a:sp3d>
          </c:spPr>
          <c:invertIfNegative val="0"/>
          <c:dPt>
            <c:idx val="24"/>
            <c:invertIfNegative val="0"/>
            <c:bubble3D val="0"/>
            <c:spPr>
              <a:solidFill>
                <a:srgbClr val="C00000"/>
              </a:solidFill>
              <a:scene3d>
                <a:camera prst="orthographicFront"/>
                <a:lightRig rig="threePt" dir="t"/>
              </a:scene3d>
              <a:sp3d prstMaterial="metal">
                <a:bevelT/>
              </a:sp3d>
            </c:spPr>
            <c:extLst>
              <c:ext xmlns:c16="http://schemas.microsoft.com/office/drawing/2014/chart" uri="{C3380CC4-5D6E-409C-BE32-E72D297353CC}">
                <c16:uniqueId val="{00000001-35A7-45D0-B8DA-479AA24EAFF8}"/>
              </c:ext>
            </c:extLst>
          </c:dPt>
          <c:cat>
            <c:numRef>
              <c:f>Table!$J$391:$O$391</c:f>
              <c:numCache>
                <c:formatCode>General</c:formatCode>
                <c:ptCount val="6"/>
                <c:pt idx="0">
                  <c:v>2014</c:v>
                </c:pt>
                <c:pt idx="1">
                  <c:v>2015</c:v>
                </c:pt>
                <c:pt idx="2">
                  <c:v>2016</c:v>
                </c:pt>
                <c:pt idx="3">
                  <c:v>2017</c:v>
                </c:pt>
                <c:pt idx="4">
                  <c:v>2018</c:v>
                </c:pt>
                <c:pt idx="5">
                  <c:v>2019</c:v>
                </c:pt>
              </c:numCache>
            </c:numRef>
          </c:cat>
          <c:val>
            <c:numRef>
              <c:f>Table!$J$395:$O$395</c:f>
              <c:numCache>
                <c:formatCode>0.00</c:formatCode>
                <c:ptCount val="6"/>
                <c:pt idx="0">
                  <c:v>0.72260000000000002</c:v>
                </c:pt>
                <c:pt idx="1">
                  <c:v>0.82709999999999995</c:v>
                </c:pt>
                <c:pt idx="2">
                  <c:v>0.88070000000000004</c:v>
                </c:pt>
                <c:pt idx="3">
                  <c:v>0.99270000000000003</c:v>
                </c:pt>
                <c:pt idx="4">
                  <c:v>0.98950000000000005</c:v>
                </c:pt>
                <c:pt idx="5">
                  <c:v>0.94530000000000003</c:v>
                </c:pt>
              </c:numCache>
            </c:numRef>
          </c:val>
          <c:extLst>
            <c:ext xmlns:c16="http://schemas.microsoft.com/office/drawing/2014/chart" uri="{C3380CC4-5D6E-409C-BE32-E72D297353CC}">
              <c16:uniqueId val="{00000002-35A7-45D0-B8DA-479AA24EAFF8}"/>
            </c:ext>
          </c:extLst>
        </c:ser>
        <c:ser>
          <c:idx val="1"/>
          <c:order val="1"/>
          <c:tx>
            <c:strRef>
              <c:f>Table!$G$404</c:f>
              <c:strCache>
                <c:ptCount val="1"/>
                <c:pt idx="0">
                  <c:v>(NOC) COASTAL OTAGO</c:v>
                </c:pt>
              </c:strCache>
            </c:strRef>
          </c:tx>
          <c:spPr>
            <a:solidFill>
              <a:srgbClr val="C00000"/>
            </a:solidFill>
            <a:scene3d>
              <a:camera prst="orthographicFront"/>
              <a:lightRig rig="threePt" dir="t"/>
            </a:scene3d>
            <a:sp3d>
              <a:bevelT/>
            </a:sp3d>
          </c:spPr>
          <c:invertIfNegative val="0"/>
          <c:cat>
            <c:numRef>
              <c:f>Table!$J$391:$O$391</c:f>
              <c:numCache>
                <c:formatCode>General</c:formatCode>
                <c:ptCount val="6"/>
                <c:pt idx="0">
                  <c:v>2014</c:v>
                </c:pt>
                <c:pt idx="1">
                  <c:v>2015</c:v>
                </c:pt>
                <c:pt idx="2">
                  <c:v>2016</c:v>
                </c:pt>
                <c:pt idx="3">
                  <c:v>2017</c:v>
                </c:pt>
                <c:pt idx="4">
                  <c:v>2018</c:v>
                </c:pt>
                <c:pt idx="5">
                  <c:v>2019</c:v>
                </c:pt>
              </c:numCache>
            </c:numRef>
          </c:cat>
          <c:val>
            <c:numRef>
              <c:f>Table!$J$404:$O$404</c:f>
              <c:numCache>
                <c:formatCode>0.00</c:formatCode>
                <c:ptCount val="6"/>
                <c:pt idx="0">
                  <c:v>1.2432000000000001</c:v>
                </c:pt>
                <c:pt idx="1">
                  <c:v>1.0295000000000001</c:v>
                </c:pt>
                <c:pt idx="2">
                  <c:v>1.1598999999999999</c:v>
                </c:pt>
                <c:pt idx="3">
                  <c:v>1.2404999999999999</c:v>
                </c:pt>
                <c:pt idx="4">
                  <c:v>0.82499999999999996</c:v>
                </c:pt>
                <c:pt idx="5">
                  <c:v>0.76600000000000001</c:v>
                </c:pt>
              </c:numCache>
            </c:numRef>
          </c:val>
          <c:extLst>
            <c:ext xmlns:c16="http://schemas.microsoft.com/office/drawing/2014/chart" uri="{C3380CC4-5D6E-409C-BE32-E72D297353CC}">
              <c16:uniqueId val="{00000003-35A7-45D0-B8DA-479AA24EAFF8}"/>
            </c:ext>
          </c:extLst>
        </c:ser>
        <c:dLbls>
          <c:showLegendKey val="0"/>
          <c:showVal val="0"/>
          <c:showCatName val="0"/>
          <c:showSerName val="0"/>
          <c:showPercent val="0"/>
          <c:showBubbleSize val="0"/>
        </c:dLbls>
        <c:gapWidth val="150"/>
        <c:axId val="942999640"/>
        <c:axId val="943001992"/>
      </c:barChart>
      <c:catAx>
        <c:axId val="942999640"/>
        <c:scaling>
          <c:orientation val="minMax"/>
        </c:scaling>
        <c:delete val="0"/>
        <c:axPos val="b"/>
        <c:numFmt formatCode="General" sourceLinked="1"/>
        <c:majorTickMark val="none"/>
        <c:minorTickMark val="none"/>
        <c:tickLblPos val="low"/>
        <c:txPr>
          <a:bodyPr rot="0" vert="horz"/>
          <a:lstStyle/>
          <a:p>
            <a:pPr>
              <a:defRPr sz="800"/>
            </a:pPr>
            <a:endParaRPr lang="en-US"/>
          </a:p>
        </c:txPr>
        <c:crossAx val="943001992"/>
        <c:crosses val="autoZero"/>
        <c:auto val="1"/>
        <c:lblAlgn val="ctr"/>
        <c:lblOffset val="100"/>
        <c:noMultiLvlLbl val="0"/>
      </c:catAx>
      <c:valAx>
        <c:axId val="943001992"/>
        <c:scaling>
          <c:orientation val="minMax"/>
        </c:scaling>
        <c:delete val="0"/>
        <c:axPos val="l"/>
        <c:majorGridlines/>
        <c:title>
          <c:tx>
            <c:strRef>
              <c:f>Table!$B$393</c:f>
              <c:strCache>
                <c:ptCount val="1"/>
                <c:pt idx="0">
                  <c:v>% of Network with Rutting &gt;20mm</c:v>
                </c:pt>
              </c:strCache>
            </c:strRef>
          </c:tx>
          <c:layout>
            <c:manualLayout>
              <c:xMode val="edge"/>
              <c:yMode val="edge"/>
              <c:x val="6.0991428462085828E-2"/>
              <c:y val="0.18724586464564749"/>
            </c:manualLayout>
          </c:layout>
          <c:overlay val="0"/>
          <c:txPr>
            <a:bodyPr rot="-5400000" vert="horz"/>
            <a:lstStyle/>
            <a:p>
              <a:pPr>
                <a:defRPr sz="700"/>
              </a:pPr>
              <a:endParaRPr lang="en-US"/>
            </a:p>
          </c:txPr>
        </c:title>
        <c:numFmt formatCode="0.0" sourceLinked="0"/>
        <c:majorTickMark val="none"/>
        <c:minorTickMark val="none"/>
        <c:tickLblPos val="nextTo"/>
        <c:txPr>
          <a:bodyPr/>
          <a:lstStyle/>
          <a:p>
            <a:pPr>
              <a:defRPr sz="800"/>
            </a:pPr>
            <a:endParaRPr lang="en-US"/>
          </a:p>
        </c:txPr>
        <c:crossAx val="942999640"/>
        <c:crosses val="autoZero"/>
        <c:crossBetween val="between"/>
      </c:valAx>
      <c:dTable>
        <c:showHorzBorder val="1"/>
        <c:showVertBorder val="1"/>
        <c:showOutline val="1"/>
        <c:showKeys val="1"/>
        <c:txPr>
          <a:bodyPr/>
          <a:lstStyle/>
          <a:p>
            <a:pPr rtl="0">
              <a:defRPr sz="700"/>
            </a:pPr>
            <a:endParaRPr lang="en-US"/>
          </a:p>
        </c:txPr>
      </c:dTable>
      <c:spPr>
        <a:solidFill>
          <a:schemeClr val="bg1">
            <a:lumMod val="85000"/>
          </a:schemeClr>
        </a:solidFill>
      </c:spPr>
    </c:plotArea>
    <c:plotVisOnly val="1"/>
    <c:dispBlanksAs val="gap"/>
    <c:showDLblsOverMax val="0"/>
  </c:chart>
  <c:spPr>
    <a:solidFill>
      <a:schemeClr val="accent3">
        <a:lumMod val="60000"/>
        <a:lumOff val="40000"/>
      </a:schemeClr>
    </a:solidFill>
    <a:scene3d>
      <a:camera prst="orthographicFront"/>
      <a:lightRig rig="threePt" dir="t"/>
    </a:scene3d>
    <a:sp3d>
      <a:bevelT/>
    </a:sp3d>
  </c:spPr>
  <c:printSettings>
    <c:headerFooter/>
    <c:pageMargins b="0.75000000000000999" l="0.70000000000000062" r="0.70000000000000062" t="0.75000000000000999" header="0.30000000000000032" footer="0.30000000000000032"/>
    <c:pageSetup/>
  </c:printSettings>
</c:chartSpace>
</file>

<file path=xl/ctrlProps/ctrlProp1.xml><?xml version="1.0" encoding="utf-8"?>
<formControlPr xmlns="http://schemas.microsoft.com/office/spreadsheetml/2009/9/main" objectType="Drop" dropStyle="combo" dx="15" fmlaLink="Table!$G$273" fmlaRange="Table!$B$5:$B$30" noThreeD="1" sel="1" val="0"/>
</file>

<file path=xl/ctrlProps/ctrlProp10.xml><?xml version="1.0" encoding="utf-8"?>
<formControlPr xmlns="http://schemas.microsoft.com/office/spreadsheetml/2009/9/main" objectType="Drop" dropStyle="combo" dx="15" fmlaLink="Table!$G$96" fmlaRange="Table!$B$5:$B$29" noThreeD="1" sel="3" val="2"/>
</file>

<file path=xl/ctrlProps/ctrlProp11.xml><?xml version="1.0" encoding="utf-8"?>
<formControlPr xmlns="http://schemas.microsoft.com/office/spreadsheetml/2009/9/main" objectType="Drop" dropStyle="combo" dx="15" fmlaLink="Table!$I$86" fmlaRange="Table!$B$73:$B$75" noThreeD="1" sel="1" val="0"/>
</file>

<file path=xl/ctrlProps/ctrlProp12.xml><?xml version="1.0" encoding="utf-8"?>
<formControlPr xmlns="http://schemas.microsoft.com/office/spreadsheetml/2009/9/main" objectType="Drop" dropStyle="combo" dx="15" fmlaLink="Table!$G$138" fmlaRange="Table!$B$5:$B$30" noThreeD="1" sel="1" val="0"/>
</file>

<file path=xl/ctrlProps/ctrlProp13.xml><?xml version="1.0" encoding="utf-8"?>
<formControlPr xmlns="http://schemas.microsoft.com/office/spreadsheetml/2009/9/main" objectType="Drop" dropStyle="combo" dx="15" fmlaLink="Table!$G$153" fmlaRange="Table!$B$5:$B$29" noThreeD="1" sel="13" val="10"/>
</file>

<file path=xl/ctrlProps/ctrlProp14.xml><?xml version="1.0" encoding="utf-8"?>
<formControlPr xmlns="http://schemas.microsoft.com/office/spreadsheetml/2009/9/main" objectType="Drop" dropStyle="combo" dx="15" fmlaLink="Table!$I$138" fmlaRange="Table!$B$73:$B$75" noThreeD="1" sel="1" val="0"/>
</file>

<file path=xl/ctrlProps/ctrlProp15.xml><?xml version="1.0" encoding="utf-8"?>
<formControlPr xmlns="http://schemas.microsoft.com/office/spreadsheetml/2009/9/main" objectType="Drop" dropStyle="combo" dx="15" fmlaLink="Table!$G$200" fmlaRange="Table!$B$5:$B$30" noThreeD="1" sel="1" val="0"/>
</file>

<file path=xl/ctrlProps/ctrlProp16.xml><?xml version="1.0" encoding="utf-8"?>
<formControlPr xmlns="http://schemas.microsoft.com/office/spreadsheetml/2009/9/main" objectType="Drop" dropStyle="combo" dx="15" fmlaLink="Table!$G$215" fmlaRange="Table!$B$5:$B$29" noThreeD="1" sel="3" val="0"/>
</file>

<file path=xl/ctrlProps/ctrlProp17.xml><?xml version="1.0" encoding="utf-8"?>
<formControlPr xmlns="http://schemas.microsoft.com/office/spreadsheetml/2009/9/main" objectType="Drop" dropStyle="combo" dx="15" fmlaLink="Table!$I$200" fmlaRange="Table!$B$73:$B$75" noThreeD="1" sel="1" val="0"/>
</file>

<file path=xl/ctrlProps/ctrlProp18.xml><?xml version="1.0" encoding="utf-8"?>
<formControlPr xmlns="http://schemas.microsoft.com/office/spreadsheetml/2009/9/main" objectType="Drop" dropStyle="combo" dx="15" fmlaLink="Table!$G$321" fmlaRange="Table!$B$5:$B$30" noThreeD="1" sel="1" val="0"/>
</file>

<file path=xl/ctrlProps/ctrlProp19.xml><?xml version="1.0" encoding="utf-8"?>
<formControlPr xmlns="http://schemas.microsoft.com/office/spreadsheetml/2009/9/main" objectType="Drop" dropStyle="combo" dx="15" fmlaLink="Table!$G$332" fmlaRange="Table!$B$5:$B$30" noThreeD="1" sel="17" val="11"/>
</file>

<file path=xl/ctrlProps/ctrlProp2.xml><?xml version="1.0" encoding="utf-8"?>
<formControlPr xmlns="http://schemas.microsoft.com/office/spreadsheetml/2009/9/main" objectType="Drop" dropStyle="combo" dx="15" fmlaLink="Table!$G$279" fmlaRange="Table!$B$5:$B$30" noThreeD="1" sel="2" val="0"/>
</file>

<file path=xl/ctrlProps/ctrlProp20.xml><?xml version="1.0" encoding="utf-8"?>
<formControlPr xmlns="http://schemas.microsoft.com/office/spreadsheetml/2009/9/main" objectType="Drop" dropStyle="combo" dx="15" fmlaLink="Table!$H$321" fmlaRange="Table!$C$350:$C$352" noThreeD="1" sel="1" val="0"/>
</file>

<file path=xl/ctrlProps/ctrlProp21.xml><?xml version="1.0" encoding="utf-8"?>
<formControlPr xmlns="http://schemas.microsoft.com/office/spreadsheetml/2009/9/main" objectType="Drop" dropStyle="combo" dx="15" fmlaLink="Table!$I$321" fmlaRange="Table!$B$73:$B$75" noThreeD="1" sel="1" val="0"/>
</file>

<file path=xl/ctrlProps/ctrlProp22.xml><?xml version="1.0" encoding="utf-8"?>
<formControlPr xmlns="http://schemas.microsoft.com/office/spreadsheetml/2009/9/main" objectType="Drop" dropStyle="combo" dx="15" fmlaLink="Table!$G$390" fmlaRange="Table!$B$5:$B$30" noThreeD="1" sel="1" val="0"/>
</file>

<file path=xl/ctrlProps/ctrlProp23.xml><?xml version="1.0" encoding="utf-8"?>
<formControlPr xmlns="http://schemas.microsoft.com/office/spreadsheetml/2009/9/main" objectType="Drop" dropStyle="combo" dx="15" fmlaLink="Table!$G$400" fmlaRange="Table!$B$5:$B$30" noThreeD="1" sel="23" val="16"/>
</file>

<file path=xl/ctrlProps/ctrlProp24.xml><?xml version="1.0" encoding="utf-8"?>
<formControlPr xmlns="http://schemas.microsoft.com/office/spreadsheetml/2009/9/main" objectType="Drop" dropStyle="combo" dx="15" fmlaLink="Table!$I$390" fmlaRange="Table!$B$73:$B$75" noThreeD="1" sel="1" val="0"/>
</file>

<file path=xl/ctrlProps/ctrlProp25.xml><?xml version="1.0" encoding="utf-8"?>
<formControlPr xmlns="http://schemas.microsoft.com/office/spreadsheetml/2009/9/main" objectType="Drop" dropStyle="combo" dx="15" fmlaLink="Table!$G$458" fmlaRange="Table!$B$5:$B$30" noThreeD="1" sel="1" val="0"/>
</file>

<file path=xl/ctrlProps/ctrlProp26.xml><?xml version="1.0" encoding="utf-8"?>
<formControlPr xmlns="http://schemas.microsoft.com/office/spreadsheetml/2009/9/main" objectType="Drop" dropStyle="combo" dx="15" fmlaLink="Table!$G$468" fmlaRange="Table!$B$5:$B$30" noThreeD="1" sel="17" val="9"/>
</file>

<file path=xl/ctrlProps/ctrlProp27.xml><?xml version="1.0" encoding="utf-8"?>
<formControlPr xmlns="http://schemas.microsoft.com/office/spreadsheetml/2009/9/main" objectType="Drop" dropStyle="combo" dx="15" fmlaLink="Table!$I$458" fmlaRange="Table!$B$73:$B$75" noThreeD="1" sel="1" val="0"/>
</file>

<file path=xl/ctrlProps/ctrlProp28.xml><?xml version="1.0" encoding="utf-8"?>
<formControlPr xmlns="http://schemas.microsoft.com/office/spreadsheetml/2009/9/main" objectType="Drop" dropStyle="combo" dx="15" fmlaLink="Table!$G$625" fmlaRange="Table!$B$5:$B$30" noThreeD="1" sel="1" val="0"/>
</file>

<file path=xl/ctrlProps/ctrlProp29.xml><?xml version="1.0" encoding="utf-8"?>
<formControlPr xmlns="http://schemas.microsoft.com/office/spreadsheetml/2009/9/main" objectType="Drop" dropStyle="combo" dx="15" fmlaLink="Table!$G$635" fmlaRange="Table!$B$5:$B$30" noThreeD="1" sel="2" val="0"/>
</file>

<file path=xl/ctrlProps/ctrlProp3.xml><?xml version="1.0" encoding="utf-8"?>
<formControlPr xmlns="http://schemas.microsoft.com/office/spreadsheetml/2009/9/main" objectType="Drop" dropStyle="combo" dx="15" fmlaLink="Table!$G$790" fmlaRange="Table!$B$5:$B$30" noThreeD="1" sel="1" val="0"/>
</file>

<file path=xl/ctrlProps/ctrlProp30.xml><?xml version="1.0" encoding="utf-8"?>
<formControlPr xmlns="http://schemas.microsoft.com/office/spreadsheetml/2009/9/main" objectType="Drop" dropStyle="combo" dx="15" fmlaLink="Table!$I$625" fmlaRange="Table!$B$73:$B$75" noThreeD="1" sel="1" val="0"/>
</file>

<file path=xl/ctrlProps/ctrlProp31.xml><?xml version="1.0" encoding="utf-8"?>
<formControlPr xmlns="http://schemas.microsoft.com/office/spreadsheetml/2009/9/main" objectType="Drop" dropStyle="combo" dx="15" fmlaLink="Table!$G$709" fmlaRange="Table!$B$5:$B$30" noThreeD="1" sel="1" val="0"/>
</file>

<file path=xl/ctrlProps/ctrlProp32.xml><?xml version="1.0" encoding="utf-8"?>
<formControlPr xmlns="http://schemas.microsoft.com/office/spreadsheetml/2009/9/main" objectType="Drop" dropStyle="combo" dx="15" fmlaLink="Table!$G$719" fmlaRange="Table!$B$5:$B$30" noThreeD="1" sel="3" val="0"/>
</file>

<file path=xl/ctrlProps/ctrlProp33.xml><?xml version="1.0" encoding="utf-8"?>
<formControlPr xmlns="http://schemas.microsoft.com/office/spreadsheetml/2009/9/main" objectType="Drop" dropStyle="combo" dx="15" fmlaLink="Table!$I$709" fmlaRange="Table!$B$73:$B$75" noThreeD="1" sel="1" val="0"/>
</file>

<file path=xl/ctrlProps/ctrlProp34.xml><?xml version="1.0" encoding="utf-8"?>
<formControlPr xmlns="http://schemas.microsoft.com/office/spreadsheetml/2009/9/main" objectType="Drop" dropStyle="combo" dx="15" fmlaLink="Table!$G$514" fmlaRange="Table!$B$5:$B$30" noThreeD="1" sel="1" val="0"/>
</file>

<file path=xl/ctrlProps/ctrlProp35.xml><?xml version="1.0" encoding="utf-8"?>
<formControlPr xmlns="http://schemas.microsoft.com/office/spreadsheetml/2009/9/main" objectType="Drop" dropStyle="combo" dx="15" fmlaLink="Table!$G$524" fmlaRange="Table!$B$5:$B$30" noThreeD="1" sel="3" val="0"/>
</file>

<file path=xl/ctrlProps/ctrlProp36.xml><?xml version="1.0" encoding="utf-8"?>
<formControlPr xmlns="http://schemas.microsoft.com/office/spreadsheetml/2009/9/main" objectType="Drop" dropStyle="combo" dx="15" fmlaLink="Table!$I$514" fmlaRange="Table!$B$73:$B$75" noThreeD="1" sel="1" val="0"/>
</file>

<file path=xl/ctrlProps/ctrlProp37.xml><?xml version="1.0" encoding="utf-8"?>
<formControlPr xmlns="http://schemas.microsoft.com/office/spreadsheetml/2009/9/main" objectType="Drop" dropStyle="combo" dx="15" fmlaLink="Table!$G$844" fmlaRange="Table!$B$5:$B$30" noThreeD="1" sel="1" val="0"/>
</file>

<file path=xl/ctrlProps/ctrlProp38.xml><?xml version="1.0" encoding="utf-8"?>
<formControlPr xmlns="http://schemas.microsoft.com/office/spreadsheetml/2009/9/main" objectType="Drop" dropStyle="combo" dx="15" fmlaLink="Table!$G$854" fmlaRange="Table!$B$5:$B$29" noThreeD="1" sel="2" val="0"/>
</file>

<file path=xl/ctrlProps/ctrlProp39.xml><?xml version="1.0" encoding="utf-8"?>
<formControlPr xmlns="http://schemas.microsoft.com/office/spreadsheetml/2009/9/main" objectType="Drop" dropStyle="combo" dx="15" fmlaLink="Table!$I$844" fmlaRange="Table!$B$73:$B$75" noThreeD="1" sel="1" val="0"/>
</file>

<file path=xl/ctrlProps/ctrlProp4.xml><?xml version="1.0" encoding="utf-8"?>
<formControlPr xmlns="http://schemas.microsoft.com/office/spreadsheetml/2009/9/main" objectType="Drop" dropStyle="combo" dx="15" fmlaLink="Table!$G$800" fmlaRange="Table!$B$5:$B$29" noThreeD="1" sel="2" val="0"/>
</file>

<file path=xl/ctrlProps/ctrlProp40.xml><?xml version="1.0" encoding="utf-8"?>
<formControlPr xmlns="http://schemas.microsoft.com/office/spreadsheetml/2009/9/main" objectType="Drop" dropStyle="combo" dx="15" fmlaLink="Table!$G$569" fmlaRange="Table!$B$5:$B$30" noThreeD="1" sel="1" val="0"/>
</file>

<file path=xl/ctrlProps/ctrlProp41.xml><?xml version="1.0" encoding="utf-8"?>
<formControlPr xmlns="http://schemas.microsoft.com/office/spreadsheetml/2009/9/main" objectType="Drop" dropStyle="combo" dx="15" fmlaLink="Table!$G$579" fmlaRange="Table!$B$5:$B$30" noThreeD="1" sel="2" val="0"/>
</file>

<file path=xl/ctrlProps/ctrlProp42.xml><?xml version="1.0" encoding="utf-8"?>
<formControlPr xmlns="http://schemas.microsoft.com/office/spreadsheetml/2009/9/main" objectType="Drop" dropStyle="combo" dx="15" fmlaLink="Table!$G$540" fmlaRange="Table!$B$569:$B$571" noThreeD="1" sel="1" val="0"/>
</file>

<file path=xl/ctrlProps/ctrlProp43.xml><?xml version="1.0" encoding="utf-8"?>
<formControlPr xmlns="http://schemas.microsoft.com/office/spreadsheetml/2009/9/main" objectType="Drop" dropStyle="combo" dx="15" fmlaLink="Table!$I$569" fmlaRange="Table!$B$73:$B$75" noThreeD="1" sel="1" val="0"/>
</file>

<file path=xl/ctrlProps/ctrlProp5.xml><?xml version="1.0" encoding="utf-8"?>
<formControlPr xmlns="http://schemas.microsoft.com/office/spreadsheetml/2009/9/main" objectType="Drop" dropStyle="combo" dx="15" fmlaLink="Table!$I$790" fmlaRange="Table!$B$73:$B$75" noThreeD="1" sel="1" val="0"/>
</file>

<file path=xl/ctrlProps/ctrlProp6.xml><?xml version="1.0" encoding="utf-8"?>
<formControlPr xmlns="http://schemas.microsoft.com/office/spreadsheetml/2009/9/main" objectType="Drop" dropStyle="combo" dx="15" fmlaLink="Table!$G$33" fmlaRange="Table!$B$5:$B$30" noThreeD="1" sel="1" val="0"/>
</file>

<file path=xl/ctrlProps/ctrlProp7.xml><?xml version="1.0" encoding="utf-8"?>
<formControlPr xmlns="http://schemas.microsoft.com/office/spreadsheetml/2009/9/main" objectType="Drop" dropStyle="combo" dx="15" fmlaLink="Table!$G$43" fmlaRange="Table!$B$5:$B$29" noThreeD="1" sel="14" val="12"/>
</file>

<file path=xl/ctrlProps/ctrlProp8.xml><?xml version="1.0" encoding="utf-8"?>
<formControlPr xmlns="http://schemas.microsoft.com/office/spreadsheetml/2009/9/main" objectType="Drop" dropStyle="combo" dx="15" fmlaLink="Table!$I$33" fmlaRange="Table!$B$73:$B$75" noThreeD="1" sel="2" val="0"/>
</file>

<file path=xl/ctrlProps/ctrlProp9.xml><?xml version="1.0" encoding="utf-8"?>
<formControlPr xmlns="http://schemas.microsoft.com/office/spreadsheetml/2009/9/main" objectType="Drop" dropStyle="combo" dx="15" fmlaLink="Table!$G$86" fmlaRange="Table!$B$5:$B$30" noThreeD="1" sel="1" val="0"/>
</file>

<file path=xl/drawings/_rels/drawing1.xml.rels><?xml version="1.0" encoding="UTF-8" standalone="yes"?>
<Relationships xmlns="http://schemas.openxmlformats.org/package/2006/relationships"><Relationship Id="rId8" Type="http://schemas.openxmlformats.org/officeDocument/2006/relationships/hyperlink" Target="#'Good Skid Exposure-Category-TL'!A1"/><Relationship Id="rId13" Type="http://schemas.openxmlformats.org/officeDocument/2006/relationships/hyperlink" Target="#'Rutting &gt;10mm'!A1"/><Relationship Id="rId3" Type="http://schemas.openxmlformats.org/officeDocument/2006/relationships/hyperlink" Target="#'Rutting &gt;20mm'!A1"/><Relationship Id="rId7" Type="http://schemas.openxmlformats.org/officeDocument/2006/relationships/hyperlink" Target="#'Control Charts'!A1"/><Relationship Id="rId12" Type="http://schemas.openxmlformats.org/officeDocument/2006/relationships/hyperlink" Target="#'Skid Resistance'!A1"/><Relationship Id="rId2" Type="http://schemas.openxmlformats.org/officeDocument/2006/relationships/hyperlink" Target="#Texture!A1"/><Relationship Id="rId1" Type="http://schemas.openxmlformats.org/officeDocument/2006/relationships/hyperlink" Target="#Roughness!A1"/><Relationship Id="rId6" Type="http://schemas.openxmlformats.org/officeDocument/2006/relationships/hyperlink" Target="#'Surface Condition Index'!A1"/><Relationship Id="rId11" Type="http://schemas.openxmlformats.org/officeDocument/2006/relationships/hyperlink" Target="#'Good Skid Exposure-Cetegory-IL'!A1"/><Relationship Id="rId5" Type="http://schemas.openxmlformats.org/officeDocument/2006/relationships/hyperlink" Target="#'Remaining Surface Life'!A1"/><Relationship Id="rId10" Type="http://schemas.openxmlformats.org/officeDocument/2006/relationships/hyperlink" Target="#'Good Skid Exposure-Hierarchy-IL'!A1"/><Relationship Id="rId4" Type="http://schemas.openxmlformats.org/officeDocument/2006/relationships/hyperlink" Target="#'Smooth Travel Exposure'!A1"/><Relationship Id="rId9" Type="http://schemas.openxmlformats.org/officeDocument/2006/relationships/hyperlink" Target="#'Good Skid Exposure-Hierarchy-TL'!A1"/></Relationships>
</file>

<file path=xl/drawings/_rels/drawing10.xml.rels><?xml version="1.0" encoding="UTF-8" standalone="yes"?>
<Relationships xmlns="http://schemas.openxmlformats.org/package/2006/relationships"><Relationship Id="rId8" Type="http://schemas.openxmlformats.org/officeDocument/2006/relationships/hyperlink" Target="#'GSE-IL SC'!A1"/><Relationship Id="rId13" Type="http://schemas.openxmlformats.org/officeDocument/2006/relationships/hyperlink" Target="#'GSE-IL RC'!A1"/><Relationship Id="rId18" Type="http://schemas.openxmlformats.org/officeDocument/2006/relationships/hyperlink" Target="#'Condition Index'!A1"/><Relationship Id="rId3" Type="http://schemas.openxmlformats.org/officeDocument/2006/relationships/chart" Target="../charts/chart63.xml"/><Relationship Id="rId7" Type="http://schemas.openxmlformats.org/officeDocument/2006/relationships/hyperlink" Target="#Roughness!A1"/><Relationship Id="rId12" Type="http://schemas.openxmlformats.org/officeDocument/2006/relationships/hyperlink" Target="#SCI!A1"/><Relationship Id="rId17" Type="http://schemas.openxmlformats.org/officeDocument/2006/relationships/hyperlink" Target="#'Skid Resistance-IL'!A1"/><Relationship Id="rId2" Type="http://schemas.openxmlformats.org/officeDocument/2006/relationships/chart" Target="../charts/chart62.xml"/><Relationship Id="rId16" Type="http://schemas.openxmlformats.org/officeDocument/2006/relationships/hyperlink" Target="#'Rutting &gt;10mm'!A1"/><Relationship Id="rId20" Type="http://schemas.openxmlformats.org/officeDocument/2006/relationships/hyperlink" Target="#'ASA-ARSL'!A1"/><Relationship Id="rId1" Type="http://schemas.openxmlformats.org/officeDocument/2006/relationships/chart" Target="../charts/chart61.xml"/><Relationship Id="rId6" Type="http://schemas.openxmlformats.org/officeDocument/2006/relationships/hyperlink" Target="#'Table of Contents'!A1"/><Relationship Id="rId11" Type="http://schemas.openxmlformats.org/officeDocument/2006/relationships/hyperlink" Target="#'Smooth Travel Exposure'!A1"/><Relationship Id="rId5" Type="http://schemas.openxmlformats.org/officeDocument/2006/relationships/chart" Target="../charts/chart65.xml"/><Relationship Id="rId15" Type="http://schemas.openxmlformats.org/officeDocument/2006/relationships/hyperlink" Target="#'Skid Resistance-TL'!A1"/><Relationship Id="rId10" Type="http://schemas.openxmlformats.org/officeDocument/2006/relationships/hyperlink" Target="#'Rutting &gt;20mm'!A1"/><Relationship Id="rId19" Type="http://schemas.openxmlformats.org/officeDocument/2006/relationships/chart" Target="../charts/chart66.xml"/><Relationship Id="rId4" Type="http://schemas.openxmlformats.org/officeDocument/2006/relationships/chart" Target="../charts/chart64.xml"/><Relationship Id="rId9" Type="http://schemas.openxmlformats.org/officeDocument/2006/relationships/hyperlink" Target="#Texture!A1"/><Relationship Id="rId14" Type="http://schemas.openxmlformats.org/officeDocument/2006/relationships/hyperlink" Target="#'GSE-TL RC'!A1"/></Relationships>
</file>

<file path=xl/drawings/_rels/drawing11.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hyperlink" Target="#'Table of Contents'!A1"/><Relationship Id="rId18" Type="http://schemas.openxmlformats.org/officeDocument/2006/relationships/hyperlink" Target="#SCI!A1"/><Relationship Id="rId26" Type="http://schemas.openxmlformats.org/officeDocument/2006/relationships/chart" Target="../charts/chart79.xml"/><Relationship Id="rId3" Type="http://schemas.openxmlformats.org/officeDocument/2006/relationships/chart" Target="../charts/chart69.xml"/><Relationship Id="rId21" Type="http://schemas.openxmlformats.org/officeDocument/2006/relationships/hyperlink" Target="#'Skid Resistance-TL'!A1"/><Relationship Id="rId34" Type="http://schemas.openxmlformats.org/officeDocument/2006/relationships/chart" Target="../charts/chart87.xml"/><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hyperlink" Target="#'Smooth Travel Exposure'!A1"/><Relationship Id="rId25" Type="http://schemas.openxmlformats.org/officeDocument/2006/relationships/hyperlink" Target="#'Condition Index'!A1"/><Relationship Id="rId33" Type="http://schemas.openxmlformats.org/officeDocument/2006/relationships/chart" Target="../charts/chart86.xml"/><Relationship Id="rId2" Type="http://schemas.openxmlformats.org/officeDocument/2006/relationships/chart" Target="../charts/chart68.xml"/><Relationship Id="rId16" Type="http://schemas.openxmlformats.org/officeDocument/2006/relationships/hyperlink" Target="#Texture!A1"/><Relationship Id="rId20" Type="http://schemas.openxmlformats.org/officeDocument/2006/relationships/hyperlink" Target="#'GSE-TL RC'!A1"/><Relationship Id="rId29" Type="http://schemas.openxmlformats.org/officeDocument/2006/relationships/chart" Target="../charts/chart82.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24" Type="http://schemas.openxmlformats.org/officeDocument/2006/relationships/hyperlink" Target="#'Skid Resistance-IL'!A1"/><Relationship Id="rId32" Type="http://schemas.openxmlformats.org/officeDocument/2006/relationships/chart" Target="../charts/chart85.xml"/><Relationship Id="rId5" Type="http://schemas.openxmlformats.org/officeDocument/2006/relationships/chart" Target="../charts/chart71.xml"/><Relationship Id="rId15" Type="http://schemas.openxmlformats.org/officeDocument/2006/relationships/hyperlink" Target="#'GSE-TL SC'!A1"/><Relationship Id="rId23" Type="http://schemas.openxmlformats.org/officeDocument/2006/relationships/hyperlink" Target="#'GSE-IL SC'!A1"/><Relationship Id="rId28" Type="http://schemas.openxmlformats.org/officeDocument/2006/relationships/chart" Target="../charts/chart81.xml"/><Relationship Id="rId36" Type="http://schemas.openxmlformats.org/officeDocument/2006/relationships/hyperlink" Target="#'ASA-ARSL'!A1"/><Relationship Id="rId10" Type="http://schemas.openxmlformats.org/officeDocument/2006/relationships/chart" Target="../charts/chart76.xml"/><Relationship Id="rId19" Type="http://schemas.openxmlformats.org/officeDocument/2006/relationships/hyperlink" Target="#'GSE-IL RC'!A1"/><Relationship Id="rId31" Type="http://schemas.openxmlformats.org/officeDocument/2006/relationships/chart" Target="../charts/chart84.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hyperlink" Target="#'Rutting &gt;20mm'!A1"/><Relationship Id="rId22" Type="http://schemas.openxmlformats.org/officeDocument/2006/relationships/hyperlink" Target="#'Rutting &gt;10mm'!A1"/><Relationship Id="rId27" Type="http://schemas.openxmlformats.org/officeDocument/2006/relationships/chart" Target="../charts/chart80.xml"/><Relationship Id="rId30" Type="http://schemas.openxmlformats.org/officeDocument/2006/relationships/chart" Target="../charts/chart83.xml"/><Relationship Id="rId35" Type="http://schemas.openxmlformats.org/officeDocument/2006/relationships/chart" Target="../charts/chart88.xml"/></Relationships>
</file>

<file path=xl/drawings/_rels/drawing14.xml.rels><?xml version="1.0" encoding="UTF-8" standalone="yes"?>
<Relationships xmlns="http://schemas.openxmlformats.org/package/2006/relationships"><Relationship Id="rId8" Type="http://schemas.openxmlformats.org/officeDocument/2006/relationships/hyperlink" Target="#'Table of Contents'!A1"/><Relationship Id="rId13" Type="http://schemas.openxmlformats.org/officeDocument/2006/relationships/hyperlink" Target="#SCI!A1"/><Relationship Id="rId18" Type="http://schemas.openxmlformats.org/officeDocument/2006/relationships/hyperlink" Target="#'Skid Resistance-IL'!A1"/><Relationship Id="rId26" Type="http://schemas.openxmlformats.org/officeDocument/2006/relationships/chart" Target="../charts/chart101.xml"/><Relationship Id="rId3" Type="http://schemas.openxmlformats.org/officeDocument/2006/relationships/chart" Target="../charts/chart91.xml"/><Relationship Id="rId21" Type="http://schemas.openxmlformats.org/officeDocument/2006/relationships/chart" Target="../charts/chart96.xml"/><Relationship Id="rId7" Type="http://schemas.openxmlformats.org/officeDocument/2006/relationships/chart" Target="../charts/chart95.xml"/><Relationship Id="rId12" Type="http://schemas.openxmlformats.org/officeDocument/2006/relationships/hyperlink" Target="#'Smooth Travel Exposure'!A1"/><Relationship Id="rId17" Type="http://schemas.openxmlformats.org/officeDocument/2006/relationships/hyperlink" Target="#'GSE-IL SC'!A1"/><Relationship Id="rId25" Type="http://schemas.openxmlformats.org/officeDocument/2006/relationships/chart" Target="../charts/chart100.xml"/><Relationship Id="rId2" Type="http://schemas.openxmlformats.org/officeDocument/2006/relationships/chart" Target="../charts/chart90.xml"/><Relationship Id="rId16" Type="http://schemas.openxmlformats.org/officeDocument/2006/relationships/hyperlink" Target="#'Skid Resistance-TL'!A1"/><Relationship Id="rId20" Type="http://schemas.openxmlformats.org/officeDocument/2006/relationships/hyperlink" Target="#'GSE-TL SC'!A1"/><Relationship Id="rId29" Type="http://schemas.openxmlformats.org/officeDocument/2006/relationships/chart" Target="../charts/chart104.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hyperlink" Target="#Texture!A1"/><Relationship Id="rId24" Type="http://schemas.openxmlformats.org/officeDocument/2006/relationships/chart" Target="../charts/chart99.xml"/><Relationship Id="rId5" Type="http://schemas.openxmlformats.org/officeDocument/2006/relationships/chart" Target="../charts/chart93.xml"/><Relationship Id="rId15" Type="http://schemas.openxmlformats.org/officeDocument/2006/relationships/hyperlink" Target="#'GSE-TL RC'!A1"/><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hyperlink" Target="#Roughness!A1"/><Relationship Id="rId19" Type="http://schemas.openxmlformats.org/officeDocument/2006/relationships/hyperlink" Target="#'Condition Index'!A1"/><Relationship Id="rId4" Type="http://schemas.openxmlformats.org/officeDocument/2006/relationships/chart" Target="../charts/chart92.xml"/><Relationship Id="rId9" Type="http://schemas.openxmlformats.org/officeDocument/2006/relationships/hyperlink" Target="#'Rutting &gt;10mm'!A1"/><Relationship Id="rId14" Type="http://schemas.openxmlformats.org/officeDocument/2006/relationships/hyperlink" Target="#'GSE-IL RC'!A1"/><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hyperlink" Target="#'ASA-ARSL'!A1"/></Relationships>
</file>

<file path=xl/drawings/_rels/drawing15.xml.rels><?xml version="1.0" encoding="UTF-8" standalone="yes"?>
<Relationships xmlns="http://schemas.openxmlformats.org/package/2006/relationships"><Relationship Id="rId8" Type="http://schemas.openxmlformats.org/officeDocument/2006/relationships/hyperlink" Target="#'Table of Contents'!A1"/><Relationship Id="rId13" Type="http://schemas.openxmlformats.org/officeDocument/2006/relationships/hyperlink" Target="#'Smooth Travel Exposure_1'!A1"/><Relationship Id="rId18" Type="http://schemas.openxmlformats.org/officeDocument/2006/relationships/hyperlink" Target="#'Skid Resistance-IL'!A1"/><Relationship Id="rId26" Type="http://schemas.openxmlformats.org/officeDocument/2006/relationships/chart" Target="../charts/chart117.xml"/><Relationship Id="rId3" Type="http://schemas.openxmlformats.org/officeDocument/2006/relationships/chart" Target="../charts/chart107.xml"/><Relationship Id="rId21" Type="http://schemas.openxmlformats.org/officeDocument/2006/relationships/chart" Target="../charts/chart112.xml"/><Relationship Id="rId7" Type="http://schemas.openxmlformats.org/officeDocument/2006/relationships/chart" Target="../charts/chart111.xml"/><Relationship Id="rId12" Type="http://schemas.openxmlformats.org/officeDocument/2006/relationships/hyperlink" Target="#Roughness!A1"/><Relationship Id="rId17" Type="http://schemas.openxmlformats.org/officeDocument/2006/relationships/hyperlink" Target="#'GSE-IL SC'!A1"/><Relationship Id="rId25" Type="http://schemas.openxmlformats.org/officeDocument/2006/relationships/chart" Target="../charts/chart116.xml"/><Relationship Id="rId2" Type="http://schemas.openxmlformats.org/officeDocument/2006/relationships/chart" Target="../charts/chart106.xml"/><Relationship Id="rId16" Type="http://schemas.openxmlformats.org/officeDocument/2006/relationships/hyperlink" Target="#'GSE-TL RC'!A1"/><Relationship Id="rId20" Type="http://schemas.openxmlformats.org/officeDocument/2006/relationships/hyperlink" Target="#'GSE-TL SC'!A1"/><Relationship Id="rId1" Type="http://schemas.openxmlformats.org/officeDocument/2006/relationships/chart" Target="../charts/chart105.xml"/><Relationship Id="rId6" Type="http://schemas.openxmlformats.org/officeDocument/2006/relationships/chart" Target="../charts/chart110.xml"/><Relationship Id="rId11" Type="http://schemas.openxmlformats.org/officeDocument/2006/relationships/hyperlink" Target="#Texture!A1"/><Relationship Id="rId24" Type="http://schemas.openxmlformats.org/officeDocument/2006/relationships/chart" Target="../charts/chart115.xml"/><Relationship Id="rId5" Type="http://schemas.openxmlformats.org/officeDocument/2006/relationships/chart" Target="../charts/chart109.xml"/><Relationship Id="rId15" Type="http://schemas.openxmlformats.org/officeDocument/2006/relationships/hyperlink" Target="#'GSE-IL RC'!A1"/><Relationship Id="rId23" Type="http://schemas.openxmlformats.org/officeDocument/2006/relationships/chart" Target="../charts/chart114.xml"/><Relationship Id="rId28" Type="http://schemas.openxmlformats.org/officeDocument/2006/relationships/hyperlink" Target="#'ASA-ARSL'!A1"/><Relationship Id="rId10" Type="http://schemas.openxmlformats.org/officeDocument/2006/relationships/hyperlink" Target="#'Rutting &gt;20mm'!A1"/><Relationship Id="rId19" Type="http://schemas.openxmlformats.org/officeDocument/2006/relationships/hyperlink" Target="#'Condition Index'!A1"/><Relationship Id="rId4" Type="http://schemas.openxmlformats.org/officeDocument/2006/relationships/chart" Target="../charts/chart108.xml"/><Relationship Id="rId9" Type="http://schemas.openxmlformats.org/officeDocument/2006/relationships/hyperlink" Target="#'Skid Resistance-TL'!A1"/><Relationship Id="rId14" Type="http://schemas.openxmlformats.org/officeDocument/2006/relationships/hyperlink" Target="#SCI!A1"/><Relationship Id="rId22" Type="http://schemas.openxmlformats.org/officeDocument/2006/relationships/chart" Target="../charts/chart113.xml"/><Relationship Id="rId27" Type="http://schemas.openxmlformats.org/officeDocument/2006/relationships/chart" Target="../charts/chart11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26.xml"/><Relationship Id="rId13" Type="http://schemas.openxmlformats.org/officeDocument/2006/relationships/hyperlink" Target="#'Rutting &gt;10mm'!A1"/><Relationship Id="rId18" Type="http://schemas.openxmlformats.org/officeDocument/2006/relationships/hyperlink" Target="#'GSE-IL RC'!A1"/><Relationship Id="rId26" Type="http://schemas.openxmlformats.org/officeDocument/2006/relationships/chart" Target="../charts/chart131.xml"/><Relationship Id="rId3" Type="http://schemas.openxmlformats.org/officeDocument/2006/relationships/chart" Target="../charts/chart121.xml"/><Relationship Id="rId21" Type="http://schemas.openxmlformats.org/officeDocument/2006/relationships/hyperlink" Target="#'GSE-IL SC'!A1"/><Relationship Id="rId7" Type="http://schemas.openxmlformats.org/officeDocument/2006/relationships/chart" Target="../charts/chart125.xml"/><Relationship Id="rId12" Type="http://schemas.openxmlformats.org/officeDocument/2006/relationships/hyperlink" Target="#'Skid Resistance-IL'!A1"/><Relationship Id="rId17" Type="http://schemas.openxmlformats.org/officeDocument/2006/relationships/hyperlink" Target="#SCI!A1"/><Relationship Id="rId25" Type="http://schemas.openxmlformats.org/officeDocument/2006/relationships/chart" Target="../charts/chart130.xml"/><Relationship Id="rId2" Type="http://schemas.openxmlformats.org/officeDocument/2006/relationships/chart" Target="../charts/chart120.xml"/><Relationship Id="rId16" Type="http://schemas.openxmlformats.org/officeDocument/2006/relationships/hyperlink" Target="#'Smooth Travel Exposure'!A1"/><Relationship Id="rId20" Type="http://schemas.openxmlformats.org/officeDocument/2006/relationships/hyperlink" Target="#'Rutting &gt;20mm'!A1"/><Relationship Id="rId29" Type="http://schemas.openxmlformats.org/officeDocument/2006/relationships/chart" Target="../charts/chart134.xml"/><Relationship Id="rId1" Type="http://schemas.openxmlformats.org/officeDocument/2006/relationships/chart" Target="../charts/chart119.xml"/><Relationship Id="rId6" Type="http://schemas.openxmlformats.org/officeDocument/2006/relationships/chart" Target="../charts/chart124.xml"/><Relationship Id="rId11" Type="http://schemas.openxmlformats.org/officeDocument/2006/relationships/hyperlink" Target="#'Table of Contents'!A1"/><Relationship Id="rId24" Type="http://schemas.openxmlformats.org/officeDocument/2006/relationships/chart" Target="../charts/chart129.xml"/><Relationship Id="rId5" Type="http://schemas.openxmlformats.org/officeDocument/2006/relationships/chart" Target="../charts/chart123.xml"/><Relationship Id="rId15" Type="http://schemas.openxmlformats.org/officeDocument/2006/relationships/hyperlink" Target="#Roughness!A1"/><Relationship Id="rId23" Type="http://schemas.openxmlformats.org/officeDocument/2006/relationships/hyperlink" Target="#'GSE-TL SC'!A1"/><Relationship Id="rId28" Type="http://schemas.openxmlformats.org/officeDocument/2006/relationships/chart" Target="../charts/chart133.xml"/><Relationship Id="rId10" Type="http://schemas.openxmlformats.org/officeDocument/2006/relationships/chart" Target="../charts/chart128.xml"/><Relationship Id="rId19" Type="http://schemas.openxmlformats.org/officeDocument/2006/relationships/hyperlink" Target="#'GSE-TL RC'!A1"/><Relationship Id="rId4" Type="http://schemas.openxmlformats.org/officeDocument/2006/relationships/chart" Target="../charts/chart122.xml"/><Relationship Id="rId9" Type="http://schemas.openxmlformats.org/officeDocument/2006/relationships/chart" Target="../charts/chart127.xml"/><Relationship Id="rId14" Type="http://schemas.openxmlformats.org/officeDocument/2006/relationships/hyperlink" Target="#Texture!A1"/><Relationship Id="rId22" Type="http://schemas.openxmlformats.org/officeDocument/2006/relationships/hyperlink" Target="#'Condition Index'!A1"/><Relationship Id="rId27" Type="http://schemas.openxmlformats.org/officeDocument/2006/relationships/chart" Target="../charts/chart132.xml"/><Relationship Id="rId30" Type="http://schemas.openxmlformats.org/officeDocument/2006/relationships/hyperlink" Target="#'ASA-ARSL'!A1"/></Relationships>
</file>

<file path=xl/drawings/_rels/drawing17.xml.rels><?xml version="1.0" encoding="UTF-8" standalone="yes"?>
<Relationships xmlns="http://schemas.openxmlformats.org/package/2006/relationships"><Relationship Id="rId8" Type="http://schemas.openxmlformats.org/officeDocument/2006/relationships/chart" Target="../charts/chart142.xml"/><Relationship Id="rId13" Type="http://schemas.openxmlformats.org/officeDocument/2006/relationships/hyperlink" Target="#'Skid Resistance-TL'!A1"/><Relationship Id="rId18" Type="http://schemas.openxmlformats.org/officeDocument/2006/relationships/hyperlink" Target="#'GSE-TL RC'!A1"/><Relationship Id="rId26" Type="http://schemas.openxmlformats.org/officeDocument/2006/relationships/chart" Target="../charts/chart146.xml"/><Relationship Id="rId3" Type="http://schemas.openxmlformats.org/officeDocument/2006/relationships/chart" Target="../charts/chart137.xml"/><Relationship Id="rId21" Type="http://schemas.openxmlformats.org/officeDocument/2006/relationships/hyperlink" Target="#'GSE-IL SC'!A1"/><Relationship Id="rId7" Type="http://schemas.openxmlformats.org/officeDocument/2006/relationships/chart" Target="../charts/chart141.xml"/><Relationship Id="rId12" Type="http://schemas.openxmlformats.org/officeDocument/2006/relationships/hyperlink" Target="#'Smooth Travel Exposure'!A1"/><Relationship Id="rId17" Type="http://schemas.openxmlformats.org/officeDocument/2006/relationships/hyperlink" Target="#'GSE-IL RC'!A1"/><Relationship Id="rId25" Type="http://schemas.openxmlformats.org/officeDocument/2006/relationships/chart" Target="../charts/chart145.xml"/><Relationship Id="rId2" Type="http://schemas.openxmlformats.org/officeDocument/2006/relationships/chart" Target="../charts/chart136.xml"/><Relationship Id="rId16" Type="http://schemas.openxmlformats.org/officeDocument/2006/relationships/hyperlink" Target="#SCI!A1"/><Relationship Id="rId20" Type="http://schemas.openxmlformats.org/officeDocument/2006/relationships/hyperlink" Target="#'Rutting &gt;20mm'!A1"/><Relationship Id="rId29" Type="http://schemas.openxmlformats.org/officeDocument/2006/relationships/chart" Target="../charts/chart149.xml"/><Relationship Id="rId1" Type="http://schemas.openxmlformats.org/officeDocument/2006/relationships/chart" Target="../charts/chart135.xml"/><Relationship Id="rId6" Type="http://schemas.openxmlformats.org/officeDocument/2006/relationships/chart" Target="../charts/chart140.xml"/><Relationship Id="rId11" Type="http://schemas.openxmlformats.org/officeDocument/2006/relationships/hyperlink" Target="#'Table of Contents'!A1"/><Relationship Id="rId24" Type="http://schemas.openxmlformats.org/officeDocument/2006/relationships/hyperlink" Target="#'GSE-TL SC'!A1"/><Relationship Id="rId5" Type="http://schemas.openxmlformats.org/officeDocument/2006/relationships/chart" Target="../charts/chart139.xml"/><Relationship Id="rId15" Type="http://schemas.openxmlformats.org/officeDocument/2006/relationships/hyperlink" Target="#Roughness!A1"/><Relationship Id="rId23" Type="http://schemas.openxmlformats.org/officeDocument/2006/relationships/hyperlink" Target="#'Condition Index'!A1"/><Relationship Id="rId28" Type="http://schemas.openxmlformats.org/officeDocument/2006/relationships/chart" Target="../charts/chart148.xml"/><Relationship Id="rId10" Type="http://schemas.openxmlformats.org/officeDocument/2006/relationships/chart" Target="../charts/chart144.xml"/><Relationship Id="rId19" Type="http://schemas.openxmlformats.org/officeDocument/2006/relationships/hyperlink" Target="#'Rutting &gt;10mm'!A1"/><Relationship Id="rId31" Type="http://schemas.openxmlformats.org/officeDocument/2006/relationships/hyperlink" Target="#'ASA-ARSL'!A1"/><Relationship Id="rId4" Type="http://schemas.openxmlformats.org/officeDocument/2006/relationships/chart" Target="../charts/chart138.xml"/><Relationship Id="rId9" Type="http://schemas.openxmlformats.org/officeDocument/2006/relationships/chart" Target="../charts/chart143.xml"/><Relationship Id="rId14" Type="http://schemas.openxmlformats.org/officeDocument/2006/relationships/hyperlink" Target="#Texture!A1"/><Relationship Id="rId22" Type="http://schemas.openxmlformats.org/officeDocument/2006/relationships/hyperlink" Target="#'Skid Resistance-IL'!A1"/><Relationship Id="rId27" Type="http://schemas.openxmlformats.org/officeDocument/2006/relationships/chart" Target="../charts/chart147.xml"/><Relationship Id="rId30" Type="http://schemas.openxmlformats.org/officeDocument/2006/relationships/chart" Target="../charts/chart150.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hyperlink" Target="#Roughness!A1"/><Relationship Id="rId18" Type="http://schemas.openxmlformats.org/officeDocument/2006/relationships/hyperlink" Target="#'GSE-IL SC'!A1"/><Relationship Id="rId26" Type="http://schemas.openxmlformats.org/officeDocument/2006/relationships/chart" Target="../charts/chart164.xml"/><Relationship Id="rId3" Type="http://schemas.openxmlformats.org/officeDocument/2006/relationships/chart" Target="../charts/chart153.xml"/><Relationship Id="rId21" Type="http://schemas.openxmlformats.org/officeDocument/2006/relationships/chart" Target="../charts/chart159.xml"/><Relationship Id="rId7" Type="http://schemas.openxmlformats.org/officeDocument/2006/relationships/chart" Target="../charts/chart157.xml"/><Relationship Id="rId12" Type="http://schemas.openxmlformats.org/officeDocument/2006/relationships/hyperlink" Target="#Texture!A1"/><Relationship Id="rId17" Type="http://schemas.openxmlformats.org/officeDocument/2006/relationships/hyperlink" Target="#'Rutting &gt;20mm'!A1"/><Relationship Id="rId25" Type="http://schemas.openxmlformats.org/officeDocument/2006/relationships/chart" Target="../charts/chart163.xml"/><Relationship Id="rId2" Type="http://schemas.openxmlformats.org/officeDocument/2006/relationships/chart" Target="../charts/chart152.xml"/><Relationship Id="rId16" Type="http://schemas.openxmlformats.org/officeDocument/2006/relationships/hyperlink" Target="#'Rutting &gt;10mm'!A1"/><Relationship Id="rId20" Type="http://schemas.openxmlformats.org/officeDocument/2006/relationships/hyperlink" Target="#'GSE-TL SC'!A1"/><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hyperlink" Target="#'Skid Resistance-IL'!A1"/><Relationship Id="rId24" Type="http://schemas.openxmlformats.org/officeDocument/2006/relationships/chart" Target="../charts/chart162.xml"/><Relationship Id="rId5" Type="http://schemas.openxmlformats.org/officeDocument/2006/relationships/chart" Target="../charts/chart155.xml"/><Relationship Id="rId15" Type="http://schemas.openxmlformats.org/officeDocument/2006/relationships/hyperlink" Target="#'GSE-TL RC'!A1"/><Relationship Id="rId23" Type="http://schemas.openxmlformats.org/officeDocument/2006/relationships/chart" Target="../charts/chart161.xml"/><Relationship Id="rId10" Type="http://schemas.openxmlformats.org/officeDocument/2006/relationships/hyperlink" Target="#SCI!A1"/><Relationship Id="rId19" Type="http://schemas.openxmlformats.org/officeDocument/2006/relationships/hyperlink" Target="#'Condition Index'!A1"/><Relationship Id="rId4" Type="http://schemas.openxmlformats.org/officeDocument/2006/relationships/chart" Target="../charts/chart154.xml"/><Relationship Id="rId9" Type="http://schemas.openxmlformats.org/officeDocument/2006/relationships/hyperlink" Target="#'Table of Contents'!A1"/><Relationship Id="rId14" Type="http://schemas.openxmlformats.org/officeDocument/2006/relationships/hyperlink" Target="#'GSE-IL RC'!A1"/><Relationship Id="rId22" Type="http://schemas.openxmlformats.org/officeDocument/2006/relationships/chart" Target="../charts/chart160.xml"/><Relationship Id="rId27" Type="http://schemas.openxmlformats.org/officeDocument/2006/relationships/hyperlink" Target="#'ASA-ARSL'!A1"/></Relationships>
</file>

<file path=xl/drawings/_rels/drawing19.xml.rels><?xml version="1.0" encoding="UTF-8" standalone="yes"?>
<Relationships xmlns="http://schemas.openxmlformats.org/package/2006/relationships"><Relationship Id="rId8" Type="http://schemas.openxmlformats.org/officeDocument/2006/relationships/chart" Target="../charts/chart169.xml"/><Relationship Id="rId13" Type="http://schemas.openxmlformats.org/officeDocument/2006/relationships/hyperlink" Target="#'GSE-IL RC'!A1"/><Relationship Id="rId18" Type="http://schemas.openxmlformats.org/officeDocument/2006/relationships/hyperlink" Target="#'Skid Resistance-IL'!A1"/><Relationship Id="rId26" Type="http://schemas.openxmlformats.org/officeDocument/2006/relationships/chart" Target="../charts/chart177.xml"/><Relationship Id="rId3" Type="http://schemas.openxmlformats.org/officeDocument/2006/relationships/chart" Target="../charts/chart167.xml"/><Relationship Id="rId21" Type="http://schemas.openxmlformats.org/officeDocument/2006/relationships/hyperlink" Target="#ASA!A1"/><Relationship Id="rId7" Type="http://schemas.openxmlformats.org/officeDocument/2006/relationships/chart" Target="../charts/chart168.xml"/><Relationship Id="rId12" Type="http://schemas.openxmlformats.org/officeDocument/2006/relationships/hyperlink" Target="#Roughness!A1"/><Relationship Id="rId17" Type="http://schemas.openxmlformats.org/officeDocument/2006/relationships/hyperlink" Target="#'GSE-IL SC'!A1"/><Relationship Id="rId25" Type="http://schemas.openxmlformats.org/officeDocument/2006/relationships/chart" Target="../charts/chart176.xml"/><Relationship Id="rId2" Type="http://schemas.openxmlformats.org/officeDocument/2006/relationships/chart" Target="../charts/chart166.xml"/><Relationship Id="rId16" Type="http://schemas.openxmlformats.org/officeDocument/2006/relationships/hyperlink" Target="#'Rutting &gt;20mm'!A1"/><Relationship Id="rId20" Type="http://schemas.openxmlformats.org/officeDocument/2006/relationships/hyperlink" Target="#'GSE-TL SC'!A1"/><Relationship Id="rId1" Type="http://schemas.openxmlformats.org/officeDocument/2006/relationships/chart" Target="../charts/chart165.xml"/><Relationship Id="rId6" Type="http://schemas.openxmlformats.org/officeDocument/2006/relationships/hyperlink" Target="#'Smooth Travel Exposure'!A1"/><Relationship Id="rId11" Type="http://schemas.openxmlformats.org/officeDocument/2006/relationships/chart" Target="../charts/chart172.xml"/><Relationship Id="rId24" Type="http://schemas.openxmlformats.org/officeDocument/2006/relationships/chart" Target="../charts/chart175.xml"/><Relationship Id="rId5" Type="http://schemas.openxmlformats.org/officeDocument/2006/relationships/hyperlink" Target="#Texture!A1"/><Relationship Id="rId15" Type="http://schemas.openxmlformats.org/officeDocument/2006/relationships/hyperlink" Target="#'Rutting &gt;10mm'!A1"/><Relationship Id="rId23" Type="http://schemas.openxmlformats.org/officeDocument/2006/relationships/chart" Target="../charts/chart174.xml"/><Relationship Id="rId10" Type="http://schemas.openxmlformats.org/officeDocument/2006/relationships/chart" Target="../charts/chart171.xml"/><Relationship Id="rId19" Type="http://schemas.openxmlformats.org/officeDocument/2006/relationships/hyperlink" Target="#'Condition Index'!A1"/><Relationship Id="rId4" Type="http://schemas.openxmlformats.org/officeDocument/2006/relationships/hyperlink" Target="#'Table of Contents'!A1"/><Relationship Id="rId9" Type="http://schemas.openxmlformats.org/officeDocument/2006/relationships/chart" Target="../charts/chart170.xml"/><Relationship Id="rId14" Type="http://schemas.openxmlformats.org/officeDocument/2006/relationships/hyperlink" Target="#'GSE-TL RC'!A1"/><Relationship Id="rId22" Type="http://schemas.openxmlformats.org/officeDocument/2006/relationships/chart" Target="../charts/chart173.xml"/><Relationship Id="rId27" Type="http://schemas.openxmlformats.org/officeDocument/2006/relationships/chart" Target="../charts/chart178.xml"/></Relationships>
</file>

<file path=xl/drawings/_rels/drawing2.xml.rels><?xml version="1.0" encoding="UTF-8" standalone="yes"?>
<Relationships xmlns="http://schemas.openxmlformats.org/package/2006/relationships"><Relationship Id="rId8" Type="http://schemas.openxmlformats.org/officeDocument/2006/relationships/hyperlink" Target="#'GSE-TL RC'!A1"/><Relationship Id="rId13" Type="http://schemas.openxmlformats.org/officeDocument/2006/relationships/hyperlink" Target="#'GSE-TL SC'!A1"/><Relationship Id="rId3" Type="http://schemas.openxmlformats.org/officeDocument/2006/relationships/hyperlink" Target="#'Rutting &gt;20mm'!A1"/><Relationship Id="rId7" Type="http://schemas.openxmlformats.org/officeDocument/2006/relationships/hyperlink" Target="#SCI!A1"/><Relationship Id="rId12" Type="http://schemas.openxmlformats.org/officeDocument/2006/relationships/hyperlink" Target="#'Rutting &gt;10mm'!A1"/><Relationship Id="rId2" Type="http://schemas.openxmlformats.org/officeDocument/2006/relationships/hyperlink" Target="#Texture!A1"/><Relationship Id="rId1" Type="http://schemas.openxmlformats.org/officeDocument/2006/relationships/hyperlink" Target="#Roughness!A1"/><Relationship Id="rId6" Type="http://schemas.openxmlformats.org/officeDocument/2006/relationships/hyperlink" Target="#'ASA-ARSL'!A1"/><Relationship Id="rId11" Type="http://schemas.openxmlformats.org/officeDocument/2006/relationships/hyperlink" Target="#'Skid Resistance-TL'!A1"/><Relationship Id="rId5" Type="http://schemas.openxmlformats.org/officeDocument/2006/relationships/hyperlink" Target="#'Condition Index'!A1"/><Relationship Id="rId15" Type="http://schemas.openxmlformats.org/officeDocument/2006/relationships/hyperlink" Target="#'Table of Contents'!A5"/><Relationship Id="rId10" Type="http://schemas.openxmlformats.org/officeDocument/2006/relationships/hyperlink" Target="#'GSE-IL SC'!A1"/><Relationship Id="rId4" Type="http://schemas.openxmlformats.org/officeDocument/2006/relationships/hyperlink" Target="#'Smooth Travel Exposure'!A1"/><Relationship Id="rId9" Type="http://schemas.openxmlformats.org/officeDocument/2006/relationships/hyperlink" Target="#'GSE-IL RC'!A1"/><Relationship Id="rId14" Type="http://schemas.openxmlformats.org/officeDocument/2006/relationships/hyperlink" Target="#'Skid Resistance-IL'!A1"/></Relationships>
</file>

<file path=xl/drawings/_rels/drawing20.xml.rels><?xml version="1.0" encoding="UTF-8" standalone="yes"?>
<Relationships xmlns="http://schemas.openxmlformats.org/package/2006/relationships"><Relationship Id="rId8" Type="http://schemas.openxmlformats.org/officeDocument/2006/relationships/chart" Target="../charts/chart186.xml"/><Relationship Id="rId13" Type="http://schemas.openxmlformats.org/officeDocument/2006/relationships/hyperlink" Target="#'GSE-IL RC'!A1"/><Relationship Id="rId18" Type="http://schemas.openxmlformats.org/officeDocument/2006/relationships/hyperlink" Target="#'Skid Resistance-IL'!A1"/><Relationship Id="rId26" Type="http://schemas.openxmlformats.org/officeDocument/2006/relationships/chart" Target="../charts/chart191.xml"/><Relationship Id="rId3" Type="http://schemas.openxmlformats.org/officeDocument/2006/relationships/chart" Target="../charts/chart181.xml"/><Relationship Id="rId21" Type="http://schemas.openxmlformats.org/officeDocument/2006/relationships/hyperlink" Target="#'ASA-ARSL'!A1"/><Relationship Id="rId7" Type="http://schemas.openxmlformats.org/officeDocument/2006/relationships/chart" Target="../charts/chart185.xml"/><Relationship Id="rId12" Type="http://schemas.openxmlformats.org/officeDocument/2006/relationships/hyperlink" Target="#'Smooth Travel Exposure'!A1"/><Relationship Id="rId17" Type="http://schemas.openxmlformats.org/officeDocument/2006/relationships/hyperlink" Target="#'GSE-IL SC'!A1"/><Relationship Id="rId25" Type="http://schemas.openxmlformats.org/officeDocument/2006/relationships/chart" Target="../charts/chart190.xml"/><Relationship Id="rId2" Type="http://schemas.openxmlformats.org/officeDocument/2006/relationships/chart" Target="../charts/chart180.xml"/><Relationship Id="rId16" Type="http://schemas.openxmlformats.org/officeDocument/2006/relationships/hyperlink" Target="#'Rutting &gt;20mm'!A1"/><Relationship Id="rId20" Type="http://schemas.openxmlformats.org/officeDocument/2006/relationships/hyperlink" Target="#'GSE-TL SC'!A1"/><Relationship Id="rId1" Type="http://schemas.openxmlformats.org/officeDocument/2006/relationships/chart" Target="../charts/chart179.xml"/><Relationship Id="rId6" Type="http://schemas.openxmlformats.org/officeDocument/2006/relationships/chart" Target="../charts/chart184.xml"/><Relationship Id="rId11" Type="http://schemas.openxmlformats.org/officeDocument/2006/relationships/hyperlink" Target="#Roughness!A1"/><Relationship Id="rId24" Type="http://schemas.openxmlformats.org/officeDocument/2006/relationships/chart" Target="../charts/chart189.xml"/><Relationship Id="rId5" Type="http://schemas.openxmlformats.org/officeDocument/2006/relationships/chart" Target="../charts/chart183.xml"/><Relationship Id="rId15" Type="http://schemas.openxmlformats.org/officeDocument/2006/relationships/hyperlink" Target="#'Rutting &gt;10mm'!A1"/><Relationship Id="rId23" Type="http://schemas.openxmlformats.org/officeDocument/2006/relationships/chart" Target="../charts/chart188.xml"/><Relationship Id="rId10" Type="http://schemas.openxmlformats.org/officeDocument/2006/relationships/hyperlink" Target="#SCI!A1"/><Relationship Id="rId19" Type="http://schemas.openxmlformats.org/officeDocument/2006/relationships/hyperlink" Target="#'Condition Index'!A1"/><Relationship Id="rId4" Type="http://schemas.openxmlformats.org/officeDocument/2006/relationships/chart" Target="../charts/chart182.xml"/><Relationship Id="rId9" Type="http://schemas.openxmlformats.org/officeDocument/2006/relationships/hyperlink" Target="#'Table of Contents'!A1"/><Relationship Id="rId14" Type="http://schemas.openxmlformats.org/officeDocument/2006/relationships/hyperlink" Target="#'GSE-TL RC'!A1"/><Relationship Id="rId22" Type="http://schemas.openxmlformats.org/officeDocument/2006/relationships/chart" Target="../charts/chart187.xml"/><Relationship Id="rId27" Type="http://schemas.openxmlformats.org/officeDocument/2006/relationships/chart" Target="../charts/chart19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hyperlink" Target="#'Table of Contents'!A1"/><Relationship Id="rId13" Type="http://schemas.openxmlformats.org/officeDocument/2006/relationships/hyperlink" Target="#'Smooth Travel Exposure'!A1"/><Relationship Id="rId18" Type="http://schemas.openxmlformats.org/officeDocument/2006/relationships/hyperlink" Target="#'Rutting &gt;10mm'!A1"/><Relationship Id="rId26" Type="http://schemas.openxmlformats.org/officeDocument/2006/relationships/chart" Target="../charts/chart12.xml"/><Relationship Id="rId3" Type="http://schemas.openxmlformats.org/officeDocument/2006/relationships/chart" Target="../charts/chart3.xml"/><Relationship Id="rId21" Type="http://schemas.openxmlformats.org/officeDocument/2006/relationships/hyperlink" Target="#'Condition Index'!A1"/><Relationship Id="rId7" Type="http://schemas.openxmlformats.org/officeDocument/2006/relationships/chart" Target="../charts/chart7.xml"/><Relationship Id="rId12" Type="http://schemas.openxmlformats.org/officeDocument/2006/relationships/hyperlink" Target="#'Rutting &gt;20mm'!A1"/><Relationship Id="rId17" Type="http://schemas.openxmlformats.org/officeDocument/2006/relationships/hyperlink" Target="#'Skid Resistance-TL'!A1"/><Relationship Id="rId25" Type="http://schemas.openxmlformats.org/officeDocument/2006/relationships/chart" Target="../charts/chart11.xml"/><Relationship Id="rId2" Type="http://schemas.openxmlformats.org/officeDocument/2006/relationships/chart" Target="../charts/chart2.xml"/><Relationship Id="rId16" Type="http://schemas.openxmlformats.org/officeDocument/2006/relationships/hyperlink" Target="#'GSE-TL RC'!A1"/><Relationship Id="rId20" Type="http://schemas.openxmlformats.org/officeDocument/2006/relationships/hyperlink" Target="#'Skid Resistance-IL'!A1"/><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Texture!A1"/><Relationship Id="rId24" Type="http://schemas.openxmlformats.org/officeDocument/2006/relationships/chart" Target="../charts/chart10.xml"/><Relationship Id="rId5" Type="http://schemas.openxmlformats.org/officeDocument/2006/relationships/chart" Target="../charts/chart5.xml"/><Relationship Id="rId15" Type="http://schemas.openxmlformats.org/officeDocument/2006/relationships/hyperlink" Target="#'GSE-IL RC'!A1"/><Relationship Id="rId23" Type="http://schemas.openxmlformats.org/officeDocument/2006/relationships/chart" Target="../charts/chart9.xml"/><Relationship Id="rId10" Type="http://schemas.openxmlformats.org/officeDocument/2006/relationships/hyperlink" Target="#'GSE-TL SC'!A1"/><Relationship Id="rId19" Type="http://schemas.openxmlformats.org/officeDocument/2006/relationships/hyperlink" Target="#'GSE-IL SC'!A1"/><Relationship Id="rId4" Type="http://schemas.openxmlformats.org/officeDocument/2006/relationships/chart" Target="../charts/chart4.xml"/><Relationship Id="rId9" Type="http://schemas.openxmlformats.org/officeDocument/2006/relationships/hyperlink" Target="#Roughness!A1"/><Relationship Id="rId14" Type="http://schemas.openxmlformats.org/officeDocument/2006/relationships/hyperlink" Target="#SCI!A1"/><Relationship Id="rId22"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hyperlink" Target="#'Smooth Travel Exposure'!A1"/><Relationship Id="rId18" Type="http://schemas.openxmlformats.org/officeDocument/2006/relationships/hyperlink" Target="#'Skid Resistance-TL'!A1"/><Relationship Id="rId26" Type="http://schemas.openxmlformats.org/officeDocument/2006/relationships/chart" Target="../charts/chart25.xml"/><Relationship Id="rId3" Type="http://schemas.openxmlformats.org/officeDocument/2006/relationships/chart" Target="../charts/chart15.xml"/><Relationship Id="rId21" Type="http://schemas.openxmlformats.org/officeDocument/2006/relationships/hyperlink" Target="#'Skid Resistance-IL'!A1"/><Relationship Id="rId7" Type="http://schemas.openxmlformats.org/officeDocument/2006/relationships/chart" Target="../charts/chart19.xml"/><Relationship Id="rId12" Type="http://schemas.openxmlformats.org/officeDocument/2006/relationships/hyperlink" Target="#'Rutting &gt;20mm'!A1"/><Relationship Id="rId17" Type="http://schemas.openxmlformats.org/officeDocument/2006/relationships/hyperlink" Target="#'GSE-IL SC'!A1"/><Relationship Id="rId25" Type="http://schemas.openxmlformats.org/officeDocument/2006/relationships/chart" Target="../charts/chart24.xml"/><Relationship Id="rId2" Type="http://schemas.openxmlformats.org/officeDocument/2006/relationships/chart" Target="../charts/chart14.xml"/><Relationship Id="rId16" Type="http://schemas.openxmlformats.org/officeDocument/2006/relationships/hyperlink" Target="#'GSE-TL RC'!A1"/><Relationship Id="rId20" Type="http://schemas.openxmlformats.org/officeDocument/2006/relationships/hyperlink" Target="#'GSE-TL SC'!A1"/><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hyperlink" Target="#Roughness!A1"/><Relationship Id="rId24"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hyperlink" Target="#SCI!A1"/><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hyperlink" Target="#'GSE-IL RC'!A1"/><Relationship Id="rId19" Type="http://schemas.openxmlformats.org/officeDocument/2006/relationships/hyperlink" Target="#'Rutting &gt;10mm'!A1"/><Relationship Id="rId4" Type="http://schemas.openxmlformats.org/officeDocument/2006/relationships/chart" Target="../charts/chart16.xml"/><Relationship Id="rId9" Type="http://schemas.openxmlformats.org/officeDocument/2006/relationships/hyperlink" Target="#'Table of Contents'!A1"/><Relationship Id="rId14" Type="http://schemas.openxmlformats.org/officeDocument/2006/relationships/hyperlink" Target="#ASA!A1"/><Relationship Id="rId22" Type="http://schemas.openxmlformats.org/officeDocument/2006/relationships/chart" Target="../charts/chart21.xml"/><Relationship Id="rId27" Type="http://schemas.openxmlformats.org/officeDocument/2006/relationships/hyperlink" Target="#Texture!A1"/></Relationships>
</file>

<file path=xl/drawings/_rels/drawing7.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hyperlink" Target="#Roughness!A1"/><Relationship Id="rId18" Type="http://schemas.openxmlformats.org/officeDocument/2006/relationships/hyperlink" Target="#'GSE-IL SC'!A1"/><Relationship Id="rId26" Type="http://schemas.openxmlformats.org/officeDocument/2006/relationships/chart" Target="../charts/chart38.xml"/><Relationship Id="rId3" Type="http://schemas.openxmlformats.org/officeDocument/2006/relationships/chart" Target="../charts/chart29.xml"/><Relationship Id="rId21" Type="http://schemas.openxmlformats.org/officeDocument/2006/relationships/hyperlink" Target="#'GSE-TL SC'!A1"/><Relationship Id="rId7" Type="http://schemas.openxmlformats.org/officeDocument/2006/relationships/chart" Target="../charts/chart33.xml"/><Relationship Id="rId12" Type="http://schemas.openxmlformats.org/officeDocument/2006/relationships/hyperlink" Target="#Texture!A1"/><Relationship Id="rId17" Type="http://schemas.openxmlformats.org/officeDocument/2006/relationships/hyperlink" Target="#SCI!A1"/><Relationship Id="rId25" Type="http://schemas.openxmlformats.org/officeDocument/2006/relationships/chart" Target="../charts/chart37.xml"/><Relationship Id="rId2" Type="http://schemas.openxmlformats.org/officeDocument/2006/relationships/chart" Target="../charts/chart28.xml"/><Relationship Id="rId16" Type="http://schemas.openxmlformats.org/officeDocument/2006/relationships/hyperlink" Target="#'ASA-ARSL'!A1"/><Relationship Id="rId20" Type="http://schemas.openxmlformats.org/officeDocument/2006/relationships/hyperlink" Target="#'Rutting &gt;10mm'!A1"/><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hyperlink" Target="#'Condition Index'!A1"/><Relationship Id="rId24" Type="http://schemas.openxmlformats.org/officeDocument/2006/relationships/chart" Target="../charts/chart36.xml"/><Relationship Id="rId5" Type="http://schemas.openxmlformats.org/officeDocument/2006/relationships/chart" Target="../charts/chart31.xml"/><Relationship Id="rId15" Type="http://schemas.openxmlformats.org/officeDocument/2006/relationships/hyperlink" Target="#'Smooth Travel Exposure'!A1"/><Relationship Id="rId23" Type="http://schemas.openxmlformats.org/officeDocument/2006/relationships/chart" Target="../charts/chart35.xml"/><Relationship Id="rId28" Type="http://schemas.openxmlformats.org/officeDocument/2006/relationships/chart" Target="../charts/chart40.xml"/><Relationship Id="rId10" Type="http://schemas.openxmlformats.org/officeDocument/2006/relationships/hyperlink" Target="#'GSE-TL RC'!A1"/><Relationship Id="rId19" Type="http://schemas.openxmlformats.org/officeDocument/2006/relationships/hyperlink" Target="#'Skid Resistance-TL'!A1"/><Relationship Id="rId4" Type="http://schemas.openxmlformats.org/officeDocument/2006/relationships/chart" Target="../charts/chart30.xml"/><Relationship Id="rId9" Type="http://schemas.openxmlformats.org/officeDocument/2006/relationships/hyperlink" Target="#'Table of Contents'!A1"/><Relationship Id="rId14" Type="http://schemas.openxmlformats.org/officeDocument/2006/relationships/hyperlink" Target="#'Rutting &gt;20mm'!A1"/><Relationship Id="rId22" Type="http://schemas.openxmlformats.org/officeDocument/2006/relationships/hyperlink" Target="#'Skid Resistance-IL'!A1"/><Relationship Id="rId27"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hyperlink" Target="#Roughness!A1"/><Relationship Id="rId18" Type="http://schemas.openxmlformats.org/officeDocument/2006/relationships/hyperlink" Target="#'Rutting &gt;10mm'!A1"/><Relationship Id="rId26" Type="http://schemas.openxmlformats.org/officeDocument/2006/relationships/chart" Target="../charts/chart52.xml"/><Relationship Id="rId3" Type="http://schemas.openxmlformats.org/officeDocument/2006/relationships/chart" Target="../charts/chart43.xml"/><Relationship Id="rId21" Type="http://schemas.openxmlformats.org/officeDocument/2006/relationships/hyperlink" Target="#'Condition Index'!A1"/><Relationship Id="rId7" Type="http://schemas.openxmlformats.org/officeDocument/2006/relationships/chart" Target="../charts/chart47.xml"/><Relationship Id="rId12" Type="http://schemas.openxmlformats.org/officeDocument/2006/relationships/hyperlink" Target="#Texture!A1"/><Relationship Id="rId17" Type="http://schemas.openxmlformats.org/officeDocument/2006/relationships/hyperlink" Target="#'Skid Resistance-TL'!A1"/><Relationship Id="rId25" Type="http://schemas.openxmlformats.org/officeDocument/2006/relationships/chart" Target="../charts/chart51.xml"/><Relationship Id="rId2" Type="http://schemas.openxmlformats.org/officeDocument/2006/relationships/chart" Target="../charts/chart42.xml"/><Relationship Id="rId16" Type="http://schemas.openxmlformats.org/officeDocument/2006/relationships/hyperlink" Target="#SCI!A1"/><Relationship Id="rId20" Type="http://schemas.openxmlformats.org/officeDocument/2006/relationships/hyperlink" Target="#'Skid Resistance-IL'!A1"/><Relationship Id="rId29" Type="http://schemas.openxmlformats.org/officeDocument/2006/relationships/hyperlink" Target="#'ASA-ARSL'!A1"/><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hyperlink" Target="#'GSE-IL RC'!A1"/><Relationship Id="rId24" Type="http://schemas.openxmlformats.org/officeDocument/2006/relationships/chart" Target="../charts/chart50.xml"/><Relationship Id="rId5" Type="http://schemas.openxmlformats.org/officeDocument/2006/relationships/chart" Target="../charts/chart45.xml"/><Relationship Id="rId15" Type="http://schemas.openxmlformats.org/officeDocument/2006/relationships/hyperlink" Target="#'Smooth Travel Exposure'!A1"/><Relationship Id="rId23" Type="http://schemas.openxmlformats.org/officeDocument/2006/relationships/chart" Target="../charts/chart49.xml"/><Relationship Id="rId28" Type="http://schemas.openxmlformats.org/officeDocument/2006/relationships/chart" Target="../charts/chart54.xml"/><Relationship Id="rId10" Type="http://schemas.openxmlformats.org/officeDocument/2006/relationships/hyperlink" Target="#'GSE-IL SC'!A1"/><Relationship Id="rId19" Type="http://schemas.openxmlformats.org/officeDocument/2006/relationships/hyperlink" Target="#'GSE-TL SC'!A1"/><Relationship Id="rId4" Type="http://schemas.openxmlformats.org/officeDocument/2006/relationships/chart" Target="../charts/chart44.xml"/><Relationship Id="rId9" Type="http://schemas.openxmlformats.org/officeDocument/2006/relationships/hyperlink" Target="#'Table of Contents'!A1"/><Relationship Id="rId14" Type="http://schemas.openxmlformats.org/officeDocument/2006/relationships/hyperlink" Target="#'Rutting &gt;20mm'!A1"/><Relationship Id="rId22" Type="http://schemas.openxmlformats.org/officeDocument/2006/relationships/image" Target="../media/image5.png"/><Relationship Id="rId27" Type="http://schemas.openxmlformats.org/officeDocument/2006/relationships/chart" Target="../charts/chart53.xml"/></Relationships>
</file>

<file path=xl/drawings/_rels/drawing9.xml.rels><?xml version="1.0" encoding="UTF-8" standalone="yes"?>
<Relationships xmlns="http://schemas.openxmlformats.org/package/2006/relationships"><Relationship Id="rId8" Type="http://schemas.openxmlformats.org/officeDocument/2006/relationships/hyperlink" Target="#'GSE-TL SC'!A1"/><Relationship Id="rId13" Type="http://schemas.openxmlformats.org/officeDocument/2006/relationships/hyperlink" Target="#'Smooth Travel Exposure'!A1"/><Relationship Id="rId18" Type="http://schemas.openxmlformats.org/officeDocument/2006/relationships/hyperlink" Target="#'Skid Resistance-IL'!A1"/><Relationship Id="rId3" Type="http://schemas.openxmlformats.org/officeDocument/2006/relationships/chart" Target="../charts/chart57.xml"/><Relationship Id="rId7" Type="http://schemas.openxmlformats.org/officeDocument/2006/relationships/hyperlink" Target="#'Table of Contents'!A1"/><Relationship Id="rId12" Type="http://schemas.openxmlformats.org/officeDocument/2006/relationships/hyperlink" Target="#'Rutting &gt;20mm'!A1"/><Relationship Id="rId17" Type="http://schemas.openxmlformats.org/officeDocument/2006/relationships/hyperlink" Target="#'Rutting &gt;10mm'!A1"/><Relationship Id="rId2" Type="http://schemas.openxmlformats.org/officeDocument/2006/relationships/chart" Target="../charts/chart56.xml"/><Relationship Id="rId16" Type="http://schemas.openxmlformats.org/officeDocument/2006/relationships/hyperlink" Target="#'Skid Resistance-TL'!A1"/><Relationship Id="rId20" Type="http://schemas.openxmlformats.org/officeDocument/2006/relationships/hyperlink" Target="#'ASA-ARSL'!A1"/><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hyperlink" Target="#Roughness!A1"/><Relationship Id="rId5" Type="http://schemas.openxmlformats.org/officeDocument/2006/relationships/chart" Target="../charts/chart59.xml"/><Relationship Id="rId15" Type="http://schemas.openxmlformats.org/officeDocument/2006/relationships/hyperlink" Target="#'GSE-IL RC'!A1"/><Relationship Id="rId10" Type="http://schemas.openxmlformats.org/officeDocument/2006/relationships/hyperlink" Target="#Texture!A1"/><Relationship Id="rId19" Type="http://schemas.openxmlformats.org/officeDocument/2006/relationships/hyperlink" Target="#'Condition Index'!A1"/><Relationship Id="rId4" Type="http://schemas.openxmlformats.org/officeDocument/2006/relationships/chart" Target="../charts/chart58.xml"/><Relationship Id="rId9" Type="http://schemas.openxmlformats.org/officeDocument/2006/relationships/hyperlink" Target="#'GSE-TL RC'!A1"/><Relationship Id="rId14" Type="http://schemas.openxmlformats.org/officeDocument/2006/relationships/hyperlink" Target="#SCI!A1"/></Relationships>
</file>

<file path=xl/drawings/drawing1.xml><?xml version="1.0" encoding="utf-8"?>
<xdr:wsDr xmlns:xdr="http://schemas.openxmlformats.org/drawingml/2006/spreadsheetDrawing" xmlns:a="http://schemas.openxmlformats.org/drawingml/2006/main">
  <xdr:oneCellAnchor>
    <xdr:from>
      <xdr:col>33</xdr:col>
      <xdr:colOff>15662</xdr:colOff>
      <xdr:row>4</xdr:row>
      <xdr:rowOff>0</xdr:rowOff>
    </xdr:from>
    <xdr:ext cx="1994113" cy="297658"/>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flipH="1">
          <a:off x="19399037" y="295275"/>
          <a:ext cx="199411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33</xdr:col>
      <xdr:colOff>15662</xdr:colOff>
      <xdr:row>7</xdr:row>
      <xdr:rowOff>9525</xdr:rowOff>
    </xdr:from>
    <xdr:ext cx="1994113" cy="297658"/>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100-000003000000}"/>
            </a:ext>
          </a:extLst>
        </xdr:cNvPr>
        <xdr:cNvSpPr txBox="1"/>
      </xdr:nvSpPr>
      <xdr:spPr>
        <a:xfrm flipH="1">
          <a:off x="19399037" y="923925"/>
          <a:ext cx="1994113"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33</xdr:col>
      <xdr:colOff>25187</xdr:colOff>
      <xdr:row>9</xdr:row>
      <xdr:rowOff>19050</xdr:rowOff>
    </xdr:from>
    <xdr:ext cx="1994113" cy="297658"/>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100-000004000000}"/>
            </a:ext>
          </a:extLst>
        </xdr:cNvPr>
        <xdr:cNvSpPr txBox="1"/>
      </xdr:nvSpPr>
      <xdr:spPr>
        <a:xfrm flipH="1">
          <a:off x="19408562" y="1238250"/>
          <a:ext cx="1994113" cy="297658"/>
        </a:xfrm>
        <a:prstGeom prst="rect">
          <a:avLst/>
        </a:prstGeom>
        <a:solidFill>
          <a:schemeClr val="accent4">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Rutting &gt; 20mm</a:t>
          </a:r>
        </a:p>
      </xdr:txBody>
    </xdr:sp>
    <xdr:clientData/>
  </xdr:oneCellAnchor>
  <xdr:oneCellAnchor>
    <xdr:from>
      <xdr:col>33</xdr:col>
      <xdr:colOff>15662</xdr:colOff>
      <xdr:row>5</xdr:row>
      <xdr:rowOff>0</xdr:rowOff>
    </xdr:from>
    <xdr:ext cx="1994113" cy="297658"/>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100-000005000000}"/>
            </a:ext>
          </a:extLst>
        </xdr:cNvPr>
        <xdr:cNvSpPr txBox="1"/>
      </xdr:nvSpPr>
      <xdr:spPr>
        <a:xfrm flipH="1">
          <a:off x="19399037" y="609600"/>
          <a:ext cx="1994113" cy="297658"/>
        </a:xfrm>
        <a:prstGeom prst="rect">
          <a:avLst/>
        </a:prstGeom>
        <a:solidFill>
          <a:schemeClr val="bg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33</xdr:col>
      <xdr:colOff>1</xdr:colOff>
      <xdr:row>43</xdr:row>
      <xdr:rowOff>35720</xdr:rowOff>
    </xdr:from>
    <xdr:ext cx="2028824" cy="297658"/>
    <xdr:sp macro="" textlink="">
      <xdr:nvSpPr>
        <xdr:cNvPr id="6" name="TextBox 5">
          <a:hlinkClick xmlns:r="http://schemas.openxmlformats.org/officeDocument/2006/relationships" r:id="rId5"/>
          <a:extLst>
            <a:ext uri="{FF2B5EF4-FFF2-40B4-BE49-F238E27FC236}">
              <a16:creationId xmlns:a16="http://schemas.microsoft.com/office/drawing/2014/main" id="{00000000-0008-0000-0100-000006000000}"/>
            </a:ext>
          </a:extLst>
        </xdr:cNvPr>
        <xdr:cNvSpPr txBox="1"/>
      </xdr:nvSpPr>
      <xdr:spPr>
        <a:xfrm flipH="1">
          <a:off x="19383376" y="3693320"/>
          <a:ext cx="2028824" cy="297658"/>
        </a:xfrm>
        <a:prstGeom prst="rect">
          <a:avLst/>
        </a:prstGeom>
        <a:solidFill>
          <a:schemeClr val="tx2">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Remaining</a:t>
          </a:r>
          <a:r>
            <a:rPr lang="en-NZ" sz="1100" baseline="0">
              <a:solidFill>
                <a:schemeClr val="bg1"/>
              </a:solidFill>
            </a:rPr>
            <a:t> </a:t>
          </a:r>
          <a:r>
            <a:rPr lang="en-NZ" sz="1100">
              <a:solidFill>
                <a:schemeClr val="bg1"/>
              </a:solidFill>
            </a:rPr>
            <a:t>Surface Life</a:t>
          </a:r>
        </a:p>
      </xdr:txBody>
    </xdr:sp>
    <xdr:clientData/>
  </xdr:oneCellAnchor>
  <xdr:oneCellAnchor>
    <xdr:from>
      <xdr:col>33</xdr:col>
      <xdr:colOff>19052</xdr:colOff>
      <xdr:row>41</xdr:row>
      <xdr:rowOff>26195</xdr:rowOff>
    </xdr:from>
    <xdr:ext cx="1994113" cy="297658"/>
    <xdr:sp macro="" textlink="">
      <xdr:nvSpPr>
        <xdr:cNvPr id="7" name="TextBox 6">
          <a:hlinkClick xmlns:r="http://schemas.openxmlformats.org/officeDocument/2006/relationships" r:id="rId6"/>
          <a:extLst>
            <a:ext uri="{FF2B5EF4-FFF2-40B4-BE49-F238E27FC236}">
              <a16:creationId xmlns:a16="http://schemas.microsoft.com/office/drawing/2014/main" id="{00000000-0008-0000-0100-000007000000}"/>
            </a:ext>
          </a:extLst>
        </xdr:cNvPr>
        <xdr:cNvSpPr txBox="1"/>
      </xdr:nvSpPr>
      <xdr:spPr>
        <a:xfrm flipH="1">
          <a:off x="19402427" y="3378995"/>
          <a:ext cx="1994113"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33</xdr:col>
      <xdr:colOff>0</xdr:colOff>
      <xdr:row>45</xdr:row>
      <xdr:rowOff>73820</xdr:rowOff>
    </xdr:from>
    <xdr:ext cx="2028825" cy="296335"/>
    <xdr:sp macro="" textlink="">
      <xdr:nvSpPr>
        <xdr:cNvPr id="8" name="TextBox 7">
          <a:hlinkClick xmlns:r="http://schemas.openxmlformats.org/officeDocument/2006/relationships" r:id="rId7"/>
          <a:extLst>
            <a:ext uri="{FF2B5EF4-FFF2-40B4-BE49-F238E27FC236}">
              <a16:creationId xmlns:a16="http://schemas.microsoft.com/office/drawing/2014/main" id="{00000000-0008-0000-0100-000008000000}"/>
            </a:ext>
          </a:extLst>
        </xdr:cNvPr>
        <xdr:cNvSpPr txBox="1"/>
      </xdr:nvSpPr>
      <xdr:spPr>
        <a:xfrm>
          <a:off x="1219200" y="4188620"/>
          <a:ext cx="2028825" cy="296335"/>
        </a:xfrm>
        <a:prstGeom prst="rect">
          <a:avLst/>
        </a:prstGeom>
        <a:solidFill>
          <a:schemeClr val="accent3">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t>Control Charts</a:t>
          </a:r>
        </a:p>
      </xdr:txBody>
    </xdr:sp>
    <xdr:clientData/>
  </xdr:oneCellAnchor>
  <xdr:oneCellAnchor>
    <xdr:from>
      <xdr:col>33</xdr:col>
      <xdr:colOff>28577</xdr:colOff>
      <xdr:row>13</xdr:row>
      <xdr:rowOff>26195</xdr:rowOff>
    </xdr:from>
    <xdr:ext cx="1994113" cy="297658"/>
    <xdr:sp macro="" textlink="">
      <xdr:nvSpPr>
        <xdr:cNvPr id="9" name="TextBox 8">
          <a:hlinkClick xmlns:r="http://schemas.openxmlformats.org/officeDocument/2006/relationships" r:id="rId8"/>
          <a:extLst>
            <a:ext uri="{FF2B5EF4-FFF2-40B4-BE49-F238E27FC236}">
              <a16:creationId xmlns:a16="http://schemas.microsoft.com/office/drawing/2014/main" id="{00000000-0008-0000-0100-000009000000}"/>
            </a:ext>
          </a:extLst>
        </xdr:cNvPr>
        <xdr:cNvSpPr txBox="1"/>
      </xdr:nvSpPr>
      <xdr:spPr>
        <a:xfrm flipH="1">
          <a:off x="19411952" y="1854995"/>
          <a:ext cx="1994113"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-Category-Threshold</a:t>
          </a:r>
          <a:endParaRPr lang="en-NZ" sz="1100">
            <a:solidFill>
              <a:sysClr val="windowText" lastClr="000000"/>
            </a:solidFill>
          </a:endParaRPr>
        </a:p>
      </xdr:txBody>
    </xdr:sp>
    <xdr:clientData/>
  </xdr:oneCellAnchor>
  <xdr:oneCellAnchor>
    <xdr:from>
      <xdr:col>33</xdr:col>
      <xdr:colOff>19052</xdr:colOff>
      <xdr:row>32</xdr:row>
      <xdr:rowOff>26195</xdr:rowOff>
    </xdr:from>
    <xdr:ext cx="1994113" cy="297658"/>
    <xdr:sp macro="" textlink="">
      <xdr:nvSpPr>
        <xdr:cNvPr id="10" name="TextBox 9">
          <a:hlinkClick xmlns:r="http://schemas.openxmlformats.org/officeDocument/2006/relationships" r:id="rId9"/>
          <a:extLst>
            <a:ext uri="{FF2B5EF4-FFF2-40B4-BE49-F238E27FC236}">
              <a16:creationId xmlns:a16="http://schemas.microsoft.com/office/drawing/2014/main" id="{00000000-0008-0000-0100-00000A000000}"/>
            </a:ext>
          </a:extLst>
        </xdr:cNvPr>
        <xdr:cNvSpPr txBox="1"/>
      </xdr:nvSpPr>
      <xdr:spPr>
        <a:xfrm flipH="1">
          <a:off x="19402427" y="2159795"/>
          <a:ext cx="1994113" cy="297658"/>
        </a:xfrm>
        <a:prstGeom prst="rect">
          <a:avLst/>
        </a:prstGeom>
        <a:solidFill>
          <a:schemeClr val="accent6">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-Hierarchy -Threshold</a:t>
          </a:r>
          <a:endParaRPr lang="en-NZ" sz="1100">
            <a:solidFill>
              <a:sysClr val="windowText" lastClr="000000"/>
            </a:solidFill>
          </a:endParaRPr>
        </a:p>
      </xdr:txBody>
    </xdr:sp>
    <xdr:clientData/>
  </xdr:oneCellAnchor>
  <xdr:oneCellAnchor>
    <xdr:from>
      <xdr:col>33</xdr:col>
      <xdr:colOff>19052</xdr:colOff>
      <xdr:row>34</xdr:row>
      <xdr:rowOff>26195</xdr:rowOff>
    </xdr:from>
    <xdr:ext cx="1994113" cy="297658"/>
    <xdr:sp macro="" textlink="">
      <xdr:nvSpPr>
        <xdr:cNvPr id="11" name="TextBox 10">
          <a:hlinkClick xmlns:r="http://schemas.openxmlformats.org/officeDocument/2006/relationships" r:id="rId10"/>
          <a:extLst>
            <a:ext uri="{FF2B5EF4-FFF2-40B4-BE49-F238E27FC236}">
              <a16:creationId xmlns:a16="http://schemas.microsoft.com/office/drawing/2014/main" id="{00000000-0008-0000-0100-00000B000000}"/>
            </a:ext>
          </a:extLst>
        </xdr:cNvPr>
        <xdr:cNvSpPr txBox="1"/>
      </xdr:nvSpPr>
      <xdr:spPr>
        <a:xfrm flipH="1">
          <a:off x="19402427" y="2464595"/>
          <a:ext cx="1994113" cy="297658"/>
        </a:xfrm>
        <a:prstGeom prst="rect">
          <a:avLst/>
        </a:prstGeom>
        <a:solidFill>
          <a:schemeClr val="accent2">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-Hierarchy -Investigation</a:t>
          </a:r>
          <a:endParaRPr lang="en-NZ" sz="1100">
            <a:solidFill>
              <a:sysClr val="windowText" lastClr="000000"/>
            </a:solidFill>
          </a:endParaRPr>
        </a:p>
      </xdr:txBody>
    </xdr:sp>
    <xdr:clientData/>
  </xdr:oneCellAnchor>
  <xdr:oneCellAnchor>
    <xdr:from>
      <xdr:col>33</xdr:col>
      <xdr:colOff>19052</xdr:colOff>
      <xdr:row>36</xdr:row>
      <xdr:rowOff>26195</xdr:rowOff>
    </xdr:from>
    <xdr:ext cx="1994113" cy="297658"/>
    <xdr:sp macro="" textlink="">
      <xdr:nvSpPr>
        <xdr:cNvPr id="12" name="TextBox 11">
          <a:hlinkClick xmlns:r="http://schemas.openxmlformats.org/officeDocument/2006/relationships" r:id="rId11"/>
          <a:extLst>
            <a:ext uri="{FF2B5EF4-FFF2-40B4-BE49-F238E27FC236}">
              <a16:creationId xmlns:a16="http://schemas.microsoft.com/office/drawing/2014/main" id="{00000000-0008-0000-0100-00000C000000}"/>
            </a:ext>
          </a:extLst>
        </xdr:cNvPr>
        <xdr:cNvSpPr txBox="1"/>
      </xdr:nvSpPr>
      <xdr:spPr>
        <a:xfrm flipH="1">
          <a:off x="19402427" y="2769395"/>
          <a:ext cx="1994113" cy="297658"/>
        </a:xfrm>
        <a:prstGeom prst="rect">
          <a:avLst/>
        </a:prstGeom>
        <a:solidFill>
          <a:schemeClr val="tx2"/>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GSE</a:t>
          </a:r>
          <a:r>
            <a:rPr lang="en-NZ" sz="1100" baseline="0">
              <a:solidFill>
                <a:schemeClr val="bg1"/>
              </a:solidFill>
            </a:rPr>
            <a:t> -Category-Investigation</a:t>
          </a:r>
          <a:endParaRPr lang="en-NZ" sz="1100">
            <a:solidFill>
              <a:schemeClr val="bg1"/>
            </a:solidFill>
          </a:endParaRPr>
        </a:p>
      </xdr:txBody>
    </xdr:sp>
    <xdr:clientData/>
  </xdr:oneCellAnchor>
  <xdr:oneCellAnchor>
    <xdr:from>
      <xdr:col>33</xdr:col>
      <xdr:colOff>19052</xdr:colOff>
      <xdr:row>39</xdr:row>
      <xdr:rowOff>26195</xdr:rowOff>
    </xdr:from>
    <xdr:ext cx="1994113" cy="297658"/>
    <xdr:sp macro="" textlink="">
      <xdr:nvSpPr>
        <xdr:cNvPr id="13" name="TextBox 12">
          <a:hlinkClick xmlns:r="http://schemas.openxmlformats.org/officeDocument/2006/relationships" r:id="rId12"/>
          <a:extLst>
            <a:ext uri="{FF2B5EF4-FFF2-40B4-BE49-F238E27FC236}">
              <a16:creationId xmlns:a16="http://schemas.microsoft.com/office/drawing/2014/main" id="{00000000-0008-0000-0100-00000D000000}"/>
            </a:ext>
          </a:extLst>
        </xdr:cNvPr>
        <xdr:cNvSpPr txBox="1"/>
      </xdr:nvSpPr>
      <xdr:spPr>
        <a:xfrm flipH="1">
          <a:off x="19402427" y="3074195"/>
          <a:ext cx="1994113"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a:t>
          </a:r>
        </a:p>
      </xdr:txBody>
    </xdr:sp>
    <xdr:clientData/>
  </xdr:oneCellAnchor>
  <xdr:oneCellAnchor>
    <xdr:from>
      <xdr:col>33</xdr:col>
      <xdr:colOff>28576</xdr:colOff>
      <xdr:row>11</xdr:row>
      <xdr:rowOff>26195</xdr:rowOff>
    </xdr:from>
    <xdr:ext cx="1994113" cy="297658"/>
    <xdr:sp macro="" textlink="">
      <xdr:nvSpPr>
        <xdr:cNvPr id="14" name="TextBox 13">
          <a:hlinkClick xmlns:r="http://schemas.openxmlformats.org/officeDocument/2006/relationships" r:id="rId13"/>
          <a:extLst>
            <a:ext uri="{FF2B5EF4-FFF2-40B4-BE49-F238E27FC236}">
              <a16:creationId xmlns:a16="http://schemas.microsoft.com/office/drawing/2014/main" id="{00000000-0008-0000-0100-00000E000000}"/>
            </a:ext>
          </a:extLst>
        </xdr:cNvPr>
        <xdr:cNvSpPr txBox="1"/>
      </xdr:nvSpPr>
      <xdr:spPr>
        <a:xfrm flipH="1">
          <a:off x="19411951" y="1550195"/>
          <a:ext cx="1994113" cy="297658"/>
        </a:xfrm>
        <a:prstGeom prst="rect">
          <a:avLst/>
        </a:prstGeom>
        <a:solidFill>
          <a:schemeClr val="accent3">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Rutting &gt; 10mm</a:t>
          </a:r>
        </a:p>
      </xdr:txBody>
    </xdr:sp>
    <xdr:clientData/>
  </xdr:oneCellAnchor>
  <xdr:oneCellAnchor>
    <xdr:from>
      <xdr:col>34</xdr:col>
      <xdr:colOff>409577</xdr:colOff>
      <xdr:row>3</xdr:row>
      <xdr:rowOff>0</xdr:rowOff>
    </xdr:from>
    <xdr:ext cx="1000124" cy="309562"/>
    <xdr:sp macro="" textlink="">
      <xdr:nvSpPr>
        <xdr:cNvPr id="15" name="TextBox 14">
          <a:hlinkClick xmlns:r="http://schemas.openxmlformats.org/officeDocument/2006/relationships" r:id="rId5"/>
          <a:extLst>
            <a:ext uri="{FF2B5EF4-FFF2-40B4-BE49-F238E27FC236}">
              <a16:creationId xmlns:a16="http://schemas.microsoft.com/office/drawing/2014/main" id="{00000000-0008-0000-0100-00000F000000}"/>
            </a:ext>
          </a:extLst>
        </xdr:cNvPr>
        <xdr:cNvSpPr txBox="1"/>
      </xdr:nvSpPr>
      <xdr:spPr>
        <a:xfrm>
          <a:off x="20402552" y="0"/>
          <a:ext cx="1000124"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33</xdr:col>
      <xdr:colOff>9525</xdr:colOff>
      <xdr:row>3</xdr:row>
      <xdr:rowOff>0</xdr:rowOff>
    </xdr:from>
    <xdr:ext cx="1012031" cy="309562"/>
    <xdr:sp macro="" textlink="">
      <xdr:nvSpPr>
        <xdr:cNvPr id="16" name="TextBox 15">
          <a:hlinkClick xmlns:r="http://schemas.openxmlformats.org/officeDocument/2006/relationships" r:id="rId6"/>
          <a:extLst>
            <a:ext uri="{FF2B5EF4-FFF2-40B4-BE49-F238E27FC236}">
              <a16:creationId xmlns:a16="http://schemas.microsoft.com/office/drawing/2014/main" id="{00000000-0008-0000-0100-000010000000}"/>
            </a:ext>
          </a:extLst>
        </xdr:cNvPr>
        <xdr:cNvSpPr txBox="1"/>
      </xdr:nvSpPr>
      <xdr:spPr>
        <a:xfrm>
          <a:off x="19392900" y="0"/>
          <a:ext cx="1012031"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5305425" cy="314325"/>
    <xdr:sp macro="" textlink="Table!$J$174">
      <xdr:nvSpPr>
        <xdr:cNvPr id="2" name="TextBox 1">
          <a:extLst>
            <a:ext uri="{FF2B5EF4-FFF2-40B4-BE49-F238E27FC236}">
              <a16:creationId xmlns:a16="http://schemas.microsoft.com/office/drawing/2014/main" id="{00000000-0008-0000-0B00-000002000000}"/>
            </a:ext>
          </a:extLst>
        </xdr:cNvPr>
        <xdr:cNvSpPr txBox="1"/>
      </xdr:nvSpPr>
      <xdr:spPr>
        <a:xfrm>
          <a:off x="0" y="342900"/>
          <a:ext cx="5305425" cy="314325"/>
        </a:xfrm>
        <a:prstGeom prst="rect">
          <a:avLst/>
        </a:prstGeom>
        <a:solidFill>
          <a:srgbClr val="E3C16B"/>
        </a:solidFill>
      </xdr:spPr>
      <xdr:style>
        <a:lnRef idx="0">
          <a:schemeClr val="accent6"/>
        </a:lnRef>
        <a:fillRef idx="3">
          <a:schemeClr val="accent6"/>
        </a:fillRef>
        <a:effectRef idx="3">
          <a:schemeClr val="accent6"/>
        </a:effectRef>
        <a:fontRef idx="minor">
          <a:schemeClr val="lt1"/>
        </a:fontRef>
      </xdr:style>
      <xdr:txBody>
        <a:bodyPr vertOverflow="clip" wrap="square" rtlCol="0" anchor="t">
          <a:noAutofit/>
        </a:bodyPr>
        <a:lstStyle/>
        <a:p>
          <a:pPr algn="ctr"/>
          <a:fld id="{C1086699-324A-49C9-9541-98BAAD09D5E3}" type="TxLink">
            <a:rPr lang="en-US" sz="1600" b="0" i="0" u="none" strike="noStrike">
              <a:solidFill>
                <a:srgbClr val="000000"/>
              </a:solidFill>
              <a:latin typeface="Lucida Sans" pitchFamily="34" charset="0"/>
              <a:cs typeface="Arial"/>
            </a:rPr>
            <a:pPr algn="ctr"/>
            <a:t>2019 GSE-TL (SC) by NOC</a:t>
          </a:fld>
          <a:endParaRPr lang="en-NZ" sz="4400" b="0" baseline="0">
            <a:solidFill>
              <a:schemeClr val="tx1"/>
            </a:solidFill>
            <a:latin typeface="Lucida Sans" pitchFamily="34" charset="0"/>
          </a:endParaRPr>
        </a:p>
      </xdr:txBody>
    </xdr:sp>
    <xdr:clientData/>
  </xdr:oneCellAnchor>
  <xdr:oneCellAnchor>
    <xdr:from>
      <xdr:col>4</xdr:col>
      <xdr:colOff>38100</xdr:colOff>
      <xdr:row>1</xdr:row>
      <xdr:rowOff>1</xdr:rowOff>
    </xdr:from>
    <xdr:ext cx="5172075" cy="314325"/>
    <xdr:sp macro="" textlink="Table!$K$174">
      <xdr:nvSpPr>
        <xdr:cNvPr id="3" name="TextBox 2">
          <a:extLst>
            <a:ext uri="{FF2B5EF4-FFF2-40B4-BE49-F238E27FC236}">
              <a16:creationId xmlns:a16="http://schemas.microsoft.com/office/drawing/2014/main" id="{00000000-0008-0000-0B00-000003000000}"/>
            </a:ext>
          </a:extLst>
        </xdr:cNvPr>
        <xdr:cNvSpPr txBox="1"/>
      </xdr:nvSpPr>
      <xdr:spPr>
        <a:xfrm>
          <a:off x="5324475" y="342901"/>
          <a:ext cx="5172075" cy="314325"/>
        </a:xfrm>
        <a:prstGeom prst="rect">
          <a:avLst/>
        </a:prstGeom>
        <a:solidFill>
          <a:srgbClr val="CB9C27"/>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DE31908C-310C-4A48-A5B1-6A22DE4A4FB2}" type="TxLink">
            <a:rPr lang="en-US" sz="1400" b="0" i="0" u="none" strike="noStrike">
              <a:solidFill>
                <a:srgbClr val="000000"/>
              </a:solidFill>
              <a:latin typeface="Lucida Sans" pitchFamily="34" charset="0"/>
              <a:cs typeface="Arial"/>
            </a:rPr>
            <a:pPr algn="ctr"/>
            <a:t>2019 Deviation from the National GSE-TL (SC)  by NOC</a:t>
          </a:fld>
          <a:endParaRPr lang="en-NZ" sz="4000" baseline="0">
            <a:solidFill>
              <a:schemeClr val="tx1"/>
            </a:solidFill>
            <a:latin typeface="Lucida Sans" pitchFamily="34" charset="0"/>
          </a:endParaRPr>
        </a:p>
      </xdr:txBody>
    </xdr:sp>
    <xdr:clientData/>
  </xdr:oneCellAnchor>
  <xdr:twoCellAnchor>
    <xdr:from>
      <xdr:col>0</xdr:col>
      <xdr:colOff>0</xdr:colOff>
      <xdr:row>3</xdr:row>
      <xdr:rowOff>47625</xdr:rowOff>
    </xdr:from>
    <xdr:to>
      <xdr:col>3</xdr:col>
      <xdr:colOff>2228850</xdr:colOff>
      <xdr:row>22</xdr:row>
      <xdr:rowOff>62592</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3</xdr:row>
      <xdr:rowOff>47624</xdr:rowOff>
    </xdr:from>
    <xdr:to>
      <xdr:col>5</xdr:col>
      <xdr:colOff>9525</xdr:colOff>
      <xdr:row>22</xdr:row>
      <xdr:rowOff>85725</xdr:rowOff>
    </xdr:to>
    <xdr:graphicFrame macro="">
      <xdr:nvGraphicFramePr>
        <xdr:cNvPr id="5" name="Chart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57151</xdr:colOff>
      <xdr:row>26</xdr:row>
      <xdr:rowOff>38100</xdr:rowOff>
    </xdr:from>
    <xdr:to>
      <xdr:col>4</xdr:col>
      <xdr:colOff>5143501</xdr:colOff>
      <xdr:row>45</xdr:row>
      <xdr:rowOff>145596</xdr:rowOff>
    </xdr:to>
    <xdr:graphicFrame macro="">
      <xdr:nvGraphicFramePr>
        <xdr:cNvPr id="7" name="Chart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47</xdr:row>
      <xdr:rowOff>28575</xdr:rowOff>
    </xdr:from>
    <xdr:to>
      <xdr:col>3</xdr:col>
      <xdr:colOff>2171700</xdr:colOff>
      <xdr:row>67</xdr:row>
      <xdr:rowOff>9525</xdr:rowOff>
    </xdr:to>
    <xdr:graphicFrame macro="">
      <xdr:nvGraphicFramePr>
        <xdr:cNvPr id="9" name="Chart 8">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26</xdr:row>
      <xdr:rowOff>28575</xdr:rowOff>
    </xdr:from>
    <xdr:to>
      <xdr:col>3</xdr:col>
      <xdr:colOff>2162175</xdr:colOff>
      <xdr:row>45</xdr:row>
      <xdr:rowOff>104775</xdr:rowOff>
    </xdr:to>
    <xdr:graphicFrame macro="">
      <xdr:nvGraphicFramePr>
        <xdr:cNvPr id="11" name="Chart 10">
          <a:extLst>
            <a:ext uri="{FF2B5EF4-FFF2-40B4-BE49-F238E27FC236}">
              <a16:creationId xmlns:a16="http://schemas.microsoft.com/office/drawing/2014/main" id="{00000000-0008-0000-0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5</xdr:col>
      <xdr:colOff>866774</xdr:colOff>
      <xdr:row>2</xdr:row>
      <xdr:rowOff>0</xdr:rowOff>
    </xdr:from>
    <xdr:ext cx="1838325" cy="311127"/>
    <xdr:sp macro="" textlink="">
      <xdr:nvSpPr>
        <xdr:cNvPr id="10" name="TextBox 9">
          <a:hlinkClick xmlns:r="http://schemas.openxmlformats.org/officeDocument/2006/relationships" r:id="rId6"/>
          <a:extLst>
            <a:ext uri="{FF2B5EF4-FFF2-40B4-BE49-F238E27FC236}">
              <a16:creationId xmlns:a16="http://schemas.microsoft.com/office/drawing/2014/main" id="{00000000-0008-0000-0B00-00000A000000}"/>
            </a:ext>
          </a:extLst>
        </xdr:cNvPr>
        <xdr:cNvSpPr txBox="1"/>
      </xdr:nvSpPr>
      <xdr:spPr>
        <a:xfrm>
          <a:off x="11334749" y="49530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3619499</xdr:colOff>
      <xdr:row>2</xdr:row>
      <xdr:rowOff>0</xdr:rowOff>
    </xdr:from>
    <xdr:ext cx="885825" cy="309562"/>
    <xdr:sp macro="" textlink="">
      <xdr:nvSpPr>
        <xdr:cNvPr id="12" name="TextBox 11">
          <a:hlinkClick xmlns:r="http://schemas.openxmlformats.org/officeDocument/2006/relationships" r:id="rId7"/>
          <a:extLst>
            <a:ext uri="{FF2B5EF4-FFF2-40B4-BE49-F238E27FC236}">
              <a16:creationId xmlns:a16="http://schemas.microsoft.com/office/drawing/2014/main" id="{00000000-0008-0000-0B00-00000C000000}"/>
            </a:ext>
          </a:extLst>
        </xdr:cNvPr>
        <xdr:cNvSpPr txBox="1"/>
      </xdr:nvSpPr>
      <xdr:spPr>
        <a:xfrm>
          <a:off x="14087474" y="49530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2705099</xdr:colOff>
      <xdr:row>2</xdr:row>
      <xdr:rowOff>0</xdr:rowOff>
    </xdr:from>
    <xdr:ext cx="904875" cy="309562"/>
    <xdr:sp macro="" textlink="">
      <xdr:nvSpPr>
        <xdr:cNvPr id="13" name="TextBox 12">
          <a:hlinkClick xmlns:r="http://schemas.openxmlformats.org/officeDocument/2006/relationships" r:id="rId8"/>
          <a:extLst>
            <a:ext uri="{FF2B5EF4-FFF2-40B4-BE49-F238E27FC236}">
              <a16:creationId xmlns:a16="http://schemas.microsoft.com/office/drawing/2014/main" id="{00000000-0008-0000-0B00-00000D000000}"/>
            </a:ext>
          </a:extLst>
        </xdr:cNvPr>
        <xdr:cNvSpPr txBox="1"/>
      </xdr:nvSpPr>
      <xdr:spPr>
        <a:xfrm>
          <a:off x="13173074" y="49530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1790701</xdr:colOff>
      <xdr:row>15</xdr:row>
      <xdr:rowOff>97630</xdr:rowOff>
    </xdr:from>
    <xdr:ext cx="1838325" cy="297658"/>
    <xdr:sp macro="" textlink="">
      <xdr:nvSpPr>
        <xdr:cNvPr id="28" name="TextBox 27">
          <a:hlinkClick xmlns:r="http://schemas.openxmlformats.org/officeDocument/2006/relationships" r:id="rId9"/>
          <a:extLst>
            <a:ext uri="{FF2B5EF4-FFF2-40B4-BE49-F238E27FC236}">
              <a16:creationId xmlns:a16="http://schemas.microsoft.com/office/drawing/2014/main" id="{00000000-0008-0000-0B00-00001C000000}"/>
            </a:ext>
          </a:extLst>
        </xdr:cNvPr>
        <xdr:cNvSpPr txBox="1"/>
      </xdr:nvSpPr>
      <xdr:spPr>
        <a:xfrm flipH="1">
          <a:off x="12258676" y="2574130"/>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2714623</xdr:colOff>
      <xdr:row>7</xdr:row>
      <xdr:rowOff>135730</xdr:rowOff>
    </xdr:from>
    <xdr:ext cx="1847853" cy="297658"/>
    <xdr:sp macro="" textlink="">
      <xdr:nvSpPr>
        <xdr:cNvPr id="41" name="TextBox 40">
          <a:hlinkClick xmlns:r="http://schemas.openxmlformats.org/officeDocument/2006/relationships" r:id="rId7"/>
          <a:extLst>
            <a:ext uri="{FF2B5EF4-FFF2-40B4-BE49-F238E27FC236}">
              <a16:creationId xmlns:a16="http://schemas.microsoft.com/office/drawing/2014/main" id="{00000000-0008-0000-0B00-000029000000}"/>
            </a:ext>
          </a:extLst>
        </xdr:cNvPr>
        <xdr:cNvSpPr txBox="1"/>
      </xdr:nvSpPr>
      <xdr:spPr>
        <a:xfrm flipH="1">
          <a:off x="13182598" y="1393030"/>
          <a:ext cx="184785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851535</xdr:colOff>
      <xdr:row>9</xdr:row>
      <xdr:rowOff>135730</xdr:rowOff>
    </xdr:from>
    <xdr:ext cx="1857376" cy="297658"/>
    <xdr:sp macro="" textlink="">
      <xdr:nvSpPr>
        <xdr:cNvPr id="45" name="TextBox 44">
          <a:hlinkClick xmlns:r="http://schemas.openxmlformats.org/officeDocument/2006/relationships" r:id="rId10"/>
          <a:extLst>
            <a:ext uri="{FF2B5EF4-FFF2-40B4-BE49-F238E27FC236}">
              <a16:creationId xmlns:a16="http://schemas.microsoft.com/office/drawing/2014/main" id="{00000000-0008-0000-0B00-00002D000000}"/>
            </a:ext>
          </a:extLst>
        </xdr:cNvPr>
        <xdr:cNvSpPr txBox="1"/>
      </xdr:nvSpPr>
      <xdr:spPr>
        <a:xfrm flipH="1">
          <a:off x="10429875" y="1644490"/>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851537</xdr:colOff>
      <xdr:row>13</xdr:row>
      <xdr:rowOff>116680</xdr:rowOff>
    </xdr:from>
    <xdr:ext cx="1847850" cy="297658"/>
    <xdr:sp macro="" textlink="">
      <xdr:nvSpPr>
        <xdr:cNvPr id="46" name="TextBox 45">
          <a:hlinkClick xmlns:r="http://schemas.openxmlformats.org/officeDocument/2006/relationships" r:id="rId11"/>
          <a:extLst>
            <a:ext uri="{FF2B5EF4-FFF2-40B4-BE49-F238E27FC236}">
              <a16:creationId xmlns:a16="http://schemas.microsoft.com/office/drawing/2014/main" id="{00000000-0008-0000-0B00-00002E000000}"/>
            </a:ext>
          </a:extLst>
        </xdr:cNvPr>
        <xdr:cNvSpPr txBox="1"/>
      </xdr:nvSpPr>
      <xdr:spPr>
        <a:xfrm flipH="1">
          <a:off x="10429877" y="2204560"/>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2708491</xdr:colOff>
      <xdr:row>13</xdr:row>
      <xdr:rowOff>95250</xdr:rowOff>
    </xdr:from>
    <xdr:ext cx="1853985" cy="297658"/>
    <xdr:sp macro="" textlink="">
      <xdr:nvSpPr>
        <xdr:cNvPr id="48" name="TextBox 47">
          <a:hlinkClick xmlns:r="http://schemas.openxmlformats.org/officeDocument/2006/relationships" r:id="rId12"/>
          <a:extLst>
            <a:ext uri="{FF2B5EF4-FFF2-40B4-BE49-F238E27FC236}">
              <a16:creationId xmlns:a16="http://schemas.microsoft.com/office/drawing/2014/main" id="{00000000-0008-0000-0B00-000030000000}"/>
            </a:ext>
          </a:extLst>
        </xdr:cNvPr>
        <xdr:cNvSpPr txBox="1"/>
      </xdr:nvSpPr>
      <xdr:spPr>
        <a:xfrm flipH="1">
          <a:off x="13176466" y="2266950"/>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2698966</xdr:colOff>
      <xdr:row>4</xdr:row>
      <xdr:rowOff>0</xdr:rowOff>
    </xdr:from>
    <xdr:ext cx="1834936" cy="297658"/>
    <xdr:sp macro="" textlink="">
      <xdr:nvSpPr>
        <xdr:cNvPr id="49" name="TextBox 48">
          <a:hlinkClick xmlns:r="http://schemas.openxmlformats.org/officeDocument/2006/relationships" r:id="rId13"/>
          <a:extLst>
            <a:ext uri="{FF2B5EF4-FFF2-40B4-BE49-F238E27FC236}">
              <a16:creationId xmlns:a16="http://schemas.microsoft.com/office/drawing/2014/main" id="{00000000-0008-0000-0B00-000031000000}"/>
            </a:ext>
          </a:extLst>
        </xdr:cNvPr>
        <xdr:cNvSpPr txBox="1"/>
      </xdr:nvSpPr>
      <xdr:spPr>
        <a:xfrm flipH="1">
          <a:off x="13166941" y="800100"/>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860642</xdr:colOff>
      <xdr:row>5</xdr:row>
      <xdr:rowOff>142875</xdr:rowOff>
    </xdr:from>
    <xdr:ext cx="1844460" cy="297658"/>
    <xdr:sp macro="" textlink="">
      <xdr:nvSpPr>
        <xdr:cNvPr id="51" name="TextBox 50">
          <a:hlinkClick xmlns:r="http://schemas.openxmlformats.org/officeDocument/2006/relationships" r:id="rId14"/>
          <a:extLst>
            <a:ext uri="{FF2B5EF4-FFF2-40B4-BE49-F238E27FC236}">
              <a16:creationId xmlns:a16="http://schemas.microsoft.com/office/drawing/2014/main" id="{00000000-0008-0000-0B00-000033000000}"/>
            </a:ext>
          </a:extLst>
        </xdr:cNvPr>
        <xdr:cNvSpPr txBox="1"/>
      </xdr:nvSpPr>
      <xdr:spPr>
        <a:xfrm flipH="1">
          <a:off x="11328617" y="1095375"/>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5</xdr:col>
      <xdr:colOff>841590</xdr:colOff>
      <xdr:row>11</xdr:row>
      <xdr:rowOff>133350</xdr:rowOff>
    </xdr:from>
    <xdr:ext cx="1873036" cy="297658"/>
    <xdr:sp macro="" textlink="">
      <xdr:nvSpPr>
        <xdr:cNvPr id="52" name="TextBox 51">
          <a:hlinkClick xmlns:r="http://schemas.openxmlformats.org/officeDocument/2006/relationships" r:id="rId15"/>
          <a:extLst>
            <a:ext uri="{FF2B5EF4-FFF2-40B4-BE49-F238E27FC236}">
              <a16:creationId xmlns:a16="http://schemas.microsoft.com/office/drawing/2014/main" id="{00000000-0008-0000-0B00-000034000000}"/>
            </a:ext>
          </a:extLst>
        </xdr:cNvPr>
        <xdr:cNvSpPr txBox="1"/>
      </xdr:nvSpPr>
      <xdr:spPr>
        <a:xfrm flipH="1">
          <a:off x="11309565" y="2000250"/>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5</xdr:col>
      <xdr:colOff>2718016</xdr:colOff>
      <xdr:row>9</xdr:row>
      <xdr:rowOff>126205</xdr:rowOff>
    </xdr:from>
    <xdr:ext cx="1834936" cy="285749"/>
    <xdr:sp macro="" textlink="">
      <xdr:nvSpPr>
        <xdr:cNvPr id="53" name="TextBox 52">
          <a:hlinkClick xmlns:r="http://schemas.openxmlformats.org/officeDocument/2006/relationships" r:id="rId16"/>
          <a:extLst>
            <a:ext uri="{FF2B5EF4-FFF2-40B4-BE49-F238E27FC236}">
              <a16:creationId xmlns:a16="http://schemas.microsoft.com/office/drawing/2014/main" id="{00000000-0008-0000-0B00-000035000000}"/>
            </a:ext>
          </a:extLst>
        </xdr:cNvPr>
        <xdr:cNvSpPr txBox="1"/>
      </xdr:nvSpPr>
      <xdr:spPr>
        <a:xfrm flipH="1">
          <a:off x="13185991" y="1688305"/>
          <a:ext cx="1834936" cy="285749"/>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5</xdr:col>
      <xdr:colOff>2705100</xdr:colOff>
      <xdr:row>5</xdr:row>
      <xdr:rowOff>135730</xdr:rowOff>
    </xdr:from>
    <xdr:ext cx="1828802" cy="297658"/>
    <xdr:sp macro="" textlink="">
      <xdr:nvSpPr>
        <xdr:cNvPr id="54" name="TextBox 53">
          <a:hlinkClick xmlns:r="http://schemas.openxmlformats.org/officeDocument/2006/relationships" r:id="rId8"/>
          <a:extLst>
            <a:ext uri="{FF2B5EF4-FFF2-40B4-BE49-F238E27FC236}">
              <a16:creationId xmlns:a16="http://schemas.microsoft.com/office/drawing/2014/main" id="{00000000-0008-0000-0B00-000036000000}"/>
            </a:ext>
          </a:extLst>
        </xdr:cNvPr>
        <xdr:cNvSpPr txBox="1"/>
      </xdr:nvSpPr>
      <xdr:spPr>
        <a:xfrm flipH="1">
          <a:off x="13173075" y="1088230"/>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2724152</xdr:colOff>
      <xdr:row>11</xdr:row>
      <xdr:rowOff>97630</xdr:rowOff>
    </xdr:from>
    <xdr:ext cx="1834935" cy="297658"/>
    <xdr:sp macro="" textlink="">
      <xdr:nvSpPr>
        <xdr:cNvPr id="55" name="TextBox 54">
          <a:hlinkClick xmlns:r="http://schemas.openxmlformats.org/officeDocument/2006/relationships" r:id="rId17"/>
          <a:extLst>
            <a:ext uri="{FF2B5EF4-FFF2-40B4-BE49-F238E27FC236}">
              <a16:creationId xmlns:a16="http://schemas.microsoft.com/office/drawing/2014/main" id="{00000000-0008-0000-0B00-000037000000}"/>
            </a:ext>
          </a:extLst>
        </xdr:cNvPr>
        <xdr:cNvSpPr txBox="1"/>
      </xdr:nvSpPr>
      <xdr:spPr>
        <a:xfrm flipH="1">
          <a:off x="13192127" y="1964530"/>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857252</xdr:colOff>
      <xdr:row>4</xdr:row>
      <xdr:rowOff>11905</xdr:rowOff>
    </xdr:from>
    <xdr:ext cx="1844461" cy="297658"/>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B00-000039000000}"/>
            </a:ext>
          </a:extLst>
        </xdr:cNvPr>
        <xdr:cNvSpPr txBox="1"/>
      </xdr:nvSpPr>
      <xdr:spPr>
        <a:xfrm flipH="1">
          <a:off x="11325227" y="81200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twoCellAnchor>
    <xdr:from>
      <xdr:col>5</xdr:col>
      <xdr:colOff>114300</xdr:colOff>
      <xdr:row>26</xdr:row>
      <xdr:rowOff>47625</xdr:rowOff>
    </xdr:from>
    <xdr:to>
      <xdr:col>5</xdr:col>
      <xdr:colOff>5200650</xdr:colOff>
      <xdr:row>46</xdr:row>
      <xdr:rowOff>2721</xdr:rowOff>
    </xdr:to>
    <xdr:graphicFrame macro="">
      <xdr:nvGraphicFramePr>
        <xdr:cNvPr id="32" name="Chart 31">
          <a:extLst>
            <a:ext uri="{FF2B5EF4-FFF2-40B4-BE49-F238E27FC236}">
              <a16:creationId xmlns:a16="http://schemas.microsoft.com/office/drawing/2014/main" id="{00000000-0008-0000-0B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714375</xdr:colOff>
          <xdr:row>24</xdr:row>
          <xdr:rowOff>47625</xdr:rowOff>
        </xdr:from>
        <xdr:to>
          <xdr:col>1</xdr:col>
          <xdr:colOff>1495425</xdr:colOff>
          <xdr:row>24</xdr:row>
          <xdr:rowOff>247650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B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24</xdr:row>
          <xdr:rowOff>57150</xdr:rowOff>
        </xdr:from>
        <xdr:to>
          <xdr:col>3</xdr:col>
          <xdr:colOff>1590675</xdr:colOff>
          <xdr:row>24</xdr:row>
          <xdr:rowOff>257175</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B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771525</xdr:colOff>
          <xdr:row>24</xdr:row>
          <xdr:rowOff>57150</xdr:rowOff>
        </xdr:from>
        <xdr:to>
          <xdr:col>4</xdr:col>
          <xdr:colOff>2457450</xdr:colOff>
          <xdr:row>24</xdr:row>
          <xdr:rowOff>257175</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B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5</xdr:col>
      <xdr:colOff>838200</xdr:colOff>
      <xdr:row>7</xdr:row>
      <xdr:rowOff>114300</xdr:rowOff>
    </xdr:from>
    <xdr:ext cx="1873036" cy="297658"/>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B00-00001D000000}"/>
            </a:ext>
          </a:extLst>
        </xdr:cNvPr>
        <xdr:cNvSpPr txBox="1"/>
      </xdr:nvSpPr>
      <xdr:spPr>
        <a:xfrm flipH="1">
          <a:off x="10416540" y="133350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5305425" cy="314325"/>
    <xdr:sp macro="" textlink="Table!J294">
      <xdr:nvSpPr>
        <xdr:cNvPr id="2" name="TextBox 1">
          <a:extLst>
            <a:ext uri="{FF2B5EF4-FFF2-40B4-BE49-F238E27FC236}">
              <a16:creationId xmlns:a16="http://schemas.microsoft.com/office/drawing/2014/main" id="{00000000-0008-0000-0C00-000002000000}"/>
            </a:ext>
          </a:extLst>
        </xdr:cNvPr>
        <xdr:cNvSpPr txBox="1"/>
      </xdr:nvSpPr>
      <xdr:spPr>
        <a:xfrm>
          <a:off x="0" y="323850"/>
          <a:ext cx="5305425" cy="314325"/>
        </a:xfrm>
        <a:prstGeom prst="rect">
          <a:avLst/>
        </a:prstGeom>
        <a:solidFill>
          <a:srgbClr val="DA3A3E"/>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878E8D1E-489F-4A0A-88E8-0CAE4E158BCB}" type="TxLink">
            <a:rPr lang="en-US" sz="1400" b="0" i="0" u="none" strike="noStrike">
              <a:solidFill>
                <a:schemeClr val="bg1"/>
              </a:solidFill>
              <a:latin typeface="Lucida Sans" pitchFamily="34" charset="0"/>
              <a:cs typeface="Arial"/>
            </a:rPr>
            <a:pPr algn="ctr"/>
            <a:t>2019 Average Roughness by NOC</a:t>
          </a:fld>
          <a:endParaRPr lang="en-NZ" sz="1400" b="0" baseline="0">
            <a:solidFill>
              <a:schemeClr val="bg1"/>
            </a:solidFill>
            <a:latin typeface="Lucida Sans" pitchFamily="34" charset="0"/>
          </a:endParaRPr>
        </a:p>
      </xdr:txBody>
    </xdr:sp>
    <xdr:clientData/>
  </xdr:oneCellAnchor>
  <xdr:oneCellAnchor>
    <xdr:from>
      <xdr:col>4</xdr:col>
      <xdr:colOff>38100</xdr:colOff>
      <xdr:row>1</xdr:row>
      <xdr:rowOff>1</xdr:rowOff>
    </xdr:from>
    <xdr:ext cx="5172075" cy="314325"/>
    <xdr:sp macro="" textlink="Table!K294">
      <xdr:nvSpPr>
        <xdr:cNvPr id="3" name="TextBox 2">
          <a:extLst>
            <a:ext uri="{FF2B5EF4-FFF2-40B4-BE49-F238E27FC236}">
              <a16:creationId xmlns:a16="http://schemas.microsoft.com/office/drawing/2014/main" id="{00000000-0008-0000-0C00-000003000000}"/>
            </a:ext>
          </a:extLst>
        </xdr:cNvPr>
        <xdr:cNvSpPr txBox="1"/>
      </xdr:nvSpPr>
      <xdr:spPr>
        <a:xfrm>
          <a:off x="5324475" y="323851"/>
          <a:ext cx="5172075" cy="314325"/>
        </a:xfrm>
        <a:prstGeom prst="rect">
          <a:avLst/>
        </a:prstGeom>
        <a:solidFill>
          <a:srgbClr val="F95565">
            <a:alpha val="79000"/>
          </a:srgb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60D8D0E0-9985-4DF3-89DC-790DEA9B4866}" type="TxLink">
            <a:rPr lang="en-US" sz="1400" b="0" i="0" u="none" strike="noStrike">
              <a:solidFill>
                <a:srgbClr val="000000"/>
              </a:solidFill>
              <a:latin typeface="Lucida Sans" pitchFamily="34" charset="0"/>
              <a:cs typeface="Arial"/>
            </a:rPr>
            <a:pPr algn="ctr"/>
            <a:t>2019 Deviation from the National Ave Roughness by NOC</a:t>
          </a:fld>
          <a:endParaRPr lang="en-NZ" sz="1400" baseline="0">
            <a:solidFill>
              <a:sysClr val="windowText" lastClr="000000"/>
            </a:solidFill>
            <a:latin typeface="Lucida Sans" pitchFamily="34" charset="0"/>
          </a:endParaRPr>
        </a:p>
      </xdr:txBody>
    </xdr:sp>
    <xdr:clientData/>
  </xdr:oneCellAnchor>
  <xdr:twoCellAnchor>
    <xdr:from>
      <xdr:col>0</xdr:col>
      <xdr:colOff>47625</xdr:colOff>
      <xdr:row>3</xdr:row>
      <xdr:rowOff>19050</xdr:rowOff>
    </xdr:from>
    <xdr:to>
      <xdr:col>3</xdr:col>
      <xdr:colOff>2190750</xdr:colOff>
      <xdr:row>21</xdr:row>
      <xdr:rowOff>28575</xdr:rowOff>
    </xdr:to>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38099</xdr:colOff>
      <xdr:row>3</xdr:row>
      <xdr:rowOff>28576</xdr:rowOff>
    </xdr:from>
    <xdr:to>
      <xdr:col>5</xdr:col>
      <xdr:colOff>2562224</xdr:colOff>
      <xdr:row>21</xdr:row>
      <xdr:rowOff>28576</xdr:rowOff>
    </xdr:to>
    <xdr:graphicFrame macro="">
      <xdr:nvGraphicFramePr>
        <xdr:cNvPr id="7" name="Chart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0</xdr:colOff>
      <xdr:row>1</xdr:row>
      <xdr:rowOff>0</xdr:rowOff>
    </xdr:from>
    <xdr:ext cx="5172075" cy="314325"/>
    <xdr:sp macro="" textlink="Table!L294">
      <xdr:nvSpPr>
        <xdr:cNvPr id="9" name="TextBox 8">
          <a:extLst>
            <a:ext uri="{FF2B5EF4-FFF2-40B4-BE49-F238E27FC236}">
              <a16:creationId xmlns:a16="http://schemas.microsoft.com/office/drawing/2014/main" id="{00000000-0008-0000-0C00-000009000000}"/>
            </a:ext>
          </a:extLst>
        </xdr:cNvPr>
        <xdr:cNvSpPr txBox="1"/>
      </xdr:nvSpPr>
      <xdr:spPr>
        <a:xfrm>
          <a:off x="10467975" y="323850"/>
          <a:ext cx="5172075" cy="314325"/>
        </a:xfrm>
        <a:prstGeom prst="rect">
          <a:avLst/>
        </a:prstGeom>
        <a:solidFill>
          <a:srgbClr val="F95565">
            <a:alpha val="28000"/>
          </a:srgb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55FE2AD0-DBCB-4FFE-89A1-C63096B4B9F2}" type="TxLink">
            <a:rPr lang="en-US" sz="1600" b="0" i="0" u="none" strike="noStrike">
              <a:solidFill>
                <a:schemeClr val="bg1"/>
              </a:solidFill>
              <a:latin typeface="Lucida Sans" pitchFamily="34" charset="0"/>
              <a:cs typeface="Arial"/>
            </a:rPr>
            <a:pPr algn="ctr"/>
            <a:t>2019 Rougness &gt;150 NAASRA (20m) by NOC</a:t>
          </a:fld>
          <a:endParaRPr lang="en-NZ" sz="1600" baseline="0">
            <a:solidFill>
              <a:schemeClr val="bg1"/>
            </a:solidFill>
            <a:latin typeface="Lucida Sans" pitchFamily="34" charset="0"/>
          </a:endParaRPr>
        </a:p>
      </xdr:txBody>
    </xdr:sp>
    <xdr:clientData/>
  </xdr:oneCellAnchor>
  <xdr:twoCellAnchor>
    <xdr:from>
      <xdr:col>6</xdr:col>
      <xdr:colOff>95250</xdr:colOff>
      <xdr:row>3</xdr:row>
      <xdr:rowOff>57151</xdr:rowOff>
    </xdr:from>
    <xdr:to>
      <xdr:col>6</xdr:col>
      <xdr:colOff>5105400</xdr:colOff>
      <xdr:row>21</xdr:row>
      <xdr:rowOff>38100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23</xdr:row>
      <xdr:rowOff>0</xdr:rowOff>
    </xdr:from>
    <xdr:ext cx="5305425" cy="314325"/>
    <xdr:sp macro="" textlink="Table!N294">
      <xdr:nvSpPr>
        <xdr:cNvPr id="11" name="TextBox 10">
          <a:extLst>
            <a:ext uri="{FF2B5EF4-FFF2-40B4-BE49-F238E27FC236}">
              <a16:creationId xmlns:a16="http://schemas.microsoft.com/office/drawing/2014/main" id="{00000000-0008-0000-0C00-00000B000000}"/>
            </a:ext>
          </a:extLst>
        </xdr:cNvPr>
        <xdr:cNvSpPr txBox="1"/>
      </xdr:nvSpPr>
      <xdr:spPr>
        <a:xfrm>
          <a:off x="0" y="3524250"/>
          <a:ext cx="5305425" cy="314325"/>
        </a:xfrm>
        <a:prstGeom prst="rect">
          <a:avLst/>
        </a:prstGeom>
        <a:solidFill>
          <a:srgbClr val="7E181A"/>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2A334D9F-4F05-4A78-842B-63BE8AFED400}" type="TxLink">
            <a:rPr lang="en-US" sz="1200" b="1" i="0" u="none" strike="noStrike">
              <a:solidFill>
                <a:schemeClr val="bg1">
                  <a:lumMod val="95000"/>
                </a:schemeClr>
              </a:solidFill>
              <a:latin typeface="Lucida Sans" panose="020B0602030504020204" pitchFamily="34" charset="0"/>
              <a:cs typeface="Arial"/>
            </a:rPr>
            <a:pPr algn="ctr"/>
            <a:t>2019 Deviation from the National Roughness &gt;150NAASRA by NOC</a:t>
          </a:fld>
          <a:endParaRPr lang="en-NZ" sz="3600" b="1" baseline="0">
            <a:solidFill>
              <a:schemeClr val="bg1">
                <a:lumMod val="95000"/>
              </a:schemeClr>
            </a:solidFill>
            <a:latin typeface="Lucida Sans" pitchFamily="34" charset="0"/>
          </a:endParaRPr>
        </a:p>
      </xdr:txBody>
    </xdr:sp>
    <xdr:clientData/>
  </xdr:oneCellAnchor>
  <xdr:oneCellAnchor>
    <xdr:from>
      <xdr:col>4</xdr:col>
      <xdr:colOff>38100</xdr:colOff>
      <xdr:row>23</xdr:row>
      <xdr:rowOff>1</xdr:rowOff>
    </xdr:from>
    <xdr:ext cx="5172075" cy="314325"/>
    <xdr:sp macro="" textlink="Table!M294">
      <xdr:nvSpPr>
        <xdr:cNvPr id="12" name="TextBox 11">
          <a:extLst>
            <a:ext uri="{FF2B5EF4-FFF2-40B4-BE49-F238E27FC236}">
              <a16:creationId xmlns:a16="http://schemas.microsoft.com/office/drawing/2014/main" id="{00000000-0008-0000-0C00-00000C000000}"/>
            </a:ext>
          </a:extLst>
        </xdr:cNvPr>
        <xdr:cNvSpPr txBox="1"/>
      </xdr:nvSpPr>
      <xdr:spPr>
        <a:xfrm>
          <a:off x="5324475" y="3524251"/>
          <a:ext cx="5172075" cy="314325"/>
        </a:xfrm>
        <a:prstGeom prst="rect">
          <a:avLst/>
        </a:prstGeom>
        <a:solidFill>
          <a:srgbClr val="AF2124">
            <a:alpha val="78824"/>
          </a:srgb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99C5A6B3-3F6B-44C0-9216-B6E2209327D1}" type="TxLink">
            <a:rPr lang="en-US" sz="1600" b="0" i="0" u="none" strike="noStrike">
              <a:solidFill>
                <a:schemeClr val="bg1">
                  <a:lumMod val="95000"/>
                </a:schemeClr>
              </a:solidFill>
              <a:latin typeface="Lucida Sans" pitchFamily="34" charset="0"/>
              <a:cs typeface="Arial"/>
            </a:rPr>
            <a:pPr algn="ctr"/>
            <a:t>2019 Rougness &gt;Threshold (100m) by NOC</a:t>
          </a:fld>
          <a:endParaRPr lang="en-NZ" sz="4400" baseline="0">
            <a:solidFill>
              <a:schemeClr val="bg1">
                <a:lumMod val="95000"/>
              </a:schemeClr>
            </a:solidFill>
            <a:latin typeface="Lucida Sans" pitchFamily="34" charset="0"/>
          </a:endParaRPr>
        </a:p>
      </xdr:txBody>
    </xdr:sp>
    <xdr:clientData/>
  </xdr:oneCellAnchor>
  <xdr:oneCellAnchor>
    <xdr:from>
      <xdr:col>6</xdr:col>
      <xdr:colOff>0</xdr:colOff>
      <xdr:row>23</xdr:row>
      <xdr:rowOff>0</xdr:rowOff>
    </xdr:from>
    <xdr:ext cx="5172075" cy="314325"/>
    <xdr:sp macro="" textlink="Table!O294">
      <xdr:nvSpPr>
        <xdr:cNvPr id="13" name="TextBox 12">
          <a:extLst>
            <a:ext uri="{FF2B5EF4-FFF2-40B4-BE49-F238E27FC236}">
              <a16:creationId xmlns:a16="http://schemas.microsoft.com/office/drawing/2014/main" id="{00000000-0008-0000-0C00-00000D000000}"/>
            </a:ext>
          </a:extLst>
        </xdr:cNvPr>
        <xdr:cNvSpPr txBox="1"/>
      </xdr:nvSpPr>
      <xdr:spPr>
        <a:xfrm>
          <a:off x="10467975" y="3524250"/>
          <a:ext cx="5172075" cy="314325"/>
        </a:xfrm>
        <a:prstGeom prst="rect">
          <a:avLst/>
        </a:prstGeom>
        <a:solidFill>
          <a:srgbClr val="D6282C">
            <a:alpha val="80784"/>
          </a:srgb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7613E2F5-7545-43B3-A6D5-DDAE435D32A6}" type="TxLink">
            <a:rPr lang="en-US" sz="1100" b="0" i="0" u="none" strike="noStrike">
              <a:solidFill>
                <a:schemeClr val="bg1">
                  <a:lumMod val="95000"/>
                </a:schemeClr>
              </a:solidFill>
              <a:latin typeface="Lucida Sans" pitchFamily="34" charset="0"/>
              <a:cs typeface="Arial"/>
            </a:rPr>
            <a:pPr algn="ctr"/>
            <a:t>Deviation Deviation from the National Roughness &gt; Threshold by NOC</a:t>
          </a:fld>
          <a:endParaRPr lang="en-NZ" sz="3200" baseline="0">
            <a:solidFill>
              <a:schemeClr val="bg1">
                <a:lumMod val="95000"/>
              </a:schemeClr>
            </a:solidFill>
            <a:latin typeface="Lucida Sans" pitchFamily="34" charset="0"/>
          </a:endParaRPr>
        </a:p>
      </xdr:txBody>
    </xdr:sp>
    <xdr:clientData/>
  </xdr:oneCellAnchor>
  <xdr:twoCellAnchor>
    <xdr:from>
      <xdr:col>0</xdr:col>
      <xdr:colOff>28574</xdr:colOff>
      <xdr:row>25</xdr:row>
      <xdr:rowOff>66675</xdr:rowOff>
    </xdr:from>
    <xdr:to>
      <xdr:col>3</xdr:col>
      <xdr:colOff>2133599</xdr:colOff>
      <xdr:row>43</xdr:row>
      <xdr:rowOff>97970</xdr:rowOff>
    </xdr:to>
    <xdr:graphicFrame macro="">
      <xdr:nvGraphicFramePr>
        <xdr:cNvPr id="14" name="Chart 13">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19049</xdr:colOff>
      <xdr:row>25</xdr:row>
      <xdr:rowOff>57150</xdr:rowOff>
    </xdr:from>
    <xdr:to>
      <xdr:col>6</xdr:col>
      <xdr:colOff>5114925</xdr:colOff>
      <xdr:row>43</xdr:row>
      <xdr:rowOff>88445</xdr:rowOff>
    </xdr:to>
    <xdr:graphicFrame macro="">
      <xdr:nvGraphicFramePr>
        <xdr:cNvPr id="15" name="Chart 14">
          <a:extLst>
            <a:ext uri="{FF2B5EF4-FFF2-40B4-BE49-F238E27FC236}">
              <a16:creationId xmlns:a16="http://schemas.microsoft.com/office/drawing/2014/main"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123825</xdr:colOff>
      <xdr:row>25</xdr:row>
      <xdr:rowOff>38100</xdr:rowOff>
    </xdr:from>
    <xdr:to>
      <xdr:col>5</xdr:col>
      <xdr:colOff>2466975</xdr:colOff>
      <xdr:row>43</xdr:row>
      <xdr:rowOff>69395</xdr:rowOff>
    </xdr:to>
    <xdr:graphicFrame macro="">
      <xdr:nvGraphicFramePr>
        <xdr:cNvPr id="16" name="Chart 15">
          <a:extLst>
            <a:ext uri="{FF2B5EF4-FFF2-40B4-BE49-F238E27FC236}">
              <a16:creationId xmlns:a16="http://schemas.microsoft.com/office/drawing/2014/main" id="{00000000-0008-0000-0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95250</xdr:colOff>
      <xdr:row>48</xdr:row>
      <xdr:rowOff>142874</xdr:rowOff>
    </xdr:from>
    <xdr:to>
      <xdr:col>3</xdr:col>
      <xdr:colOff>2085975</xdr:colOff>
      <xdr:row>67</xdr:row>
      <xdr:rowOff>142875</xdr:rowOff>
    </xdr:to>
    <xdr:graphicFrame macro="">
      <xdr:nvGraphicFramePr>
        <xdr:cNvPr id="18" name="Chart 17">
          <a:extLst>
            <a:ext uri="{FF2B5EF4-FFF2-40B4-BE49-F238E27FC236}">
              <a16:creationId xmlns:a16="http://schemas.microsoft.com/office/drawing/2014/main"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2219325</xdr:colOff>
      <xdr:row>49</xdr:row>
      <xdr:rowOff>9524</xdr:rowOff>
    </xdr:from>
    <xdr:to>
      <xdr:col>5</xdr:col>
      <xdr:colOff>2600325</xdr:colOff>
      <xdr:row>67</xdr:row>
      <xdr:rowOff>133349</xdr:rowOff>
    </xdr:to>
    <xdr:graphicFrame macro="">
      <xdr:nvGraphicFramePr>
        <xdr:cNvPr id="19" name="Chart 18">
          <a:extLst>
            <a:ext uri="{FF2B5EF4-FFF2-40B4-BE49-F238E27FC236}">
              <a16:creationId xmlns:a16="http://schemas.microsoft.com/office/drawing/2014/main" id="{00000000-0008-0000-0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38099</xdr:colOff>
      <xdr:row>68</xdr:row>
      <xdr:rowOff>38100</xdr:rowOff>
    </xdr:from>
    <xdr:to>
      <xdr:col>5</xdr:col>
      <xdr:colOff>2581275</xdr:colOff>
      <xdr:row>85</xdr:row>
      <xdr:rowOff>142875</xdr:rowOff>
    </xdr:to>
    <xdr:graphicFrame macro="">
      <xdr:nvGraphicFramePr>
        <xdr:cNvPr id="20" name="Chart 19">
          <a:extLst>
            <a:ext uri="{FF2B5EF4-FFF2-40B4-BE49-F238E27FC236}">
              <a16:creationId xmlns:a16="http://schemas.microsoft.com/office/drawing/2014/main"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114300</xdr:colOff>
      <xdr:row>49</xdr:row>
      <xdr:rowOff>0</xdr:rowOff>
    </xdr:from>
    <xdr:to>
      <xdr:col>6</xdr:col>
      <xdr:colOff>5105400</xdr:colOff>
      <xdr:row>68</xdr:row>
      <xdr:rowOff>0</xdr:rowOff>
    </xdr:to>
    <xdr:graphicFrame macro="">
      <xdr:nvGraphicFramePr>
        <xdr:cNvPr id="21" name="Chart 20">
          <a:extLst>
            <a:ext uri="{FF2B5EF4-FFF2-40B4-BE49-F238E27FC236}">
              <a16:creationId xmlns:a16="http://schemas.microsoft.com/office/drawing/2014/main" id="{00000000-0008-0000-0C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123825</xdr:colOff>
      <xdr:row>68</xdr:row>
      <xdr:rowOff>66675</xdr:rowOff>
    </xdr:from>
    <xdr:to>
      <xdr:col>6</xdr:col>
      <xdr:colOff>5076825</xdr:colOff>
      <xdr:row>86</xdr:row>
      <xdr:rowOff>0</xdr:rowOff>
    </xdr:to>
    <xdr:graphicFrame macro="">
      <xdr:nvGraphicFramePr>
        <xdr:cNvPr id="22" name="Chart 21">
          <a:extLst>
            <a:ext uri="{FF2B5EF4-FFF2-40B4-BE49-F238E27FC236}">
              <a16:creationId xmlns:a16="http://schemas.microsoft.com/office/drawing/2014/main"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123825</xdr:colOff>
      <xdr:row>70</xdr:row>
      <xdr:rowOff>123826</xdr:rowOff>
    </xdr:from>
    <xdr:to>
      <xdr:col>3</xdr:col>
      <xdr:colOff>2162175</xdr:colOff>
      <xdr:row>85</xdr:row>
      <xdr:rowOff>123826</xdr:rowOff>
    </xdr:to>
    <xdr:graphicFrame macro="">
      <xdr:nvGraphicFramePr>
        <xdr:cNvPr id="23" name="Chart 22">
          <a:extLst>
            <a:ext uri="{FF2B5EF4-FFF2-40B4-BE49-F238E27FC236}">
              <a16:creationId xmlns:a16="http://schemas.microsoft.com/office/drawing/2014/main" id="{00000000-0008-0000-0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409574</xdr:colOff>
      <xdr:row>2</xdr:row>
      <xdr:rowOff>0</xdr:rowOff>
    </xdr:from>
    <xdr:ext cx="1838325" cy="311127"/>
    <xdr:sp macro="" textlink="">
      <xdr:nvSpPr>
        <xdr:cNvPr id="26" name="TextBox 25">
          <a:hlinkClick xmlns:r="http://schemas.openxmlformats.org/officeDocument/2006/relationships" r:id="rId13"/>
          <a:extLst>
            <a:ext uri="{FF2B5EF4-FFF2-40B4-BE49-F238E27FC236}">
              <a16:creationId xmlns:a16="http://schemas.microsoft.com/office/drawing/2014/main" id="{00000000-0008-0000-0C00-00001A000000}"/>
            </a:ext>
          </a:extLst>
        </xdr:cNvPr>
        <xdr:cNvSpPr txBox="1"/>
      </xdr:nvSpPr>
      <xdr:spPr>
        <a:xfrm>
          <a:off x="16097249" y="600075"/>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10</xdr:col>
      <xdr:colOff>205739</xdr:colOff>
      <xdr:row>2</xdr:row>
      <xdr:rowOff>0</xdr:rowOff>
    </xdr:from>
    <xdr:ext cx="885825" cy="309562"/>
    <xdr:sp macro="" textlink="">
      <xdr:nvSpPr>
        <xdr:cNvPr id="27" name="TextBox 26">
          <a:hlinkClick xmlns:r="http://schemas.openxmlformats.org/officeDocument/2006/relationships" r:id="rId14"/>
          <a:extLst>
            <a:ext uri="{FF2B5EF4-FFF2-40B4-BE49-F238E27FC236}">
              <a16:creationId xmlns:a16="http://schemas.microsoft.com/office/drawing/2014/main" id="{00000000-0008-0000-0C00-00001B000000}"/>
            </a:ext>
          </a:extLst>
        </xdr:cNvPr>
        <xdr:cNvSpPr txBox="1"/>
      </xdr:nvSpPr>
      <xdr:spPr>
        <a:xfrm>
          <a:off x="17480279" y="58674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8</xdr:col>
      <xdr:colOff>434339</xdr:colOff>
      <xdr:row>2</xdr:row>
      <xdr:rowOff>0</xdr:rowOff>
    </xdr:from>
    <xdr:ext cx="904875" cy="309562"/>
    <xdr:sp macro="" textlink="">
      <xdr:nvSpPr>
        <xdr:cNvPr id="28" name="TextBox 27">
          <a:hlinkClick xmlns:r="http://schemas.openxmlformats.org/officeDocument/2006/relationships" r:id="rId15"/>
          <a:extLst>
            <a:ext uri="{FF2B5EF4-FFF2-40B4-BE49-F238E27FC236}">
              <a16:creationId xmlns:a16="http://schemas.microsoft.com/office/drawing/2014/main" id="{00000000-0008-0000-0C00-00001C000000}"/>
            </a:ext>
          </a:extLst>
        </xdr:cNvPr>
        <xdr:cNvSpPr txBox="1"/>
      </xdr:nvSpPr>
      <xdr:spPr>
        <a:xfrm>
          <a:off x="16596359" y="58674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7</xdr:col>
      <xdr:colOff>1314451</xdr:colOff>
      <xdr:row>15</xdr:row>
      <xdr:rowOff>116680</xdr:rowOff>
    </xdr:from>
    <xdr:ext cx="1838325" cy="297658"/>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C00-000028000000}"/>
            </a:ext>
          </a:extLst>
        </xdr:cNvPr>
        <xdr:cNvSpPr txBox="1"/>
      </xdr:nvSpPr>
      <xdr:spPr>
        <a:xfrm flipH="1">
          <a:off x="17002126" y="2697955"/>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7</xdr:col>
      <xdr:colOff>371475</xdr:colOff>
      <xdr:row>9</xdr:row>
      <xdr:rowOff>135730</xdr:rowOff>
    </xdr:from>
    <xdr:ext cx="1857376" cy="297658"/>
    <xdr:sp macro="" textlink="">
      <xdr:nvSpPr>
        <xdr:cNvPr id="43" name="TextBox 42">
          <a:hlinkClick xmlns:r="http://schemas.openxmlformats.org/officeDocument/2006/relationships" r:id="rId14"/>
          <a:extLst>
            <a:ext uri="{FF2B5EF4-FFF2-40B4-BE49-F238E27FC236}">
              <a16:creationId xmlns:a16="http://schemas.microsoft.com/office/drawing/2014/main" id="{00000000-0008-0000-0C00-00002B000000}"/>
            </a:ext>
          </a:extLst>
        </xdr:cNvPr>
        <xdr:cNvSpPr txBox="1"/>
      </xdr:nvSpPr>
      <xdr:spPr>
        <a:xfrm flipH="1">
          <a:off x="16059150" y="1802605"/>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7</xdr:col>
      <xdr:colOff>361952</xdr:colOff>
      <xdr:row>13</xdr:row>
      <xdr:rowOff>126205</xdr:rowOff>
    </xdr:from>
    <xdr:ext cx="1847850" cy="297658"/>
    <xdr:sp macro="" textlink="">
      <xdr:nvSpPr>
        <xdr:cNvPr id="44" name="TextBox 43">
          <a:hlinkClick xmlns:r="http://schemas.openxmlformats.org/officeDocument/2006/relationships" r:id="rId17"/>
          <a:extLst>
            <a:ext uri="{FF2B5EF4-FFF2-40B4-BE49-F238E27FC236}">
              <a16:creationId xmlns:a16="http://schemas.microsoft.com/office/drawing/2014/main" id="{00000000-0008-0000-0C00-00002C000000}"/>
            </a:ext>
          </a:extLst>
        </xdr:cNvPr>
        <xdr:cNvSpPr txBox="1"/>
      </xdr:nvSpPr>
      <xdr:spPr>
        <a:xfrm flipH="1">
          <a:off x="16049627" y="2402680"/>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8</xdr:col>
      <xdr:colOff>409156</xdr:colOff>
      <xdr:row>13</xdr:row>
      <xdr:rowOff>142875</xdr:rowOff>
    </xdr:from>
    <xdr:ext cx="1853985" cy="297658"/>
    <xdr:sp macro="" textlink="">
      <xdr:nvSpPr>
        <xdr:cNvPr id="51" name="TextBox 50">
          <a:hlinkClick xmlns:r="http://schemas.openxmlformats.org/officeDocument/2006/relationships" r:id="rId18"/>
          <a:extLst>
            <a:ext uri="{FF2B5EF4-FFF2-40B4-BE49-F238E27FC236}">
              <a16:creationId xmlns:a16="http://schemas.microsoft.com/office/drawing/2014/main" id="{00000000-0008-0000-0C00-000033000000}"/>
            </a:ext>
          </a:extLst>
        </xdr:cNvPr>
        <xdr:cNvSpPr txBox="1"/>
      </xdr:nvSpPr>
      <xdr:spPr>
        <a:xfrm flipH="1">
          <a:off x="16571176" y="2322195"/>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8</xdr:col>
      <xdr:colOff>430111</xdr:colOff>
      <xdr:row>4</xdr:row>
      <xdr:rowOff>9525</xdr:rowOff>
    </xdr:from>
    <xdr:ext cx="1834936" cy="297658"/>
    <xdr:sp macro="" textlink="">
      <xdr:nvSpPr>
        <xdr:cNvPr id="60" name="TextBox 59">
          <a:hlinkClick xmlns:r="http://schemas.openxmlformats.org/officeDocument/2006/relationships" r:id="rId19"/>
          <a:extLst>
            <a:ext uri="{FF2B5EF4-FFF2-40B4-BE49-F238E27FC236}">
              <a16:creationId xmlns:a16="http://schemas.microsoft.com/office/drawing/2014/main" id="{00000000-0008-0000-0C00-00003C000000}"/>
            </a:ext>
          </a:extLst>
        </xdr:cNvPr>
        <xdr:cNvSpPr txBox="1"/>
      </xdr:nvSpPr>
      <xdr:spPr>
        <a:xfrm flipH="1">
          <a:off x="16592131" y="885825"/>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7</xdr:col>
      <xdr:colOff>374867</xdr:colOff>
      <xdr:row>6</xdr:row>
      <xdr:rowOff>0</xdr:rowOff>
    </xdr:from>
    <xdr:ext cx="1844460" cy="297658"/>
    <xdr:sp macro="" textlink="">
      <xdr:nvSpPr>
        <xdr:cNvPr id="62" name="TextBox 61">
          <a:hlinkClick xmlns:r="http://schemas.openxmlformats.org/officeDocument/2006/relationships" r:id="rId20"/>
          <a:extLst>
            <a:ext uri="{FF2B5EF4-FFF2-40B4-BE49-F238E27FC236}">
              <a16:creationId xmlns:a16="http://schemas.microsoft.com/office/drawing/2014/main" id="{00000000-0008-0000-0C00-00003E000000}"/>
            </a:ext>
          </a:extLst>
        </xdr:cNvPr>
        <xdr:cNvSpPr txBox="1"/>
      </xdr:nvSpPr>
      <xdr:spPr>
        <a:xfrm flipH="1">
          <a:off x="16062542" y="1209675"/>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7</xdr:col>
      <xdr:colOff>365340</xdr:colOff>
      <xdr:row>11</xdr:row>
      <xdr:rowOff>133350</xdr:rowOff>
    </xdr:from>
    <xdr:ext cx="1873036" cy="297658"/>
    <xdr:sp macro="" textlink="">
      <xdr:nvSpPr>
        <xdr:cNvPr id="63" name="TextBox 62">
          <a:hlinkClick xmlns:r="http://schemas.openxmlformats.org/officeDocument/2006/relationships" r:id="rId21"/>
          <a:extLst>
            <a:ext uri="{FF2B5EF4-FFF2-40B4-BE49-F238E27FC236}">
              <a16:creationId xmlns:a16="http://schemas.microsoft.com/office/drawing/2014/main" id="{00000000-0008-0000-0C00-00003F000000}"/>
            </a:ext>
          </a:extLst>
        </xdr:cNvPr>
        <xdr:cNvSpPr txBox="1"/>
      </xdr:nvSpPr>
      <xdr:spPr>
        <a:xfrm flipH="1">
          <a:off x="16053015" y="2105025"/>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8</xdr:col>
      <xdr:colOff>428206</xdr:colOff>
      <xdr:row>10</xdr:row>
      <xdr:rowOff>2380</xdr:rowOff>
    </xdr:from>
    <xdr:ext cx="1834936" cy="285749"/>
    <xdr:sp macro="" textlink="">
      <xdr:nvSpPr>
        <xdr:cNvPr id="64" name="TextBox 63">
          <a:hlinkClick xmlns:r="http://schemas.openxmlformats.org/officeDocument/2006/relationships" r:id="rId22"/>
          <a:extLst>
            <a:ext uri="{FF2B5EF4-FFF2-40B4-BE49-F238E27FC236}">
              <a16:creationId xmlns:a16="http://schemas.microsoft.com/office/drawing/2014/main" id="{00000000-0008-0000-0C00-000040000000}"/>
            </a:ext>
          </a:extLst>
        </xdr:cNvPr>
        <xdr:cNvSpPr txBox="1"/>
      </xdr:nvSpPr>
      <xdr:spPr>
        <a:xfrm flipH="1">
          <a:off x="16590226" y="1747360"/>
          <a:ext cx="1834936" cy="285749"/>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8</xdr:col>
      <xdr:colOff>422910</xdr:colOff>
      <xdr:row>6</xdr:row>
      <xdr:rowOff>475</xdr:rowOff>
    </xdr:from>
    <xdr:ext cx="1828802" cy="297658"/>
    <xdr:sp macro="" textlink="">
      <xdr:nvSpPr>
        <xdr:cNvPr id="65" name="TextBox 64">
          <a:hlinkClick xmlns:r="http://schemas.openxmlformats.org/officeDocument/2006/relationships" r:id="rId23"/>
          <a:extLst>
            <a:ext uri="{FF2B5EF4-FFF2-40B4-BE49-F238E27FC236}">
              <a16:creationId xmlns:a16="http://schemas.microsoft.com/office/drawing/2014/main" id="{00000000-0008-0000-0C00-000041000000}"/>
            </a:ext>
          </a:extLst>
        </xdr:cNvPr>
        <xdr:cNvSpPr txBox="1"/>
      </xdr:nvSpPr>
      <xdr:spPr>
        <a:xfrm flipH="1">
          <a:off x="16584930" y="1166335"/>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GSE-Category-IL</a:t>
          </a:r>
        </a:p>
      </xdr:txBody>
    </xdr:sp>
    <xdr:clientData/>
  </xdr:oneCellAnchor>
  <xdr:oneCellAnchor>
    <xdr:from>
      <xdr:col>8</xdr:col>
      <xdr:colOff>424817</xdr:colOff>
      <xdr:row>12</xdr:row>
      <xdr:rowOff>475</xdr:rowOff>
    </xdr:from>
    <xdr:ext cx="1834935" cy="297658"/>
    <xdr:sp macro="" textlink="">
      <xdr:nvSpPr>
        <xdr:cNvPr id="66" name="TextBox 65">
          <a:hlinkClick xmlns:r="http://schemas.openxmlformats.org/officeDocument/2006/relationships" r:id="rId24"/>
          <a:extLst>
            <a:ext uri="{FF2B5EF4-FFF2-40B4-BE49-F238E27FC236}">
              <a16:creationId xmlns:a16="http://schemas.microsoft.com/office/drawing/2014/main" id="{00000000-0008-0000-0C00-000042000000}"/>
            </a:ext>
          </a:extLst>
        </xdr:cNvPr>
        <xdr:cNvSpPr txBox="1"/>
      </xdr:nvSpPr>
      <xdr:spPr>
        <a:xfrm flipH="1">
          <a:off x="16586837" y="2035015"/>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7</xdr:col>
      <xdr:colOff>381002</xdr:colOff>
      <xdr:row>4</xdr:row>
      <xdr:rowOff>21430</xdr:rowOff>
    </xdr:from>
    <xdr:ext cx="1844461" cy="297658"/>
    <xdr:sp macro="" textlink="">
      <xdr:nvSpPr>
        <xdr:cNvPr id="68" name="TextBox 67">
          <a:hlinkClick xmlns:r="http://schemas.openxmlformats.org/officeDocument/2006/relationships" r:id="rId25"/>
          <a:extLst>
            <a:ext uri="{FF2B5EF4-FFF2-40B4-BE49-F238E27FC236}">
              <a16:creationId xmlns:a16="http://schemas.microsoft.com/office/drawing/2014/main" id="{00000000-0008-0000-0C00-000044000000}"/>
            </a:ext>
          </a:extLst>
        </xdr:cNvPr>
        <xdr:cNvSpPr txBox="1"/>
      </xdr:nvSpPr>
      <xdr:spPr>
        <a:xfrm flipH="1">
          <a:off x="16068677" y="92630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7</xdr:col>
      <xdr:colOff>371474</xdr:colOff>
      <xdr:row>7</xdr:row>
      <xdr:rowOff>133350</xdr:rowOff>
    </xdr:from>
    <xdr:ext cx="1838325" cy="297658"/>
    <xdr:sp macro="" textlink="">
      <xdr:nvSpPr>
        <xdr:cNvPr id="73" name="TextBox 72">
          <a:hlinkClick xmlns:r="http://schemas.openxmlformats.org/officeDocument/2006/relationships" r:id="rId15"/>
          <a:extLst>
            <a:ext uri="{FF2B5EF4-FFF2-40B4-BE49-F238E27FC236}">
              <a16:creationId xmlns:a16="http://schemas.microsoft.com/office/drawing/2014/main" id="{00000000-0008-0000-0C00-000049000000}"/>
            </a:ext>
          </a:extLst>
        </xdr:cNvPr>
        <xdr:cNvSpPr txBox="1"/>
      </xdr:nvSpPr>
      <xdr:spPr>
        <a:xfrm flipH="1">
          <a:off x="16059149" y="1495425"/>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twoCellAnchor>
    <xdr:from>
      <xdr:col>0</xdr:col>
      <xdr:colOff>0</xdr:colOff>
      <xdr:row>125</xdr:row>
      <xdr:rowOff>28575</xdr:rowOff>
    </xdr:from>
    <xdr:to>
      <xdr:col>3</xdr:col>
      <xdr:colOff>149680</xdr:colOff>
      <xdr:row>139</xdr:row>
      <xdr:rowOff>47626</xdr:rowOff>
    </xdr:to>
    <xdr:graphicFrame macro="">
      <xdr:nvGraphicFramePr>
        <xdr:cNvPr id="45" name="Chart 44">
          <a:extLst>
            <a:ext uri="{FF2B5EF4-FFF2-40B4-BE49-F238E27FC236}">
              <a16:creationId xmlns:a16="http://schemas.microsoft.com/office/drawing/2014/main" id="{00000000-0008-0000-0C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178253</xdr:colOff>
      <xdr:row>125</xdr:row>
      <xdr:rowOff>38100</xdr:rowOff>
    </xdr:from>
    <xdr:to>
      <xdr:col>4</xdr:col>
      <xdr:colOff>1143001</xdr:colOff>
      <xdr:row>139</xdr:row>
      <xdr:rowOff>57151</xdr:rowOff>
    </xdr:to>
    <xdr:graphicFrame macro="">
      <xdr:nvGraphicFramePr>
        <xdr:cNvPr id="46" name="Chart 45">
          <a:extLst>
            <a:ext uri="{FF2B5EF4-FFF2-40B4-BE49-F238E27FC236}">
              <a16:creationId xmlns:a16="http://schemas.microsoft.com/office/drawing/2014/main" id="{00000000-0008-0000-0C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1171574</xdr:colOff>
      <xdr:row>125</xdr:row>
      <xdr:rowOff>47625</xdr:rowOff>
    </xdr:from>
    <xdr:to>
      <xdr:col>5</xdr:col>
      <xdr:colOff>1762126</xdr:colOff>
      <xdr:row>139</xdr:row>
      <xdr:rowOff>66676</xdr:rowOff>
    </xdr:to>
    <xdr:graphicFrame macro="">
      <xdr:nvGraphicFramePr>
        <xdr:cNvPr id="47" name="Chart 46">
          <a:extLst>
            <a:ext uri="{FF2B5EF4-FFF2-40B4-BE49-F238E27FC236}">
              <a16:creationId xmlns:a16="http://schemas.microsoft.com/office/drawing/2014/main" id="{00000000-0008-0000-0C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1800224</xdr:colOff>
      <xdr:row>125</xdr:row>
      <xdr:rowOff>47625</xdr:rowOff>
    </xdr:from>
    <xdr:to>
      <xdr:col>6</xdr:col>
      <xdr:colOff>2390776</xdr:colOff>
      <xdr:row>139</xdr:row>
      <xdr:rowOff>66676</xdr:rowOff>
    </xdr:to>
    <xdr:graphicFrame macro="">
      <xdr:nvGraphicFramePr>
        <xdr:cNvPr id="48" name="Chart 47">
          <a:extLst>
            <a:ext uri="{FF2B5EF4-FFF2-40B4-BE49-F238E27FC236}">
              <a16:creationId xmlns:a16="http://schemas.microsoft.com/office/drawing/2014/main" id="{00000000-0008-0000-0C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2419349</xdr:colOff>
      <xdr:row>139</xdr:row>
      <xdr:rowOff>55245</xdr:rowOff>
    </xdr:from>
    <xdr:to>
      <xdr:col>7</xdr:col>
      <xdr:colOff>632460</xdr:colOff>
      <xdr:row>153</xdr:row>
      <xdr:rowOff>74296</xdr:rowOff>
    </xdr:to>
    <xdr:graphicFrame macro="">
      <xdr:nvGraphicFramePr>
        <xdr:cNvPr id="49" name="Chart 48">
          <a:extLst>
            <a:ext uri="{FF2B5EF4-FFF2-40B4-BE49-F238E27FC236}">
              <a16:creationId xmlns:a16="http://schemas.microsoft.com/office/drawing/2014/main" id="{00000000-0008-0000-0C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0</xdr:col>
      <xdr:colOff>120451</xdr:colOff>
      <xdr:row>28</xdr:row>
      <xdr:rowOff>101422</xdr:rowOff>
    </xdr:from>
    <xdr:ext cx="217560" cy="938014"/>
    <xdr:sp macro="" textlink="">
      <xdr:nvSpPr>
        <xdr:cNvPr id="50" name="TextBox 49">
          <a:extLst>
            <a:ext uri="{FF2B5EF4-FFF2-40B4-BE49-F238E27FC236}">
              <a16:creationId xmlns:a16="http://schemas.microsoft.com/office/drawing/2014/main" id="{00000000-0008-0000-0C00-000032000000}"/>
            </a:ext>
          </a:extLst>
        </xdr:cNvPr>
        <xdr:cNvSpPr txBox="1"/>
      </xdr:nvSpPr>
      <xdr:spPr>
        <a:xfrm rot="16200000">
          <a:off x="-239776" y="5071749"/>
          <a:ext cx="93801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NZ" sz="800"/>
            <a:t>Percentage Points</a:t>
          </a:r>
        </a:p>
      </xdr:txBody>
    </xdr:sp>
    <xdr:clientData/>
  </xdr:oneCellAnchor>
  <mc:AlternateContent xmlns:mc="http://schemas.openxmlformats.org/markup-compatibility/2006">
    <mc:Choice xmlns:a14="http://schemas.microsoft.com/office/drawing/2010/main" Requires="a14">
      <xdr:twoCellAnchor editAs="oneCell">
        <xdr:from>
          <xdr:col>0</xdr:col>
          <xdr:colOff>752475</xdr:colOff>
          <xdr:row>44</xdr:row>
          <xdr:rowOff>133350</xdr:rowOff>
        </xdr:from>
        <xdr:to>
          <xdr:col>1</xdr:col>
          <xdr:colOff>1533525</xdr:colOff>
          <xdr:row>46</xdr:row>
          <xdr:rowOff>28575</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44</xdr:row>
          <xdr:rowOff>133350</xdr:rowOff>
        </xdr:from>
        <xdr:to>
          <xdr:col>3</xdr:col>
          <xdr:colOff>1600200</xdr:colOff>
          <xdr:row>46</xdr:row>
          <xdr:rowOff>28575</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C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44</xdr:row>
          <xdr:rowOff>123825</xdr:rowOff>
        </xdr:from>
        <xdr:to>
          <xdr:col>4</xdr:col>
          <xdr:colOff>2447925</xdr:colOff>
          <xdr:row>46</xdr:row>
          <xdr:rowOff>19050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C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44</xdr:row>
          <xdr:rowOff>123825</xdr:rowOff>
        </xdr:from>
        <xdr:to>
          <xdr:col>5</xdr:col>
          <xdr:colOff>2533650</xdr:colOff>
          <xdr:row>46</xdr:row>
          <xdr:rowOff>19050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C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0</xdr:colOff>
      <xdr:row>87</xdr:row>
      <xdr:rowOff>0</xdr:rowOff>
    </xdr:from>
    <xdr:to>
      <xdr:col>5</xdr:col>
      <xdr:colOff>2552700</xdr:colOff>
      <xdr:row>103</xdr:row>
      <xdr:rowOff>76200</xdr:rowOff>
    </xdr:to>
    <xdr:graphicFrame macro="">
      <xdr:nvGraphicFramePr>
        <xdr:cNvPr id="52" name="Chart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0</xdr:colOff>
      <xdr:row>87</xdr:row>
      <xdr:rowOff>0</xdr:rowOff>
    </xdr:from>
    <xdr:to>
      <xdr:col>6</xdr:col>
      <xdr:colOff>5162550</xdr:colOff>
      <xdr:row>103</xdr:row>
      <xdr:rowOff>76200</xdr:rowOff>
    </xdr:to>
    <xdr:graphicFrame macro="">
      <xdr:nvGraphicFramePr>
        <xdr:cNvPr id="53" name="Chart 52">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105</xdr:row>
      <xdr:rowOff>0</xdr:rowOff>
    </xdr:from>
    <xdr:to>
      <xdr:col>5</xdr:col>
      <xdr:colOff>2528888</xdr:colOff>
      <xdr:row>122</xdr:row>
      <xdr:rowOff>80963</xdr:rowOff>
    </xdr:to>
    <xdr:graphicFrame macro="">
      <xdr:nvGraphicFramePr>
        <xdr:cNvPr id="55" name="Chart 54">
          <a:extLst>
            <a:ext uri="{FF2B5EF4-FFF2-40B4-BE49-F238E27FC236}">
              <a16:creationId xmlns:a16="http://schemas.microsoft.com/office/drawing/2014/main"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85725</xdr:colOff>
      <xdr:row>105</xdr:row>
      <xdr:rowOff>0</xdr:rowOff>
    </xdr:from>
    <xdr:to>
      <xdr:col>7</xdr:col>
      <xdr:colOff>42863</xdr:colOff>
      <xdr:row>122</xdr:row>
      <xdr:rowOff>80963</xdr:rowOff>
    </xdr:to>
    <xdr:graphicFrame macro="">
      <xdr:nvGraphicFramePr>
        <xdr:cNvPr id="56" name="Chart 55">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2392680</xdr:colOff>
      <xdr:row>125</xdr:row>
      <xdr:rowOff>45720</xdr:rowOff>
    </xdr:from>
    <xdr:to>
      <xdr:col>7</xdr:col>
      <xdr:colOff>628652</xdr:colOff>
      <xdr:row>139</xdr:row>
      <xdr:rowOff>64771</xdr:rowOff>
    </xdr:to>
    <xdr:graphicFrame macro="">
      <xdr:nvGraphicFramePr>
        <xdr:cNvPr id="57" name="Chart 56">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8</xdr:col>
      <xdr:colOff>396240</xdr:colOff>
      <xdr:row>7</xdr:row>
      <xdr:rowOff>121920</xdr:rowOff>
    </xdr:from>
    <xdr:ext cx="1873036" cy="297658"/>
    <xdr:sp macro="" textlink="">
      <xdr:nvSpPr>
        <xdr:cNvPr id="54" name="TextBox 53">
          <a:hlinkClick xmlns:r="http://schemas.openxmlformats.org/officeDocument/2006/relationships" r:id="rId36"/>
          <a:extLst>
            <a:ext uri="{FF2B5EF4-FFF2-40B4-BE49-F238E27FC236}">
              <a16:creationId xmlns:a16="http://schemas.microsoft.com/office/drawing/2014/main" id="{00000000-0008-0000-0C00-000036000000}"/>
            </a:ext>
          </a:extLst>
        </xdr:cNvPr>
        <xdr:cNvSpPr txBox="1"/>
      </xdr:nvSpPr>
      <xdr:spPr>
        <a:xfrm flipH="1">
          <a:off x="16558260" y="143256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drawings/drawing12.xml><?xml version="1.0" encoding="utf-8"?>
<c:userShapes xmlns:c="http://schemas.openxmlformats.org/drawingml/2006/chart">
  <cdr:relSizeAnchor xmlns:cdr="http://schemas.openxmlformats.org/drawingml/2006/chartDrawing">
    <cdr:from>
      <cdr:x>0.01308</cdr:x>
      <cdr:y>0.20598</cdr:y>
    </cdr:from>
    <cdr:to>
      <cdr:x>0.05578</cdr:x>
      <cdr:y>0.54407</cdr:y>
    </cdr:to>
    <cdr:sp macro="" textlink="">
      <cdr:nvSpPr>
        <cdr:cNvPr id="2" name="TextBox 49"/>
        <cdr:cNvSpPr txBox="1"/>
      </cdr:nvSpPr>
      <cdr:spPr>
        <a:xfrm xmlns:a="http://schemas.openxmlformats.org/drawingml/2006/main" rot="16200000">
          <a:off x="-293552" y="931727"/>
          <a:ext cx="938014" cy="217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NZ" sz="800"/>
            <a:t>Percentage Points</a:t>
          </a:r>
        </a:p>
      </cdr:txBody>
    </cdr:sp>
  </cdr:relSizeAnchor>
</c:userShapes>
</file>

<file path=xl/drawings/drawing13.xml><?xml version="1.0" encoding="utf-8"?>
<c:userShapes xmlns:c="http://schemas.openxmlformats.org/drawingml/2006/chart">
  <cdr:relSizeAnchor xmlns:cdr="http://schemas.openxmlformats.org/drawingml/2006/chartDrawing">
    <cdr:from>
      <cdr:x>0.00769</cdr:x>
      <cdr:y>0.14817</cdr:y>
    </cdr:from>
    <cdr:to>
      <cdr:x>0.05162</cdr:x>
      <cdr:y>0.62935</cdr:y>
    </cdr:to>
    <cdr:sp macro="" textlink="">
      <cdr:nvSpPr>
        <cdr:cNvPr id="2" name="TextBox 49"/>
        <cdr:cNvSpPr txBox="1"/>
      </cdr:nvSpPr>
      <cdr:spPr>
        <a:xfrm xmlns:a="http://schemas.openxmlformats.org/drawingml/2006/main" rot="16200000">
          <a:off x="-520640" y="969827"/>
          <a:ext cx="1335045" cy="217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NZ" sz="800"/>
            <a:t>% of</a:t>
          </a:r>
          <a:r>
            <a:rPr lang="en-NZ" sz="800" baseline="0"/>
            <a:t> roughness &gt; Threshold</a:t>
          </a:r>
          <a:endParaRPr lang="en-NZ" sz="800"/>
        </a:p>
      </cdr:txBody>
    </cdr:sp>
  </cdr:relSizeAnchor>
</c:userShapes>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5305425" cy="314325"/>
    <xdr:sp macro="" textlink="Table!J363">
      <xdr:nvSpPr>
        <xdr:cNvPr id="2" name="TextBox 1">
          <a:extLst>
            <a:ext uri="{FF2B5EF4-FFF2-40B4-BE49-F238E27FC236}">
              <a16:creationId xmlns:a16="http://schemas.microsoft.com/office/drawing/2014/main" id="{00000000-0008-0000-0D00-000002000000}"/>
            </a:ext>
          </a:extLst>
        </xdr:cNvPr>
        <xdr:cNvSpPr txBox="1"/>
      </xdr:nvSpPr>
      <xdr:spPr>
        <a:xfrm>
          <a:off x="0" y="342900"/>
          <a:ext cx="5305425" cy="314325"/>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862D47C9-E0AB-4588-9E75-61EF70CCDD72}" type="TxLink">
            <a:rPr lang="en-US" sz="1600" b="0" i="0" u="none" strike="noStrike">
              <a:solidFill>
                <a:srgbClr val="000000"/>
              </a:solidFill>
              <a:latin typeface="Lucida Sans" pitchFamily="34" charset="0"/>
              <a:cs typeface="Arial"/>
            </a:rPr>
            <a:pPr algn="ctr"/>
            <a:t>2019 Rutting (&gt;20mm) by NOC</a:t>
          </a:fld>
          <a:endParaRPr lang="en-NZ" sz="1600" b="0" baseline="0">
            <a:solidFill>
              <a:schemeClr val="bg1"/>
            </a:solidFill>
            <a:latin typeface="Lucida Sans" pitchFamily="34" charset="0"/>
          </a:endParaRPr>
        </a:p>
      </xdr:txBody>
    </xdr:sp>
    <xdr:clientData/>
  </xdr:oneCellAnchor>
  <xdr:oneCellAnchor>
    <xdr:from>
      <xdr:col>4</xdr:col>
      <xdr:colOff>38100</xdr:colOff>
      <xdr:row>1</xdr:row>
      <xdr:rowOff>1</xdr:rowOff>
    </xdr:from>
    <xdr:ext cx="5172075" cy="314325"/>
    <xdr:sp macro="" textlink="Table!K363">
      <xdr:nvSpPr>
        <xdr:cNvPr id="3" name="TextBox 2">
          <a:extLst>
            <a:ext uri="{FF2B5EF4-FFF2-40B4-BE49-F238E27FC236}">
              <a16:creationId xmlns:a16="http://schemas.microsoft.com/office/drawing/2014/main" id="{00000000-0008-0000-0D00-000003000000}"/>
            </a:ext>
          </a:extLst>
        </xdr:cNvPr>
        <xdr:cNvSpPr txBox="1"/>
      </xdr:nvSpPr>
      <xdr:spPr>
        <a:xfrm>
          <a:off x="5324475" y="342901"/>
          <a:ext cx="5172075" cy="314325"/>
        </a:xfrm>
        <a:prstGeom prst="rect">
          <a:avLst/>
        </a:prstGeom>
        <a:solidFill>
          <a:srgbClr val="FFD653">
            <a:alpha val="78824"/>
          </a:srgb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F8F6F62E-9535-48C6-8AE7-0EBBC542F849}" type="TxLink">
            <a:rPr lang="en-US" sz="1200" b="1" i="0" u="none" strike="noStrike">
              <a:solidFill>
                <a:srgbClr val="000000"/>
              </a:solidFill>
              <a:latin typeface="Lucida Sans" pitchFamily="34" charset="0"/>
              <a:cs typeface="Arial"/>
            </a:rPr>
            <a:pPr algn="ctr"/>
            <a:t>2019 Deviation from the National Rutting (&gt;20mm) by NOC</a:t>
          </a:fld>
          <a:endParaRPr lang="en-NZ" sz="3200" b="1" baseline="0">
            <a:solidFill>
              <a:sysClr val="windowText" lastClr="000000"/>
            </a:solidFill>
            <a:latin typeface="Lucida Sans" pitchFamily="34" charset="0"/>
          </a:endParaRPr>
        </a:p>
      </xdr:txBody>
    </xdr:sp>
    <xdr:clientData/>
  </xdr:oneCellAnchor>
  <xdr:twoCellAnchor>
    <xdr:from>
      <xdr:col>0</xdr:col>
      <xdr:colOff>28574</xdr:colOff>
      <xdr:row>3</xdr:row>
      <xdr:rowOff>38100</xdr:rowOff>
    </xdr:from>
    <xdr:to>
      <xdr:col>3</xdr:col>
      <xdr:colOff>2190749</xdr:colOff>
      <xdr:row>21</xdr:row>
      <xdr:rowOff>66675</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95250</xdr:colOff>
      <xdr:row>3</xdr:row>
      <xdr:rowOff>38099</xdr:rowOff>
    </xdr:from>
    <xdr:to>
      <xdr:col>4</xdr:col>
      <xdr:colOff>5162550</xdr:colOff>
      <xdr:row>21</xdr:row>
      <xdr:rowOff>95250</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26</xdr:row>
      <xdr:rowOff>333375</xdr:rowOff>
    </xdr:from>
    <xdr:to>
      <xdr:col>5</xdr:col>
      <xdr:colOff>5067300</xdr:colOff>
      <xdr:row>44</xdr:row>
      <xdr:rowOff>142875</xdr:rowOff>
    </xdr:to>
    <xdr:graphicFrame macro="">
      <xdr:nvGraphicFramePr>
        <xdr:cNvPr id="7" name="Chart 6">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0</xdr:rowOff>
    </xdr:from>
    <xdr:to>
      <xdr:col>3</xdr:col>
      <xdr:colOff>2228850</xdr:colOff>
      <xdr:row>44</xdr:row>
      <xdr:rowOff>123825</xdr:rowOff>
    </xdr:to>
    <xdr:graphicFrame macro="">
      <xdr:nvGraphicFramePr>
        <xdr:cNvPr id="8" name="Chart 7">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47</xdr:row>
      <xdr:rowOff>0</xdr:rowOff>
    </xdr:from>
    <xdr:to>
      <xdr:col>3</xdr:col>
      <xdr:colOff>2190750</xdr:colOff>
      <xdr:row>65</xdr:row>
      <xdr:rowOff>19050</xdr:rowOff>
    </xdr:to>
    <xdr:graphicFrame macro="">
      <xdr:nvGraphicFramePr>
        <xdr:cNvPr id="9" name="Chart 8">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161925</xdr:colOff>
      <xdr:row>45</xdr:row>
      <xdr:rowOff>76200</xdr:rowOff>
    </xdr:from>
    <xdr:to>
      <xdr:col>4</xdr:col>
      <xdr:colOff>5076825</xdr:colOff>
      <xdr:row>65</xdr:row>
      <xdr:rowOff>19050</xdr:rowOff>
    </xdr:to>
    <xdr:graphicFrame macro="">
      <xdr:nvGraphicFramePr>
        <xdr:cNvPr id="10" name="Chart 9">
          <a:extLst>
            <a:ext uri="{FF2B5EF4-FFF2-40B4-BE49-F238E27FC236}">
              <a16:creationId xmlns:a16="http://schemas.microsoft.com/office/drawing/2014/main" id="{00000000-0008-0000-0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104774</xdr:colOff>
      <xdr:row>45</xdr:row>
      <xdr:rowOff>85726</xdr:rowOff>
    </xdr:from>
    <xdr:to>
      <xdr:col>5</xdr:col>
      <xdr:colOff>5038725</xdr:colOff>
      <xdr:row>65</xdr:row>
      <xdr:rowOff>47626</xdr:rowOff>
    </xdr:to>
    <xdr:graphicFrame macro="">
      <xdr:nvGraphicFramePr>
        <xdr:cNvPr id="11" name="Chart 10">
          <a:extLst>
            <a:ext uri="{FF2B5EF4-FFF2-40B4-BE49-F238E27FC236}">
              <a16:creationId xmlns:a16="http://schemas.microsoft.com/office/drawing/2014/main" id="{00000000-0008-0000-0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5</xdr:col>
      <xdr:colOff>819149</xdr:colOff>
      <xdr:row>2</xdr:row>
      <xdr:rowOff>0</xdr:rowOff>
    </xdr:from>
    <xdr:ext cx="1838325" cy="311127"/>
    <xdr:sp macro="" textlink="">
      <xdr:nvSpPr>
        <xdr:cNvPr id="14" name="TextBox 13">
          <a:hlinkClick xmlns:r="http://schemas.openxmlformats.org/officeDocument/2006/relationships" r:id="rId8"/>
          <a:extLst>
            <a:ext uri="{FF2B5EF4-FFF2-40B4-BE49-F238E27FC236}">
              <a16:creationId xmlns:a16="http://schemas.microsoft.com/office/drawing/2014/main" id="{00000000-0008-0000-0D00-00000E000000}"/>
            </a:ext>
          </a:extLst>
        </xdr:cNvPr>
        <xdr:cNvSpPr txBox="1"/>
      </xdr:nvSpPr>
      <xdr:spPr>
        <a:xfrm>
          <a:off x="11287124" y="49530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3571874</xdr:colOff>
      <xdr:row>2</xdr:row>
      <xdr:rowOff>0</xdr:rowOff>
    </xdr:from>
    <xdr:ext cx="885825" cy="309562"/>
    <xdr:sp macro="" textlink="">
      <xdr:nvSpPr>
        <xdr:cNvPr id="15" name="TextBox 14">
          <a:hlinkClick xmlns:r="http://schemas.openxmlformats.org/officeDocument/2006/relationships" r:id="rId9"/>
          <a:extLst>
            <a:ext uri="{FF2B5EF4-FFF2-40B4-BE49-F238E27FC236}">
              <a16:creationId xmlns:a16="http://schemas.microsoft.com/office/drawing/2014/main" id="{00000000-0008-0000-0D00-00000F000000}"/>
            </a:ext>
          </a:extLst>
        </xdr:cNvPr>
        <xdr:cNvSpPr txBox="1"/>
      </xdr:nvSpPr>
      <xdr:spPr>
        <a:xfrm>
          <a:off x="14039849" y="49530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2657474</xdr:colOff>
      <xdr:row>2</xdr:row>
      <xdr:rowOff>0</xdr:rowOff>
    </xdr:from>
    <xdr:ext cx="904875" cy="309562"/>
    <xdr:sp macro="" textlink="">
      <xdr:nvSpPr>
        <xdr:cNvPr id="16" name="TextBox 15">
          <a:hlinkClick xmlns:r="http://schemas.openxmlformats.org/officeDocument/2006/relationships" r:id="rId10"/>
          <a:extLst>
            <a:ext uri="{FF2B5EF4-FFF2-40B4-BE49-F238E27FC236}">
              <a16:creationId xmlns:a16="http://schemas.microsoft.com/office/drawing/2014/main" id="{00000000-0008-0000-0D00-000010000000}"/>
            </a:ext>
          </a:extLst>
        </xdr:cNvPr>
        <xdr:cNvSpPr txBox="1"/>
      </xdr:nvSpPr>
      <xdr:spPr>
        <a:xfrm>
          <a:off x="13125449" y="49530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1628777</xdr:colOff>
      <xdr:row>15</xdr:row>
      <xdr:rowOff>126205</xdr:rowOff>
    </xdr:from>
    <xdr:ext cx="1838325" cy="297658"/>
    <xdr:sp macro="" textlink="">
      <xdr:nvSpPr>
        <xdr:cNvPr id="32" name="TextBox 31">
          <a:hlinkClick xmlns:r="http://schemas.openxmlformats.org/officeDocument/2006/relationships" r:id="rId11"/>
          <a:extLst>
            <a:ext uri="{FF2B5EF4-FFF2-40B4-BE49-F238E27FC236}">
              <a16:creationId xmlns:a16="http://schemas.microsoft.com/office/drawing/2014/main" id="{00000000-0008-0000-0D00-000020000000}"/>
            </a:ext>
          </a:extLst>
        </xdr:cNvPr>
        <xdr:cNvSpPr txBox="1"/>
      </xdr:nvSpPr>
      <xdr:spPr>
        <a:xfrm flipH="1">
          <a:off x="12096752" y="2602705"/>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763906</xdr:colOff>
      <xdr:row>9</xdr:row>
      <xdr:rowOff>128110</xdr:rowOff>
    </xdr:from>
    <xdr:ext cx="1857376" cy="297658"/>
    <xdr:sp macro="" textlink="">
      <xdr:nvSpPr>
        <xdr:cNvPr id="48" name="TextBox 47">
          <a:hlinkClick xmlns:r="http://schemas.openxmlformats.org/officeDocument/2006/relationships" r:id="rId10"/>
          <a:extLst>
            <a:ext uri="{FF2B5EF4-FFF2-40B4-BE49-F238E27FC236}">
              <a16:creationId xmlns:a16="http://schemas.microsoft.com/office/drawing/2014/main" id="{00000000-0008-0000-0D00-000030000000}"/>
            </a:ext>
          </a:extLst>
        </xdr:cNvPr>
        <xdr:cNvSpPr txBox="1"/>
      </xdr:nvSpPr>
      <xdr:spPr>
        <a:xfrm flipH="1">
          <a:off x="10342246" y="1636870"/>
          <a:ext cx="1857376"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752478</xdr:colOff>
      <xdr:row>13</xdr:row>
      <xdr:rowOff>126205</xdr:rowOff>
    </xdr:from>
    <xdr:ext cx="1847850" cy="297658"/>
    <xdr:sp macro="" textlink="">
      <xdr:nvSpPr>
        <xdr:cNvPr id="49" name="TextBox 48">
          <a:hlinkClick xmlns:r="http://schemas.openxmlformats.org/officeDocument/2006/relationships" r:id="rId12"/>
          <a:extLst>
            <a:ext uri="{FF2B5EF4-FFF2-40B4-BE49-F238E27FC236}">
              <a16:creationId xmlns:a16="http://schemas.microsoft.com/office/drawing/2014/main" id="{00000000-0008-0000-0D00-000031000000}"/>
            </a:ext>
          </a:extLst>
        </xdr:cNvPr>
        <xdr:cNvSpPr txBox="1"/>
      </xdr:nvSpPr>
      <xdr:spPr>
        <a:xfrm flipH="1">
          <a:off x="11220453" y="2297905"/>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2603717</xdr:colOff>
      <xdr:row>13</xdr:row>
      <xdr:rowOff>123825</xdr:rowOff>
    </xdr:from>
    <xdr:ext cx="1853985" cy="297658"/>
    <xdr:sp macro="" textlink="">
      <xdr:nvSpPr>
        <xdr:cNvPr id="50" name="TextBox 49">
          <a:hlinkClick xmlns:r="http://schemas.openxmlformats.org/officeDocument/2006/relationships" r:id="rId13"/>
          <a:extLst>
            <a:ext uri="{FF2B5EF4-FFF2-40B4-BE49-F238E27FC236}">
              <a16:creationId xmlns:a16="http://schemas.microsoft.com/office/drawing/2014/main" id="{00000000-0008-0000-0D00-000032000000}"/>
            </a:ext>
          </a:extLst>
        </xdr:cNvPr>
        <xdr:cNvSpPr txBox="1"/>
      </xdr:nvSpPr>
      <xdr:spPr>
        <a:xfrm flipH="1">
          <a:off x="13071692" y="2295525"/>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2651342</xdr:colOff>
      <xdr:row>4</xdr:row>
      <xdr:rowOff>19050</xdr:rowOff>
    </xdr:from>
    <xdr:ext cx="1834936" cy="297658"/>
    <xdr:sp macro="" textlink="">
      <xdr:nvSpPr>
        <xdr:cNvPr id="51" name="TextBox 50">
          <a:hlinkClick xmlns:r="http://schemas.openxmlformats.org/officeDocument/2006/relationships" r:id="rId14"/>
          <a:extLst>
            <a:ext uri="{FF2B5EF4-FFF2-40B4-BE49-F238E27FC236}">
              <a16:creationId xmlns:a16="http://schemas.microsoft.com/office/drawing/2014/main" id="{00000000-0008-0000-0D00-000033000000}"/>
            </a:ext>
          </a:extLst>
        </xdr:cNvPr>
        <xdr:cNvSpPr txBox="1"/>
      </xdr:nvSpPr>
      <xdr:spPr>
        <a:xfrm flipH="1">
          <a:off x="13119317" y="819150"/>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793968</xdr:colOff>
      <xdr:row>6</xdr:row>
      <xdr:rowOff>9525</xdr:rowOff>
    </xdr:from>
    <xdr:ext cx="1844460" cy="297658"/>
    <xdr:sp macro="" textlink="">
      <xdr:nvSpPr>
        <xdr:cNvPr id="53" name="TextBox 52">
          <a:hlinkClick xmlns:r="http://schemas.openxmlformats.org/officeDocument/2006/relationships" r:id="rId15"/>
          <a:extLst>
            <a:ext uri="{FF2B5EF4-FFF2-40B4-BE49-F238E27FC236}">
              <a16:creationId xmlns:a16="http://schemas.microsoft.com/office/drawing/2014/main" id="{00000000-0008-0000-0D00-000035000000}"/>
            </a:ext>
          </a:extLst>
        </xdr:cNvPr>
        <xdr:cNvSpPr txBox="1"/>
      </xdr:nvSpPr>
      <xdr:spPr>
        <a:xfrm flipH="1">
          <a:off x="11261943" y="1114425"/>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5</xdr:col>
      <xdr:colOff>757771</xdr:colOff>
      <xdr:row>11</xdr:row>
      <xdr:rowOff>133350</xdr:rowOff>
    </xdr:from>
    <xdr:ext cx="1873036" cy="297658"/>
    <xdr:sp macro="" textlink="">
      <xdr:nvSpPr>
        <xdr:cNvPr id="54" name="TextBox 53">
          <a:hlinkClick xmlns:r="http://schemas.openxmlformats.org/officeDocument/2006/relationships" r:id="rId16"/>
          <a:extLst>
            <a:ext uri="{FF2B5EF4-FFF2-40B4-BE49-F238E27FC236}">
              <a16:creationId xmlns:a16="http://schemas.microsoft.com/office/drawing/2014/main" id="{00000000-0008-0000-0D00-000036000000}"/>
            </a:ext>
          </a:extLst>
        </xdr:cNvPr>
        <xdr:cNvSpPr txBox="1"/>
      </xdr:nvSpPr>
      <xdr:spPr>
        <a:xfrm flipH="1">
          <a:off x="10336111" y="1931670"/>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5</xdr:col>
      <xdr:colOff>2641817</xdr:colOff>
      <xdr:row>9</xdr:row>
      <xdr:rowOff>135730</xdr:rowOff>
    </xdr:from>
    <xdr:ext cx="1834936" cy="285749"/>
    <xdr:sp macro="" textlink="">
      <xdr:nvSpPr>
        <xdr:cNvPr id="55" name="TextBox 54">
          <a:hlinkClick xmlns:r="http://schemas.openxmlformats.org/officeDocument/2006/relationships" r:id="rId9"/>
          <a:extLst>
            <a:ext uri="{FF2B5EF4-FFF2-40B4-BE49-F238E27FC236}">
              <a16:creationId xmlns:a16="http://schemas.microsoft.com/office/drawing/2014/main" id="{00000000-0008-0000-0D00-000037000000}"/>
            </a:ext>
          </a:extLst>
        </xdr:cNvPr>
        <xdr:cNvSpPr txBox="1"/>
      </xdr:nvSpPr>
      <xdr:spPr>
        <a:xfrm flipH="1">
          <a:off x="13109792" y="1697830"/>
          <a:ext cx="1834936" cy="285749"/>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5</xdr:col>
      <xdr:colOff>2647951</xdr:colOff>
      <xdr:row>6</xdr:row>
      <xdr:rowOff>11905</xdr:rowOff>
    </xdr:from>
    <xdr:ext cx="1828802" cy="297658"/>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D00-000038000000}"/>
            </a:ext>
          </a:extLst>
        </xdr:cNvPr>
        <xdr:cNvSpPr txBox="1"/>
      </xdr:nvSpPr>
      <xdr:spPr>
        <a:xfrm flipH="1">
          <a:off x="13115926" y="1116805"/>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2638428</xdr:colOff>
      <xdr:row>11</xdr:row>
      <xdr:rowOff>107155</xdr:rowOff>
    </xdr:from>
    <xdr:ext cx="1834935" cy="297658"/>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D00-000039000000}"/>
            </a:ext>
          </a:extLst>
        </xdr:cNvPr>
        <xdr:cNvSpPr txBox="1"/>
      </xdr:nvSpPr>
      <xdr:spPr>
        <a:xfrm flipH="1">
          <a:off x="13106403" y="1974055"/>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800103</xdr:colOff>
      <xdr:row>4</xdr:row>
      <xdr:rowOff>21430</xdr:rowOff>
    </xdr:from>
    <xdr:ext cx="1844461" cy="297658"/>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D00-00003B000000}"/>
            </a:ext>
          </a:extLst>
        </xdr:cNvPr>
        <xdr:cNvSpPr txBox="1"/>
      </xdr:nvSpPr>
      <xdr:spPr>
        <a:xfrm flipH="1">
          <a:off x="11268078" y="821530"/>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5</xdr:col>
      <xdr:colOff>781050</xdr:colOff>
      <xdr:row>7</xdr:row>
      <xdr:rowOff>142875</xdr:rowOff>
    </xdr:from>
    <xdr:ext cx="1838325" cy="297658"/>
    <xdr:sp macro="" textlink="">
      <xdr:nvSpPr>
        <xdr:cNvPr id="64" name="TextBox 63">
          <a:hlinkClick xmlns:r="http://schemas.openxmlformats.org/officeDocument/2006/relationships" r:id="rId20"/>
          <a:extLst>
            <a:ext uri="{FF2B5EF4-FFF2-40B4-BE49-F238E27FC236}">
              <a16:creationId xmlns:a16="http://schemas.microsoft.com/office/drawing/2014/main" id="{00000000-0008-0000-0D00-000040000000}"/>
            </a:ext>
          </a:extLst>
        </xdr:cNvPr>
        <xdr:cNvSpPr txBox="1"/>
      </xdr:nvSpPr>
      <xdr:spPr>
        <a:xfrm flipH="1">
          <a:off x="11249025" y="1400175"/>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twoCellAnchor>
    <xdr:from>
      <xdr:col>4</xdr:col>
      <xdr:colOff>95250</xdr:colOff>
      <xdr:row>27</xdr:row>
      <xdr:rowOff>19050</xdr:rowOff>
    </xdr:from>
    <xdr:to>
      <xdr:col>4</xdr:col>
      <xdr:colOff>5048250</xdr:colOff>
      <xdr:row>45</xdr:row>
      <xdr:rowOff>19050</xdr:rowOff>
    </xdr:to>
    <xdr:graphicFrame macro="">
      <xdr:nvGraphicFramePr>
        <xdr:cNvPr id="66" name="Chart 65">
          <a:extLst>
            <a:ext uri="{FF2B5EF4-FFF2-40B4-BE49-F238E27FC236}">
              <a16:creationId xmlns:a16="http://schemas.microsoft.com/office/drawing/2014/main" id="{00000000-0008-0000-0D00-00004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85</xdr:row>
      <xdr:rowOff>0</xdr:rowOff>
    </xdr:from>
    <xdr:to>
      <xdr:col>3</xdr:col>
      <xdr:colOff>149680</xdr:colOff>
      <xdr:row>99</xdr:row>
      <xdr:rowOff>19050</xdr:rowOff>
    </xdr:to>
    <xdr:graphicFrame macro="">
      <xdr:nvGraphicFramePr>
        <xdr:cNvPr id="37" name="Chart 36">
          <a:extLst>
            <a:ext uri="{FF2B5EF4-FFF2-40B4-BE49-F238E27FC236}">
              <a16:creationId xmlns:a16="http://schemas.microsoft.com/office/drawing/2014/main" id="{00000000-0008-0000-0D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178253</xdr:colOff>
      <xdr:row>85</xdr:row>
      <xdr:rowOff>9525</xdr:rowOff>
    </xdr:from>
    <xdr:to>
      <xdr:col>4</xdr:col>
      <xdr:colOff>1143002</xdr:colOff>
      <xdr:row>99</xdr:row>
      <xdr:rowOff>28575</xdr:rowOff>
    </xdr:to>
    <xdr:graphicFrame macro="">
      <xdr:nvGraphicFramePr>
        <xdr:cNvPr id="38" name="Chart 37">
          <a:extLst>
            <a:ext uri="{FF2B5EF4-FFF2-40B4-BE49-F238E27FC236}">
              <a16:creationId xmlns:a16="http://schemas.microsoft.com/office/drawing/2014/main" id="{00000000-0008-0000-0D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1171575</xdr:colOff>
      <xdr:row>85</xdr:row>
      <xdr:rowOff>19050</xdr:rowOff>
    </xdr:from>
    <xdr:to>
      <xdr:col>4</xdr:col>
      <xdr:colOff>4369255</xdr:colOff>
      <xdr:row>99</xdr:row>
      <xdr:rowOff>38100</xdr:rowOff>
    </xdr:to>
    <xdr:graphicFrame macro="">
      <xdr:nvGraphicFramePr>
        <xdr:cNvPr id="40" name="Chart 39">
          <a:extLst>
            <a:ext uri="{FF2B5EF4-FFF2-40B4-BE49-F238E27FC236}">
              <a16:creationId xmlns:a16="http://schemas.microsoft.com/office/drawing/2014/main" id="{00000000-0008-0000-0D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4407353</xdr:colOff>
      <xdr:row>85</xdr:row>
      <xdr:rowOff>19050</xdr:rowOff>
    </xdr:from>
    <xdr:to>
      <xdr:col>5</xdr:col>
      <xdr:colOff>2426155</xdr:colOff>
      <xdr:row>99</xdr:row>
      <xdr:rowOff>38100</xdr:rowOff>
    </xdr:to>
    <xdr:graphicFrame macro="">
      <xdr:nvGraphicFramePr>
        <xdr:cNvPr id="41" name="Chart 40">
          <a:extLst>
            <a:ext uri="{FF2B5EF4-FFF2-40B4-BE49-F238E27FC236}">
              <a16:creationId xmlns:a16="http://schemas.microsoft.com/office/drawing/2014/main" id="{00000000-0008-0000-0D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2439488</xdr:colOff>
      <xdr:row>99</xdr:row>
      <xdr:rowOff>41910</xdr:rowOff>
    </xdr:from>
    <xdr:to>
      <xdr:col>6</xdr:col>
      <xdr:colOff>458290</xdr:colOff>
      <xdr:row>113</xdr:row>
      <xdr:rowOff>60960</xdr:rowOff>
    </xdr:to>
    <xdr:graphicFrame macro="">
      <xdr:nvGraphicFramePr>
        <xdr:cNvPr id="42" name="Chart 41">
          <a:extLst>
            <a:ext uri="{FF2B5EF4-FFF2-40B4-BE49-F238E27FC236}">
              <a16:creationId xmlns:a16="http://schemas.microsoft.com/office/drawing/2014/main" id="{00000000-0008-0000-0D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752475</xdr:colOff>
          <xdr:row>23</xdr:row>
          <xdr:rowOff>133350</xdr:rowOff>
        </xdr:from>
        <xdr:to>
          <xdr:col>1</xdr:col>
          <xdr:colOff>1533525</xdr:colOff>
          <xdr:row>25</xdr:row>
          <xdr:rowOff>28575</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xdr:row>
          <xdr:rowOff>133350</xdr:rowOff>
        </xdr:from>
        <xdr:to>
          <xdr:col>3</xdr:col>
          <xdr:colOff>1714500</xdr:colOff>
          <xdr:row>25</xdr:row>
          <xdr:rowOff>28575</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D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885825</xdr:colOff>
          <xdr:row>23</xdr:row>
          <xdr:rowOff>142875</xdr:rowOff>
        </xdr:from>
        <xdr:to>
          <xdr:col>4</xdr:col>
          <xdr:colOff>2571750</xdr:colOff>
          <xdr:row>25</xdr:row>
          <xdr:rowOff>38100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D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0</xdr:colOff>
      <xdr:row>66</xdr:row>
      <xdr:rowOff>0</xdr:rowOff>
    </xdr:from>
    <xdr:to>
      <xdr:col>4</xdr:col>
      <xdr:colOff>5162550</xdr:colOff>
      <xdr:row>82</xdr:row>
      <xdr:rowOff>76200</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0</xdr:colOff>
      <xdr:row>66</xdr:row>
      <xdr:rowOff>0</xdr:rowOff>
    </xdr:from>
    <xdr:to>
      <xdr:col>5</xdr:col>
      <xdr:colOff>5162550</xdr:colOff>
      <xdr:row>82</xdr:row>
      <xdr:rowOff>76200</xdr:rowOff>
    </xdr:to>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2446020</xdr:colOff>
      <xdr:row>85</xdr:row>
      <xdr:rowOff>22860</xdr:rowOff>
    </xdr:from>
    <xdr:to>
      <xdr:col>6</xdr:col>
      <xdr:colOff>464822</xdr:colOff>
      <xdr:row>99</xdr:row>
      <xdr:rowOff>41910</xdr:rowOff>
    </xdr:to>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oneCellAnchor>
    <xdr:from>
      <xdr:col>5</xdr:col>
      <xdr:colOff>2621280</xdr:colOff>
      <xdr:row>7</xdr:row>
      <xdr:rowOff>106680</xdr:rowOff>
    </xdr:from>
    <xdr:ext cx="1873036" cy="297658"/>
    <xdr:sp macro="" textlink="">
      <xdr:nvSpPr>
        <xdr:cNvPr id="44" name="TextBox 43">
          <a:hlinkClick xmlns:r="http://schemas.openxmlformats.org/officeDocument/2006/relationships" r:id="rId30"/>
          <a:extLst>
            <a:ext uri="{FF2B5EF4-FFF2-40B4-BE49-F238E27FC236}">
              <a16:creationId xmlns:a16="http://schemas.microsoft.com/office/drawing/2014/main" id="{00000000-0008-0000-0D00-00002C000000}"/>
            </a:ext>
          </a:extLst>
        </xdr:cNvPr>
        <xdr:cNvSpPr txBox="1"/>
      </xdr:nvSpPr>
      <xdr:spPr>
        <a:xfrm flipH="1">
          <a:off x="12199620" y="132588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9524</xdr:colOff>
      <xdr:row>3</xdr:row>
      <xdr:rowOff>9525</xdr:rowOff>
    </xdr:from>
    <xdr:to>
      <xdr:col>3</xdr:col>
      <xdr:colOff>2190750</xdr:colOff>
      <xdr:row>21</xdr:row>
      <xdr:rowOff>2720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38099</xdr:colOff>
      <xdr:row>2</xdr:row>
      <xdr:rowOff>104774</xdr:rowOff>
    </xdr:from>
    <xdr:to>
      <xdr:col>5</xdr:col>
      <xdr:colOff>0</xdr:colOff>
      <xdr:row>21</xdr:row>
      <xdr:rowOff>28575</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1</xdr:row>
      <xdr:rowOff>0</xdr:rowOff>
    </xdr:from>
    <xdr:ext cx="5305425" cy="314325"/>
    <xdr:sp macro="" textlink="Table!$J$431">
      <xdr:nvSpPr>
        <xdr:cNvPr id="4" name="TextBox 3">
          <a:extLst>
            <a:ext uri="{FF2B5EF4-FFF2-40B4-BE49-F238E27FC236}">
              <a16:creationId xmlns:a16="http://schemas.microsoft.com/office/drawing/2014/main" id="{00000000-0008-0000-0E00-000004000000}"/>
            </a:ext>
          </a:extLst>
        </xdr:cNvPr>
        <xdr:cNvSpPr txBox="1"/>
      </xdr:nvSpPr>
      <xdr:spPr>
        <a:xfrm>
          <a:off x="0" y="342900"/>
          <a:ext cx="5305425" cy="314325"/>
        </a:xfrm>
        <a:prstGeom prst="rect">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013A393C-769E-4039-8232-88DD8B3EB851}" type="TxLink">
            <a:rPr lang="en-US" sz="1400" b="0" i="0" u="none" strike="noStrike">
              <a:solidFill>
                <a:srgbClr val="000000"/>
              </a:solidFill>
              <a:latin typeface="Ariala Sans"/>
              <a:cs typeface="Arial"/>
            </a:rPr>
            <a:pPr algn="ctr"/>
            <a:t>2019 Rutting (&gt;10mm) by NOC</a:t>
          </a:fld>
          <a:endParaRPr lang="en-NZ" sz="1400" b="0" baseline="0">
            <a:solidFill>
              <a:schemeClr val="bg1"/>
            </a:solidFill>
            <a:latin typeface="Lucida Sans" pitchFamily="34" charset="0"/>
          </a:endParaRPr>
        </a:p>
      </xdr:txBody>
    </xdr:sp>
    <xdr:clientData/>
  </xdr:oneCellAnchor>
  <xdr:oneCellAnchor>
    <xdr:from>
      <xdr:col>4</xdr:col>
      <xdr:colOff>38100</xdr:colOff>
      <xdr:row>1</xdr:row>
      <xdr:rowOff>1</xdr:rowOff>
    </xdr:from>
    <xdr:ext cx="5172075" cy="314325"/>
    <xdr:sp macro="" textlink="Table!$K$431">
      <xdr:nvSpPr>
        <xdr:cNvPr id="5" name="TextBox 4">
          <a:extLst>
            <a:ext uri="{FF2B5EF4-FFF2-40B4-BE49-F238E27FC236}">
              <a16:creationId xmlns:a16="http://schemas.microsoft.com/office/drawing/2014/main" id="{00000000-0008-0000-0E00-000005000000}"/>
            </a:ext>
          </a:extLst>
        </xdr:cNvPr>
        <xdr:cNvSpPr txBox="1"/>
      </xdr:nvSpPr>
      <xdr:spPr>
        <a:xfrm>
          <a:off x="5324475" y="342901"/>
          <a:ext cx="5172075" cy="314325"/>
        </a:xfrm>
        <a:prstGeom prst="rect">
          <a:avLst/>
        </a:prstGeom>
        <a:solidFill>
          <a:schemeClr val="tx2">
            <a:lumMod val="60000"/>
            <a:lumOff val="40000"/>
            <a:alpha val="78824"/>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43C2FB52-7AA8-4D0E-9325-59995F2C6860}" type="TxLink">
            <a:rPr lang="en-US" sz="1400" b="0" i="0" u="none" strike="noStrike">
              <a:solidFill>
                <a:srgbClr val="000000"/>
              </a:solidFill>
              <a:latin typeface="Lucida Sans" pitchFamily="34" charset="0"/>
              <a:cs typeface="Arial"/>
            </a:rPr>
            <a:pPr algn="ctr"/>
            <a:t>2019 Deviation from the National Rutting (&gt;10mm) by NOC</a:t>
          </a:fld>
          <a:endParaRPr lang="en-NZ" sz="1400" baseline="0">
            <a:solidFill>
              <a:sysClr val="windowText" lastClr="000000"/>
            </a:solidFill>
            <a:latin typeface="Lucida Sans" pitchFamily="34" charset="0"/>
          </a:endParaRPr>
        </a:p>
      </xdr:txBody>
    </xdr:sp>
    <xdr:clientData/>
  </xdr:oneCellAnchor>
  <xdr:twoCellAnchor>
    <xdr:from>
      <xdr:col>0</xdr:col>
      <xdr:colOff>19050</xdr:colOff>
      <xdr:row>25</xdr:row>
      <xdr:rowOff>38099</xdr:rowOff>
    </xdr:from>
    <xdr:to>
      <xdr:col>3</xdr:col>
      <xdr:colOff>2162175</xdr:colOff>
      <xdr:row>43</xdr:row>
      <xdr:rowOff>28574</xdr:rowOff>
    </xdr:to>
    <xdr:graphicFrame macro="">
      <xdr:nvGraphicFramePr>
        <xdr:cNvPr id="6" name="Chart 5">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xdr:colOff>
      <xdr:row>25</xdr:row>
      <xdr:rowOff>19050</xdr:rowOff>
    </xdr:from>
    <xdr:to>
      <xdr:col>5</xdr:col>
      <xdr:colOff>5105400</xdr:colOff>
      <xdr:row>43</xdr:row>
      <xdr:rowOff>19050</xdr:rowOff>
    </xdr:to>
    <xdr:graphicFrame macro="">
      <xdr:nvGraphicFramePr>
        <xdr:cNvPr id="8" name="Chart 7">
          <a:extLst>
            <a:ext uri="{FF2B5EF4-FFF2-40B4-BE49-F238E27FC236}">
              <a16:creationId xmlns:a16="http://schemas.microsoft.com/office/drawing/2014/main" id="{00000000-0008-0000-0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133350</xdr:colOff>
      <xdr:row>44</xdr:row>
      <xdr:rowOff>0</xdr:rowOff>
    </xdr:from>
    <xdr:to>
      <xdr:col>4</xdr:col>
      <xdr:colOff>5086350</xdr:colOff>
      <xdr:row>60</xdr:row>
      <xdr:rowOff>104775</xdr:rowOff>
    </xdr:to>
    <xdr:graphicFrame macro="">
      <xdr:nvGraphicFramePr>
        <xdr:cNvPr id="9" name="Chart 8">
          <a:extLst>
            <a:ext uri="{FF2B5EF4-FFF2-40B4-BE49-F238E27FC236}">
              <a16:creationId xmlns:a16="http://schemas.microsoft.com/office/drawing/2014/main" id="{00000000-0008-0000-0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66675</xdr:colOff>
      <xdr:row>44</xdr:row>
      <xdr:rowOff>0</xdr:rowOff>
    </xdr:from>
    <xdr:to>
      <xdr:col>5</xdr:col>
      <xdr:colOff>5095874</xdr:colOff>
      <xdr:row>61</xdr:row>
      <xdr:rowOff>9525</xdr:rowOff>
    </xdr:to>
    <xdr:graphicFrame macro="">
      <xdr:nvGraphicFramePr>
        <xdr:cNvPr id="10" name="Chart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45</xdr:row>
      <xdr:rowOff>0</xdr:rowOff>
    </xdr:from>
    <xdr:to>
      <xdr:col>3</xdr:col>
      <xdr:colOff>2152650</xdr:colOff>
      <xdr:row>60</xdr:row>
      <xdr:rowOff>66675</xdr:rowOff>
    </xdr:to>
    <xdr:graphicFrame macro="">
      <xdr:nvGraphicFramePr>
        <xdr:cNvPr id="11" name="Chart 10">
          <a:extLst>
            <a:ext uri="{FF2B5EF4-FFF2-40B4-BE49-F238E27FC236}">
              <a16:creationId xmlns:a16="http://schemas.microsoft.com/office/drawing/2014/main" id="{00000000-0008-0000-0E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5</xdr:col>
      <xdr:colOff>800099</xdr:colOff>
      <xdr:row>2</xdr:row>
      <xdr:rowOff>0</xdr:rowOff>
    </xdr:from>
    <xdr:ext cx="1838325" cy="311127"/>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E00-00000C000000}"/>
            </a:ext>
          </a:extLst>
        </xdr:cNvPr>
        <xdr:cNvSpPr txBox="1"/>
      </xdr:nvSpPr>
      <xdr:spPr>
        <a:xfrm>
          <a:off x="11268074" y="49530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3552824</xdr:colOff>
      <xdr:row>2</xdr:row>
      <xdr:rowOff>0</xdr:rowOff>
    </xdr:from>
    <xdr:ext cx="885825" cy="309562"/>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E00-00000D000000}"/>
            </a:ext>
          </a:extLst>
        </xdr:cNvPr>
        <xdr:cNvSpPr txBox="1"/>
      </xdr:nvSpPr>
      <xdr:spPr>
        <a:xfrm>
          <a:off x="14020799" y="49530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2638424</xdr:colOff>
      <xdr:row>2</xdr:row>
      <xdr:rowOff>0</xdr:rowOff>
    </xdr:from>
    <xdr:ext cx="904875" cy="309562"/>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E00-00000E000000}"/>
            </a:ext>
          </a:extLst>
        </xdr:cNvPr>
        <xdr:cNvSpPr txBox="1"/>
      </xdr:nvSpPr>
      <xdr:spPr>
        <a:xfrm>
          <a:off x="13106399" y="49530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1647827</xdr:colOff>
      <xdr:row>15</xdr:row>
      <xdr:rowOff>116680</xdr:rowOff>
    </xdr:from>
    <xdr:ext cx="1838325" cy="297658"/>
    <xdr:sp macro="" textlink="">
      <xdr:nvSpPr>
        <xdr:cNvPr id="30" name="TextBox 29">
          <a:hlinkClick xmlns:r="http://schemas.openxmlformats.org/officeDocument/2006/relationships" r:id="rId11"/>
          <a:extLst>
            <a:ext uri="{FF2B5EF4-FFF2-40B4-BE49-F238E27FC236}">
              <a16:creationId xmlns:a16="http://schemas.microsoft.com/office/drawing/2014/main" id="{00000000-0008-0000-0E00-00001E000000}"/>
            </a:ext>
          </a:extLst>
        </xdr:cNvPr>
        <xdr:cNvSpPr txBox="1"/>
      </xdr:nvSpPr>
      <xdr:spPr>
        <a:xfrm flipH="1">
          <a:off x="12115802" y="2593180"/>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781051</xdr:colOff>
      <xdr:row>9</xdr:row>
      <xdr:rowOff>135730</xdr:rowOff>
    </xdr:from>
    <xdr:ext cx="1857376" cy="297658"/>
    <xdr:sp macro="" textlink="">
      <xdr:nvSpPr>
        <xdr:cNvPr id="46" name="TextBox 45">
          <a:hlinkClick xmlns:r="http://schemas.openxmlformats.org/officeDocument/2006/relationships" r:id="rId12"/>
          <a:extLst>
            <a:ext uri="{FF2B5EF4-FFF2-40B4-BE49-F238E27FC236}">
              <a16:creationId xmlns:a16="http://schemas.microsoft.com/office/drawing/2014/main" id="{00000000-0008-0000-0E00-00002E000000}"/>
            </a:ext>
          </a:extLst>
        </xdr:cNvPr>
        <xdr:cNvSpPr txBox="1"/>
      </xdr:nvSpPr>
      <xdr:spPr>
        <a:xfrm flipH="1">
          <a:off x="11249026" y="1697830"/>
          <a:ext cx="1857376"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771528</xdr:colOff>
      <xdr:row>13</xdr:row>
      <xdr:rowOff>126205</xdr:rowOff>
    </xdr:from>
    <xdr:ext cx="1847850" cy="297658"/>
    <xdr:sp macro="" textlink="">
      <xdr:nvSpPr>
        <xdr:cNvPr id="47" name="TextBox 46">
          <a:hlinkClick xmlns:r="http://schemas.openxmlformats.org/officeDocument/2006/relationships" r:id="rId13"/>
          <a:extLst>
            <a:ext uri="{FF2B5EF4-FFF2-40B4-BE49-F238E27FC236}">
              <a16:creationId xmlns:a16="http://schemas.microsoft.com/office/drawing/2014/main" id="{00000000-0008-0000-0E00-00002F000000}"/>
            </a:ext>
          </a:extLst>
        </xdr:cNvPr>
        <xdr:cNvSpPr txBox="1"/>
      </xdr:nvSpPr>
      <xdr:spPr>
        <a:xfrm flipH="1">
          <a:off x="11239503" y="2297905"/>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2632292</xdr:colOff>
      <xdr:row>13</xdr:row>
      <xdr:rowOff>123825</xdr:rowOff>
    </xdr:from>
    <xdr:ext cx="1853985" cy="297658"/>
    <xdr:sp macro="" textlink="">
      <xdr:nvSpPr>
        <xdr:cNvPr id="48" name="TextBox 47">
          <a:hlinkClick xmlns:r="http://schemas.openxmlformats.org/officeDocument/2006/relationships" r:id="rId14"/>
          <a:extLst>
            <a:ext uri="{FF2B5EF4-FFF2-40B4-BE49-F238E27FC236}">
              <a16:creationId xmlns:a16="http://schemas.microsoft.com/office/drawing/2014/main" id="{00000000-0008-0000-0E00-000030000000}"/>
            </a:ext>
          </a:extLst>
        </xdr:cNvPr>
        <xdr:cNvSpPr txBox="1"/>
      </xdr:nvSpPr>
      <xdr:spPr>
        <a:xfrm flipH="1">
          <a:off x="13100267" y="2295525"/>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2660867</xdr:colOff>
      <xdr:row>4</xdr:row>
      <xdr:rowOff>19050</xdr:rowOff>
    </xdr:from>
    <xdr:ext cx="1834936" cy="297658"/>
    <xdr:sp macro="" textlink="">
      <xdr:nvSpPr>
        <xdr:cNvPr id="49" name="TextBox 48">
          <a:hlinkClick xmlns:r="http://schemas.openxmlformats.org/officeDocument/2006/relationships" r:id="rId15"/>
          <a:extLst>
            <a:ext uri="{FF2B5EF4-FFF2-40B4-BE49-F238E27FC236}">
              <a16:creationId xmlns:a16="http://schemas.microsoft.com/office/drawing/2014/main" id="{00000000-0008-0000-0E00-000031000000}"/>
            </a:ext>
          </a:extLst>
        </xdr:cNvPr>
        <xdr:cNvSpPr txBox="1"/>
      </xdr:nvSpPr>
      <xdr:spPr>
        <a:xfrm flipH="1">
          <a:off x="13128842" y="819150"/>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793968</xdr:colOff>
      <xdr:row>6</xdr:row>
      <xdr:rowOff>19050</xdr:rowOff>
    </xdr:from>
    <xdr:ext cx="1844460" cy="297658"/>
    <xdr:sp macro="" textlink="">
      <xdr:nvSpPr>
        <xdr:cNvPr id="51" name="TextBox 50">
          <a:hlinkClick xmlns:r="http://schemas.openxmlformats.org/officeDocument/2006/relationships" r:id="rId16"/>
          <a:extLst>
            <a:ext uri="{FF2B5EF4-FFF2-40B4-BE49-F238E27FC236}">
              <a16:creationId xmlns:a16="http://schemas.microsoft.com/office/drawing/2014/main" id="{00000000-0008-0000-0E00-000033000000}"/>
            </a:ext>
          </a:extLst>
        </xdr:cNvPr>
        <xdr:cNvSpPr txBox="1"/>
      </xdr:nvSpPr>
      <xdr:spPr>
        <a:xfrm flipH="1">
          <a:off x="11261943" y="1123950"/>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5</xdr:col>
      <xdr:colOff>774916</xdr:colOff>
      <xdr:row>11</xdr:row>
      <xdr:rowOff>133350</xdr:rowOff>
    </xdr:from>
    <xdr:ext cx="1873036" cy="297658"/>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E00-000034000000}"/>
            </a:ext>
          </a:extLst>
        </xdr:cNvPr>
        <xdr:cNvSpPr txBox="1"/>
      </xdr:nvSpPr>
      <xdr:spPr>
        <a:xfrm flipH="1">
          <a:off x="11242891" y="2000250"/>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5</xdr:col>
      <xdr:colOff>2641817</xdr:colOff>
      <xdr:row>10</xdr:row>
      <xdr:rowOff>21430</xdr:rowOff>
    </xdr:from>
    <xdr:ext cx="1834936" cy="285749"/>
    <xdr:sp macro="" textlink="">
      <xdr:nvSpPr>
        <xdr:cNvPr id="53" name="TextBox 52">
          <a:hlinkClick xmlns:r="http://schemas.openxmlformats.org/officeDocument/2006/relationships" r:id="rId10"/>
          <a:extLst>
            <a:ext uri="{FF2B5EF4-FFF2-40B4-BE49-F238E27FC236}">
              <a16:creationId xmlns:a16="http://schemas.microsoft.com/office/drawing/2014/main" id="{00000000-0008-0000-0E00-000035000000}"/>
            </a:ext>
          </a:extLst>
        </xdr:cNvPr>
        <xdr:cNvSpPr txBox="1"/>
      </xdr:nvSpPr>
      <xdr:spPr>
        <a:xfrm flipH="1">
          <a:off x="13109792" y="1735930"/>
          <a:ext cx="1834936" cy="285749"/>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2647951</xdr:colOff>
      <xdr:row>6</xdr:row>
      <xdr:rowOff>11905</xdr:rowOff>
    </xdr:from>
    <xdr:ext cx="1828802" cy="297658"/>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0E00-000036000000}"/>
            </a:ext>
          </a:extLst>
        </xdr:cNvPr>
        <xdr:cNvSpPr txBox="1"/>
      </xdr:nvSpPr>
      <xdr:spPr>
        <a:xfrm flipH="1">
          <a:off x="13115926" y="1116805"/>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2638428</xdr:colOff>
      <xdr:row>11</xdr:row>
      <xdr:rowOff>135730</xdr:rowOff>
    </xdr:from>
    <xdr:ext cx="1834935" cy="297658"/>
    <xdr:sp macro="" textlink="">
      <xdr:nvSpPr>
        <xdr:cNvPr id="55" name="TextBox 54">
          <a:hlinkClick xmlns:r="http://schemas.openxmlformats.org/officeDocument/2006/relationships" r:id="rId18"/>
          <a:extLst>
            <a:ext uri="{FF2B5EF4-FFF2-40B4-BE49-F238E27FC236}">
              <a16:creationId xmlns:a16="http://schemas.microsoft.com/office/drawing/2014/main" id="{00000000-0008-0000-0E00-000037000000}"/>
            </a:ext>
          </a:extLst>
        </xdr:cNvPr>
        <xdr:cNvSpPr txBox="1"/>
      </xdr:nvSpPr>
      <xdr:spPr>
        <a:xfrm flipH="1">
          <a:off x="13106403" y="2002630"/>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800103</xdr:colOff>
      <xdr:row>4</xdr:row>
      <xdr:rowOff>30955</xdr:rowOff>
    </xdr:from>
    <xdr:ext cx="1844461" cy="297658"/>
    <xdr:sp macro="" textlink="">
      <xdr:nvSpPr>
        <xdr:cNvPr id="57" name="TextBox 56">
          <a:hlinkClick xmlns:r="http://schemas.openxmlformats.org/officeDocument/2006/relationships" r:id="rId19"/>
          <a:extLst>
            <a:ext uri="{FF2B5EF4-FFF2-40B4-BE49-F238E27FC236}">
              <a16:creationId xmlns:a16="http://schemas.microsoft.com/office/drawing/2014/main" id="{00000000-0008-0000-0E00-000039000000}"/>
            </a:ext>
          </a:extLst>
        </xdr:cNvPr>
        <xdr:cNvSpPr txBox="1"/>
      </xdr:nvSpPr>
      <xdr:spPr>
        <a:xfrm flipH="1">
          <a:off x="11268078" y="83105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5</xdr:col>
      <xdr:colOff>790575</xdr:colOff>
      <xdr:row>8</xdr:row>
      <xdr:rowOff>0</xdr:rowOff>
    </xdr:from>
    <xdr:ext cx="1838325" cy="297658"/>
    <xdr:sp macro="" textlink="">
      <xdr:nvSpPr>
        <xdr:cNvPr id="62" name="TextBox 61">
          <a:hlinkClick xmlns:r="http://schemas.openxmlformats.org/officeDocument/2006/relationships" r:id="rId20"/>
          <a:extLst>
            <a:ext uri="{FF2B5EF4-FFF2-40B4-BE49-F238E27FC236}">
              <a16:creationId xmlns:a16="http://schemas.microsoft.com/office/drawing/2014/main" id="{00000000-0008-0000-0E00-00003E000000}"/>
            </a:ext>
          </a:extLst>
        </xdr:cNvPr>
        <xdr:cNvSpPr txBox="1"/>
      </xdr:nvSpPr>
      <xdr:spPr>
        <a:xfrm flipH="1">
          <a:off x="11258550" y="1409700"/>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twoCellAnchor>
    <xdr:from>
      <xdr:col>4</xdr:col>
      <xdr:colOff>66674</xdr:colOff>
      <xdr:row>24</xdr:row>
      <xdr:rowOff>342899</xdr:rowOff>
    </xdr:from>
    <xdr:to>
      <xdr:col>4</xdr:col>
      <xdr:colOff>5124449</xdr:colOff>
      <xdr:row>43</xdr:row>
      <xdr:rowOff>9524</xdr:rowOff>
    </xdr:to>
    <xdr:graphicFrame macro="">
      <xdr:nvGraphicFramePr>
        <xdr:cNvPr id="35" name="Chart 34">
          <a:extLst>
            <a:ext uri="{FF2B5EF4-FFF2-40B4-BE49-F238E27FC236}">
              <a16:creationId xmlns:a16="http://schemas.microsoft.com/office/drawing/2014/main" id="{00000000-0008-0000-0E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64</xdr:row>
      <xdr:rowOff>0</xdr:rowOff>
    </xdr:from>
    <xdr:to>
      <xdr:col>3</xdr:col>
      <xdr:colOff>149680</xdr:colOff>
      <xdr:row>78</xdr:row>
      <xdr:rowOff>19051</xdr:rowOff>
    </xdr:to>
    <xdr:graphicFrame macro="">
      <xdr:nvGraphicFramePr>
        <xdr:cNvPr id="36" name="Chart 35">
          <a:extLst>
            <a:ext uri="{FF2B5EF4-FFF2-40B4-BE49-F238E27FC236}">
              <a16:creationId xmlns:a16="http://schemas.microsoft.com/office/drawing/2014/main" id="{00000000-0008-0000-0E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178253</xdr:colOff>
      <xdr:row>64</xdr:row>
      <xdr:rowOff>9525</xdr:rowOff>
    </xdr:from>
    <xdr:to>
      <xdr:col>4</xdr:col>
      <xdr:colOff>1143002</xdr:colOff>
      <xdr:row>78</xdr:row>
      <xdr:rowOff>28576</xdr:rowOff>
    </xdr:to>
    <xdr:graphicFrame macro="">
      <xdr:nvGraphicFramePr>
        <xdr:cNvPr id="37" name="Chart 36">
          <a:extLst>
            <a:ext uri="{FF2B5EF4-FFF2-40B4-BE49-F238E27FC236}">
              <a16:creationId xmlns:a16="http://schemas.microsoft.com/office/drawing/2014/main" id="{00000000-0008-0000-0E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1171575</xdr:colOff>
      <xdr:row>64</xdr:row>
      <xdr:rowOff>19050</xdr:rowOff>
    </xdr:from>
    <xdr:to>
      <xdr:col>4</xdr:col>
      <xdr:colOff>4371977</xdr:colOff>
      <xdr:row>78</xdr:row>
      <xdr:rowOff>38101</xdr:rowOff>
    </xdr:to>
    <xdr:graphicFrame macro="">
      <xdr:nvGraphicFramePr>
        <xdr:cNvPr id="38" name="Chart 37">
          <a:extLst>
            <a:ext uri="{FF2B5EF4-FFF2-40B4-BE49-F238E27FC236}">
              <a16:creationId xmlns:a16="http://schemas.microsoft.com/office/drawing/2014/main" id="{00000000-0008-0000-0E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4410075</xdr:colOff>
      <xdr:row>64</xdr:row>
      <xdr:rowOff>19050</xdr:rowOff>
    </xdr:from>
    <xdr:to>
      <xdr:col>5</xdr:col>
      <xdr:colOff>2426155</xdr:colOff>
      <xdr:row>78</xdr:row>
      <xdr:rowOff>38101</xdr:rowOff>
    </xdr:to>
    <xdr:graphicFrame macro="">
      <xdr:nvGraphicFramePr>
        <xdr:cNvPr id="39" name="Chart 38">
          <a:extLst>
            <a:ext uri="{FF2B5EF4-FFF2-40B4-BE49-F238E27FC236}">
              <a16:creationId xmlns:a16="http://schemas.microsoft.com/office/drawing/2014/main" id="{00000000-0008-0000-0E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2439488</xdr:colOff>
      <xdr:row>78</xdr:row>
      <xdr:rowOff>34290</xdr:rowOff>
    </xdr:from>
    <xdr:to>
      <xdr:col>6</xdr:col>
      <xdr:colOff>458290</xdr:colOff>
      <xdr:row>92</xdr:row>
      <xdr:rowOff>53341</xdr:rowOff>
    </xdr:to>
    <xdr:graphicFrame macro="">
      <xdr:nvGraphicFramePr>
        <xdr:cNvPr id="40" name="Chart 39">
          <a:extLst>
            <a:ext uri="{FF2B5EF4-FFF2-40B4-BE49-F238E27FC236}">
              <a16:creationId xmlns:a16="http://schemas.microsoft.com/office/drawing/2014/main" id="{00000000-0008-0000-0E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733425</xdr:colOff>
          <xdr:row>23</xdr:row>
          <xdr:rowOff>38100</xdr:rowOff>
        </xdr:from>
        <xdr:to>
          <xdr:col>1</xdr:col>
          <xdr:colOff>1514475</xdr:colOff>
          <xdr:row>23</xdr:row>
          <xdr:rowOff>238125</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xdr:row>
          <xdr:rowOff>28575</xdr:rowOff>
        </xdr:from>
        <xdr:to>
          <xdr:col>3</xdr:col>
          <xdr:colOff>1714500</xdr:colOff>
          <xdr:row>23</xdr:row>
          <xdr:rowOff>228600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E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838200</xdr:colOff>
          <xdr:row>23</xdr:row>
          <xdr:rowOff>38100</xdr:rowOff>
        </xdr:from>
        <xdr:to>
          <xdr:col>4</xdr:col>
          <xdr:colOff>2524125</xdr:colOff>
          <xdr:row>23</xdr:row>
          <xdr:rowOff>238125</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E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2430780</xdr:colOff>
      <xdr:row>64</xdr:row>
      <xdr:rowOff>22860</xdr:rowOff>
    </xdr:from>
    <xdr:to>
      <xdr:col>6</xdr:col>
      <xdr:colOff>446860</xdr:colOff>
      <xdr:row>78</xdr:row>
      <xdr:rowOff>41911</xdr:rowOff>
    </xdr:to>
    <xdr:graphicFrame macro="">
      <xdr:nvGraphicFramePr>
        <xdr:cNvPr id="42" name="Chart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5</xdr:col>
      <xdr:colOff>2628900</xdr:colOff>
      <xdr:row>7</xdr:row>
      <xdr:rowOff>137160</xdr:rowOff>
    </xdr:from>
    <xdr:ext cx="1873036" cy="297658"/>
    <xdr:sp macro="" textlink="">
      <xdr:nvSpPr>
        <xdr:cNvPr id="41" name="TextBox 40">
          <a:hlinkClick xmlns:r="http://schemas.openxmlformats.org/officeDocument/2006/relationships" r:id="rId28"/>
          <a:extLst>
            <a:ext uri="{FF2B5EF4-FFF2-40B4-BE49-F238E27FC236}">
              <a16:creationId xmlns:a16="http://schemas.microsoft.com/office/drawing/2014/main" id="{00000000-0008-0000-0E00-000029000000}"/>
            </a:ext>
          </a:extLst>
        </xdr:cNvPr>
        <xdr:cNvSpPr txBox="1"/>
      </xdr:nvSpPr>
      <xdr:spPr>
        <a:xfrm flipH="1">
          <a:off x="12207240" y="135636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5305425" cy="314325"/>
    <xdr:sp macro="" textlink="Table!$J$599">
      <xdr:nvSpPr>
        <xdr:cNvPr id="2" name="TextBox 1">
          <a:extLst>
            <a:ext uri="{FF2B5EF4-FFF2-40B4-BE49-F238E27FC236}">
              <a16:creationId xmlns:a16="http://schemas.microsoft.com/office/drawing/2014/main" id="{00000000-0008-0000-0F00-000002000000}"/>
            </a:ext>
          </a:extLst>
        </xdr:cNvPr>
        <xdr:cNvSpPr txBox="1"/>
      </xdr:nvSpPr>
      <xdr:spPr>
        <a:xfrm>
          <a:off x="0" y="342900"/>
          <a:ext cx="5305425" cy="314325"/>
        </a:xfrm>
        <a:prstGeom prst="rect">
          <a:avLst/>
        </a:prstGeom>
        <a:solidFill>
          <a:srgbClr val="FFFFCC"/>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E571676D-E137-447F-A8FB-80FC936A9B77}" type="TxLink">
            <a:rPr lang="en-US" sz="1600" b="0" i="0" u="none" strike="noStrike">
              <a:solidFill>
                <a:srgbClr val="000000"/>
              </a:solidFill>
              <a:latin typeface="Lucida Sans" pitchFamily="34" charset="0"/>
              <a:cs typeface="Arial"/>
            </a:rPr>
            <a:pPr algn="ctr"/>
            <a:t>2019 Skid Resistance (TL) by NOC</a:t>
          </a:fld>
          <a:endParaRPr lang="en-NZ" sz="4000" b="0" baseline="0">
            <a:solidFill>
              <a:schemeClr val="bg1"/>
            </a:solidFill>
            <a:latin typeface="Lucida Sans" pitchFamily="34" charset="0"/>
          </a:endParaRPr>
        </a:p>
      </xdr:txBody>
    </xdr:sp>
    <xdr:clientData/>
  </xdr:oneCellAnchor>
  <xdr:oneCellAnchor>
    <xdr:from>
      <xdr:col>4</xdr:col>
      <xdr:colOff>38100</xdr:colOff>
      <xdr:row>1</xdr:row>
      <xdr:rowOff>1</xdr:rowOff>
    </xdr:from>
    <xdr:ext cx="5172075" cy="314325"/>
    <xdr:sp macro="" textlink="Table!$K$599">
      <xdr:nvSpPr>
        <xdr:cNvPr id="3" name="TextBox 2">
          <a:extLst>
            <a:ext uri="{FF2B5EF4-FFF2-40B4-BE49-F238E27FC236}">
              <a16:creationId xmlns:a16="http://schemas.microsoft.com/office/drawing/2014/main" id="{00000000-0008-0000-0F00-000003000000}"/>
            </a:ext>
          </a:extLst>
        </xdr:cNvPr>
        <xdr:cNvSpPr txBox="1"/>
      </xdr:nvSpPr>
      <xdr:spPr>
        <a:xfrm>
          <a:off x="5324475" y="342901"/>
          <a:ext cx="5172075" cy="314325"/>
        </a:xfrm>
        <a:prstGeom prst="rect">
          <a:avLst/>
        </a:prstGeom>
        <a:solidFill>
          <a:srgbClr val="F5DD99">
            <a:alpha val="78824"/>
          </a:srgb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416F6547-7602-4CC7-BFB9-8E3DF0745138}" type="TxLink">
            <a:rPr lang="en-US" sz="1100" b="0" i="0" u="none" strike="noStrike">
              <a:solidFill>
                <a:srgbClr val="000000"/>
              </a:solidFill>
              <a:latin typeface="Lucida Sans" pitchFamily="34" charset="0"/>
              <a:cs typeface="Arial"/>
            </a:rPr>
            <a:pPr algn="ctr"/>
            <a:t>2019 Deviation from the National Skid Resistance by NOC</a:t>
          </a:fld>
          <a:endParaRPr lang="en-NZ" sz="1100" baseline="0">
            <a:solidFill>
              <a:sysClr val="windowText" lastClr="000000"/>
            </a:solidFill>
            <a:latin typeface="Lucida Sans" pitchFamily="34" charset="0"/>
          </a:endParaRPr>
        </a:p>
      </xdr:txBody>
    </xdr:sp>
    <xdr:clientData/>
  </xdr:oneCellAnchor>
  <xdr:twoCellAnchor>
    <xdr:from>
      <xdr:col>4</xdr:col>
      <xdr:colOff>9525</xdr:colOff>
      <xdr:row>3</xdr:row>
      <xdr:rowOff>57150</xdr:rowOff>
    </xdr:from>
    <xdr:to>
      <xdr:col>5</xdr:col>
      <xdr:colOff>0</xdr:colOff>
      <xdr:row>21</xdr:row>
      <xdr:rowOff>57150</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25</xdr:row>
      <xdr:rowOff>19050</xdr:rowOff>
    </xdr:from>
    <xdr:to>
      <xdr:col>3</xdr:col>
      <xdr:colOff>2124075</xdr:colOff>
      <xdr:row>42</xdr:row>
      <xdr:rowOff>66675</xdr:rowOff>
    </xdr:to>
    <xdr:graphicFrame macro="">
      <xdr:nvGraphicFramePr>
        <xdr:cNvPr id="6" name="Chart 5">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44</xdr:row>
      <xdr:rowOff>85725</xdr:rowOff>
    </xdr:from>
    <xdr:to>
      <xdr:col>3</xdr:col>
      <xdr:colOff>2143125</xdr:colOff>
      <xdr:row>62</xdr:row>
      <xdr:rowOff>0</xdr:rowOff>
    </xdr:to>
    <xdr:graphicFrame macro="">
      <xdr:nvGraphicFramePr>
        <xdr:cNvPr id="9" name="Chart 8">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9525</xdr:colOff>
      <xdr:row>42</xdr:row>
      <xdr:rowOff>133350</xdr:rowOff>
    </xdr:from>
    <xdr:to>
      <xdr:col>4</xdr:col>
      <xdr:colOff>5133975</xdr:colOff>
      <xdr:row>61</xdr:row>
      <xdr:rowOff>123825</xdr:rowOff>
    </xdr:to>
    <xdr:graphicFrame macro="">
      <xdr:nvGraphicFramePr>
        <xdr:cNvPr id="10" name="Chart 9">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5181599</xdr:colOff>
      <xdr:row>43</xdr:row>
      <xdr:rowOff>0</xdr:rowOff>
    </xdr:from>
    <xdr:to>
      <xdr:col>5</xdr:col>
      <xdr:colOff>5114924</xdr:colOff>
      <xdr:row>61</xdr:row>
      <xdr:rowOff>123825</xdr:rowOff>
    </xdr:to>
    <xdr:graphicFrame macro="">
      <xdr:nvGraphicFramePr>
        <xdr:cNvPr id="11" name="Chart 10">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57150</xdr:colOff>
      <xdr:row>87</xdr:row>
      <xdr:rowOff>57150</xdr:rowOff>
    </xdr:from>
    <xdr:to>
      <xdr:col>4</xdr:col>
      <xdr:colOff>5105400</xdr:colOff>
      <xdr:row>107</xdr:row>
      <xdr:rowOff>12246</xdr:rowOff>
    </xdr:to>
    <xdr:graphicFrame macro="">
      <xdr:nvGraphicFramePr>
        <xdr:cNvPr id="12" name="Chart 11">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57150</xdr:colOff>
      <xdr:row>87</xdr:row>
      <xdr:rowOff>38100</xdr:rowOff>
    </xdr:from>
    <xdr:to>
      <xdr:col>5</xdr:col>
      <xdr:colOff>5038725</xdr:colOff>
      <xdr:row>106</xdr:row>
      <xdr:rowOff>145596</xdr:rowOff>
    </xdr:to>
    <xdr:graphicFrame macro="">
      <xdr:nvGraphicFramePr>
        <xdr:cNvPr id="13" name="Chart 12">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25</xdr:row>
      <xdr:rowOff>1</xdr:rowOff>
    </xdr:from>
    <xdr:to>
      <xdr:col>4</xdr:col>
      <xdr:colOff>5143500</xdr:colOff>
      <xdr:row>42</xdr:row>
      <xdr:rowOff>57151</xdr:rowOff>
    </xdr:to>
    <xdr:graphicFrame macro="">
      <xdr:nvGraphicFramePr>
        <xdr:cNvPr id="14" name="Chart 13">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25</xdr:row>
      <xdr:rowOff>0</xdr:rowOff>
    </xdr:from>
    <xdr:to>
      <xdr:col>5</xdr:col>
      <xdr:colOff>5143500</xdr:colOff>
      <xdr:row>42</xdr:row>
      <xdr:rowOff>57150</xdr:rowOff>
    </xdr:to>
    <xdr:graphicFrame macro="">
      <xdr:nvGraphicFramePr>
        <xdr:cNvPr id="15" name="Chart 14">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28575</xdr:colOff>
      <xdr:row>3</xdr:row>
      <xdr:rowOff>47625</xdr:rowOff>
    </xdr:from>
    <xdr:to>
      <xdr:col>3</xdr:col>
      <xdr:colOff>2209800</xdr:colOff>
      <xdr:row>21</xdr:row>
      <xdr:rowOff>62273</xdr:rowOff>
    </xdr:to>
    <xdr:graphicFrame macro="">
      <xdr:nvGraphicFramePr>
        <xdr:cNvPr id="17" name="Chart 16">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5</xdr:col>
      <xdr:colOff>704849</xdr:colOff>
      <xdr:row>2</xdr:row>
      <xdr:rowOff>0</xdr:rowOff>
    </xdr:from>
    <xdr:ext cx="1838325" cy="311127"/>
    <xdr:sp macro="" textlink="">
      <xdr:nvSpPr>
        <xdr:cNvPr id="16" name="TextBox 15">
          <a:hlinkClick xmlns:r="http://schemas.openxmlformats.org/officeDocument/2006/relationships" r:id="rId11"/>
          <a:extLst>
            <a:ext uri="{FF2B5EF4-FFF2-40B4-BE49-F238E27FC236}">
              <a16:creationId xmlns:a16="http://schemas.microsoft.com/office/drawing/2014/main" id="{00000000-0008-0000-0F00-000010000000}"/>
            </a:ext>
          </a:extLst>
        </xdr:cNvPr>
        <xdr:cNvSpPr txBox="1"/>
      </xdr:nvSpPr>
      <xdr:spPr>
        <a:xfrm>
          <a:off x="11172824" y="49530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3457574</xdr:colOff>
      <xdr:row>2</xdr:row>
      <xdr:rowOff>0</xdr:rowOff>
    </xdr:from>
    <xdr:ext cx="885825" cy="309562"/>
    <xdr:sp macro="" textlink="">
      <xdr:nvSpPr>
        <xdr:cNvPr id="18" name="TextBox 17">
          <a:hlinkClick xmlns:r="http://schemas.openxmlformats.org/officeDocument/2006/relationships" r:id="rId12"/>
          <a:extLst>
            <a:ext uri="{FF2B5EF4-FFF2-40B4-BE49-F238E27FC236}">
              <a16:creationId xmlns:a16="http://schemas.microsoft.com/office/drawing/2014/main" id="{00000000-0008-0000-0F00-000012000000}"/>
            </a:ext>
          </a:extLst>
        </xdr:cNvPr>
        <xdr:cNvSpPr txBox="1"/>
      </xdr:nvSpPr>
      <xdr:spPr>
        <a:xfrm>
          <a:off x="13925549" y="49530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2543174</xdr:colOff>
      <xdr:row>2</xdr:row>
      <xdr:rowOff>0</xdr:rowOff>
    </xdr:from>
    <xdr:ext cx="904875" cy="309562"/>
    <xdr:sp macro="" textlink="">
      <xdr:nvSpPr>
        <xdr:cNvPr id="19" name="TextBox 18">
          <a:hlinkClick xmlns:r="http://schemas.openxmlformats.org/officeDocument/2006/relationships" r:id="rId13"/>
          <a:extLst>
            <a:ext uri="{FF2B5EF4-FFF2-40B4-BE49-F238E27FC236}">
              <a16:creationId xmlns:a16="http://schemas.microsoft.com/office/drawing/2014/main" id="{00000000-0008-0000-0F00-000013000000}"/>
            </a:ext>
          </a:extLst>
        </xdr:cNvPr>
        <xdr:cNvSpPr txBox="1"/>
      </xdr:nvSpPr>
      <xdr:spPr>
        <a:xfrm>
          <a:off x="13011149" y="49530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1438277</xdr:colOff>
      <xdr:row>15</xdr:row>
      <xdr:rowOff>107155</xdr:rowOff>
    </xdr:from>
    <xdr:ext cx="1838325" cy="297658"/>
    <xdr:sp macro="" textlink="">
      <xdr:nvSpPr>
        <xdr:cNvPr id="32" name="TextBox 31">
          <a:hlinkClick xmlns:r="http://schemas.openxmlformats.org/officeDocument/2006/relationships" r:id="rId14"/>
          <a:extLst>
            <a:ext uri="{FF2B5EF4-FFF2-40B4-BE49-F238E27FC236}">
              <a16:creationId xmlns:a16="http://schemas.microsoft.com/office/drawing/2014/main" id="{00000000-0008-0000-0F00-000020000000}"/>
            </a:ext>
          </a:extLst>
        </xdr:cNvPr>
        <xdr:cNvSpPr txBox="1"/>
      </xdr:nvSpPr>
      <xdr:spPr>
        <a:xfrm flipH="1">
          <a:off x="11906252" y="2583655"/>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666751</xdr:colOff>
      <xdr:row>9</xdr:row>
      <xdr:rowOff>145255</xdr:rowOff>
    </xdr:from>
    <xdr:ext cx="1857376" cy="297658"/>
    <xdr:sp macro="" textlink="">
      <xdr:nvSpPr>
        <xdr:cNvPr id="35" name="TextBox 34">
          <a:hlinkClick xmlns:r="http://schemas.openxmlformats.org/officeDocument/2006/relationships" r:id="rId15"/>
          <a:extLst>
            <a:ext uri="{FF2B5EF4-FFF2-40B4-BE49-F238E27FC236}">
              <a16:creationId xmlns:a16="http://schemas.microsoft.com/office/drawing/2014/main" id="{00000000-0008-0000-0F00-000023000000}"/>
            </a:ext>
          </a:extLst>
        </xdr:cNvPr>
        <xdr:cNvSpPr txBox="1"/>
      </xdr:nvSpPr>
      <xdr:spPr>
        <a:xfrm flipH="1">
          <a:off x="11134726" y="1707355"/>
          <a:ext cx="1857376"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647703</xdr:colOff>
      <xdr:row>13</xdr:row>
      <xdr:rowOff>126205</xdr:rowOff>
    </xdr:from>
    <xdr:ext cx="1847850" cy="297658"/>
    <xdr:sp macro="" textlink="">
      <xdr:nvSpPr>
        <xdr:cNvPr id="46" name="TextBox 45">
          <a:hlinkClick xmlns:r="http://schemas.openxmlformats.org/officeDocument/2006/relationships" r:id="rId16"/>
          <a:extLst>
            <a:ext uri="{FF2B5EF4-FFF2-40B4-BE49-F238E27FC236}">
              <a16:creationId xmlns:a16="http://schemas.microsoft.com/office/drawing/2014/main" id="{00000000-0008-0000-0F00-00002E000000}"/>
            </a:ext>
          </a:extLst>
        </xdr:cNvPr>
        <xdr:cNvSpPr txBox="1"/>
      </xdr:nvSpPr>
      <xdr:spPr>
        <a:xfrm flipH="1">
          <a:off x="11115678" y="2297905"/>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2508467</xdr:colOff>
      <xdr:row>13</xdr:row>
      <xdr:rowOff>123825</xdr:rowOff>
    </xdr:from>
    <xdr:ext cx="1853985" cy="297658"/>
    <xdr:sp macro="" textlink="">
      <xdr:nvSpPr>
        <xdr:cNvPr id="51" name="TextBox 50">
          <a:hlinkClick xmlns:r="http://schemas.openxmlformats.org/officeDocument/2006/relationships" r:id="rId17"/>
          <a:extLst>
            <a:ext uri="{FF2B5EF4-FFF2-40B4-BE49-F238E27FC236}">
              <a16:creationId xmlns:a16="http://schemas.microsoft.com/office/drawing/2014/main" id="{00000000-0008-0000-0F00-000033000000}"/>
            </a:ext>
          </a:extLst>
        </xdr:cNvPr>
        <xdr:cNvSpPr txBox="1"/>
      </xdr:nvSpPr>
      <xdr:spPr>
        <a:xfrm flipH="1">
          <a:off x="12976442" y="2295525"/>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2546567</xdr:colOff>
      <xdr:row>4</xdr:row>
      <xdr:rowOff>19050</xdr:rowOff>
    </xdr:from>
    <xdr:ext cx="1834936" cy="297658"/>
    <xdr:sp macro="" textlink="">
      <xdr:nvSpPr>
        <xdr:cNvPr id="52" name="TextBox 51">
          <a:hlinkClick xmlns:r="http://schemas.openxmlformats.org/officeDocument/2006/relationships" r:id="rId18"/>
          <a:extLst>
            <a:ext uri="{FF2B5EF4-FFF2-40B4-BE49-F238E27FC236}">
              <a16:creationId xmlns:a16="http://schemas.microsoft.com/office/drawing/2014/main" id="{00000000-0008-0000-0F00-000034000000}"/>
            </a:ext>
          </a:extLst>
        </xdr:cNvPr>
        <xdr:cNvSpPr txBox="1"/>
      </xdr:nvSpPr>
      <xdr:spPr>
        <a:xfrm flipH="1">
          <a:off x="13014542" y="819150"/>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681573</xdr:colOff>
      <xdr:row>6</xdr:row>
      <xdr:rowOff>9525</xdr:rowOff>
    </xdr:from>
    <xdr:ext cx="1844460" cy="297658"/>
    <xdr:sp macro="" textlink="">
      <xdr:nvSpPr>
        <xdr:cNvPr id="54" name="TextBox 53">
          <a:hlinkClick xmlns:r="http://schemas.openxmlformats.org/officeDocument/2006/relationships" r:id="rId19"/>
          <a:extLst>
            <a:ext uri="{FF2B5EF4-FFF2-40B4-BE49-F238E27FC236}">
              <a16:creationId xmlns:a16="http://schemas.microsoft.com/office/drawing/2014/main" id="{00000000-0008-0000-0F00-000036000000}"/>
            </a:ext>
          </a:extLst>
        </xdr:cNvPr>
        <xdr:cNvSpPr txBox="1"/>
      </xdr:nvSpPr>
      <xdr:spPr>
        <a:xfrm flipH="1">
          <a:off x="10259913" y="1083945"/>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5</xdr:col>
      <xdr:colOff>660616</xdr:colOff>
      <xdr:row>11</xdr:row>
      <xdr:rowOff>142875</xdr:rowOff>
    </xdr:from>
    <xdr:ext cx="1873036" cy="297658"/>
    <xdr:sp macro="" textlink="">
      <xdr:nvSpPr>
        <xdr:cNvPr id="55" name="TextBox 54">
          <a:hlinkClick xmlns:r="http://schemas.openxmlformats.org/officeDocument/2006/relationships" r:id="rId13"/>
          <a:extLst>
            <a:ext uri="{FF2B5EF4-FFF2-40B4-BE49-F238E27FC236}">
              <a16:creationId xmlns:a16="http://schemas.microsoft.com/office/drawing/2014/main" id="{00000000-0008-0000-0F00-000037000000}"/>
            </a:ext>
          </a:extLst>
        </xdr:cNvPr>
        <xdr:cNvSpPr txBox="1"/>
      </xdr:nvSpPr>
      <xdr:spPr>
        <a:xfrm flipH="1">
          <a:off x="11128591" y="2009775"/>
          <a:ext cx="1873036" cy="297658"/>
        </a:xfrm>
        <a:prstGeom prst="rect">
          <a:avLst/>
        </a:prstGeom>
        <a:solidFill>
          <a:schemeClr val="accent1">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a:t>
          </a:r>
          <a:r>
            <a:rPr lang="en-NZ" sz="1100" baseline="0">
              <a:solidFill>
                <a:sysClr val="windowText" lastClr="000000"/>
              </a:solidFill>
            </a:rPr>
            <a:t> &gt; 10mm</a:t>
          </a:r>
          <a:endParaRPr lang="en-NZ" sz="1100">
            <a:solidFill>
              <a:sysClr val="windowText" lastClr="000000"/>
            </a:solidFill>
          </a:endParaRPr>
        </a:p>
      </xdr:txBody>
    </xdr:sp>
    <xdr:clientData/>
  </xdr:oneCellAnchor>
  <xdr:oneCellAnchor>
    <xdr:from>
      <xdr:col>5</xdr:col>
      <xdr:colOff>2527517</xdr:colOff>
      <xdr:row>9</xdr:row>
      <xdr:rowOff>145255</xdr:rowOff>
    </xdr:from>
    <xdr:ext cx="1834936" cy="285749"/>
    <xdr:sp macro="" textlink="">
      <xdr:nvSpPr>
        <xdr:cNvPr id="56" name="TextBox 55">
          <a:hlinkClick xmlns:r="http://schemas.openxmlformats.org/officeDocument/2006/relationships" r:id="rId20"/>
          <a:extLst>
            <a:ext uri="{FF2B5EF4-FFF2-40B4-BE49-F238E27FC236}">
              <a16:creationId xmlns:a16="http://schemas.microsoft.com/office/drawing/2014/main" id="{00000000-0008-0000-0F00-000038000000}"/>
            </a:ext>
          </a:extLst>
        </xdr:cNvPr>
        <xdr:cNvSpPr txBox="1"/>
      </xdr:nvSpPr>
      <xdr:spPr>
        <a:xfrm flipH="1">
          <a:off x="12995492" y="1707355"/>
          <a:ext cx="1834936" cy="285749"/>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2537461</xdr:colOff>
      <xdr:row>6</xdr:row>
      <xdr:rowOff>475</xdr:rowOff>
    </xdr:from>
    <xdr:ext cx="1828802" cy="297658"/>
    <xdr:sp macro="" textlink="">
      <xdr:nvSpPr>
        <xdr:cNvPr id="57" name="TextBox 56">
          <a:hlinkClick xmlns:r="http://schemas.openxmlformats.org/officeDocument/2006/relationships" r:id="rId21"/>
          <a:extLst>
            <a:ext uri="{FF2B5EF4-FFF2-40B4-BE49-F238E27FC236}">
              <a16:creationId xmlns:a16="http://schemas.microsoft.com/office/drawing/2014/main" id="{00000000-0008-0000-0F00-000039000000}"/>
            </a:ext>
          </a:extLst>
        </xdr:cNvPr>
        <xdr:cNvSpPr txBox="1"/>
      </xdr:nvSpPr>
      <xdr:spPr>
        <a:xfrm flipH="1">
          <a:off x="12115801" y="1074895"/>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2524128</xdr:colOff>
      <xdr:row>11</xdr:row>
      <xdr:rowOff>126205</xdr:rowOff>
    </xdr:from>
    <xdr:ext cx="1834935" cy="297658"/>
    <xdr:sp macro="" textlink="">
      <xdr:nvSpPr>
        <xdr:cNvPr id="58" name="TextBox 57">
          <a:hlinkClick xmlns:r="http://schemas.openxmlformats.org/officeDocument/2006/relationships" r:id="rId12"/>
          <a:extLst>
            <a:ext uri="{FF2B5EF4-FFF2-40B4-BE49-F238E27FC236}">
              <a16:creationId xmlns:a16="http://schemas.microsoft.com/office/drawing/2014/main" id="{00000000-0008-0000-0F00-00003A000000}"/>
            </a:ext>
          </a:extLst>
        </xdr:cNvPr>
        <xdr:cNvSpPr txBox="1"/>
      </xdr:nvSpPr>
      <xdr:spPr>
        <a:xfrm flipH="1">
          <a:off x="12992103" y="1993105"/>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689613</xdr:colOff>
      <xdr:row>4</xdr:row>
      <xdr:rowOff>21430</xdr:rowOff>
    </xdr:from>
    <xdr:ext cx="1844461" cy="297658"/>
    <xdr:sp macro="" textlink="">
      <xdr:nvSpPr>
        <xdr:cNvPr id="60" name="TextBox 59">
          <a:hlinkClick xmlns:r="http://schemas.openxmlformats.org/officeDocument/2006/relationships" r:id="rId22"/>
          <a:extLst>
            <a:ext uri="{FF2B5EF4-FFF2-40B4-BE49-F238E27FC236}">
              <a16:creationId xmlns:a16="http://schemas.microsoft.com/office/drawing/2014/main" id="{00000000-0008-0000-0F00-00003C000000}"/>
            </a:ext>
          </a:extLst>
        </xdr:cNvPr>
        <xdr:cNvSpPr txBox="1"/>
      </xdr:nvSpPr>
      <xdr:spPr>
        <a:xfrm flipH="1">
          <a:off x="10267953" y="806290"/>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5</xdr:col>
      <xdr:colOff>676275</xdr:colOff>
      <xdr:row>8</xdr:row>
      <xdr:rowOff>0</xdr:rowOff>
    </xdr:from>
    <xdr:ext cx="1838325" cy="297658"/>
    <xdr:sp macro="" textlink="">
      <xdr:nvSpPr>
        <xdr:cNvPr id="65" name="TextBox 64">
          <a:hlinkClick xmlns:r="http://schemas.openxmlformats.org/officeDocument/2006/relationships" r:id="rId23"/>
          <a:extLst>
            <a:ext uri="{FF2B5EF4-FFF2-40B4-BE49-F238E27FC236}">
              <a16:creationId xmlns:a16="http://schemas.microsoft.com/office/drawing/2014/main" id="{00000000-0008-0000-0F00-000041000000}"/>
            </a:ext>
          </a:extLst>
        </xdr:cNvPr>
        <xdr:cNvSpPr txBox="1"/>
      </xdr:nvSpPr>
      <xdr:spPr>
        <a:xfrm flipH="1">
          <a:off x="11144250" y="1409700"/>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twoCellAnchor>
    <xdr:from>
      <xdr:col>0</xdr:col>
      <xdr:colOff>0</xdr:colOff>
      <xdr:row>64</xdr:row>
      <xdr:rowOff>0</xdr:rowOff>
    </xdr:from>
    <xdr:to>
      <xdr:col>3</xdr:col>
      <xdr:colOff>149680</xdr:colOff>
      <xdr:row>82</xdr:row>
      <xdr:rowOff>19050</xdr:rowOff>
    </xdr:to>
    <xdr:graphicFrame macro="">
      <xdr:nvGraphicFramePr>
        <xdr:cNvPr id="37" name="Chart 36">
          <a:extLst>
            <a:ext uri="{FF2B5EF4-FFF2-40B4-BE49-F238E27FC236}">
              <a16:creationId xmlns:a16="http://schemas.microsoft.com/office/drawing/2014/main" id="{00000000-0008-0000-0F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178253</xdr:colOff>
      <xdr:row>64</xdr:row>
      <xdr:rowOff>9525</xdr:rowOff>
    </xdr:from>
    <xdr:to>
      <xdr:col>4</xdr:col>
      <xdr:colOff>1143002</xdr:colOff>
      <xdr:row>82</xdr:row>
      <xdr:rowOff>28575</xdr:rowOff>
    </xdr:to>
    <xdr:graphicFrame macro="">
      <xdr:nvGraphicFramePr>
        <xdr:cNvPr id="38" name="Chart 37">
          <a:extLst>
            <a:ext uri="{FF2B5EF4-FFF2-40B4-BE49-F238E27FC236}">
              <a16:creationId xmlns:a16="http://schemas.microsoft.com/office/drawing/2014/main" id="{00000000-0008-0000-0F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1168853</xdr:colOff>
      <xdr:row>64</xdr:row>
      <xdr:rowOff>19050</xdr:rowOff>
    </xdr:from>
    <xdr:to>
      <xdr:col>4</xdr:col>
      <xdr:colOff>4369255</xdr:colOff>
      <xdr:row>82</xdr:row>
      <xdr:rowOff>38100</xdr:rowOff>
    </xdr:to>
    <xdr:graphicFrame macro="">
      <xdr:nvGraphicFramePr>
        <xdr:cNvPr id="39" name="Chart 38">
          <a:extLst>
            <a:ext uri="{FF2B5EF4-FFF2-40B4-BE49-F238E27FC236}">
              <a16:creationId xmlns:a16="http://schemas.microsoft.com/office/drawing/2014/main" id="{00000000-0008-0000-0F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4407353</xdr:colOff>
      <xdr:row>64</xdr:row>
      <xdr:rowOff>19050</xdr:rowOff>
    </xdr:from>
    <xdr:to>
      <xdr:col>5</xdr:col>
      <xdr:colOff>2426155</xdr:colOff>
      <xdr:row>82</xdr:row>
      <xdr:rowOff>38100</xdr:rowOff>
    </xdr:to>
    <xdr:graphicFrame macro="">
      <xdr:nvGraphicFramePr>
        <xdr:cNvPr id="40" name="Chart 39">
          <a:extLst>
            <a:ext uri="{FF2B5EF4-FFF2-40B4-BE49-F238E27FC236}">
              <a16:creationId xmlns:a16="http://schemas.microsoft.com/office/drawing/2014/main" id="{00000000-0008-0000-0F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2424248</xdr:colOff>
      <xdr:row>82</xdr:row>
      <xdr:rowOff>34290</xdr:rowOff>
    </xdr:from>
    <xdr:to>
      <xdr:col>6</xdr:col>
      <xdr:colOff>443050</xdr:colOff>
      <xdr:row>83</xdr:row>
      <xdr:rowOff>2514600</xdr:rowOff>
    </xdr:to>
    <xdr:graphicFrame macro="">
      <xdr:nvGraphicFramePr>
        <xdr:cNvPr id="41" name="Chart 40">
          <a:extLst>
            <a:ext uri="{FF2B5EF4-FFF2-40B4-BE49-F238E27FC236}">
              <a16:creationId xmlns:a16="http://schemas.microsoft.com/office/drawing/2014/main" id="{00000000-0008-0000-0F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733425</xdr:colOff>
          <xdr:row>22</xdr:row>
          <xdr:rowOff>38100</xdr:rowOff>
        </xdr:from>
        <xdr:to>
          <xdr:col>1</xdr:col>
          <xdr:colOff>1514475</xdr:colOff>
          <xdr:row>22</xdr:row>
          <xdr:rowOff>238125</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28575</xdr:rowOff>
        </xdr:from>
        <xdr:to>
          <xdr:col>3</xdr:col>
          <xdr:colOff>1714500</xdr:colOff>
          <xdr:row>22</xdr:row>
          <xdr:rowOff>228600</xdr:rowOff>
        </xdr:to>
        <xdr:sp macro="" textlink="">
          <xdr:nvSpPr>
            <xdr:cNvPr id="17410" name="Drop Down 2" hidden="1">
              <a:extLst>
                <a:ext uri="{63B3BB69-23CF-44E3-9099-C40C66FF867C}">
                  <a14:compatExt spid="_x0000_s17410"/>
                </a:ext>
                <a:ext uri="{FF2B5EF4-FFF2-40B4-BE49-F238E27FC236}">
                  <a16:creationId xmlns:a16="http://schemas.microsoft.com/office/drawing/2014/main" id="{00000000-0008-0000-0F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838200</xdr:colOff>
          <xdr:row>22</xdr:row>
          <xdr:rowOff>38100</xdr:rowOff>
        </xdr:from>
        <xdr:to>
          <xdr:col>4</xdr:col>
          <xdr:colOff>2524125</xdr:colOff>
          <xdr:row>22</xdr:row>
          <xdr:rowOff>238125</xdr:rowOff>
        </xdr:to>
        <xdr:sp macro="" textlink="">
          <xdr:nvSpPr>
            <xdr:cNvPr id="17411" name="Drop Down 3" hidden="1">
              <a:extLst>
                <a:ext uri="{63B3BB69-23CF-44E3-9099-C40C66FF867C}">
                  <a14:compatExt spid="_x0000_s17411"/>
                </a:ext>
                <a:ext uri="{FF2B5EF4-FFF2-40B4-BE49-F238E27FC236}">
                  <a16:creationId xmlns:a16="http://schemas.microsoft.com/office/drawing/2014/main" id="{00000000-0008-0000-0F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2446020</xdr:colOff>
      <xdr:row>64</xdr:row>
      <xdr:rowOff>22860</xdr:rowOff>
    </xdr:from>
    <xdr:to>
      <xdr:col>6</xdr:col>
      <xdr:colOff>464822</xdr:colOff>
      <xdr:row>82</xdr:row>
      <xdr:rowOff>41910</xdr:rowOff>
    </xdr:to>
    <xdr:graphicFrame macro="">
      <xdr:nvGraphicFramePr>
        <xdr:cNvPr id="42" name="Chart 41">
          <a:extLst>
            <a:ext uri="{FF2B5EF4-FFF2-40B4-BE49-F238E27FC236}">
              <a16:creationId xmlns:a16="http://schemas.microsoft.com/office/drawing/2014/main" id="{00000000-0008-0000-0F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oneCellAnchor>
    <xdr:from>
      <xdr:col>5</xdr:col>
      <xdr:colOff>2514600</xdr:colOff>
      <xdr:row>7</xdr:row>
      <xdr:rowOff>121920</xdr:rowOff>
    </xdr:from>
    <xdr:ext cx="1873036" cy="297658"/>
    <xdr:sp macro="" textlink="">
      <xdr:nvSpPr>
        <xdr:cNvPr id="43" name="TextBox 42">
          <a:hlinkClick xmlns:r="http://schemas.openxmlformats.org/officeDocument/2006/relationships" r:id="rId30"/>
          <a:extLst>
            <a:ext uri="{FF2B5EF4-FFF2-40B4-BE49-F238E27FC236}">
              <a16:creationId xmlns:a16="http://schemas.microsoft.com/office/drawing/2014/main" id="{00000000-0008-0000-0F00-00002B000000}"/>
            </a:ext>
          </a:extLst>
        </xdr:cNvPr>
        <xdr:cNvSpPr txBox="1"/>
      </xdr:nvSpPr>
      <xdr:spPr>
        <a:xfrm flipH="1">
          <a:off x="12092940" y="134112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5305425" cy="314325"/>
    <xdr:sp macro="" textlink="Table!J683">
      <xdr:nvSpPr>
        <xdr:cNvPr id="2" name="TextBox 1">
          <a:extLst>
            <a:ext uri="{FF2B5EF4-FFF2-40B4-BE49-F238E27FC236}">
              <a16:creationId xmlns:a16="http://schemas.microsoft.com/office/drawing/2014/main" id="{00000000-0008-0000-1000-000002000000}"/>
            </a:ext>
          </a:extLst>
        </xdr:cNvPr>
        <xdr:cNvSpPr txBox="1"/>
      </xdr:nvSpPr>
      <xdr:spPr>
        <a:xfrm>
          <a:off x="0" y="342900"/>
          <a:ext cx="5305425" cy="314325"/>
        </a:xfrm>
        <a:prstGeom prst="rect">
          <a:avLst/>
        </a:prstGeom>
        <a:solidFill>
          <a:srgbClr val="F6A4DF"/>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E4633537-1494-466A-92B7-E58DA93BB2FC}" type="TxLink">
            <a:rPr lang="en-US" sz="1600" b="0" i="0" u="none" strike="noStrike">
              <a:solidFill>
                <a:srgbClr val="000000"/>
              </a:solidFill>
              <a:latin typeface="Lucida Sans" pitchFamily="34" charset="0"/>
              <a:cs typeface="Arial"/>
            </a:rPr>
            <a:pPr algn="ctr"/>
            <a:t>2019  Skid Resistance (IL) by NOC</a:t>
          </a:fld>
          <a:endParaRPr lang="en-NZ" sz="1600" b="0" baseline="0">
            <a:solidFill>
              <a:schemeClr val="bg1"/>
            </a:solidFill>
            <a:latin typeface="Lucida Sans" pitchFamily="34" charset="0"/>
          </a:endParaRPr>
        </a:p>
      </xdr:txBody>
    </xdr:sp>
    <xdr:clientData/>
  </xdr:oneCellAnchor>
  <xdr:oneCellAnchor>
    <xdr:from>
      <xdr:col>4</xdr:col>
      <xdr:colOff>38100</xdr:colOff>
      <xdr:row>1</xdr:row>
      <xdr:rowOff>1</xdr:rowOff>
    </xdr:from>
    <xdr:ext cx="5172075" cy="314325"/>
    <xdr:sp macro="" textlink="Table!K683">
      <xdr:nvSpPr>
        <xdr:cNvPr id="3" name="TextBox 2">
          <a:extLst>
            <a:ext uri="{FF2B5EF4-FFF2-40B4-BE49-F238E27FC236}">
              <a16:creationId xmlns:a16="http://schemas.microsoft.com/office/drawing/2014/main" id="{00000000-0008-0000-1000-000003000000}"/>
            </a:ext>
          </a:extLst>
        </xdr:cNvPr>
        <xdr:cNvSpPr txBox="1"/>
      </xdr:nvSpPr>
      <xdr:spPr>
        <a:xfrm>
          <a:off x="5324475" y="342901"/>
          <a:ext cx="5172075" cy="314325"/>
        </a:xfrm>
        <a:prstGeom prst="rect">
          <a:avLst/>
        </a:prstGeom>
        <a:solidFill>
          <a:srgbClr val="F173CD">
            <a:alpha val="78824"/>
          </a:srgb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6A8E9CB3-BBB8-482A-A709-F3DAEA4F335B}" type="TxLink">
            <a:rPr lang="en-US" sz="1200" b="0" i="0" u="none" strike="noStrike">
              <a:solidFill>
                <a:srgbClr val="000000"/>
              </a:solidFill>
              <a:latin typeface="Lucida Sans" pitchFamily="34" charset="0"/>
              <a:cs typeface="Arial"/>
            </a:rPr>
            <a:pPr algn="ctr"/>
            <a:t>2019 Deviation from the National  Skid Resistance by NOC</a:t>
          </a:fld>
          <a:endParaRPr lang="en-NZ" sz="1200" baseline="0">
            <a:solidFill>
              <a:sysClr val="windowText" lastClr="000000"/>
            </a:solidFill>
            <a:latin typeface="Lucida Sans" pitchFamily="34" charset="0"/>
          </a:endParaRPr>
        </a:p>
      </xdr:txBody>
    </xdr:sp>
    <xdr:clientData/>
  </xdr:oneCellAnchor>
  <xdr:twoCellAnchor>
    <xdr:from>
      <xdr:col>0</xdr:col>
      <xdr:colOff>47625</xdr:colOff>
      <xdr:row>3</xdr:row>
      <xdr:rowOff>28575</xdr:rowOff>
    </xdr:from>
    <xdr:to>
      <xdr:col>3</xdr:col>
      <xdr:colOff>2228850</xdr:colOff>
      <xdr:row>21</xdr:row>
      <xdr:rowOff>43223</xdr:rowOff>
    </xdr:to>
    <xdr:graphicFrame macro="">
      <xdr:nvGraphicFramePr>
        <xdr:cNvPr id="14" name="Chart 13">
          <a:extLst>
            <a:ext uri="{FF2B5EF4-FFF2-40B4-BE49-F238E27FC236}">
              <a16:creationId xmlns:a16="http://schemas.microsoft.com/office/drawing/2014/main" id="{00000000-0008-0000-1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28576</xdr:colOff>
      <xdr:row>3</xdr:row>
      <xdr:rowOff>38100</xdr:rowOff>
    </xdr:from>
    <xdr:to>
      <xdr:col>5</xdr:col>
      <xdr:colOff>19051</xdr:colOff>
      <xdr:row>21</xdr:row>
      <xdr:rowOff>38100</xdr:rowOff>
    </xdr:to>
    <xdr:graphicFrame macro="">
      <xdr:nvGraphicFramePr>
        <xdr:cNvPr id="15" name="Chart 14">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25</xdr:row>
      <xdr:rowOff>19050</xdr:rowOff>
    </xdr:from>
    <xdr:to>
      <xdr:col>3</xdr:col>
      <xdr:colOff>2085975</xdr:colOff>
      <xdr:row>42</xdr:row>
      <xdr:rowOff>66675</xdr:rowOff>
    </xdr:to>
    <xdr:graphicFrame macro="">
      <xdr:nvGraphicFramePr>
        <xdr:cNvPr id="16" name="Chart 15">
          <a:extLst>
            <a:ext uri="{FF2B5EF4-FFF2-40B4-BE49-F238E27FC236}">
              <a16:creationId xmlns:a16="http://schemas.microsoft.com/office/drawing/2014/main" id="{00000000-0008-0000-1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2200275</xdr:colOff>
      <xdr:row>25</xdr:row>
      <xdr:rowOff>1</xdr:rowOff>
    </xdr:from>
    <xdr:to>
      <xdr:col>4</xdr:col>
      <xdr:colOff>5105400</xdr:colOff>
      <xdr:row>42</xdr:row>
      <xdr:rowOff>57151</xdr:rowOff>
    </xdr:to>
    <xdr:graphicFrame macro="">
      <xdr:nvGraphicFramePr>
        <xdr:cNvPr id="17" name="Chart 16">
          <a:extLst>
            <a:ext uri="{FF2B5EF4-FFF2-40B4-BE49-F238E27FC236}">
              <a16:creationId xmlns:a16="http://schemas.microsoft.com/office/drawing/2014/main" id="{00000000-0008-0000-1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5143500</xdr:colOff>
      <xdr:row>25</xdr:row>
      <xdr:rowOff>0</xdr:rowOff>
    </xdr:from>
    <xdr:to>
      <xdr:col>5</xdr:col>
      <xdr:colOff>5105400</xdr:colOff>
      <xdr:row>42</xdr:row>
      <xdr:rowOff>57150</xdr:rowOff>
    </xdr:to>
    <xdr:graphicFrame macro="">
      <xdr:nvGraphicFramePr>
        <xdr:cNvPr id="18" name="Chart 17">
          <a:extLst>
            <a:ext uri="{FF2B5EF4-FFF2-40B4-BE49-F238E27FC236}">
              <a16:creationId xmlns:a16="http://schemas.microsoft.com/office/drawing/2014/main" id="{00000000-0008-0000-1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43</xdr:row>
      <xdr:rowOff>238125</xdr:rowOff>
    </xdr:from>
    <xdr:to>
      <xdr:col>3</xdr:col>
      <xdr:colOff>2152650</xdr:colOff>
      <xdr:row>60</xdr:row>
      <xdr:rowOff>114300</xdr:rowOff>
    </xdr:to>
    <xdr:graphicFrame macro="">
      <xdr:nvGraphicFramePr>
        <xdr:cNvPr id="19" name="Chart 18">
          <a:extLst>
            <a:ext uri="{FF2B5EF4-FFF2-40B4-BE49-F238E27FC236}">
              <a16:creationId xmlns:a16="http://schemas.microsoft.com/office/drawing/2014/main" id="{00000000-0008-0000-1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42</xdr:row>
      <xdr:rowOff>123825</xdr:rowOff>
    </xdr:from>
    <xdr:to>
      <xdr:col>4</xdr:col>
      <xdr:colOff>5124450</xdr:colOff>
      <xdr:row>61</xdr:row>
      <xdr:rowOff>114300</xdr:rowOff>
    </xdr:to>
    <xdr:graphicFrame macro="">
      <xdr:nvGraphicFramePr>
        <xdr:cNvPr id="20" name="Chart 19">
          <a:extLst>
            <a:ext uri="{FF2B5EF4-FFF2-40B4-BE49-F238E27FC236}">
              <a16:creationId xmlns:a16="http://schemas.microsoft.com/office/drawing/2014/main" id="{00000000-0008-0000-1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5172074</xdr:colOff>
      <xdr:row>42</xdr:row>
      <xdr:rowOff>142875</xdr:rowOff>
    </xdr:from>
    <xdr:to>
      <xdr:col>5</xdr:col>
      <xdr:colOff>5105399</xdr:colOff>
      <xdr:row>61</xdr:row>
      <xdr:rowOff>114300</xdr:rowOff>
    </xdr:to>
    <xdr:graphicFrame macro="">
      <xdr:nvGraphicFramePr>
        <xdr:cNvPr id="21" name="Chart 20">
          <a:extLst>
            <a:ext uri="{FF2B5EF4-FFF2-40B4-BE49-F238E27FC236}">
              <a16:creationId xmlns:a16="http://schemas.microsoft.com/office/drawing/2014/main" id="{00000000-0008-0000-1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95250</xdr:colOff>
      <xdr:row>64</xdr:row>
      <xdr:rowOff>19050</xdr:rowOff>
    </xdr:from>
    <xdr:to>
      <xdr:col>4</xdr:col>
      <xdr:colOff>5143500</xdr:colOff>
      <xdr:row>83</xdr:row>
      <xdr:rowOff>126546</xdr:rowOff>
    </xdr:to>
    <xdr:graphicFrame macro="">
      <xdr:nvGraphicFramePr>
        <xdr:cNvPr id="22" name="Chart 21">
          <a:extLst>
            <a:ext uri="{FF2B5EF4-FFF2-40B4-BE49-F238E27FC236}">
              <a16:creationId xmlns:a16="http://schemas.microsoft.com/office/drawing/2014/main" id="{00000000-0008-0000-10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76200</xdr:colOff>
      <xdr:row>64</xdr:row>
      <xdr:rowOff>19050</xdr:rowOff>
    </xdr:from>
    <xdr:to>
      <xdr:col>5</xdr:col>
      <xdr:colOff>5057775</xdr:colOff>
      <xdr:row>83</xdr:row>
      <xdr:rowOff>126546</xdr:rowOff>
    </xdr:to>
    <xdr:graphicFrame macro="">
      <xdr:nvGraphicFramePr>
        <xdr:cNvPr id="23" name="Chart 22">
          <a:extLst>
            <a:ext uri="{FF2B5EF4-FFF2-40B4-BE49-F238E27FC236}">
              <a16:creationId xmlns:a16="http://schemas.microsoft.com/office/drawing/2014/main" id="{00000000-0008-0000-10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5</xdr:col>
      <xdr:colOff>809624</xdr:colOff>
      <xdr:row>2</xdr:row>
      <xdr:rowOff>0</xdr:rowOff>
    </xdr:from>
    <xdr:ext cx="1838325" cy="311127"/>
    <xdr:sp macro="" textlink="">
      <xdr:nvSpPr>
        <xdr:cNvPr id="24" name="TextBox 23">
          <a:hlinkClick xmlns:r="http://schemas.openxmlformats.org/officeDocument/2006/relationships" r:id="rId11"/>
          <a:extLst>
            <a:ext uri="{FF2B5EF4-FFF2-40B4-BE49-F238E27FC236}">
              <a16:creationId xmlns:a16="http://schemas.microsoft.com/office/drawing/2014/main" id="{00000000-0008-0000-1000-000018000000}"/>
            </a:ext>
          </a:extLst>
        </xdr:cNvPr>
        <xdr:cNvSpPr txBox="1"/>
      </xdr:nvSpPr>
      <xdr:spPr>
        <a:xfrm>
          <a:off x="11277599" y="49530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3562349</xdr:colOff>
      <xdr:row>2</xdr:row>
      <xdr:rowOff>0</xdr:rowOff>
    </xdr:from>
    <xdr:ext cx="885825" cy="309562"/>
    <xdr:sp macro="" textlink="">
      <xdr:nvSpPr>
        <xdr:cNvPr id="25" name="TextBox 24">
          <a:hlinkClick xmlns:r="http://schemas.openxmlformats.org/officeDocument/2006/relationships" r:id="rId12"/>
          <a:extLst>
            <a:ext uri="{FF2B5EF4-FFF2-40B4-BE49-F238E27FC236}">
              <a16:creationId xmlns:a16="http://schemas.microsoft.com/office/drawing/2014/main" id="{00000000-0008-0000-1000-000019000000}"/>
            </a:ext>
          </a:extLst>
        </xdr:cNvPr>
        <xdr:cNvSpPr txBox="1"/>
      </xdr:nvSpPr>
      <xdr:spPr>
        <a:xfrm>
          <a:off x="14030324" y="49530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2647949</xdr:colOff>
      <xdr:row>2</xdr:row>
      <xdr:rowOff>0</xdr:rowOff>
    </xdr:from>
    <xdr:ext cx="904875" cy="309562"/>
    <xdr:sp macro="" textlink="">
      <xdr:nvSpPr>
        <xdr:cNvPr id="26" name="TextBox 25">
          <a:hlinkClick xmlns:r="http://schemas.openxmlformats.org/officeDocument/2006/relationships" r:id="rId13"/>
          <a:extLst>
            <a:ext uri="{FF2B5EF4-FFF2-40B4-BE49-F238E27FC236}">
              <a16:creationId xmlns:a16="http://schemas.microsoft.com/office/drawing/2014/main" id="{00000000-0008-0000-1000-00001A000000}"/>
            </a:ext>
          </a:extLst>
        </xdr:cNvPr>
        <xdr:cNvSpPr txBox="1"/>
      </xdr:nvSpPr>
      <xdr:spPr>
        <a:xfrm>
          <a:off x="13115924" y="49530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1685927</xdr:colOff>
      <xdr:row>15</xdr:row>
      <xdr:rowOff>88105</xdr:rowOff>
    </xdr:from>
    <xdr:ext cx="1838325" cy="297658"/>
    <xdr:sp macro="" textlink="">
      <xdr:nvSpPr>
        <xdr:cNvPr id="32" name="TextBox 31">
          <a:hlinkClick xmlns:r="http://schemas.openxmlformats.org/officeDocument/2006/relationships" r:id="rId14"/>
          <a:extLst>
            <a:ext uri="{FF2B5EF4-FFF2-40B4-BE49-F238E27FC236}">
              <a16:creationId xmlns:a16="http://schemas.microsoft.com/office/drawing/2014/main" id="{00000000-0008-0000-1000-000020000000}"/>
            </a:ext>
          </a:extLst>
        </xdr:cNvPr>
        <xdr:cNvSpPr txBox="1"/>
      </xdr:nvSpPr>
      <xdr:spPr>
        <a:xfrm flipH="1">
          <a:off x="12153902" y="2564605"/>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771526</xdr:colOff>
      <xdr:row>9</xdr:row>
      <xdr:rowOff>126205</xdr:rowOff>
    </xdr:from>
    <xdr:ext cx="1857376" cy="297658"/>
    <xdr:sp macro="" textlink="">
      <xdr:nvSpPr>
        <xdr:cNvPr id="34" name="TextBox 33">
          <a:hlinkClick xmlns:r="http://schemas.openxmlformats.org/officeDocument/2006/relationships" r:id="rId15"/>
          <a:extLst>
            <a:ext uri="{FF2B5EF4-FFF2-40B4-BE49-F238E27FC236}">
              <a16:creationId xmlns:a16="http://schemas.microsoft.com/office/drawing/2014/main" id="{00000000-0008-0000-1000-000022000000}"/>
            </a:ext>
          </a:extLst>
        </xdr:cNvPr>
        <xdr:cNvSpPr txBox="1"/>
      </xdr:nvSpPr>
      <xdr:spPr>
        <a:xfrm flipH="1">
          <a:off x="11239501" y="1688305"/>
          <a:ext cx="1857376"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762003</xdr:colOff>
      <xdr:row>13</xdr:row>
      <xdr:rowOff>88105</xdr:rowOff>
    </xdr:from>
    <xdr:ext cx="1847850" cy="297658"/>
    <xdr:sp macro="" textlink="">
      <xdr:nvSpPr>
        <xdr:cNvPr id="35" name="TextBox 34">
          <a:hlinkClick xmlns:r="http://schemas.openxmlformats.org/officeDocument/2006/relationships" r:id="rId12"/>
          <a:extLst>
            <a:ext uri="{FF2B5EF4-FFF2-40B4-BE49-F238E27FC236}">
              <a16:creationId xmlns:a16="http://schemas.microsoft.com/office/drawing/2014/main" id="{00000000-0008-0000-1000-000023000000}"/>
            </a:ext>
          </a:extLst>
        </xdr:cNvPr>
        <xdr:cNvSpPr txBox="1"/>
      </xdr:nvSpPr>
      <xdr:spPr>
        <a:xfrm flipH="1">
          <a:off x="11229978" y="2259805"/>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2603717</xdr:colOff>
      <xdr:row>13</xdr:row>
      <xdr:rowOff>104775</xdr:rowOff>
    </xdr:from>
    <xdr:ext cx="1853985" cy="297658"/>
    <xdr:sp macro="" textlink="">
      <xdr:nvSpPr>
        <xdr:cNvPr id="36" name="TextBox 35">
          <a:hlinkClick xmlns:r="http://schemas.openxmlformats.org/officeDocument/2006/relationships" r:id="rId16"/>
          <a:extLst>
            <a:ext uri="{FF2B5EF4-FFF2-40B4-BE49-F238E27FC236}">
              <a16:creationId xmlns:a16="http://schemas.microsoft.com/office/drawing/2014/main" id="{00000000-0008-0000-1000-000024000000}"/>
            </a:ext>
          </a:extLst>
        </xdr:cNvPr>
        <xdr:cNvSpPr txBox="1"/>
      </xdr:nvSpPr>
      <xdr:spPr>
        <a:xfrm flipH="1">
          <a:off x="13071692" y="2276475"/>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2641817</xdr:colOff>
      <xdr:row>4</xdr:row>
      <xdr:rowOff>9525</xdr:rowOff>
    </xdr:from>
    <xdr:ext cx="1834936" cy="297658"/>
    <xdr:sp macro="" textlink="">
      <xdr:nvSpPr>
        <xdr:cNvPr id="37" name="TextBox 36">
          <a:hlinkClick xmlns:r="http://schemas.openxmlformats.org/officeDocument/2006/relationships" r:id="rId17"/>
          <a:extLst>
            <a:ext uri="{FF2B5EF4-FFF2-40B4-BE49-F238E27FC236}">
              <a16:creationId xmlns:a16="http://schemas.microsoft.com/office/drawing/2014/main" id="{00000000-0008-0000-1000-000025000000}"/>
            </a:ext>
          </a:extLst>
        </xdr:cNvPr>
        <xdr:cNvSpPr txBox="1"/>
      </xdr:nvSpPr>
      <xdr:spPr>
        <a:xfrm flipH="1">
          <a:off x="13109792" y="809625"/>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793968</xdr:colOff>
      <xdr:row>6</xdr:row>
      <xdr:rowOff>9525</xdr:rowOff>
    </xdr:from>
    <xdr:ext cx="1844460" cy="297658"/>
    <xdr:sp macro="" textlink="">
      <xdr:nvSpPr>
        <xdr:cNvPr id="39" name="TextBox 38">
          <a:hlinkClick xmlns:r="http://schemas.openxmlformats.org/officeDocument/2006/relationships" r:id="rId18"/>
          <a:extLst>
            <a:ext uri="{FF2B5EF4-FFF2-40B4-BE49-F238E27FC236}">
              <a16:creationId xmlns:a16="http://schemas.microsoft.com/office/drawing/2014/main" id="{00000000-0008-0000-1000-000027000000}"/>
            </a:ext>
          </a:extLst>
        </xdr:cNvPr>
        <xdr:cNvSpPr txBox="1"/>
      </xdr:nvSpPr>
      <xdr:spPr>
        <a:xfrm flipH="1">
          <a:off x="11261943" y="1114425"/>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5</xdr:col>
      <xdr:colOff>765391</xdr:colOff>
      <xdr:row>11</xdr:row>
      <xdr:rowOff>114300</xdr:rowOff>
    </xdr:from>
    <xdr:ext cx="1873036" cy="297658"/>
    <xdr:sp macro="" textlink="">
      <xdr:nvSpPr>
        <xdr:cNvPr id="40" name="TextBox 39">
          <a:hlinkClick xmlns:r="http://schemas.openxmlformats.org/officeDocument/2006/relationships" r:id="rId19"/>
          <a:extLst>
            <a:ext uri="{FF2B5EF4-FFF2-40B4-BE49-F238E27FC236}">
              <a16:creationId xmlns:a16="http://schemas.microsoft.com/office/drawing/2014/main" id="{00000000-0008-0000-1000-000028000000}"/>
            </a:ext>
          </a:extLst>
        </xdr:cNvPr>
        <xdr:cNvSpPr txBox="1"/>
      </xdr:nvSpPr>
      <xdr:spPr>
        <a:xfrm flipH="1">
          <a:off x="11233366" y="1981200"/>
          <a:ext cx="1873036" cy="297658"/>
        </a:xfrm>
        <a:prstGeom prst="rect">
          <a:avLst/>
        </a:prstGeom>
        <a:solidFill>
          <a:schemeClr val="accent1">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a:t>
          </a:r>
          <a:r>
            <a:rPr lang="en-NZ" sz="1100" baseline="0">
              <a:solidFill>
                <a:sysClr val="windowText" lastClr="000000"/>
              </a:solidFill>
            </a:rPr>
            <a:t> &gt; 10mm</a:t>
          </a:r>
          <a:endParaRPr lang="en-NZ" sz="1100">
            <a:solidFill>
              <a:sysClr val="windowText" lastClr="000000"/>
            </a:solidFill>
          </a:endParaRPr>
        </a:p>
      </xdr:txBody>
    </xdr:sp>
    <xdr:clientData/>
  </xdr:oneCellAnchor>
  <xdr:oneCellAnchor>
    <xdr:from>
      <xdr:col>5</xdr:col>
      <xdr:colOff>2622767</xdr:colOff>
      <xdr:row>9</xdr:row>
      <xdr:rowOff>135730</xdr:rowOff>
    </xdr:from>
    <xdr:ext cx="1834936" cy="285749"/>
    <xdr:sp macro="" textlink="">
      <xdr:nvSpPr>
        <xdr:cNvPr id="41" name="TextBox 40">
          <a:hlinkClick xmlns:r="http://schemas.openxmlformats.org/officeDocument/2006/relationships" r:id="rId20"/>
          <a:extLst>
            <a:ext uri="{FF2B5EF4-FFF2-40B4-BE49-F238E27FC236}">
              <a16:creationId xmlns:a16="http://schemas.microsoft.com/office/drawing/2014/main" id="{00000000-0008-0000-1000-000029000000}"/>
            </a:ext>
          </a:extLst>
        </xdr:cNvPr>
        <xdr:cNvSpPr txBox="1"/>
      </xdr:nvSpPr>
      <xdr:spPr>
        <a:xfrm flipH="1">
          <a:off x="13090742" y="1697830"/>
          <a:ext cx="1834936" cy="285749"/>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2638426</xdr:colOff>
      <xdr:row>6</xdr:row>
      <xdr:rowOff>11905</xdr:rowOff>
    </xdr:from>
    <xdr:ext cx="1828802" cy="297658"/>
    <xdr:sp macro="" textlink="">
      <xdr:nvSpPr>
        <xdr:cNvPr id="42" name="TextBox 41">
          <a:hlinkClick xmlns:r="http://schemas.openxmlformats.org/officeDocument/2006/relationships" r:id="rId21"/>
          <a:extLst>
            <a:ext uri="{FF2B5EF4-FFF2-40B4-BE49-F238E27FC236}">
              <a16:creationId xmlns:a16="http://schemas.microsoft.com/office/drawing/2014/main" id="{00000000-0008-0000-1000-00002A000000}"/>
            </a:ext>
          </a:extLst>
        </xdr:cNvPr>
        <xdr:cNvSpPr txBox="1"/>
      </xdr:nvSpPr>
      <xdr:spPr>
        <a:xfrm flipH="1">
          <a:off x="13106401" y="1116805"/>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2638428</xdr:colOff>
      <xdr:row>11</xdr:row>
      <xdr:rowOff>107155</xdr:rowOff>
    </xdr:from>
    <xdr:ext cx="1834935" cy="297658"/>
    <xdr:sp macro="" textlink="">
      <xdr:nvSpPr>
        <xdr:cNvPr id="54" name="TextBox 53">
          <a:hlinkClick xmlns:r="http://schemas.openxmlformats.org/officeDocument/2006/relationships" r:id="rId22"/>
          <a:extLst>
            <a:ext uri="{FF2B5EF4-FFF2-40B4-BE49-F238E27FC236}">
              <a16:creationId xmlns:a16="http://schemas.microsoft.com/office/drawing/2014/main" id="{00000000-0008-0000-1000-000036000000}"/>
            </a:ext>
          </a:extLst>
        </xdr:cNvPr>
        <xdr:cNvSpPr txBox="1"/>
      </xdr:nvSpPr>
      <xdr:spPr>
        <a:xfrm flipH="1">
          <a:off x="13106403" y="1974055"/>
          <a:ext cx="1834935" cy="297658"/>
        </a:xfrm>
        <a:prstGeom prst="rect">
          <a:avLst/>
        </a:prstGeom>
        <a:solidFill>
          <a:srgbClr val="CE9C42"/>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Resistance-TL</a:t>
          </a:r>
        </a:p>
      </xdr:txBody>
    </xdr:sp>
    <xdr:clientData/>
  </xdr:oneCellAnchor>
  <xdr:oneCellAnchor>
    <xdr:from>
      <xdr:col>5</xdr:col>
      <xdr:colOff>790578</xdr:colOff>
      <xdr:row>4</xdr:row>
      <xdr:rowOff>21430</xdr:rowOff>
    </xdr:from>
    <xdr:ext cx="1844461" cy="297658"/>
    <xdr:sp macro="" textlink="">
      <xdr:nvSpPr>
        <xdr:cNvPr id="59" name="TextBox 58">
          <a:hlinkClick xmlns:r="http://schemas.openxmlformats.org/officeDocument/2006/relationships" r:id="rId23"/>
          <a:extLst>
            <a:ext uri="{FF2B5EF4-FFF2-40B4-BE49-F238E27FC236}">
              <a16:creationId xmlns:a16="http://schemas.microsoft.com/office/drawing/2014/main" id="{00000000-0008-0000-1000-00003B000000}"/>
            </a:ext>
          </a:extLst>
        </xdr:cNvPr>
        <xdr:cNvSpPr txBox="1"/>
      </xdr:nvSpPr>
      <xdr:spPr>
        <a:xfrm flipH="1">
          <a:off x="11258553" y="821530"/>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5</xdr:col>
      <xdr:colOff>781050</xdr:colOff>
      <xdr:row>7</xdr:row>
      <xdr:rowOff>133350</xdr:rowOff>
    </xdr:from>
    <xdr:ext cx="1838325" cy="297658"/>
    <xdr:sp macro="" textlink="">
      <xdr:nvSpPr>
        <xdr:cNvPr id="64" name="TextBox 63">
          <a:hlinkClick xmlns:r="http://schemas.openxmlformats.org/officeDocument/2006/relationships" r:id="rId24"/>
          <a:extLst>
            <a:ext uri="{FF2B5EF4-FFF2-40B4-BE49-F238E27FC236}">
              <a16:creationId xmlns:a16="http://schemas.microsoft.com/office/drawing/2014/main" id="{00000000-0008-0000-1000-000040000000}"/>
            </a:ext>
          </a:extLst>
        </xdr:cNvPr>
        <xdr:cNvSpPr txBox="1"/>
      </xdr:nvSpPr>
      <xdr:spPr>
        <a:xfrm flipH="1">
          <a:off x="11249025" y="1390650"/>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twoCellAnchor>
    <xdr:from>
      <xdr:col>0</xdr:col>
      <xdr:colOff>0</xdr:colOff>
      <xdr:row>87</xdr:row>
      <xdr:rowOff>0</xdr:rowOff>
    </xdr:from>
    <xdr:to>
      <xdr:col>3</xdr:col>
      <xdr:colOff>149680</xdr:colOff>
      <xdr:row>101</xdr:row>
      <xdr:rowOff>19050</xdr:rowOff>
    </xdr:to>
    <xdr:graphicFrame macro="">
      <xdr:nvGraphicFramePr>
        <xdr:cNvPr id="48" name="Chart 47">
          <a:extLst>
            <a:ext uri="{FF2B5EF4-FFF2-40B4-BE49-F238E27FC236}">
              <a16:creationId xmlns:a16="http://schemas.microsoft.com/office/drawing/2014/main" id="{00000000-0008-0000-10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178253</xdr:colOff>
      <xdr:row>87</xdr:row>
      <xdr:rowOff>9525</xdr:rowOff>
    </xdr:from>
    <xdr:to>
      <xdr:col>4</xdr:col>
      <xdr:colOff>1143002</xdr:colOff>
      <xdr:row>101</xdr:row>
      <xdr:rowOff>28575</xdr:rowOff>
    </xdr:to>
    <xdr:graphicFrame macro="">
      <xdr:nvGraphicFramePr>
        <xdr:cNvPr id="49" name="Chart 48">
          <a:extLst>
            <a:ext uri="{FF2B5EF4-FFF2-40B4-BE49-F238E27FC236}">
              <a16:creationId xmlns:a16="http://schemas.microsoft.com/office/drawing/2014/main" id="{00000000-0008-0000-10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1166472</xdr:colOff>
      <xdr:row>87</xdr:row>
      <xdr:rowOff>19050</xdr:rowOff>
    </xdr:from>
    <xdr:to>
      <xdr:col>4</xdr:col>
      <xdr:colOff>4366874</xdr:colOff>
      <xdr:row>101</xdr:row>
      <xdr:rowOff>38100</xdr:rowOff>
    </xdr:to>
    <xdr:graphicFrame macro="">
      <xdr:nvGraphicFramePr>
        <xdr:cNvPr id="50" name="Chart 49">
          <a:extLst>
            <a:ext uri="{FF2B5EF4-FFF2-40B4-BE49-F238E27FC236}">
              <a16:creationId xmlns:a16="http://schemas.microsoft.com/office/drawing/2014/main" id="{00000000-0008-0000-10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4407353</xdr:colOff>
      <xdr:row>87</xdr:row>
      <xdr:rowOff>19050</xdr:rowOff>
    </xdr:from>
    <xdr:to>
      <xdr:col>5</xdr:col>
      <xdr:colOff>2426155</xdr:colOff>
      <xdr:row>101</xdr:row>
      <xdr:rowOff>38100</xdr:rowOff>
    </xdr:to>
    <xdr:graphicFrame macro="">
      <xdr:nvGraphicFramePr>
        <xdr:cNvPr id="51" name="Chart 50">
          <a:extLst>
            <a:ext uri="{FF2B5EF4-FFF2-40B4-BE49-F238E27FC236}">
              <a16:creationId xmlns:a16="http://schemas.microsoft.com/office/drawing/2014/main" id="{00000000-0008-0000-10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2424248</xdr:colOff>
      <xdr:row>101</xdr:row>
      <xdr:rowOff>34290</xdr:rowOff>
    </xdr:from>
    <xdr:to>
      <xdr:col>6</xdr:col>
      <xdr:colOff>443050</xdr:colOff>
      <xdr:row>115</xdr:row>
      <xdr:rowOff>53340</xdr:rowOff>
    </xdr:to>
    <xdr:graphicFrame macro="">
      <xdr:nvGraphicFramePr>
        <xdr:cNvPr id="52" name="Chart 51">
          <a:extLst>
            <a:ext uri="{FF2B5EF4-FFF2-40B4-BE49-F238E27FC236}">
              <a16:creationId xmlns:a16="http://schemas.microsoft.com/office/drawing/2014/main" id="{00000000-0008-0000-10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733425</xdr:colOff>
          <xdr:row>22</xdr:row>
          <xdr:rowOff>38100</xdr:rowOff>
        </xdr:from>
        <xdr:to>
          <xdr:col>1</xdr:col>
          <xdr:colOff>1514475</xdr:colOff>
          <xdr:row>22</xdr:row>
          <xdr:rowOff>238125</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10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28575</xdr:rowOff>
        </xdr:from>
        <xdr:to>
          <xdr:col>3</xdr:col>
          <xdr:colOff>1714500</xdr:colOff>
          <xdr:row>22</xdr:row>
          <xdr:rowOff>228600</xdr:rowOff>
        </xdr:to>
        <xdr:sp macro="" textlink="">
          <xdr:nvSpPr>
            <xdr:cNvPr id="18434" name="Drop Down 2" hidden="1">
              <a:extLst>
                <a:ext uri="{63B3BB69-23CF-44E3-9099-C40C66FF867C}">
                  <a14:compatExt spid="_x0000_s18434"/>
                </a:ext>
                <a:ext uri="{FF2B5EF4-FFF2-40B4-BE49-F238E27FC236}">
                  <a16:creationId xmlns:a16="http://schemas.microsoft.com/office/drawing/2014/main" id="{00000000-0008-0000-10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838200</xdr:colOff>
          <xdr:row>22</xdr:row>
          <xdr:rowOff>38100</xdr:rowOff>
        </xdr:from>
        <xdr:to>
          <xdr:col>4</xdr:col>
          <xdr:colOff>2524125</xdr:colOff>
          <xdr:row>22</xdr:row>
          <xdr:rowOff>238125</xdr:rowOff>
        </xdr:to>
        <xdr:sp macro="" textlink="">
          <xdr:nvSpPr>
            <xdr:cNvPr id="18435" name="Drop Down 3" hidden="1">
              <a:extLst>
                <a:ext uri="{63B3BB69-23CF-44E3-9099-C40C66FF867C}">
                  <a14:compatExt spid="_x0000_s18435"/>
                </a:ext>
                <a:ext uri="{FF2B5EF4-FFF2-40B4-BE49-F238E27FC236}">
                  <a16:creationId xmlns:a16="http://schemas.microsoft.com/office/drawing/2014/main" id="{00000000-0008-0000-10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2453640</xdr:colOff>
      <xdr:row>87</xdr:row>
      <xdr:rowOff>22860</xdr:rowOff>
    </xdr:from>
    <xdr:to>
      <xdr:col>6</xdr:col>
      <xdr:colOff>472442</xdr:colOff>
      <xdr:row>101</xdr:row>
      <xdr:rowOff>41910</xdr:rowOff>
    </xdr:to>
    <xdr:graphicFrame macro="">
      <xdr:nvGraphicFramePr>
        <xdr:cNvPr id="43" name="Chart 4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5</xdr:col>
      <xdr:colOff>2613660</xdr:colOff>
      <xdr:row>7</xdr:row>
      <xdr:rowOff>114300</xdr:rowOff>
    </xdr:from>
    <xdr:ext cx="1873036" cy="297658"/>
    <xdr:sp macro="" textlink="">
      <xdr:nvSpPr>
        <xdr:cNvPr id="44" name="TextBox 43">
          <a:hlinkClick xmlns:r="http://schemas.openxmlformats.org/officeDocument/2006/relationships" r:id="rId31"/>
          <a:extLst>
            <a:ext uri="{FF2B5EF4-FFF2-40B4-BE49-F238E27FC236}">
              <a16:creationId xmlns:a16="http://schemas.microsoft.com/office/drawing/2014/main" id="{00000000-0008-0000-1000-00002C000000}"/>
            </a:ext>
          </a:extLst>
        </xdr:cNvPr>
        <xdr:cNvSpPr txBox="1"/>
      </xdr:nvSpPr>
      <xdr:spPr>
        <a:xfrm flipH="1">
          <a:off x="12192000" y="133350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xdr:colOff>
      <xdr:row>2</xdr:row>
      <xdr:rowOff>19050</xdr:rowOff>
    </xdr:from>
    <xdr:ext cx="5305425" cy="314325"/>
    <xdr:sp macro="" textlink="Table!$J$487">
      <xdr:nvSpPr>
        <xdr:cNvPr id="2" name="TextBox 1">
          <a:extLst>
            <a:ext uri="{FF2B5EF4-FFF2-40B4-BE49-F238E27FC236}">
              <a16:creationId xmlns:a16="http://schemas.microsoft.com/office/drawing/2014/main" id="{00000000-0008-0000-1100-000002000000}"/>
            </a:ext>
          </a:extLst>
        </xdr:cNvPr>
        <xdr:cNvSpPr txBox="1"/>
      </xdr:nvSpPr>
      <xdr:spPr>
        <a:xfrm>
          <a:off x="9525" y="666750"/>
          <a:ext cx="5305425" cy="314325"/>
        </a:xfrm>
        <a:prstGeom prst="rect">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936C48CB-06D7-49C6-A3AF-901C8C870CDE}" type="TxLink">
            <a:rPr lang="en-US" sz="1400" b="0" i="0" u="none" strike="noStrike">
              <a:solidFill>
                <a:srgbClr val="000000"/>
              </a:solidFill>
              <a:latin typeface="Lucida Sans" pitchFamily="34" charset="0"/>
              <a:cs typeface="Arial"/>
            </a:rPr>
            <a:pPr algn="ctr"/>
            <a:t>2019  STE  by NOC</a:t>
          </a:fld>
          <a:endParaRPr lang="en-NZ" sz="1400" b="0" baseline="0">
            <a:solidFill>
              <a:schemeClr val="bg1"/>
            </a:solidFill>
            <a:latin typeface="Lucida Sans" pitchFamily="34" charset="0"/>
          </a:endParaRPr>
        </a:p>
      </xdr:txBody>
    </xdr:sp>
    <xdr:clientData/>
  </xdr:oneCellAnchor>
  <xdr:oneCellAnchor>
    <xdr:from>
      <xdr:col>4</xdr:col>
      <xdr:colOff>38100</xdr:colOff>
      <xdr:row>2</xdr:row>
      <xdr:rowOff>28576</xdr:rowOff>
    </xdr:from>
    <xdr:ext cx="5172075" cy="314325"/>
    <xdr:sp macro="" textlink="Table!$K$487">
      <xdr:nvSpPr>
        <xdr:cNvPr id="3" name="TextBox 2">
          <a:extLst>
            <a:ext uri="{FF2B5EF4-FFF2-40B4-BE49-F238E27FC236}">
              <a16:creationId xmlns:a16="http://schemas.microsoft.com/office/drawing/2014/main" id="{00000000-0008-0000-1100-000003000000}"/>
            </a:ext>
          </a:extLst>
        </xdr:cNvPr>
        <xdr:cNvSpPr txBox="1"/>
      </xdr:nvSpPr>
      <xdr:spPr>
        <a:xfrm>
          <a:off x="5324475" y="676276"/>
          <a:ext cx="5172075" cy="314325"/>
        </a:xfrm>
        <a:prstGeom prst="rect">
          <a:avLst/>
        </a:prstGeom>
        <a:solidFill>
          <a:schemeClr val="tx2">
            <a:lumMod val="60000"/>
            <a:lumOff val="40000"/>
            <a:alpha val="78824"/>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9173A34C-B54B-45D7-BBE4-A2C400DD427E}" type="TxLink">
            <a:rPr lang="en-US" sz="1400" b="0" i="0" u="none" strike="noStrike">
              <a:solidFill>
                <a:srgbClr val="000000"/>
              </a:solidFill>
              <a:latin typeface="Lucida Sans" pitchFamily="34" charset="0"/>
              <a:cs typeface="Arial"/>
            </a:rPr>
            <a:pPr algn="ctr"/>
            <a:t>2019 Deviation from the National STE  by NOC</a:t>
          </a:fld>
          <a:endParaRPr lang="en-NZ" sz="1400" baseline="0">
            <a:solidFill>
              <a:sysClr val="windowText" lastClr="000000"/>
            </a:solidFill>
            <a:latin typeface="Lucida Sans" pitchFamily="34" charset="0"/>
          </a:endParaRPr>
        </a:p>
      </xdr:txBody>
    </xdr:sp>
    <xdr:clientData/>
  </xdr:oneCellAnchor>
  <xdr:twoCellAnchor>
    <xdr:from>
      <xdr:col>0</xdr:col>
      <xdr:colOff>28574</xdr:colOff>
      <xdr:row>4</xdr:row>
      <xdr:rowOff>38100</xdr:rowOff>
    </xdr:from>
    <xdr:to>
      <xdr:col>3</xdr:col>
      <xdr:colOff>2228849</xdr:colOff>
      <xdr:row>22</xdr:row>
      <xdr:rowOff>69395</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4</xdr:row>
      <xdr:rowOff>57150</xdr:rowOff>
    </xdr:from>
    <xdr:to>
      <xdr:col>5</xdr:col>
      <xdr:colOff>2571750</xdr:colOff>
      <xdr:row>22</xdr:row>
      <xdr:rowOff>66675</xdr:rowOff>
    </xdr:to>
    <xdr:graphicFrame macro="">
      <xdr:nvGraphicFramePr>
        <xdr:cNvPr id="5" name="Chart 4">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27</xdr:row>
      <xdr:rowOff>85725</xdr:rowOff>
    </xdr:from>
    <xdr:to>
      <xdr:col>3</xdr:col>
      <xdr:colOff>2181225</xdr:colOff>
      <xdr:row>45</xdr:row>
      <xdr:rowOff>47625</xdr:rowOff>
    </xdr:to>
    <xdr:graphicFrame macro="">
      <xdr:nvGraphicFramePr>
        <xdr:cNvPr id="6" name="Chart 5">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47</xdr:row>
      <xdr:rowOff>76201</xdr:rowOff>
    </xdr:from>
    <xdr:to>
      <xdr:col>3</xdr:col>
      <xdr:colOff>1943100</xdr:colOff>
      <xdr:row>63</xdr:row>
      <xdr:rowOff>38101</xdr:rowOff>
    </xdr:to>
    <xdr:graphicFrame macro="">
      <xdr:nvGraphicFramePr>
        <xdr:cNvPr id="9" name="Chart 8">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19049</xdr:colOff>
      <xdr:row>46</xdr:row>
      <xdr:rowOff>0</xdr:rowOff>
    </xdr:from>
    <xdr:to>
      <xdr:col>5</xdr:col>
      <xdr:colOff>2514599</xdr:colOff>
      <xdr:row>63</xdr:row>
      <xdr:rowOff>28575</xdr:rowOff>
    </xdr:to>
    <xdr:graphicFrame macro="">
      <xdr:nvGraphicFramePr>
        <xdr:cNvPr id="10" name="Chart 9">
          <a:extLst>
            <a:ext uri="{FF2B5EF4-FFF2-40B4-BE49-F238E27FC236}">
              <a16:creationId xmlns:a16="http://schemas.microsoft.com/office/drawing/2014/main" id="{00000000-0008-0000-1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114300</xdr:colOff>
      <xdr:row>46</xdr:row>
      <xdr:rowOff>28575</xdr:rowOff>
    </xdr:from>
    <xdr:to>
      <xdr:col>6</xdr:col>
      <xdr:colOff>5105400</xdr:colOff>
      <xdr:row>63</xdr:row>
      <xdr:rowOff>28575</xdr:rowOff>
    </xdr:to>
    <xdr:graphicFrame macro="">
      <xdr:nvGraphicFramePr>
        <xdr:cNvPr id="11" name="Chart 10">
          <a:extLst>
            <a:ext uri="{FF2B5EF4-FFF2-40B4-BE49-F238E27FC236}">
              <a16:creationId xmlns:a16="http://schemas.microsoft.com/office/drawing/2014/main" id="{00000000-0008-0000-1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27</xdr:row>
      <xdr:rowOff>76200</xdr:rowOff>
    </xdr:from>
    <xdr:to>
      <xdr:col>5</xdr:col>
      <xdr:colOff>2514600</xdr:colOff>
      <xdr:row>45</xdr:row>
      <xdr:rowOff>76200</xdr:rowOff>
    </xdr:to>
    <xdr:graphicFrame macro="">
      <xdr:nvGraphicFramePr>
        <xdr:cNvPr id="12" name="Chart 11">
          <a:extLst>
            <a:ext uri="{FF2B5EF4-FFF2-40B4-BE49-F238E27FC236}">
              <a16:creationId xmlns:a16="http://schemas.microsoft.com/office/drawing/2014/main" id="{00000000-0008-0000-1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76201</xdr:colOff>
      <xdr:row>27</xdr:row>
      <xdr:rowOff>95250</xdr:rowOff>
    </xdr:from>
    <xdr:to>
      <xdr:col>6</xdr:col>
      <xdr:colOff>5086351</xdr:colOff>
      <xdr:row>45</xdr:row>
      <xdr:rowOff>95250</xdr:rowOff>
    </xdr:to>
    <xdr:graphicFrame macro="">
      <xdr:nvGraphicFramePr>
        <xdr:cNvPr id="13" name="Chart 12">
          <a:extLst>
            <a:ext uri="{FF2B5EF4-FFF2-40B4-BE49-F238E27FC236}">
              <a16:creationId xmlns:a16="http://schemas.microsoft.com/office/drawing/2014/main" id="{00000000-0008-0000-1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6</xdr:col>
      <xdr:colOff>790574</xdr:colOff>
      <xdr:row>3</xdr:row>
      <xdr:rowOff>0</xdr:rowOff>
    </xdr:from>
    <xdr:ext cx="1838325" cy="311127"/>
    <xdr:sp macro="" textlink="">
      <xdr:nvSpPr>
        <xdr:cNvPr id="14" name="TextBox 13">
          <a:hlinkClick xmlns:r="http://schemas.openxmlformats.org/officeDocument/2006/relationships" r:id="rId9"/>
          <a:extLst>
            <a:ext uri="{FF2B5EF4-FFF2-40B4-BE49-F238E27FC236}">
              <a16:creationId xmlns:a16="http://schemas.microsoft.com/office/drawing/2014/main" id="{00000000-0008-0000-1100-00000E000000}"/>
            </a:ext>
          </a:extLst>
        </xdr:cNvPr>
        <xdr:cNvSpPr txBox="1"/>
      </xdr:nvSpPr>
      <xdr:spPr>
        <a:xfrm>
          <a:off x="11315699" y="885825"/>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6</xdr:col>
      <xdr:colOff>3543299</xdr:colOff>
      <xdr:row>3</xdr:row>
      <xdr:rowOff>0</xdr:rowOff>
    </xdr:from>
    <xdr:ext cx="885825" cy="309562"/>
    <xdr:sp macro="" textlink="">
      <xdr:nvSpPr>
        <xdr:cNvPr id="15" name="TextBox 14">
          <a:hlinkClick xmlns:r="http://schemas.openxmlformats.org/officeDocument/2006/relationships" r:id="rId10"/>
          <a:extLst>
            <a:ext uri="{FF2B5EF4-FFF2-40B4-BE49-F238E27FC236}">
              <a16:creationId xmlns:a16="http://schemas.microsoft.com/office/drawing/2014/main" id="{00000000-0008-0000-1100-00000F000000}"/>
            </a:ext>
          </a:extLst>
        </xdr:cNvPr>
        <xdr:cNvSpPr txBox="1"/>
      </xdr:nvSpPr>
      <xdr:spPr>
        <a:xfrm>
          <a:off x="14068424" y="885825"/>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6</xdr:col>
      <xdr:colOff>2628899</xdr:colOff>
      <xdr:row>3</xdr:row>
      <xdr:rowOff>0</xdr:rowOff>
    </xdr:from>
    <xdr:ext cx="904875" cy="309562"/>
    <xdr:sp macro="" textlink="">
      <xdr:nvSpPr>
        <xdr:cNvPr id="16" name="TextBox 15">
          <a:hlinkClick xmlns:r="http://schemas.openxmlformats.org/officeDocument/2006/relationships" r:id="rId11"/>
          <a:extLst>
            <a:ext uri="{FF2B5EF4-FFF2-40B4-BE49-F238E27FC236}">
              <a16:creationId xmlns:a16="http://schemas.microsoft.com/office/drawing/2014/main" id="{00000000-0008-0000-1100-000010000000}"/>
            </a:ext>
          </a:extLst>
        </xdr:cNvPr>
        <xdr:cNvSpPr txBox="1"/>
      </xdr:nvSpPr>
      <xdr:spPr>
        <a:xfrm>
          <a:off x="13154024" y="885825"/>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6</xdr:col>
      <xdr:colOff>1590675</xdr:colOff>
      <xdr:row>16</xdr:row>
      <xdr:rowOff>123825</xdr:rowOff>
    </xdr:from>
    <xdr:ext cx="1866899" cy="300038"/>
    <xdr:sp macro="" textlink="">
      <xdr:nvSpPr>
        <xdr:cNvPr id="33" name="TextBox 32">
          <a:hlinkClick xmlns:r="http://schemas.openxmlformats.org/officeDocument/2006/relationships" r:id="rId12"/>
          <a:extLst>
            <a:ext uri="{FF2B5EF4-FFF2-40B4-BE49-F238E27FC236}">
              <a16:creationId xmlns:a16="http://schemas.microsoft.com/office/drawing/2014/main" id="{00000000-0008-0000-1100-000021000000}"/>
            </a:ext>
          </a:extLst>
        </xdr:cNvPr>
        <xdr:cNvSpPr txBox="1"/>
      </xdr:nvSpPr>
      <xdr:spPr>
        <a:xfrm flipH="1">
          <a:off x="12115800" y="2867025"/>
          <a:ext cx="1866899" cy="30003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6</xdr:col>
      <xdr:colOff>742951</xdr:colOff>
      <xdr:row>10</xdr:row>
      <xdr:rowOff>126205</xdr:rowOff>
    </xdr:from>
    <xdr:ext cx="1857376" cy="297658"/>
    <xdr:sp macro="" textlink="">
      <xdr:nvSpPr>
        <xdr:cNvPr id="35" name="TextBox 34">
          <a:hlinkClick xmlns:r="http://schemas.openxmlformats.org/officeDocument/2006/relationships" r:id="rId13"/>
          <a:extLst>
            <a:ext uri="{FF2B5EF4-FFF2-40B4-BE49-F238E27FC236}">
              <a16:creationId xmlns:a16="http://schemas.microsoft.com/office/drawing/2014/main" id="{00000000-0008-0000-1100-000023000000}"/>
            </a:ext>
          </a:extLst>
        </xdr:cNvPr>
        <xdr:cNvSpPr txBox="1"/>
      </xdr:nvSpPr>
      <xdr:spPr>
        <a:xfrm flipH="1">
          <a:off x="11268076" y="1955005"/>
          <a:ext cx="1857376"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6</xdr:col>
      <xdr:colOff>2600328</xdr:colOff>
      <xdr:row>12</xdr:row>
      <xdr:rowOff>107155</xdr:rowOff>
    </xdr:from>
    <xdr:ext cx="1847850" cy="297658"/>
    <xdr:sp macro="" textlink="">
      <xdr:nvSpPr>
        <xdr:cNvPr id="36" name="TextBox 35">
          <a:hlinkClick xmlns:r="http://schemas.openxmlformats.org/officeDocument/2006/relationships" r:id="rId11"/>
          <a:extLst>
            <a:ext uri="{FF2B5EF4-FFF2-40B4-BE49-F238E27FC236}">
              <a16:creationId xmlns:a16="http://schemas.microsoft.com/office/drawing/2014/main" id="{00000000-0008-0000-1100-000024000000}"/>
            </a:ext>
          </a:extLst>
        </xdr:cNvPr>
        <xdr:cNvSpPr txBox="1"/>
      </xdr:nvSpPr>
      <xdr:spPr>
        <a:xfrm flipH="1">
          <a:off x="13125453" y="2240755"/>
          <a:ext cx="1847850"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6</xdr:col>
      <xdr:colOff>2594192</xdr:colOff>
      <xdr:row>14</xdr:row>
      <xdr:rowOff>123825</xdr:rowOff>
    </xdr:from>
    <xdr:ext cx="1853985" cy="297658"/>
    <xdr:sp macro="" textlink="">
      <xdr:nvSpPr>
        <xdr:cNvPr id="37" name="TextBox 36">
          <a:hlinkClick xmlns:r="http://schemas.openxmlformats.org/officeDocument/2006/relationships" r:id="rId10"/>
          <a:extLst>
            <a:ext uri="{FF2B5EF4-FFF2-40B4-BE49-F238E27FC236}">
              <a16:creationId xmlns:a16="http://schemas.microsoft.com/office/drawing/2014/main" id="{00000000-0008-0000-1100-000025000000}"/>
            </a:ext>
          </a:extLst>
        </xdr:cNvPr>
        <xdr:cNvSpPr txBox="1"/>
      </xdr:nvSpPr>
      <xdr:spPr>
        <a:xfrm flipH="1">
          <a:off x="13119317" y="2562225"/>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6</xdr:col>
      <xdr:colOff>2603717</xdr:colOff>
      <xdr:row>5</xdr:row>
      <xdr:rowOff>9525</xdr:rowOff>
    </xdr:from>
    <xdr:ext cx="1834936" cy="297658"/>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1100-000026000000}"/>
            </a:ext>
          </a:extLst>
        </xdr:cNvPr>
        <xdr:cNvSpPr txBox="1"/>
      </xdr:nvSpPr>
      <xdr:spPr>
        <a:xfrm flipH="1">
          <a:off x="13128842" y="1076325"/>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6</xdr:col>
      <xdr:colOff>765393</xdr:colOff>
      <xdr:row>6</xdr:row>
      <xdr:rowOff>123825</xdr:rowOff>
    </xdr:from>
    <xdr:ext cx="1844460" cy="297658"/>
    <xdr:sp macro="" textlink="">
      <xdr:nvSpPr>
        <xdr:cNvPr id="40" name="TextBox 39">
          <a:hlinkClick xmlns:r="http://schemas.openxmlformats.org/officeDocument/2006/relationships" r:id="rId15"/>
          <a:extLst>
            <a:ext uri="{FF2B5EF4-FFF2-40B4-BE49-F238E27FC236}">
              <a16:creationId xmlns:a16="http://schemas.microsoft.com/office/drawing/2014/main" id="{00000000-0008-0000-1100-000028000000}"/>
            </a:ext>
          </a:extLst>
        </xdr:cNvPr>
        <xdr:cNvSpPr txBox="1"/>
      </xdr:nvSpPr>
      <xdr:spPr>
        <a:xfrm flipH="1">
          <a:off x="11290518" y="1343025"/>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6</xdr:col>
      <xdr:colOff>740626</xdr:colOff>
      <xdr:row>12</xdr:row>
      <xdr:rowOff>114300</xdr:rowOff>
    </xdr:from>
    <xdr:ext cx="1873036" cy="297658"/>
    <xdr:sp macro="" textlink="">
      <xdr:nvSpPr>
        <xdr:cNvPr id="41" name="TextBox 40">
          <a:hlinkClick xmlns:r="http://schemas.openxmlformats.org/officeDocument/2006/relationships" r:id="rId16"/>
          <a:extLst>
            <a:ext uri="{FF2B5EF4-FFF2-40B4-BE49-F238E27FC236}">
              <a16:creationId xmlns:a16="http://schemas.microsoft.com/office/drawing/2014/main" id="{00000000-0008-0000-1100-000029000000}"/>
            </a:ext>
          </a:extLst>
        </xdr:cNvPr>
        <xdr:cNvSpPr txBox="1"/>
      </xdr:nvSpPr>
      <xdr:spPr>
        <a:xfrm flipH="1">
          <a:off x="10364686" y="2179320"/>
          <a:ext cx="1873036" cy="297658"/>
        </a:xfrm>
        <a:prstGeom prst="rect">
          <a:avLst/>
        </a:prstGeom>
        <a:solidFill>
          <a:schemeClr val="accent1">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a:t>
          </a:r>
          <a:r>
            <a:rPr lang="en-NZ" sz="1100" baseline="0">
              <a:solidFill>
                <a:sysClr val="windowText" lastClr="000000"/>
              </a:solidFill>
            </a:rPr>
            <a:t> &gt; 10mm</a:t>
          </a:r>
          <a:endParaRPr lang="en-NZ" sz="1100">
            <a:solidFill>
              <a:sysClr val="windowText" lastClr="000000"/>
            </a:solidFill>
          </a:endParaRPr>
        </a:p>
      </xdr:txBody>
    </xdr:sp>
    <xdr:clientData/>
  </xdr:oneCellAnchor>
  <xdr:oneCellAnchor>
    <xdr:from>
      <xdr:col>6</xdr:col>
      <xdr:colOff>2601812</xdr:colOff>
      <xdr:row>10</xdr:row>
      <xdr:rowOff>135730</xdr:rowOff>
    </xdr:from>
    <xdr:ext cx="1834936" cy="285749"/>
    <xdr:sp macro="" textlink="">
      <xdr:nvSpPr>
        <xdr:cNvPr id="42" name="TextBox 41">
          <a:hlinkClick xmlns:r="http://schemas.openxmlformats.org/officeDocument/2006/relationships" r:id="rId17"/>
          <a:extLst>
            <a:ext uri="{FF2B5EF4-FFF2-40B4-BE49-F238E27FC236}">
              <a16:creationId xmlns:a16="http://schemas.microsoft.com/office/drawing/2014/main" id="{00000000-0008-0000-1100-00002A000000}"/>
            </a:ext>
          </a:extLst>
        </xdr:cNvPr>
        <xdr:cNvSpPr txBox="1"/>
      </xdr:nvSpPr>
      <xdr:spPr>
        <a:xfrm flipH="1">
          <a:off x="12225872" y="1911190"/>
          <a:ext cx="1834936" cy="285749"/>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6</xdr:col>
      <xdr:colOff>2606041</xdr:colOff>
      <xdr:row>7</xdr:row>
      <xdr:rowOff>2380</xdr:rowOff>
    </xdr:from>
    <xdr:ext cx="1828802" cy="297658"/>
    <xdr:sp macro="" textlink="">
      <xdr:nvSpPr>
        <xdr:cNvPr id="43" name="TextBox 42">
          <a:hlinkClick xmlns:r="http://schemas.openxmlformats.org/officeDocument/2006/relationships" r:id="rId18"/>
          <a:extLst>
            <a:ext uri="{FF2B5EF4-FFF2-40B4-BE49-F238E27FC236}">
              <a16:creationId xmlns:a16="http://schemas.microsoft.com/office/drawing/2014/main" id="{00000000-0008-0000-1100-00002B000000}"/>
            </a:ext>
          </a:extLst>
        </xdr:cNvPr>
        <xdr:cNvSpPr txBox="1"/>
      </xdr:nvSpPr>
      <xdr:spPr>
        <a:xfrm flipH="1">
          <a:off x="12230101" y="1343500"/>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GSE-Category-IL</a:t>
          </a:r>
        </a:p>
      </xdr:txBody>
    </xdr:sp>
    <xdr:clientData/>
  </xdr:oneCellAnchor>
  <xdr:oneCellAnchor>
    <xdr:from>
      <xdr:col>6</xdr:col>
      <xdr:colOff>742953</xdr:colOff>
      <xdr:row>14</xdr:row>
      <xdr:rowOff>135730</xdr:rowOff>
    </xdr:from>
    <xdr:ext cx="1834935" cy="297658"/>
    <xdr:sp macro="" textlink="">
      <xdr:nvSpPr>
        <xdr:cNvPr id="44" name="TextBox 43">
          <a:hlinkClick xmlns:r="http://schemas.openxmlformats.org/officeDocument/2006/relationships" r:id="rId11"/>
          <a:extLst>
            <a:ext uri="{FF2B5EF4-FFF2-40B4-BE49-F238E27FC236}">
              <a16:creationId xmlns:a16="http://schemas.microsoft.com/office/drawing/2014/main" id="{00000000-0008-0000-1100-00002C000000}"/>
            </a:ext>
          </a:extLst>
        </xdr:cNvPr>
        <xdr:cNvSpPr txBox="1"/>
      </xdr:nvSpPr>
      <xdr:spPr>
        <a:xfrm flipH="1">
          <a:off x="11268078" y="2812255"/>
          <a:ext cx="1834935" cy="297658"/>
        </a:xfrm>
        <a:prstGeom prst="rect">
          <a:avLst/>
        </a:prstGeom>
        <a:solidFill>
          <a:srgbClr val="CE9C42"/>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Resistance-TL</a:t>
          </a:r>
        </a:p>
      </xdr:txBody>
    </xdr:sp>
    <xdr:clientData/>
  </xdr:oneCellAnchor>
  <xdr:oneCellAnchor>
    <xdr:from>
      <xdr:col>6</xdr:col>
      <xdr:colOff>752478</xdr:colOff>
      <xdr:row>5</xdr:row>
      <xdr:rowOff>11905</xdr:rowOff>
    </xdr:from>
    <xdr:ext cx="1844461" cy="297658"/>
    <xdr:sp macro="" textlink="">
      <xdr:nvSpPr>
        <xdr:cNvPr id="46" name="TextBox 45">
          <a:hlinkClick xmlns:r="http://schemas.openxmlformats.org/officeDocument/2006/relationships" r:id="rId19"/>
          <a:extLst>
            <a:ext uri="{FF2B5EF4-FFF2-40B4-BE49-F238E27FC236}">
              <a16:creationId xmlns:a16="http://schemas.microsoft.com/office/drawing/2014/main" id="{00000000-0008-0000-1100-00002E000000}"/>
            </a:ext>
          </a:extLst>
        </xdr:cNvPr>
        <xdr:cNvSpPr txBox="1"/>
      </xdr:nvSpPr>
      <xdr:spPr>
        <a:xfrm flipH="1">
          <a:off x="11277603" y="1316830"/>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6</xdr:col>
      <xdr:colOff>752475</xdr:colOff>
      <xdr:row>8</xdr:row>
      <xdr:rowOff>133350</xdr:rowOff>
    </xdr:from>
    <xdr:ext cx="1838325" cy="297658"/>
    <xdr:sp macro="" textlink="">
      <xdr:nvSpPr>
        <xdr:cNvPr id="64" name="TextBox 63">
          <a:hlinkClick xmlns:r="http://schemas.openxmlformats.org/officeDocument/2006/relationships" r:id="rId20"/>
          <a:extLst>
            <a:ext uri="{FF2B5EF4-FFF2-40B4-BE49-F238E27FC236}">
              <a16:creationId xmlns:a16="http://schemas.microsoft.com/office/drawing/2014/main" id="{00000000-0008-0000-1100-000040000000}"/>
            </a:ext>
          </a:extLst>
        </xdr:cNvPr>
        <xdr:cNvSpPr txBox="1"/>
      </xdr:nvSpPr>
      <xdr:spPr>
        <a:xfrm flipH="1">
          <a:off x="11277600" y="1657350"/>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twoCellAnchor>
    <xdr:from>
      <xdr:col>0</xdr:col>
      <xdr:colOff>0</xdr:colOff>
      <xdr:row>65</xdr:row>
      <xdr:rowOff>0</xdr:rowOff>
    </xdr:from>
    <xdr:to>
      <xdr:col>3</xdr:col>
      <xdr:colOff>152401</xdr:colOff>
      <xdr:row>79</xdr:row>
      <xdr:rowOff>19051</xdr:rowOff>
    </xdr:to>
    <xdr:graphicFrame macro="">
      <xdr:nvGraphicFramePr>
        <xdr:cNvPr id="48" name="Chart 47">
          <a:extLst>
            <a:ext uri="{FF2B5EF4-FFF2-40B4-BE49-F238E27FC236}">
              <a16:creationId xmlns:a16="http://schemas.microsoft.com/office/drawing/2014/main" id="{00000000-0008-0000-11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180974</xdr:colOff>
      <xdr:row>65</xdr:row>
      <xdr:rowOff>9525</xdr:rowOff>
    </xdr:from>
    <xdr:to>
      <xdr:col>4</xdr:col>
      <xdr:colOff>1143001</xdr:colOff>
      <xdr:row>79</xdr:row>
      <xdr:rowOff>21772</xdr:rowOff>
    </xdr:to>
    <xdr:graphicFrame macro="">
      <xdr:nvGraphicFramePr>
        <xdr:cNvPr id="49" name="Chart 48">
          <a:extLst>
            <a:ext uri="{FF2B5EF4-FFF2-40B4-BE49-F238E27FC236}">
              <a16:creationId xmlns:a16="http://schemas.microsoft.com/office/drawing/2014/main" id="{00000000-0008-0000-11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1171574</xdr:colOff>
      <xdr:row>65</xdr:row>
      <xdr:rowOff>12247</xdr:rowOff>
    </xdr:from>
    <xdr:to>
      <xdr:col>5</xdr:col>
      <xdr:colOff>1752601</xdr:colOff>
      <xdr:row>79</xdr:row>
      <xdr:rowOff>31297</xdr:rowOff>
    </xdr:to>
    <xdr:graphicFrame macro="">
      <xdr:nvGraphicFramePr>
        <xdr:cNvPr id="51" name="Chart 50">
          <a:extLst>
            <a:ext uri="{FF2B5EF4-FFF2-40B4-BE49-F238E27FC236}">
              <a16:creationId xmlns:a16="http://schemas.microsoft.com/office/drawing/2014/main" id="{00000000-0008-0000-11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1790699</xdr:colOff>
      <xdr:row>65</xdr:row>
      <xdr:rowOff>12247</xdr:rowOff>
    </xdr:from>
    <xdr:to>
      <xdr:col>6</xdr:col>
      <xdr:colOff>2371726</xdr:colOff>
      <xdr:row>79</xdr:row>
      <xdr:rowOff>31297</xdr:rowOff>
    </xdr:to>
    <xdr:graphicFrame macro="">
      <xdr:nvGraphicFramePr>
        <xdr:cNvPr id="52" name="Chart 51">
          <a:extLst>
            <a:ext uri="{FF2B5EF4-FFF2-40B4-BE49-F238E27FC236}">
              <a16:creationId xmlns:a16="http://schemas.microsoft.com/office/drawing/2014/main" id="{00000000-0008-0000-11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2369819</xdr:colOff>
      <xdr:row>79</xdr:row>
      <xdr:rowOff>35107</xdr:rowOff>
    </xdr:from>
    <xdr:to>
      <xdr:col>7</xdr:col>
      <xdr:colOff>385900</xdr:colOff>
      <xdr:row>93</xdr:row>
      <xdr:rowOff>54157</xdr:rowOff>
    </xdr:to>
    <xdr:graphicFrame macro="">
      <xdr:nvGraphicFramePr>
        <xdr:cNvPr id="53" name="Chart 52">
          <a:extLst>
            <a:ext uri="{FF2B5EF4-FFF2-40B4-BE49-F238E27FC236}">
              <a16:creationId xmlns:a16="http://schemas.microsoft.com/office/drawing/2014/main" id="{00000000-0008-0000-11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114300</xdr:colOff>
          <xdr:row>24</xdr:row>
          <xdr:rowOff>76200</xdr:rowOff>
        </xdr:from>
        <xdr:to>
          <xdr:col>2</xdr:col>
          <xdr:colOff>123825</xdr:colOff>
          <xdr:row>24</xdr:row>
          <xdr:rowOff>276225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76200</xdr:rowOff>
        </xdr:from>
        <xdr:to>
          <xdr:col>3</xdr:col>
          <xdr:colOff>1762125</xdr:colOff>
          <xdr:row>24</xdr:row>
          <xdr:rowOff>276225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847725</xdr:colOff>
          <xdr:row>24</xdr:row>
          <xdr:rowOff>85725</xdr:rowOff>
        </xdr:from>
        <xdr:to>
          <xdr:col>4</xdr:col>
          <xdr:colOff>2533650</xdr:colOff>
          <xdr:row>24</xdr:row>
          <xdr:rowOff>285750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2385060</xdr:colOff>
      <xdr:row>65</xdr:row>
      <xdr:rowOff>15240</xdr:rowOff>
    </xdr:from>
    <xdr:to>
      <xdr:col>7</xdr:col>
      <xdr:colOff>619127</xdr:colOff>
      <xdr:row>79</xdr:row>
      <xdr:rowOff>34290</xdr:rowOff>
    </xdr:to>
    <xdr:graphicFrame macro="">
      <xdr:nvGraphicFramePr>
        <xdr:cNvPr id="39" name="Chart 38">
          <a:extLst>
            <a:ext uri="{FF2B5EF4-FFF2-40B4-BE49-F238E27FC236}">
              <a16:creationId xmlns:a16="http://schemas.microsoft.com/office/drawing/2014/main" id="{00000000-0008-0000-11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oneCellAnchor>
    <xdr:from>
      <xdr:col>6</xdr:col>
      <xdr:colOff>2598420</xdr:colOff>
      <xdr:row>8</xdr:row>
      <xdr:rowOff>106680</xdr:rowOff>
    </xdr:from>
    <xdr:ext cx="1873036" cy="297658"/>
    <xdr:sp macro="" textlink="">
      <xdr:nvSpPr>
        <xdr:cNvPr id="45" name="TextBox 44">
          <a:hlinkClick xmlns:r="http://schemas.openxmlformats.org/officeDocument/2006/relationships" r:id="rId27"/>
          <a:extLst>
            <a:ext uri="{FF2B5EF4-FFF2-40B4-BE49-F238E27FC236}">
              <a16:creationId xmlns:a16="http://schemas.microsoft.com/office/drawing/2014/main" id="{00000000-0008-0000-1100-00002D000000}"/>
            </a:ext>
          </a:extLst>
        </xdr:cNvPr>
        <xdr:cNvSpPr txBox="1"/>
      </xdr:nvSpPr>
      <xdr:spPr>
        <a:xfrm flipH="1">
          <a:off x="12222480" y="159258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2</xdr:row>
      <xdr:rowOff>0</xdr:rowOff>
    </xdr:from>
    <xdr:ext cx="5305425" cy="314325"/>
    <xdr:sp macro="" textlink="Table!J818">
      <xdr:nvSpPr>
        <xdr:cNvPr id="7" name="TextBox 6">
          <a:extLst>
            <a:ext uri="{FF2B5EF4-FFF2-40B4-BE49-F238E27FC236}">
              <a16:creationId xmlns:a16="http://schemas.microsoft.com/office/drawing/2014/main" id="{00000000-0008-0000-1200-000007000000}"/>
            </a:ext>
          </a:extLst>
        </xdr:cNvPr>
        <xdr:cNvSpPr txBox="1"/>
      </xdr:nvSpPr>
      <xdr:spPr>
        <a:xfrm>
          <a:off x="0" y="342900"/>
          <a:ext cx="5305425" cy="314325"/>
        </a:xfrm>
        <a:prstGeom prst="rect">
          <a:avLst/>
        </a:prstGeom>
        <a:solidFill>
          <a:srgbClr val="F4BE5E"/>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E6C3DC78-2C12-466D-A079-933C9AB11257}" type="TxLink">
            <a:rPr lang="en-US" sz="1400" b="0" i="0" u="none" strike="noStrike">
              <a:solidFill>
                <a:srgbClr val="000000"/>
              </a:solidFill>
              <a:latin typeface="Lucida Sans" pitchFamily="34" charset="0"/>
              <a:cs typeface="Arial"/>
            </a:rPr>
            <a:pPr algn="ctr"/>
            <a:t>2019  Surface Condition Index by NOC</a:t>
          </a:fld>
          <a:endParaRPr lang="en-NZ" sz="3600" baseline="0">
            <a:solidFill>
              <a:sysClr val="windowText" lastClr="000000"/>
            </a:solidFill>
            <a:latin typeface="Lucida Sans" pitchFamily="34" charset="0"/>
          </a:endParaRPr>
        </a:p>
      </xdr:txBody>
    </xdr:sp>
    <xdr:clientData/>
  </xdr:oneCellAnchor>
  <xdr:oneCellAnchor>
    <xdr:from>
      <xdr:col>3</xdr:col>
      <xdr:colOff>2219325</xdr:colOff>
      <xdr:row>2</xdr:row>
      <xdr:rowOff>1</xdr:rowOff>
    </xdr:from>
    <xdr:ext cx="5305425" cy="314325"/>
    <xdr:sp macro="" textlink="Table!K818">
      <xdr:nvSpPr>
        <xdr:cNvPr id="8" name="TextBox 7">
          <a:extLst>
            <a:ext uri="{FF2B5EF4-FFF2-40B4-BE49-F238E27FC236}">
              <a16:creationId xmlns:a16="http://schemas.microsoft.com/office/drawing/2014/main" id="{00000000-0008-0000-1200-000008000000}"/>
            </a:ext>
          </a:extLst>
        </xdr:cNvPr>
        <xdr:cNvSpPr txBox="1"/>
      </xdr:nvSpPr>
      <xdr:spPr>
        <a:xfrm>
          <a:off x="5267325" y="342901"/>
          <a:ext cx="5305425" cy="314325"/>
        </a:xfrm>
        <a:prstGeom prst="rect">
          <a:avLst/>
        </a:prstGeom>
        <a:solidFill>
          <a:srgbClr val="FBE9C9"/>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90A525D6-BBF6-4C87-A5AD-DA6371EA2204}" type="TxLink">
            <a:rPr lang="en-US" sz="1200" b="0" i="0" u="none" strike="noStrike">
              <a:solidFill>
                <a:srgbClr val="000000"/>
              </a:solidFill>
              <a:latin typeface="Lucida Sans" pitchFamily="34" charset="0"/>
              <a:cs typeface="Arial"/>
            </a:rPr>
            <a:pPr algn="ctr"/>
            <a:t>2019 Deviation from the National  Surface Condition Index by NOC</a:t>
          </a:fld>
          <a:endParaRPr lang="en-NZ" sz="2800" baseline="0">
            <a:solidFill>
              <a:schemeClr val="bg1"/>
            </a:solidFill>
            <a:latin typeface="Lucida Sans" pitchFamily="34" charset="0"/>
          </a:endParaRPr>
        </a:p>
      </xdr:txBody>
    </xdr:sp>
    <xdr:clientData/>
  </xdr:oneCellAnchor>
  <xdr:twoCellAnchor>
    <xdr:from>
      <xdr:col>0</xdr:col>
      <xdr:colOff>38099</xdr:colOff>
      <xdr:row>4</xdr:row>
      <xdr:rowOff>9525</xdr:rowOff>
    </xdr:from>
    <xdr:to>
      <xdr:col>3</xdr:col>
      <xdr:colOff>2143124</xdr:colOff>
      <xdr:row>21</xdr:row>
      <xdr:rowOff>138473</xdr:rowOff>
    </xdr:to>
    <xdr:graphicFrame macro="">
      <xdr:nvGraphicFramePr>
        <xdr:cNvPr id="10" name="Chart 9">
          <a:extLst>
            <a:ext uri="{FF2B5EF4-FFF2-40B4-BE49-F238E27FC236}">
              <a16:creationId xmlns:a16="http://schemas.microsoft.com/office/drawing/2014/main" id="{00000000-0008-0000-1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xdr:colOff>
      <xdr:row>4</xdr:row>
      <xdr:rowOff>22816</xdr:rowOff>
    </xdr:from>
    <xdr:to>
      <xdr:col>5</xdr:col>
      <xdr:colOff>1</xdr:colOff>
      <xdr:row>21</xdr:row>
      <xdr:rowOff>161926</xdr:rowOff>
    </xdr:to>
    <xdr:graphicFrame macro="">
      <xdr:nvGraphicFramePr>
        <xdr:cNvPr id="11" name="Chart 10">
          <a:extLst>
            <a:ext uri="{FF2B5EF4-FFF2-40B4-BE49-F238E27FC236}">
              <a16:creationId xmlns:a16="http://schemas.microsoft.com/office/drawing/2014/main" id="{00000000-0008-0000-1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24</xdr:row>
      <xdr:rowOff>85725</xdr:rowOff>
    </xdr:from>
    <xdr:to>
      <xdr:col>3</xdr:col>
      <xdr:colOff>2066925</xdr:colOff>
      <xdr:row>41</xdr:row>
      <xdr:rowOff>95250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5</xdr:col>
      <xdr:colOff>904874</xdr:colOff>
      <xdr:row>3</xdr:row>
      <xdr:rowOff>0</xdr:rowOff>
    </xdr:from>
    <xdr:ext cx="1838325" cy="311127"/>
    <xdr:sp macro="" textlink="">
      <xdr:nvSpPr>
        <xdr:cNvPr id="15" name="TextBox 14">
          <a:hlinkClick xmlns:r="http://schemas.openxmlformats.org/officeDocument/2006/relationships" r:id="rId4"/>
          <a:extLst>
            <a:ext uri="{FF2B5EF4-FFF2-40B4-BE49-F238E27FC236}">
              <a16:creationId xmlns:a16="http://schemas.microsoft.com/office/drawing/2014/main" id="{00000000-0008-0000-1200-00000F000000}"/>
            </a:ext>
          </a:extLst>
        </xdr:cNvPr>
        <xdr:cNvSpPr txBox="1"/>
      </xdr:nvSpPr>
      <xdr:spPr>
        <a:xfrm>
          <a:off x="11372849" y="49530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3657599</xdr:colOff>
      <xdr:row>3</xdr:row>
      <xdr:rowOff>0</xdr:rowOff>
    </xdr:from>
    <xdr:ext cx="885825" cy="309562"/>
    <xdr:sp macro="" textlink="">
      <xdr:nvSpPr>
        <xdr:cNvPr id="16" name="TextBox 15">
          <a:hlinkClick xmlns:r="http://schemas.openxmlformats.org/officeDocument/2006/relationships" r:id="rId5"/>
          <a:extLst>
            <a:ext uri="{FF2B5EF4-FFF2-40B4-BE49-F238E27FC236}">
              <a16:creationId xmlns:a16="http://schemas.microsoft.com/office/drawing/2014/main" id="{00000000-0008-0000-1200-000010000000}"/>
            </a:ext>
          </a:extLst>
        </xdr:cNvPr>
        <xdr:cNvSpPr txBox="1"/>
      </xdr:nvSpPr>
      <xdr:spPr>
        <a:xfrm>
          <a:off x="14125574" y="49530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2743199</xdr:colOff>
      <xdr:row>3</xdr:row>
      <xdr:rowOff>0</xdr:rowOff>
    </xdr:from>
    <xdr:ext cx="904875" cy="309562"/>
    <xdr:sp macro="" textlink="">
      <xdr:nvSpPr>
        <xdr:cNvPr id="17" name="TextBox 16">
          <a:hlinkClick xmlns:r="http://schemas.openxmlformats.org/officeDocument/2006/relationships" r:id="rId6"/>
          <a:extLst>
            <a:ext uri="{FF2B5EF4-FFF2-40B4-BE49-F238E27FC236}">
              <a16:creationId xmlns:a16="http://schemas.microsoft.com/office/drawing/2014/main" id="{00000000-0008-0000-1200-000011000000}"/>
            </a:ext>
          </a:extLst>
        </xdr:cNvPr>
        <xdr:cNvSpPr txBox="1"/>
      </xdr:nvSpPr>
      <xdr:spPr>
        <a:xfrm>
          <a:off x="13211174" y="49530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twoCellAnchor>
    <xdr:from>
      <xdr:col>4</xdr:col>
      <xdr:colOff>38099</xdr:colOff>
      <xdr:row>43</xdr:row>
      <xdr:rowOff>9525</xdr:rowOff>
    </xdr:from>
    <xdr:to>
      <xdr:col>4</xdr:col>
      <xdr:colOff>5133974</xdr:colOff>
      <xdr:row>60</xdr:row>
      <xdr:rowOff>9525</xdr:rowOff>
    </xdr:to>
    <xdr:graphicFrame macro="">
      <xdr:nvGraphicFramePr>
        <xdr:cNvPr id="51" name="Chart 50">
          <a:extLst>
            <a:ext uri="{FF2B5EF4-FFF2-40B4-BE49-F238E27FC236}">
              <a16:creationId xmlns:a16="http://schemas.microsoft.com/office/drawing/2014/main" id="{00000000-0008-0000-12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38099</xdr:colOff>
      <xdr:row>43</xdr:row>
      <xdr:rowOff>9524</xdr:rowOff>
    </xdr:from>
    <xdr:to>
      <xdr:col>6</xdr:col>
      <xdr:colOff>9524</xdr:colOff>
      <xdr:row>60</xdr:row>
      <xdr:rowOff>19049</xdr:rowOff>
    </xdr:to>
    <xdr:graphicFrame macro="">
      <xdr:nvGraphicFramePr>
        <xdr:cNvPr id="52" name="Chart 51">
          <a:extLst>
            <a:ext uri="{FF2B5EF4-FFF2-40B4-BE49-F238E27FC236}">
              <a16:creationId xmlns:a16="http://schemas.microsoft.com/office/drawing/2014/main" id="{00000000-0008-0000-12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44</xdr:row>
      <xdr:rowOff>0</xdr:rowOff>
    </xdr:from>
    <xdr:to>
      <xdr:col>3</xdr:col>
      <xdr:colOff>2095500</xdr:colOff>
      <xdr:row>60</xdr:row>
      <xdr:rowOff>47625</xdr:rowOff>
    </xdr:to>
    <xdr:graphicFrame macro="">
      <xdr:nvGraphicFramePr>
        <xdr:cNvPr id="53" name="Chart 52">
          <a:extLst>
            <a:ext uri="{FF2B5EF4-FFF2-40B4-BE49-F238E27FC236}">
              <a16:creationId xmlns:a16="http://schemas.microsoft.com/office/drawing/2014/main" id="{00000000-0008-0000-12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38100</xdr:colOff>
      <xdr:row>24</xdr:row>
      <xdr:rowOff>38101</xdr:rowOff>
    </xdr:from>
    <xdr:to>
      <xdr:col>5</xdr:col>
      <xdr:colOff>0</xdr:colOff>
      <xdr:row>41</xdr:row>
      <xdr:rowOff>76201</xdr:rowOff>
    </xdr:to>
    <xdr:graphicFrame macro="">
      <xdr:nvGraphicFramePr>
        <xdr:cNvPr id="54" name="Chart 53">
          <a:extLst>
            <a:ext uri="{FF2B5EF4-FFF2-40B4-BE49-F238E27FC236}">
              <a16:creationId xmlns:a16="http://schemas.microsoft.com/office/drawing/2014/main" id="{00000000-0008-0000-12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38100</xdr:colOff>
      <xdr:row>24</xdr:row>
      <xdr:rowOff>38100</xdr:rowOff>
    </xdr:from>
    <xdr:to>
      <xdr:col>6</xdr:col>
      <xdr:colOff>0</xdr:colOff>
      <xdr:row>41</xdr:row>
      <xdr:rowOff>85725</xdr:rowOff>
    </xdr:to>
    <xdr:graphicFrame macro="">
      <xdr:nvGraphicFramePr>
        <xdr:cNvPr id="55" name="Chart 54">
          <a:extLst>
            <a:ext uri="{FF2B5EF4-FFF2-40B4-BE49-F238E27FC236}">
              <a16:creationId xmlns:a16="http://schemas.microsoft.com/office/drawing/2014/main" id="{00000000-0008-0000-12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5</xdr:col>
      <xdr:colOff>1790702</xdr:colOff>
      <xdr:row>16</xdr:row>
      <xdr:rowOff>97630</xdr:rowOff>
    </xdr:from>
    <xdr:ext cx="1838325" cy="297658"/>
    <xdr:sp macro="" textlink="">
      <xdr:nvSpPr>
        <xdr:cNvPr id="39" name="TextBox 38">
          <a:hlinkClick xmlns:r="http://schemas.openxmlformats.org/officeDocument/2006/relationships" r:id="rId5"/>
          <a:extLst>
            <a:ext uri="{FF2B5EF4-FFF2-40B4-BE49-F238E27FC236}">
              <a16:creationId xmlns:a16="http://schemas.microsoft.com/office/drawing/2014/main" id="{00000000-0008-0000-1200-000027000000}"/>
            </a:ext>
          </a:extLst>
        </xdr:cNvPr>
        <xdr:cNvSpPr txBox="1"/>
      </xdr:nvSpPr>
      <xdr:spPr>
        <a:xfrm flipH="1">
          <a:off x="12258677" y="2745580"/>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847726</xdr:colOff>
      <xdr:row>10</xdr:row>
      <xdr:rowOff>145255</xdr:rowOff>
    </xdr:from>
    <xdr:ext cx="1857376" cy="297658"/>
    <xdr:sp macro="" textlink="">
      <xdr:nvSpPr>
        <xdr:cNvPr id="57" name="TextBox 56">
          <a:hlinkClick xmlns:r="http://schemas.openxmlformats.org/officeDocument/2006/relationships" r:id="rId12"/>
          <a:extLst>
            <a:ext uri="{FF2B5EF4-FFF2-40B4-BE49-F238E27FC236}">
              <a16:creationId xmlns:a16="http://schemas.microsoft.com/office/drawing/2014/main" id="{00000000-0008-0000-1200-000039000000}"/>
            </a:ext>
          </a:extLst>
        </xdr:cNvPr>
        <xdr:cNvSpPr txBox="1"/>
      </xdr:nvSpPr>
      <xdr:spPr>
        <a:xfrm flipH="1">
          <a:off x="11315701" y="1878805"/>
          <a:ext cx="1857376"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838203</xdr:colOff>
      <xdr:row>14</xdr:row>
      <xdr:rowOff>126205</xdr:rowOff>
    </xdr:from>
    <xdr:ext cx="1847850" cy="297658"/>
    <xdr:sp macro="" textlink="">
      <xdr:nvSpPr>
        <xdr:cNvPr id="58" name="TextBox 57">
          <a:hlinkClick xmlns:r="http://schemas.openxmlformats.org/officeDocument/2006/relationships" r:id="rId6"/>
          <a:extLst>
            <a:ext uri="{FF2B5EF4-FFF2-40B4-BE49-F238E27FC236}">
              <a16:creationId xmlns:a16="http://schemas.microsoft.com/office/drawing/2014/main" id="{00000000-0008-0000-1200-00003A000000}"/>
            </a:ext>
          </a:extLst>
        </xdr:cNvPr>
        <xdr:cNvSpPr txBox="1"/>
      </xdr:nvSpPr>
      <xdr:spPr>
        <a:xfrm flipH="1">
          <a:off x="11306178" y="2469355"/>
          <a:ext cx="1847850"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2718017</xdr:colOff>
      <xdr:row>5</xdr:row>
      <xdr:rowOff>19050</xdr:rowOff>
    </xdr:from>
    <xdr:ext cx="1834936" cy="297658"/>
    <xdr:sp macro="" textlink="">
      <xdr:nvSpPr>
        <xdr:cNvPr id="60" name="TextBox 59">
          <a:hlinkClick xmlns:r="http://schemas.openxmlformats.org/officeDocument/2006/relationships" r:id="rId13"/>
          <a:extLst>
            <a:ext uri="{FF2B5EF4-FFF2-40B4-BE49-F238E27FC236}">
              <a16:creationId xmlns:a16="http://schemas.microsoft.com/office/drawing/2014/main" id="{00000000-0008-0000-1200-00003C000000}"/>
            </a:ext>
          </a:extLst>
        </xdr:cNvPr>
        <xdr:cNvSpPr txBox="1"/>
      </xdr:nvSpPr>
      <xdr:spPr>
        <a:xfrm flipH="1">
          <a:off x="13185992" y="990600"/>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860643</xdr:colOff>
      <xdr:row>6</xdr:row>
      <xdr:rowOff>142875</xdr:rowOff>
    </xdr:from>
    <xdr:ext cx="1844460" cy="297658"/>
    <xdr:sp macro="" textlink="">
      <xdr:nvSpPr>
        <xdr:cNvPr id="62" name="TextBox 61">
          <a:hlinkClick xmlns:r="http://schemas.openxmlformats.org/officeDocument/2006/relationships" r:id="rId14"/>
          <a:extLst>
            <a:ext uri="{FF2B5EF4-FFF2-40B4-BE49-F238E27FC236}">
              <a16:creationId xmlns:a16="http://schemas.microsoft.com/office/drawing/2014/main" id="{00000000-0008-0000-1200-00003E000000}"/>
            </a:ext>
          </a:extLst>
        </xdr:cNvPr>
        <xdr:cNvSpPr txBox="1"/>
      </xdr:nvSpPr>
      <xdr:spPr>
        <a:xfrm flipH="1">
          <a:off x="11328618" y="1266825"/>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5</xdr:col>
      <xdr:colOff>841591</xdr:colOff>
      <xdr:row>12</xdr:row>
      <xdr:rowOff>133350</xdr:rowOff>
    </xdr:from>
    <xdr:ext cx="1873036" cy="297658"/>
    <xdr:sp macro="" textlink="">
      <xdr:nvSpPr>
        <xdr:cNvPr id="63" name="TextBox 62">
          <a:hlinkClick xmlns:r="http://schemas.openxmlformats.org/officeDocument/2006/relationships" r:id="rId15"/>
          <a:extLst>
            <a:ext uri="{FF2B5EF4-FFF2-40B4-BE49-F238E27FC236}">
              <a16:creationId xmlns:a16="http://schemas.microsoft.com/office/drawing/2014/main" id="{00000000-0008-0000-1200-00003F000000}"/>
            </a:ext>
          </a:extLst>
        </xdr:cNvPr>
        <xdr:cNvSpPr txBox="1"/>
      </xdr:nvSpPr>
      <xdr:spPr>
        <a:xfrm flipH="1">
          <a:off x="11309566" y="2171700"/>
          <a:ext cx="1873036" cy="297658"/>
        </a:xfrm>
        <a:prstGeom prst="rect">
          <a:avLst/>
        </a:prstGeom>
        <a:solidFill>
          <a:schemeClr val="accent1">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a:t>
          </a:r>
          <a:r>
            <a:rPr lang="en-NZ" sz="1100" baseline="0">
              <a:solidFill>
                <a:sysClr val="windowText" lastClr="000000"/>
              </a:solidFill>
            </a:rPr>
            <a:t> &gt; 10mm</a:t>
          </a:r>
          <a:endParaRPr lang="en-NZ" sz="1100">
            <a:solidFill>
              <a:sysClr val="windowText" lastClr="000000"/>
            </a:solidFill>
          </a:endParaRPr>
        </a:p>
      </xdr:txBody>
    </xdr:sp>
    <xdr:clientData/>
  </xdr:oneCellAnchor>
  <xdr:oneCellAnchor>
    <xdr:from>
      <xdr:col>5</xdr:col>
      <xdr:colOff>2698967</xdr:colOff>
      <xdr:row>10</xdr:row>
      <xdr:rowOff>116680</xdr:rowOff>
    </xdr:from>
    <xdr:ext cx="1834936" cy="285749"/>
    <xdr:sp macro="" textlink="">
      <xdr:nvSpPr>
        <xdr:cNvPr id="64" name="TextBox 63">
          <a:hlinkClick xmlns:r="http://schemas.openxmlformats.org/officeDocument/2006/relationships" r:id="rId16"/>
          <a:extLst>
            <a:ext uri="{FF2B5EF4-FFF2-40B4-BE49-F238E27FC236}">
              <a16:creationId xmlns:a16="http://schemas.microsoft.com/office/drawing/2014/main" id="{00000000-0008-0000-1200-000040000000}"/>
            </a:ext>
          </a:extLst>
        </xdr:cNvPr>
        <xdr:cNvSpPr txBox="1"/>
      </xdr:nvSpPr>
      <xdr:spPr>
        <a:xfrm flipH="1">
          <a:off x="13166942" y="1850230"/>
          <a:ext cx="1834936" cy="285749"/>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2714626</xdr:colOff>
      <xdr:row>7</xdr:row>
      <xdr:rowOff>2380</xdr:rowOff>
    </xdr:from>
    <xdr:ext cx="1828802" cy="297658"/>
    <xdr:sp macro="" textlink="">
      <xdr:nvSpPr>
        <xdr:cNvPr id="65" name="TextBox 64">
          <a:hlinkClick xmlns:r="http://schemas.openxmlformats.org/officeDocument/2006/relationships" r:id="rId17"/>
          <a:extLst>
            <a:ext uri="{FF2B5EF4-FFF2-40B4-BE49-F238E27FC236}">
              <a16:creationId xmlns:a16="http://schemas.microsoft.com/office/drawing/2014/main" id="{00000000-0008-0000-1200-000041000000}"/>
            </a:ext>
          </a:extLst>
        </xdr:cNvPr>
        <xdr:cNvSpPr txBox="1"/>
      </xdr:nvSpPr>
      <xdr:spPr>
        <a:xfrm flipH="1">
          <a:off x="13182601" y="1278730"/>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2695578</xdr:colOff>
      <xdr:row>12</xdr:row>
      <xdr:rowOff>88105</xdr:rowOff>
    </xdr:from>
    <xdr:ext cx="1834935" cy="297658"/>
    <xdr:sp macro="" textlink="">
      <xdr:nvSpPr>
        <xdr:cNvPr id="66" name="TextBox 65">
          <a:hlinkClick xmlns:r="http://schemas.openxmlformats.org/officeDocument/2006/relationships" r:id="rId18"/>
          <a:extLst>
            <a:ext uri="{FF2B5EF4-FFF2-40B4-BE49-F238E27FC236}">
              <a16:creationId xmlns:a16="http://schemas.microsoft.com/office/drawing/2014/main" id="{00000000-0008-0000-1200-000042000000}"/>
            </a:ext>
          </a:extLst>
        </xdr:cNvPr>
        <xdr:cNvSpPr txBox="1"/>
      </xdr:nvSpPr>
      <xdr:spPr>
        <a:xfrm flipH="1">
          <a:off x="13163553" y="2126455"/>
          <a:ext cx="1834935" cy="297658"/>
        </a:xfrm>
        <a:prstGeom prst="rect">
          <a:avLst/>
        </a:prstGeom>
        <a:solidFill>
          <a:srgbClr val="CE9C42"/>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Resistance-TL</a:t>
          </a:r>
        </a:p>
      </xdr:txBody>
    </xdr:sp>
    <xdr:clientData/>
  </xdr:oneCellAnchor>
  <xdr:oneCellAnchor>
    <xdr:from>
      <xdr:col>5</xdr:col>
      <xdr:colOff>866778</xdr:colOff>
      <xdr:row>5</xdr:row>
      <xdr:rowOff>11905</xdr:rowOff>
    </xdr:from>
    <xdr:ext cx="1844461" cy="297658"/>
    <xdr:sp macro="" textlink="">
      <xdr:nvSpPr>
        <xdr:cNvPr id="68" name="TextBox 67">
          <a:hlinkClick xmlns:r="http://schemas.openxmlformats.org/officeDocument/2006/relationships" r:id="rId19"/>
          <a:extLst>
            <a:ext uri="{FF2B5EF4-FFF2-40B4-BE49-F238E27FC236}">
              <a16:creationId xmlns:a16="http://schemas.microsoft.com/office/drawing/2014/main" id="{00000000-0008-0000-1200-000044000000}"/>
            </a:ext>
          </a:extLst>
        </xdr:cNvPr>
        <xdr:cNvSpPr txBox="1"/>
      </xdr:nvSpPr>
      <xdr:spPr>
        <a:xfrm flipH="1">
          <a:off x="11334753" y="81200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5</xdr:col>
      <xdr:colOff>2705103</xdr:colOff>
      <xdr:row>14</xdr:row>
      <xdr:rowOff>107155</xdr:rowOff>
    </xdr:from>
    <xdr:ext cx="1838325" cy="297658"/>
    <xdr:sp macro="" textlink="">
      <xdr:nvSpPr>
        <xdr:cNvPr id="69" name="TextBox 68">
          <a:hlinkClick xmlns:r="http://schemas.openxmlformats.org/officeDocument/2006/relationships" r:id="rId6"/>
          <a:extLst>
            <a:ext uri="{FF2B5EF4-FFF2-40B4-BE49-F238E27FC236}">
              <a16:creationId xmlns:a16="http://schemas.microsoft.com/office/drawing/2014/main" id="{00000000-0008-0000-1200-000045000000}"/>
            </a:ext>
          </a:extLst>
        </xdr:cNvPr>
        <xdr:cNvSpPr txBox="1"/>
      </xdr:nvSpPr>
      <xdr:spPr>
        <a:xfrm flipH="1">
          <a:off x="13173078" y="2450305"/>
          <a:ext cx="1838325" cy="297658"/>
        </a:xfrm>
        <a:prstGeom prst="rect">
          <a:avLst/>
        </a:prstGeom>
        <a:solidFill>
          <a:schemeClr val="tx2">
            <a:lumMod val="75000"/>
          </a:schemeClr>
        </a:solidFill>
        <a:scene3d>
          <a:camera prst="orthographicFront"/>
          <a:lightRig rig="threePt" dir="t"/>
        </a:scene3d>
        <a:sp3d prstMaterial="plastic">
          <a:bevelT/>
          <a:bevelB/>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 </a:t>
          </a:r>
          <a:endParaRPr lang="en-NZ" sz="1100" baseline="0">
            <a:solidFill>
              <a:schemeClr val="bg1"/>
            </a:solidFill>
          </a:endParaRPr>
        </a:p>
      </xdr:txBody>
    </xdr:sp>
    <xdr:clientData/>
  </xdr:oneCellAnchor>
  <xdr:oneCellAnchor>
    <xdr:from>
      <xdr:col>5</xdr:col>
      <xdr:colOff>847725</xdr:colOff>
      <xdr:row>8</xdr:row>
      <xdr:rowOff>142875</xdr:rowOff>
    </xdr:from>
    <xdr:ext cx="1838325" cy="297658"/>
    <xdr:sp macro="" textlink="">
      <xdr:nvSpPr>
        <xdr:cNvPr id="73" name="TextBox 72">
          <a:hlinkClick xmlns:r="http://schemas.openxmlformats.org/officeDocument/2006/relationships" r:id="rId20"/>
          <a:extLst>
            <a:ext uri="{FF2B5EF4-FFF2-40B4-BE49-F238E27FC236}">
              <a16:creationId xmlns:a16="http://schemas.microsoft.com/office/drawing/2014/main" id="{00000000-0008-0000-1200-000049000000}"/>
            </a:ext>
          </a:extLst>
        </xdr:cNvPr>
        <xdr:cNvSpPr txBox="1"/>
      </xdr:nvSpPr>
      <xdr:spPr>
        <a:xfrm flipH="1">
          <a:off x="11315700" y="1571625"/>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2695575</xdr:colOff>
      <xdr:row>8</xdr:row>
      <xdr:rowOff>133350</xdr:rowOff>
    </xdr:from>
    <xdr:ext cx="1838325" cy="297658"/>
    <xdr:sp macro="" textlink="">
      <xdr:nvSpPr>
        <xdr:cNvPr id="74" name="TextBox 73">
          <a:hlinkClick xmlns:r="http://schemas.openxmlformats.org/officeDocument/2006/relationships" r:id="rId21"/>
          <a:extLst>
            <a:ext uri="{FF2B5EF4-FFF2-40B4-BE49-F238E27FC236}">
              <a16:creationId xmlns:a16="http://schemas.microsoft.com/office/drawing/2014/main" id="{00000000-0008-0000-1200-00004A000000}"/>
            </a:ext>
          </a:extLst>
        </xdr:cNvPr>
        <xdr:cNvSpPr txBox="1"/>
      </xdr:nvSpPr>
      <xdr:spPr>
        <a:xfrm flipH="1">
          <a:off x="13163550" y="1562100"/>
          <a:ext cx="1838325"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 Age</a:t>
          </a:r>
        </a:p>
      </xdr:txBody>
    </xdr:sp>
    <xdr:clientData/>
  </xdr:oneCellAnchor>
  <xdr:twoCellAnchor>
    <xdr:from>
      <xdr:col>0</xdr:col>
      <xdr:colOff>0</xdr:colOff>
      <xdr:row>62</xdr:row>
      <xdr:rowOff>0</xdr:rowOff>
    </xdr:from>
    <xdr:to>
      <xdr:col>3</xdr:col>
      <xdr:colOff>149680</xdr:colOff>
      <xdr:row>76</xdr:row>
      <xdr:rowOff>19050</xdr:rowOff>
    </xdr:to>
    <xdr:graphicFrame macro="">
      <xdr:nvGraphicFramePr>
        <xdr:cNvPr id="33" name="Chart 32">
          <a:extLst>
            <a:ext uri="{FF2B5EF4-FFF2-40B4-BE49-F238E27FC236}">
              <a16:creationId xmlns:a16="http://schemas.microsoft.com/office/drawing/2014/main" id="{00000000-0008-0000-12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178253</xdr:colOff>
      <xdr:row>62</xdr:row>
      <xdr:rowOff>9525</xdr:rowOff>
    </xdr:from>
    <xdr:to>
      <xdr:col>4</xdr:col>
      <xdr:colOff>1145383</xdr:colOff>
      <xdr:row>76</xdr:row>
      <xdr:rowOff>28575</xdr:rowOff>
    </xdr:to>
    <xdr:graphicFrame macro="">
      <xdr:nvGraphicFramePr>
        <xdr:cNvPr id="34" name="Chart 33">
          <a:extLst>
            <a:ext uri="{FF2B5EF4-FFF2-40B4-BE49-F238E27FC236}">
              <a16:creationId xmlns:a16="http://schemas.microsoft.com/office/drawing/2014/main" id="{00000000-0008-0000-12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1168853</xdr:colOff>
      <xdr:row>62</xdr:row>
      <xdr:rowOff>19050</xdr:rowOff>
    </xdr:from>
    <xdr:to>
      <xdr:col>4</xdr:col>
      <xdr:colOff>4369255</xdr:colOff>
      <xdr:row>76</xdr:row>
      <xdr:rowOff>38100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4407353</xdr:colOff>
      <xdr:row>62</xdr:row>
      <xdr:rowOff>19050</xdr:rowOff>
    </xdr:from>
    <xdr:to>
      <xdr:col>5</xdr:col>
      <xdr:colOff>2426155</xdr:colOff>
      <xdr:row>76</xdr:row>
      <xdr:rowOff>38100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2416628</xdr:colOff>
      <xdr:row>76</xdr:row>
      <xdr:rowOff>26670</xdr:rowOff>
    </xdr:from>
    <xdr:to>
      <xdr:col>6</xdr:col>
      <xdr:colOff>435430</xdr:colOff>
      <xdr:row>90</xdr:row>
      <xdr:rowOff>45720</xdr:rowOff>
    </xdr:to>
    <xdr:graphicFrame macro="">
      <xdr:nvGraphicFramePr>
        <xdr:cNvPr id="37" name="Chart 36">
          <a:extLst>
            <a:ext uri="{FF2B5EF4-FFF2-40B4-BE49-F238E27FC236}">
              <a16:creationId xmlns:a16="http://schemas.microsoft.com/office/drawing/2014/main" id="{00000000-0008-0000-12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714375</xdr:colOff>
          <xdr:row>22</xdr:row>
          <xdr:rowOff>47625</xdr:rowOff>
        </xdr:from>
        <xdr:to>
          <xdr:col>1</xdr:col>
          <xdr:colOff>1495425</xdr:colOff>
          <xdr:row>22</xdr:row>
          <xdr:rowOff>247650</xdr:rowOff>
        </xdr:to>
        <xdr:sp macro="" textlink="">
          <xdr:nvSpPr>
            <xdr:cNvPr id="15367" name="Drop Down 7" hidden="1">
              <a:extLst>
                <a:ext uri="{63B3BB69-23CF-44E3-9099-C40C66FF867C}">
                  <a14:compatExt spid="_x0000_s15367"/>
                </a:ext>
                <a:ext uri="{FF2B5EF4-FFF2-40B4-BE49-F238E27FC236}">
                  <a16:creationId xmlns:a16="http://schemas.microsoft.com/office/drawing/2014/main" id="{00000000-0008-0000-1200-00000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22</xdr:row>
          <xdr:rowOff>76200</xdr:rowOff>
        </xdr:from>
        <xdr:to>
          <xdr:col>3</xdr:col>
          <xdr:colOff>1590675</xdr:colOff>
          <xdr:row>22</xdr:row>
          <xdr:rowOff>276225</xdr:rowOff>
        </xdr:to>
        <xdr:sp macro="" textlink="">
          <xdr:nvSpPr>
            <xdr:cNvPr id="15368" name="Drop Down 8" hidden="1">
              <a:extLst>
                <a:ext uri="{63B3BB69-23CF-44E3-9099-C40C66FF867C}">
                  <a14:compatExt spid="_x0000_s15368"/>
                </a:ext>
                <a:ext uri="{FF2B5EF4-FFF2-40B4-BE49-F238E27FC236}">
                  <a16:creationId xmlns:a16="http://schemas.microsoft.com/office/drawing/2014/main" id="{00000000-0008-0000-1200-000008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xdr:colOff>
          <xdr:row>22</xdr:row>
          <xdr:rowOff>57150</xdr:rowOff>
        </xdr:from>
        <xdr:to>
          <xdr:col>4</xdr:col>
          <xdr:colOff>2552700</xdr:colOff>
          <xdr:row>22</xdr:row>
          <xdr:rowOff>257175</xdr:rowOff>
        </xdr:to>
        <xdr:sp macro="" textlink="">
          <xdr:nvSpPr>
            <xdr:cNvPr id="15369" name="Drop Down 9" hidden="1">
              <a:extLst>
                <a:ext uri="{63B3BB69-23CF-44E3-9099-C40C66FF867C}">
                  <a14:compatExt spid="_x0000_s15369"/>
                </a:ext>
                <a:ext uri="{FF2B5EF4-FFF2-40B4-BE49-F238E27FC236}">
                  <a16:creationId xmlns:a16="http://schemas.microsoft.com/office/drawing/2014/main" id="{00000000-0008-0000-1200-00000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2446020</xdr:colOff>
      <xdr:row>62</xdr:row>
      <xdr:rowOff>22860</xdr:rowOff>
    </xdr:from>
    <xdr:to>
      <xdr:col>6</xdr:col>
      <xdr:colOff>464822</xdr:colOff>
      <xdr:row>76</xdr:row>
      <xdr:rowOff>41910</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161921</xdr:colOff>
      <xdr:row>7</xdr:row>
      <xdr:rowOff>316705</xdr:rowOff>
    </xdr:from>
    <xdr:ext cx="1847853" cy="297658"/>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flipH="1">
          <a:off x="15306671" y="1869280"/>
          <a:ext cx="184785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9</xdr:col>
      <xdr:colOff>363602</xdr:colOff>
      <xdr:row>10</xdr:row>
      <xdr:rowOff>303038</xdr:rowOff>
    </xdr:from>
    <xdr:ext cx="1876015" cy="297658"/>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flipH="1">
          <a:off x="15881898" y="2986603"/>
          <a:ext cx="1876015" cy="297658"/>
        </a:xfrm>
        <a:prstGeom prst="rect">
          <a:avLst/>
        </a:prstGeom>
        <a:solidFill>
          <a:schemeClr val="bg2">
            <a:lumMod val="7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marL="0" indent="0" algn="ctr"/>
          <a:r>
            <a:rPr lang="en-NZ" sz="1100">
              <a:solidFill>
                <a:sysClr val="windowText" lastClr="000000"/>
              </a:solidFill>
              <a:latin typeface="+mn-lt"/>
              <a:ea typeface="+mn-ea"/>
              <a:cs typeface="+mn-cs"/>
            </a:rPr>
            <a:t>Texture</a:t>
          </a:r>
        </a:p>
      </xdr:txBody>
    </xdr:sp>
    <xdr:clientData/>
  </xdr:oneCellAnchor>
  <xdr:oneCellAnchor>
    <xdr:from>
      <xdr:col>9</xdr:col>
      <xdr:colOff>356148</xdr:colOff>
      <xdr:row>8</xdr:row>
      <xdr:rowOff>38409</xdr:rowOff>
    </xdr:from>
    <xdr:ext cx="1857376" cy="297658"/>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300-000004000000}"/>
            </a:ext>
          </a:extLst>
        </xdr:cNvPr>
        <xdr:cNvSpPr txBox="1"/>
      </xdr:nvSpPr>
      <xdr:spPr>
        <a:xfrm flipH="1">
          <a:off x="15874444" y="2085870"/>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9</xdr:col>
      <xdr:colOff>350351</xdr:colOff>
      <xdr:row>9</xdr:row>
      <xdr:rowOff>315462</xdr:rowOff>
    </xdr:from>
    <xdr:ext cx="1895475" cy="297658"/>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300-000005000000}"/>
            </a:ext>
          </a:extLst>
        </xdr:cNvPr>
        <xdr:cNvSpPr txBox="1"/>
      </xdr:nvSpPr>
      <xdr:spPr>
        <a:xfrm flipH="1">
          <a:off x="15868647" y="2680975"/>
          <a:ext cx="1895475"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6</xdr:col>
      <xdr:colOff>165314</xdr:colOff>
      <xdr:row>5</xdr:row>
      <xdr:rowOff>85725</xdr:rowOff>
    </xdr:from>
    <xdr:ext cx="1844461" cy="297658"/>
    <xdr:sp macro="" textlink="">
      <xdr:nvSpPr>
        <xdr:cNvPr id="6" name="TextBox 5">
          <a:hlinkClick xmlns:r="http://schemas.openxmlformats.org/officeDocument/2006/relationships" r:id="rId5"/>
          <a:extLst>
            <a:ext uri="{FF2B5EF4-FFF2-40B4-BE49-F238E27FC236}">
              <a16:creationId xmlns:a16="http://schemas.microsoft.com/office/drawing/2014/main" id="{00000000-0008-0000-0300-000006000000}"/>
            </a:ext>
          </a:extLst>
        </xdr:cNvPr>
        <xdr:cNvSpPr txBox="1"/>
      </xdr:nvSpPr>
      <xdr:spPr>
        <a:xfrm flipH="1">
          <a:off x="15310064" y="101917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a:t>
          </a:r>
        </a:p>
      </xdr:txBody>
    </xdr:sp>
    <xdr:clientData/>
  </xdr:oneCellAnchor>
  <xdr:oneCellAnchor>
    <xdr:from>
      <xdr:col>9</xdr:col>
      <xdr:colOff>356638</xdr:colOff>
      <xdr:row>7</xdr:row>
      <xdr:rowOff>68331</xdr:rowOff>
    </xdr:from>
    <xdr:ext cx="1863511" cy="278608"/>
    <xdr:sp macro="" textlink="">
      <xdr:nvSpPr>
        <xdr:cNvPr id="7" name="TextBox 6">
          <a:hlinkClick xmlns:r="http://schemas.openxmlformats.org/officeDocument/2006/relationships" r:id="rId6"/>
          <a:extLst>
            <a:ext uri="{FF2B5EF4-FFF2-40B4-BE49-F238E27FC236}">
              <a16:creationId xmlns:a16="http://schemas.microsoft.com/office/drawing/2014/main" id="{00000000-0008-0000-0300-000007000000}"/>
            </a:ext>
          </a:extLst>
        </xdr:cNvPr>
        <xdr:cNvSpPr txBox="1"/>
      </xdr:nvSpPr>
      <xdr:spPr>
        <a:xfrm flipH="1">
          <a:off x="15874934" y="1797740"/>
          <a:ext cx="1863511" cy="27860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 Age</a:t>
          </a:r>
        </a:p>
      </xdr:txBody>
    </xdr:sp>
    <xdr:clientData/>
  </xdr:oneCellAnchor>
  <xdr:oneCellAnchor>
    <xdr:from>
      <xdr:col>6</xdr:col>
      <xdr:colOff>155788</xdr:colOff>
      <xdr:row>10</xdr:row>
      <xdr:rowOff>296931</xdr:rowOff>
    </xdr:from>
    <xdr:ext cx="1863512" cy="297658"/>
    <xdr:sp macro="" textlink="">
      <xdr:nvSpPr>
        <xdr:cNvPr id="8" name="TextBox 7">
          <a:hlinkClick xmlns:r="http://schemas.openxmlformats.org/officeDocument/2006/relationships" r:id="rId7"/>
          <a:extLst>
            <a:ext uri="{FF2B5EF4-FFF2-40B4-BE49-F238E27FC236}">
              <a16:creationId xmlns:a16="http://schemas.microsoft.com/office/drawing/2014/main" id="{00000000-0008-0000-0300-000008000000}"/>
            </a:ext>
          </a:extLst>
        </xdr:cNvPr>
        <xdr:cNvSpPr txBox="1"/>
      </xdr:nvSpPr>
      <xdr:spPr>
        <a:xfrm flipH="1">
          <a:off x="14004310" y="2980496"/>
          <a:ext cx="1863512"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marL="0" indent="0" algn="ctr"/>
          <a:r>
            <a:rPr lang="en-NZ" sz="1100">
              <a:solidFill>
                <a:sysClr val="windowText" lastClr="000000"/>
              </a:solidFill>
              <a:latin typeface="+mn-lt"/>
              <a:ea typeface="+mn-ea"/>
              <a:cs typeface="+mn-cs"/>
            </a:rPr>
            <a:t>Surface Condition Index</a:t>
          </a:r>
        </a:p>
      </xdr:txBody>
    </xdr:sp>
    <xdr:clientData/>
  </xdr:oneCellAnchor>
  <xdr:oneCellAnchor>
    <xdr:from>
      <xdr:col>6</xdr:col>
      <xdr:colOff>161587</xdr:colOff>
      <xdr:row>6</xdr:row>
      <xdr:rowOff>95250</xdr:rowOff>
    </xdr:from>
    <xdr:ext cx="1853986" cy="297658"/>
    <xdr:sp macro="" textlink="">
      <xdr:nvSpPr>
        <xdr:cNvPr id="9" name="TextBox 8">
          <a:hlinkClick xmlns:r="http://schemas.openxmlformats.org/officeDocument/2006/relationships" r:id="rId8"/>
          <a:extLst>
            <a:ext uri="{FF2B5EF4-FFF2-40B4-BE49-F238E27FC236}">
              <a16:creationId xmlns:a16="http://schemas.microsoft.com/office/drawing/2014/main" id="{00000000-0008-0000-0300-000009000000}"/>
            </a:ext>
          </a:extLst>
        </xdr:cNvPr>
        <xdr:cNvSpPr txBox="1"/>
      </xdr:nvSpPr>
      <xdr:spPr>
        <a:xfrm flipH="1">
          <a:off x="14010109" y="1506607"/>
          <a:ext cx="1853986"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ysClr val="windowText" lastClr="000000"/>
              </a:solidFill>
            </a:rPr>
            <a:t>GSE</a:t>
          </a:r>
          <a:r>
            <a:rPr lang="en-NZ" sz="1050" baseline="0">
              <a:solidFill>
                <a:sysClr val="windowText" lastClr="000000"/>
              </a:solidFill>
            </a:rPr>
            <a:t> -R Classification -TL</a:t>
          </a:r>
          <a:endParaRPr lang="en-NZ" sz="1050">
            <a:solidFill>
              <a:sysClr val="windowText" lastClr="000000"/>
            </a:solidFill>
          </a:endParaRPr>
        </a:p>
      </xdr:txBody>
    </xdr:sp>
    <xdr:clientData/>
  </xdr:oneCellAnchor>
  <xdr:oneCellAnchor>
    <xdr:from>
      <xdr:col>9</xdr:col>
      <xdr:colOff>356149</xdr:colOff>
      <xdr:row>5</xdr:row>
      <xdr:rowOff>81998</xdr:rowOff>
    </xdr:from>
    <xdr:ext cx="1838324" cy="297658"/>
    <xdr:sp macro="" textlink="">
      <xdr:nvSpPr>
        <xdr:cNvPr id="10" name="TextBox 9">
          <a:hlinkClick xmlns:r="http://schemas.openxmlformats.org/officeDocument/2006/relationships" r:id="rId9"/>
          <a:extLst>
            <a:ext uri="{FF2B5EF4-FFF2-40B4-BE49-F238E27FC236}">
              <a16:creationId xmlns:a16="http://schemas.microsoft.com/office/drawing/2014/main" id="{00000000-0008-0000-0300-00000A000000}"/>
            </a:ext>
          </a:extLst>
        </xdr:cNvPr>
        <xdr:cNvSpPr txBox="1"/>
      </xdr:nvSpPr>
      <xdr:spPr>
        <a:xfrm flipH="1">
          <a:off x="15874445" y="1201807"/>
          <a:ext cx="1838324"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GSE</a:t>
          </a:r>
          <a:r>
            <a:rPr lang="en-NZ" sz="1100" baseline="0">
              <a:solidFill>
                <a:schemeClr val="bg1"/>
              </a:solidFill>
            </a:rPr>
            <a:t> -R Classification -IL</a:t>
          </a:r>
          <a:endParaRPr lang="en-NZ" sz="900">
            <a:solidFill>
              <a:schemeClr val="bg1"/>
            </a:solidFill>
          </a:endParaRPr>
        </a:p>
      </xdr:txBody>
    </xdr:sp>
    <xdr:clientData/>
  </xdr:oneCellAnchor>
  <xdr:oneCellAnchor>
    <xdr:from>
      <xdr:col>9</xdr:col>
      <xdr:colOff>362439</xdr:colOff>
      <xdr:row>6</xdr:row>
      <xdr:rowOff>95250</xdr:rowOff>
    </xdr:from>
    <xdr:ext cx="1844460" cy="276225"/>
    <xdr:sp macro="" textlink="">
      <xdr:nvSpPr>
        <xdr:cNvPr id="11" name="TextBox 10">
          <a:hlinkClick xmlns:r="http://schemas.openxmlformats.org/officeDocument/2006/relationships" r:id="rId10"/>
          <a:extLst>
            <a:ext uri="{FF2B5EF4-FFF2-40B4-BE49-F238E27FC236}">
              <a16:creationId xmlns:a16="http://schemas.microsoft.com/office/drawing/2014/main" id="{00000000-0008-0000-0300-00000B000000}"/>
            </a:ext>
          </a:extLst>
        </xdr:cNvPr>
        <xdr:cNvSpPr txBox="1"/>
      </xdr:nvSpPr>
      <xdr:spPr>
        <a:xfrm flipH="1">
          <a:off x="15880735" y="1506607"/>
          <a:ext cx="1844460" cy="276225"/>
        </a:xfrm>
        <a:prstGeom prst="rect">
          <a:avLst/>
        </a:prstGeom>
        <a:solidFill>
          <a:schemeClr val="accent4">
            <a:lumMod val="60000"/>
            <a:lumOff val="4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-Category-IL</a:t>
          </a:r>
          <a:endParaRPr lang="en-NZ" sz="1100">
            <a:solidFill>
              <a:sysClr val="windowText" lastClr="000000"/>
            </a:solidFill>
          </a:endParaRPr>
        </a:p>
      </xdr:txBody>
    </xdr:sp>
    <xdr:clientData/>
  </xdr:oneCellAnchor>
  <xdr:oneCellAnchor>
    <xdr:from>
      <xdr:col>9</xdr:col>
      <xdr:colOff>356638</xdr:colOff>
      <xdr:row>9</xdr:row>
      <xdr:rowOff>7454</xdr:rowOff>
    </xdr:from>
    <xdr:ext cx="1873037" cy="297658"/>
    <xdr:sp macro="" textlink="">
      <xdr:nvSpPr>
        <xdr:cNvPr id="12" name="TextBox 11">
          <a:hlinkClick xmlns:r="http://schemas.openxmlformats.org/officeDocument/2006/relationships" r:id="rId11"/>
          <a:extLst>
            <a:ext uri="{FF2B5EF4-FFF2-40B4-BE49-F238E27FC236}">
              <a16:creationId xmlns:a16="http://schemas.microsoft.com/office/drawing/2014/main" id="{00000000-0008-0000-0300-00000C000000}"/>
            </a:ext>
          </a:extLst>
        </xdr:cNvPr>
        <xdr:cNvSpPr txBox="1"/>
      </xdr:nvSpPr>
      <xdr:spPr>
        <a:xfrm flipH="1">
          <a:off x="15874934" y="2372967"/>
          <a:ext cx="1873037"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6</xdr:col>
      <xdr:colOff>165313</xdr:colOff>
      <xdr:row>8</xdr:row>
      <xdr:rowOff>302728</xdr:rowOff>
    </xdr:from>
    <xdr:ext cx="1844461" cy="316705"/>
    <xdr:sp macro="" textlink="">
      <xdr:nvSpPr>
        <xdr:cNvPr id="13" name="TextBox 12">
          <a:hlinkClick xmlns:r="http://schemas.openxmlformats.org/officeDocument/2006/relationships" r:id="rId12"/>
          <a:extLst>
            <a:ext uri="{FF2B5EF4-FFF2-40B4-BE49-F238E27FC236}">
              <a16:creationId xmlns:a16="http://schemas.microsoft.com/office/drawing/2014/main" id="{00000000-0008-0000-0300-00000D000000}"/>
            </a:ext>
          </a:extLst>
        </xdr:cNvPr>
        <xdr:cNvSpPr txBox="1"/>
      </xdr:nvSpPr>
      <xdr:spPr>
        <a:xfrm flipH="1">
          <a:off x="14013835" y="2350189"/>
          <a:ext cx="1844461" cy="316705"/>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6</xdr:col>
      <xdr:colOff>161923</xdr:colOff>
      <xdr:row>7</xdr:row>
      <xdr:rowOff>51661</xdr:rowOff>
    </xdr:from>
    <xdr:ext cx="1847852" cy="292895"/>
    <xdr:sp macro="" textlink="">
      <xdr:nvSpPr>
        <xdr:cNvPr id="14" name="TextBox 13">
          <a:hlinkClick xmlns:r="http://schemas.openxmlformats.org/officeDocument/2006/relationships" r:id="rId13"/>
          <a:extLst>
            <a:ext uri="{FF2B5EF4-FFF2-40B4-BE49-F238E27FC236}">
              <a16:creationId xmlns:a16="http://schemas.microsoft.com/office/drawing/2014/main" id="{00000000-0008-0000-0300-00000E000000}"/>
            </a:ext>
          </a:extLst>
        </xdr:cNvPr>
        <xdr:cNvSpPr txBox="1"/>
      </xdr:nvSpPr>
      <xdr:spPr>
        <a:xfrm flipH="1">
          <a:off x="14010445" y="1781070"/>
          <a:ext cx="1847852" cy="292895"/>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6</xdr:col>
      <xdr:colOff>172278</xdr:colOff>
      <xdr:row>9</xdr:row>
      <xdr:rowOff>305109</xdr:rowOff>
    </xdr:from>
    <xdr:ext cx="1834935" cy="297658"/>
    <xdr:sp macro="" textlink="">
      <xdr:nvSpPr>
        <xdr:cNvPr id="15" name="TextBox 14">
          <a:hlinkClick xmlns:r="http://schemas.openxmlformats.org/officeDocument/2006/relationships" r:id="rId14"/>
          <a:extLst>
            <a:ext uri="{FF2B5EF4-FFF2-40B4-BE49-F238E27FC236}">
              <a16:creationId xmlns:a16="http://schemas.microsoft.com/office/drawing/2014/main" id="{00000000-0008-0000-0300-00000F000000}"/>
            </a:ext>
          </a:extLst>
        </xdr:cNvPr>
        <xdr:cNvSpPr txBox="1"/>
      </xdr:nvSpPr>
      <xdr:spPr>
        <a:xfrm flipH="1">
          <a:off x="14020800" y="2670622"/>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4</xdr:col>
      <xdr:colOff>190500</xdr:colOff>
      <xdr:row>15</xdr:row>
      <xdr:rowOff>171450</xdr:rowOff>
    </xdr:from>
    <xdr:ext cx="1844461" cy="297658"/>
    <xdr:sp macro="" textlink="">
      <xdr:nvSpPr>
        <xdr:cNvPr id="18" name="TextBox 17">
          <a:hlinkClick xmlns:r="http://schemas.openxmlformats.org/officeDocument/2006/relationships" r:id="rId5"/>
          <a:extLst>
            <a:ext uri="{FF2B5EF4-FFF2-40B4-BE49-F238E27FC236}">
              <a16:creationId xmlns:a16="http://schemas.microsoft.com/office/drawing/2014/main" id="{00000000-0008-0000-0300-000012000000}"/>
            </a:ext>
          </a:extLst>
        </xdr:cNvPr>
        <xdr:cNvSpPr txBox="1"/>
      </xdr:nvSpPr>
      <xdr:spPr>
        <a:xfrm flipH="1">
          <a:off x="11220450" y="420052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a:t>
          </a:r>
        </a:p>
      </xdr:txBody>
    </xdr:sp>
    <xdr:clientData/>
  </xdr:oneCellAnchor>
  <xdr:oneCellAnchor>
    <xdr:from>
      <xdr:col>4</xdr:col>
      <xdr:colOff>209550</xdr:colOff>
      <xdr:row>22</xdr:row>
      <xdr:rowOff>28575</xdr:rowOff>
    </xdr:from>
    <xdr:ext cx="1838324" cy="297658"/>
    <xdr:sp macro="" textlink="">
      <xdr:nvSpPr>
        <xdr:cNvPr id="20" name="TextBox 19">
          <a:hlinkClick xmlns:r="http://schemas.openxmlformats.org/officeDocument/2006/relationships" r:id="rId9"/>
          <a:extLst>
            <a:ext uri="{FF2B5EF4-FFF2-40B4-BE49-F238E27FC236}">
              <a16:creationId xmlns:a16="http://schemas.microsoft.com/office/drawing/2014/main" id="{00000000-0008-0000-0300-000014000000}"/>
            </a:ext>
          </a:extLst>
        </xdr:cNvPr>
        <xdr:cNvSpPr txBox="1"/>
      </xdr:nvSpPr>
      <xdr:spPr>
        <a:xfrm flipH="1">
          <a:off x="11239500" y="9886950"/>
          <a:ext cx="1838324"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GSE</a:t>
          </a:r>
          <a:r>
            <a:rPr lang="en-NZ" sz="1100" baseline="0">
              <a:solidFill>
                <a:schemeClr val="bg1"/>
              </a:solidFill>
            </a:rPr>
            <a:t> -R Classification -IL</a:t>
          </a:r>
          <a:endParaRPr lang="en-NZ" sz="900">
            <a:solidFill>
              <a:schemeClr val="bg1"/>
            </a:solidFill>
          </a:endParaRPr>
        </a:p>
      </xdr:txBody>
    </xdr:sp>
    <xdr:clientData/>
  </xdr:oneCellAnchor>
  <xdr:oneCellAnchor>
    <xdr:from>
      <xdr:col>7</xdr:col>
      <xdr:colOff>0</xdr:colOff>
      <xdr:row>24</xdr:row>
      <xdr:rowOff>0</xdr:rowOff>
    </xdr:from>
    <xdr:ext cx="885825" cy="309562"/>
    <xdr:sp macro="" textlink="">
      <xdr:nvSpPr>
        <xdr:cNvPr id="21" name="TextBox 20">
          <a:hlinkClick xmlns:r="http://schemas.openxmlformats.org/officeDocument/2006/relationships" r:id="rId15"/>
          <a:extLst>
            <a:ext uri="{FF2B5EF4-FFF2-40B4-BE49-F238E27FC236}">
              <a16:creationId xmlns:a16="http://schemas.microsoft.com/office/drawing/2014/main" id="{00000000-0008-0000-0300-000015000000}"/>
            </a:ext>
          </a:extLst>
        </xdr:cNvPr>
        <xdr:cNvSpPr txBox="1"/>
      </xdr:nvSpPr>
      <xdr:spPr>
        <a:xfrm>
          <a:off x="13792200" y="981075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Back on top</a:t>
          </a:r>
        </a:p>
      </xdr:txBody>
    </xdr:sp>
    <xdr:clientData/>
  </xdr:oneCellAnchor>
  <xdr:oneCellAnchor>
    <xdr:from>
      <xdr:col>4</xdr:col>
      <xdr:colOff>133350</xdr:colOff>
      <xdr:row>33</xdr:row>
      <xdr:rowOff>0</xdr:rowOff>
    </xdr:from>
    <xdr:ext cx="1853986" cy="297658"/>
    <xdr:sp macro="" textlink="">
      <xdr:nvSpPr>
        <xdr:cNvPr id="22" name="TextBox 21">
          <a:hlinkClick xmlns:r="http://schemas.openxmlformats.org/officeDocument/2006/relationships" r:id="rId8"/>
          <a:extLst>
            <a:ext uri="{FF2B5EF4-FFF2-40B4-BE49-F238E27FC236}">
              <a16:creationId xmlns:a16="http://schemas.microsoft.com/office/drawing/2014/main" id="{00000000-0008-0000-0300-000016000000}"/>
            </a:ext>
          </a:extLst>
        </xdr:cNvPr>
        <xdr:cNvSpPr txBox="1"/>
      </xdr:nvSpPr>
      <xdr:spPr>
        <a:xfrm flipH="1">
          <a:off x="11115675" y="12401550"/>
          <a:ext cx="1853986"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ysClr val="windowText" lastClr="000000"/>
              </a:solidFill>
            </a:rPr>
            <a:t>GSE</a:t>
          </a:r>
          <a:r>
            <a:rPr lang="en-NZ" sz="1050" baseline="0">
              <a:solidFill>
                <a:sysClr val="windowText" lastClr="000000"/>
              </a:solidFill>
            </a:rPr>
            <a:t> -R Classification -TL</a:t>
          </a:r>
          <a:endParaRPr lang="en-NZ" sz="1050">
            <a:solidFill>
              <a:sysClr val="windowText" lastClr="000000"/>
            </a:solidFill>
          </a:endParaRPr>
        </a:p>
      </xdr:txBody>
    </xdr:sp>
    <xdr:clientData/>
  </xdr:oneCellAnchor>
  <xdr:oneCellAnchor>
    <xdr:from>
      <xdr:col>4</xdr:col>
      <xdr:colOff>219075</xdr:colOff>
      <xdr:row>58</xdr:row>
      <xdr:rowOff>228600</xdr:rowOff>
    </xdr:from>
    <xdr:ext cx="1863511" cy="297658"/>
    <xdr:sp macro="" textlink="">
      <xdr:nvSpPr>
        <xdr:cNvPr id="25" name="TextBox 24">
          <a:hlinkClick xmlns:r="http://schemas.openxmlformats.org/officeDocument/2006/relationships" r:id="rId6"/>
          <a:extLst>
            <a:ext uri="{FF2B5EF4-FFF2-40B4-BE49-F238E27FC236}">
              <a16:creationId xmlns:a16="http://schemas.microsoft.com/office/drawing/2014/main" id="{00000000-0008-0000-0300-000019000000}"/>
            </a:ext>
          </a:extLst>
        </xdr:cNvPr>
        <xdr:cNvSpPr txBox="1"/>
      </xdr:nvSpPr>
      <xdr:spPr>
        <a:xfrm flipH="1">
          <a:off x="11249025" y="21421725"/>
          <a:ext cx="1863511"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 Age</a:t>
          </a:r>
        </a:p>
      </xdr:txBody>
    </xdr:sp>
    <xdr:clientData/>
  </xdr:oneCellAnchor>
  <xdr:oneCellAnchor>
    <xdr:from>
      <xdr:col>4</xdr:col>
      <xdr:colOff>219075</xdr:colOff>
      <xdr:row>42</xdr:row>
      <xdr:rowOff>0</xdr:rowOff>
    </xdr:from>
    <xdr:ext cx="1844460" cy="297658"/>
    <xdr:sp macro="" textlink="">
      <xdr:nvSpPr>
        <xdr:cNvPr id="27" name="TextBox 26">
          <a:hlinkClick xmlns:r="http://schemas.openxmlformats.org/officeDocument/2006/relationships" r:id="rId10"/>
          <a:extLst>
            <a:ext uri="{FF2B5EF4-FFF2-40B4-BE49-F238E27FC236}">
              <a16:creationId xmlns:a16="http://schemas.microsoft.com/office/drawing/2014/main" id="{00000000-0008-0000-0300-00001B000000}"/>
            </a:ext>
          </a:extLst>
        </xdr:cNvPr>
        <xdr:cNvSpPr txBox="1"/>
      </xdr:nvSpPr>
      <xdr:spPr>
        <a:xfrm flipH="1">
          <a:off x="11201400" y="15220950"/>
          <a:ext cx="1844460" cy="297658"/>
        </a:xfrm>
        <a:prstGeom prst="rect">
          <a:avLst/>
        </a:prstGeom>
        <a:solidFill>
          <a:schemeClr val="accent4">
            <a:lumMod val="60000"/>
            <a:lumOff val="4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-Category-IL</a:t>
          </a:r>
          <a:endParaRPr lang="en-NZ" sz="1100">
            <a:solidFill>
              <a:sysClr val="windowText" lastClr="000000"/>
            </a:solidFill>
          </a:endParaRPr>
        </a:p>
      </xdr:txBody>
    </xdr:sp>
    <xdr:clientData/>
  </xdr:oneCellAnchor>
  <xdr:oneCellAnchor>
    <xdr:from>
      <xdr:col>4</xdr:col>
      <xdr:colOff>209550</xdr:colOff>
      <xdr:row>49</xdr:row>
      <xdr:rowOff>180975</xdr:rowOff>
    </xdr:from>
    <xdr:ext cx="1838325" cy="297658"/>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300-00001C000000}"/>
            </a:ext>
          </a:extLst>
        </xdr:cNvPr>
        <xdr:cNvSpPr txBox="1"/>
      </xdr:nvSpPr>
      <xdr:spPr>
        <a:xfrm flipH="1">
          <a:off x="11239500" y="18783300"/>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4</xdr:col>
      <xdr:colOff>219075</xdr:colOff>
      <xdr:row>111</xdr:row>
      <xdr:rowOff>19050</xdr:rowOff>
    </xdr:from>
    <xdr:ext cx="1847850" cy="297658"/>
    <xdr:sp macro="" textlink="">
      <xdr:nvSpPr>
        <xdr:cNvPr id="29" name="TextBox 28">
          <a:hlinkClick xmlns:r="http://schemas.openxmlformats.org/officeDocument/2006/relationships" r:id="rId4"/>
          <a:extLst>
            <a:ext uri="{FF2B5EF4-FFF2-40B4-BE49-F238E27FC236}">
              <a16:creationId xmlns:a16="http://schemas.microsoft.com/office/drawing/2014/main" id="{00000000-0008-0000-0300-00001D000000}"/>
            </a:ext>
          </a:extLst>
        </xdr:cNvPr>
        <xdr:cNvSpPr txBox="1"/>
      </xdr:nvSpPr>
      <xdr:spPr>
        <a:xfrm flipH="1">
          <a:off x="11249025" y="35966400"/>
          <a:ext cx="1847850"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4</xdr:col>
      <xdr:colOff>219075</xdr:colOff>
      <xdr:row>100</xdr:row>
      <xdr:rowOff>19050</xdr:rowOff>
    </xdr:from>
    <xdr:ext cx="1834935" cy="297658"/>
    <xdr:sp macro="" textlink="">
      <xdr:nvSpPr>
        <xdr:cNvPr id="30" name="TextBox 29">
          <a:hlinkClick xmlns:r="http://schemas.openxmlformats.org/officeDocument/2006/relationships" r:id="rId14"/>
          <a:extLst>
            <a:ext uri="{FF2B5EF4-FFF2-40B4-BE49-F238E27FC236}">
              <a16:creationId xmlns:a16="http://schemas.microsoft.com/office/drawing/2014/main" id="{00000000-0008-0000-0300-00001E000000}"/>
            </a:ext>
          </a:extLst>
        </xdr:cNvPr>
        <xdr:cNvSpPr txBox="1"/>
      </xdr:nvSpPr>
      <xdr:spPr>
        <a:xfrm flipH="1">
          <a:off x="11249025" y="32727900"/>
          <a:ext cx="1834935" cy="297658"/>
        </a:xfrm>
        <a:prstGeom prst="rect">
          <a:avLst/>
        </a:prstGeom>
        <a:solidFill>
          <a:srgbClr val="CE9C42"/>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Resistance-TL</a:t>
          </a:r>
        </a:p>
      </xdr:txBody>
    </xdr:sp>
    <xdr:clientData/>
  </xdr:oneCellAnchor>
  <xdr:oneCellAnchor>
    <xdr:from>
      <xdr:col>4</xdr:col>
      <xdr:colOff>180975</xdr:colOff>
      <xdr:row>139</xdr:row>
      <xdr:rowOff>19050</xdr:rowOff>
    </xdr:from>
    <xdr:ext cx="1838325" cy="297658"/>
    <xdr:sp macro="" textlink="">
      <xdr:nvSpPr>
        <xdr:cNvPr id="32" name="TextBox 31">
          <a:hlinkClick xmlns:r="http://schemas.openxmlformats.org/officeDocument/2006/relationships" r:id="rId2"/>
          <a:extLst>
            <a:ext uri="{FF2B5EF4-FFF2-40B4-BE49-F238E27FC236}">
              <a16:creationId xmlns:a16="http://schemas.microsoft.com/office/drawing/2014/main" id="{00000000-0008-0000-0300-000020000000}"/>
            </a:ext>
          </a:extLst>
        </xdr:cNvPr>
        <xdr:cNvSpPr txBox="1"/>
      </xdr:nvSpPr>
      <xdr:spPr>
        <a:xfrm flipH="1">
          <a:off x="11210925" y="48272700"/>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4</xdr:col>
      <xdr:colOff>219075</xdr:colOff>
      <xdr:row>129</xdr:row>
      <xdr:rowOff>19050</xdr:rowOff>
    </xdr:from>
    <xdr:ext cx="1853985" cy="297658"/>
    <xdr:sp macro="" textlink="">
      <xdr:nvSpPr>
        <xdr:cNvPr id="33" name="TextBox 32">
          <a:hlinkClick xmlns:r="http://schemas.openxmlformats.org/officeDocument/2006/relationships" r:id="rId7"/>
          <a:extLst>
            <a:ext uri="{FF2B5EF4-FFF2-40B4-BE49-F238E27FC236}">
              <a16:creationId xmlns:a16="http://schemas.microsoft.com/office/drawing/2014/main" id="{00000000-0008-0000-0300-000021000000}"/>
            </a:ext>
          </a:extLst>
        </xdr:cNvPr>
        <xdr:cNvSpPr txBox="1"/>
      </xdr:nvSpPr>
      <xdr:spPr>
        <a:xfrm flipH="1">
          <a:off x="11249025" y="45034200"/>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4</xdr:col>
      <xdr:colOff>228600</xdr:colOff>
      <xdr:row>68</xdr:row>
      <xdr:rowOff>28575</xdr:rowOff>
    </xdr:from>
    <xdr:ext cx="1847853" cy="297658"/>
    <xdr:sp macro="" textlink="">
      <xdr:nvSpPr>
        <xdr:cNvPr id="35" name="TextBox 34">
          <a:hlinkClick xmlns:r="http://schemas.openxmlformats.org/officeDocument/2006/relationships" r:id="rId1"/>
          <a:extLst>
            <a:ext uri="{FF2B5EF4-FFF2-40B4-BE49-F238E27FC236}">
              <a16:creationId xmlns:a16="http://schemas.microsoft.com/office/drawing/2014/main" id="{00000000-0008-0000-0300-000023000000}"/>
            </a:ext>
          </a:extLst>
        </xdr:cNvPr>
        <xdr:cNvSpPr txBox="1"/>
      </xdr:nvSpPr>
      <xdr:spPr>
        <a:xfrm flipH="1">
          <a:off x="11258550" y="22698075"/>
          <a:ext cx="184785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7</xdr:col>
      <xdr:colOff>0</xdr:colOff>
      <xdr:row>50</xdr:row>
      <xdr:rowOff>0</xdr:rowOff>
    </xdr:from>
    <xdr:ext cx="885825" cy="309562"/>
    <xdr:sp macro="" textlink="">
      <xdr:nvSpPr>
        <xdr:cNvPr id="36" name="TextBox 35">
          <a:hlinkClick xmlns:r="http://schemas.openxmlformats.org/officeDocument/2006/relationships" r:id="rId15"/>
          <a:extLst>
            <a:ext uri="{FF2B5EF4-FFF2-40B4-BE49-F238E27FC236}">
              <a16:creationId xmlns:a16="http://schemas.microsoft.com/office/drawing/2014/main" id="{00000000-0008-0000-0300-000024000000}"/>
            </a:ext>
          </a:extLst>
        </xdr:cNvPr>
        <xdr:cNvSpPr txBox="1"/>
      </xdr:nvSpPr>
      <xdr:spPr>
        <a:xfrm>
          <a:off x="13839825" y="1781175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Back on top</a:t>
          </a:r>
        </a:p>
      </xdr:txBody>
    </xdr:sp>
    <xdr:clientData/>
  </xdr:oneCellAnchor>
  <xdr:oneCellAnchor>
    <xdr:from>
      <xdr:col>7</xdr:col>
      <xdr:colOff>0</xdr:colOff>
      <xdr:row>71</xdr:row>
      <xdr:rowOff>0</xdr:rowOff>
    </xdr:from>
    <xdr:ext cx="885825" cy="309562"/>
    <xdr:sp macro="" textlink="">
      <xdr:nvSpPr>
        <xdr:cNvPr id="37" name="TextBox 36">
          <a:hlinkClick xmlns:r="http://schemas.openxmlformats.org/officeDocument/2006/relationships" r:id="rId15"/>
          <a:extLst>
            <a:ext uri="{FF2B5EF4-FFF2-40B4-BE49-F238E27FC236}">
              <a16:creationId xmlns:a16="http://schemas.microsoft.com/office/drawing/2014/main" id="{00000000-0008-0000-0300-000025000000}"/>
            </a:ext>
          </a:extLst>
        </xdr:cNvPr>
        <xdr:cNvSpPr txBox="1"/>
      </xdr:nvSpPr>
      <xdr:spPr>
        <a:xfrm>
          <a:off x="13839825" y="2428875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Back on top</a:t>
          </a:r>
        </a:p>
      </xdr:txBody>
    </xdr:sp>
    <xdr:clientData/>
  </xdr:oneCellAnchor>
  <xdr:oneCellAnchor>
    <xdr:from>
      <xdr:col>4</xdr:col>
      <xdr:colOff>180975</xdr:colOff>
      <xdr:row>77</xdr:row>
      <xdr:rowOff>0</xdr:rowOff>
    </xdr:from>
    <xdr:ext cx="1857376" cy="297658"/>
    <xdr:sp macro="" textlink="">
      <xdr:nvSpPr>
        <xdr:cNvPr id="38" name="TextBox 37">
          <a:hlinkClick xmlns:r="http://schemas.openxmlformats.org/officeDocument/2006/relationships" r:id="rId3"/>
          <a:extLst>
            <a:ext uri="{FF2B5EF4-FFF2-40B4-BE49-F238E27FC236}">
              <a16:creationId xmlns:a16="http://schemas.microsoft.com/office/drawing/2014/main" id="{00000000-0008-0000-0300-000026000000}"/>
            </a:ext>
          </a:extLst>
        </xdr:cNvPr>
        <xdr:cNvSpPr txBox="1"/>
      </xdr:nvSpPr>
      <xdr:spPr>
        <a:xfrm flipH="1">
          <a:off x="11210925" y="25908000"/>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4</xdr:col>
      <xdr:colOff>209550</xdr:colOff>
      <xdr:row>89</xdr:row>
      <xdr:rowOff>0</xdr:rowOff>
    </xdr:from>
    <xdr:ext cx="1844461" cy="316705"/>
    <xdr:sp macro="" textlink="">
      <xdr:nvSpPr>
        <xdr:cNvPr id="39" name="TextBox 38">
          <a:hlinkClick xmlns:r="http://schemas.openxmlformats.org/officeDocument/2006/relationships" r:id="rId12"/>
          <a:extLst>
            <a:ext uri="{FF2B5EF4-FFF2-40B4-BE49-F238E27FC236}">
              <a16:creationId xmlns:a16="http://schemas.microsoft.com/office/drawing/2014/main" id="{00000000-0008-0000-0300-000027000000}"/>
            </a:ext>
          </a:extLst>
        </xdr:cNvPr>
        <xdr:cNvSpPr txBox="1"/>
      </xdr:nvSpPr>
      <xdr:spPr>
        <a:xfrm flipH="1">
          <a:off x="11239500" y="29470350"/>
          <a:ext cx="1844461" cy="316705"/>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7</xdr:col>
      <xdr:colOff>0</xdr:colOff>
      <xdr:row>100</xdr:row>
      <xdr:rowOff>0</xdr:rowOff>
    </xdr:from>
    <xdr:ext cx="885825" cy="309562"/>
    <xdr:sp macro="" textlink="">
      <xdr:nvSpPr>
        <xdr:cNvPr id="40" name="TextBox 39">
          <a:hlinkClick xmlns:r="http://schemas.openxmlformats.org/officeDocument/2006/relationships" r:id="rId15"/>
          <a:extLst>
            <a:ext uri="{FF2B5EF4-FFF2-40B4-BE49-F238E27FC236}">
              <a16:creationId xmlns:a16="http://schemas.microsoft.com/office/drawing/2014/main" id="{00000000-0008-0000-0300-000028000000}"/>
            </a:ext>
          </a:extLst>
        </xdr:cNvPr>
        <xdr:cNvSpPr txBox="1"/>
      </xdr:nvSpPr>
      <xdr:spPr>
        <a:xfrm>
          <a:off x="13839825" y="3270885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Back on top</a:t>
          </a:r>
        </a:p>
      </xdr:txBody>
    </xdr:sp>
    <xdr:clientData/>
  </xdr:oneCellAnchor>
  <xdr:oneCellAnchor>
    <xdr:from>
      <xdr:col>7</xdr:col>
      <xdr:colOff>0</xdr:colOff>
      <xdr:row>126</xdr:row>
      <xdr:rowOff>0</xdr:rowOff>
    </xdr:from>
    <xdr:ext cx="885825" cy="309562"/>
    <xdr:sp macro="" textlink="">
      <xdr:nvSpPr>
        <xdr:cNvPr id="41" name="TextBox 40">
          <a:hlinkClick xmlns:r="http://schemas.openxmlformats.org/officeDocument/2006/relationships" r:id="rId15"/>
          <a:extLst>
            <a:ext uri="{FF2B5EF4-FFF2-40B4-BE49-F238E27FC236}">
              <a16:creationId xmlns:a16="http://schemas.microsoft.com/office/drawing/2014/main" id="{00000000-0008-0000-0300-000029000000}"/>
            </a:ext>
          </a:extLst>
        </xdr:cNvPr>
        <xdr:cNvSpPr txBox="1"/>
      </xdr:nvSpPr>
      <xdr:spPr>
        <a:xfrm>
          <a:off x="13839825" y="4404360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Back on top</a:t>
          </a:r>
        </a:p>
      </xdr:txBody>
    </xdr:sp>
    <xdr:clientData/>
  </xdr:oneCellAnchor>
  <xdr:oneCellAnchor>
    <xdr:from>
      <xdr:col>4</xdr:col>
      <xdr:colOff>180974</xdr:colOff>
      <xdr:row>121</xdr:row>
      <xdr:rowOff>47625</xdr:rowOff>
    </xdr:from>
    <xdr:ext cx="1895475" cy="297658"/>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0300-00002B000000}"/>
            </a:ext>
          </a:extLst>
        </xdr:cNvPr>
        <xdr:cNvSpPr txBox="1"/>
      </xdr:nvSpPr>
      <xdr:spPr>
        <a:xfrm flipH="1">
          <a:off x="11210924" y="39557325"/>
          <a:ext cx="1895475"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2</xdr:row>
      <xdr:rowOff>28575</xdr:rowOff>
    </xdr:from>
    <xdr:ext cx="5305425" cy="314325"/>
    <xdr:sp macro="" textlink="Table!J542">
      <xdr:nvSpPr>
        <xdr:cNvPr id="2" name="TextBox 1">
          <a:extLst>
            <a:ext uri="{FF2B5EF4-FFF2-40B4-BE49-F238E27FC236}">
              <a16:creationId xmlns:a16="http://schemas.microsoft.com/office/drawing/2014/main" id="{00000000-0008-0000-1300-000002000000}"/>
            </a:ext>
          </a:extLst>
        </xdr:cNvPr>
        <xdr:cNvSpPr txBox="1"/>
      </xdr:nvSpPr>
      <xdr:spPr>
        <a:xfrm>
          <a:off x="0" y="609600"/>
          <a:ext cx="5305425" cy="314325"/>
        </a:xfrm>
        <a:prstGeom prst="rect">
          <a:avLst/>
        </a:prstGeom>
        <a:solidFill>
          <a:schemeClr val="bg2">
            <a:lumMod val="90000"/>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C4C4971D-573F-488A-9BF5-66DA41261FAC}" type="TxLink">
            <a:rPr lang="en-US" sz="1200" b="0" i="0" u="none" strike="noStrike">
              <a:solidFill>
                <a:srgbClr val="000000"/>
              </a:solidFill>
              <a:latin typeface="Lucida Sans" pitchFamily="34" charset="0"/>
              <a:cs typeface="Arial"/>
            </a:rPr>
            <a:pPr algn="ctr"/>
            <a:t>2019  Texture  on All surfaces surface by NOC (All)</a:t>
          </a:fld>
          <a:endParaRPr lang="en-NZ" sz="3200" b="0" baseline="0">
            <a:solidFill>
              <a:schemeClr val="bg1"/>
            </a:solidFill>
            <a:latin typeface="Lucida Sans" pitchFamily="34" charset="0"/>
          </a:endParaRPr>
        </a:p>
      </xdr:txBody>
    </xdr:sp>
    <xdr:clientData/>
  </xdr:oneCellAnchor>
  <xdr:oneCellAnchor>
    <xdr:from>
      <xdr:col>4</xdr:col>
      <xdr:colOff>28575</xdr:colOff>
      <xdr:row>2</xdr:row>
      <xdr:rowOff>38101</xdr:rowOff>
    </xdr:from>
    <xdr:ext cx="5172075" cy="314325"/>
    <xdr:sp macro="" textlink="Table!K542">
      <xdr:nvSpPr>
        <xdr:cNvPr id="3" name="TextBox 2">
          <a:extLst>
            <a:ext uri="{FF2B5EF4-FFF2-40B4-BE49-F238E27FC236}">
              <a16:creationId xmlns:a16="http://schemas.microsoft.com/office/drawing/2014/main" id="{00000000-0008-0000-1300-000003000000}"/>
            </a:ext>
          </a:extLst>
        </xdr:cNvPr>
        <xdr:cNvSpPr txBox="1"/>
      </xdr:nvSpPr>
      <xdr:spPr>
        <a:xfrm>
          <a:off x="5314950" y="619126"/>
          <a:ext cx="5172075" cy="314325"/>
        </a:xfrm>
        <a:prstGeom prst="rect">
          <a:avLst/>
        </a:prstGeom>
        <a:solidFill>
          <a:schemeClr val="tx1">
            <a:lumMod val="65000"/>
            <a:lumOff val="35000"/>
            <a:alpha val="78824"/>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B5DEC1DC-E647-4C85-979F-B85117191DA4}" type="TxLink">
            <a:rPr lang="en-US" sz="1050" b="0" i="0" u="none" strike="noStrike">
              <a:solidFill>
                <a:schemeClr val="bg1"/>
              </a:solidFill>
              <a:latin typeface="Lucida Sans" pitchFamily="34" charset="0"/>
              <a:cs typeface="Arial"/>
            </a:rPr>
            <a:pPr algn="ctr"/>
            <a:t>2019 Deviation from the National Texture All surfaces surface by NOC (All)</a:t>
          </a:fld>
          <a:endParaRPr lang="en-NZ" sz="2400" baseline="0">
            <a:solidFill>
              <a:schemeClr val="bg1"/>
            </a:solidFill>
            <a:latin typeface="Lucida Sans" pitchFamily="34" charset="0"/>
          </a:endParaRPr>
        </a:p>
      </xdr:txBody>
    </xdr:sp>
    <xdr:clientData/>
  </xdr:oneCellAnchor>
  <xdr:twoCellAnchor>
    <xdr:from>
      <xdr:col>0</xdr:col>
      <xdr:colOff>66674</xdr:colOff>
      <xdr:row>4</xdr:row>
      <xdr:rowOff>114300</xdr:rowOff>
    </xdr:from>
    <xdr:to>
      <xdr:col>3</xdr:col>
      <xdr:colOff>2171699</xdr:colOff>
      <xdr:row>22</xdr:row>
      <xdr:rowOff>90848</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4</xdr:row>
      <xdr:rowOff>118065</xdr:rowOff>
    </xdr:from>
    <xdr:to>
      <xdr:col>6</xdr:col>
      <xdr:colOff>28574</xdr:colOff>
      <xdr:row>22</xdr:row>
      <xdr:rowOff>118065</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26</xdr:row>
      <xdr:rowOff>38100</xdr:rowOff>
    </xdr:from>
    <xdr:to>
      <xdr:col>3</xdr:col>
      <xdr:colOff>2143125</xdr:colOff>
      <xdr:row>43</xdr:row>
      <xdr:rowOff>47625</xdr:rowOff>
    </xdr:to>
    <xdr:graphicFrame macro="">
      <xdr:nvGraphicFramePr>
        <xdr:cNvPr id="6" name="Chart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47624</xdr:colOff>
      <xdr:row>26</xdr:row>
      <xdr:rowOff>19051</xdr:rowOff>
    </xdr:from>
    <xdr:to>
      <xdr:col>6</xdr:col>
      <xdr:colOff>9525</xdr:colOff>
      <xdr:row>43</xdr:row>
      <xdr:rowOff>57151</xdr:rowOff>
    </xdr:to>
    <xdr:graphicFrame macro="">
      <xdr:nvGraphicFramePr>
        <xdr:cNvPr id="7" name="Chart 6">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152400</xdr:colOff>
      <xdr:row>26</xdr:row>
      <xdr:rowOff>19050</xdr:rowOff>
    </xdr:from>
    <xdr:to>
      <xdr:col>6</xdr:col>
      <xdr:colOff>4972050</xdr:colOff>
      <xdr:row>43</xdr:row>
      <xdr:rowOff>85725</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57150</xdr:colOff>
      <xdr:row>45</xdr:row>
      <xdr:rowOff>38100</xdr:rowOff>
    </xdr:from>
    <xdr:to>
      <xdr:col>3</xdr:col>
      <xdr:colOff>2152650</xdr:colOff>
      <xdr:row>63</xdr:row>
      <xdr:rowOff>28575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66675</xdr:colOff>
      <xdr:row>43</xdr:row>
      <xdr:rowOff>142875</xdr:rowOff>
    </xdr:from>
    <xdr:to>
      <xdr:col>5</xdr:col>
      <xdr:colOff>2533650</xdr:colOff>
      <xdr:row>63</xdr:row>
      <xdr:rowOff>47625</xdr:rowOff>
    </xdr:to>
    <xdr:graphicFrame macro="">
      <xdr:nvGraphicFramePr>
        <xdr:cNvPr id="10" name="Chart 9">
          <a:extLst>
            <a:ext uri="{FF2B5EF4-FFF2-40B4-BE49-F238E27FC236}">
              <a16:creationId xmlns:a16="http://schemas.microsoft.com/office/drawing/2014/main" id="{00000000-0008-0000-1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152399</xdr:colOff>
      <xdr:row>44</xdr:row>
      <xdr:rowOff>0</xdr:rowOff>
    </xdr:from>
    <xdr:to>
      <xdr:col>6</xdr:col>
      <xdr:colOff>4962524</xdr:colOff>
      <xdr:row>63</xdr:row>
      <xdr:rowOff>19050</xdr:rowOff>
    </xdr:to>
    <xdr:graphicFrame macro="">
      <xdr:nvGraphicFramePr>
        <xdr:cNvPr id="11" name="Chart 10">
          <a:extLst>
            <a:ext uri="{FF2B5EF4-FFF2-40B4-BE49-F238E27FC236}">
              <a16:creationId xmlns:a16="http://schemas.microsoft.com/office/drawing/2014/main" id="{00000000-0008-0000-1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6</xdr:col>
      <xdr:colOff>882014</xdr:colOff>
      <xdr:row>3</xdr:row>
      <xdr:rowOff>0</xdr:rowOff>
    </xdr:from>
    <xdr:ext cx="1838325" cy="311127"/>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1300-00000C000000}"/>
            </a:ext>
          </a:extLst>
        </xdr:cNvPr>
        <xdr:cNvSpPr txBox="1"/>
      </xdr:nvSpPr>
      <xdr:spPr>
        <a:xfrm>
          <a:off x="10368914" y="76200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6</xdr:col>
      <xdr:colOff>2727959</xdr:colOff>
      <xdr:row>3</xdr:row>
      <xdr:rowOff>0</xdr:rowOff>
    </xdr:from>
    <xdr:ext cx="1828801" cy="309562"/>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1300-00000E000000}"/>
            </a:ext>
          </a:extLst>
        </xdr:cNvPr>
        <xdr:cNvSpPr txBox="1"/>
      </xdr:nvSpPr>
      <xdr:spPr>
        <a:xfrm>
          <a:off x="12214859" y="762000"/>
          <a:ext cx="1828801"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6</xdr:col>
      <xdr:colOff>847726</xdr:colOff>
      <xdr:row>10</xdr:row>
      <xdr:rowOff>145255</xdr:rowOff>
    </xdr:from>
    <xdr:ext cx="1857376" cy="297658"/>
    <xdr:sp macro="" textlink="">
      <xdr:nvSpPr>
        <xdr:cNvPr id="33" name="TextBox 32">
          <a:hlinkClick xmlns:r="http://schemas.openxmlformats.org/officeDocument/2006/relationships" r:id="rId11"/>
          <a:extLst>
            <a:ext uri="{FF2B5EF4-FFF2-40B4-BE49-F238E27FC236}">
              <a16:creationId xmlns:a16="http://schemas.microsoft.com/office/drawing/2014/main" id="{00000000-0008-0000-1300-000021000000}"/>
            </a:ext>
          </a:extLst>
        </xdr:cNvPr>
        <xdr:cNvSpPr txBox="1"/>
      </xdr:nvSpPr>
      <xdr:spPr>
        <a:xfrm flipH="1">
          <a:off x="11220451" y="1974055"/>
          <a:ext cx="1857376"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6</xdr:col>
      <xdr:colOff>843918</xdr:colOff>
      <xdr:row>14</xdr:row>
      <xdr:rowOff>116680</xdr:rowOff>
    </xdr:from>
    <xdr:ext cx="1847850" cy="297658"/>
    <xdr:sp macro="" textlink="">
      <xdr:nvSpPr>
        <xdr:cNvPr id="34" name="TextBox 33">
          <a:hlinkClick xmlns:r="http://schemas.openxmlformats.org/officeDocument/2006/relationships" r:id="rId12"/>
          <a:extLst>
            <a:ext uri="{FF2B5EF4-FFF2-40B4-BE49-F238E27FC236}">
              <a16:creationId xmlns:a16="http://schemas.microsoft.com/office/drawing/2014/main" id="{00000000-0008-0000-1300-000022000000}"/>
            </a:ext>
          </a:extLst>
        </xdr:cNvPr>
        <xdr:cNvSpPr txBox="1"/>
      </xdr:nvSpPr>
      <xdr:spPr>
        <a:xfrm flipH="1">
          <a:off x="10330818" y="2471260"/>
          <a:ext cx="1847850"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6</xdr:col>
      <xdr:colOff>2727542</xdr:colOff>
      <xdr:row>5</xdr:row>
      <xdr:rowOff>9525</xdr:rowOff>
    </xdr:from>
    <xdr:ext cx="1834936" cy="297658"/>
    <xdr:sp macro="" textlink="">
      <xdr:nvSpPr>
        <xdr:cNvPr id="35" name="TextBox 34">
          <a:hlinkClick xmlns:r="http://schemas.openxmlformats.org/officeDocument/2006/relationships" r:id="rId13"/>
          <a:extLst>
            <a:ext uri="{FF2B5EF4-FFF2-40B4-BE49-F238E27FC236}">
              <a16:creationId xmlns:a16="http://schemas.microsoft.com/office/drawing/2014/main" id="{00000000-0008-0000-1300-000023000000}"/>
            </a:ext>
          </a:extLst>
        </xdr:cNvPr>
        <xdr:cNvSpPr txBox="1"/>
      </xdr:nvSpPr>
      <xdr:spPr>
        <a:xfrm flipH="1">
          <a:off x="13100267" y="1076325"/>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6</xdr:col>
      <xdr:colOff>872073</xdr:colOff>
      <xdr:row>7</xdr:row>
      <xdr:rowOff>0</xdr:rowOff>
    </xdr:from>
    <xdr:ext cx="1844460" cy="297658"/>
    <xdr:sp macro="" textlink="">
      <xdr:nvSpPr>
        <xdr:cNvPr id="37" name="TextBox 36">
          <a:hlinkClick xmlns:r="http://schemas.openxmlformats.org/officeDocument/2006/relationships" r:id="rId14"/>
          <a:extLst>
            <a:ext uri="{FF2B5EF4-FFF2-40B4-BE49-F238E27FC236}">
              <a16:creationId xmlns:a16="http://schemas.microsoft.com/office/drawing/2014/main" id="{00000000-0008-0000-1300-000025000000}"/>
            </a:ext>
          </a:extLst>
        </xdr:cNvPr>
        <xdr:cNvSpPr txBox="1"/>
      </xdr:nvSpPr>
      <xdr:spPr>
        <a:xfrm flipH="1">
          <a:off x="10358973" y="1341120"/>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6</xdr:col>
      <xdr:colOff>851116</xdr:colOff>
      <xdr:row>13</xdr:row>
      <xdr:rowOff>0</xdr:rowOff>
    </xdr:from>
    <xdr:ext cx="1873036" cy="297658"/>
    <xdr:sp macro="" textlink="">
      <xdr:nvSpPr>
        <xdr:cNvPr id="38" name="TextBox 37">
          <a:hlinkClick xmlns:r="http://schemas.openxmlformats.org/officeDocument/2006/relationships" r:id="rId15"/>
          <a:extLst>
            <a:ext uri="{FF2B5EF4-FFF2-40B4-BE49-F238E27FC236}">
              <a16:creationId xmlns:a16="http://schemas.microsoft.com/office/drawing/2014/main" id="{00000000-0008-0000-1300-000026000000}"/>
            </a:ext>
          </a:extLst>
        </xdr:cNvPr>
        <xdr:cNvSpPr txBox="1"/>
      </xdr:nvSpPr>
      <xdr:spPr>
        <a:xfrm flipH="1">
          <a:off x="11223841" y="2286000"/>
          <a:ext cx="1873036" cy="297658"/>
        </a:xfrm>
        <a:prstGeom prst="rect">
          <a:avLst/>
        </a:prstGeom>
        <a:solidFill>
          <a:schemeClr val="accent1">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a:t>
          </a:r>
          <a:r>
            <a:rPr lang="en-NZ" sz="1100" baseline="0">
              <a:solidFill>
                <a:sysClr val="windowText" lastClr="000000"/>
              </a:solidFill>
            </a:rPr>
            <a:t> &gt; 10mm</a:t>
          </a:r>
          <a:endParaRPr lang="en-NZ" sz="1100">
            <a:solidFill>
              <a:sysClr val="windowText" lastClr="000000"/>
            </a:solidFill>
          </a:endParaRPr>
        </a:p>
      </xdr:txBody>
    </xdr:sp>
    <xdr:clientData/>
  </xdr:oneCellAnchor>
  <xdr:oneCellAnchor>
    <xdr:from>
      <xdr:col>6</xdr:col>
      <xdr:colOff>2708492</xdr:colOff>
      <xdr:row>10</xdr:row>
      <xdr:rowOff>135730</xdr:rowOff>
    </xdr:from>
    <xdr:ext cx="1834936" cy="285749"/>
    <xdr:sp macro="" textlink="">
      <xdr:nvSpPr>
        <xdr:cNvPr id="39" name="TextBox 38">
          <a:hlinkClick xmlns:r="http://schemas.openxmlformats.org/officeDocument/2006/relationships" r:id="rId16"/>
          <a:extLst>
            <a:ext uri="{FF2B5EF4-FFF2-40B4-BE49-F238E27FC236}">
              <a16:creationId xmlns:a16="http://schemas.microsoft.com/office/drawing/2014/main" id="{00000000-0008-0000-1300-000027000000}"/>
            </a:ext>
          </a:extLst>
        </xdr:cNvPr>
        <xdr:cNvSpPr txBox="1"/>
      </xdr:nvSpPr>
      <xdr:spPr>
        <a:xfrm flipH="1">
          <a:off x="13081217" y="1964530"/>
          <a:ext cx="1834936" cy="285749"/>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6</xdr:col>
      <xdr:colOff>2724151</xdr:colOff>
      <xdr:row>6</xdr:row>
      <xdr:rowOff>145255</xdr:rowOff>
    </xdr:from>
    <xdr:ext cx="1828802" cy="297658"/>
    <xdr:sp macro="" textlink="">
      <xdr:nvSpPr>
        <xdr:cNvPr id="40" name="TextBox 39">
          <a:hlinkClick xmlns:r="http://schemas.openxmlformats.org/officeDocument/2006/relationships" r:id="rId17"/>
          <a:extLst>
            <a:ext uri="{FF2B5EF4-FFF2-40B4-BE49-F238E27FC236}">
              <a16:creationId xmlns:a16="http://schemas.microsoft.com/office/drawing/2014/main" id="{00000000-0008-0000-1300-000028000000}"/>
            </a:ext>
          </a:extLst>
        </xdr:cNvPr>
        <xdr:cNvSpPr txBox="1"/>
      </xdr:nvSpPr>
      <xdr:spPr>
        <a:xfrm flipH="1">
          <a:off x="13096876" y="1364455"/>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6</xdr:col>
      <xdr:colOff>2724153</xdr:colOff>
      <xdr:row>12</xdr:row>
      <xdr:rowOff>126205</xdr:rowOff>
    </xdr:from>
    <xdr:ext cx="1834935" cy="297658"/>
    <xdr:sp macro="" textlink="">
      <xdr:nvSpPr>
        <xdr:cNvPr id="41" name="TextBox 40">
          <a:hlinkClick xmlns:r="http://schemas.openxmlformats.org/officeDocument/2006/relationships" r:id="rId18"/>
          <a:extLst>
            <a:ext uri="{FF2B5EF4-FFF2-40B4-BE49-F238E27FC236}">
              <a16:creationId xmlns:a16="http://schemas.microsoft.com/office/drawing/2014/main" id="{00000000-0008-0000-1300-000029000000}"/>
            </a:ext>
          </a:extLst>
        </xdr:cNvPr>
        <xdr:cNvSpPr txBox="1"/>
      </xdr:nvSpPr>
      <xdr:spPr>
        <a:xfrm flipH="1">
          <a:off x="13096878" y="2259805"/>
          <a:ext cx="1834935" cy="297658"/>
        </a:xfrm>
        <a:prstGeom prst="rect">
          <a:avLst/>
        </a:prstGeom>
        <a:solidFill>
          <a:srgbClr val="CE9C42"/>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Resistance-TL</a:t>
          </a:r>
        </a:p>
      </xdr:txBody>
    </xdr:sp>
    <xdr:clientData/>
  </xdr:oneCellAnchor>
  <xdr:oneCellAnchor>
    <xdr:from>
      <xdr:col>6</xdr:col>
      <xdr:colOff>876303</xdr:colOff>
      <xdr:row>5</xdr:row>
      <xdr:rowOff>21430</xdr:rowOff>
    </xdr:from>
    <xdr:ext cx="1844461" cy="297658"/>
    <xdr:sp macro="" textlink="">
      <xdr:nvSpPr>
        <xdr:cNvPr id="42" name="TextBox 41">
          <a:hlinkClick xmlns:r="http://schemas.openxmlformats.org/officeDocument/2006/relationships" r:id="rId19"/>
          <a:extLst>
            <a:ext uri="{FF2B5EF4-FFF2-40B4-BE49-F238E27FC236}">
              <a16:creationId xmlns:a16="http://schemas.microsoft.com/office/drawing/2014/main" id="{00000000-0008-0000-1300-00002A000000}"/>
            </a:ext>
          </a:extLst>
        </xdr:cNvPr>
        <xdr:cNvSpPr txBox="1"/>
      </xdr:nvSpPr>
      <xdr:spPr>
        <a:xfrm flipH="1">
          <a:off x="11249028" y="1088230"/>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6</xdr:col>
      <xdr:colOff>2710818</xdr:colOff>
      <xdr:row>14</xdr:row>
      <xdr:rowOff>116680</xdr:rowOff>
    </xdr:from>
    <xdr:ext cx="1838325" cy="297658"/>
    <xdr:sp macro="" textlink="">
      <xdr:nvSpPr>
        <xdr:cNvPr id="43" name="TextBox 42">
          <a:hlinkClick xmlns:r="http://schemas.openxmlformats.org/officeDocument/2006/relationships" r:id="rId12"/>
          <a:extLst>
            <a:ext uri="{FF2B5EF4-FFF2-40B4-BE49-F238E27FC236}">
              <a16:creationId xmlns:a16="http://schemas.microsoft.com/office/drawing/2014/main" id="{00000000-0008-0000-1300-00002B000000}"/>
            </a:ext>
          </a:extLst>
        </xdr:cNvPr>
        <xdr:cNvSpPr txBox="1"/>
      </xdr:nvSpPr>
      <xdr:spPr>
        <a:xfrm flipH="1">
          <a:off x="12197718" y="2471260"/>
          <a:ext cx="1838325" cy="297658"/>
        </a:xfrm>
        <a:prstGeom prst="rect">
          <a:avLst/>
        </a:prstGeom>
        <a:solidFill>
          <a:schemeClr val="tx2">
            <a:lumMod val="75000"/>
          </a:schemeClr>
        </a:solidFill>
        <a:scene3d>
          <a:camera prst="orthographicFront"/>
          <a:lightRig rig="threePt" dir="t"/>
        </a:scene3d>
        <a:sp3d prstMaterial="plastic">
          <a:bevelT/>
          <a:bevelB/>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 </a:t>
          </a:r>
          <a:endParaRPr lang="en-NZ" sz="1100" baseline="0">
            <a:solidFill>
              <a:schemeClr val="bg1"/>
            </a:solidFill>
          </a:endParaRPr>
        </a:p>
      </xdr:txBody>
    </xdr:sp>
    <xdr:clientData/>
  </xdr:oneCellAnchor>
  <xdr:oneCellAnchor>
    <xdr:from>
      <xdr:col>6</xdr:col>
      <xdr:colOff>855345</xdr:colOff>
      <xdr:row>9</xdr:row>
      <xdr:rowOff>0</xdr:rowOff>
    </xdr:from>
    <xdr:ext cx="1838325" cy="297658"/>
    <xdr:sp macro="" textlink="">
      <xdr:nvSpPr>
        <xdr:cNvPr id="46" name="TextBox 45">
          <a:hlinkClick xmlns:r="http://schemas.openxmlformats.org/officeDocument/2006/relationships" r:id="rId20"/>
          <a:extLst>
            <a:ext uri="{FF2B5EF4-FFF2-40B4-BE49-F238E27FC236}">
              <a16:creationId xmlns:a16="http://schemas.microsoft.com/office/drawing/2014/main" id="{00000000-0008-0000-1300-00002E000000}"/>
            </a:ext>
          </a:extLst>
        </xdr:cNvPr>
        <xdr:cNvSpPr txBox="1"/>
      </xdr:nvSpPr>
      <xdr:spPr>
        <a:xfrm flipH="1">
          <a:off x="10342245" y="1630680"/>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6</xdr:col>
      <xdr:colOff>2701290</xdr:colOff>
      <xdr:row>8</xdr:row>
      <xdr:rowOff>123825</xdr:rowOff>
    </xdr:from>
    <xdr:ext cx="1838325" cy="297658"/>
    <xdr:sp macro="" textlink="">
      <xdr:nvSpPr>
        <xdr:cNvPr id="47" name="TextBox 46">
          <a:hlinkClick xmlns:r="http://schemas.openxmlformats.org/officeDocument/2006/relationships" r:id="rId21"/>
          <a:extLst>
            <a:ext uri="{FF2B5EF4-FFF2-40B4-BE49-F238E27FC236}">
              <a16:creationId xmlns:a16="http://schemas.microsoft.com/office/drawing/2014/main" id="{00000000-0008-0000-1300-00002F000000}"/>
            </a:ext>
          </a:extLst>
        </xdr:cNvPr>
        <xdr:cNvSpPr txBox="1"/>
      </xdr:nvSpPr>
      <xdr:spPr>
        <a:xfrm flipH="1">
          <a:off x="12188190" y="1609725"/>
          <a:ext cx="1838325"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 Age</a:t>
          </a:r>
        </a:p>
      </xdr:txBody>
    </xdr:sp>
    <xdr:clientData/>
  </xdr:oneCellAnchor>
  <xdr:oneCellAnchor>
    <xdr:from>
      <xdr:col>6</xdr:col>
      <xdr:colOff>1819275</xdr:colOff>
      <xdr:row>16</xdr:row>
      <xdr:rowOff>114300</xdr:rowOff>
    </xdr:from>
    <xdr:ext cx="1853985" cy="297658"/>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1300-000031000000}"/>
            </a:ext>
          </a:extLst>
        </xdr:cNvPr>
        <xdr:cNvSpPr txBox="1"/>
      </xdr:nvSpPr>
      <xdr:spPr>
        <a:xfrm flipH="1">
          <a:off x="12192000" y="2857500"/>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twoCellAnchor>
    <xdr:from>
      <xdr:col>0</xdr:col>
      <xdr:colOff>0</xdr:colOff>
      <xdr:row>65</xdr:row>
      <xdr:rowOff>0</xdr:rowOff>
    </xdr:from>
    <xdr:to>
      <xdr:col>3</xdr:col>
      <xdr:colOff>149680</xdr:colOff>
      <xdr:row>79</xdr:row>
      <xdr:rowOff>19050</xdr:rowOff>
    </xdr:to>
    <xdr:graphicFrame macro="">
      <xdr:nvGraphicFramePr>
        <xdr:cNvPr id="51" name="Chart 50">
          <a:extLst>
            <a:ext uri="{FF2B5EF4-FFF2-40B4-BE49-F238E27FC236}">
              <a16:creationId xmlns:a16="http://schemas.microsoft.com/office/drawing/2014/main" id="{00000000-0008-0000-13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178253</xdr:colOff>
      <xdr:row>65</xdr:row>
      <xdr:rowOff>9525</xdr:rowOff>
    </xdr:from>
    <xdr:to>
      <xdr:col>4</xdr:col>
      <xdr:colOff>1140280</xdr:colOff>
      <xdr:row>79</xdr:row>
      <xdr:rowOff>28575</xdr:rowOff>
    </xdr:to>
    <xdr:graphicFrame macro="">
      <xdr:nvGraphicFramePr>
        <xdr:cNvPr id="54" name="Chart 53">
          <a:extLst>
            <a:ext uri="{FF2B5EF4-FFF2-40B4-BE49-F238E27FC236}">
              <a16:creationId xmlns:a16="http://schemas.microsoft.com/office/drawing/2014/main" id="{00000000-0008-0000-13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1168853</xdr:colOff>
      <xdr:row>65</xdr:row>
      <xdr:rowOff>19050</xdr:rowOff>
    </xdr:from>
    <xdr:to>
      <xdr:col>5</xdr:col>
      <xdr:colOff>1826080</xdr:colOff>
      <xdr:row>79</xdr:row>
      <xdr:rowOff>38100</xdr:rowOff>
    </xdr:to>
    <xdr:graphicFrame macro="">
      <xdr:nvGraphicFramePr>
        <xdr:cNvPr id="55" name="Chart 54">
          <a:extLst>
            <a:ext uri="{FF2B5EF4-FFF2-40B4-BE49-F238E27FC236}">
              <a16:creationId xmlns:a16="http://schemas.microsoft.com/office/drawing/2014/main" id="{00000000-0008-0000-13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1864178</xdr:colOff>
      <xdr:row>65</xdr:row>
      <xdr:rowOff>19050</xdr:rowOff>
    </xdr:from>
    <xdr:to>
      <xdr:col>6</xdr:col>
      <xdr:colOff>2521405</xdr:colOff>
      <xdr:row>79</xdr:row>
      <xdr:rowOff>38100</xdr:rowOff>
    </xdr:to>
    <xdr:graphicFrame macro="">
      <xdr:nvGraphicFramePr>
        <xdr:cNvPr id="56" name="Chart 55">
          <a:extLst>
            <a:ext uri="{FF2B5EF4-FFF2-40B4-BE49-F238E27FC236}">
              <a16:creationId xmlns:a16="http://schemas.microsoft.com/office/drawing/2014/main" id="{00000000-0008-0000-13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2496638</xdr:colOff>
      <xdr:row>79</xdr:row>
      <xdr:rowOff>26670</xdr:rowOff>
    </xdr:from>
    <xdr:to>
      <xdr:col>7</xdr:col>
      <xdr:colOff>777240</xdr:colOff>
      <xdr:row>93</xdr:row>
      <xdr:rowOff>45720</xdr:rowOff>
    </xdr:to>
    <xdr:graphicFrame macro="">
      <xdr:nvGraphicFramePr>
        <xdr:cNvPr id="57" name="Chart 56">
          <a:extLst>
            <a:ext uri="{FF2B5EF4-FFF2-40B4-BE49-F238E27FC236}">
              <a16:creationId xmlns:a16="http://schemas.microsoft.com/office/drawing/2014/main" id="{00000000-0008-0000-13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952500</xdr:colOff>
          <xdr:row>24</xdr:row>
          <xdr:rowOff>66675</xdr:rowOff>
        </xdr:from>
        <xdr:to>
          <xdr:col>5</xdr:col>
          <xdr:colOff>95250</xdr:colOff>
          <xdr:row>24</xdr:row>
          <xdr:rowOff>266700</xdr:rowOff>
        </xdr:to>
        <xdr:sp macro="" textlink="">
          <xdr:nvSpPr>
            <xdr:cNvPr id="16389" name="Drop Down 5" hidden="1">
              <a:extLst>
                <a:ext uri="{63B3BB69-23CF-44E3-9099-C40C66FF867C}">
                  <a14:compatExt spid="_x0000_s16389"/>
                </a:ext>
                <a:ext uri="{FF2B5EF4-FFF2-40B4-BE49-F238E27FC236}">
                  <a16:creationId xmlns:a16="http://schemas.microsoft.com/office/drawing/2014/main" id="{00000000-0008-0000-1300-000005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24</xdr:row>
          <xdr:rowOff>76200</xdr:rowOff>
        </xdr:from>
        <xdr:to>
          <xdr:col>5</xdr:col>
          <xdr:colOff>2190750</xdr:colOff>
          <xdr:row>24</xdr:row>
          <xdr:rowOff>276225</xdr:rowOff>
        </xdr:to>
        <xdr:sp macro="" textlink="">
          <xdr:nvSpPr>
            <xdr:cNvPr id="16390" name="Drop Down 6" hidden="1">
              <a:extLst>
                <a:ext uri="{63B3BB69-23CF-44E3-9099-C40C66FF867C}">
                  <a14:compatExt spid="_x0000_s16390"/>
                </a:ext>
                <a:ext uri="{FF2B5EF4-FFF2-40B4-BE49-F238E27FC236}">
                  <a16:creationId xmlns:a16="http://schemas.microsoft.com/office/drawing/2014/main" id="{00000000-0008-0000-1300-000006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xdr:row>
          <xdr:rowOff>38100</xdr:rowOff>
        </xdr:from>
        <xdr:to>
          <xdr:col>1</xdr:col>
          <xdr:colOff>1333500</xdr:colOff>
          <xdr:row>1</xdr:row>
          <xdr:rowOff>238125</xdr:rowOff>
        </xdr:to>
        <xdr:sp macro="" textlink="">
          <xdr:nvSpPr>
            <xdr:cNvPr id="16394" name="Drop Down 10" hidden="1">
              <a:extLst>
                <a:ext uri="{63B3BB69-23CF-44E3-9099-C40C66FF867C}">
                  <a14:compatExt spid="_x0000_s16394"/>
                </a:ext>
                <a:ext uri="{FF2B5EF4-FFF2-40B4-BE49-F238E27FC236}">
                  <a16:creationId xmlns:a16="http://schemas.microsoft.com/office/drawing/2014/main" id="{00000000-0008-0000-1300-00000A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xdr:row>
          <xdr:rowOff>38100</xdr:rowOff>
        </xdr:from>
        <xdr:to>
          <xdr:col>3</xdr:col>
          <xdr:colOff>2009775</xdr:colOff>
          <xdr:row>1</xdr:row>
          <xdr:rowOff>238125</xdr:rowOff>
        </xdr:to>
        <xdr:sp macro="" textlink="">
          <xdr:nvSpPr>
            <xdr:cNvPr id="16395" name="Drop Down 11" hidden="1">
              <a:extLst>
                <a:ext uri="{63B3BB69-23CF-44E3-9099-C40C66FF867C}">
                  <a14:compatExt spid="_x0000_s16395"/>
                </a:ext>
                <a:ext uri="{FF2B5EF4-FFF2-40B4-BE49-F238E27FC236}">
                  <a16:creationId xmlns:a16="http://schemas.microsoft.com/office/drawing/2014/main" id="{00000000-0008-0000-1300-00000B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2529840</xdr:colOff>
      <xdr:row>65</xdr:row>
      <xdr:rowOff>22860</xdr:rowOff>
    </xdr:from>
    <xdr:to>
      <xdr:col>7</xdr:col>
      <xdr:colOff>771527</xdr:colOff>
      <xdr:row>79</xdr:row>
      <xdr:rowOff>41910</xdr:rowOff>
    </xdr:to>
    <xdr:graphicFrame macro="">
      <xdr:nvGraphicFramePr>
        <xdr:cNvPr id="36" name="Chart 35">
          <a:extLst>
            <a:ext uri="{FF2B5EF4-FFF2-40B4-BE49-F238E27FC236}">
              <a16:creationId xmlns:a16="http://schemas.microsoft.com/office/drawing/2014/main" id="{00000000-0008-0000-1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9526</xdr:colOff>
      <xdr:row>4</xdr:row>
      <xdr:rowOff>19050</xdr:rowOff>
    </xdr:from>
    <xdr:to>
      <xdr:col>2</xdr:col>
      <xdr:colOff>581026</xdr:colOff>
      <xdr:row>10</xdr:row>
      <xdr:rowOff>28576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4149" t="38661" r="92634" b="53286"/>
        <a:stretch/>
      </xdr:blipFill>
      <xdr:spPr>
        <a:xfrm>
          <a:off x="619126" y="790575"/>
          <a:ext cx="1181100" cy="923926"/>
        </a:xfrm>
        <a:prstGeom prst="rect">
          <a:avLst/>
        </a:prstGeom>
      </xdr:spPr>
    </xdr:pic>
    <xdr:clientData/>
  </xdr:twoCellAnchor>
  <xdr:twoCellAnchor editAs="oneCell">
    <xdr:from>
      <xdr:col>1</xdr:col>
      <xdr:colOff>219074</xdr:colOff>
      <xdr:row>13</xdr:row>
      <xdr:rowOff>9526</xdr:rowOff>
    </xdr:from>
    <xdr:to>
      <xdr:col>4</xdr:col>
      <xdr:colOff>19049</xdr:colOff>
      <xdr:row>28</xdr:row>
      <xdr:rowOff>142876</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612" r="7143" b="3422"/>
        <a:stretch/>
      </xdr:blipFill>
      <xdr:spPr bwMode="auto">
        <a:xfrm>
          <a:off x="828674" y="2209801"/>
          <a:ext cx="1628775"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34</xdr:row>
      <xdr:rowOff>104775</xdr:rowOff>
    </xdr:from>
    <xdr:to>
      <xdr:col>7</xdr:col>
      <xdr:colOff>238125</xdr:colOff>
      <xdr:row>53</xdr:row>
      <xdr:rowOff>66675</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650" y="5667375"/>
          <a:ext cx="3876675"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56</xdr:row>
      <xdr:rowOff>76200</xdr:rowOff>
    </xdr:from>
    <xdr:to>
      <xdr:col>8</xdr:col>
      <xdr:colOff>533400</xdr:colOff>
      <xdr:row>91</xdr:row>
      <xdr:rowOff>9525</xdr:rowOff>
    </xdr:to>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0" y="8991600"/>
          <a:ext cx="4838700"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0</xdr:colOff>
      <xdr:row>29</xdr:row>
      <xdr:rowOff>9525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190625" y="1000125"/>
          <a:ext cx="752475" cy="5038725"/>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NZ" sz="1100" b="1"/>
            <a:t>Condition</a:t>
          </a:r>
          <a:r>
            <a:rPr lang="en-NZ" sz="1100" b="1" baseline="0"/>
            <a:t> index not valid from 2015 onward as incomplete condition rating data (no longer required to be completed nationally)</a:t>
          </a:r>
          <a:endParaRPr lang="en-NZ" sz="1100" b="1"/>
        </a:p>
      </xdr:txBody>
    </xdr:sp>
    <xdr:clientData/>
  </xdr:twoCellAnchor>
  <xdr:twoCellAnchor>
    <xdr:from>
      <xdr:col>35</xdr:col>
      <xdr:colOff>1</xdr:colOff>
      <xdr:row>5</xdr:row>
      <xdr:rowOff>0</xdr:rowOff>
    </xdr:from>
    <xdr:to>
      <xdr:col>37</xdr:col>
      <xdr:colOff>1</xdr:colOff>
      <xdr:row>29</xdr:row>
      <xdr:rowOff>9525</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0677526" y="1000125"/>
          <a:ext cx="647700" cy="5038725"/>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NZ" sz="1100" b="1"/>
            <a:t>Condition</a:t>
          </a:r>
          <a:r>
            <a:rPr lang="en-NZ" sz="1100" b="1" baseline="0"/>
            <a:t> index not valid from 2015 onward as incomplete condition rating data (no longer required to be completed nationally)</a:t>
          </a:r>
          <a:endParaRPr lang="en-NZ"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3</xdr:row>
      <xdr:rowOff>47625</xdr:rowOff>
    </xdr:from>
    <xdr:to>
      <xdr:col>3</xdr:col>
      <xdr:colOff>2171700</xdr:colOff>
      <xdr:row>21</xdr:row>
      <xdr:rowOff>123825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1</xdr:row>
      <xdr:rowOff>0</xdr:rowOff>
    </xdr:from>
    <xdr:ext cx="5305425" cy="314325"/>
    <xdr:sp macro="" textlink="Table!$J$235">
      <xdr:nvSpPr>
        <xdr:cNvPr id="3" name="TextBox 2">
          <a:extLst>
            <a:ext uri="{FF2B5EF4-FFF2-40B4-BE49-F238E27FC236}">
              <a16:creationId xmlns:a16="http://schemas.microsoft.com/office/drawing/2014/main" id="{00000000-0008-0000-0600-000003000000}"/>
            </a:ext>
          </a:extLst>
        </xdr:cNvPr>
        <xdr:cNvSpPr txBox="1"/>
      </xdr:nvSpPr>
      <xdr:spPr>
        <a:xfrm>
          <a:off x="0" y="342900"/>
          <a:ext cx="5305425" cy="314325"/>
        </a:xfrm>
        <a:prstGeom prst="rect">
          <a:avLst/>
        </a:prstGeom>
        <a:solidFill>
          <a:srgbClr val="B1AB2D"/>
        </a:solidFill>
      </xdr:spPr>
      <xdr:style>
        <a:lnRef idx="0">
          <a:schemeClr val="accent6"/>
        </a:lnRef>
        <a:fillRef idx="3">
          <a:schemeClr val="accent6"/>
        </a:fillRef>
        <a:effectRef idx="3">
          <a:schemeClr val="accent6"/>
        </a:effectRef>
        <a:fontRef idx="minor">
          <a:schemeClr val="lt1"/>
        </a:fontRef>
      </xdr:style>
      <xdr:txBody>
        <a:bodyPr vertOverflow="clip" wrap="square" rtlCol="0" anchor="t">
          <a:noAutofit/>
        </a:bodyPr>
        <a:lstStyle/>
        <a:p>
          <a:pPr algn="ctr"/>
          <a:fld id="{B4D0781D-878B-4A35-A9A0-657169FA7738}" type="TxLink">
            <a:rPr lang="en-US" sz="1600" b="0" i="0" u="none" strike="noStrike">
              <a:solidFill>
                <a:srgbClr val="000000"/>
              </a:solidFill>
              <a:latin typeface="Lucida Sans" pitchFamily="34" charset="0"/>
              <a:cs typeface="Arial"/>
            </a:rPr>
            <a:pPr algn="ctr"/>
            <a:t>2019 ASA by NOC</a:t>
          </a:fld>
          <a:endParaRPr lang="en-NZ" sz="9600" b="0" baseline="0">
            <a:solidFill>
              <a:schemeClr val="tx1"/>
            </a:solidFill>
            <a:latin typeface="Lucida Sans" pitchFamily="34" charset="0"/>
          </a:endParaRPr>
        </a:p>
      </xdr:txBody>
    </xdr:sp>
    <xdr:clientData/>
  </xdr:oneCellAnchor>
  <xdr:oneCellAnchor>
    <xdr:from>
      <xdr:col>4</xdr:col>
      <xdr:colOff>38100</xdr:colOff>
      <xdr:row>1</xdr:row>
      <xdr:rowOff>1</xdr:rowOff>
    </xdr:from>
    <xdr:ext cx="5172075" cy="314325"/>
    <xdr:sp macro="" textlink="Table!$K$235">
      <xdr:nvSpPr>
        <xdr:cNvPr id="4" name="TextBox 3">
          <a:extLst>
            <a:ext uri="{FF2B5EF4-FFF2-40B4-BE49-F238E27FC236}">
              <a16:creationId xmlns:a16="http://schemas.microsoft.com/office/drawing/2014/main" id="{00000000-0008-0000-0600-000004000000}"/>
            </a:ext>
          </a:extLst>
        </xdr:cNvPr>
        <xdr:cNvSpPr txBox="1"/>
      </xdr:nvSpPr>
      <xdr:spPr>
        <a:xfrm>
          <a:off x="5324475" y="342901"/>
          <a:ext cx="5172075" cy="314325"/>
        </a:xfrm>
        <a:prstGeom prst="rect">
          <a:avLst/>
        </a:prstGeom>
        <a:solidFill>
          <a:srgbClr val="ACD46A"/>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97132001-2D81-41D8-ABF0-A2128DF22325}" type="TxLink">
            <a:rPr lang="en-US" sz="1600" b="0" i="0" u="none" strike="noStrike">
              <a:solidFill>
                <a:srgbClr val="000000"/>
              </a:solidFill>
              <a:latin typeface="Lucida Sans" pitchFamily="34" charset="0"/>
              <a:cs typeface="Arial"/>
            </a:rPr>
            <a:pPr algn="ctr"/>
            <a:t>2019 Deviation from the National ASA by NOC</a:t>
          </a:fld>
          <a:endParaRPr lang="en-NZ" sz="4000" baseline="0">
            <a:solidFill>
              <a:schemeClr val="tx1"/>
            </a:solidFill>
            <a:latin typeface="Lucida Sans" pitchFamily="34" charset="0"/>
          </a:endParaRPr>
        </a:p>
      </xdr:txBody>
    </xdr:sp>
    <xdr:clientData/>
  </xdr:oneCellAnchor>
  <xdr:twoCellAnchor>
    <xdr:from>
      <xdr:col>4</xdr:col>
      <xdr:colOff>47625</xdr:colOff>
      <xdr:row>3</xdr:row>
      <xdr:rowOff>38099</xdr:rowOff>
    </xdr:from>
    <xdr:to>
      <xdr:col>5</xdr:col>
      <xdr:colOff>1</xdr:colOff>
      <xdr:row>21</xdr:row>
      <xdr:rowOff>123824</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2228850</xdr:colOff>
      <xdr:row>46</xdr:row>
      <xdr:rowOff>9525</xdr:rowOff>
    </xdr:from>
    <xdr:ext cx="5229225" cy="314325"/>
    <xdr:sp macro="" textlink="Table!$L$235">
      <xdr:nvSpPr>
        <xdr:cNvPr id="6" name="TextBox 5">
          <a:extLst>
            <a:ext uri="{FF2B5EF4-FFF2-40B4-BE49-F238E27FC236}">
              <a16:creationId xmlns:a16="http://schemas.microsoft.com/office/drawing/2014/main" id="{00000000-0008-0000-0600-000006000000}"/>
            </a:ext>
          </a:extLst>
        </xdr:cNvPr>
        <xdr:cNvSpPr txBox="1"/>
      </xdr:nvSpPr>
      <xdr:spPr>
        <a:xfrm>
          <a:off x="5276850" y="3552825"/>
          <a:ext cx="5229225" cy="314325"/>
        </a:xfrm>
        <a:prstGeom prst="rect">
          <a:avLst/>
        </a:prstGeom>
        <a:solidFill>
          <a:srgbClr val="625E18"/>
        </a:solidFill>
      </xdr:spPr>
      <xdr:style>
        <a:lnRef idx="0">
          <a:schemeClr val="accent6"/>
        </a:lnRef>
        <a:fillRef idx="3">
          <a:schemeClr val="accent6"/>
        </a:fillRef>
        <a:effectRef idx="3">
          <a:schemeClr val="accent6"/>
        </a:effectRef>
        <a:fontRef idx="minor">
          <a:schemeClr val="lt1"/>
        </a:fontRef>
      </xdr:style>
      <xdr:txBody>
        <a:bodyPr vertOverflow="clip" wrap="square" rtlCol="0" anchor="t">
          <a:noAutofit/>
        </a:bodyPr>
        <a:lstStyle/>
        <a:p>
          <a:pPr algn="ctr"/>
          <a:fld id="{DAD567C0-9FFE-41A4-A0E4-69A4C947266E}" type="TxLink">
            <a:rPr lang="en-US" sz="1400" b="0" i="0" u="none" strike="noStrike">
              <a:solidFill>
                <a:schemeClr val="bg1"/>
              </a:solidFill>
              <a:latin typeface="Lucida Sans" pitchFamily="34" charset="0"/>
              <a:cs typeface="Arial"/>
            </a:rPr>
            <a:pPr algn="ctr"/>
            <a:t>2019 Network Length by NOC</a:t>
          </a:fld>
          <a:endParaRPr lang="en-NZ" sz="1400" b="0" baseline="0">
            <a:solidFill>
              <a:schemeClr val="bg1"/>
            </a:solidFill>
            <a:latin typeface="Lucida Sans" pitchFamily="34" charset="0"/>
          </a:endParaRPr>
        </a:p>
      </xdr:txBody>
    </xdr:sp>
    <xdr:clientData/>
  </xdr:oneCellAnchor>
  <xdr:oneCellAnchor>
    <xdr:from>
      <xdr:col>5</xdr:col>
      <xdr:colOff>57150</xdr:colOff>
      <xdr:row>46</xdr:row>
      <xdr:rowOff>19051</xdr:rowOff>
    </xdr:from>
    <xdr:ext cx="5172075" cy="314325"/>
    <xdr:sp macro="" textlink="Table!$L$262">
      <xdr:nvSpPr>
        <xdr:cNvPr id="7" name="TextBox 6">
          <a:extLst>
            <a:ext uri="{FF2B5EF4-FFF2-40B4-BE49-F238E27FC236}">
              <a16:creationId xmlns:a16="http://schemas.microsoft.com/office/drawing/2014/main" id="{00000000-0008-0000-0600-000007000000}"/>
            </a:ext>
          </a:extLst>
        </xdr:cNvPr>
        <xdr:cNvSpPr txBox="1"/>
      </xdr:nvSpPr>
      <xdr:spPr>
        <a:xfrm>
          <a:off x="10525125" y="3562351"/>
          <a:ext cx="5172075" cy="314325"/>
        </a:xfrm>
        <a:prstGeom prst="rect">
          <a:avLst/>
        </a:prstGeom>
        <a:solidFill>
          <a:srgbClr val="84B634"/>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13EF28D5-F69A-4756-A686-09AD3AEB65B2}" type="TxLink">
            <a:rPr lang="en-US" sz="1400" b="0" i="0" u="none" strike="noStrike">
              <a:solidFill>
                <a:srgbClr val="000000"/>
              </a:solidFill>
              <a:latin typeface="Lucida Sans" pitchFamily="34" charset="0"/>
              <a:cs typeface="Arial"/>
            </a:rPr>
            <a:pPr algn="ctr"/>
            <a:t>2019 Network Length by ONRC</a:t>
          </a:fld>
          <a:endParaRPr lang="en-NZ" sz="1400" baseline="0">
            <a:solidFill>
              <a:schemeClr val="tx1"/>
            </a:solidFill>
            <a:latin typeface="Lucida Sans" pitchFamily="34" charset="0"/>
          </a:endParaRPr>
        </a:p>
      </xdr:txBody>
    </xdr:sp>
    <xdr:clientData/>
  </xdr:oneCellAnchor>
  <xdr:twoCellAnchor>
    <xdr:from>
      <xdr:col>4</xdr:col>
      <xdr:colOff>47624</xdr:colOff>
      <xdr:row>48</xdr:row>
      <xdr:rowOff>38100</xdr:rowOff>
    </xdr:from>
    <xdr:to>
      <xdr:col>4</xdr:col>
      <xdr:colOff>5181599</xdr:colOff>
      <xdr:row>66</xdr:row>
      <xdr:rowOff>69395</xdr:rowOff>
    </xdr:to>
    <xdr:graphicFrame macro="">
      <xdr:nvGraphicFramePr>
        <xdr:cNvPr id="8" name="Chart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48</xdr:row>
      <xdr:rowOff>38100</xdr:rowOff>
    </xdr:from>
    <xdr:to>
      <xdr:col>3</xdr:col>
      <xdr:colOff>2229303</xdr:colOff>
      <xdr:row>66</xdr:row>
      <xdr:rowOff>85725</xdr:rowOff>
    </xdr:to>
    <xdr:graphicFrame macro="">
      <xdr:nvGraphicFramePr>
        <xdr:cNvPr id="9" name="Chart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76200</xdr:colOff>
      <xdr:row>48</xdr:row>
      <xdr:rowOff>38100</xdr:rowOff>
    </xdr:from>
    <xdr:to>
      <xdr:col>6</xdr:col>
      <xdr:colOff>47625</xdr:colOff>
      <xdr:row>66</xdr:row>
      <xdr:rowOff>85725</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47625</xdr:colOff>
      <xdr:row>46</xdr:row>
      <xdr:rowOff>0</xdr:rowOff>
    </xdr:from>
    <xdr:ext cx="5229225" cy="314325"/>
    <xdr:sp macro="" textlink="Table!$J$262">
      <xdr:nvSpPr>
        <xdr:cNvPr id="11" name="TextBox 10">
          <a:extLst>
            <a:ext uri="{FF2B5EF4-FFF2-40B4-BE49-F238E27FC236}">
              <a16:creationId xmlns:a16="http://schemas.microsoft.com/office/drawing/2014/main" id="{00000000-0008-0000-0600-00000B000000}"/>
            </a:ext>
          </a:extLst>
        </xdr:cNvPr>
        <xdr:cNvSpPr txBox="1"/>
      </xdr:nvSpPr>
      <xdr:spPr>
        <a:xfrm>
          <a:off x="47625" y="3543300"/>
          <a:ext cx="5229225" cy="314325"/>
        </a:xfrm>
        <a:prstGeom prst="rect">
          <a:avLst/>
        </a:prstGeom>
        <a:solidFill>
          <a:srgbClr val="3D3B0F"/>
        </a:solidFill>
      </xdr:spPr>
      <xdr:style>
        <a:lnRef idx="0">
          <a:schemeClr val="accent6"/>
        </a:lnRef>
        <a:fillRef idx="3">
          <a:schemeClr val="accent6"/>
        </a:fillRef>
        <a:effectRef idx="3">
          <a:schemeClr val="accent6"/>
        </a:effectRef>
        <a:fontRef idx="minor">
          <a:schemeClr val="lt1"/>
        </a:fontRef>
      </xdr:style>
      <xdr:txBody>
        <a:bodyPr vertOverflow="clip" wrap="square" rtlCol="0" anchor="t">
          <a:noAutofit/>
        </a:bodyPr>
        <a:lstStyle/>
        <a:p>
          <a:pPr algn="ctr"/>
          <a:fld id="{F80A090A-0E77-4009-9022-D799C4391D68}" type="TxLink">
            <a:rPr lang="en-US" sz="1400" b="0" i="0" u="none" strike="noStrike">
              <a:solidFill>
                <a:schemeClr val="bg1"/>
              </a:solidFill>
              <a:latin typeface="Lucida Sans" pitchFamily="34" charset="0"/>
              <a:cs typeface="Arial"/>
            </a:rPr>
            <a:pPr algn="ctr"/>
            <a:t>2019 ASA &amp; RSL by ONRC</a:t>
          </a:fld>
          <a:endParaRPr lang="en-NZ" sz="1400" b="0" baseline="0">
            <a:solidFill>
              <a:schemeClr val="bg1"/>
            </a:solidFill>
            <a:latin typeface="Lucida Sans" pitchFamily="34" charset="0"/>
          </a:endParaRPr>
        </a:p>
      </xdr:txBody>
    </xdr:sp>
    <xdr:clientData/>
  </xdr:oneCellAnchor>
  <xdr:twoCellAnchor>
    <xdr:from>
      <xdr:col>0</xdr:col>
      <xdr:colOff>38100</xdr:colOff>
      <xdr:row>70</xdr:row>
      <xdr:rowOff>28575</xdr:rowOff>
    </xdr:from>
    <xdr:to>
      <xdr:col>3</xdr:col>
      <xdr:colOff>2209800</xdr:colOff>
      <xdr:row>89</xdr:row>
      <xdr:rowOff>9525</xdr:rowOff>
    </xdr:to>
    <xdr:graphicFrame macro="">
      <xdr:nvGraphicFramePr>
        <xdr:cNvPr id="12" name="Chart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91</xdr:row>
      <xdr:rowOff>57150</xdr:rowOff>
    </xdr:from>
    <xdr:to>
      <xdr:col>4</xdr:col>
      <xdr:colOff>5162550</xdr:colOff>
      <xdr:row>110</xdr:row>
      <xdr:rowOff>9525</xdr:rowOff>
    </xdr:to>
    <xdr:graphicFrame macro="">
      <xdr:nvGraphicFramePr>
        <xdr:cNvPr id="14" name="Chart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5</xdr:col>
      <xdr:colOff>752474</xdr:colOff>
      <xdr:row>2</xdr:row>
      <xdr:rowOff>0</xdr:rowOff>
    </xdr:from>
    <xdr:ext cx="1838325" cy="311127"/>
    <xdr:sp macro="" textlink="">
      <xdr:nvSpPr>
        <xdr:cNvPr id="15" name="TextBox 14">
          <a:hlinkClick xmlns:r="http://schemas.openxmlformats.org/officeDocument/2006/relationships" r:id="rId8"/>
          <a:extLst>
            <a:ext uri="{FF2B5EF4-FFF2-40B4-BE49-F238E27FC236}">
              <a16:creationId xmlns:a16="http://schemas.microsoft.com/office/drawing/2014/main" id="{00000000-0008-0000-0600-00000F000000}"/>
            </a:ext>
          </a:extLst>
        </xdr:cNvPr>
        <xdr:cNvSpPr txBox="1"/>
      </xdr:nvSpPr>
      <xdr:spPr>
        <a:xfrm>
          <a:off x="11220449" y="49530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3505199</xdr:colOff>
      <xdr:row>2</xdr:row>
      <xdr:rowOff>0</xdr:rowOff>
    </xdr:from>
    <xdr:ext cx="885825" cy="309562"/>
    <xdr:sp macro="" textlink="">
      <xdr:nvSpPr>
        <xdr:cNvPr id="16" name="TextBox 15">
          <a:hlinkClick xmlns:r="http://schemas.openxmlformats.org/officeDocument/2006/relationships" r:id="rId9"/>
          <a:extLst>
            <a:ext uri="{FF2B5EF4-FFF2-40B4-BE49-F238E27FC236}">
              <a16:creationId xmlns:a16="http://schemas.microsoft.com/office/drawing/2014/main" id="{00000000-0008-0000-0600-000010000000}"/>
            </a:ext>
          </a:extLst>
        </xdr:cNvPr>
        <xdr:cNvSpPr txBox="1"/>
      </xdr:nvSpPr>
      <xdr:spPr>
        <a:xfrm>
          <a:off x="13973174" y="49530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2590799</xdr:colOff>
      <xdr:row>2</xdr:row>
      <xdr:rowOff>0</xdr:rowOff>
    </xdr:from>
    <xdr:ext cx="904875" cy="309562"/>
    <xdr:sp macro="" textlink="">
      <xdr:nvSpPr>
        <xdr:cNvPr id="17" name="TextBox 16">
          <a:hlinkClick xmlns:r="http://schemas.openxmlformats.org/officeDocument/2006/relationships" r:id="rId10"/>
          <a:extLst>
            <a:ext uri="{FF2B5EF4-FFF2-40B4-BE49-F238E27FC236}">
              <a16:creationId xmlns:a16="http://schemas.microsoft.com/office/drawing/2014/main" id="{00000000-0008-0000-0600-000011000000}"/>
            </a:ext>
          </a:extLst>
        </xdr:cNvPr>
        <xdr:cNvSpPr txBox="1"/>
      </xdr:nvSpPr>
      <xdr:spPr>
        <a:xfrm>
          <a:off x="13058774" y="49530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1704976</xdr:colOff>
      <xdr:row>15</xdr:row>
      <xdr:rowOff>116680</xdr:rowOff>
    </xdr:from>
    <xdr:ext cx="1838325" cy="297658"/>
    <xdr:sp macro="" textlink="">
      <xdr:nvSpPr>
        <xdr:cNvPr id="42" name="TextBox 41">
          <a:hlinkClick xmlns:r="http://schemas.openxmlformats.org/officeDocument/2006/relationships" r:id="rId11"/>
          <a:extLst>
            <a:ext uri="{FF2B5EF4-FFF2-40B4-BE49-F238E27FC236}">
              <a16:creationId xmlns:a16="http://schemas.microsoft.com/office/drawing/2014/main" id="{00000000-0008-0000-0600-00002A000000}"/>
            </a:ext>
          </a:extLst>
        </xdr:cNvPr>
        <xdr:cNvSpPr txBox="1"/>
      </xdr:nvSpPr>
      <xdr:spPr>
        <a:xfrm flipH="1">
          <a:off x="12172951" y="2593180"/>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2571748</xdr:colOff>
      <xdr:row>7</xdr:row>
      <xdr:rowOff>126205</xdr:rowOff>
    </xdr:from>
    <xdr:ext cx="1847853" cy="297658"/>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600-000032000000}"/>
            </a:ext>
          </a:extLst>
        </xdr:cNvPr>
        <xdr:cNvSpPr txBox="1"/>
      </xdr:nvSpPr>
      <xdr:spPr>
        <a:xfrm flipH="1">
          <a:off x="13039723" y="1383505"/>
          <a:ext cx="184785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723900</xdr:colOff>
      <xdr:row>9</xdr:row>
      <xdr:rowOff>145255</xdr:rowOff>
    </xdr:from>
    <xdr:ext cx="1857376" cy="297658"/>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600-000033000000}"/>
            </a:ext>
          </a:extLst>
        </xdr:cNvPr>
        <xdr:cNvSpPr txBox="1"/>
      </xdr:nvSpPr>
      <xdr:spPr>
        <a:xfrm flipH="1">
          <a:off x="11191875" y="1707355"/>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714377</xdr:colOff>
      <xdr:row>13</xdr:row>
      <xdr:rowOff>135730</xdr:rowOff>
    </xdr:from>
    <xdr:ext cx="1847850" cy="297658"/>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600-000034000000}"/>
            </a:ext>
          </a:extLst>
        </xdr:cNvPr>
        <xdr:cNvSpPr txBox="1"/>
      </xdr:nvSpPr>
      <xdr:spPr>
        <a:xfrm flipH="1">
          <a:off x="11182352" y="2307430"/>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2594191</xdr:colOff>
      <xdr:row>13</xdr:row>
      <xdr:rowOff>133350</xdr:rowOff>
    </xdr:from>
    <xdr:ext cx="1853985" cy="297658"/>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0600-000036000000}"/>
            </a:ext>
          </a:extLst>
        </xdr:cNvPr>
        <xdr:cNvSpPr txBox="1"/>
      </xdr:nvSpPr>
      <xdr:spPr>
        <a:xfrm flipH="1">
          <a:off x="13062166" y="2305050"/>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2594191</xdr:colOff>
      <xdr:row>3</xdr:row>
      <xdr:rowOff>142875</xdr:rowOff>
    </xdr:from>
    <xdr:ext cx="1834936" cy="297658"/>
    <xdr:sp macro="" textlink="">
      <xdr:nvSpPr>
        <xdr:cNvPr id="55" name="TextBox 54">
          <a:hlinkClick xmlns:r="http://schemas.openxmlformats.org/officeDocument/2006/relationships" r:id="rId15"/>
          <a:extLst>
            <a:ext uri="{FF2B5EF4-FFF2-40B4-BE49-F238E27FC236}">
              <a16:creationId xmlns:a16="http://schemas.microsoft.com/office/drawing/2014/main" id="{00000000-0008-0000-0600-000037000000}"/>
            </a:ext>
          </a:extLst>
        </xdr:cNvPr>
        <xdr:cNvSpPr txBox="1"/>
      </xdr:nvSpPr>
      <xdr:spPr>
        <a:xfrm flipH="1">
          <a:off x="13062166" y="790575"/>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727292</xdr:colOff>
      <xdr:row>6</xdr:row>
      <xdr:rowOff>9525</xdr:rowOff>
    </xdr:from>
    <xdr:ext cx="1844460" cy="297658"/>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600-000039000000}"/>
            </a:ext>
          </a:extLst>
        </xdr:cNvPr>
        <xdr:cNvSpPr txBox="1"/>
      </xdr:nvSpPr>
      <xdr:spPr>
        <a:xfrm flipH="1">
          <a:off x="11195267" y="1114425"/>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5</xdr:col>
      <xdr:colOff>717765</xdr:colOff>
      <xdr:row>11</xdr:row>
      <xdr:rowOff>133350</xdr:rowOff>
    </xdr:from>
    <xdr:ext cx="1873036" cy="297658"/>
    <xdr:sp macro="" textlink="">
      <xdr:nvSpPr>
        <xdr:cNvPr id="58" name="TextBox 57">
          <a:hlinkClick xmlns:r="http://schemas.openxmlformats.org/officeDocument/2006/relationships" r:id="rId17"/>
          <a:extLst>
            <a:ext uri="{FF2B5EF4-FFF2-40B4-BE49-F238E27FC236}">
              <a16:creationId xmlns:a16="http://schemas.microsoft.com/office/drawing/2014/main" id="{00000000-0008-0000-0600-00003A000000}"/>
            </a:ext>
          </a:extLst>
        </xdr:cNvPr>
        <xdr:cNvSpPr txBox="1"/>
      </xdr:nvSpPr>
      <xdr:spPr>
        <a:xfrm flipH="1">
          <a:off x="11185740" y="2000250"/>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5</xdr:col>
      <xdr:colOff>2594191</xdr:colOff>
      <xdr:row>9</xdr:row>
      <xdr:rowOff>145255</xdr:rowOff>
    </xdr:from>
    <xdr:ext cx="1834936" cy="285749"/>
    <xdr:sp macro="" textlink="">
      <xdr:nvSpPr>
        <xdr:cNvPr id="59" name="TextBox 58">
          <a:hlinkClick xmlns:r="http://schemas.openxmlformats.org/officeDocument/2006/relationships" r:id="rId18"/>
          <a:extLst>
            <a:ext uri="{FF2B5EF4-FFF2-40B4-BE49-F238E27FC236}">
              <a16:creationId xmlns:a16="http://schemas.microsoft.com/office/drawing/2014/main" id="{00000000-0008-0000-0600-00003B000000}"/>
            </a:ext>
          </a:extLst>
        </xdr:cNvPr>
        <xdr:cNvSpPr txBox="1"/>
      </xdr:nvSpPr>
      <xdr:spPr>
        <a:xfrm flipH="1">
          <a:off x="13062166" y="1707355"/>
          <a:ext cx="1834936" cy="285749"/>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5</xdr:col>
      <xdr:colOff>2571750</xdr:colOff>
      <xdr:row>5</xdr:row>
      <xdr:rowOff>116680</xdr:rowOff>
    </xdr:from>
    <xdr:ext cx="1828802" cy="297658"/>
    <xdr:sp macro="" textlink="">
      <xdr:nvSpPr>
        <xdr:cNvPr id="60" name="TextBox 59">
          <a:hlinkClick xmlns:r="http://schemas.openxmlformats.org/officeDocument/2006/relationships" r:id="rId19"/>
          <a:extLst>
            <a:ext uri="{FF2B5EF4-FFF2-40B4-BE49-F238E27FC236}">
              <a16:creationId xmlns:a16="http://schemas.microsoft.com/office/drawing/2014/main" id="{00000000-0008-0000-0600-00003C000000}"/>
            </a:ext>
          </a:extLst>
        </xdr:cNvPr>
        <xdr:cNvSpPr txBox="1"/>
      </xdr:nvSpPr>
      <xdr:spPr>
        <a:xfrm flipH="1">
          <a:off x="13039725" y="1069180"/>
          <a:ext cx="1828802" cy="297658"/>
        </a:xfrm>
        <a:prstGeom prst="rect">
          <a:avLst/>
        </a:prstGeom>
        <a:solidFill>
          <a:schemeClr val="accent4">
            <a:lumMod val="60000"/>
            <a:lumOff val="4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2600327</xdr:colOff>
      <xdr:row>11</xdr:row>
      <xdr:rowOff>135730</xdr:rowOff>
    </xdr:from>
    <xdr:ext cx="1834935" cy="297658"/>
    <xdr:sp macro="" textlink="">
      <xdr:nvSpPr>
        <xdr:cNvPr id="61" name="TextBox 60">
          <a:hlinkClick xmlns:r="http://schemas.openxmlformats.org/officeDocument/2006/relationships" r:id="rId20"/>
          <a:extLst>
            <a:ext uri="{FF2B5EF4-FFF2-40B4-BE49-F238E27FC236}">
              <a16:creationId xmlns:a16="http://schemas.microsoft.com/office/drawing/2014/main" id="{00000000-0008-0000-0600-00003D000000}"/>
            </a:ext>
          </a:extLst>
        </xdr:cNvPr>
        <xdr:cNvSpPr txBox="1"/>
      </xdr:nvSpPr>
      <xdr:spPr>
        <a:xfrm flipH="1">
          <a:off x="13068302" y="2002630"/>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733427</xdr:colOff>
      <xdr:row>4</xdr:row>
      <xdr:rowOff>11905</xdr:rowOff>
    </xdr:from>
    <xdr:ext cx="1844461" cy="297658"/>
    <xdr:sp macro="" textlink="">
      <xdr:nvSpPr>
        <xdr:cNvPr id="63" name="TextBox 62">
          <a:hlinkClick xmlns:r="http://schemas.openxmlformats.org/officeDocument/2006/relationships" r:id="rId21"/>
          <a:extLst>
            <a:ext uri="{FF2B5EF4-FFF2-40B4-BE49-F238E27FC236}">
              <a16:creationId xmlns:a16="http://schemas.microsoft.com/office/drawing/2014/main" id="{00000000-0008-0000-0600-00003F000000}"/>
            </a:ext>
          </a:extLst>
        </xdr:cNvPr>
        <xdr:cNvSpPr txBox="1"/>
      </xdr:nvSpPr>
      <xdr:spPr>
        <a:xfrm flipH="1">
          <a:off x="11201402" y="81200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oneCellAnchor>
    <xdr:from>
      <xdr:col>5</xdr:col>
      <xdr:colOff>723899</xdr:colOff>
      <xdr:row>8</xdr:row>
      <xdr:rowOff>0</xdr:rowOff>
    </xdr:from>
    <xdr:ext cx="1838325" cy="297658"/>
    <xdr:sp macro="" textlink="">
      <xdr:nvSpPr>
        <xdr:cNvPr id="68" name="TextBox 67">
          <a:hlinkClick xmlns:r="http://schemas.openxmlformats.org/officeDocument/2006/relationships" r:id="rId10"/>
          <a:extLst>
            <a:ext uri="{FF2B5EF4-FFF2-40B4-BE49-F238E27FC236}">
              <a16:creationId xmlns:a16="http://schemas.microsoft.com/office/drawing/2014/main" id="{00000000-0008-0000-0600-000044000000}"/>
            </a:ext>
          </a:extLst>
        </xdr:cNvPr>
        <xdr:cNvSpPr txBox="1"/>
      </xdr:nvSpPr>
      <xdr:spPr>
        <a:xfrm flipH="1">
          <a:off x="11191874" y="1409700"/>
          <a:ext cx="183832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mc:AlternateContent xmlns:mc="http://schemas.openxmlformats.org/markup-compatibility/2006">
    <mc:Choice xmlns:a14="http://schemas.microsoft.com/office/drawing/2010/main" Requires="a14">
      <xdr:twoCellAnchor editAs="oneCell">
        <xdr:from>
          <xdr:col>0</xdr:col>
          <xdr:colOff>714375</xdr:colOff>
          <xdr:row>68</xdr:row>
          <xdr:rowOff>47625</xdr:rowOff>
        </xdr:from>
        <xdr:to>
          <xdr:col>1</xdr:col>
          <xdr:colOff>1495425</xdr:colOff>
          <xdr:row>68</xdr:row>
          <xdr:rowOff>247650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68</xdr:row>
          <xdr:rowOff>47625</xdr:rowOff>
        </xdr:from>
        <xdr:to>
          <xdr:col>3</xdr:col>
          <xdr:colOff>1600200</xdr:colOff>
          <xdr:row>68</xdr:row>
          <xdr:rowOff>247650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0</xdr:colOff>
      <xdr:row>23</xdr:row>
      <xdr:rowOff>0</xdr:rowOff>
    </xdr:from>
    <xdr:ext cx="5229225" cy="314325"/>
    <xdr:sp macro="" textlink="Table!M235">
      <xdr:nvSpPr>
        <xdr:cNvPr id="33" name="TextBox 32">
          <a:extLst>
            <a:ext uri="{FF2B5EF4-FFF2-40B4-BE49-F238E27FC236}">
              <a16:creationId xmlns:a16="http://schemas.microsoft.com/office/drawing/2014/main" id="{00000000-0008-0000-0600-000021000000}"/>
            </a:ext>
          </a:extLst>
        </xdr:cNvPr>
        <xdr:cNvSpPr txBox="1"/>
      </xdr:nvSpPr>
      <xdr:spPr>
        <a:xfrm>
          <a:off x="0" y="3695700"/>
          <a:ext cx="5229225" cy="314325"/>
        </a:xfrm>
        <a:prstGeom prst="rect">
          <a:avLst/>
        </a:prstGeom>
        <a:solidFill>
          <a:srgbClr val="99CC00"/>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82FE52A4-265E-44CC-B74E-03513A99FB46}" type="TxLink">
            <a:rPr lang="en-US" sz="1600" b="0" i="0" u="none" strike="noStrike">
              <a:solidFill>
                <a:srgbClr val="000000"/>
              </a:solidFill>
              <a:latin typeface="Lucida Sans" panose="020B0602030504020204" pitchFamily="34" charset="0"/>
              <a:cs typeface="Arial"/>
            </a:rPr>
            <a:pPr algn="ctr"/>
            <a:t>2019 ARSL by NOC</a:t>
          </a:fld>
          <a:endParaRPr lang="en-NZ" sz="41300" b="0" baseline="0">
            <a:solidFill>
              <a:schemeClr val="tx1"/>
            </a:solidFill>
            <a:latin typeface="Lucida Sans" pitchFamily="34" charset="0"/>
          </a:endParaRPr>
        </a:p>
      </xdr:txBody>
    </xdr:sp>
    <xdr:clientData/>
  </xdr:oneCellAnchor>
  <xdr:oneCellAnchor>
    <xdr:from>
      <xdr:col>3</xdr:col>
      <xdr:colOff>2209801</xdr:colOff>
      <xdr:row>23</xdr:row>
      <xdr:rowOff>1</xdr:rowOff>
    </xdr:from>
    <xdr:ext cx="5238750" cy="314325"/>
    <xdr:sp macro="" textlink="Table!N235">
      <xdr:nvSpPr>
        <xdr:cNvPr id="34" name="TextBox 33">
          <a:extLst>
            <a:ext uri="{FF2B5EF4-FFF2-40B4-BE49-F238E27FC236}">
              <a16:creationId xmlns:a16="http://schemas.microsoft.com/office/drawing/2014/main" id="{00000000-0008-0000-0600-000022000000}"/>
            </a:ext>
          </a:extLst>
        </xdr:cNvPr>
        <xdr:cNvSpPr txBox="1"/>
      </xdr:nvSpPr>
      <xdr:spPr>
        <a:xfrm>
          <a:off x="5257801" y="3695701"/>
          <a:ext cx="5238750" cy="314325"/>
        </a:xfrm>
        <a:prstGeom prst="rect">
          <a:avLst/>
        </a:prstGeom>
        <a:solidFill>
          <a:srgbClr val="CCFF33"/>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715EAE3D-E394-42C2-8490-6FD254430BA9}" type="TxLink">
            <a:rPr lang="en-US" sz="1600" b="0" i="0" u="none" strike="noStrike">
              <a:solidFill>
                <a:srgbClr val="000000"/>
              </a:solidFill>
              <a:latin typeface="Lucida Sans" panose="020B0602030504020204" pitchFamily="34" charset="0"/>
              <a:cs typeface="Arial"/>
            </a:rPr>
            <a:pPr algn="ctr"/>
            <a:t>2019 Deviation from the National ARSL by NOC</a:t>
          </a:fld>
          <a:endParaRPr lang="en-NZ" sz="8800" baseline="0">
            <a:solidFill>
              <a:schemeClr val="tx1"/>
            </a:solidFill>
            <a:latin typeface="Lucida Sans" pitchFamily="34" charset="0"/>
          </a:endParaRPr>
        </a:p>
      </xdr:txBody>
    </xdr:sp>
    <xdr:clientData/>
  </xdr:oneCellAnchor>
  <xdr:twoCellAnchor>
    <xdr:from>
      <xdr:col>0</xdr:col>
      <xdr:colOff>0</xdr:colOff>
      <xdr:row>25</xdr:row>
      <xdr:rowOff>66676</xdr:rowOff>
    </xdr:from>
    <xdr:to>
      <xdr:col>3</xdr:col>
      <xdr:colOff>2133600</xdr:colOff>
      <xdr:row>43</xdr:row>
      <xdr:rowOff>142876</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9525</xdr:colOff>
      <xdr:row>25</xdr:row>
      <xdr:rowOff>57150</xdr:rowOff>
    </xdr:from>
    <xdr:to>
      <xdr:col>4</xdr:col>
      <xdr:colOff>5143501</xdr:colOff>
      <xdr:row>43</xdr:row>
      <xdr:rowOff>142875</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57150</xdr:colOff>
      <xdr:row>91</xdr:row>
      <xdr:rowOff>57150</xdr:rowOff>
    </xdr:from>
    <xdr:to>
      <xdr:col>3</xdr:col>
      <xdr:colOff>2076450</xdr:colOff>
      <xdr:row>110</xdr:row>
      <xdr:rowOff>9525</xdr:rowOff>
    </xdr:to>
    <xdr:graphicFrame macro="">
      <xdr:nvGraphicFramePr>
        <xdr:cNvPr id="37" name="Chart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47625</xdr:colOff>
      <xdr:row>70</xdr:row>
      <xdr:rowOff>66675</xdr:rowOff>
    </xdr:from>
    <xdr:to>
      <xdr:col>5</xdr:col>
      <xdr:colOff>0</xdr:colOff>
      <xdr:row>89</xdr:row>
      <xdr:rowOff>47625</xdr:rowOff>
    </xdr:to>
    <xdr:graphicFrame macro="">
      <xdr:nvGraphicFramePr>
        <xdr:cNvPr id="38" name="Chart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95250</xdr:colOff>
      <xdr:row>70</xdr:row>
      <xdr:rowOff>76200</xdr:rowOff>
    </xdr:from>
    <xdr:to>
      <xdr:col>6</xdr:col>
      <xdr:colOff>47625</xdr:colOff>
      <xdr:row>89</xdr:row>
      <xdr:rowOff>57150</xdr:rowOff>
    </xdr:to>
    <xdr:graphicFrame macro="">
      <xdr:nvGraphicFramePr>
        <xdr:cNvPr id="39" name="Chart 38">
          <a:extLst>
            <a:ext uri="{FF2B5EF4-FFF2-40B4-BE49-F238E27FC236}">
              <a16:creationId xmlns:a16="http://schemas.microsoft.com/office/drawing/2014/main"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2</xdr:row>
      <xdr:rowOff>0</xdr:rowOff>
    </xdr:from>
    <xdr:ext cx="5305425" cy="314325"/>
    <xdr:sp macro="" textlink="Table!J764">
      <xdr:nvSpPr>
        <xdr:cNvPr id="7" name="TextBox 6">
          <a:extLst>
            <a:ext uri="{FF2B5EF4-FFF2-40B4-BE49-F238E27FC236}">
              <a16:creationId xmlns:a16="http://schemas.microsoft.com/office/drawing/2014/main" id="{00000000-0008-0000-0700-000007000000}"/>
            </a:ext>
          </a:extLst>
        </xdr:cNvPr>
        <xdr:cNvSpPr txBox="1"/>
      </xdr:nvSpPr>
      <xdr:spPr>
        <a:xfrm>
          <a:off x="0" y="342900"/>
          <a:ext cx="5305425" cy="314325"/>
        </a:xfrm>
        <a:prstGeom prst="rect">
          <a:avLst/>
        </a:prstGeom>
        <a:solidFill>
          <a:schemeClr val="accent5">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t">
          <a:noAutofit/>
        </a:bodyPr>
        <a:lstStyle/>
        <a:p>
          <a:pPr algn="ctr"/>
          <a:fld id="{9CE38D78-E5ED-4B05-B4F3-E50E1CD353D7}" type="TxLink">
            <a:rPr lang="en-US" sz="1400" b="0" i="0" u="none" strike="noStrike">
              <a:solidFill>
                <a:sysClr val="windowText" lastClr="000000"/>
              </a:solidFill>
              <a:latin typeface="Lucida Sans" pitchFamily="34" charset="0"/>
              <a:cs typeface="Arial"/>
            </a:rPr>
            <a:pPr algn="ctr"/>
            <a:t>2019  Condition Index by NOC</a:t>
          </a:fld>
          <a:endParaRPr lang="en-NZ" sz="1400" baseline="0">
            <a:solidFill>
              <a:sysClr val="windowText" lastClr="000000"/>
            </a:solidFill>
            <a:latin typeface="Lucida Sans" pitchFamily="34" charset="0"/>
          </a:endParaRPr>
        </a:p>
      </xdr:txBody>
    </xdr:sp>
    <xdr:clientData/>
  </xdr:oneCellAnchor>
  <xdr:oneCellAnchor>
    <xdr:from>
      <xdr:col>3</xdr:col>
      <xdr:colOff>2219325</xdr:colOff>
      <xdr:row>2</xdr:row>
      <xdr:rowOff>1</xdr:rowOff>
    </xdr:from>
    <xdr:ext cx="5305425" cy="314325"/>
    <xdr:sp macro="" textlink="Table!K764">
      <xdr:nvSpPr>
        <xdr:cNvPr id="8" name="TextBox 7">
          <a:extLst>
            <a:ext uri="{FF2B5EF4-FFF2-40B4-BE49-F238E27FC236}">
              <a16:creationId xmlns:a16="http://schemas.microsoft.com/office/drawing/2014/main" id="{00000000-0008-0000-0700-000008000000}"/>
            </a:ext>
          </a:extLst>
        </xdr:cNvPr>
        <xdr:cNvSpPr txBox="1"/>
      </xdr:nvSpPr>
      <xdr:spPr>
        <a:xfrm>
          <a:off x="5267325" y="342901"/>
          <a:ext cx="5305425" cy="314325"/>
        </a:xfrm>
        <a:prstGeom prst="rect">
          <a:avLst/>
        </a:prstGeom>
        <a:solidFill>
          <a:schemeClr val="accent5">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E34E9558-6590-423C-876C-07C8F9B64ABA}" type="TxLink">
            <a:rPr lang="en-US" sz="1400" b="0" i="0" u="none" strike="noStrike">
              <a:solidFill>
                <a:srgbClr val="000000"/>
              </a:solidFill>
              <a:latin typeface="Lucida Sans" pitchFamily="34" charset="0"/>
              <a:cs typeface="Arial"/>
            </a:rPr>
            <a:pPr algn="ctr"/>
            <a:t>2019 Deviation from the National  Condition Index by NOC</a:t>
          </a:fld>
          <a:endParaRPr lang="en-NZ" sz="1400" baseline="0">
            <a:solidFill>
              <a:schemeClr val="bg1"/>
            </a:solidFill>
            <a:latin typeface="Lucida Sans" pitchFamily="34" charset="0"/>
          </a:endParaRPr>
        </a:p>
      </xdr:txBody>
    </xdr:sp>
    <xdr:clientData/>
  </xdr:oneCellAnchor>
  <xdr:twoCellAnchor>
    <xdr:from>
      <xdr:col>0</xdr:col>
      <xdr:colOff>38100</xdr:colOff>
      <xdr:row>4</xdr:row>
      <xdr:rowOff>38100</xdr:rowOff>
    </xdr:from>
    <xdr:to>
      <xdr:col>3</xdr:col>
      <xdr:colOff>2171700</xdr:colOff>
      <xdr:row>21</xdr:row>
      <xdr:rowOff>28575</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9526</xdr:colOff>
      <xdr:row>4</xdr:row>
      <xdr:rowOff>38100</xdr:rowOff>
    </xdr:from>
    <xdr:to>
      <xdr:col>5</xdr:col>
      <xdr:colOff>47626</xdr:colOff>
      <xdr:row>21</xdr:row>
      <xdr:rowOff>47625</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25</xdr:row>
      <xdr:rowOff>95250</xdr:rowOff>
    </xdr:from>
    <xdr:to>
      <xdr:col>3</xdr:col>
      <xdr:colOff>2105025</xdr:colOff>
      <xdr:row>42</xdr:row>
      <xdr:rowOff>133350</xdr:rowOff>
    </xdr:to>
    <xdr:graphicFrame macro="">
      <xdr:nvGraphicFramePr>
        <xdr:cNvPr id="11" name="Chart 10">
          <a:extLst>
            <a:ext uri="{FF2B5EF4-FFF2-40B4-BE49-F238E27FC236}">
              <a16:creationId xmlns:a16="http://schemas.microsoft.com/office/drawing/2014/main" id="{00000000-0008-0000-0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25</xdr:row>
      <xdr:rowOff>76200</xdr:rowOff>
    </xdr:from>
    <xdr:to>
      <xdr:col>4</xdr:col>
      <xdr:colOff>5143500</xdr:colOff>
      <xdr:row>42</xdr:row>
      <xdr:rowOff>133350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38100</xdr:colOff>
      <xdr:row>25</xdr:row>
      <xdr:rowOff>95250</xdr:rowOff>
    </xdr:from>
    <xdr:to>
      <xdr:col>6</xdr:col>
      <xdr:colOff>0</xdr:colOff>
      <xdr:row>43</xdr:row>
      <xdr:rowOff>0</xdr:rowOff>
    </xdr:to>
    <xdr:graphicFrame macro="">
      <xdr:nvGraphicFramePr>
        <xdr:cNvPr id="13" name="Chart 12">
          <a:extLst>
            <a:ext uri="{FF2B5EF4-FFF2-40B4-BE49-F238E27FC236}">
              <a16:creationId xmlns:a16="http://schemas.microsoft.com/office/drawing/2014/main"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2228850</xdr:colOff>
      <xdr:row>44</xdr:row>
      <xdr:rowOff>57149</xdr:rowOff>
    </xdr:from>
    <xdr:to>
      <xdr:col>4</xdr:col>
      <xdr:colOff>5133975</xdr:colOff>
      <xdr:row>61</xdr:row>
      <xdr:rowOff>47625</xdr:rowOff>
    </xdr:to>
    <xdr:graphicFrame macro="">
      <xdr:nvGraphicFramePr>
        <xdr:cNvPr id="14" name="Chart 13">
          <a:extLst>
            <a:ext uri="{FF2B5EF4-FFF2-40B4-BE49-F238E27FC236}">
              <a16:creationId xmlns:a16="http://schemas.microsoft.com/office/drawing/2014/main" id="{00000000-0008-0000-07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66675</xdr:colOff>
      <xdr:row>44</xdr:row>
      <xdr:rowOff>57150</xdr:rowOff>
    </xdr:from>
    <xdr:to>
      <xdr:col>5</xdr:col>
      <xdr:colOff>5172074</xdr:colOff>
      <xdr:row>61</xdr:row>
      <xdr:rowOff>0</xdr:rowOff>
    </xdr:to>
    <xdr:graphicFrame macro="">
      <xdr:nvGraphicFramePr>
        <xdr:cNvPr id="15" name="Chart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45</xdr:row>
      <xdr:rowOff>0</xdr:rowOff>
    </xdr:from>
    <xdr:to>
      <xdr:col>3</xdr:col>
      <xdr:colOff>2095500</xdr:colOff>
      <xdr:row>61</xdr:row>
      <xdr:rowOff>47625</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5</xdr:col>
      <xdr:colOff>600074</xdr:colOff>
      <xdr:row>2</xdr:row>
      <xdr:rowOff>28575</xdr:rowOff>
    </xdr:from>
    <xdr:ext cx="1838325" cy="311127"/>
    <xdr:sp macro="" textlink="">
      <xdr:nvSpPr>
        <xdr:cNvPr id="20" name="TextBox 19">
          <a:hlinkClick xmlns:r="http://schemas.openxmlformats.org/officeDocument/2006/relationships" r:id="rId9"/>
          <a:extLst>
            <a:ext uri="{FF2B5EF4-FFF2-40B4-BE49-F238E27FC236}">
              <a16:creationId xmlns:a16="http://schemas.microsoft.com/office/drawing/2014/main" id="{00000000-0008-0000-0700-000014000000}"/>
            </a:ext>
          </a:extLst>
        </xdr:cNvPr>
        <xdr:cNvSpPr txBox="1"/>
      </xdr:nvSpPr>
      <xdr:spPr>
        <a:xfrm>
          <a:off x="11068049" y="371475"/>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3352799</xdr:colOff>
      <xdr:row>2</xdr:row>
      <xdr:rowOff>28575</xdr:rowOff>
    </xdr:from>
    <xdr:ext cx="885825" cy="309562"/>
    <xdr:sp macro="" textlink="">
      <xdr:nvSpPr>
        <xdr:cNvPr id="21" name="TextBox 20">
          <a:hlinkClick xmlns:r="http://schemas.openxmlformats.org/officeDocument/2006/relationships" r:id="rId10"/>
          <a:extLst>
            <a:ext uri="{FF2B5EF4-FFF2-40B4-BE49-F238E27FC236}">
              <a16:creationId xmlns:a16="http://schemas.microsoft.com/office/drawing/2014/main" id="{00000000-0008-0000-0700-000015000000}"/>
            </a:ext>
          </a:extLst>
        </xdr:cNvPr>
        <xdr:cNvSpPr txBox="1"/>
      </xdr:nvSpPr>
      <xdr:spPr>
        <a:xfrm>
          <a:off x="13820774" y="371475"/>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2438399</xdr:colOff>
      <xdr:row>2</xdr:row>
      <xdr:rowOff>28575</xdr:rowOff>
    </xdr:from>
    <xdr:ext cx="904875" cy="309562"/>
    <xdr:sp macro="" textlink="">
      <xdr:nvSpPr>
        <xdr:cNvPr id="22" name="TextBox 21">
          <a:hlinkClick xmlns:r="http://schemas.openxmlformats.org/officeDocument/2006/relationships" r:id="rId9"/>
          <a:extLst>
            <a:ext uri="{FF2B5EF4-FFF2-40B4-BE49-F238E27FC236}">
              <a16:creationId xmlns:a16="http://schemas.microsoft.com/office/drawing/2014/main" id="{00000000-0008-0000-0700-000016000000}"/>
            </a:ext>
          </a:extLst>
        </xdr:cNvPr>
        <xdr:cNvSpPr txBox="1"/>
      </xdr:nvSpPr>
      <xdr:spPr>
        <a:xfrm>
          <a:off x="12906374" y="371475"/>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2409821</xdr:colOff>
      <xdr:row>8</xdr:row>
      <xdr:rowOff>28575</xdr:rowOff>
    </xdr:from>
    <xdr:ext cx="1847853" cy="297658"/>
    <xdr:sp macro="" textlink="">
      <xdr:nvSpPr>
        <xdr:cNvPr id="23" name="TextBox 22">
          <a:hlinkClick xmlns:r="http://schemas.openxmlformats.org/officeDocument/2006/relationships" r:id="rId11"/>
          <a:extLst>
            <a:ext uri="{FF2B5EF4-FFF2-40B4-BE49-F238E27FC236}">
              <a16:creationId xmlns:a16="http://schemas.microsoft.com/office/drawing/2014/main" id="{00000000-0008-0000-0700-000017000000}"/>
            </a:ext>
          </a:extLst>
        </xdr:cNvPr>
        <xdr:cNvSpPr txBox="1"/>
      </xdr:nvSpPr>
      <xdr:spPr>
        <a:xfrm flipH="1">
          <a:off x="12877796" y="1457325"/>
          <a:ext cx="184785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2428873</xdr:colOff>
      <xdr:row>10</xdr:row>
      <xdr:rowOff>28575</xdr:rowOff>
    </xdr:from>
    <xdr:ext cx="1857376" cy="297658"/>
    <xdr:sp macro="" textlink="">
      <xdr:nvSpPr>
        <xdr:cNvPr id="25" name="TextBox 24">
          <a:hlinkClick xmlns:r="http://schemas.openxmlformats.org/officeDocument/2006/relationships" r:id="rId12"/>
          <a:extLst>
            <a:ext uri="{FF2B5EF4-FFF2-40B4-BE49-F238E27FC236}">
              <a16:creationId xmlns:a16="http://schemas.microsoft.com/office/drawing/2014/main" id="{00000000-0008-0000-0700-000019000000}"/>
            </a:ext>
          </a:extLst>
        </xdr:cNvPr>
        <xdr:cNvSpPr txBox="1"/>
      </xdr:nvSpPr>
      <xdr:spPr>
        <a:xfrm flipH="1">
          <a:off x="12896848" y="1590675"/>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571500</xdr:colOff>
      <xdr:row>14</xdr:row>
      <xdr:rowOff>0</xdr:rowOff>
    </xdr:from>
    <xdr:ext cx="1847850" cy="297658"/>
    <xdr:sp macro="" textlink="">
      <xdr:nvSpPr>
        <xdr:cNvPr id="26" name="TextBox 25">
          <a:hlinkClick xmlns:r="http://schemas.openxmlformats.org/officeDocument/2006/relationships" r:id="rId13"/>
          <a:extLst>
            <a:ext uri="{FF2B5EF4-FFF2-40B4-BE49-F238E27FC236}">
              <a16:creationId xmlns:a16="http://schemas.microsoft.com/office/drawing/2014/main" id="{00000000-0008-0000-0700-00001A000000}"/>
            </a:ext>
          </a:extLst>
        </xdr:cNvPr>
        <xdr:cNvSpPr txBox="1"/>
      </xdr:nvSpPr>
      <xdr:spPr>
        <a:xfrm flipH="1">
          <a:off x="11039475" y="2343150"/>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565363</xdr:colOff>
      <xdr:row>8</xdr:row>
      <xdr:rowOff>45245</xdr:rowOff>
    </xdr:from>
    <xdr:ext cx="1873036" cy="297658"/>
    <xdr:sp macro="" textlink="">
      <xdr:nvSpPr>
        <xdr:cNvPr id="28" name="TextBox 27">
          <a:hlinkClick xmlns:r="http://schemas.openxmlformats.org/officeDocument/2006/relationships" r:id="rId14"/>
          <a:extLst>
            <a:ext uri="{FF2B5EF4-FFF2-40B4-BE49-F238E27FC236}">
              <a16:creationId xmlns:a16="http://schemas.microsoft.com/office/drawing/2014/main" id="{00000000-0008-0000-0700-00001C000000}"/>
            </a:ext>
          </a:extLst>
        </xdr:cNvPr>
        <xdr:cNvSpPr txBox="1"/>
      </xdr:nvSpPr>
      <xdr:spPr>
        <a:xfrm flipH="1">
          <a:off x="11033338" y="1473995"/>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 Age</a:t>
          </a:r>
        </a:p>
      </xdr:txBody>
    </xdr:sp>
    <xdr:clientData/>
  </xdr:oneCellAnchor>
  <xdr:oneCellAnchor>
    <xdr:from>
      <xdr:col>5</xdr:col>
      <xdr:colOff>2432264</xdr:colOff>
      <xdr:row>14</xdr:row>
      <xdr:rowOff>16670</xdr:rowOff>
    </xdr:from>
    <xdr:ext cx="1853985" cy="297658"/>
    <xdr:sp macro="" textlink="">
      <xdr:nvSpPr>
        <xdr:cNvPr id="29" name="TextBox 28">
          <a:hlinkClick xmlns:r="http://schemas.openxmlformats.org/officeDocument/2006/relationships" r:id="rId15"/>
          <a:extLst>
            <a:ext uri="{FF2B5EF4-FFF2-40B4-BE49-F238E27FC236}">
              <a16:creationId xmlns:a16="http://schemas.microsoft.com/office/drawing/2014/main" id="{00000000-0008-0000-0700-00001D000000}"/>
            </a:ext>
          </a:extLst>
        </xdr:cNvPr>
        <xdr:cNvSpPr txBox="1"/>
      </xdr:nvSpPr>
      <xdr:spPr>
        <a:xfrm flipH="1">
          <a:off x="12900239" y="2359820"/>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2422739</xdr:colOff>
      <xdr:row>4</xdr:row>
      <xdr:rowOff>26195</xdr:rowOff>
    </xdr:from>
    <xdr:ext cx="1834936" cy="297658"/>
    <xdr:sp macro="" textlink="">
      <xdr:nvSpPr>
        <xdr:cNvPr id="30" name="TextBox 29">
          <a:hlinkClick xmlns:r="http://schemas.openxmlformats.org/officeDocument/2006/relationships" r:id="rId16"/>
          <a:extLst>
            <a:ext uri="{FF2B5EF4-FFF2-40B4-BE49-F238E27FC236}">
              <a16:creationId xmlns:a16="http://schemas.microsoft.com/office/drawing/2014/main" id="{00000000-0008-0000-0700-00001E000000}"/>
            </a:ext>
          </a:extLst>
        </xdr:cNvPr>
        <xdr:cNvSpPr txBox="1"/>
      </xdr:nvSpPr>
      <xdr:spPr>
        <a:xfrm flipH="1">
          <a:off x="12890714" y="845345"/>
          <a:ext cx="1834936"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ysClr val="windowText" lastClr="000000"/>
              </a:solidFill>
            </a:rPr>
            <a:t>GSE</a:t>
          </a:r>
          <a:r>
            <a:rPr lang="en-NZ" sz="1050" baseline="0">
              <a:solidFill>
                <a:sysClr val="windowText" lastClr="000000"/>
              </a:solidFill>
            </a:rPr>
            <a:t> -R Classification -TL</a:t>
          </a:r>
          <a:endParaRPr lang="en-NZ" sz="1050">
            <a:solidFill>
              <a:sysClr val="windowText" lastClr="000000"/>
            </a:solidFill>
          </a:endParaRPr>
        </a:p>
      </xdr:txBody>
    </xdr:sp>
    <xdr:clientData/>
  </xdr:oneCellAnchor>
  <xdr:oneCellAnchor>
    <xdr:from>
      <xdr:col>5</xdr:col>
      <xdr:colOff>590549</xdr:colOff>
      <xdr:row>4</xdr:row>
      <xdr:rowOff>35720</xdr:rowOff>
    </xdr:from>
    <xdr:ext cx="1838324" cy="297658"/>
    <xdr:sp macro="" textlink="">
      <xdr:nvSpPr>
        <xdr:cNvPr id="31" name="TextBox 30">
          <a:hlinkClick xmlns:r="http://schemas.openxmlformats.org/officeDocument/2006/relationships" r:id="rId10"/>
          <a:extLst>
            <a:ext uri="{FF2B5EF4-FFF2-40B4-BE49-F238E27FC236}">
              <a16:creationId xmlns:a16="http://schemas.microsoft.com/office/drawing/2014/main" id="{00000000-0008-0000-0700-00001F000000}"/>
            </a:ext>
          </a:extLst>
        </xdr:cNvPr>
        <xdr:cNvSpPr txBox="1"/>
      </xdr:nvSpPr>
      <xdr:spPr>
        <a:xfrm flipH="1">
          <a:off x="11058524" y="854870"/>
          <a:ext cx="1838324"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GSE</a:t>
          </a:r>
          <a:r>
            <a:rPr lang="en-NZ" sz="1100" baseline="0">
              <a:solidFill>
                <a:schemeClr val="bg1"/>
              </a:solidFill>
            </a:rPr>
            <a:t> -R Classification -IL</a:t>
          </a:r>
          <a:endParaRPr lang="en-NZ" sz="900">
            <a:solidFill>
              <a:schemeClr val="bg1"/>
            </a:solidFill>
          </a:endParaRPr>
        </a:p>
      </xdr:txBody>
    </xdr:sp>
    <xdr:clientData/>
  </xdr:oneCellAnchor>
  <xdr:oneCellAnchor>
    <xdr:from>
      <xdr:col>5</xdr:col>
      <xdr:colOff>593940</xdr:colOff>
      <xdr:row>6</xdr:row>
      <xdr:rowOff>35720</xdr:rowOff>
    </xdr:from>
    <xdr:ext cx="1844460" cy="297658"/>
    <xdr:sp macro="" textlink="">
      <xdr:nvSpPr>
        <xdr:cNvPr id="32" name="TextBox 31">
          <a:hlinkClick xmlns:r="http://schemas.openxmlformats.org/officeDocument/2006/relationships" r:id="rId17"/>
          <a:extLst>
            <a:ext uri="{FF2B5EF4-FFF2-40B4-BE49-F238E27FC236}">
              <a16:creationId xmlns:a16="http://schemas.microsoft.com/office/drawing/2014/main" id="{00000000-0008-0000-0700-000020000000}"/>
            </a:ext>
          </a:extLst>
        </xdr:cNvPr>
        <xdr:cNvSpPr txBox="1"/>
      </xdr:nvSpPr>
      <xdr:spPr>
        <a:xfrm flipH="1">
          <a:off x="11061915" y="1159670"/>
          <a:ext cx="1844460" cy="297658"/>
        </a:xfrm>
        <a:prstGeom prst="rect">
          <a:avLst/>
        </a:prstGeom>
        <a:solidFill>
          <a:schemeClr val="accent4">
            <a:lumMod val="60000"/>
            <a:lumOff val="4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-Category-IL</a:t>
          </a:r>
          <a:endParaRPr lang="en-NZ" sz="1100">
            <a:solidFill>
              <a:sysClr val="windowText" lastClr="000000"/>
            </a:solidFill>
          </a:endParaRPr>
        </a:p>
      </xdr:txBody>
    </xdr:sp>
    <xdr:clientData/>
  </xdr:oneCellAnchor>
  <xdr:oneCellAnchor>
    <xdr:from>
      <xdr:col>5</xdr:col>
      <xdr:colOff>2413213</xdr:colOff>
      <xdr:row>12</xdr:row>
      <xdr:rowOff>26195</xdr:rowOff>
    </xdr:from>
    <xdr:ext cx="1873036" cy="297658"/>
    <xdr:sp macro="" textlink="">
      <xdr:nvSpPr>
        <xdr:cNvPr id="33" name="TextBox 32">
          <a:hlinkClick xmlns:r="http://schemas.openxmlformats.org/officeDocument/2006/relationships" r:id="rId18"/>
          <a:extLst>
            <a:ext uri="{FF2B5EF4-FFF2-40B4-BE49-F238E27FC236}">
              <a16:creationId xmlns:a16="http://schemas.microsoft.com/office/drawing/2014/main" id="{00000000-0008-0000-0700-000021000000}"/>
            </a:ext>
          </a:extLst>
        </xdr:cNvPr>
        <xdr:cNvSpPr txBox="1"/>
      </xdr:nvSpPr>
      <xdr:spPr>
        <a:xfrm flipH="1">
          <a:off x="12881188" y="1893095"/>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5</xdr:col>
      <xdr:colOff>603464</xdr:colOff>
      <xdr:row>10</xdr:row>
      <xdr:rowOff>28575</xdr:rowOff>
    </xdr:from>
    <xdr:ext cx="1834936" cy="285749"/>
    <xdr:sp macro="" textlink="">
      <xdr:nvSpPr>
        <xdr:cNvPr id="34" name="TextBox 33">
          <a:hlinkClick xmlns:r="http://schemas.openxmlformats.org/officeDocument/2006/relationships" r:id="rId19"/>
          <a:extLst>
            <a:ext uri="{FF2B5EF4-FFF2-40B4-BE49-F238E27FC236}">
              <a16:creationId xmlns:a16="http://schemas.microsoft.com/office/drawing/2014/main" id="{00000000-0008-0000-0700-000022000000}"/>
            </a:ext>
          </a:extLst>
        </xdr:cNvPr>
        <xdr:cNvSpPr txBox="1"/>
      </xdr:nvSpPr>
      <xdr:spPr>
        <a:xfrm flipH="1">
          <a:off x="11071439" y="1762125"/>
          <a:ext cx="1834936" cy="285749"/>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5</xdr:col>
      <xdr:colOff>2438398</xdr:colOff>
      <xdr:row>6</xdr:row>
      <xdr:rowOff>38100</xdr:rowOff>
    </xdr:from>
    <xdr:ext cx="1828802" cy="297658"/>
    <xdr:sp macro="" textlink="">
      <xdr:nvSpPr>
        <xdr:cNvPr id="35" name="TextBox 34">
          <a:hlinkClick xmlns:r="http://schemas.openxmlformats.org/officeDocument/2006/relationships" r:id="rId20"/>
          <a:extLst>
            <a:ext uri="{FF2B5EF4-FFF2-40B4-BE49-F238E27FC236}">
              <a16:creationId xmlns:a16="http://schemas.microsoft.com/office/drawing/2014/main" id="{00000000-0008-0000-0700-000023000000}"/>
            </a:ext>
          </a:extLst>
        </xdr:cNvPr>
        <xdr:cNvSpPr txBox="1"/>
      </xdr:nvSpPr>
      <xdr:spPr>
        <a:xfrm flipH="1">
          <a:off x="12906373" y="1162050"/>
          <a:ext cx="1828802"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590550</xdr:colOff>
      <xdr:row>12</xdr:row>
      <xdr:rowOff>0</xdr:rowOff>
    </xdr:from>
    <xdr:ext cx="1834935" cy="297658"/>
    <xdr:sp macro="" textlink="">
      <xdr:nvSpPr>
        <xdr:cNvPr id="36" name="TextBox 35">
          <a:hlinkClick xmlns:r="http://schemas.openxmlformats.org/officeDocument/2006/relationships" r:id="rId21"/>
          <a:extLst>
            <a:ext uri="{FF2B5EF4-FFF2-40B4-BE49-F238E27FC236}">
              <a16:creationId xmlns:a16="http://schemas.microsoft.com/office/drawing/2014/main" id="{00000000-0008-0000-0700-000024000000}"/>
            </a:ext>
          </a:extLst>
        </xdr:cNvPr>
        <xdr:cNvSpPr txBox="1"/>
      </xdr:nvSpPr>
      <xdr:spPr>
        <a:xfrm flipH="1">
          <a:off x="11058525" y="2038350"/>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twoCellAnchor>
    <xdr:from>
      <xdr:col>0</xdr:col>
      <xdr:colOff>0</xdr:colOff>
      <xdr:row>63</xdr:row>
      <xdr:rowOff>0</xdr:rowOff>
    </xdr:from>
    <xdr:to>
      <xdr:col>3</xdr:col>
      <xdr:colOff>149680</xdr:colOff>
      <xdr:row>77</xdr:row>
      <xdr:rowOff>19050</xdr:rowOff>
    </xdr:to>
    <xdr:graphicFrame macro="">
      <xdr:nvGraphicFramePr>
        <xdr:cNvPr id="46" name="Chart 45">
          <a:extLst>
            <a:ext uri="{FF2B5EF4-FFF2-40B4-BE49-F238E27FC236}">
              <a16:creationId xmlns:a16="http://schemas.microsoft.com/office/drawing/2014/main" id="{00000000-0008-0000-07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178253</xdr:colOff>
      <xdr:row>63</xdr:row>
      <xdr:rowOff>9525</xdr:rowOff>
    </xdr:from>
    <xdr:to>
      <xdr:col>4</xdr:col>
      <xdr:colOff>1143002</xdr:colOff>
      <xdr:row>77</xdr:row>
      <xdr:rowOff>28575</xdr:rowOff>
    </xdr:to>
    <xdr:graphicFrame macro="">
      <xdr:nvGraphicFramePr>
        <xdr:cNvPr id="47" name="Chart 46">
          <a:extLst>
            <a:ext uri="{FF2B5EF4-FFF2-40B4-BE49-F238E27FC236}">
              <a16:creationId xmlns:a16="http://schemas.microsoft.com/office/drawing/2014/main" id="{00000000-0008-0000-07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1166472</xdr:colOff>
      <xdr:row>63</xdr:row>
      <xdr:rowOff>19050</xdr:rowOff>
    </xdr:from>
    <xdr:to>
      <xdr:col>4</xdr:col>
      <xdr:colOff>4366874</xdr:colOff>
      <xdr:row>77</xdr:row>
      <xdr:rowOff>38100</xdr:rowOff>
    </xdr:to>
    <xdr:graphicFrame macro="">
      <xdr:nvGraphicFramePr>
        <xdr:cNvPr id="48" name="Chart 47">
          <a:extLst>
            <a:ext uri="{FF2B5EF4-FFF2-40B4-BE49-F238E27FC236}">
              <a16:creationId xmlns:a16="http://schemas.microsoft.com/office/drawing/2014/main" id="{00000000-0008-0000-07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4404972</xdr:colOff>
      <xdr:row>63</xdr:row>
      <xdr:rowOff>19050</xdr:rowOff>
    </xdr:from>
    <xdr:to>
      <xdr:col>5</xdr:col>
      <xdr:colOff>2426155</xdr:colOff>
      <xdr:row>77</xdr:row>
      <xdr:rowOff>38100</xdr:rowOff>
    </xdr:to>
    <xdr:graphicFrame macro="">
      <xdr:nvGraphicFramePr>
        <xdr:cNvPr id="49" name="Chart 48">
          <a:extLst>
            <a:ext uri="{FF2B5EF4-FFF2-40B4-BE49-F238E27FC236}">
              <a16:creationId xmlns:a16="http://schemas.microsoft.com/office/drawing/2014/main" id="{00000000-0008-0000-07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2431868</xdr:colOff>
      <xdr:row>77</xdr:row>
      <xdr:rowOff>41910</xdr:rowOff>
    </xdr:from>
    <xdr:to>
      <xdr:col>6</xdr:col>
      <xdr:colOff>450670</xdr:colOff>
      <xdr:row>91</xdr:row>
      <xdr:rowOff>60960</xdr:rowOff>
    </xdr:to>
    <xdr:graphicFrame macro="">
      <xdr:nvGraphicFramePr>
        <xdr:cNvPr id="50" name="Chart 49">
          <a:extLst>
            <a:ext uri="{FF2B5EF4-FFF2-40B4-BE49-F238E27FC236}">
              <a16:creationId xmlns:a16="http://schemas.microsoft.com/office/drawing/2014/main" id="{00000000-0008-0000-07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oneCellAnchor>
    <xdr:from>
      <xdr:col>5</xdr:col>
      <xdr:colOff>1438275</xdr:colOff>
      <xdr:row>15</xdr:row>
      <xdr:rowOff>142875</xdr:rowOff>
    </xdr:from>
    <xdr:ext cx="1838325" cy="297658"/>
    <xdr:sp macro="" textlink="">
      <xdr:nvSpPr>
        <xdr:cNvPr id="37" name="TextBox 36">
          <a:hlinkClick xmlns:r="http://schemas.openxmlformats.org/officeDocument/2006/relationships" r:id="rId27"/>
          <a:extLst>
            <a:ext uri="{FF2B5EF4-FFF2-40B4-BE49-F238E27FC236}">
              <a16:creationId xmlns:a16="http://schemas.microsoft.com/office/drawing/2014/main" id="{00000000-0008-0000-0700-000025000000}"/>
            </a:ext>
          </a:extLst>
        </xdr:cNvPr>
        <xdr:cNvSpPr txBox="1"/>
      </xdr:nvSpPr>
      <xdr:spPr>
        <a:xfrm flipH="1">
          <a:off x="11906250" y="2638425"/>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mc:AlternateContent xmlns:mc="http://schemas.openxmlformats.org/markup-compatibility/2006">
    <mc:Choice xmlns:a14="http://schemas.microsoft.com/office/drawing/2010/main" Requires="a14">
      <xdr:twoCellAnchor editAs="oneCell">
        <xdr:from>
          <xdr:col>0</xdr:col>
          <xdr:colOff>714375</xdr:colOff>
          <xdr:row>23</xdr:row>
          <xdr:rowOff>47625</xdr:rowOff>
        </xdr:from>
        <xdr:to>
          <xdr:col>1</xdr:col>
          <xdr:colOff>1495425</xdr:colOff>
          <xdr:row>23</xdr:row>
          <xdr:rowOff>247650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23</xdr:row>
          <xdr:rowOff>76200</xdr:rowOff>
        </xdr:from>
        <xdr:to>
          <xdr:col>3</xdr:col>
          <xdr:colOff>1590675</xdr:colOff>
          <xdr:row>23</xdr:row>
          <xdr:rowOff>276225</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xdr:colOff>
          <xdr:row>23</xdr:row>
          <xdr:rowOff>57150</xdr:rowOff>
        </xdr:from>
        <xdr:to>
          <xdr:col>4</xdr:col>
          <xdr:colOff>2552700</xdr:colOff>
          <xdr:row>23</xdr:row>
          <xdr:rowOff>257175</xdr:rowOff>
        </xdr:to>
        <xdr:sp macro="" textlink="">
          <xdr:nvSpPr>
            <xdr:cNvPr id="20483" name="Drop Down 3" hidden="1">
              <a:extLst>
                <a:ext uri="{63B3BB69-23CF-44E3-9099-C40C66FF867C}">
                  <a14:compatExt spid="_x0000_s20483"/>
                </a:ext>
                <a:ext uri="{FF2B5EF4-FFF2-40B4-BE49-F238E27FC236}">
                  <a16:creationId xmlns:a16="http://schemas.microsoft.com/office/drawing/2014/main" id="{00000000-0008-0000-0700-00000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2446020</xdr:colOff>
      <xdr:row>63</xdr:row>
      <xdr:rowOff>15240</xdr:rowOff>
    </xdr:from>
    <xdr:to>
      <xdr:col>6</xdr:col>
      <xdr:colOff>467203</xdr:colOff>
      <xdr:row>77</xdr:row>
      <xdr:rowOff>34290</xdr:rowOff>
    </xdr:to>
    <xdr:graphicFrame macro="">
      <xdr:nvGraphicFramePr>
        <xdr:cNvPr id="38" name="Chart 37">
          <a:extLst>
            <a:ext uri="{FF2B5EF4-FFF2-40B4-BE49-F238E27FC236}">
              <a16:creationId xmlns:a16="http://schemas.microsoft.com/office/drawing/2014/main" id="{00000000-0008-0000-07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2</xdr:row>
      <xdr:rowOff>76200</xdr:rowOff>
    </xdr:from>
    <xdr:to>
      <xdr:col>3</xdr:col>
      <xdr:colOff>2228850</xdr:colOff>
      <xdr:row>20</xdr:row>
      <xdr:rowOff>114299</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2257426</xdr:colOff>
      <xdr:row>2</xdr:row>
      <xdr:rowOff>85724</xdr:rowOff>
    </xdr:from>
    <xdr:to>
      <xdr:col>5</xdr:col>
      <xdr:colOff>1</xdr:colOff>
      <xdr:row>20</xdr:row>
      <xdr:rowOff>142875</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9525</xdr:colOff>
      <xdr:row>0</xdr:row>
      <xdr:rowOff>495299</xdr:rowOff>
    </xdr:from>
    <xdr:ext cx="5305425" cy="314325"/>
    <xdr:sp macro="" textlink="Table!J7">
      <xdr:nvSpPr>
        <xdr:cNvPr id="4" name="TextBox 3">
          <a:extLst>
            <a:ext uri="{FF2B5EF4-FFF2-40B4-BE49-F238E27FC236}">
              <a16:creationId xmlns:a16="http://schemas.microsoft.com/office/drawing/2014/main" id="{00000000-0008-0000-0800-000004000000}"/>
            </a:ext>
          </a:extLst>
        </xdr:cNvPr>
        <xdr:cNvSpPr txBox="1"/>
      </xdr:nvSpPr>
      <xdr:spPr>
        <a:xfrm>
          <a:off x="9525" y="495299"/>
          <a:ext cx="5305425" cy="3143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wrap="square" rtlCol="0" anchor="t">
          <a:noAutofit/>
        </a:bodyPr>
        <a:lstStyle/>
        <a:p>
          <a:pPr algn="ctr"/>
          <a:fld id="{4B7A5C8F-1B1C-4977-AB1F-DC1117F75315}" type="TxLink">
            <a:rPr lang="en-US" sz="1600" b="0" i="0" u="none" strike="noStrike">
              <a:solidFill>
                <a:schemeClr val="bg1"/>
              </a:solidFill>
              <a:latin typeface="Lucida Sans" pitchFamily="34" charset="0"/>
              <a:cs typeface="Arial"/>
            </a:rPr>
            <a:pPr algn="ctr"/>
            <a:t>2019 GSE by NOC</a:t>
          </a:fld>
          <a:endParaRPr lang="en-NZ" sz="3200" baseline="0">
            <a:solidFill>
              <a:schemeClr val="bg1"/>
            </a:solidFill>
            <a:latin typeface="Lucida Sans" pitchFamily="34" charset="0"/>
          </a:endParaRPr>
        </a:p>
      </xdr:txBody>
    </xdr:sp>
    <xdr:clientData/>
  </xdr:oneCellAnchor>
  <xdr:oneCellAnchor>
    <xdr:from>
      <xdr:col>3</xdr:col>
      <xdr:colOff>2266950</xdr:colOff>
      <xdr:row>0</xdr:row>
      <xdr:rowOff>495300</xdr:rowOff>
    </xdr:from>
    <xdr:ext cx="5305425" cy="314325"/>
    <xdr:sp macro="" textlink="Table!K7">
      <xdr:nvSpPr>
        <xdr:cNvPr id="5" name="TextBox 4">
          <a:extLst>
            <a:ext uri="{FF2B5EF4-FFF2-40B4-BE49-F238E27FC236}">
              <a16:creationId xmlns:a16="http://schemas.microsoft.com/office/drawing/2014/main" id="{00000000-0008-0000-0800-000005000000}"/>
            </a:ext>
          </a:extLst>
        </xdr:cNvPr>
        <xdr:cNvSpPr txBox="1"/>
      </xdr:nvSpPr>
      <xdr:spPr>
        <a:xfrm>
          <a:off x="5314950" y="495300"/>
          <a:ext cx="5305425" cy="314325"/>
        </a:xfrm>
        <a:prstGeom prst="rect">
          <a:avLst/>
        </a:prstGeom>
        <a:solidFill>
          <a:srgbClr val="FF9900"/>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5B8795D3-8A48-4C56-9867-2F9B47EDE777}" type="TxLink">
            <a:rPr lang="en-US" sz="1600" b="0" i="0" u="none" strike="noStrike">
              <a:solidFill>
                <a:schemeClr val="bg1"/>
              </a:solidFill>
              <a:latin typeface="Lucida Sans" pitchFamily="34" charset="0"/>
              <a:cs typeface="Arial"/>
            </a:rPr>
            <a:pPr algn="ctr"/>
            <a:t>2019 Deviation from the National GSE by NOC</a:t>
          </a:fld>
          <a:endParaRPr lang="en-NZ" sz="7200" baseline="0">
            <a:solidFill>
              <a:schemeClr val="bg1"/>
            </a:solidFill>
            <a:latin typeface="Lucida Sans" pitchFamily="34" charset="0"/>
          </a:endParaRPr>
        </a:p>
      </xdr:txBody>
    </xdr:sp>
    <xdr:clientData/>
  </xdr:oneCellAnchor>
  <xdr:twoCellAnchor>
    <xdr:from>
      <xdr:col>0</xdr:col>
      <xdr:colOff>47625</xdr:colOff>
      <xdr:row>46</xdr:row>
      <xdr:rowOff>19049</xdr:rowOff>
    </xdr:from>
    <xdr:to>
      <xdr:col>3</xdr:col>
      <xdr:colOff>2171700</xdr:colOff>
      <xdr:row>64</xdr:row>
      <xdr:rowOff>66674</xdr:rowOff>
    </xdr:to>
    <xdr:graphicFrame macro="">
      <xdr:nvGraphicFramePr>
        <xdr:cNvPr id="6" name="Chart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2247901</xdr:colOff>
      <xdr:row>24</xdr:row>
      <xdr:rowOff>304801</xdr:rowOff>
    </xdr:from>
    <xdr:to>
      <xdr:col>5</xdr:col>
      <xdr:colOff>9526</xdr:colOff>
      <xdr:row>43</xdr:row>
      <xdr:rowOff>114300</xdr:rowOff>
    </xdr:to>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57150</xdr:colOff>
      <xdr:row>25</xdr:row>
      <xdr:rowOff>38100</xdr:rowOff>
    </xdr:from>
    <xdr:to>
      <xdr:col>5</xdr:col>
      <xdr:colOff>5562600</xdr:colOff>
      <xdr:row>43</xdr:row>
      <xdr:rowOff>104775</xdr:rowOff>
    </xdr:to>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25</xdr:row>
      <xdr:rowOff>0</xdr:rowOff>
    </xdr:from>
    <xdr:to>
      <xdr:col>3</xdr:col>
      <xdr:colOff>2200275</xdr:colOff>
      <xdr:row>43</xdr:row>
      <xdr:rowOff>123826</xdr:rowOff>
    </xdr:to>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47625</xdr:colOff>
      <xdr:row>45</xdr:row>
      <xdr:rowOff>0</xdr:rowOff>
    </xdr:from>
    <xdr:to>
      <xdr:col>5</xdr:col>
      <xdr:colOff>5534025</xdr:colOff>
      <xdr:row>60</xdr:row>
      <xdr:rowOff>142875</xdr:rowOff>
    </xdr:to>
    <xdr:graphicFrame macro="">
      <xdr:nvGraphicFramePr>
        <xdr:cNvPr id="11" name="Chart 10">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66674</xdr:colOff>
      <xdr:row>45</xdr:row>
      <xdr:rowOff>19050</xdr:rowOff>
    </xdr:from>
    <xdr:to>
      <xdr:col>4</xdr:col>
      <xdr:colOff>5257799</xdr:colOff>
      <xdr:row>60</xdr:row>
      <xdr:rowOff>133350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5</xdr:col>
      <xdr:colOff>638174</xdr:colOff>
      <xdr:row>1</xdr:row>
      <xdr:rowOff>76200</xdr:rowOff>
    </xdr:from>
    <xdr:ext cx="1838325" cy="311127"/>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800-00000D000000}"/>
            </a:ext>
          </a:extLst>
        </xdr:cNvPr>
        <xdr:cNvSpPr txBox="1"/>
      </xdr:nvSpPr>
      <xdr:spPr>
        <a:xfrm>
          <a:off x="11210924" y="581025"/>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3390899</xdr:colOff>
      <xdr:row>1</xdr:row>
      <xdr:rowOff>76200</xdr:rowOff>
    </xdr:from>
    <xdr:ext cx="885825" cy="309562"/>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800-00000E000000}"/>
            </a:ext>
          </a:extLst>
        </xdr:cNvPr>
        <xdr:cNvSpPr txBox="1"/>
      </xdr:nvSpPr>
      <xdr:spPr>
        <a:xfrm>
          <a:off x="13963649" y="581025"/>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2476499</xdr:colOff>
      <xdr:row>1</xdr:row>
      <xdr:rowOff>76200</xdr:rowOff>
    </xdr:from>
    <xdr:ext cx="904875" cy="309562"/>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800-00000F000000}"/>
            </a:ext>
          </a:extLst>
        </xdr:cNvPr>
        <xdr:cNvSpPr txBox="1"/>
      </xdr:nvSpPr>
      <xdr:spPr>
        <a:xfrm>
          <a:off x="13049249" y="581025"/>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1428751</xdr:colOff>
      <xdr:row>14</xdr:row>
      <xdr:rowOff>107155</xdr:rowOff>
    </xdr:from>
    <xdr:ext cx="1838325" cy="297658"/>
    <xdr:sp macro="" textlink="">
      <xdr:nvSpPr>
        <xdr:cNvPr id="30" name="TextBox 29">
          <a:hlinkClick xmlns:r="http://schemas.openxmlformats.org/officeDocument/2006/relationships" r:id="rId12"/>
          <a:extLst>
            <a:ext uri="{FF2B5EF4-FFF2-40B4-BE49-F238E27FC236}">
              <a16:creationId xmlns:a16="http://schemas.microsoft.com/office/drawing/2014/main" id="{00000000-0008-0000-0800-00001E000000}"/>
            </a:ext>
          </a:extLst>
        </xdr:cNvPr>
        <xdr:cNvSpPr txBox="1"/>
      </xdr:nvSpPr>
      <xdr:spPr>
        <a:xfrm flipH="1">
          <a:off x="12001501" y="2688430"/>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2466973</xdr:colOff>
      <xdr:row>6</xdr:row>
      <xdr:rowOff>126205</xdr:rowOff>
    </xdr:from>
    <xdr:ext cx="1847853" cy="297658"/>
    <xdr:sp macro="" textlink="">
      <xdr:nvSpPr>
        <xdr:cNvPr id="41" name="TextBox 40">
          <a:hlinkClick xmlns:r="http://schemas.openxmlformats.org/officeDocument/2006/relationships" r:id="rId13"/>
          <a:extLst>
            <a:ext uri="{FF2B5EF4-FFF2-40B4-BE49-F238E27FC236}">
              <a16:creationId xmlns:a16="http://schemas.microsoft.com/office/drawing/2014/main" id="{00000000-0008-0000-0800-000029000000}"/>
            </a:ext>
          </a:extLst>
        </xdr:cNvPr>
        <xdr:cNvSpPr txBox="1"/>
      </xdr:nvSpPr>
      <xdr:spPr>
        <a:xfrm flipH="1">
          <a:off x="13039723" y="1488280"/>
          <a:ext cx="184785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609600</xdr:colOff>
      <xdr:row>8</xdr:row>
      <xdr:rowOff>126205</xdr:rowOff>
    </xdr:from>
    <xdr:ext cx="1857376" cy="297658"/>
    <xdr:sp macro="" textlink="">
      <xdr:nvSpPr>
        <xdr:cNvPr id="47" name="TextBox 46">
          <a:hlinkClick xmlns:r="http://schemas.openxmlformats.org/officeDocument/2006/relationships" r:id="rId14"/>
          <a:extLst>
            <a:ext uri="{FF2B5EF4-FFF2-40B4-BE49-F238E27FC236}">
              <a16:creationId xmlns:a16="http://schemas.microsoft.com/office/drawing/2014/main" id="{00000000-0008-0000-0800-00002F000000}"/>
            </a:ext>
          </a:extLst>
        </xdr:cNvPr>
        <xdr:cNvSpPr txBox="1"/>
      </xdr:nvSpPr>
      <xdr:spPr>
        <a:xfrm flipH="1">
          <a:off x="11182350" y="1793080"/>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609602</xdr:colOff>
      <xdr:row>12</xdr:row>
      <xdr:rowOff>97630</xdr:rowOff>
    </xdr:from>
    <xdr:ext cx="1847850" cy="297658"/>
    <xdr:sp macro="" textlink="">
      <xdr:nvSpPr>
        <xdr:cNvPr id="48" name="TextBox 47">
          <a:hlinkClick xmlns:r="http://schemas.openxmlformats.org/officeDocument/2006/relationships" r:id="rId15"/>
          <a:extLst>
            <a:ext uri="{FF2B5EF4-FFF2-40B4-BE49-F238E27FC236}">
              <a16:creationId xmlns:a16="http://schemas.microsoft.com/office/drawing/2014/main" id="{00000000-0008-0000-0800-000030000000}"/>
            </a:ext>
          </a:extLst>
        </xdr:cNvPr>
        <xdr:cNvSpPr txBox="1"/>
      </xdr:nvSpPr>
      <xdr:spPr>
        <a:xfrm flipH="1">
          <a:off x="11182352" y="2374105"/>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622515</xdr:colOff>
      <xdr:row>6</xdr:row>
      <xdr:rowOff>133350</xdr:rowOff>
    </xdr:from>
    <xdr:ext cx="1873036" cy="297658"/>
    <xdr:sp macro="" textlink="">
      <xdr:nvSpPr>
        <xdr:cNvPr id="49" name="TextBox 48">
          <a:hlinkClick xmlns:r="http://schemas.openxmlformats.org/officeDocument/2006/relationships" r:id="rId16"/>
          <a:extLst>
            <a:ext uri="{FF2B5EF4-FFF2-40B4-BE49-F238E27FC236}">
              <a16:creationId xmlns:a16="http://schemas.microsoft.com/office/drawing/2014/main" id="{00000000-0008-0000-0800-000031000000}"/>
            </a:ext>
          </a:extLst>
        </xdr:cNvPr>
        <xdr:cNvSpPr txBox="1"/>
      </xdr:nvSpPr>
      <xdr:spPr>
        <a:xfrm flipH="1">
          <a:off x="11195265" y="1495425"/>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oneCellAnchor>
    <xdr:from>
      <xdr:col>5</xdr:col>
      <xdr:colOff>2470366</xdr:colOff>
      <xdr:row>12</xdr:row>
      <xdr:rowOff>123825</xdr:rowOff>
    </xdr:from>
    <xdr:ext cx="1853985" cy="297658"/>
    <xdr:sp macro="" textlink="">
      <xdr:nvSpPr>
        <xdr:cNvPr id="50" name="TextBox 49">
          <a:hlinkClick xmlns:r="http://schemas.openxmlformats.org/officeDocument/2006/relationships" r:id="rId17"/>
          <a:extLst>
            <a:ext uri="{FF2B5EF4-FFF2-40B4-BE49-F238E27FC236}">
              <a16:creationId xmlns:a16="http://schemas.microsoft.com/office/drawing/2014/main" id="{00000000-0008-0000-0800-000032000000}"/>
            </a:ext>
          </a:extLst>
        </xdr:cNvPr>
        <xdr:cNvSpPr txBox="1"/>
      </xdr:nvSpPr>
      <xdr:spPr>
        <a:xfrm flipH="1">
          <a:off x="13043116" y="2400300"/>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2479891</xdr:colOff>
      <xdr:row>2</xdr:row>
      <xdr:rowOff>133350</xdr:rowOff>
    </xdr:from>
    <xdr:ext cx="1834936" cy="297658"/>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800-000033000000}"/>
            </a:ext>
          </a:extLst>
        </xdr:cNvPr>
        <xdr:cNvSpPr txBox="1"/>
      </xdr:nvSpPr>
      <xdr:spPr>
        <a:xfrm flipH="1">
          <a:off x="13052641" y="885825"/>
          <a:ext cx="1834936"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ysClr val="windowText" lastClr="000000"/>
              </a:solidFill>
            </a:rPr>
            <a:t>GSE</a:t>
          </a:r>
          <a:r>
            <a:rPr lang="en-NZ" sz="1050" baseline="0">
              <a:solidFill>
                <a:sysClr val="windowText" lastClr="000000"/>
              </a:solidFill>
            </a:rPr>
            <a:t> -R Classification -TL</a:t>
          </a:r>
          <a:endParaRPr lang="en-NZ" sz="1050">
            <a:solidFill>
              <a:sysClr val="windowText" lastClr="000000"/>
            </a:solidFill>
          </a:endParaRPr>
        </a:p>
      </xdr:txBody>
    </xdr:sp>
    <xdr:clientData/>
  </xdr:oneCellAnchor>
  <xdr:oneCellAnchor>
    <xdr:from>
      <xdr:col>5</xdr:col>
      <xdr:colOff>622517</xdr:colOff>
      <xdr:row>5</xdr:row>
      <xdr:rowOff>0</xdr:rowOff>
    </xdr:from>
    <xdr:ext cx="1844460" cy="297658"/>
    <xdr:sp macro="" textlink="">
      <xdr:nvSpPr>
        <xdr:cNvPr id="53" name="TextBox 52">
          <a:hlinkClick xmlns:r="http://schemas.openxmlformats.org/officeDocument/2006/relationships" r:id="rId18"/>
          <a:extLst>
            <a:ext uri="{FF2B5EF4-FFF2-40B4-BE49-F238E27FC236}">
              <a16:creationId xmlns:a16="http://schemas.microsoft.com/office/drawing/2014/main" id="{00000000-0008-0000-0800-000035000000}"/>
            </a:ext>
          </a:extLst>
        </xdr:cNvPr>
        <xdr:cNvSpPr txBox="1"/>
      </xdr:nvSpPr>
      <xdr:spPr>
        <a:xfrm flipH="1">
          <a:off x="11195267" y="1209675"/>
          <a:ext cx="1844460" cy="297658"/>
        </a:xfrm>
        <a:prstGeom prst="rect">
          <a:avLst/>
        </a:prstGeom>
        <a:solidFill>
          <a:schemeClr val="accent4">
            <a:lumMod val="60000"/>
            <a:lumOff val="4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-Category-IL</a:t>
          </a:r>
          <a:endParaRPr lang="en-NZ" sz="1100">
            <a:solidFill>
              <a:sysClr val="windowText" lastClr="000000"/>
            </a:solidFill>
          </a:endParaRPr>
        </a:p>
      </xdr:txBody>
    </xdr:sp>
    <xdr:clientData/>
  </xdr:oneCellAnchor>
  <xdr:oneCellAnchor>
    <xdr:from>
      <xdr:col>5</xdr:col>
      <xdr:colOff>603465</xdr:colOff>
      <xdr:row>10</xdr:row>
      <xdr:rowOff>133350</xdr:rowOff>
    </xdr:from>
    <xdr:ext cx="1873036" cy="297658"/>
    <xdr:sp macro="" textlink="">
      <xdr:nvSpPr>
        <xdr:cNvPr id="54" name="TextBox 53">
          <a:hlinkClick xmlns:r="http://schemas.openxmlformats.org/officeDocument/2006/relationships" r:id="rId19"/>
          <a:extLst>
            <a:ext uri="{FF2B5EF4-FFF2-40B4-BE49-F238E27FC236}">
              <a16:creationId xmlns:a16="http://schemas.microsoft.com/office/drawing/2014/main" id="{00000000-0008-0000-0800-000036000000}"/>
            </a:ext>
          </a:extLst>
        </xdr:cNvPr>
        <xdr:cNvSpPr txBox="1"/>
      </xdr:nvSpPr>
      <xdr:spPr>
        <a:xfrm flipH="1">
          <a:off x="11176215" y="2105025"/>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5</xdr:col>
      <xdr:colOff>2460841</xdr:colOff>
      <xdr:row>8</xdr:row>
      <xdr:rowOff>116680</xdr:rowOff>
    </xdr:from>
    <xdr:ext cx="1834936" cy="321470"/>
    <xdr:sp macro="" textlink="">
      <xdr:nvSpPr>
        <xdr:cNvPr id="55" name="TextBox 54">
          <a:hlinkClick xmlns:r="http://schemas.openxmlformats.org/officeDocument/2006/relationships" r:id="rId20"/>
          <a:extLst>
            <a:ext uri="{FF2B5EF4-FFF2-40B4-BE49-F238E27FC236}">
              <a16:creationId xmlns:a16="http://schemas.microsoft.com/office/drawing/2014/main" id="{00000000-0008-0000-0800-000037000000}"/>
            </a:ext>
          </a:extLst>
        </xdr:cNvPr>
        <xdr:cNvSpPr txBox="1"/>
      </xdr:nvSpPr>
      <xdr:spPr>
        <a:xfrm flipH="1">
          <a:off x="13033591" y="1783555"/>
          <a:ext cx="1834936" cy="321470"/>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5</xdr:col>
      <xdr:colOff>2476500</xdr:colOff>
      <xdr:row>4</xdr:row>
      <xdr:rowOff>135730</xdr:rowOff>
    </xdr:from>
    <xdr:ext cx="1828802" cy="297658"/>
    <xdr:sp macro="" textlink="">
      <xdr:nvSpPr>
        <xdr:cNvPr id="56" name="TextBox 55">
          <a:hlinkClick xmlns:r="http://schemas.openxmlformats.org/officeDocument/2006/relationships" r:id="rId21"/>
          <a:extLst>
            <a:ext uri="{FF2B5EF4-FFF2-40B4-BE49-F238E27FC236}">
              <a16:creationId xmlns:a16="http://schemas.microsoft.com/office/drawing/2014/main" id="{00000000-0008-0000-0800-000038000000}"/>
            </a:ext>
          </a:extLst>
        </xdr:cNvPr>
        <xdr:cNvSpPr txBox="1"/>
      </xdr:nvSpPr>
      <xdr:spPr>
        <a:xfrm flipH="1">
          <a:off x="13049250" y="1193005"/>
          <a:ext cx="1828802"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2476502</xdr:colOff>
      <xdr:row>10</xdr:row>
      <xdr:rowOff>126205</xdr:rowOff>
    </xdr:from>
    <xdr:ext cx="1834935" cy="297658"/>
    <xdr:sp macro="" textlink="">
      <xdr:nvSpPr>
        <xdr:cNvPr id="57" name="TextBox 56">
          <a:hlinkClick xmlns:r="http://schemas.openxmlformats.org/officeDocument/2006/relationships" r:id="rId22"/>
          <a:extLst>
            <a:ext uri="{FF2B5EF4-FFF2-40B4-BE49-F238E27FC236}">
              <a16:creationId xmlns:a16="http://schemas.microsoft.com/office/drawing/2014/main" id="{00000000-0008-0000-0800-000039000000}"/>
            </a:ext>
          </a:extLst>
        </xdr:cNvPr>
        <xdr:cNvSpPr txBox="1"/>
      </xdr:nvSpPr>
      <xdr:spPr>
        <a:xfrm flipH="1">
          <a:off x="13049252" y="2097880"/>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628652</xdr:colOff>
      <xdr:row>3</xdr:row>
      <xdr:rowOff>2380</xdr:rowOff>
    </xdr:from>
    <xdr:ext cx="1844461" cy="297658"/>
    <xdr:sp macro="" textlink="">
      <xdr:nvSpPr>
        <xdr:cNvPr id="59" name="TextBox 58">
          <a:hlinkClick xmlns:r="http://schemas.openxmlformats.org/officeDocument/2006/relationships" r:id="rId11"/>
          <a:extLst>
            <a:ext uri="{FF2B5EF4-FFF2-40B4-BE49-F238E27FC236}">
              <a16:creationId xmlns:a16="http://schemas.microsoft.com/office/drawing/2014/main" id="{00000000-0008-0000-0800-00003B000000}"/>
            </a:ext>
          </a:extLst>
        </xdr:cNvPr>
        <xdr:cNvSpPr txBox="1"/>
      </xdr:nvSpPr>
      <xdr:spPr>
        <a:xfrm flipH="1">
          <a:off x="11201402" y="90725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twoCellAnchor>
    <xdr:from>
      <xdr:col>0</xdr:col>
      <xdr:colOff>0</xdr:colOff>
      <xdr:row>67</xdr:row>
      <xdr:rowOff>38099</xdr:rowOff>
    </xdr:from>
    <xdr:to>
      <xdr:col>3</xdr:col>
      <xdr:colOff>152401</xdr:colOff>
      <xdr:row>81</xdr:row>
      <xdr:rowOff>57150</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180974</xdr:colOff>
      <xdr:row>67</xdr:row>
      <xdr:rowOff>47624</xdr:rowOff>
    </xdr:from>
    <xdr:to>
      <xdr:col>4</xdr:col>
      <xdr:colOff>1152526</xdr:colOff>
      <xdr:row>81</xdr:row>
      <xdr:rowOff>66675</xdr:rowOff>
    </xdr:to>
    <xdr:graphicFrame macro="">
      <xdr:nvGraphicFramePr>
        <xdr:cNvPr id="35" name="Chart 34">
          <a:extLst>
            <a:ext uri="{FF2B5EF4-FFF2-40B4-BE49-F238E27FC236}">
              <a16:creationId xmlns:a16="http://schemas.microsoft.com/office/drawing/2014/main" id="{00000000-0008-0000-08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1181099</xdr:colOff>
      <xdr:row>67</xdr:row>
      <xdr:rowOff>57149</xdr:rowOff>
    </xdr:from>
    <xdr:to>
      <xdr:col>4</xdr:col>
      <xdr:colOff>4381501</xdr:colOff>
      <xdr:row>81</xdr:row>
      <xdr:rowOff>76200</xdr:rowOff>
    </xdr:to>
    <xdr:graphicFrame macro="">
      <xdr:nvGraphicFramePr>
        <xdr:cNvPr id="36" name="Chart 35">
          <a:extLst>
            <a:ext uri="{FF2B5EF4-FFF2-40B4-BE49-F238E27FC236}">
              <a16:creationId xmlns:a16="http://schemas.microsoft.com/office/drawing/2014/main" id="{00000000-0008-0000-08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4419599</xdr:colOff>
      <xdr:row>67</xdr:row>
      <xdr:rowOff>57149</xdr:rowOff>
    </xdr:from>
    <xdr:to>
      <xdr:col>5</xdr:col>
      <xdr:colOff>2324101</xdr:colOff>
      <xdr:row>81</xdr:row>
      <xdr:rowOff>76200</xdr:rowOff>
    </xdr:to>
    <xdr:graphicFrame macro="">
      <xdr:nvGraphicFramePr>
        <xdr:cNvPr id="37" name="Chart 36">
          <a:extLst>
            <a:ext uri="{FF2B5EF4-FFF2-40B4-BE49-F238E27FC236}">
              <a16:creationId xmlns:a16="http://schemas.microsoft.com/office/drawing/2014/main" id="{00000000-0008-0000-08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2337434</xdr:colOff>
      <xdr:row>81</xdr:row>
      <xdr:rowOff>80009</xdr:rowOff>
    </xdr:from>
    <xdr:to>
      <xdr:col>5</xdr:col>
      <xdr:colOff>5095876</xdr:colOff>
      <xdr:row>95</xdr:row>
      <xdr:rowOff>99060</xdr:rowOff>
    </xdr:to>
    <xdr:graphicFrame macro="">
      <xdr:nvGraphicFramePr>
        <xdr:cNvPr id="38" name="Chart 37">
          <a:extLst>
            <a:ext uri="{FF2B5EF4-FFF2-40B4-BE49-F238E27FC236}">
              <a16:creationId xmlns:a16="http://schemas.microsoft.com/office/drawing/2014/main" id="{00000000-0008-0000-08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714375</xdr:colOff>
          <xdr:row>23</xdr:row>
          <xdr:rowOff>47625</xdr:rowOff>
        </xdr:from>
        <xdr:to>
          <xdr:col>1</xdr:col>
          <xdr:colOff>1495425</xdr:colOff>
          <xdr:row>23</xdr:row>
          <xdr:rowOff>247650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8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23</xdr:row>
          <xdr:rowOff>76200</xdr:rowOff>
        </xdr:from>
        <xdr:to>
          <xdr:col>3</xdr:col>
          <xdr:colOff>1590675</xdr:colOff>
          <xdr:row>23</xdr:row>
          <xdr:rowOff>276225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8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xdr:colOff>
          <xdr:row>23</xdr:row>
          <xdr:rowOff>57150</xdr:rowOff>
        </xdr:from>
        <xdr:to>
          <xdr:col>4</xdr:col>
          <xdr:colOff>2552700</xdr:colOff>
          <xdr:row>23</xdr:row>
          <xdr:rowOff>257175</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8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2339340</xdr:colOff>
      <xdr:row>67</xdr:row>
      <xdr:rowOff>53340</xdr:rowOff>
    </xdr:from>
    <xdr:to>
      <xdr:col>5</xdr:col>
      <xdr:colOff>5082542</xdr:colOff>
      <xdr:row>81</xdr:row>
      <xdr:rowOff>72391</xdr:rowOff>
    </xdr:to>
    <xdr:graphicFrame macro="">
      <xdr:nvGraphicFramePr>
        <xdr:cNvPr id="39" name="Chart 38">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xdr:row>
      <xdr:rowOff>76200</xdr:rowOff>
    </xdr:from>
    <xdr:to>
      <xdr:col>3</xdr:col>
      <xdr:colOff>2228850</xdr:colOff>
      <xdr:row>20</xdr:row>
      <xdr:rowOff>114299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2257426</xdr:colOff>
      <xdr:row>2</xdr:row>
      <xdr:rowOff>85724</xdr:rowOff>
    </xdr:from>
    <xdr:to>
      <xdr:col>5</xdr:col>
      <xdr:colOff>1</xdr:colOff>
      <xdr:row>20</xdr:row>
      <xdr:rowOff>142875</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9525</xdr:colOff>
      <xdr:row>0</xdr:row>
      <xdr:rowOff>495299</xdr:rowOff>
    </xdr:from>
    <xdr:ext cx="5305425" cy="314325"/>
    <xdr:sp macro="" textlink="Table!J60">
      <xdr:nvSpPr>
        <xdr:cNvPr id="4" name="TextBox 3">
          <a:extLst>
            <a:ext uri="{FF2B5EF4-FFF2-40B4-BE49-F238E27FC236}">
              <a16:creationId xmlns:a16="http://schemas.microsoft.com/office/drawing/2014/main" id="{00000000-0008-0000-0900-000004000000}"/>
            </a:ext>
          </a:extLst>
        </xdr:cNvPr>
        <xdr:cNvSpPr txBox="1"/>
      </xdr:nvSpPr>
      <xdr:spPr>
        <a:xfrm>
          <a:off x="9525" y="495299"/>
          <a:ext cx="5305425" cy="314325"/>
        </a:xfrm>
        <a:prstGeom prst="rect">
          <a:avLst/>
        </a:prstGeom>
        <a:solidFill>
          <a:schemeClr val="accent3">
            <a:lumMod val="75000"/>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t">
          <a:noAutofit/>
        </a:bodyPr>
        <a:lstStyle/>
        <a:p>
          <a:pPr algn="ctr"/>
          <a:fld id="{97AF0C99-2ACC-49A7-B184-3DB008E61610}" type="TxLink">
            <a:rPr lang="en-US" sz="1600" b="0" i="0" u="none" strike="noStrike">
              <a:solidFill>
                <a:schemeClr val="bg1"/>
              </a:solidFill>
              <a:latin typeface="Lucida Sans" pitchFamily="34" charset="0"/>
              <a:cs typeface="Arial"/>
            </a:rPr>
            <a:pPr algn="ctr"/>
            <a:t>2019 GSE-TL by NOC</a:t>
          </a:fld>
          <a:endParaRPr lang="en-NZ" sz="1600" baseline="0">
            <a:solidFill>
              <a:schemeClr val="bg1"/>
            </a:solidFill>
            <a:latin typeface="Lucida Sans" pitchFamily="34" charset="0"/>
          </a:endParaRPr>
        </a:p>
      </xdr:txBody>
    </xdr:sp>
    <xdr:clientData/>
  </xdr:oneCellAnchor>
  <xdr:oneCellAnchor>
    <xdr:from>
      <xdr:col>3</xdr:col>
      <xdr:colOff>2266950</xdr:colOff>
      <xdr:row>0</xdr:row>
      <xdr:rowOff>495300</xdr:rowOff>
    </xdr:from>
    <xdr:ext cx="5305425" cy="314325"/>
    <xdr:sp macro="" textlink="Table!K60">
      <xdr:nvSpPr>
        <xdr:cNvPr id="5" name="TextBox 4">
          <a:extLst>
            <a:ext uri="{FF2B5EF4-FFF2-40B4-BE49-F238E27FC236}">
              <a16:creationId xmlns:a16="http://schemas.microsoft.com/office/drawing/2014/main" id="{00000000-0008-0000-0900-000005000000}"/>
            </a:ext>
          </a:extLst>
        </xdr:cNvPr>
        <xdr:cNvSpPr txBox="1"/>
      </xdr:nvSpPr>
      <xdr:spPr>
        <a:xfrm>
          <a:off x="5276850" y="495300"/>
          <a:ext cx="5305425" cy="314325"/>
        </a:xfrm>
        <a:prstGeom prst="rect">
          <a:avLst/>
        </a:prstGeom>
        <a:solidFill>
          <a:srgbClr val="319F29"/>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AE0CA2DF-988E-4627-AAB0-D18C39927F4B}" type="TxLink">
            <a:rPr lang="en-US" sz="1600" b="0" i="0" u="none" strike="noStrike">
              <a:solidFill>
                <a:schemeClr val="bg1"/>
              </a:solidFill>
              <a:latin typeface="Lucida Sans" pitchFamily="34" charset="0"/>
              <a:cs typeface="Arial"/>
            </a:rPr>
            <a:pPr algn="ctr"/>
            <a:t>2019 Deviation from the National GSE-TL by NOC</a:t>
          </a:fld>
          <a:endParaRPr lang="en-NZ" sz="1600" baseline="0">
            <a:solidFill>
              <a:schemeClr val="bg1"/>
            </a:solidFill>
            <a:latin typeface="Lucida Sans" pitchFamily="34" charset="0"/>
          </a:endParaRPr>
        </a:p>
      </xdr:txBody>
    </xdr:sp>
    <xdr:clientData/>
  </xdr:oneCellAnchor>
  <xdr:twoCellAnchor>
    <xdr:from>
      <xdr:col>0</xdr:col>
      <xdr:colOff>47625</xdr:colOff>
      <xdr:row>44</xdr:row>
      <xdr:rowOff>19049</xdr:rowOff>
    </xdr:from>
    <xdr:to>
      <xdr:col>3</xdr:col>
      <xdr:colOff>2171700</xdr:colOff>
      <xdr:row>62</xdr:row>
      <xdr:rowOff>66674</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2247901</xdr:colOff>
      <xdr:row>23</xdr:row>
      <xdr:rowOff>304801</xdr:rowOff>
    </xdr:from>
    <xdr:to>
      <xdr:col>5</xdr:col>
      <xdr:colOff>9526</xdr:colOff>
      <xdr:row>42</xdr:row>
      <xdr:rowOff>114300</xdr:rowOff>
    </xdr:to>
    <xdr:graphicFrame macro="">
      <xdr:nvGraphicFramePr>
        <xdr:cNvPr id="7" name="Chart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24</xdr:row>
      <xdr:rowOff>0</xdr:rowOff>
    </xdr:from>
    <xdr:to>
      <xdr:col>3</xdr:col>
      <xdr:colOff>2200275</xdr:colOff>
      <xdr:row>42</xdr:row>
      <xdr:rowOff>123826</xdr:rowOff>
    </xdr:to>
    <xdr:graphicFrame macro="">
      <xdr:nvGraphicFramePr>
        <xdr:cNvPr id="9" name="Chart 8">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76200</xdr:colOff>
      <xdr:row>24</xdr:row>
      <xdr:rowOff>0</xdr:rowOff>
    </xdr:from>
    <xdr:to>
      <xdr:col>5</xdr:col>
      <xdr:colOff>5381625</xdr:colOff>
      <xdr:row>42</xdr:row>
      <xdr:rowOff>123824</xdr:rowOff>
    </xdr:to>
    <xdr:graphicFrame macro="">
      <xdr:nvGraphicFramePr>
        <xdr:cNvPr id="12" name="Chart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2228849</xdr:colOff>
      <xdr:row>43</xdr:row>
      <xdr:rowOff>1</xdr:rowOff>
    </xdr:from>
    <xdr:to>
      <xdr:col>4</xdr:col>
      <xdr:colOff>5286374</xdr:colOff>
      <xdr:row>61</xdr:row>
      <xdr:rowOff>47626</xdr:rowOff>
    </xdr:to>
    <xdr:graphicFrame macro="">
      <xdr:nvGraphicFramePr>
        <xdr:cNvPr id="13" name="Chart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66675</xdr:colOff>
      <xdr:row>43</xdr:row>
      <xdr:rowOff>1</xdr:rowOff>
    </xdr:from>
    <xdr:to>
      <xdr:col>5</xdr:col>
      <xdr:colOff>5381624</xdr:colOff>
      <xdr:row>61</xdr:row>
      <xdr:rowOff>57150</xdr:rowOff>
    </xdr:to>
    <xdr:graphicFrame macro="">
      <xdr:nvGraphicFramePr>
        <xdr:cNvPr id="15" name="Chart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5</xdr:col>
      <xdr:colOff>952499</xdr:colOff>
      <xdr:row>1</xdr:row>
      <xdr:rowOff>0</xdr:rowOff>
    </xdr:from>
    <xdr:ext cx="1838325" cy="311127"/>
    <xdr:sp macro="" textlink="">
      <xdr:nvSpPr>
        <xdr:cNvPr id="14" name="TextBox 13">
          <a:hlinkClick xmlns:r="http://schemas.openxmlformats.org/officeDocument/2006/relationships" r:id="rId9"/>
          <a:extLst>
            <a:ext uri="{FF2B5EF4-FFF2-40B4-BE49-F238E27FC236}">
              <a16:creationId xmlns:a16="http://schemas.microsoft.com/office/drawing/2014/main" id="{00000000-0008-0000-0900-00000E000000}"/>
            </a:ext>
          </a:extLst>
        </xdr:cNvPr>
        <xdr:cNvSpPr txBox="1"/>
      </xdr:nvSpPr>
      <xdr:spPr>
        <a:xfrm>
          <a:off x="11525249" y="504825"/>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3705224</xdr:colOff>
      <xdr:row>1</xdr:row>
      <xdr:rowOff>0</xdr:rowOff>
    </xdr:from>
    <xdr:ext cx="885825" cy="309562"/>
    <xdr:sp macro="" textlink="">
      <xdr:nvSpPr>
        <xdr:cNvPr id="16" name="TextBox 15">
          <a:hlinkClick xmlns:r="http://schemas.openxmlformats.org/officeDocument/2006/relationships" r:id="rId10"/>
          <a:extLst>
            <a:ext uri="{FF2B5EF4-FFF2-40B4-BE49-F238E27FC236}">
              <a16:creationId xmlns:a16="http://schemas.microsoft.com/office/drawing/2014/main" id="{00000000-0008-0000-0900-000010000000}"/>
            </a:ext>
          </a:extLst>
        </xdr:cNvPr>
        <xdr:cNvSpPr txBox="1"/>
      </xdr:nvSpPr>
      <xdr:spPr>
        <a:xfrm>
          <a:off x="14277974" y="504825"/>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2800349</xdr:colOff>
      <xdr:row>0</xdr:row>
      <xdr:rowOff>495300</xdr:rowOff>
    </xdr:from>
    <xdr:ext cx="904875" cy="309562"/>
    <xdr:sp macro="" textlink="">
      <xdr:nvSpPr>
        <xdr:cNvPr id="17" name="TextBox 16">
          <a:hlinkClick xmlns:r="http://schemas.openxmlformats.org/officeDocument/2006/relationships" r:id="rId11"/>
          <a:extLst>
            <a:ext uri="{FF2B5EF4-FFF2-40B4-BE49-F238E27FC236}">
              <a16:creationId xmlns:a16="http://schemas.microsoft.com/office/drawing/2014/main" id="{00000000-0008-0000-0900-000011000000}"/>
            </a:ext>
          </a:extLst>
        </xdr:cNvPr>
        <xdr:cNvSpPr txBox="1"/>
      </xdr:nvSpPr>
      <xdr:spPr>
        <a:xfrm>
          <a:off x="13373099" y="49530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1838326</xdr:colOff>
      <xdr:row>14</xdr:row>
      <xdr:rowOff>21430</xdr:rowOff>
    </xdr:from>
    <xdr:ext cx="1838325" cy="297658"/>
    <xdr:sp macro="" textlink="">
      <xdr:nvSpPr>
        <xdr:cNvPr id="30" name="TextBox 29">
          <a:hlinkClick xmlns:r="http://schemas.openxmlformats.org/officeDocument/2006/relationships" r:id="rId12"/>
          <a:extLst>
            <a:ext uri="{FF2B5EF4-FFF2-40B4-BE49-F238E27FC236}">
              <a16:creationId xmlns:a16="http://schemas.microsoft.com/office/drawing/2014/main" id="{00000000-0008-0000-0900-00001E000000}"/>
            </a:ext>
          </a:extLst>
        </xdr:cNvPr>
        <xdr:cNvSpPr txBox="1"/>
      </xdr:nvSpPr>
      <xdr:spPr>
        <a:xfrm flipH="1">
          <a:off x="12411076" y="2602705"/>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2781298</xdr:colOff>
      <xdr:row>6</xdr:row>
      <xdr:rowOff>69055</xdr:rowOff>
    </xdr:from>
    <xdr:ext cx="1847853" cy="297658"/>
    <xdr:sp macro="" textlink="">
      <xdr:nvSpPr>
        <xdr:cNvPr id="32" name="TextBox 31">
          <a:hlinkClick xmlns:r="http://schemas.openxmlformats.org/officeDocument/2006/relationships" r:id="rId13"/>
          <a:extLst>
            <a:ext uri="{FF2B5EF4-FFF2-40B4-BE49-F238E27FC236}">
              <a16:creationId xmlns:a16="http://schemas.microsoft.com/office/drawing/2014/main" id="{00000000-0008-0000-0900-000020000000}"/>
            </a:ext>
          </a:extLst>
        </xdr:cNvPr>
        <xdr:cNvSpPr txBox="1"/>
      </xdr:nvSpPr>
      <xdr:spPr>
        <a:xfrm flipH="1">
          <a:off x="13354048" y="1431130"/>
          <a:ext cx="184785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942975</xdr:colOff>
      <xdr:row>8</xdr:row>
      <xdr:rowOff>59530</xdr:rowOff>
    </xdr:from>
    <xdr:ext cx="1857376" cy="297658"/>
    <xdr:sp macro="" textlink="">
      <xdr:nvSpPr>
        <xdr:cNvPr id="33" name="TextBox 32">
          <a:hlinkClick xmlns:r="http://schemas.openxmlformats.org/officeDocument/2006/relationships" r:id="rId14"/>
          <a:extLst>
            <a:ext uri="{FF2B5EF4-FFF2-40B4-BE49-F238E27FC236}">
              <a16:creationId xmlns:a16="http://schemas.microsoft.com/office/drawing/2014/main" id="{00000000-0008-0000-0900-000021000000}"/>
            </a:ext>
          </a:extLst>
        </xdr:cNvPr>
        <xdr:cNvSpPr txBox="1"/>
      </xdr:nvSpPr>
      <xdr:spPr>
        <a:xfrm flipH="1">
          <a:off x="11515725" y="1726405"/>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923927</xdr:colOff>
      <xdr:row>12</xdr:row>
      <xdr:rowOff>50005</xdr:rowOff>
    </xdr:from>
    <xdr:ext cx="1847850" cy="297658"/>
    <xdr:sp macro="" textlink="">
      <xdr:nvSpPr>
        <xdr:cNvPr id="42" name="TextBox 41">
          <a:hlinkClick xmlns:r="http://schemas.openxmlformats.org/officeDocument/2006/relationships" r:id="rId15"/>
          <a:extLst>
            <a:ext uri="{FF2B5EF4-FFF2-40B4-BE49-F238E27FC236}">
              <a16:creationId xmlns:a16="http://schemas.microsoft.com/office/drawing/2014/main" id="{00000000-0008-0000-0900-00002A000000}"/>
            </a:ext>
          </a:extLst>
        </xdr:cNvPr>
        <xdr:cNvSpPr txBox="1"/>
      </xdr:nvSpPr>
      <xdr:spPr>
        <a:xfrm flipH="1">
          <a:off x="11496677" y="2326480"/>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2775166</xdr:colOff>
      <xdr:row>12</xdr:row>
      <xdr:rowOff>28575</xdr:rowOff>
    </xdr:from>
    <xdr:ext cx="1853985" cy="297658"/>
    <xdr:sp macro="" textlink="">
      <xdr:nvSpPr>
        <xdr:cNvPr id="50" name="TextBox 49">
          <a:hlinkClick xmlns:r="http://schemas.openxmlformats.org/officeDocument/2006/relationships" r:id="rId16"/>
          <a:extLst>
            <a:ext uri="{FF2B5EF4-FFF2-40B4-BE49-F238E27FC236}">
              <a16:creationId xmlns:a16="http://schemas.microsoft.com/office/drawing/2014/main" id="{00000000-0008-0000-0900-000032000000}"/>
            </a:ext>
          </a:extLst>
        </xdr:cNvPr>
        <xdr:cNvSpPr txBox="1"/>
      </xdr:nvSpPr>
      <xdr:spPr>
        <a:xfrm flipH="1">
          <a:off x="13347916" y="2305050"/>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2803741</xdr:colOff>
      <xdr:row>2</xdr:row>
      <xdr:rowOff>76200</xdr:rowOff>
    </xdr:from>
    <xdr:ext cx="1834936" cy="297658"/>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0900-000033000000}"/>
            </a:ext>
          </a:extLst>
        </xdr:cNvPr>
        <xdr:cNvSpPr txBox="1"/>
      </xdr:nvSpPr>
      <xdr:spPr>
        <a:xfrm flipH="1">
          <a:off x="13376491" y="828675"/>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946367</xdr:colOff>
      <xdr:row>4</xdr:row>
      <xdr:rowOff>76200</xdr:rowOff>
    </xdr:from>
    <xdr:ext cx="1844460" cy="297658"/>
    <xdr:sp macro="" textlink="">
      <xdr:nvSpPr>
        <xdr:cNvPr id="53" name="TextBox 52">
          <a:hlinkClick xmlns:r="http://schemas.openxmlformats.org/officeDocument/2006/relationships" r:id="rId10"/>
          <a:extLst>
            <a:ext uri="{FF2B5EF4-FFF2-40B4-BE49-F238E27FC236}">
              <a16:creationId xmlns:a16="http://schemas.microsoft.com/office/drawing/2014/main" id="{00000000-0008-0000-0900-000035000000}"/>
            </a:ext>
          </a:extLst>
        </xdr:cNvPr>
        <xdr:cNvSpPr txBox="1"/>
      </xdr:nvSpPr>
      <xdr:spPr>
        <a:xfrm flipH="1">
          <a:off x="11519117" y="1133475"/>
          <a:ext cx="1844460" cy="297658"/>
        </a:xfrm>
        <a:prstGeom prst="rect">
          <a:avLst/>
        </a:prstGeom>
        <a:solidFill>
          <a:schemeClr val="accent4">
            <a:lumMod val="60000"/>
            <a:lumOff val="4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-Category-IL</a:t>
          </a:r>
          <a:endParaRPr lang="en-NZ" sz="1100">
            <a:solidFill>
              <a:sysClr val="windowText" lastClr="000000"/>
            </a:solidFill>
          </a:endParaRPr>
        </a:p>
      </xdr:txBody>
    </xdr:sp>
    <xdr:clientData/>
  </xdr:oneCellAnchor>
  <xdr:oneCellAnchor>
    <xdr:from>
      <xdr:col>5</xdr:col>
      <xdr:colOff>936840</xdr:colOff>
      <xdr:row>10</xdr:row>
      <xdr:rowOff>57150</xdr:rowOff>
    </xdr:from>
    <xdr:ext cx="1873036" cy="297658"/>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0900-000036000000}"/>
            </a:ext>
          </a:extLst>
        </xdr:cNvPr>
        <xdr:cNvSpPr txBox="1"/>
      </xdr:nvSpPr>
      <xdr:spPr>
        <a:xfrm flipH="1">
          <a:off x="11509590" y="2028825"/>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5</xdr:col>
      <xdr:colOff>2803741</xdr:colOff>
      <xdr:row>8</xdr:row>
      <xdr:rowOff>69055</xdr:rowOff>
    </xdr:from>
    <xdr:ext cx="1834936" cy="285749"/>
    <xdr:sp macro="" textlink="">
      <xdr:nvSpPr>
        <xdr:cNvPr id="55" name="TextBox 54">
          <a:hlinkClick xmlns:r="http://schemas.openxmlformats.org/officeDocument/2006/relationships" r:id="rId18"/>
          <a:extLst>
            <a:ext uri="{FF2B5EF4-FFF2-40B4-BE49-F238E27FC236}">
              <a16:creationId xmlns:a16="http://schemas.microsoft.com/office/drawing/2014/main" id="{00000000-0008-0000-0900-000037000000}"/>
            </a:ext>
          </a:extLst>
        </xdr:cNvPr>
        <xdr:cNvSpPr txBox="1"/>
      </xdr:nvSpPr>
      <xdr:spPr>
        <a:xfrm flipH="1">
          <a:off x="13376491" y="1735930"/>
          <a:ext cx="1834936" cy="285749"/>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5</xdr:col>
      <xdr:colOff>2809875</xdr:colOff>
      <xdr:row>4</xdr:row>
      <xdr:rowOff>69055</xdr:rowOff>
    </xdr:from>
    <xdr:ext cx="1828802" cy="297658"/>
    <xdr:sp macro="" textlink="">
      <xdr:nvSpPr>
        <xdr:cNvPr id="56" name="TextBox 55">
          <a:hlinkClick xmlns:r="http://schemas.openxmlformats.org/officeDocument/2006/relationships" r:id="rId19"/>
          <a:extLst>
            <a:ext uri="{FF2B5EF4-FFF2-40B4-BE49-F238E27FC236}">
              <a16:creationId xmlns:a16="http://schemas.microsoft.com/office/drawing/2014/main" id="{00000000-0008-0000-0900-000038000000}"/>
            </a:ext>
          </a:extLst>
        </xdr:cNvPr>
        <xdr:cNvSpPr txBox="1"/>
      </xdr:nvSpPr>
      <xdr:spPr>
        <a:xfrm flipH="1">
          <a:off x="13382625" y="1126330"/>
          <a:ext cx="1828802"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2800352</xdr:colOff>
      <xdr:row>10</xdr:row>
      <xdr:rowOff>30955</xdr:rowOff>
    </xdr:from>
    <xdr:ext cx="1834935" cy="297658"/>
    <xdr:sp macro="" textlink="">
      <xdr:nvSpPr>
        <xdr:cNvPr id="57" name="TextBox 56">
          <a:hlinkClick xmlns:r="http://schemas.openxmlformats.org/officeDocument/2006/relationships" r:id="rId20"/>
          <a:extLst>
            <a:ext uri="{FF2B5EF4-FFF2-40B4-BE49-F238E27FC236}">
              <a16:creationId xmlns:a16="http://schemas.microsoft.com/office/drawing/2014/main" id="{00000000-0008-0000-0900-000039000000}"/>
            </a:ext>
          </a:extLst>
        </xdr:cNvPr>
        <xdr:cNvSpPr txBox="1"/>
      </xdr:nvSpPr>
      <xdr:spPr>
        <a:xfrm flipH="1">
          <a:off x="13373102" y="2002630"/>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952502</xdr:colOff>
      <xdr:row>2</xdr:row>
      <xdr:rowOff>78580</xdr:rowOff>
    </xdr:from>
    <xdr:ext cx="1844461" cy="297658"/>
    <xdr:sp macro="" textlink="">
      <xdr:nvSpPr>
        <xdr:cNvPr id="59" name="TextBox 58">
          <a:hlinkClick xmlns:r="http://schemas.openxmlformats.org/officeDocument/2006/relationships" r:id="rId21"/>
          <a:extLst>
            <a:ext uri="{FF2B5EF4-FFF2-40B4-BE49-F238E27FC236}">
              <a16:creationId xmlns:a16="http://schemas.microsoft.com/office/drawing/2014/main" id="{00000000-0008-0000-0900-00003B000000}"/>
            </a:ext>
          </a:extLst>
        </xdr:cNvPr>
        <xdr:cNvSpPr txBox="1"/>
      </xdr:nvSpPr>
      <xdr:spPr>
        <a:xfrm flipH="1">
          <a:off x="11525252" y="831055"/>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xdr:twoCellAnchor editAs="oneCell">
    <xdr:from>
      <xdr:col>5</xdr:col>
      <xdr:colOff>1047750</xdr:colOff>
      <xdr:row>16</xdr:row>
      <xdr:rowOff>28574</xdr:rowOff>
    </xdr:from>
    <xdr:to>
      <xdr:col>5</xdr:col>
      <xdr:colOff>1411605</xdr:colOff>
      <xdr:row>16</xdr:row>
      <xdr:rowOff>31072</xdr:rowOff>
    </xdr:to>
    <xdr:pic>
      <xdr:nvPicPr>
        <xdr:cNvPr id="62" name="Picture 61" descr="C:\Documents and Settings\BernadetteB\Local Settings\Temporary Internet Files\Content.IE5\1K9I0S5U\MC900432555[1].png">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1620500" y="2914649"/>
          <a:ext cx="447675" cy="409575"/>
        </a:xfrm>
        <a:prstGeom prst="rect">
          <a:avLst/>
        </a:prstGeom>
        <a:noFill/>
      </xdr:spPr>
    </xdr:pic>
    <xdr:clientData/>
  </xdr:twoCellAnchor>
  <xdr:twoCellAnchor>
    <xdr:from>
      <xdr:col>0</xdr:col>
      <xdr:colOff>0</xdr:colOff>
      <xdr:row>65</xdr:row>
      <xdr:rowOff>0</xdr:rowOff>
    </xdr:from>
    <xdr:to>
      <xdr:col>3</xdr:col>
      <xdr:colOff>152401</xdr:colOff>
      <xdr:row>79</xdr:row>
      <xdr:rowOff>19051</xdr:rowOff>
    </xdr:to>
    <xdr:graphicFrame macro="">
      <xdr:nvGraphicFramePr>
        <xdr:cNvPr id="34" name="Chart 33">
          <a:extLst>
            <a:ext uri="{FF2B5EF4-FFF2-40B4-BE49-F238E27FC236}">
              <a16:creationId xmlns:a16="http://schemas.microsoft.com/office/drawing/2014/main" id="{00000000-0008-0000-09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180974</xdr:colOff>
      <xdr:row>65</xdr:row>
      <xdr:rowOff>9525</xdr:rowOff>
    </xdr:from>
    <xdr:to>
      <xdr:col>4</xdr:col>
      <xdr:colOff>1152526</xdr:colOff>
      <xdr:row>79</xdr:row>
      <xdr:rowOff>28576</xdr:rowOff>
    </xdr:to>
    <xdr:graphicFrame macro="">
      <xdr:nvGraphicFramePr>
        <xdr:cNvPr id="35" name="Chart 34">
          <a:extLst>
            <a:ext uri="{FF2B5EF4-FFF2-40B4-BE49-F238E27FC236}">
              <a16:creationId xmlns:a16="http://schemas.microsoft.com/office/drawing/2014/main" id="{00000000-0008-0000-09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1181099</xdr:colOff>
      <xdr:row>65</xdr:row>
      <xdr:rowOff>19050</xdr:rowOff>
    </xdr:from>
    <xdr:to>
      <xdr:col>4</xdr:col>
      <xdr:colOff>4381501</xdr:colOff>
      <xdr:row>79</xdr:row>
      <xdr:rowOff>38101</xdr:rowOff>
    </xdr:to>
    <xdr:graphicFrame macro="">
      <xdr:nvGraphicFramePr>
        <xdr:cNvPr id="36" name="Chart 35">
          <a:extLst>
            <a:ext uri="{FF2B5EF4-FFF2-40B4-BE49-F238E27FC236}">
              <a16:creationId xmlns:a16="http://schemas.microsoft.com/office/drawing/2014/main" id="{00000000-0008-0000-09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4419599</xdr:colOff>
      <xdr:row>65</xdr:row>
      <xdr:rowOff>19050</xdr:rowOff>
    </xdr:from>
    <xdr:to>
      <xdr:col>5</xdr:col>
      <xdr:colOff>2324101</xdr:colOff>
      <xdr:row>79</xdr:row>
      <xdr:rowOff>38101</xdr:rowOff>
    </xdr:to>
    <xdr:graphicFrame macro="">
      <xdr:nvGraphicFramePr>
        <xdr:cNvPr id="37" name="Chart 36">
          <a:extLst>
            <a:ext uri="{FF2B5EF4-FFF2-40B4-BE49-F238E27FC236}">
              <a16:creationId xmlns:a16="http://schemas.microsoft.com/office/drawing/2014/main" id="{00000000-0008-0000-09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2322194</xdr:colOff>
      <xdr:row>79</xdr:row>
      <xdr:rowOff>26670</xdr:rowOff>
    </xdr:from>
    <xdr:to>
      <xdr:col>5</xdr:col>
      <xdr:colOff>5080636</xdr:colOff>
      <xdr:row>93</xdr:row>
      <xdr:rowOff>45721</xdr:rowOff>
    </xdr:to>
    <xdr:graphicFrame macro="">
      <xdr:nvGraphicFramePr>
        <xdr:cNvPr id="38" name="Chart 37">
          <a:extLst>
            <a:ext uri="{FF2B5EF4-FFF2-40B4-BE49-F238E27FC236}">
              <a16:creationId xmlns:a16="http://schemas.microsoft.com/office/drawing/2014/main" id="{00000000-0008-0000-09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714375</xdr:colOff>
          <xdr:row>22</xdr:row>
          <xdr:rowOff>47625</xdr:rowOff>
        </xdr:from>
        <xdr:to>
          <xdr:col>1</xdr:col>
          <xdr:colOff>1495425</xdr:colOff>
          <xdr:row>22</xdr:row>
          <xdr:rowOff>247650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9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22</xdr:row>
          <xdr:rowOff>76200</xdr:rowOff>
        </xdr:from>
        <xdr:to>
          <xdr:col>3</xdr:col>
          <xdr:colOff>1590675</xdr:colOff>
          <xdr:row>22</xdr:row>
          <xdr:rowOff>276225</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9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xdr:colOff>
          <xdr:row>22</xdr:row>
          <xdr:rowOff>57150</xdr:rowOff>
        </xdr:from>
        <xdr:to>
          <xdr:col>4</xdr:col>
          <xdr:colOff>2552700</xdr:colOff>
          <xdr:row>22</xdr:row>
          <xdr:rowOff>257175</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9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2331720</xdr:colOff>
      <xdr:row>65</xdr:row>
      <xdr:rowOff>7620</xdr:rowOff>
    </xdr:from>
    <xdr:to>
      <xdr:col>5</xdr:col>
      <xdr:colOff>5074922</xdr:colOff>
      <xdr:row>79</xdr:row>
      <xdr:rowOff>26671</xdr:rowOff>
    </xdr:to>
    <xdr:graphicFrame macro="">
      <xdr:nvGraphicFramePr>
        <xdr:cNvPr id="39" name="Chart 38">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oneCellAnchor>
    <xdr:from>
      <xdr:col>5</xdr:col>
      <xdr:colOff>906780</xdr:colOff>
      <xdr:row>6</xdr:row>
      <xdr:rowOff>76200</xdr:rowOff>
    </xdr:from>
    <xdr:ext cx="1873036" cy="297658"/>
    <xdr:sp macro="" textlink="">
      <xdr:nvSpPr>
        <xdr:cNvPr id="40" name="TextBox 39">
          <a:hlinkClick xmlns:r="http://schemas.openxmlformats.org/officeDocument/2006/relationships" r:id="rId29"/>
          <a:extLst>
            <a:ext uri="{FF2B5EF4-FFF2-40B4-BE49-F238E27FC236}">
              <a16:creationId xmlns:a16="http://schemas.microsoft.com/office/drawing/2014/main" id="{00000000-0008-0000-0900-000028000000}"/>
            </a:ext>
          </a:extLst>
        </xdr:cNvPr>
        <xdr:cNvSpPr txBox="1"/>
      </xdr:nvSpPr>
      <xdr:spPr>
        <a:xfrm flipH="1">
          <a:off x="10568940" y="140208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38099</xdr:colOff>
      <xdr:row>2</xdr:row>
      <xdr:rowOff>104775</xdr:rowOff>
    </xdr:from>
    <xdr:to>
      <xdr:col>3</xdr:col>
      <xdr:colOff>2181224</xdr:colOff>
      <xdr:row>20</xdr:row>
      <xdr:rowOff>142874</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57149</xdr:colOff>
      <xdr:row>3</xdr:row>
      <xdr:rowOff>0</xdr:rowOff>
    </xdr:from>
    <xdr:to>
      <xdr:col>5</xdr:col>
      <xdr:colOff>0</xdr:colOff>
      <xdr:row>21</xdr:row>
      <xdr:rowOff>19050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47627</xdr:colOff>
      <xdr:row>24</xdr:row>
      <xdr:rowOff>28574</xdr:rowOff>
    </xdr:from>
    <xdr:to>
      <xdr:col>5</xdr:col>
      <xdr:colOff>19051</xdr:colOff>
      <xdr:row>42</xdr:row>
      <xdr:rowOff>133349</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85725</xdr:colOff>
      <xdr:row>24</xdr:row>
      <xdr:rowOff>28575</xdr:rowOff>
    </xdr:from>
    <xdr:to>
      <xdr:col>5</xdr:col>
      <xdr:colOff>4876800</xdr:colOff>
      <xdr:row>42</xdr:row>
      <xdr:rowOff>152399</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1</xdr:row>
      <xdr:rowOff>0</xdr:rowOff>
    </xdr:from>
    <xdr:ext cx="5305425" cy="314325"/>
    <xdr:sp macro="" textlink="Table!J112">
      <xdr:nvSpPr>
        <xdr:cNvPr id="6" name="TextBox 5">
          <a:extLst>
            <a:ext uri="{FF2B5EF4-FFF2-40B4-BE49-F238E27FC236}">
              <a16:creationId xmlns:a16="http://schemas.microsoft.com/office/drawing/2014/main" id="{00000000-0008-0000-0A00-000006000000}"/>
            </a:ext>
          </a:extLst>
        </xdr:cNvPr>
        <xdr:cNvSpPr txBox="1"/>
      </xdr:nvSpPr>
      <xdr:spPr>
        <a:xfrm>
          <a:off x="0" y="361950"/>
          <a:ext cx="5305425" cy="314325"/>
        </a:xfrm>
        <a:prstGeom prst="rect">
          <a:avLst/>
        </a:prstGeom>
        <a:solidFill>
          <a:schemeClr val="accent4">
            <a:lumMod val="75000"/>
          </a:schemeClr>
        </a:solidFill>
      </xdr:spPr>
      <xdr:style>
        <a:lnRef idx="0">
          <a:schemeClr val="accent6"/>
        </a:lnRef>
        <a:fillRef idx="3">
          <a:schemeClr val="accent6"/>
        </a:fillRef>
        <a:effectRef idx="3">
          <a:schemeClr val="accent6"/>
        </a:effectRef>
        <a:fontRef idx="minor">
          <a:schemeClr val="lt1"/>
        </a:fontRef>
      </xdr:style>
      <xdr:txBody>
        <a:bodyPr vertOverflow="clip" wrap="square" rtlCol="0" anchor="t">
          <a:noAutofit/>
        </a:bodyPr>
        <a:lstStyle/>
        <a:p>
          <a:pPr algn="ctr"/>
          <a:fld id="{51873BC1-B425-4E4D-A35D-02D8073B9387}" type="TxLink">
            <a:rPr lang="en-US" sz="1600" b="0" i="0" u="none" strike="noStrike">
              <a:solidFill>
                <a:schemeClr val="bg1"/>
              </a:solidFill>
              <a:latin typeface="Lucida Sans" pitchFamily="34" charset="0"/>
              <a:cs typeface="Arial"/>
            </a:rPr>
            <a:pPr algn="ctr"/>
            <a:t>2019 GSE-IL (SC) by NOC</a:t>
          </a:fld>
          <a:endParaRPr lang="en-NZ" sz="1600" baseline="0">
            <a:solidFill>
              <a:schemeClr val="bg1"/>
            </a:solidFill>
            <a:latin typeface="Lucida Sans" pitchFamily="34" charset="0"/>
          </a:endParaRPr>
        </a:p>
      </xdr:txBody>
    </xdr:sp>
    <xdr:clientData/>
  </xdr:oneCellAnchor>
  <xdr:oneCellAnchor>
    <xdr:from>
      <xdr:col>4</xdr:col>
      <xdr:colOff>28575</xdr:colOff>
      <xdr:row>1</xdr:row>
      <xdr:rowOff>1</xdr:rowOff>
    </xdr:from>
    <xdr:ext cx="5172075" cy="314325"/>
    <xdr:sp macro="" textlink="Table!K60">
      <xdr:nvSpPr>
        <xdr:cNvPr id="7" name="TextBox 6">
          <a:extLst>
            <a:ext uri="{FF2B5EF4-FFF2-40B4-BE49-F238E27FC236}">
              <a16:creationId xmlns:a16="http://schemas.microsoft.com/office/drawing/2014/main" id="{00000000-0008-0000-0A00-000007000000}"/>
            </a:ext>
          </a:extLst>
        </xdr:cNvPr>
        <xdr:cNvSpPr txBox="1"/>
      </xdr:nvSpPr>
      <xdr:spPr>
        <a:xfrm>
          <a:off x="5314950" y="361951"/>
          <a:ext cx="5172075" cy="314325"/>
        </a:xfrm>
        <a:prstGeom prst="rect">
          <a:avLst/>
        </a:prstGeom>
        <a:solidFill>
          <a:srgbClr val="990099"/>
        </a:solidFill>
      </xdr:spPr>
      <xdr:style>
        <a:lnRef idx="0">
          <a:schemeClr val="accent6"/>
        </a:lnRef>
        <a:fillRef idx="3">
          <a:schemeClr val="accent6"/>
        </a:fillRef>
        <a:effectRef idx="3">
          <a:schemeClr val="accent6"/>
        </a:effectRef>
        <a:fontRef idx="minor">
          <a:schemeClr val="lt1"/>
        </a:fontRef>
      </xdr:style>
      <xdr:txBody>
        <a:bodyPr vertOverflow="clip" wrap="square" rtlCol="0" anchor="ctr">
          <a:noAutofit/>
        </a:bodyPr>
        <a:lstStyle/>
        <a:p>
          <a:pPr algn="ctr"/>
          <a:fld id="{77EE7E48-F627-4491-94DC-27A9C8EFD255}" type="TxLink">
            <a:rPr lang="en-US" sz="1400" b="0" i="0" u="none" strike="noStrike">
              <a:solidFill>
                <a:schemeClr val="bg1"/>
              </a:solidFill>
              <a:latin typeface="Lucida Sans" pitchFamily="34" charset="0"/>
              <a:cs typeface="Arial"/>
            </a:rPr>
            <a:pPr algn="ctr"/>
            <a:t>2019 Deviation from the National GSE-TL by NOC</a:t>
          </a:fld>
          <a:endParaRPr lang="en-NZ" sz="4000" baseline="0">
            <a:solidFill>
              <a:schemeClr val="bg1"/>
            </a:solidFill>
            <a:latin typeface="Lucida Sans" pitchFamily="34" charset="0"/>
          </a:endParaRPr>
        </a:p>
      </xdr:txBody>
    </xdr:sp>
    <xdr:clientData/>
  </xdr:oneCellAnchor>
  <xdr:twoCellAnchor>
    <xdr:from>
      <xdr:col>0</xdr:col>
      <xdr:colOff>38100</xdr:colOff>
      <xdr:row>44</xdr:row>
      <xdr:rowOff>28575</xdr:rowOff>
    </xdr:from>
    <xdr:to>
      <xdr:col>3</xdr:col>
      <xdr:colOff>2152650</xdr:colOff>
      <xdr:row>62</xdr:row>
      <xdr:rowOff>95250</xdr:rowOff>
    </xdr:to>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24</xdr:row>
      <xdr:rowOff>0</xdr:rowOff>
    </xdr:from>
    <xdr:to>
      <xdr:col>3</xdr:col>
      <xdr:colOff>2216603</xdr:colOff>
      <xdr:row>42</xdr:row>
      <xdr:rowOff>123825</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695324</xdr:colOff>
      <xdr:row>2</xdr:row>
      <xdr:rowOff>0</xdr:rowOff>
    </xdr:from>
    <xdr:ext cx="1838325" cy="311127"/>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A00-00000B000000}"/>
            </a:ext>
          </a:extLst>
        </xdr:cNvPr>
        <xdr:cNvSpPr txBox="1"/>
      </xdr:nvSpPr>
      <xdr:spPr>
        <a:xfrm>
          <a:off x="11163299" y="514350"/>
          <a:ext cx="1838325" cy="311127"/>
        </a:xfrm>
        <a:prstGeom prst="rect">
          <a:avLst/>
        </a:prstGeom>
        <a:solidFill>
          <a:schemeClr val="accent6">
            <a:lumMod val="40000"/>
            <a:lumOff val="6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NZ" sz="1100">
              <a:solidFill>
                <a:schemeClr val="accent5">
                  <a:lumMod val="50000"/>
                </a:schemeClr>
              </a:solidFill>
            </a:rPr>
            <a:t>Back to Table of Contents</a:t>
          </a:r>
        </a:p>
      </xdr:txBody>
    </xdr:sp>
    <xdr:clientData/>
  </xdr:oneCellAnchor>
  <xdr:oneCellAnchor>
    <xdr:from>
      <xdr:col>5</xdr:col>
      <xdr:colOff>3448049</xdr:colOff>
      <xdr:row>2</xdr:row>
      <xdr:rowOff>0</xdr:rowOff>
    </xdr:from>
    <xdr:ext cx="885825" cy="309562"/>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A00-00000C000000}"/>
            </a:ext>
          </a:extLst>
        </xdr:cNvPr>
        <xdr:cNvSpPr txBox="1"/>
      </xdr:nvSpPr>
      <xdr:spPr>
        <a:xfrm>
          <a:off x="13916024" y="514350"/>
          <a:ext cx="885825" cy="309562"/>
        </a:xfrm>
        <a:prstGeom prst="rect">
          <a:avLst/>
        </a:prstGeom>
        <a:solidFill>
          <a:schemeClr val="tx1">
            <a:lumMod val="95000"/>
            <a:lumOff val="5000"/>
          </a:schemeClr>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Next</a:t>
          </a:r>
          <a:r>
            <a:rPr lang="en-NZ" sz="1100" baseline="0">
              <a:solidFill>
                <a:schemeClr val="bg1"/>
              </a:solidFill>
            </a:rPr>
            <a:t> -&gt;</a:t>
          </a:r>
          <a:endParaRPr lang="en-NZ" sz="1100">
            <a:solidFill>
              <a:schemeClr val="bg1"/>
            </a:solidFill>
          </a:endParaRPr>
        </a:p>
      </xdr:txBody>
    </xdr:sp>
    <xdr:clientData/>
  </xdr:oneCellAnchor>
  <xdr:oneCellAnchor>
    <xdr:from>
      <xdr:col>5</xdr:col>
      <xdr:colOff>2533649</xdr:colOff>
      <xdr:row>2</xdr:row>
      <xdr:rowOff>0</xdr:rowOff>
    </xdr:from>
    <xdr:ext cx="904875" cy="309562"/>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A00-00000D000000}"/>
            </a:ext>
          </a:extLst>
        </xdr:cNvPr>
        <xdr:cNvSpPr txBox="1"/>
      </xdr:nvSpPr>
      <xdr:spPr>
        <a:xfrm>
          <a:off x="13001624" y="514350"/>
          <a:ext cx="904875" cy="309562"/>
        </a:xfrm>
        <a:prstGeom prst="rect">
          <a:avLst/>
        </a:prstGeom>
        <a:solidFill>
          <a:srgbClr val="666699"/>
        </a:solidFill>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&lt;-</a:t>
          </a:r>
          <a:r>
            <a:rPr lang="en-NZ" sz="1100" baseline="0">
              <a:solidFill>
                <a:schemeClr val="bg1"/>
              </a:solidFill>
            </a:rPr>
            <a:t> Previous</a:t>
          </a:r>
          <a:endParaRPr lang="en-NZ" sz="1100">
            <a:solidFill>
              <a:schemeClr val="bg1"/>
            </a:solidFill>
          </a:endParaRPr>
        </a:p>
      </xdr:txBody>
    </xdr:sp>
    <xdr:clientData/>
  </xdr:oneCellAnchor>
  <xdr:oneCellAnchor>
    <xdr:from>
      <xdr:col>5</xdr:col>
      <xdr:colOff>1543051</xdr:colOff>
      <xdr:row>16</xdr:row>
      <xdr:rowOff>11905</xdr:rowOff>
    </xdr:from>
    <xdr:ext cx="1838325" cy="297658"/>
    <xdr:sp macro="" textlink="">
      <xdr:nvSpPr>
        <xdr:cNvPr id="59" name="TextBox 58">
          <a:hlinkClick xmlns:r="http://schemas.openxmlformats.org/officeDocument/2006/relationships" r:id="rId10"/>
          <a:extLst>
            <a:ext uri="{FF2B5EF4-FFF2-40B4-BE49-F238E27FC236}">
              <a16:creationId xmlns:a16="http://schemas.microsoft.com/office/drawing/2014/main" id="{00000000-0008-0000-0A00-00003B000000}"/>
            </a:ext>
          </a:extLst>
        </xdr:cNvPr>
        <xdr:cNvSpPr txBox="1"/>
      </xdr:nvSpPr>
      <xdr:spPr>
        <a:xfrm flipH="1">
          <a:off x="12011026" y="2659855"/>
          <a:ext cx="1838325" cy="297658"/>
        </a:xfrm>
        <a:prstGeom prst="rect">
          <a:avLst/>
        </a:prstGeom>
        <a:solidFill>
          <a:schemeClr val="bg2">
            <a:lumMod val="25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Texture</a:t>
          </a:r>
        </a:p>
      </xdr:txBody>
    </xdr:sp>
    <xdr:clientData/>
  </xdr:oneCellAnchor>
  <xdr:oneCellAnchor>
    <xdr:from>
      <xdr:col>5</xdr:col>
      <xdr:colOff>2533648</xdr:colOff>
      <xdr:row>8</xdr:row>
      <xdr:rowOff>2380</xdr:rowOff>
    </xdr:from>
    <xdr:ext cx="1847853" cy="297658"/>
    <xdr:sp macro="" textlink="">
      <xdr:nvSpPr>
        <xdr:cNvPr id="61" name="TextBox 60">
          <a:hlinkClick xmlns:r="http://schemas.openxmlformats.org/officeDocument/2006/relationships" r:id="rId11"/>
          <a:extLst>
            <a:ext uri="{FF2B5EF4-FFF2-40B4-BE49-F238E27FC236}">
              <a16:creationId xmlns:a16="http://schemas.microsoft.com/office/drawing/2014/main" id="{00000000-0008-0000-0A00-00003D000000}"/>
            </a:ext>
          </a:extLst>
        </xdr:cNvPr>
        <xdr:cNvSpPr txBox="1"/>
      </xdr:nvSpPr>
      <xdr:spPr>
        <a:xfrm flipH="1">
          <a:off x="13001623" y="1431130"/>
          <a:ext cx="1847853" cy="297658"/>
        </a:xfrm>
        <a:prstGeom prst="rect">
          <a:avLst/>
        </a:prstGeom>
        <a:solidFill>
          <a:schemeClr val="accent2">
            <a:lumMod val="75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Roughness</a:t>
          </a:r>
        </a:p>
      </xdr:txBody>
    </xdr:sp>
    <xdr:clientData/>
  </xdr:oneCellAnchor>
  <xdr:oneCellAnchor>
    <xdr:from>
      <xdr:col>5</xdr:col>
      <xdr:colOff>666750</xdr:colOff>
      <xdr:row>10</xdr:row>
      <xdr:rowOff>2380</xdr:rowOff>
    </xdr:from>
    <xdr:ext cx="1857376" cy="297658"/>
    <xdr:sp macro="" textlink="">
      <xdr:nvSpPr>
        <xdr:cNvPr id="62" name="TextBox 61">
          <a:hlinkClick xmlns:r="http://schemas.openxmlformats.org/officeDocument/2006/relationships" r:id="rId12"/>
          <a:extLst>
            <a:ext uri="{FF2B5EF4-FFF2-40B4-BE49-F238E27FC236}">
              <a16:creationId xmlns:a16="http://schemas.microsoft.com/office/drawing/2014/main" id="{00000000-0008-0000-0A00-00003E000000}"/>
            </a:ext>
          </a:extLst>
        </xdr:cNvPr>
        <xdr:cNvSpPr txBox="1"/>
      </xdr:nvSpPr>
      <xdr:spPr>
        <a:xfrm flipH="1">
          <a:off x="11134725" y="1735930"/>
          <a:ext cx="1857376" cy="297658"/>
        </a:xfrm>
        <a:prstGeom prst="rect">
          <a:avLst/>
        </a:prstGeom>
        <a:solidFill>
          <a:srgbClr val="FFFF99"/>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20mm</a:t>
          </a:r>
        </a:p>
      </xdr:txBody>
    </xdr:sp>
    <xdr:clientData/>
  </xdr:oneCellAnchor>
  <xdr:oneCellAnchor>
    <xdr:from>
      <xdr:col>5</xdr:col>
      <xdr:colOff>657227</xdr:colOff>
      <xdr:row>14</xdr:row>
      <xdr:rowOff>21430</xdr:rowOff>
    </xdr:from>
    <xdr:ext cx="1847850" cy="297658"/>
    <xdr:sp macro="" textlink="">
      <xdr:nvSpPr>
        <xdr:cNvPr id="63" name="TextBox 62">
          <a:hlinkClick xmlns:r="http://schemas.openxmlformats.org/officeDocument/2006/relationships" r:id="rId13"/>
          <a:extLst>
            <a:ext uri="{FF2B5EF4-FFF2-40B4-BE49-F238E27FC236}">
              <a16:creationId xmlns:a16="http://schemas.microsoft.com/office/drawing/2014/main" id="{00000000-0008-0000-0A00-00003F000000}"/>
            </a:ext>
          </a:extLst>
        </xdr:cNvPr>
        <xdr:cNvSpPr txBox="1"/>
      </xdr:nvSpPr>
      <xdr:spPr>
        <a:xfrm flipH="1">
          <a:off x="11125202" y="2364580"/>
          <a:ext cx="1847850" cy="297658"/>
        </a:xfrm>
        <a:prstGeom prst="rect">
          <a:avLst/>
        </a:prstGeom>
        <a:solidFill>
          <a:schemeClr val="accent1">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Smooth Travel Exposure</a:t>
          </a:r>
        </a:p>
      </xdr:txBody>
    </xdr:sp>
    <xdr:clientData/>
  </xdr:oneCellAnchor>
  <xdr:oneCellAnchor>
    <xdr:from>
      <xdr:col>5</xdr:col>
      <xdr:colOff>2527516</xdr:colOff>
      <xdr:row>14</xdr:row>
      <xdr:rowOff>0</xdr:rowOff>
    </xdr:from>
    <xdr:ext cx="1853985" cy="297658"/>
    <xdr:sp macro="" textlink="">
      <xdr:nvSpPr>
        <xdr:cNvPr id="65" name="TextBox 64">
          <a:hlinkClick xmlns:r="http://schemas.openxmlformats.org/officeDocument/2006/relationships" r:id="rId14"/>
          <a:extLst>
            <a:ext uri="{FF2B5EF4-FFF2-40B4-BE49-F238E27FC236}">
              <a16:creationId xmlns:a16="http://schemas.microsoft.com/office/drawing/2014/main" id="{00000000-0008-0000-0A00-000041000000}"/>
            </a:ext>
          </a:extLst>
        </xdr:cNvPr>
        <xdr:cNvSpPr txBox="1"/>
      </xdr:nvSpPr>
      <xdr:spPr>
        <a:xfrm flipH="1">
          <a:off x="12995491" y="2343150"/>
          <a:ext cx="1853985"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Surface Condition</a:t>
          </a:r>
          <a:r>
            <a:rPr lang="en-NZ" sz="1100" baseline="0">
              <a:solidFill>
                <a:sysClr val="windowText" lastClr="000000"/>
              </a:solidFill>
            </a:rPr>
            <a:t> Index</a:t>
          </a:r>
          <a:endParaRPr lang="en-NZ" sz="1100">
            <a:solidFill>
              <a:sysClr val="windowText" lastClr="000000"/>
            </a:solidFill>
          </a:endParaRPr>
        </a:p>
      </xdr:txBody>
    </xdr:sp>
    <xdr:clientData/>
  </xdr:oneCellAnchor>
  <xdr:oneCellAnchor>
    <xdr:from>
      <xdr:col>5</xdr:col>
      <xdr:colOff>679666</xdr:colOff>
      <xdr:row>6</xdr:row>
      <xdr:rowOff>19050</xdr:rowOff>
    </xdr:from>
    <xdr:ext cx="1834936" cy="297658"/>
    <xdr:sp macro="" textlink="">
      <xdr:nvSpPr>
        <xdr:cNvPr id="66" name="TextBox 65">
          <a:hlinkClick xmlns:r="http://schemas.openxmlformats.org/officeDocument/2006/relationships" r:id="rId15"/>
          <a:extLst>
            <a:ext uri="{FF2B5EF4-FFF2-40B4-BE49-F238E27FC236}">
              <a16:creationId xmlns:a16="http://schemas.microsoft.com/office/drawing/2014/main" id="{00000000-0008-0000-0A00-000042000000}"/>
            </a:ext>
          </a:extLst>
        </xdr:cNvPr>
        <xdr:cNvSpPr txBox="1"/>
      </xdr:nvSpPr>
      <xdr:spPr>
        <a:xfrm flipH="1">
          <a:off x="11147641" y="1143000"/>
          <a:ext cx="1834936" cy="297658"/>
        </a:xfrm>
        <a:prstGeom prst="rect">
          <a:avLst/>
        </a:prstGeom>
        <a:solidFill>
          <a:schemeClr val="accent6">
            <a:lumMod val="5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050">
              <a:solidFill>
                <a:schemeClr val="bg1"/>
              </a:solidFill>
            </a:rPr>
            <a:t>GSE-R</a:t>
          </a:r>
          <a:r>
            <a:rPr lang="en-NZ" sz="1050" baseline="0">
              <a:solidFill>
                <a:schemeClr val="bg1"/>
              </a:solidFill>
            </a:rPr>
            <a:t> Classification IL</a:t>
          </a:r>
          <a:endParaRPr lang="en-NZ" sz="1050">
            <a:solidFill>
              <a:schemeClr val="bg1"/>
            </a:solidFill>
          </a:endParaRPr>
        </a:p>
      </xdr:txBody>
    </xdr:sp>
    <xdr:clientData/>
  </xdr:oneCellAnchor>
  <xdr:oneCellAnchor>
    <xdr:from>
      <xdr:col>5</xdr:col>
      <xdr:colOff>2517992</xdr:colOff>
      <xdr:row>4</xdr:row>
      <xdr:rowOff>38100</xdr:rowOff>
    </xdr:from>
    <xdr:ext cx="1844460" cy="297658"/>
    <xdr:sp macro="" textlink="">
      <xdr:nvSpPr>
        <xdr:cNvPr id="68" name="TextBox 67">
          <a:hlinkClick xmlns:r="http://schemas.openxmlformats.org/officeDocument/2006/relationships" r:id="rId9"/>
          <a:extLst>
            <a:ext uri="{FF2B5EF4-FFF2-40B4-BE49-F238E27FC236}">
              <a16:creationId xmlns:a16="http://schemas.microsoft.com/office/drawing/2014/main" id="{00000000-0008-0000-0A00-000044000000}"/>
            </a:ext>
          </a:extLst>
        </xdr:cNvPr>
        <xdr:cNvSpPr txBox="1"/>
      </xdr:nvSpPr>
      <xdr:spPr>
        <a:xfrm flipH="1">
          <a:off x="12985967" y="857250"/>
          <a:ext cx="1844460" cy="297658"/>
        </a:xfrm>
        <a:prstGeom prst="rect">
          <a:avLst/>
        </a:prstGeom>
        <a:solidFill>
          <a:srgbClr val="92D050"/>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a:t>
          </a:r>
          <a:r>
            <a:rPr lang="en-NZ" sz="1100" baseline="0">
              <a:solidFill>
                <a:sysClr val="windowText" lastClr="000000"/>
              </a:solidFill>
            </a:rPr>
            <a:t> -R Classification-TL</a:t>
          </a:r>
          <a:endParaRPr lang="en-NZ" sz="1100">
            <a:solidFill>
              <a:sysClr val="windowText" lastClr="000000"/>
            </a:solidFill>
          </a:endParaRPr>
        </a:p>
      </xdr:txBody>
    </xdr:sp>
    <xdr:clientData/>
  </xdr:oneCellAnchor>
  <xdr:oneCellAnchor>
    <xdr:from>
      <xdr:col>5</xdr:col>
      <xdr:colOff>670140</xdr:colOff>
      <xdr:row>12</xdr:row>
      <xdr:rowOff>19050</xdr:rowOff>
    </xdr:from>
    <xdr:ext cx="1873036" cy="297658"/>
    <xdr:sp macro="" textlink="">
      <xdr:nvSpPr>
        <xdr:cNvPr id="69" name="TextBox 68">
          <a:hlinkClick xmlns:r="http://schemas.openxmlformats.org/officeDocument/2006/relationships" r:id="rId16"/>
          <a:extLst>
            <a:ext uri="{FF2B5EF4-FFF2-40B4-BE49-F238E27FC236}">
              <a16:creationId xmlns:a16="http://schemas.microsoft.com/office/drawing/2014/main" id="{00000000-0008-0000-0A00-000045000000}"/>
            </a:ext>
          </a:extLst>
        </xdr:cNvPr>
        <xdr:cNvSpPr txBox="1"/>
      </xdr:nvSpPr>
      <xdr:spPr>
        <a:xfrm flipH="1">
          <a:off x="11138115" y="2057400"/>
          <a:ext cx="1873036" cy="297658"/>
        </a:xfrm>
        <a:prstGeom prst="rect">
          <a:avLst/>
        </a:prstGeom>
        <a:solidFill>
          <a:srgbClr val="996600"/>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Skid Resistance-TL</a:t>
          </a:r>
        </a:p>
      </xdr:txBody>
    </xdr:sp>
    <xdr:clientData/>
  </xdr:oneCellAnchor>
  <xdr:oneCellAnchor>
    <xdr:from>
      <xdr:col>5</xdr:col>
      <xdr:colOff>2537041</xdr:colOff>
      <xdr:row>10</xdr:row>
      <xdr:rowOff>11905</xdr:rowOff>
    </xdr:from>
    <xdr:ext cx="1834936" cy="285749"/>
    <xdr:sp macro="" textlink="">
      <xdr:nvSpPr>
        <xdr:cNvPr id="70" name="TextBox 69">
          <a:hlinkClick xmlns:r="http://schemas.openxmlformats.org/officeDocument/2006/relationships" r:id="rId17"/>
          <a:extLst>
            <a:ext uri="{FF2B5EF4-FFF2-40B4-BE49-F238E27FC236}">
              <a16:creationId xmlns:a16="http://schemas.microsoft.com/office/drawing/2014/main" id="{00000000-0008-0000-0A00-000046000000}"/>
            </a:ext>
          </a:extLst>
        </xdr:cNvPr>
        <xdr:cNvSpPr txBox="1"/>
      </xdr:nvSpPr>
      <xdr:spPr>
        <a:xfrm flipH="1">
          <a:off x="13005016" y="1745455"/>
          <a:ext cx="1834936" cy="285749"/>
        </a:xfrm>
        <a:prstGeom prst="rect">
          <a:avLst/>
        </a:prstGeom>
        <a:solidFill>
          <a:schemeClr val="accent1">
            <a:lumMod val="40000"/>
            <a:lumOff val="60000"/>
          </a:schemeClr>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Rutting &gt; 10mm</a:t>
          </a:r>
        </a:p>
      </xdr:txBody>
    </xdr:sp>
    <xdr:clientData/>
  </xdr:oneCellAnchor>
  <xdr:oneCellAnchor>
    <xdr:from>
      <xdr:col>5</xdr:col>
      <xdr:colOff>2533650</xdr:colOff>
      <xdr:row>6</xdr:row>
      <xdr:rowOff>21430</xdr:rowOff>
    </xdr:from>
    <xdr:ext cx="1828802" cy="297658"/>
    <xdr:sp macro="" textlink="">
      <xdr:nvSpPr>
        <xdr:cNvPr id="71" name="TextBox 70">
          <a:hlinkClick xmlns:r="http://schemas.openxmlformats.org/officeDocument/2006/relationships" r:id="rId8"/>
          <a:extLst>
            <a:ext uri="{FF2B5EF4-FFF2-40B4-BE49-F238E27FC236}">
              <a16:creationId xmlns:a16="http://schemas.microsoft.com/office/drawing/2014/main" id="{00000000-0008-0000-0A00-000047000000}"/>
            </a:ext>
          </a:extLst>
        </xdr:cNvPr>
        <xdr:cNvSpPr txBox="1"/>
      </xdr:nvSpPr>
      <xdr:spPr>
        <a:xfrm flipH="1">
          <a:off x="13001625" y="1145380"/>
          <a:ext cx="1828802" cy="297658"/>
        </a:xfrm>
        <a:prstGeom prst="rect">
          <a:avLst/>
        </a:prstGeom>
        <a:solidFill>
          <a:srgbClr val="F7D18D"/>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GSE-Category-TL</a:t>
          </a:r>
        </a:p>
      </xdr:txBody>
    </xdr:sp>
    <xdr:clientData/>
  </xdr:oneCellAnchor>
  <xdr:oneCellAnchor>
    <xdr:from>
      <xdr:col>5</xdr:col>
      <xdr:colOff>2514602</xdr:colOff>
      <xdr:row>11</xdr:row>
      <xdr:rowOff>126205</xdr:rowOff>
    </xdr:from>
    <xdr:ext cx="1834935" cy="297658"/>
    <xdr:sp macro="" textlink="">
      <xdr:nvSpPr>
        <xdr:cNvPr id="72" name="TextBox 71">
          <a:hlinkClick xmlns:r="http://schemas.openxmlformats.org/officeDocument/2006/relationships" r:id="rId18"/>
          <a:extLst>
            <a:ext uri="{FF2B5EF4-FFF2-40B4-BE49-F238E27FC236}">
              <a16:creationId xmlns:a16="http://schemas.microsoft.com/office/drawing/2014/main" id="{00000000-0008-0000-0A00-000048000000}"/>
            </a:ext>
          </a:extLst>
        </xdr:cNvPr>
        <xdr:cNvSpPr txBox="1"/>
      </xdr:nvSpPr>
      <xdr:spPr>
        <a:xfrm flipH="1">
          <a:off x="12982577" y="2012155"/>
          <a:ext cx="1834935" cy="297658"/>
        </a:xfrm>
        <a:prstGeom prst="rect">
          <a:avLst/>
        </a:prstGeom>
        <a:solidFill>
          <a:srgbClr val="FF99CC"/>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ysClr val="windowText" lastClr="000000"/>
              </a:solidFill>
            </a:rPr>
            <a:t>Skid Resistance-IL</a:t>
          </a:r>
        </a:p>
      </xdr:txBody>
    </xdr:sp>
    <xdr:clientData/>
  </xdr:oneCellAnchor>
  <xdr:oneCellAnchor>
    <xdr:from>
      <xdr:col>5</xdr:col>
      <xdr:colOff>676277</xdr:colOff>
      <xdr:row>4</xdr:row>
      <xdr:rowOff>21430</xdr:rowOff>
    </xdr:from>
    <xdr:ext cx="1844461" cy="297658"/>
    <xdr:sp macro="" textlink="">
      <xdr:nvSpPr>
        <xdr:cNvPr id="74" name="TextBox 73">
          <a:hlinkClick xmlns:r="http://schemas.openxmlformats.org/officeDocument/2006/relationships" r:id="rId19"/>
          <a:extLst>
            <a:ext uri="{FF2B5EF4-FFF2-40B4-BE49-F238E27FC236}">
              <a16:creationId xmlns:a16="http://schemas.microsoft.com/office/drawing/2014/main" id="{00000000-0008-0000-0A00-00004A000000}"/>
            </a:ext>
          </a:extLst>
        </xdr:cNvPr>
        <xdr:cNvSpPr txBox="1"/>
      </xdr:nvSpPr>
      <xdr:spPr>
        <a:xfrm flipH="1">
          <a:off x="11144252" y="840580"/>
          <a:ext cx="1844461" cy="297658"/>
        </a:xfrm>
        <a:prstGeom prst="rect">
          <a:avLst/>
        </a:prstGeom>
        <a:solidFill>
          <a:schemeClr val="accent5">
            <a:lumMod val="50000"/>
          </a:schemeClr>
        </a:solidFill>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Condition Index </a:t>
          </a:r>
        </a:p>
      </xdr:txBody>
    </xdr:sp>
    <xdr:clientData/>
  </xdr:oneCellAnchor>
  <mc:AlternateContent xmlns:mc="http://schemas.openxmlformats.org/markup-compatibility/2006">
    <mc:Choice xmlns:a14="http://schemas.microsoft.com/office/drawing/2010/main" Requires="a14">
      <xdr:twoCellAnchor editAs="oneCell">
        <xdr:from>
          <xdr:col>0</xdr:col>
          <xdr:colOff>714375</xdr:colOff>
          <xdr:row>22</xdr:row>
          <xdr:rowOff>47625</xdr:rowOff>
        </xdr:from>
        <xdr:to>
          <xdr:col>1</xdr:col>
          <xdr:colOff>1495425</xdr:colOff>
          <xdr:row>22</xdr:row>
          <xdr:rowOff>247650</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22</xdr:row>
          <xdr:rowOff>76200</xdr:rowOff>
        </xdr:from>
        <xdr:to>
          <xdr:col>3</xdr:col>
          <xdr:colOff>1590675</xdr:colOff>
          <xdr:row>22</xdr:row>
          <xdr:rowOff>276225</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771525</xdr:colOff>
          <xdr:row>22</xdr:row>
          <xdr:rowOff>47625</xdr:rowOff>
        </xdr:from>
        <xdr:to>
          <xdr:col>4</xdr:col>
          <xdr:colOff>2457450</xdr:colOff>
          <xdr:row>22</xdr:row>
          <xdr:rowOff>247650</xdr:rowOff>
        </xdr:to>
        <xdr:sp macro="" textlink="">
          <xdr:nvSpPr>
            <xdr:cNvPr id="6147" name="Drop Down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5</xdr:col>
      <xdr:colOff>670560</xdr:colOff>
      <xdr:row>8</xdr:row>
      <xdr:rowOff>15240</xdr:rowOff>
    </xdr:from>
    <xdr:ext cx="1873036" cy="297658"/>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A00-00001D000000}"/>
            </a:ext>
          </a:extLst>
        </xdr:cNvPr>
        <xdr:cNvSpPr txBox="1"/>
      </xdr:nvSpPr>
      <xdr:spPr>
        <a:xfrm flipH="1">
          <a:off x="10248900" y="1386840"/>
          <a:ext cx="1873036" cy="297658"/>
        </a:xfrm>
        <a:prstGeom prst="rect">
          <a:avLst/>
        </a:prstGeom>
        <a:solidFill>
          <a:srgbClr val="307F1B"/>
        </a:solidFill>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NZ" sz="1100">
              <a:solidFill>
                <a:schemeClr val="bg1"/>
              </a:solidFill>
            </a:rPr>
            <a:t>Average Seal</a:t>
          </a:r>
          <a:r>
            <a:rPr lang="en-NZ" sz="1100" baseline="0">
              <a:solidFill>
                <a:schemeClr val="bg1"/>
              </a:solidFill>
            </a:rPr>
            <a:t> Age</a:t>
          </a:r>
          <a:endParaRPr lang="en-NZ" sz="1100">
            <a:solidFill>
              <a:schemeClr val="bg1"/>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chelleCou\AppData\Local\Microsoft\Windows\Temporary%20Internet%20Files\Content.IE5\ZJKUVD5A\(NZ)%20INTERIM%202015%20National%20Pavement%20Condition%20Report%20N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set"/>
      <sheetName val="Table"/>
      <sheetName val="About"/>
      <sheetName val="Table of Contents"/>
      <sheetName val="Useful Tips"/>
      <sheetName val="Summary"/>
      <sheetName val="ASA-ARSL"/>
      <sheetName val="Condition Index"/>
      <sheetName val="GSE-IL RC"/>
      <sheetName val="GSE-TL RC"/>
      <sheetName val="GSE-IL SC"/>
      <sheetName val="GSE-TL SC"/>
      <sheetName val="Roughness"/>
      <sheetName val="Rutting &gt;20mm"/>
      <sheetName val="Rutting &gt;10mm"/>
      <sheetName val="Skid Resistance-TL"/>
      <sheetName val="Skid Resistance-IL"/>
      <sheetName val="Smooth Travel Exposure"/>
      <sheetName val="SCI"/>
      <sheetName val="Texture"/>
      <sheetName val="Change Management"/>
    </sheetNames>
    <sheetDataSet>
      <sheetData sheetId="0">
        <row r="2">
          <cell r="A2" t="str">
            <v>ARP-Auckland Alliance-high-</v>
          </cell>
          <cell r="B2" t="str">
            <v>ARP</v>
          </cell>
          <cell r="C2">
            <v>2015</v>
          </cell>
          <cell r="D2" t="str">
            <v>AUCK ALLIANCE</v>
          </cell>
          <cell r="E2" t="str">
            <v>percentile</v>
          </cell>
          <cell r="F2" t="str">
            <v>high</v>
          </cell>
          <cell r="G2">
            <v>138</v>
          </cell>
        </row>
        <row r="3">
          <cell r="A3" t="str">
            <v>ARP-BOP EAST-high-</v>
          </cell>
          <cell r="B3" t="str">
            <v>ARP</v>
          </cell>
          <cell r="C3">
            <v>2015</v>
          </cell>
          <cell r="D3" t="str">
            <v>BOP EAST</v>
          </cell>
          <cell r="E3" t="str">
            <v>percentile</v>
          </cell>
          <cell r="F3" t="str">
            <v>high</v>
          </cell>
          <cell r="G3">
            <v>135</v>
          </cell>
        </row>
        <row r="4">
          <cell r="A4" t="str">
            <v>ARP-BOP WEST-high-</v>
          </cell>
          <cell r="B4" t="str">
            <v>ARP</v>
          </cell>
          <cell r="C4">
            <v>2015</v>
          </cell>
          <cell r="D4" t="str">
            <v>BOP WEST</v>
          </cell>
          <cell r="E4" t="str">
            <v>percentile</v>
          </cell>
          <cell r="F4" t="str">
            <v>high</v>
          </cell>
          <cell r="G4">
            <v>135</v>
          </cell>
        </row>
        <row r="5">
          <cell r="A5" t="str">
            <v>ARP-CENTRAL WAIKATO-high-</v>
          </cell>
          <cell r="B5" t="str">
            <v>ARP</v>
          </cell>
          <cell r="C5">
            <v>2015</v>
          </cell>
          <cell r="D5" t="str">
            <v>CENTRAL WAIKATO</v>
          </cell>
          <cell r="E5" t="str">
            <v>percentile</v>
          </cell>
          <cell r="F5" t="str">
            <v>high</v>
          </cell>
          <cell r="G5">
            <v>135</v>
          </cell>
        </row>
        <row r="6">
          <cell r="A6" t="str">
            <v>ARP-COASTAL OTAGO-high-</v>
          </cell>
          <cell r="B6" t="str">
            <v>ARP</v>
          </cell>
          <cell r="C6">
            <v>2015</v>
          </cell>
          <cell r="D6" t="str">
            <v>COASTAL OTAGO</v>
          </cell>
          <cell r="E6" t="str">
            <v>percentile</v>
          </cell>
          <cell r="F6" t="str">
            <v>high</v>
          </cell>
          <cell r="G6">
            <v>135</v>
          </cell>
        </row>
        <row r="7">
          <cell r="A7" t="str">
            <v>ARP-EAST WAIKATO-high-</v>
          </cell>
          <cell r="B7" t="str">
            <v>ARP</v>
          </cell>
          <cell r="C7">
            <v>2015</v>
          </cell>
          <cell r="D7" t="str">
            <v>EAST WAIKATO</v>
          </cell>
          <cell r="E7" t="str">
            <v>percentile</v>
          </cell>
          <cell r="F7" t="str">
            <v>high</v>
          </cell>
          <cell r="G7">
            <v>135</v>
          </cell>
        </row>
        <row r="8">
          <cell r="A8" t="str">
            <v>ARP-EAST WHANGANUI-high-</v>
          </cell>
          <cell r="B8" t="str">
            <v>ARP</v>
          </cell>
          <cell r="C8">
            <v>2015</v>
          </cell>
          <cell r="D8" t="str">
            <v>EAST WHANGANUI</v>
          </cell>
          <cell r="E8" t="str">
            <v>percentile</v>
          </cell>
          <cell r="F8" t="str">
            <v>high</v>
          </cell>
          <cell r="G8">
            <v>135</v>
          </cell>
        </row>
        <row r="9">
          <cell r="A9" t="str">
            <v>ARP-GISBORNE-high-</v>
          </cell>
          <cell r="B9" t="str">
            <v>ARP</v>
          </cell>
          <cell r="C9">
            <v>2015</v>
          </cell>
          <cell r="D9" t="str">
            <v>GISBORNE</v>
          </cell>
          <cell r="E9" t="str">
            <v>percentile</v>
          </cell>
          <cell r="F9" t="str">
            <v>high</v>
          </cell>
          <cell r="G9">
            <v>135</v>
          </cell>
        </row>
        <row r="10">
          <cell r="A10" t="str">
            <v>ARP-MARLBOROUGH-high-</v>
          </cell>
          <cell r="B10" t="str">
            <v>ARP</v>
          </cell>
          <cell r="C10">
            <v>2015</v>
          </cell>
          <cell r="D10" t="str">
            <v>MARLBOROUGH</v>
          </cell>
          <cell r="E10" t="str">
            <v>percentile</v>
          </cell>
          <cell r="F10" t="str">
            <v>high</v>
          </cell>
          <cell r="G10">
            <v>135</v>
          </cell>
        </row>
        <row r="11">
          <cell r="A11" t="str">
            <v>ARP-NAPIER-high-</v>
          </cell>
          <cell r="B11" t="str">
            <v>ARP</v>
          </cell>
          <cell r="C11">
            <v>2015</v>
          </cell>
          <cell r="D11" t="str">
            <v>NAPIER</v>
          </cell>
          <cell r="E11" t="str">
            <v>percentile</v>
          </cell>
          <cell r="F11" t="str">
            <v>high</v>
          </cell>
          <cell r="G11">
            <v>135</v>
          </cell>
        </row>
        <row r="12">
          <cell r="A12" t="str">
            <v>ARP-NELSON-high-</v>
          </cell>
          <cell r="B12" t="str">
            <v>ARP</v>
          </cell>
          <cell r="C12">
            <v>2015</v>
          </cell>
          <cell r="D12" t="str">
            <v>NELSON</v>
          </cell>
          <cell r="E12" t="str">
            <v>percentile</v>
          </cell>
          <cell r="F12" t="str">
            <v>high</v>
          </cell>
          <cell r="G12">
            <v>135</v>
          </cell>
        </row>
        <row r="13">
          <cell r="A13" t="str">
            <v>ARP-NORTHLAND-high-</v>
          </cell>
          <cell r="B13" t="str">
            <v>ARP</v>
          </cell>
          <cell r="C13">
            <v>2015</v>
          </cell>
          <cell r="D13" t="str">
            <v>NORTHLAND</v>
          </cell>
          <cell r="E13" t="str">
            <v>percentile</v>
          </cell>
          <cell r="F13" t="str">
            <v>high</v>
          </cell>
          <cell r="G13">
            <v>135</v>
          </cell>
        </row>
        <row r="14">
          <cell r="A14" t="str">
            <v>ARP-NTH CANTERBURY-high-</v>
          </cell>
          <cell r="B14" t="str">
            <v>ARP</v>
          </cell>
          <cell r="C14">
            <v>2015</v>
          </cell>
          <cell r="D14" t="str">
            <v>NTH CANTERBURY</v>
          </cell>
          <cell r="E14" t="str">
            <v>percentile</v>
          </cell>
          <cell r="F14" t="str">
            <v>high</v>
          </cell>
          <cell r="G14">
            <v>135</v>
          </cell>
        </row>
        <row r="15">
          <cell r="A15" t="str">
            <v>ARP-OTAGO CENTRAL-high-</v>
          </cell>
          <cell r="B15" t="str">
            <v>ARP</v>
          </cell>
          <cell r="C15">
            <v>2015</v>
          </cell>
          <cell r="D15" t="str">
            <v>OTAGO CENTRAL</v>
          </cell>
          <cell r="E15" t="str">
            <v>percentile</v>
          </cell>
          <cell r="F15" t="str">
            <v>high</v>
          </cell>
          <cell r="G15">
            <v>135</v>
          </cell>
        </row>
        <row r="16">
          <cell r="A16" t="str">
            <v>ARP-PSMC005-high-</v>
          </cell>
          <cell r="B16" t="str">
            <v>ARP</v>
          </cell>
          <cell r="C16">
            <v>2015</v>
          </cell>
          <cell r="D16" t="str">
            <v>PSMC 005</v>
          </cell>
          <cell r="E16" t="str">
            <v>percentile</v>
          </cell>
          <cell r="F16" t="str">
            <v>high</v>
          </cell>
          <cell r="G16">
            <v>135</v>
          </cell>
        </row>
        <row r="17">
          <cell r="A17" t="str">
            <v>ARP-PSMC006-high-</v>
          </cell>
          <cell r="B17" t="str">
            <v>ARP</v>
          </cell>
          <cell r="C17">
            <v>2015</v>
          </cell>
          <cell r="D17" t="str">
            <v>PSMC 006</v>
          </cell>
          <cell r="E17" t="str">
            <v>percentile</v>
          </cell>
          <cell r="F17" t="str">
            <v>high</v>
          </cell>
          <cell r="G17">
            <v>135</v>
          </cell>
        </row>
        <row r="18">
          <cell r="A18" t="str">
            <v>ARP-ROTORUA DIST-high-</v>
          </cell>
          <cell r="B18" t="str">
            <v>ARP</v>
          </cell>
          <cell r="C18">
            <v>2015</v>
          </cell>
          <cell r="D18" t="str">
            <v>ROTORUA DIST</v>
          </cell>
          <cell r="E18" t="str">
            <v>percentile</v>
          </cell>
          <cell r="F18" t="str">
            <v>high</v>
          </cell>
          <cell r="G18">
            <v>136</v>
          </cell>
        </row>
        <row r="19">
          <cell r="A19" t="str">
            <v>ARP-SOUTHLAND-high-</v>
          </cell>
          <cell r="B19" t="str">
            <v>ARP</v>
          </cell>
          <cell r="C19">
            <v>2015</v>
          </cell>
          <cell r="D19" t="str">
            <v>SOUTHLAND</v>
          </cell>
          <cell r="E19" t="str">
            <v>percentile</v>
          </cell>
          <cell r="F19" t="str">
            <v>high</v>
          </cell>
          <cell r="G19">
            <v>135</v>
          </cell>
        </row>
        <row r="20">
          <cell r="A20" t="str">
            <v>ARP-STH CANTERBURY-high-</v>
          </cell>
          <cell r="B20" t="str">
            <v>ARP</v>
          </cell>
          <cell r="C20">
            <v>2015</v>
          </cell>
          <cell r="D20" t="str">
            <v>STH CANTERBURY</v>
          </cell>
          <cell r="E20" t="str">
            <v>percentile</v>
          </cell>
          <cell r="F20" t="str">
            <v>high</v>
          </cell>
          <cell r="G20">
            <v>135</v>
          </cell>
        </row>
        <row r="21">
          <cell r="A21" t="str">
            <v>ARP-TAURANGA CITY-high-</v>
          </cell>
          <cell r="B21" t="str">
            <v>ARP</v>
          </cell>
          <cell r="C21">
            <v>2015</v>
          </cell>
          <cell r="D21" t="str">
            <v>TAURANGA CITY</v>
          </cell>
          <cell r="E21" t="str">
            <v>percentile</v>
          </cell>
          <cell r="F21" t="str">
            <v>high</v>
          </cell>
          <cell r="G21">
            <v>139</v>
          </cell>
        </row>
        <row r="22">
          <cell r="A22" t="str">
            <v>ARP-Unknown-high-</v>
          </cell>
          <cell r="B22" t="str">
            <v>ARP</v>
          </cell>
          <cell r="C22">
            <v>2015</v>
          </cell>
          <cell r="D22" t="str">
            <v>Unknown</v>
          </cell>
          <cell r="E22" t="str">
            <v>percentile</v>
          </cell>
          <cell r="F22" t="str">
            <v>high</v>
          </cell>
          <cell r="G22">
            <v>136</v>
          </cell>
        </row>
        <row r="23">
          <cell r="A23" t="str">
            <v>ARP-WELLINGTON-high-</v>
          </cell>
          <cell r="B23" t="str">
            <v>ARP</v>
          </cell>
          <cell r="C23">
            <v>2015</v>
          </cell>
          <cell r="D23" t="str">
            <v>WELLINGTON</v>
          </cell>
          <cell r="E23" t="str">
            <v>percentile</v>
          </cell>
          <cell r="F23" t="str">
            <v>high</v>
          </cell>
          <cell r="G23">
            <v>135</v>
          </cell>
        </row>
        <row r="24">
          <cell r="A24" t="str">
            <v>ARP-WEST COAST-high-</v>
          </cell>
          <cell r="B24" t="str">
            <v>ARP</v>
          </cell>
          <cell r="C24">
            <v>2015</v>
          </cell>
          <cell r="D24" t="str">
            <v>WEST COAST</v>
          </cell>
          <cell r="E24" t="str">
            <v>percentile</v>
          </cell>
          <cell r="F24" t="str">
            <v>high</v>
          </cell>
          <cell r="G24">
            <v>135</v>
          </cell>
        </row>
        <row r="25">
          <cell r="A25" t="str">
            <v>ARP-WEST WAIKATO-high-</v>
          </cell>
          <cell r="B25" t="str">
            <v>ARP</v>
          </cell>
          <cell r="C25">
            <v>2015</v>
          </cell>
          <cell r="D25" t="str">
            <v>WEST WAIKATO</v>
          </cell>
          <cell r="E25" t="str">
            <v>percentile</v>
          </cell>
          <cell r="F25" t="str">
            <v>high</v>
          </cell>
          <cell r="G25">
            <v>135</v>
          </cell>
        </row>
        <row r="26">
          <cell r="A26" t="str">
            <v>ARP-WEST WHANGANUI-high-</v>
          </cell>
          <cell r="B26" t="str">
            <v>ARP</v>
          </cell>
          <cell r="C26">
            <v>2015</v>
          </cell>
          <cell r="D26" t="str">
            <v>WEST WHANGANUI</v>
          </cell>
          <cell r="E26" t="str">
            <v>percentile</v>
          </cell>
          <cell r="F26" t="str">
            <v>high</v>
          </cell>
          <cell r="G26">
            <v>135</v>
          </cell>
        </row>
        <row r="27">
          <cell r="A27" t="str">
            <v>ARP-Auckland Alliance-close-</v>
          </cell>
          <cell r="B27" t="str">
            <v>ARP</v>
          </cell>
          <cell r="C27">
            <v>2015</v>
          </cell>
          <cell r="D27" t="str">
            <v>AUCK ALLIANCE</v>
          </cell>
          <cell r="E27" t="str">
            <v>percentile</v>
          </cell>
          <cell r="F27" t="str">
            <v>close</v>
          </cell>
          <cell r="G27">
            <v>104</v>
          </cell>
        </row>
        <row r="28">
          <cell r="A28" t="str">
            <v>ARP-BOP EAST-close-</v>
          </cell>
          <cell r="B28" t="str">
            <v>ARP</v>
          </cell>
          <cell r="C28">
            <v>2015</v>
          </cell>
          <cell r="D28" t="str">
            <v>BOP EAST</v>
          </cell>
          <cell r="E28" t="str">
            <v>percentile</v>
          </cell>
          <cell r="F28" t="str">
            <v>close</v>
          </cell>
          <cell r="G28">
            <v>104</v>
          </cell>
        </row>
        <row r="29">
          <cell r="A29" t="str">
            <v>ARP-BOP WEST-close-</v>
          </cell>
          <cell r="B29" t="str">
            <v>ARP</v>
          </cell>
          <cell r="C29">
            <v>2015</v>
          </cell>
          <cell r="D29" t="str">
            <v>BOP WEST</v>
          </cell>
          <cell r="E29" t="str">
            <v>percentile</v>
          </cell>
          <cell r="F29" t="str">
            <v>close</v>
          </cell>
          <cell r="G29">
            <v>104</v>
          </cell>
        </row>
        <row r="30">
          <cell r="A30" t="str">
            <v>ARP-CENTRAL WAIKATO-close-</v>
          </cell>
          <cell r="B30" t="str">
            <v>ARP</v>
          </cell>
          <cell r="C30">
            <v>2015</v>
          </cell>
          <cell r="D30" t="str">
            <v>CENTRAL WAIKATO</v>
          </cell>
          <cell r="E30" t="str">
            <v>percentile</v>
          </cell>
          <cell r="F30" t="str">
            <v>close</v>
          </cell>
          <cell r="G30">
            <v>104</v>
          </cell>
        </row>
        <row r="31">
          <cell r="A31" t="str">
            <v>ARP-COASTAL OTAGO-close-</v>
          </cell>
          <cell r="B31" t="str">
            <v>ARP</v>
          </cell>
          <cell r="C31">
            <v>2015</v>
          </cell>
          <cell r="D31" t="str">
            <v>COASTAL OTAGO</v>
          </cell>
          <cell r="E31" t="str">
            <v>percentile</v>
          </cell>
          <cell r="F31" t="str">
            <v>close</v>
          </cell>
          <cell r="G31">
            <v>104</v>
          </cell>
        </row>
        <row r="32">
          <cell r="A32" t="str">
            <v>ARP-EAST WAIKATO-close-</v>
          </cell>
          <cell r="B32" t="str">
            <v>ARP</v>
          </cell>
          <cell r="C32">
            <v>2015</v>
          </cell>
          <cell r="D32" t="str">
            <v>EAST WAIKATO</v>
          </cell>
          <cell r="E32" t="str">
            <v>percentile</v>
          </cell>
          <cell r="F32" t="str">
            <v>close</v>
          </cell>
          <cell r="G32">
            <v>104</v>
          </cell>
        </row>
        <row r="33">
          <cell r="A33" t="str">
            <v>ARP-EAST WHANGANUI-close-</v>
          </cell>
          <cell r="B33" t="str">
            <v>ARP</v>
          </cell>
          <cell r="C33">
            <v>2015</v>
          </cell>
          <cell r="D33" t="str">
            <v>EAST WHANGANUI</v>
          </cell>
          <cell r="E33" t="str">
            <v>percentile</v>
          </cell>
          <cell r="F33" t="str">
            <v>close</v>
          </cell>
          <cell r="G33">
            <v>104</v>
          </cell>
        </row>
        <row r="34">
          <cell r="A34" t="str">
            <v>ARP-GISBORNE-close-</v>
          </cell>
          <cell r="B34" t="str">
            <v>ARP</v>
          </cell>
          <cell r="C34">
            <v>2015</v>
          </cell>
          <cell r="D34" t="str">
            <v>GISBORNE</v>
          </cell>
          <cell r="E34" t="str">
            <v>percentile</v>
          </cell>
          <cell r="F34" t="str">
            <v>close</v>
          </cell>
          <cell r="G34">
            <v>104</v>
          </cell>
        </row>
        <row r="35">
          <cell r="A35" t="str">
            <v>ARP-MARLBOROUGH-close-</v>
          </cell>
          <cell r="B35" t="str">
            <v>ARP</v>
          </cell>
          <cell r="C35">
            <v>2015</v>
          </cell>
          <cell r="D35" t="str">
            <v>MARLBOROUGH</v>
          </cell>
          <cell r="E35" t="str">
            <v>percentile</v>
          </cell>
          <cell r="F35" t="str">
            <v>close</v>
          </cell>
          <cell r="G35">
            <v>104</v>
          </cell>
        </row>
        <row r="36">
          <cell r="A36" t="str">
            <v>ARP-NAPIER-close-</v>
          </cell>
          <cell r="B36" t="str">
            <v>ARP</v>
          </cell>
          <cell r="C36">
            <v>2015</v>
          </cell>
          <cell r="D36" t="str">
            <v>NAPIER</v>
          </cell>
          <cell r="E36" t="str">
            <v>percentile</v>
          </cell>
          <cell r="F36" t="str">
            <v>close</v>
          </cell>
          <cell r="G36">
            <v>104</v>
          </cell>
        </row>
        <row r="37">
          <cell r="A37" t="str">
            <v>ARP-NELSON-close-</v>
          </cell>
          <cell r="B37" t="str">
            <v>ARP</v>
          </cell>
          <cell r="C37">
            <v>2015</v>
          </cell>
          <cell r="D37" t="str">
            <v>NELSON</v>
          </cell>
          <cell r="E37" t="str">
            <v>percentile</v>
          </cell>
          <cell r="F37" t="str">
            <v>close</v>
          </cell>
          <cell r="G37">
            <v>104</v>
          </cell>
        </row>
        <row r="38">
          <cell r="A38" t="str">
            <v>ARP-NORTHLAND-close-</v>
          </cell>
          <cell r="B38" t="str">
            <v>ARP</v>
          </cell>
          <cell r="C38">
            <v>2015</v>
          </cell>
          <cell r="D38" t="str">
            <v>NORTHLAND</v>
          </cell>
          <cell r="E38" t="str">
            <v>percentile</v>
          </cell>
          <cell r="F38" t="str">
            <v>close</v>
          </cell>
          <cell r="G38">
            <v>104</v>
          </cell>
        </row>
        <row r="39">
          <cell r="A39" t="str">
            <v>ARP-NTH CANTERBURY-close-</v>
          </cell>
          <cell r="B39" t="str">
            <v>ARP</v>
          </cell>
          <cell r="C39">
            <v>2015</v>
          </cell>
          <cell r="D39" t="str">
            <v>NTH CANTERBURY</v>
          </cell>
          <cell r="E39" t="str">
            <v>percentile</v>
          </cell>
          <cell r="F39" t="str">
            <v>close</v>
          </cell>
          <cell r="G39">
            <v>104</v>
          </cell>
        </row>
        <row r="40">
          <cell r="A40" t="str">
            <v>ARP-OTAGO CENTRAL-close-</v>
          </cell>
          <cell r="B40" t="str">
            <v>ARP</v>
          </cell>
          <cell r="C40">
            <v>2015</v>
          </cell>
          <cell r="D40" t="str">
            <v>OTAGO CENTRAL</v>
          </cell>
          <cell r="E40" t="str">
            <v>percentile</v>
          </cell>
          <cell r="F40" t="str">
            <v>close</v>
          </cell>
          <cell r="G40">
            <v>104</v>
          </cell>
        </row>
        <row r="41">
          <cell r="A41" t="str">
            <v>ARP-PSMC005-close-</v>
          </cell>
          <cell r="B41" t="str">
            <v>ARP</v>
          </cell>
          <cell r="C41">
            <v>2015</v>
          </cell>
          <cell r="D41" t="str">
            <v>PSMC 005</v>
          </cell>
          <cell r="E41" t="str">
            <v>percentile</v>
          </cell>
          <cell r="F41" t="str">
            <v>close</v>
          </cell>
          <cell r="G41">
            <v>104</v>
          </cell>
        </row>
        <row r="42">
          <cell r="A42" t="str">
            <v>ARP-PSMC006-close-</v>
          </cell>
          <cell r="B42" t="str">
            <v>ARP</v>
          </cell>
          <cell r="C42">
            <v>2015</v>
          </cell>
          <cell r="D42" t="str">
            <v>PSMC 006</v>
          </cell>
          <cell r="E42" t="str">
            <v>percentile</v>
          </cell>
          <cell r="F42" t="str">
            <v>close</v>
          </cell>
          <cell r="G42">
            <v>104</v>
          </cell>
        </row>
        <row r="43">
          <cell r="A43" t="str">
            <v>ARP-ROTORUA DIST-close-</v>
          </cell>
          <cell r="B43" t="str">
            <v>ARP</v>
          </cell>
          <cell r="C43">
            <v>2015</v>
          </cell>
          <cell r="D43" t="str">
            <v>ROTORUA DIST</v>
          </cell>
          <cell r="E43" t="str">
            <v>percentile</v>
          </cell>
          <cell r="F43" t="str">
            <v>close</v>
          </cell>
          <cell r="G43">
            <v>104</v>
          </cell>
        </row>
        <row r="44">
          <cell r="A44" t="str">
            <v>ARP-SOUTHLAND-close-</v>
          </cell>
          <cell r="B44" t="str">
            <v>ARP</v>
          </cell>
          <cell r="C44">
            <v>2015</v>
          </cell>
          <cell r="D44" t="str">
            <v>SOUTHLAND</v>
          </cell>
          <cell r="E44" t="str">
            <v>percentile</v>
          </cell>
          <cell r="F44" t="str">
            <v>close</v>
          </cell>
          <cell r="G44">
            <v>104</v>
          </cell>
        </row>
        <row r="45">
          <cell r="A45" t="str">
            <v>ARP-STH CANTERBURY-close-</v>
          </cell>
          <cell r="B45" t="str">
            <v>ARP</v>
          </cell>
          <cell r="C45">
            <v>2015</v>
          </cell>
          <cell r="D45" t="str">
            <v>STH CANTERBURY</v>
          </cell>
          <cell r="E45" t="str">
            <v>percentile</v>
          </cell>
          <cell r="F45" t="str">
            <v>close</v>
          </cell>
          <cell r="G45">
            <v>104</v>
          </cell>
        </row>
        <row r="46">
          <cell r="A46" t="str">
            <v>ARP-TAURANGA CITY-close-</v>
          </cell>
          <cell r="B46" t="str">
            <v>ARP</v>
          </cell>
          <cell r="C46">
            <v>2015</v>
          </cell>
          <cell r="D46" t="str">
            <v>TAURANGA CITY</v>
          </cell>
          <cell r="E46" t="str">
            <v>percentile</v>
          </cell>
          <cell r="F46" t="str">
            <v>close</v>
          </cell>
          <cell r="G46">
            <v>105</v>
          </cell>
        </row>
        <row r="47">
          <cell r="A47" t="str">
            <v>ARP-Unknown-close-</v>
          </cell>
          <cell r="B47" t="str">
            <v>ARP</v>
          </cell>
          <cell r="C47">
            <v>2015</v>
          </cell>
          <cell r="D47" t="str">
            <v>Unknown</v>
          </cell>
          <cell r="E47" t="str">
            <v>percentile</v>
          </cell>
          <cell r="F47" t="str">
            <v>close</v>
          </cell>
          <cell r="G47">
            <v>104</v>
          </cell>
        </row>
        <row r="48">
          <cell r="A48" t="str">
            <v>ARP-WELLINGTON-close-</v>
          </cell>
          <cell r="B48" t="str">
            <v>ARP</v>
          </cell>
          <cell r="C48">
            <v>2015</v>
          </cell>
          <cell r="D48" t="str">
            <v>WELLINGTON</v>
          </cell>
          <cell r="E48" t="str">
            <v>percentile</v>
          </cell>
          <cell r="F48" t="str">
            <v>close</v>
          </cell>
          <cell r="G48">
            <v>104</v>
          </cell>
        </row>
        <row r="49">
          <cell r="A49" t="str">
            <v>ARP-WEST COAST-close-</v>
          </cell>
          <cell r="B49" t="str">
            <v>ARP</v>
          </cell>
          <cell r="C49">
            <v>2015</v>
          </cell>
          <cell r="D49" t="str">
            <v>WEST COAST</v>
          </cell>
          <cell r="E49" t="str">
            <v>percentile</v>
          </cell>
          <cell r="F49" t="str">
            <v>close</v>
          </cell>
          <cell r="G49">
            <v>104</v>
          </cell>
        </row>
        <row r="50">
          <cell r="A50" t="str">
            <v>ARP-WEST WAIKATO-close-</v>
          </cell>
          <cell r="B50" t="str">
            <v>ARP</v>
          </cell>
          <cell r="C50">
            <v>2015</v>
          </cell>
          <cell r="D50" t="str">
            <v>WEST WAIKATO</v>
          </cell>
          <cell r="E50" t="str">
            <v>percentile</v>
          </cell>
          <cell r="F50" t="str">
            <v>close</v>
          </cell>
          <cell r="G50">
            <v>104</v>
          </cell>
        </row>
        <row r="51">
          <cell r="A51" t="str">
            <v>ARP-WEST WHANGANUI-close-</v>
          </cell>
          <cell r="B51" t="str">
            <v>ARP</v>
          </cell>
          <cell r="C51">
            <v>2015</v>
          </cell>
          <cell r="D51" t="str">
            <v>WEST WHANGANUI</v>
          </cell>
          <cell r="E51" t="str">
            <v>percentile</v>
          </cell>
          <cell r="F51" t="str">
            <v>close</v>
          </cell>
          <cell r="G51">
            <v>104</v>
          </cell>
        </row>
        <row r="52">
          <cell r="A52" t="str">
            <v>ARP-Auckland Alliance-median-</v>
          </cell>
          <cell r="B52" t="str">
            <v>ARP</v>
          </cell>
          <cell r="C52">
            <v>2015</v>
          </cell>
          <cell r="D52" t="str">
            <v>AUCK ALLIANCE</v>
          </cell>
          <cell r="E52" t="str">
            <v>percentile</v>
          </cell>
          <cell r="F52" t="str">
            <v>median</v>
          </cell>
          <cell r="G52">
            <v>69</v>
          </cell>
        </row>
        <row r="53">
          <cell r="A53" t="str">
            <v>ARP-BOP EAST-median-</v>
          </cell>
          <cell r="B53" t="str">
            <v>ARP</v>
          </cell>
          <cell r="C53">
            <v>2015</v>
          </cell>
          <cell r="D53" t="str">
            <v>BOP EAST</v>
          </cell>
          <cell r="E53" t="str">
            <v>percentile</v>
          </cell>
          <cell r="F53" t="str">
            <v>median</v>
          </cell>
          <cell r="G53">
            <v>69</v>
          </cell>
        </row>
        <row r="54">
          <cell r="A54" t="str">
            <v>ARP-BOP WEST-median-</v>
          </cell>
          <cell r="B54" t="str">
            <v>ARP</v>
          </cell>
          <cell r="C54">
            <v>2015</v>
          </cell>
          <cell r="D54" t="str">
            <v>BOP WEST</v>
          </cell>
          <cell r="E54" t="str">
            <v>percentile</v>
          </cell>
          <cell r="F54" t="str">
            <v>median</v>
          </cell>
          <cell r="G54">
            <v>69</v>
          </cell>
        </row>
        <row r="55">
          <cell r="A55" t="str">
            <v>ARP-CENTRAL WAIKATO-median-</v>
          </cell>
          <cell r="B55" t="str">
            <v>ARP</v>
          </cell>
          <cell r="C55">
            <v>2015</v>
          </cell>
          <cell r="D55" t="str">
            <v>CENTRAL WAIKATO</v>
          </cell>
          <cell r="E55" t="str">
            <v>percentile</v>
          </cell>
          <cell r="F55" t="str">
            <v>median</v>
          </cell>
          <cell r="G55">
            <v>69</v>
          </cell>
        </row>
        <row r="56">
          <cell r="A56" t="str">
            <v>ARP-COASTAL OTAGO-median-</v>
          </cell>
          <cell r="B56" t="str">
            <v>ARP</v>
          </cell>
          <cell r="C56">
            <v>2015</v>
          </cell>
          <cell r="D56" t="str">
            <v>COASTAL OTAGO</v>
          </cell>
          <cell r="E56" t="str">
            <v>percentile</v>
          </cell>
          <cell r="F56" t="str">
            <v>median</v>
          </cell>
          <cell r="G56">
            <v>69</v>
          </cell>
        </row>
        <row r="57">
          <cell r="A57" t="str">
            <v>ARP-EAST WAIKATO-median-</v>
          </cell>
          <cell r="B57" t="str">
            <v>ARP</v>
          </cell>
          <cell r="C57">
            <v>2015</v>
          </cell>
          <cell r="D57" t="str">
            <v>EAST WAIKATO</v>
          </cell>
          <cell r="E57" t="str">
            <v>percentile</v>
          </cell>
          <cell r="F57" t="str">
            <v>median</v>
          </cell>
          <cell r="G57">
            <v>69</v>
          </cell>
        </row>
        <row r="58">
          <cell r="A58" t="str">
            <v>ARP-EAST WHANGANUI-median-</v>
          </cell>
          <cell r="B58" t="str">
            <v>ARP</v>
          </cell>
          <cell r="C58">
            <v>2015</v>
          </cell>
          <cell r="D58" t="str">
            <v>EAST WHANGANUI</v>
          </cell>
          <cell r="E58" t="str">
            <v>percentile</v>
          </cell>
          <cell r="F58" t="str">
            <v>median</v>
          </cell>
          <cell r="G58">
            <v>69</v>
          </cell>
        </row>
        <row r="59">
          <cell r="A59" t="str">
            <v>ARP-GISBORNE-median-</v>
          </cell>
          <cell r="B59" t="str">
            <v>ARP</v>
          </cell>
          <cell r="C59">
            <v>2015</v>
          </cell>
          <cell r="D59" t="str">
            <v>GISBORNE</v>
          </cell>
          <cell r="E59" t="str">
            <v>percentile</v>
          </cell>
          <cell r="F59" t="str">
            <v>median</v>
          </cell>
          <cell r="G59">
            <v>69</v>
          </cell>
        </row>
        <row r="60">
          <cell r="A60" t="str">
            <v>ARP-MARLBOROUGH-median-</v>
          </cell>
          <cell r="B60" t="str">
            <v>ARP</v>
          </cell>
          <cell r="C60">
            <v>2015</v>
          </cell>
          <cell r="D60" t="str">
            <v>MARLBOROUGH</v>
          </cell>
          <cell r="E60" t="str">
            <v>percentile</v>
          </cell>
          <cell r="F60" t="str">
            <v>median</v>
          </cell>
          <cell r="G60">
            <v>69</v>
          </cell>
        </row>
        <row r="61">
          <cell r="A61" t="str">
            <v>ARP-NAPIER-median-</v>
          </cell>
          <cell r="B61" t="str">
            <v>ARP</v>
          </cell>
          <cell r="C61">
            <v>2015</v>
          </cell>
          <cell r="D61" t="str">
            <v>NAPIER</v>
          </cell>
          <cell r="E61" t="str">
            <v>percentile</v>
          </cell>
          <cell r="F61" t="str">
            <v>median</v>
          </cell>
          <cell r="G61">
            <v>69</v>
          </cell>
        </row>
        <row r="62">
          <cell r="A62" t="str">
            <v>ARP-NELSON-median-</v>
          </cell>
          <cell r="B62" t="str">
            <v>ARP</v>
          </cell>
          <cell r="C62">
            <v>2015</v>
          </cell>
          <cell r="D62" t="str">
            <v>NELSON</v>
          </cell>
          <cell r="E62" t="str">
            <v>percentile</v>
          </cell>
          <cell r="F62" t="str">
            <v>median</v>
          </cell>
          <cell r="G62">
            <v>69</v>
          </cell>
        </row>
        <row r="63">
          <cell r="A63" t="str">
            <v>ARP-NORTHLAND-median-</v>
          </cell>
          <cell r="B63" t="str">
            <v>ARP</v>
          </cell>
          <cell r="C63">
            <v>2015</v>
          </cell>
          <cell r="D63" t="str">
            <v>NORTHLAND</v>
          </cell>
          <cell r="E63" t="str">
            <v>percentile</v>
          </cell>
          <cell r="F63" t="str">
            <v>median</v>
          </cell>
          <cell r="G63">
            <v>69</v>
          </cell>
        </row>
        <row r="64">
          <cell r="A64" t="str">
            <v>ARP-NTH CANTERBURY-median-</v>
          </cell>
          <cell r="B64" t="str">
            <v>ARP</v>
          </cell>
          <cell r="C64">
            <v>2015</v>
          </cell>
          <cell r="D64" t="str">
            <v>NTH CANTERBURY</v>
          </cell>
          <cell r="E64" t="str">
            <v>percentile</v>
          </cell>
          <cell r="F64" t="str">
            <v>median</v>
          </cell>
          <cell r="G64">
            <v>69</v>
          </cell>
        </row>
        <row r="65">
          <cell r="A65" t="str">
            <v>ARP-OTAGO CENTRAL-median-</v>
          </cell>
          <cell r="B65" t="str">
            <v>ARP</v>
          </cell>
          <cell r="C65">
            <v>2015</v>
          </cell>
          <cell r="D65" t="str">
            <v>OTAGO CENTRAL</v>
          </cell>
          <cell r="E65" t="str">
            <v>percentile</v>
          </cell>
          <cell r="F65" t="str">
            <v>median</v>
          </cell>
          <cell r="G65">
            <v>69</v>
          </cell>
        </row>
        <row r="66">
          <cell r="A66" t="str">
            <v>ARP-PSMC005-median-</v>
          </cell>
          <cell r="B66" t="str">
            <v>ARP</v>
          </cell>
          <cell r="C66">
            <v>2015</v>
          </cell>
          <cell r="D66" t="str">
            <v>PSMC 005</v>
          </cell>
          <cell r="E66" t="str">
            <v>percentile</v>
          </cell>
          <cell r="F66" t="str">
            <v>median</v>
          </cell>
          <cell r="G66">
            <v>69</v>
          </cell>
        </row>
        <row r="67">
          <cell r="A67" t="str">
            <v>ARP-PSMC006-median-</v>
          </cell>
          <cell r="B67" t="str">
            <v>ARP</v>
          </cell>
          <cell r="C67">
            <v>2015</v>
          </cell>
          <cell r="D67" t="str">
            <v>PSMC 006</v>
          </cell>
          <cell r="E67" t="str">
            <v>percentile</v>
          </cell>
          <cell r="F67" t="str">
            <v>median</v>
          </cell>
          <cell r="G67">
            <v>69</v>
          </cell>
        </row>
        <row r="68">
          <cell r="A68" t="str">
            <v>ARP-ROTORUA DIST-median-</v>
          </cell>
          <cell r="B68" t="str">
            <v>ARP</v>
          </cell>
          <cell r="C68">
            <v>2015</v>
          </cell>
          <cell r="D68" t="str">
            <v>ROTORUA DIST</v>
          </cell>
          <cell r="E68" t="str">
            <v>percentile</v>
          </cell>
          <cell r="F68" t="str">
            <v>median</v>
          </cell>
          <cell r="G68">
            <v>69</v>
          </cell>
        </row>
        <row r="69">
          <cell r="A69" t="str">
            <v>ARP-SOUTHLAND-median-</v>
          </cell>
          <cell r="B69" t="str">
            <v>ARP</v>
          </cell>
          <cell r="C69">
            <v>2015</v>
          </cell>
          <cell r="D69" t="str">
            <v>SOUTHLAND</v>
          </cell>
          <cell r="E69" t="str">
            <v>percentile</v>
          </cell>
          <cell r="F69" t="str">
            <v>median</v>
          </cell>
          <cell r="G69">
            <v>69</v>
          </cell>
        </row>
        <row r="70">
          <cell r="A70" t="str">
            <v>ARP-STH CANTERBURY-median-</v>
          </cell>
          <cell r="B70" t="str">
            <v>ARP</v>
          </cell>
          <cell r="C70">
            <v>2015</v>
          </cell>
          <cell r="D70" t="str">
            <v>STH CANTERBURY</v>
          </cell>
          <cell r="E70" t="str">
            <v>percentile</v>
          </cell>
          <cell r="F70" t="str">
            <v>median</v>
          </cell>
          <cell r="G70">
            <v>69</v>
          </cell>
        </row>
        <row r="71">
          <cell r="A71" t="str">
            <v>ARP-TAURANGA CITY-median-</v>
          </cell>
          <cell r="B71" t="str">
            <v>ARP</v>
          </cell>
          <cell r="C71">
            <v>2015</v>
          </cell>
          <cell r="D71" t="str">
            <v>TAURANGA CITY</v>
          </cell>
          <cell r="E71" t="str">
            <v>percentile</v>
          </cell>
          <cell r="F71" t="str">
            <v>median</v>
          </cell>
          <cell r="G71">
            <v>69</v>
          </cell>
        </row>
        <row r="72">
          <cell r="A72" t="str">
            <v>ARP-Unknown-median-</v>
          </cell>
          <cell r="B72" t="str">
            <v>ARP</v>
          </cell>
          <cell r="C72">
            <v>2015</v>
          </cell>
          <cell r="D72" t="str">
            <v>Unknown</v>
          </cell>
          <cell r="E72" t="str">
            <v>percentile</v>
          </cell>
          <cell r="F72" t="str">
            <v>median</v>
          </cell>
          <cell r="G72">
            <v>69</v>
          </cell>
        </row>
        <row r="73">
          <cell r="A73" t="str">
            <v>ARP-WELLINGTON-median-</v>
          </cell>
          <cell r="B73" t="str">
            <v>ARP</v>
          </cell>
          <cell r="C73">
            <v>2015</v>
          </cell>
          <cell r="D73" t="str">
            <v>WELLINGTON</v>
          </cell>
          <cell r="E73" t="str">
            <v>percentile</v>
          </cell>
          <cell r="F73" t="str">
            <v>median</v>
          </cell>
          <cell r="G73">
            <v>69</v>
          </cell>
        </row>
        <row r="74">
          <cell r="A74" t="str">
            <v>ARP-WEST COAST-median-</v>
          </cell>
          <cell r="B74" t="str">
            <v>ARP</v>
          </cell>
          <cell r="C74">
            <v>2015</v>
          </cell>
          <cell r="D74" t="str">
            <v>WEST COAST</v>
          </cell>
          <cell r="E74" t="str">
            <v>percentile</v>
          </cell>
          <cell r="F74" t="str">
            <v>median</v>
          </cell>
          <cell r="G74">
            <v>69</v>
          </cell>
        </row>
        <row r="75">
          <cell r="A75" t="str">
            <v>ARP-WEST WAIKATO-median-</v>
          </cell>
          <cell r="B75" t="str">
            <v>ARP</v>
          </cell>
          <cell r="C75">
            <v>2015</v>
          </cell>
          <cell r="D75" t="str">
            <v>WEST WAIKATO</v>
          </cell>
          <cell r="E75" t="str">
            <v>percentile</v>
          </cell>
          <cell r="F75" t="str">
            <v>median</v>
          </cell>
          <cell r="G75">
            <v>69</v>
          </cell>
        </row>
        <row r="76">
          <cell r="A76" t="str">
            <v>ARP-WEST WHANGANUI-median-</v>
          </cell>
          <cell r="B76" t="str">
            <v>ARP</v>
          </cell>
          <cell r="C76">
            <v>2015</v>
          </cell>
          <cell r="D76" t="str">
            <v>WEST WHANGANUI</v>
          </cell>
          <cell r="E76" t="str">
            <v>percentile</v>
          </cell>
          <cell r="F76" t="str">
            <v>median</v>
          </cell>
          <cell r="G76">
            <v>69</v>
          </cell>
        </row>
        <row r="77">
          <cell r="A77" t="str">
            <v>ARP-Auckland Alliance-open-</v>
          </cell>
          <cell r="B77" t="str">
            <v>ARP</v>
          </cell>
          <cell r="C77">
            <v>2015</v>
          </cell>
          <cell r="D77" t="str">
            <v>AUCK ALLIANCE</v>
          </cell>
          <cell r="E77" t="str">
            <v>percentile</v>
          </cell>
          <cell r="F77" t="str">
            <v>open</v>
          </cell>
          <cell r="G77">
            <v>43</v>
          </cell>
        </row>
        <row r="78">
          <cell r="A78" t="str">
            <v>ARP-BOP EAST-open-</v>
          </cell>
          <cell r="B78" t="str">
            <v>ARP</v>
          </cell>
          <cell r="C78">
            <v>2015</v>
          </cell>
          <cell r="D78" t="str">
            <v>BOP EAST</v>
          </cell>
          <cell r="E78" t="str">
            <v>percentile</v>
          </cell>
          <cell r="F78" t="str">
            <v>open</v>
          </cell>
          <cell r="G78">
            <v>43</v>
          </cell>
        </row>
        <row r="79">
          <cell r="A79" t="str">
            <v>ARP-BOP WEST-open-</v>
          </cell>
          <cell r="B79" t="str">
            <v>ARP</v>
          </cell>
          <cell r="C79">
            <v>2015</v>
          </cell>
          <cell r="D79" t="str">
            <v>BOP WEST</v>
          </cell>
          <cell r="E79" t="str">
            <v>percentile</v>
          </cell>
          <cell r="F79" t="str">
            <v>open</v>
          </cell>
          <cell r="G79">
            <v>43</v>
          </cell>
        </row>
        <row r="80">
          <cell r="A80" t="str">
            <v>ARP-CENTRAL WAIKATO-open-</v>
          </cell>
          <cell r="B80" t="str">
            <v>ARP</v>
          </cell>
          <cell r="C80">
            <v>2015</v>
          </cell>
          <cell r="D80" t="str">
            <v>CENTRAL WAIKATO</v>
          </cell>
          <cell r="E80" t="str">
            <v>percentile</v>
          </cell>
          <cell r="F80" t="str">
            <v>open</v>
          </cell>
          <cell r="G80">
            <v>43</v>
          </cell>
        </row>
        <row r="81">
          <cell r="A81" t="str">
            <v>ARP-COASTAL OTAGO-open-</v>
          </cell>
          <cell r="B81" t="str">
            <v>ARP</v>
          </cell>
          <cell r="C81">
            <v>2015</v>
          </cell>
          <cell r="D81" t="str">
            <v>COASTAL OTAGO</v>
          </cell>
          <cell r="E81" t="str">
            <v>percentile</v>
          </cell>
          <cell r="F81" t="str">
            <v>open</v>
          </cell>
          <cell r="G81">
            <v>43</v>
          </cell>
        </row>
        <row r="82">
          <cell r="A82" t="str">
            <v>ARP-EAST WAIKATO-open-</v>
          </cell>
          <cell r="B82" t="str">
            <v>ARP</v>
          </cell>
          <cell r="C82">
            <v>2015</v>
          </cell>
          <cell r="D82" t="str">
            <v>EAST WAIKATO</v>
          </cell>
          <cell r="E82" t="str">
            <v>percentile</v>
          </cell>
          <cell r="F82" t="str">
            <v>open</v>
          </cell>
          <cell r="G82">
            <v>43</v>
          </cell>
        </row>
        <row r="83">
          <cell r="A83" t="str">
            <v>ARP-EAST WHANGANUI-open-</v>
          </cell>
          <cell r="B83" t="str">
            <v>ARP</v>
          </cell>
          <cell r="C83">
            <v>2015</v>
          </cell>
          <cell r="D83" t="str">
            <v>EAST WHANGANUI</v>
          </cell>
          <cell r="E83" t="str">
            <v>percentile</v>
          </cell>
          <cell r="F83" t="str">
            <v>open</v>
          </cell>
          <cell r="G83">
            <v>43</v>
          </cell>
        </row>
        <row r="84">
          <cell r="A84" t="str">
            <v>ARP-GISBORNE-open-</v>
          </cell>
          <cell r="B84" t="str">
            <v>ARP</v>
          </cell>
          <cell r="C84">
            <v>2015</v>
          </cell>
          <cell r="D84" t="str">
            <v>GISBORNE</v>
          </cell>
          <cell r="E84" t="str">
            <v>percentile</v>
          </cell>
          <cell r="F84" t="str">
            <v>open</v>
          </cell>
          <cell r="G84">
            <v>43</v>
          </cell>
        </row>
        <row r="85">
          <cell r="A85" t="str">
            <v>ARP-MARLBOROUGH-open-</v>
          </cell>
          <cell r="B85" t="str">
            <v>ARP</v>
          </cell>
          <cell r="C85">
            <v>2015</v>
          </cell>
          <cell r="D85" t="str">
            <v>MARLBOROUGH</v>
          </cell>
          <cell r="E85" t="str">
            <v>percentile</v>
          </cell>
          <cell r="F85" t="str">
            <v>open</v>
          </cell>
          <cell r="G85">
            <v>43</v>
          </cell>
        </row>
        <row r="86">
          <cell r="A86" t="str">
            <v>ARP-NAPIER-open-</v>
          </cell>
          <cell r="B86" t="str">
            <v>ARP</v>
          </cell>
          <cell r="C86">
            <v>2015</v>
          </cell>
          <cell r="D86" t="str">
            <v>NAPIER</v>
          </cell>
          <cell r="E86" t="str">
            <v>percentile</v>
          </cell>
          <cell r="F86" t="str">
            <v>open</v>
          </cell>
          <cell r="G86">
            <v>43</v>
          </cell>
        </row>
        <row r="87">
          <cell r="A87" t="str">
            <v>ARP-NELSON-open-</v>
          </cell>
          <cell r="B87" t="str">
            <v>ARP</v>
          </cell>
          <cell r="C87">
            <v>2015</v>
          </cell>
          <cell r="D87" t="str">
            <v>NELSON</v>
          </cell>
          <cell r="E87" t="str">
            <v>percentile</v>
          </cell>
          <cell r="F87" t="str">
            <v>open</v>
          </cell>
          <cell r="G87">
            <v>43</v>
          </cell>
        </row>
        <row r="88">
          <cell r="A88" t="str">
            <v>ARP-NORTHLAND-open-</v>
          </cell>
          <cell r="B88" t="str">
            <v>ARP</v>
          </cell>
          <cell r="C88">
            <v>2015</v>
          </cell>
          <cell r="D88" t="str">
            <v>NORTHLAND</v>
          </cell>
          <cell r="E88" t="str">
            <v>percentile</v>
          </cell>
          <cell r="F88" t="str">
            <v>open</v>
          </cell>
          <cell r="G88">
            <v>43</v>
          </cell>
        </row>
        <row r="89">
          <cell r="A89" t="str">
            <v>ARP-NTH CANTERBURY-open-</v>
          </cell>
          <cell r="B89" t="str">
            <v>ARP</v>
          </cell>
          <cell r="C89">
            <v>2015</v>
          </cell>
          <cell r="D89" t="str">
            <v>NTH CANTERBURY</v>
          </cell>
          <cell r="E89" t="str">
            <v>percentile</v>
          </cell>
          <cell r="F89" t="str">
            <v>open</v>
          </cell>
          <cell r="G89">
            <v>43</v>
          </cell>
        </row>
        <row r="90">
          <cell r="A90" t="str">
            <v>ARP-OTAGO CENTRAL-open-</v>
          </cell>
          <cell r="B90" t="str">
            <v>ARP</v>
          </cell>
          <cell r="C90">
            <v>2015</v>
          </cell>
          <cell r="D90" t="str">
            <v>OTAGO CENTRAL</v>
          </cell>
          <cell r="E90" t="str">
            <v>percentile</v>
          </cell>
          <cell r="F90" t="str">
            <v>open</v>
          </cell>
          <cell r="G90">
            <v>43</v>
          </cell>
        </row>
        <row r="91">
          <cell r="A91" t="str">
            <v>ARP-PSMC005-open-</v>
          </cell>
          <cell r="B91" t="str">
            <v>ARP</v>
          </cell>
          <cell r="C91">
            <v>2015</v>
          </cell>
          <cell r="D91" t="str">
            <v>PSMC 005</v>
          </cell>
          <cell r="E91" t="str">
            <v>percentile</v>
          </cell>
          <cell r="F91" t="str">
            <v>open</v>
          </cell>
          <cell r="G91">
            <v>43</v>
          </cell>
        </row>
        <row r="92">
          <cell r="A92" t="str">
            <v>ARP-PSMC006-open-</v>
          </cell>
          <cell r="B92" t="str">
            <v>ARP</v>
          </cell>
          <cell r="C92">
            <v>2015</v>
          </cell>
          <cell r="D92" t="str">
            <v>PSMC 006</v>
          </cell>
          <cell r="E92" t="str">
            <v>percentile</v>
          </cell>
          <cell r="F92" t="str">
            <v>open</v>
          </cell>
          <cell r="G92">
            <v>43</v>
          </cell>
        </row>
        <row r="93">
          <cell r="A93" t="str">
            <v>ARP-ROTORUA DIST-open-</v>
          </cell>
          <cell r="B93" t="str">
            <v>ARP</v>
          </cell>
          <cell r="C93">
            <v>2015</v>
          </cell>
          <cell r="D93" t="str">
            <v>ROTORUA DIST</v>
          </cell>
          <cell r="E93" t="str">
            <v>percentile</v>
          </cell>
          <cell r="F93" t="str">
            <v>open</v>
          </cell>
          <cell r="G93">
            <v>43</v>
          </cell>
        </row>
        <row r="94">
          <cell r="A94" t="str">
            <v>ARP-SOUTHLAND-open-</v>
          </cell>
          <cell r="B94" t="str">
            <v>ARP</v>
          </cell>
          <cell r="C94">
            <v>2015</v>
          </cell>
          <cell r="D94" t="str">
            <v>SOUTHLAND</v>
          </cell>
          <cell r="E94" t="str">
            <v>percentile</v>
          </cell>
          <cell r="F94" t="str">
            <v>open</v>
          </cell>
          <cell r="G94">
            <v>43</v>
          </cell>
        </row>
        <row r="95">
          <cell r="A95" t="str">
            <v>ARP-STH CANTERBURY-open-</v>
          </cell>
          <cell r="B95" t="str">
            <v>ARP</v>
          </cell>
          <cell r="C95">
            <v>2015</v>
          </cell>
          <cell r="D95" t="str">
            <v>STH CANTERBURY</v>
          </cell>
          <cell r="E95" t="str">
            <v>percentile</v>
          </cell>
          <cell r="F95" t="str">
            <v>open</v>
          </cell>
          <cell r="G95">
            <v>43</v>
          </cell>
        </row>
        <row r="96">
          <cell r="A96" t="str">
            <v>ARP-TAURANGA CITY-open-</v>
          </cell>
          <cell r="B96" t="str">
            <v>ARP</v>
          </cell>
          <cell r="C96">
            <v>2015</v>
          </cell>
          <cell r="D96" t="str">
            <v>TAURANGA CITY</v>
          </cell>
          <cell r="E96" t="str">
            <v>percentile</v>
          </cell>
          <cell r="F96" t="str">
            <v>open</v>
          </cell>
          <cell r="G96">
            <v>43</v>
          </cell>
        </row>
        <row r="97">
          <cell r="A97" t="str">
            <v>ARP-Unknown-open-</v>
          </cell>
          <cell r="B97" t="str">
            <v>ARP</v>
          </cell>
          <cell r="C97">
            <v>2015</v>
          </cell>
          <cell r="D97" t="str">
            <v>Unknown</v>
          </cell>
          <cell r="E97" t="str">
            <v>percentile</v>
          </cell>
          <cell r="F97" t="str">
            <v>open</v>
          </cell>
          <cell r="G97">
            <v>43</v>
          </cell>
        </row>
        <row r="98">
          <cell r="A98" t="str">
            <v>ARP-WELLINGTON-open-</v>
          </cell>
          <cell r="B98" t="str">
            <v>ARP</v>
          </cell>
          <cell r="C98">
            <v>2015</v>
          </cell>
          <cell r="D98" t="str">
            <v>WELLINGTON</v>
          </cell>
          <cell r="E98" t="str">
            <v>percentile</v>
          </cell>
          <cell r="F98" t="str">
            <v>open</v>
          </cell>
          <cell r="G98">
            <v>43</v>
          </cell>
        </row>
        <row r="99">
          <cell r="A99" t="str">
            <v>ARP-WEST COAST-open-</v>
          </cell>
          <cell r="B99" t="str">
            <v>ARP</v>
          </cell>
          <cell r="C99">
            <v>2015</v>
          </cell>
          <cell r="D99" t="str">
            <v>WEST COAST</v>
          </cell>
          <cell r="E99" t="str">
            <v>percentile</v>
          </cell>
          <cell r="F99" t="str">
            <v>open</v>
          </cell>
          <cell r="G99">
            <v>43</v>
          </cell>
        </row>
        <row r="100">
          <cell r="A100" t="str">
            <v>ARP-WEST WAIKATO-open-</v>
          </cell>
          <cell r="B100" t="str">
            <v>ARP</v>
          </cell>
          <cell r="C100">
            <v>2015</v>
          </cell>
          <cell r="D100" t="str">
            <v>WEST WAIKATO</v>
          </cell>
          <cell r="E100" t="str">
            <v>percentile</v>
          </cell>
          <cell r="F100" t="str">
            <v>open</v>
          </cell>
          <cell r="G100">
            <v>43</v>
          </cell>
        </row>
        <row r="101">
          <cell r="A101" t="str">
            <v>ARP-WEST WHANGANUI-open-</v>
          </cell>
          <cell r="B101" t="str">
            <v>ARP</v>
          </cell>
          <cell r="C101">
            <v>2015</v>
          </cell>
          <cell r="D101" t="str">
            <v>WEST WHANGANUI</v>
          </cell>
          <cell r="E101" t="str">
            <v>percentile</v>
          </cell>
          <cell r="F101" t="str">
            <v>open</v>
          </cell>
          <cell r="G101">
            <v>43</v>
          </cell>
        </row>
        <row r="102">
          <cell r="A102" t="str">
            <v>ARP-Auckland Alliance-low-</v>
          </cell>
          <cell r="B102" t="str">
            <v>ARP</v>
          </cell>
          <cell r="C102">
            <v>2015</v>
          </cell>
          <cell r="D102" t="str">
            <v>AUCK ALLIANCE</v>
          </cell>
          <cell r="E102" t="str">
            <v>percentile</v>
          </cell>
          <cell r="F102" t="str">
            <v>low</v>
          </cell>
          <cell r="G102">
            <v>29</v>
          </cell>
        </row>
        <row r="103">
          <cell r="A103" t="str">
            <v>ARP-BOP EAST-low-</v>
          </cell>
          <cell r="B103" t="str">
            <v>ARP</v>
          </cell>
          <cell r="C103">
            <v>2015</v>
          </cell>
          <cell r="D103" t="str">
            <v>BOP EAST</v>
          </cell>
          <cell r="E103" t="str">
            <v>percentile</v>
          </cell>
          <cell r="F103" t="str">
            <v>low</v>
          </cell>
          <cell r="G103">
            <v>29</v>
          </cell>
        </row>
        <row r="104">
          <cell r="A104" t="str">
            <v>ARP-BOP WEST-low-</v>
          </cell>
          <cell r="B104" t="str">
            <v>ARP</v>
          </cell>
          <cell r="C104">
            <v>2015</v>
          </cell>
          <cell r="D104" t="str">
            <v>BOP WEST</v>
          </cell>
          <cell r="E104" t="str">
            <v>percentile</v>
          </cell>
          <cell r="F104" t="str">
            <v>low</v>
          </cell>
          <cell r="G104">
            <v>29</v>
          </cell>
        </row>
        <row r="105">
          <cell r="A105" t="str">
            <v>ARP-CENTRAL WAIKATO-low-</v>
          </cell>
          <cell r="B105" t="str">
            <v>ARP</v>
          </cell>
          <cell r="C105">
            <v>2015</v>
          </cell>
          <cell r="D105" t="str">
            <v>CENTRAL WAIKATO</v>
          </cell>
          <cell r="E105" t="str">
            <v>percentile</v>
          </cell>
          <cell r="F105" t="str">
            <v>low</v>
          </cell>
          <cell r="G105">
            <v>29</v>
          </cell>
        </row>
        <row r="106">
          <cell r="A106" t="str">
            <v>ARP-COASTAL OTAGO-low-</v>
          </cell>
          <cell r="B106" t="str">
            <v>ARP</v>
          </cell>
          <cell r="C106">
            <v>2015</v>
          </cell>
          <cell r="D106" t="str">
            <v>COASTAL OTAGO</v>
          </cell>
          <cell r="E106" t="str">
            <v>percentile</v>
          </cell>
          <cell r="F106" t="str">
            <v>low</v>
          </cell>
          <cell r="G106">
            <v>29</v>
          </cell>
        </row>
        <row r="107">
          <cell r="A107" t="str">
            <v>ARP-EAST WAIKATO-low-</v>
          </cell>
          <cell r="B107" t="str">
            <v>ARP</v>
          </cell>
          <cell r="C107">
            <v>2015</v>
          </cell>
          <cell r="D107" t="str">
            <v>EAST WAIKATO</v>
          </cell>
          <cell r="E107" t="str">
            <v>percentile</v>
          </cell>
          <cell r="F107" t="str">
            <v>low</v>
          </cell>
          <cell r="G107">
            <v>29</v>
          </cell>
        </row>
        <row r="108">
          <cell r="A108" t="str">
            <v>ARP-EAST WHANGANUI-low-</v>
          </cell>
          <cell r="B108" t="str">
            <v>ARP</v>
          </cell>
          <cell r="C108">
            <v>2015</v>
          </cell>
          <cell r="D108" t="str">
            <v>EAST WHANGANUI</v>
          </cell>
          <cell r="E108" t="str">
            <v>percentile</v>
          </cell>
          <cell r="F108" t="str">
            <v>low</v>
          </cell>
          <cell r="G108">
            <v>29</v>
          </cell>
        </row>
        <row r="109">
          <cell r="A109" t="str">
            <v>ARP-GISBORNE-low-</v>
          </cell>
          <cell r="B109" t="str">
            <v>ARP</v>
          </cell>
          <cell r="C109">
            <v>2015</v>
          </cell>
          <cell r="D109" t="str">
            <v>GISBORNE</v>
          </cell>
          <cell r="E109" t="str">
            <v>percentile</v>
          </cell>
          <cell r="F109" t="str">
            <v>low</v>
          </cell>
          <cell r="G109">
            <v>30</v>
          </cell>
        </row>
        <row r="110">
          <cell r="A110" t="str">
            <v>ARP-MARLBOROUGH-low-</v>
          </cell>
          <cell r="B110" t="str">
            <v>ARP</v>
          </cell>
          <cell r="C110">
            <v>2015</v>
          </cell>
          <cell r="D110" t="str">
            <v>MARLBOROUGH</v>
          </cell>
          <cell r="E110" t="str">
            <v>percentile</v>
          </cell>
          <cell r="F110" t="str">
            <v>low</v>
          </cell>
          <cell r="G110">
            <v>29</v>
          </cell>
        </row>
        <row r="111">
          <cell r="A111" t="str">
            <v>ARP-NAPIER-low-</v>
          </cell>
          <cell r="B111" t="str">
            <v>ARP</v>
          </cell>
          <cell r="C111">
            <v>2015</v>
          </cell>
          <cell r="D111" t="str">
            <v>NAPIER</v>
          </cell>
          <cell r="E111" t="str">
            <v>percentile</v>
          </cell>
          <cell r="F111" t="str">
            <v>low</v>
          </cell>
          <cell r="G111">
            <v>29</v>
          </cell>
        </row>
        <row r="112">
          <cell r="A112" t="str">
            <v>ARP-NELSON-low-</v>
          </cell>
          <cell r="B112" t="str">
            <v>ARP</v>
          </cell>
          <cell r="C112">
            <v>2015</v>
          </cell>
          <cell r="D112" t="str">
            <v>NELSON</v>
          </cell>
          <cell r="E112" t="str">
            <v>percentile</v>
          </cell>
          <cell r="F112" t="str">
            <v>low</v>
          </cell>
          <cell r="G112">
            <v>29</v>
          </cell>
        </row>
        <row r="113">
          <cell r="A113" t="str">
            <v>ARP-NORTHLAND-low-</v>
          </cell>
          <cell r="B113" t="str">
            <v>ARP</v>
          </cell>
          <cell r="C113">
            <v>2015</v>
          </cell>
          <cell r="D113" t="str">
            <v>NORTHLAND</v>
          </cell>
          <cell r="E113" t="str">
            <v>percentile</v>
          </cell>
          <cell r="F113" t="str">
            <v>low</v>
          </cell>
          <cell r="G113">
            <v>29</v>
          </cell>
        </row>
        <row r="114">
          <cell r="A114" t="str">
            <v>ARP-NTH CANTERBURY-low-</v>
          </cell>
          <cell r="B114" t="str">
            <v>ARP</v>
          </cell>
          <cell r="C114">
            <v>2015</v>
          </cell>
          <cell r="D114" t="str">
            <v>NTH CANTERBURY</v>
          </cell>
          <cell r="E114" t="str">
            <v>percentile</v>
          </cell>
          <cell r="F114" t="str">
            <v>low</v>
          </cell>
          <cell r="G114">
            <v>29</v>
          </cell>
        </row>
        <row r="115">
          <cell r="A115" t="str">
            <v>ARP-OTAGO CENTRAL-low-</v>
          </cell>
          <cell r="B115" t="str">
            <v>ARP</v>
          </cell>
          <cell r="C115">
            <v>2015</v>
          </cell>
          <cell r="D115" t="str">
            <v>OTAGO CENTRAL</v>
          </cell>
          <cell r="E115" t="str">
            <v>percentile</v>
          </cell>
          <cell r="F115" t="str">
            <v>low</v>
          </cell>
          <cell r="G115">
            <v>29</v>
          </cell>
        </row>
        <row r="116">
          <cell r="A116" t="str">
            <v>ARP-PSMC005-low-</v>
          </cell>
          <cell r="B116" t="str">
            <v>ARP</v>
          </cell>
          <cell r="C116">
            <v>2015</v>
          </cell>
          <cell r="D116" t="str">
            <v>PSMC 005</v>
          </cell>
          <cell r="E116" t="str">
            <v>percentile</v>
          </cell>
          <cell r="F116" t="str">
            <v>low</v>
          </cell>
          <cell r="G116">
            <v>29</v>
          </cell>
        </row>
        <row r="117">
          <cell r="A117" t="str">
            <v>ARP-PSMC006-low-</v>
          </cell>
          <cell r="B117" t="str">
            <v>ARP</v>
          </cell>
          <cell r="C117">
            <v>2015</v>
          </cell>
          <cell r="D117" t="str">
            <v>PSMC 006</v>
          </cell>
          <cell r="E117" t="str">
            <v>percentile</v>
          </cell>
          <cell r="F117" t="str">
            <v>low</v>
          </cell>
          <cell r="G117">
            <v>31</v>
          </cell>
        </row>
        <row r="118">
          <cell r="A118" t="str">
            <v>ARP-ROTORUA DIST-low-</v>
          </cell>
          <cell r="B118" t="str">
            <v>ARP</v>
          </cell>
          <cell r="C118">
            <v>2015</v>
          </cell>
          <cell r="D118" t="str">
            <v>ROTORUA DIST</v>
          </cell>
          <cell r="E118" t="str">
            <v>percentile</v>
          </cell>
          <cell r="F118" t="str">
            <v>low</v>
          </cell>
          <cell r="G118">
            <v>30</v>
          </cell>
        </row>
        <row r="119">
          <cell r="A119" t="str">
            <v>ARP-SOUTHLAND-low-</v>
          </cell>
          <cell r="B119" t="str">
            <v>ARP</v>
          </cell>
          <cell r="C119">
            <v>2015</v>
          </cell>
          <cell r="D119" t="str">
            <v>SOUTHLAND</v>
          </cell>
          <cell r="E119" t="str">
            <v>percentile</v>
          </cell>
          <cell r="F119" t="str">
            <v>low</v>
          </cell>
          <cell r="G119">
            <v>29</v>
          </cell>
        </row>
        <row r="120">
          <cell r="A120" t="str">
            <v>ARP-STH CANTERBURY-low-</v>
          </cell>
          <cell r="B120" t="str">
            <v>ARP</v>
          </cell>
          <cell r="C120">
            <v>2015</v>
          </cell>
          <cell r="D120" t="str">
            <v>STH CANTERBURY</v>
          </cell>
          <cell r="E120" t="str">
            <v>percentile</v>
          </cell>
          <cell r="F120" t="str">
            <v>low</v>
          </cell>
          <cell r="G120">
            <v>29</v>
          </cell>
        </row>
        <row r="121">
          <cell r="A121" t="str">
            <v>ARP-TAURANGA CITY-low-</v>
          </cell>
          <cell r="B121" t="str">
            <v>ARP</v>
          </cell>
          <cell r="C121">
            <v>2015</v>
          </cell>
          <cell r="D121" t="str">
            <v>TAURANGA CITY</v>
          </cell>
          <cell r="E121" t="str">
            <v>percentile</v>
          </cell>
          <cell r="F121" t="str">
            <v>low</v>
          </cell>
          <cell r="G121">
            <v>29</v>
          </cell>
        </row>
        <row r="122">
          <cell r="A122" t="str">
            <v>ARP-Unknown-low-</v>
          </cell>
          <cell r="B122" t="str">
            <v>ARP</v>
          </cell>
          <cell r="C122">
            <v>2015</v>
          </cell>
          <cell r="D122" t="str">
            <v>Unknown</v>
          </cell>
          <cell r="E122" t="str">
            <v>percentile</v>
          </cell>
          <cell r="F122" t="str">
            <v>low</v>
          </cell>
          <cell r="G122">
            <v>29</v>
          </cell>
        </row>
        <row r="123">
          <cell r="A123" t="str">
            <v>ARP-WELLINGTON-low-</v>
          </cell>
          <cell r="B123" t="str">
            <v>ARP</v>
          </cell>
          <cell r="C123">
            <v>2015</v>
          </cell>
          <cell r="D123" t="str">
            <v>WELLINGTON</v>
          </cell>
          <cell r="E123" t="str">
            <v>percentile</v>
          </cell>
          <cell r="F123" t="str">
            <v>low</v>
          </cell>
          <cell r="G123">
            <v>29</v>
          </cell>
        </row>
        <row r="124">
          <cell r="A124" t="str">
            <v>ARP-WEST COAST-low-</v>
          </cell>
          <cell r="B124" t="str">
            <v>ARP</v>
          </cell>
          <cell r="C124">
            <v>2015</v>
          </cell>
          <cell r="D124" t="str">
            <v>WEST COAST</v>
          </cell>
          <cell r="E124" t="str">
            <v>percentile</v>
          </cell>
          <cell r="F124" t="str">
            <v>low</v>
          </cell>
          <cell r="G124">
            <v>29</v>
          </cell>
        </row>
        <row r="125">
          <cell r="A125" t="str">
            <v>ARP-WEST WAIKATO-low-</v>
          </cell>
          <cell r="B125" t="str">
            <v>ARP</v>
          </cell>
          <cell r="C125">
            <v>2015</v>
          </cell>
          <cell r="D125" t="str">
            <v>WEST WAIKATO</v>
          </cell>
          <cell r="E125" t="str">
            <v>percentile</v>
          </cell>
          <cell r="F125" t="str">
            <v>low</v>
          </cell>
          <cell r="G125">
            <v>29</v>
          </cell>
        </row>
        <row r="126">
          <cell r="A126" t="str">
            <v>ARP-WEST WHANGANUI-low-</v>
          </cell>
          <cell r="B126" t="str">
            <v>ARP</v>
          </cell>
          <cell r="C126">
            <v>2015</v>
          </cell>
          <cell r="D126" t="str">
            <v>WEST WHANGANUI</v>
          </cell>
          <cell r="E126" t="str">
            <v>percentile</v>
          </cell>
          <cell r="F126" t="str">
            <v>low</v>
          </cell>
          <cell r="G126">
            <v>29</v>
          </cell>
        </row>
        <row r="127">
          <cell r="A127" t="str">
            <v>ARP-Auckland Alliance-tail-</v>
          </cell>
          <cell r="B127" t="str">
            <v>ARP</v>
          </cell>
          <cell r="C127">
            <v>2015</v>
          </cell>
          <cell r="D127" t="str">
            <v>AUCK ALLIANCE</v>
          </cell>
          <cell r="E127" t="str">
            <v>percentile</v>
          </cell>
          <cell r="F127" t="str">
            <v>tail</v>
          </cell>
          <cell r="G127">
            <v>11</v>
          </cell>
        </row>
        <row r="128">
          <cell r="A128" t="str">
            <v>ARP-BOP WEST-tail-</v>
          </cell>
          <cell r="B128" t="str">
            <v>ARP</v>
          </cell>
          <cell r="C128">
            <v>2015</v>
          </cell>
          <cell r="D128" t="str">
            <v>BOP WEST</v>
          </cell>
          <cell r="E128" t="str">
            <v>percentile</v>
          </cell>
          <cell r="F128" t="str">
            <v>tail</v>
          </cell>
          <cell r="G128">
            <v>16</v>
          </cell>
        </row>
        <row r="129">
          <cell r="A129" t="str">
            <v>ARP-CENTRAL WAIKATO-tail-</v>
          </cell>
          <cell r="B129" t="str">
            <v>ARP</v>
          </cell>
          <cell r="C129">
            <v>2015</v>
          </cell>
          <cell r="D129" t="str">
            <v>CENTRAL WAIKATO</v>
          </cell>
          <cell r="E129" t="str">
            <v>percentile</v>
          </cell>
          <cell r="F129" t="str">
            <v>tail</v>
          </cell>
          <cell r="G129">
            <v>23</v>
          </cell>
        </row>
        <row r="130">
          <cell r="A130" t="str">
            <v>ARP-COASTAL OTAGO-tail-</v>
          </cell>
          <cell r="B130" t="str">
            <v>ARP</v>
          </cell>
          <cell r="C130">
            <v>2015</v>
          </cell>
          <cell r="D130" t="str">
            <v>COASTAL OTAGO</v>
          </cell>
          <cell r="E130" t="str">
            <v>percentile</v>
          </cell>
          <cell r="F130" t="str">
            <v>tail</v>
          </cell>
          <cell r="G130">
            <v>16</v>
          </cell>
        </row>
        <row r="131">
          <cell r="A131" t="str">
            <v>ARP-EAST WAIKATO-tail-</v>
          </cell>
          <cell r="B131" t="str">
            <v>ARP</v>
          </cell>
          <cell r="C131">
            <v>2015</v>
          </cell>
          <cell r="D131" t="str">
            <v>EAST WAIKATO</v>
          </cell>
          <cell r="E131" t="str">
            <v>percentile</v>
          </cell>
          <cell r="F131" t="str">
            <v>tail</v>
          </cell>
          <cell r="G131">
            <v>25</v>
          </cell>
        </row>
        <row r="132">
          <cell r="A132" t="str">
            <v>ARP-EAST WHANGANUI-tail-</v>
          </cell>
          <cell r="B132" t="str">
            <v>ARP</v>
          </cell>
          <cell r="C132">
            <v>2015</v>
          </cell>
          <cell r="D132" t="str">
            <v>EAST WHANGANUI</v>
          </cell>
          <cell r="E132" t="str">
            <v>percentile</v>
          </cell>
          <cell r="F132" t="str">
            <v>tail</v>
          </cell>
          <cell r="G132">
            <v>17</v>
          </cell>
        </row>
        <row r="133">
          <cell r="A133" t="str">
            <v>ARP-MARLBOROUGH-tail-</v>
          </cell>
          <cell r="B133" t="str">
            <v>ARP</v>
          </cell>
          <cell r="C133">
            <v>2015</v>
          </cell>
          <cell r="D133" t="str">
            <v>MARLBOROUGH</v>
          </cell>
          <cell r="E133" t="str">
            <v>percentile</v>
          </cell>
          <cell r="F133" t="str">
            <v>tail</v>
          </cell>
          <cell r="G133">
            <v>18</v>
          </cell>
        </row>
        <row r="134">
          <cell r="A134" t="str">
            <v>ARP-NAPIER-tail-</v>
          </cell>
          <cell r="B134" t="str">
            <v>ARP</v>
          </cell>
          <cell r="C134">
            <v>2015</v>
          </cell>
          <cell r="D134" t="str">
            <v>NAPIER</v>
          </cell>
          <cell r="E134" t="str">
            <v>percentile</v>
          </cell>
          <cell r="F134" t="str">
            <v>tail</v>
          </cell>
          <cell r="G134">
            <v>21</v>
          </cell>
        </row>
        <row r="135">
          <cell r="A135" t="str">
            <v>ARP-NELSON-tail-</v>
          </cell>
          <cell r="B135" t="str">
            <v>ARP</v>
          </cell>
          <cell r="C135">
            <v>2015</v>
          </cell>
          <cell r="D135" t="str">
            <v>NELSON</v>
          </cell>
          <cell r="E135" t="str">
            <v>percentile</v>
          </cell>
          <cell r="F135" t="str">
            <v>tail</v>
          </cell>
          <cell r="G135">
            <v>24</v>
          </cell>
        </row>
        <row r="136">
          <cell r="A136" t="str">
            <v>ARP-NORTHLAND-tail-</v>
          </cell>
          <cell r="B136" t="str">
            <v>ARP</v>
          </cell>
          <cell r="C136">
            <v>2015</v>
          </cell>
          <cell r="D136" t="str">
            <v>NORTHLAND</v>
          </cell>
          <cell r="E136" t="str">
            <v>percentile</v>
          </cell>
          <cell r="F136" t="str">
            <v>tail</v>
          </cell>
          <cell r="G136">
            <v>23</v>
          </cell>
        </row>
        <row r="137">
          <cell r="A137" t="str">
            <v>ARP-NTH CANTERBURY-tail-</v>
          </cell>
          <cell r="B137" t="str">
            <v>ARP</v>
          </cell>
          <cell r="C137">
            <v>2015</v>
          </cell>
          <cell r="D137" t="str">
            <v>NTH CANTERBURY</v>
          </cell>
          <cell r="E137" t="str">
            <v>percentile</v>
          </cell>
          <cell r="F137" t="str">
            <v>tail</v>
          </cell>
          <cell r="G137">
            <v>13</v>
          </cell>
        </row>
        <row r="138">
          <cell r="A138" t="str">
            <v>ARP-OTAGO CENTRAL-tail-</v>
          </cell>
          <cell r="B138" t="str">
            <v>ARP</v>
          </cell>
          <cell r="C138">
            <v>2015</v>
          </cell>
          <cell r="D138" t="str">
            <v>OTAGO CENTRAL</v>
          </cell>
          <cell r="E138" t="str">
            <v>percentile</v>
          </cell>
          <cell r="F138" t="str">
            <v>tail</v>
          </cell>
          <cell r="G138">
            <v>24</v>
          </cell>
        </row>
        <row r="139">
          <cell r="A139" t="str">
            <v>ARP-PSMC005-tail-</v>
          </cell>
          <cell r="B139" t="str">
            <v>ARP</v>
          </cell>
          <cell r="C139">
            <v>2015</v>
          </cell>
          <cell r="D139" t="str">
            <v>PSMC 005</v>
          </cell>
          <cell r="E139" t="str">
            <v>percentile</v>
          </cell>
          <cell r="F139" t="str">
            <v>tail</v>
          </cell>
          <cell r="G139">
            <v>19</v>
          </cell>
        </row>
        <row r="140">
          <cell r="A140" t="str">
            <v>ARP-PSMC006-tail-</v>
          </cell>
          <cell r="B140" t="str">
            <v>ARP</v>
          </cell>
          <cell r="C140">
            <v>2015</v>
          </cell>
          <cell r="D140" t="str">
            <v>PSMC 006</v>
          </cell>
          <cell r="E140" t="str">
            <v>percentile</v>
          </cell>
          <cell r="F140" t="str">
            <v>tail</v>
          </cell>
          <cell r="G140">
            <v>24</v>
          </cell>
        </row>
        <row r="141">
          <cell r="A141" t="str">
            <v>ARP-ROTORUA DIST-tail-</v>
          </cell>
          <cell r="B141" t="str">
            <v>ARP</v>
          </cell>
          <cell r="C141">
            <v>2015</v>
          </cell>
          <cell r="D141" t="str">
            <v>ROTORUA DIST</v>
          </cell>
          <cell r="E141" t="str">
            <v>percentile</v>
          </cell>
          <cell r="F141" t="str">
            <v>tail</v>
          </cell>
          <cell r="G141">
            <v>28</v>
          </cell>
        </row>
        <row r="142">
          <cell r="A142" t="str">
            <v>ARP-SOUTHLAND-tail-</v>
          </cell>
          <cell r="B142" t="str">
            <v>ARP</v>
          </cell>
          <cell r="C142">
            <v>2015</v>
          </cell>
          <cell r="D142" t="str">
            <v>SOUTHLAND</v>
          </cell>
          <cell r="E142" t="str">
            <v>percentile</v>
          </cell>
          <cell r="F142" t="str">
            <v>tail</v>
          </cell>
          <cell r="G142">
            <v>20</v>
          </cell>
        </row>
        <row r="143">
          <cell r="A143" t="str">
            <v>ARP-STH CANTERBURY-tail-</v>
          </cell>
          <cell r="B143" t="str">
            <v>ARP</v>
          </cell>
          <cell r="C143">
            <v>2015</v>
          </cell>
          <cell r="D143" t="str">
            <v>STH CANTERBURY</v>
          </cell>
          <cell r="E143" t="str">
            <v>percentile</v>
          </cell>
          <cell r="F143" t="str">
            <v>tail</v>
          </cell>
          <cell r="G143">
            <v>19</v>
          </cell>
        </row>
        <row r="144">
          <cell r="A144" t="str">
            <v>ARP-TAURANGA CITY-tail-</v>
          </cell>
          <cell r="B144" t="str">
            <v>ARP</v>
          </cell>
          <cell r="C144">
            <v>2015</v>
          </cell>
          <cell r="D144" t="str">
            <v>TAURANGA CITY</v>
          </cell>
          <cell r="E144" t="str">
            <v>percentile</v>
          </cell>
          <cell r="F144" t="str">
            <v>tail</v>
          </cell>
          <cell r="G144">
            <v>17</v>
          </cell>
        </row>
        <row r="145">
          <cell r="A145" t="str">
            <v>ARP-Unknown-tail-</v>
          </cell>
          <cell r="B145" t="str">
            <v>ARP</v>
          </cell>
          <cell r="C145">
            <v>2015</v>
          </cell>
          <cell r="D145" t="str">
            <v>Unknown</v>
          </cell>
          <cell r="E145" t="str">
            <v>percentile</v>
          </cell>
          <cell r="F145" t="str">
            <v>tail</v>
          </cell>
          <cell r="G145">
            <v>28</v>
          </cell>
        </row>
        <row r="146">
          <cell r="A146" t="str">
            <v>ARP-WELLINGTON-tail-</v>
          </cell>
          <cell r="B146" t="str">
            <v>ARP</v>
          </cell>
          <cell r="C146">
            <v>2015</v>
          </cell>
          <cell r="D146" t="str">
            <v>WELLINGTON</v>
          </cell>
          <cell r="E146" t="str">
            <v>percentile</v>
          </cell>
          <cell r="F146" t="str">
            <v>tail</v>
          </cell>
          <cell r="G146">
            <v>15</v>
          </cell>
        </row>
        <row r="147">
          <cell r="A147" t="str">
            <v>ARP-WEST COAST-tail-</v>
          </cell>
          <cell r="B147" t="str">
            <v>ARP</v>
          </cell>
          <cell r="C147">
            <v>2015</v>
          </cell>
          <cell r="D147" t="str">
            <v>WEST COAST</v>
          </cell>
          <cell r="E147" t="str">
            <v>percentile</v>
          </cell>
          <cell r="F147" t="str">
            <v>tail</v>
          </cell>
          <cell r="G147">
            <v>22</v>
          </cell>
        </row>
        <row r="148">
          <cell r="A148" t="str">
            <v>ARP-WEST WAIKATO-tail-</v>
          </cell>
          <cell r="B148" t="str">
            <v>ARP</v>
          </cell>
          <cell r="C148">
            <v>2015</v>
          </cell>
          <cell r="D148" t="str">
            <v>WEST WAIKATO</v>
          </cell>
          <cell r="E148" t="str">
            <v>percentile</v>
          </cell>
          <cell r="F148" t="str">
            <v>tail</v>
          </cell>
          <cell r="G148">
            <v>10</v>
          </cell>
        </row>
        <row r="149">
          <cell r="A149" t="str">
            <v>ARP-WEST WHANGANUI-tail-</v>
          </cell>
          <cell r="B149" t="str">
            <v>ARP</v>
          </cell>
          <cell r="C149">
            <v>2015</v>
          </cell>
          <cell r="D149" t="str">
            <v>WEST WHANGANUI</v>
          </cell>
          <cell r="E149" t="str">
            <v>percentile</v>
          </cell>
          <cell r="F149" t="str">
            <v>tail</v>
          </cell>
          <cell r="G149">
            <v>22</v>
          </cell>
        </row>
        <row r="150">
          <cell r="A150" t="str">
            <v>ARP-National-high-</v>
          </cell>
          <cell r="B150" t="str">
            <v>ARP</v>
          </cell>
          <cell r="C150">
            <v>2015</v>
          </cell>
          <cell r="D150" t="str">
            <v>National</v>
          </cell>
          <cell r="E150" t="str">
            <v>percentile</v>
          </cell>
          <cell r="F150" t="str">
            <v>high</v>
          </cell>
          <cell r="G150">
            <v>135</v>
          </cell>
        </row>
        <row r="151">
          <cell r="A151" t="str">
            <v>ARP-National-close-</v>
          </cell>
          <cell r="B151" t="str">
            <v>ARP</v>
          </cell>
          <cell r="C151">
            <v>2015</v>
          </cell>
          <cell r="D151" t="str">
            <v>National</v>
          </cell>
          <cell r="E151" t="str">
            <v>percentile</v>
          </cell>
          <cell r="F151" t="str">
            <v>close</v>
          </cell>
          <cell r="G151">
            <v>104</v>
          </cell>
        </row>
        <row r="152">
          <cell r="A152" t="str">
            <v>ARP-National-median-</v>
          </cell>
          <cell r="B152" t="str">
            <v>ARP</v>
          </cell>
          <cell r="C152">
            <v>2015</v>
          </cell>
          <cell r="D152" t="str">
            <v>National</v>
          </cell>
          <cell r="E152" t="str">
            <v>percentile</v>
          </cell>
          <cell r="F152" t="str">
            <v>median</v>
          </cell>
          <cell r="G152">
            <v>69</v>
          </cell>
        </row>
        <row r="153">
          <cell r="A153" t="str">
            <v>ARP-National-open-</v>
          </cell>
          <cell r="B153" t="str">
            <v>ARP</v>
          </cell>
          <cell r="C153">
            <v>2015</v>
          </cell>
          <cell r="D153" t="str">
            <v>National</v>
          </cell>
          <cell r="E153" t="str">
            <v>percentile</v>
          </cell>
          <cell r="F153" t="str">
            <v>open</v>
          </cell>
          <cell r="G153">
            <v>43</v>
          </cell>
        </row>
        <row r="154">
          <cell r="A154" t="str">
            <v>ARP-National-low-</v>
          </cell>
          <cell r="B154" t="str">
            <v>ARP</v>
          </cell>
          <cell r="C154">
            <v>2015</v>
          </cell>
          <cell r="D154" t="str">
            <v>National</v>
          </cell>
          <cell r="E154" t="str">
            <v>percentile</v>
          </cell>
          <cell r="F154" t="str">
            <v>low</v>
          </cell>
          <cell r="G154">
            <v>29</v>
          </cell>
        </row>
        <row r="155">
          <cell r="A155" t="str">
            <v>ARP-National-tail-</v>
          </cell>
          <cell r="B155" t="str">
            <v>ARP</v>
          </cell>
          <cell r="C155">
            <v>2015</v>
          </cell>
          <cell r="D155" t="str">
            <v>National</v>
          </cell>
          <cell r="E155" t="str">
            <v>percentile</v>
          </cell>
          <cell r="F155" t="str">
            <v>tail</v>
          </cell>
          <cell r="G155">
            <v>10</v>
          </cell>
        </row>
        <row r="156">
          <cell r="A156" t="str">
            <v>Ave_Ro-TAURANGA CITY-Regional Strategic-R</v>
          </cell>
          <cell r="B156" t="str">
            <v>Ave_Ro</v>
          </cell>
          <cell r="C156">
            <v>2015</v>
          </cell>
          <cell r="D156" t="str">
            <v>TAURANGA CITY</v>
          </cell>
          <cell r="E156" t="str">
            <v>Regional Strategic</v>
          </cell>
          <cell r="F156" t="str">
            <v>R</v>
          </cell>
          <cell r="G156">
            <v>45.52</v>
          </cell>
        </row>
        <row r="157">
          <cell r="A157" t="str">
            <v>Ave_Ro-EAST WAIKATO-Regional Strategic-U</v>
          </cell>
          <cell r="B157" t="str">
            <v>Ave_Ro</v>
          </cell>
          <cell r="C157">
            <v>2015</v>
          </cell>
          <cell r="D157" t="str">
            <v>EAST WAIKATO</v>
          </cell>
          <cell r="E157" t="str">
            <v>Regional Strategic</v>
          </cell>
          <cell r="F157" t="str">
            <v>U</v>
          </cell>
          <cell r="G157">
            <v>74.69</v>
          </cell>
        </row>
        <row r="158">
          <cell r="A158" t="str">
            <v>Ave_Ro-TAURANGA CITY-High Volume-R</v>
          </cell>
          <cell r="B158" t="str">
            <v>Ave_Ro</v>
          </cell>
          <cell r="C158">
            <v>2015</v>
          </cell>
          <cell r="D158" t="str">
            <v>TAURANGA CITY</v>
          </cell>
          <cell r="E158" t="str">
            <v>High Volume</v>
          </cell>
          <cell r="F158" t="str">
            <v>R</v>
          </cell>
          <cell r="G158">
            <v>57.72</v>
          </cell>
        </row>
        <row r="159">
          <cell r="A159" t="str">
            <v>Ave_Ro-Auckland Alliance-High Volume-R</v>
          </cell>
          <cell r="B159" t="str">
            <v>Ave_Ro</v>
          </cell>
          <cell r="C159">
            <v>2015</v>
          </cell>
          <cell r="D159" t="str">
            <v>AUCK ALLIANCE</v>
          </cell>
          <cell r="E159" t="str">
            <v>High Volume</v>
          </cell>
          <cell r="F159" t="str">
            <v>R</v>
          </cell>
          <cell r="G159">
            <v>34.549999999999997</v>
          </cell>
        </row>
        <row r="160">
          <cell r="A160" t="str">
            <v>Ave_Ro-WEST WAIKATO-Regional Distributor-R</v>
          </cell>
          <cell r="B160" t="str">
            <v>Ave_Ro</v>
          </cell>
          <cell r="C160">
            <v>2015</v>
          </cell>
          <cell r="D160" t="str">
            <v>WEST WAIKATO</v>
          </cell>
          <cell r="E160" t="str">
            <v>Regional Distributor</v>
          </cell>
          <cell r="F160" t="str">
            <v>R</v>
          </cell>
          <cell r="G160">
            <v>60.67</v>
          </cell>
        </row>
        <row r="161">
          <cell r="A161" t="str">
            <v>Ave_Ro-COASTAL OTAGO-Regional Strategic-U</v>
          </cell>
          <cell r="B161" t="str">
            <v>Ave_Ro</v>
          </cell>
          <cell r="C161">
            <v>2015</v>
          </cell>
          <cell r="D161" t="str">
            <v>COASTAL OTAGO</v>
          </cell>
          <cell r="E161" t="str">
            <v>Regional Strategic</v>
          </cell>
          <cell r="F161" t="str">
            <v>U</v>
          </cell>
          <cell r="G161">
            <v>66.150000000000006</v>
          </cell>
        </row>
        <row r="162">
          <cell r="A162" t="str">
            <v>Ave_Ro-WELLINGTON-High Volume-U</v>
          </cell>
          <cell r="B162" t="str">
            <v>Ave_Ro</v>
          </cell>
          <cell r="C162">
            <v>2015</v>
          </cell>
          <cell r="D162" t="str">
            <v>WELLINGTON</v>
          </cell>
          <cell r="E162" t="str">
            <v>High Volume</v>
          </cell>
          <cell r="F162" t="str">
            <v>U</v>
          </cell>
          <cell r="G162">
            <v>64.349999999999994</v>
          </cell>
        </row>
        <row r="163">
          <cell r="A163" t="str">
            <v>Ave_Ro-SOUTHLAND-Regional Connector-U</v>
          </cell>
          <cell r="B163" t="str">
            <v>Ave_Ro</v>
          </cell>
          <cell r="C163">
            <v>2015</v>
          </cell>
          <cell r="D163" t="str">
            <v>SOUTHLAND</v>
          </cell>
          <cell r="E163" t="str">
            <v>Regional Connector</v>
          </cell>
          <cell r="F163" t="str">
            <v>U</v>
          </cell>
          <cell r="G163">
            <v>66.25</v>
          </cell>
        </row>
        <row r="164">
          <cell r="A164" t="str">
            <v>Ave_Ro-WEST COAST-Regional Connector-U</v>
          </cell>
          <cell r="B164" t="str">
            <v>Ave_Ro</v>
          </cell>
          <cell r="C164">
            <v>2015</v>
          </cell>
          <cell r="D164" t="str">
            <v>WEST COAST</v>
          </cell>
          <cell r="E164" t="str">
            <v>Regional Connector</v>
          </cell>
          <cell r="F164" t="str">
            <v>U</v>
          </cell>
          <cell r="G164">
            <v>78.22</v>
          </cell>
        </row>
        <row r="165">
          <cell r="A165" t="str">
            <v>Ave_Ro-CENTRAL WAIKATO-High Volume-R</v>
          </cell>
          <cell r="B165" t="str">
            <v>Ave_Ro</v>
          </cell>
          <cell r="C165">
            <v>2015</v>
          </cell>
          <cell r="D165" t="str">
            <v>CENTRAL WAIKATO</v>
          </cell>
          <cell r="E165" t="str">
            <v>High Volume</v>
          </cell>
          <cell r="F165" t="str">
            <v>R</v>
          </cell>
          <cell r="G165">
            <v>68.099999999999994</v>
          </cell>
        </row>
        <row r="166">
          <cell r="A166" t="str">
            <v>Ave_Ro-WELLINGTON-High Volume-R</v>
          </cell>
          <cell r="B166" t="str">
            <v>Ave_Ro</v>
          </cell>
          <cell r="C166">
            <v>2015</v>
          </cell>
          <cell r="D166" t="str">
            <v>WELLINGTON</v>
          </cell>
          <cell r="E166" t="str">
            <v>High Volume</v>
          </cell>
          <cell r="F166" t="str">
            <v>R</v>
          </cell>
          <cell r="G166">
            <v>47.42</v>
          </cell>
        </row>
        <row r="167">
          <cell r="A167" t="str">
            <v>Ave_Ro-GISBORNE-Regional Strategic-R</v>
          </cell>
          <cell r="B167" t="str">
            <v>Ave_Ro</v>
          </cell>
          <cell r="C167">
            <v>2015</v>
          </cell>
          <cell r="D167" t="str">
            <v>GISBORNE</v>
          </cell>
          <cell r="E167" t="str">
            <v>Regional Strategic</v>
          </cell>
          <cell r="F167" t="str">
            <v>R</v>
          </cell>
          <cell r="G167">
            <v>77.930000000000007</v>
          </cell>
        </row>
        <row r="168">
          <cell r="A168" t="str">
            <v>Ave_Ro-COASTAL OTAGO-National Strategic-R</v>
          </cell>
          <cell r="B168" t="str">
            <v>Ave_Ro</v>
          </cell>
          <cell r="C168">
            <v>2015</v>
          </cell>
          <cell r="D168" t="str">
            <v>COASTAL OTAGO</v>
          </cell>
          <cell r="E168" t="str">
            <v>National Strategic</v>
          </cell>
          <cell r="F168" t="str">
            <v>R</v>
          </cell>
          <cell r="G168">
            <v>63.45</v>
          </cell>
        </row>
        <row r="169">
          <cell r="A169" t="str">
            <v>Ave_Ro-COASTAL OTAGO-Regional Connector-U</v>
          </cell>
          <cell r="B169" t="str">
            <v>Ave_Ro</v>
          </cell>
          <cell r="C169">
            <v>2015</v>
          </cell>
          <cell r="D169" t="str">
            <v>COASTAL OTAGO</v>
          </cell>
          <cell r="E169" t="str">
            <v>Regional Connector</v>
          </cell>
          <cell r="F169" t="str">
            <v>U</v>
          </cell>
          <cell r="G169">
            <v>76.09</v>
          </cell>
        </row>
        <row r="170">
          <cell r="A170" t="str">
            <v>Ave_Ro-PSMC005-National Strategic-R</v>
          </cell>
          <cell r="B170" t="str">
            <v>Ave_Ro</v>
          </cell>
          <cell r="C170">
            <v>2015</v>
          </cell>
          <cell r="D170" t="str">
            <v>PSMC 005</v>
          </cell>
          <cell r="E170" t="str">
            <v>National Strategic</v>
          </cell>
          <cell r="F170" t="str">
            <v>R</v>
          </cell>
          <cell r="G170">
            <v>75.209999999999994</v>
          </cell>
        </row>
        <row r="171">
          <cell r="A171" t="str">
            <v>Ave_Ro-SOUTHLAND-Regional Connector-R</v>
          </cell>
          <cell r="B171" t="str">
            <v>Ave_Ro</v>
          </cell>
          <cell r="C171">
            <v>2015</v>
          </cell>
          <cell r="D171" t="str">
            <v>SOUTHLAND</v>
          </cell>
          <cell r="E171" t="str">
            <v>Regional Connector</v>
          </cell>
          <cell r="F171" t="str">
            <v>R</v>
          </cell>
          <cell r="G171">
            <v>51.44</v>
          </cell>
        </row>
        <row r="172">
          <cell r="A172" t="str">
            <v>Ave_Ro-WEST WHANGANUI-National Strategic-U</v>
          </cell>
          <cell r="B172" t="str">
            <v>Ave_Ro</v>
          </cell>
          <cell r="C172">
            <v>2015</v>
          </cell>
          <cell r="D172" t="str">
            <v>WEST WHANGANUI</v>
          </cell>
          <cell r="E172" t="str">
            <v>National Strategic</v>
          </cell>
          <cell r="F172" t="str">
            <v>U</v>
          </cell>
          <cell r="G172">
            <v>58.06</v>
          </cell>
        </row>
        <row r="173">
          <cell r="A173" t="str">
            <v>Ave_Ro-ROTORUA DIST-Regional Strategic-R</v>
          </cell>
          <cell r="B173" t="str">
            <v>Ave_Ro</v>
          </cell>
          <cell r="C173">
            <v>2015</v>
          </cell>
          <cell r="D173" t="str">
            <v>ROTORUA DIST</v>
          </cell>
          <cell r="E173" t="str">
            <v>Regional Strategic</v>
          </cell>
          <cell r="F173" t="str">
            <v>R</v>
          </cell>
          <cell r="G173">
            <v>66.150000000000006</v>
          </cell>
        </row>
        <row r="174">
          <cell r="A174" t="str">
            <v>Ave_Ro-BOP WEST-High Volume-R</v>
          </cell>
          <cell r="B174" t="str">
            <v>Ave_Ro</v>
          </cell>
          <cell r="C174">
            <v>2015</v>
          </cell>
          <cell r="D174" t="str">
            <v>BOP WEST</v>
          </cell>
          <cell r="E174" t="str">
            <v>High Volume</v>
          </cell>
          <cell r="F174" t="str">
            <v>R</v>
          </cell>
          <cell r="G174">
            <v>60.51</v>
          </cell>
        </row>
        <row r="175">
          <cell r="A175" t="str">
            <v>Ave_Ro-NORTHLAND-Regional Distributor-R</v>
          </cell>
          <cell r="B175" t="str">
            <v>Ave_Ro</v>
          </cell>
          <cell r="C175">
            <v>2015</v>
          </cell>
          <cell r="D175" t="str">
            <v>NORTHLAND</v>
          </cell>
          <cell r="E175" t="str">
            <v>Regional Distributor</v>
          </cell>
          <cell r="F175" t="str">
            <v>R</v>
          </cell>
          <cell r="G175">
            <v>70.900000000000006</v>
          </cell>
        </row>
        <row r="176">
          <cell r="A176" t="str">
            <v>Ave_Ro-WEST WHANGANUI-Regional Strategic-U</v>
          </cell>
          <cell r="B176" t="str">
            <v>Ave_Ro</v>
          </cell>
          <cell r="C176">
            <v>2015</v>
          </cell>
          <cell r="D176" t="str">
            <v>WEST WHANGANUI</v>
          </cell>
          <cell r="E176" t="str">
            <v>Regional Strategic</v>
          </cell>
          <cell r="F176" t="str">
            <v>U</v>
          </cell>
          <cell r="G176">
            <v>72.599999999999994</v>
          </cell>
        </row>
        <row r="177">
          <cell r="A177" t="str">
            <v>Ave_Ro-GISBORNE-Regional Connector-R</v>
          </cell>
          <cell r="B177" t="str">
            <v>Ave_Ro</v>
          </cell>
          <cell r="C177">
            <v>2015</v>
          </cell>
          <cell r="D177" t="str">
            <v>GISBORNE</v>
          </cell>
          <cell r="E177" t="str">
            <v>Regional Connector</v>
          </cell>
          <cell r="F177" t="str">
            <v>R</v>
          </cell>
          <cell r="G177">
            <v>79.52</v>
          </cell>
        </row>
        <row r="178">
          <cell r="A178" t="str">
            <v>Ave_Ro-NELSON-Regional Connector-R</v>
          </cell>
          <cell r="B178" t="str">
            <v>Ave_Ro</v>
          </cell>
          <cell r="C178">
            <v>2015</v>
          </cell>
          <cell r="D178" t="str">
            <v>NELSON</v>
          </cell>
          <cell r="E178" t="str">
            <v>Regional Connector</v>
          </cell>
          <cell r="F178" t="str">
            <v>R</v>
          </cell>
          <cell r="G178">
            <v>66.48</v>
          </cell>
        </row>
        <row r="179">
          <cell r="A179" t="str">
            <v>Ave_Ro-WEST WHANGANUI-Regional Connector-R</v>
          </cell>
          <cell r="B179" t="str">
            <v>Ave_Ro</v>
          </cell>
          <cell r="C179">
            <v>2015</v>
          </cell>
          <cell r="D179" t="str">
            <v>WEST WHANGANUI</v>
          </cell>
          <cell r="E179" t="str">
            <v>Regional Connector</v>
          </cell>
          <cell r="F179" t="str">
            <v>R</v>
          </cell>
          <cell r="G179">
            <v>65.78</v>
          </cell>
        </row>
        <row r="180">
          <cell r="A180" t="str">
            <v>Ave_Ro-SOUTHLAND-Regional Distributor-U</v>
          </cell>
          <cell r="B180" t="str">
            <v>Ave_Ro</v>
          </cell>
          <cell r="C180">
            <v>2015</v>
          </cell>
          <cell r="D180" t="str">
            <v>SOUTHLAND</v>
          </cell>
          <cell r="E180" t="str">
            <v>Regional Distributor</v>
          </cell>
          <cell r="F180" t="str">
            <v>U</v>
          </cell>
          <cell r="G180">
            <v>79.91</v>
          </cell>
        </row>
        <row r="181">
          <cell r="A181" t="str">
            <v>Ave_Ro-PSMC005-High Volume-U</v>
          </cell>
          <cell r="B181" t="str">
            <v>Ave_Ro</v>
          </cell>
          <cell r="C181">
            <v>2015</v>
          </cell>
          <cell r="D181" t="str">
            <v>PSMC 005</v>
          </cell>
          <cell r="E181" t="str">
            <v>High Volume</v>
          </cell>
          <cell r="F181" t="str">
            <v>U</v>
          </cell>
          <cell r="G181">
            <v>59.71</v>
          </cell>
        </row>
        <row r="182">
          <cell r="A182" t="str">
            <v>Ave_Ro-NAPIER-Regional Distributor-R</v>
          </cell>
          <cell r="B182" t="str">
            <v>Ave_Ro</v>
          </cell>
          <cell r="C182">
            <v>2015</v>
          </cell>
          <cell r="D182" t="str">
            <v>NAPIER</v>
          </cell>
          <cell r="E182" t="str">
            <v>Regional Distributor</v>
          </cell>
          <cell r="F182" t="str">
            <v>R</v>
          </cell>
          <cell r="G182">
            <v>64.349999999999994</v>
          </cell>
        </row>
        <row r="183">
          <cell r="A183" t="str">
            <v>Ave_Ro-COASTAL OTAGO-Regional Strategic-R</v>
          </cell>
          <cell r="B183" t="str">
            <v>Ave_Ro</v>
          </cell>
          <cell r="C183">
            <v>2015</v>
          </cell>
          <cell r="D183" t="str">
            <v>COASTAL OTAGO</v>
          </cell>
          <cell r="E183" t="str">
            <v>Regional Strategic</v>
          </cell>
          <cell r="F183" t="str">
            <v>R</v>
          </cell>
          <cell r="G183">
            <v>57.41</v>
          </cell>
        </row>
        <row r="184">
          <cell r="A184" t="str">
            <v>Ave_Ro-PSMC005-Regional Distributor-U</v>
          </cell>
          <cell r="B184" t="str">
            <v>Ave_Ro</v>
          </cell>
          <cell r="C184">
            <v>2015</v>
          </cell>
          <cell r="D184" t="str">
            <v>PSMC 005</v>
          </cell>
          <cell r="E184" t="str">
            <v>Regional Distributor</v>
          </cell>
          <cell r="F184" t="str">
            <v>U</v>
          </cell>
          <cell r="G184">
            <v>75.09</v>
          </cell>
        </row>
        <row r="185">
          <cell r="A185" t="str">
            <v>Ave_Ro-COASTAL OTAGO-National Strategic-U</v>
          </cell>
          <cell r="B185" t="str">
            <v>Ave_Ro</v>
          </cell>
          <cell r="C185">
            <v>2015</v>
          </cell>
          <cell r="D185" t="str">
            <v>COASTAL OTAGO</v>
          </cell>
          <cell r="E185" t="str">
            <v>National Strategic</v>
          </cell>
          <cell r="F185" t="str">
            <v>U</v>
          </cell>
          <cell r="G185">
            <v>73.23</v>
          </cell>
        </row>
        <row r="186">
          <cell r="A186" t="str">
            <v>Ave_Ro-NAPIER-National Strategic-U</v>
          </cell>
          <cell r="B186" t="str">
            <v>Ave_Ro</v>
          </cell>
          <cell r="C186">
            <v>2015</v>
          </cell>
          <cell r="D186" t="str">
            <v>NAPIER</v>
          </cell>
          <cell r="E186" t="str">
            <v>National Strategic</v>
          </cell>
          <cell r="F186" t="str">
            <v>U</v>
          </cell>
          <cell r="G186">
            <v>77.89</v>
          </cell>
        </row>
        <row r="187">
          <cell r="A187" t="str">
            <v>Ave_Ro-CENTRAL WAIKATO-National Strategic-R</v>
          </cell>
          <cell r="B187" t="str">
            <v>Ave_Ro</v>
          </cell>
          <cell r="C187">
            <v>2015</v>
          </cell>
          <cell r="D187" t="str">
            <v>CENTRAL WAIKATO</v>
          </cell>
          <cell r="E187" t="str">
            <v>National Strategic</v>
          </cell>
          <cell r="F187" t="str">
            <v>R</v>
          </cell>
          <cell r="G187">
            <v>74.760000000000005</v>
          </cell>
        </row>
        <row r="188">
          <cell r="A188" t="str">
            <v>Ave_Ro-MARLBOROUGH-Regional Strategic-U</v>
          </cell>
          <cell r="B188" t="str">
            <v>Ave_Ro</v>
          </cell>
          <cell r="C188">
            <v>2015</v>
          </cell>
          <cell r="D188" t="str">
            <v>MARLBOROUGH</v>
          </cell>
          <cell r="E188" t="str">
            <v>Regional Strategic</v>
          </cell>
          <cell r="F188" t="str">
            <v>U</v>
          </cell>
          <cell r="G188">
            <v>67.19</v>
          </cell>
        </row>
        <row r="189">
          <cell r="A189" t="str">
            <v>Ave_Ro-NTH CANTERBURY-Regional Connector-R</v>
          </cell>
          <cell r="B189" t="str">
            <v>Ave_Ro</v>
          </cell>
          <cell r="C189">
            <v>2015</v>
          </cell>
          <cell r="D189" t="str">
            <v>NTH CANTERBURY</v>
          </cell>
          <cell r="E189" t="str">
            <v>Regional Connector</v>
          </cell>
          <cell r="F189" t="str">
            <v>R</v>
          </cell>
          <cell r="G189">
            <v>65.84</v>
          </cell>
        </row>
        <row r="190">
          <cell r="A190" t="str">
            <v>Ave_Ro-PSMC005-Regional Distributor-R</v>
          </cell>
          <cell r="B190" t="str">
            <v>Ave_Ro</v>
          </cell>
          <cell r="C190">
            <v>2015</v>
          </cell>
          <cell r="D190" t="str">
            <v>PSMC 005</v>
          </cell>
          <cell r="E190" t="str">
            <v>Regional Distributor</v>
          </cell>
          <cell r="F190" t="str">
            <v>R</v>
          </cell>
          <cell r="G190">
            <v>73.38</v>
          </cell>
        </row>
        <row r="191">
          <cell r="A191" t="str">
            <v>Ave_Ro-STH CANTERBURY-Regional Distributor-R</v>
          </cell>
          <cell r="B191" t="str">
            <v>Ave_Ro</v>
          </cell>
          <cell r="C191">
            <v>2015</v>
          </cell>
          <cell r="D191" t="str">
            <v>STH CANTERBURY</v>
          </cell>
          <cell r="E191" t="str">
            <v>Regional Distributor</v>
          </cell>
          <cell r="F191" t="str">
            <v>R</v>
          </cell>
          <cell r="G191">
            <v>55.58</v>
          </cell>
        </row>
        <row r="192">
          <cell r="A192" t="str">
            <v>Ave_Ro-OTAGO CENTRAL-Regional Strategic-R</v>
          </cell>
          <cell r="B192" t="str">
            <v>Ave_Ro</v>
          </cell>
          <cell r="C192">
            <v>2015</v>
          </cell>
          <cell r="D192" t="str">
            <v>OTAGO CENTRAL</v>
          </cell>
          <cell r="E192" t="str">
            <v>Regional Strategic</v>
          </cell>
          <cell r="F192" t="str">
            <v>R</v>
          </cell>
          <cell r="G192">
            <v>69.069999999999993</v>
          </cell>
        </row>
        <row r="193">
          <cell r="A193" t="str">
            <v>Ave_Ro-MARLBOROUGH-Regional Strategic-R</v>
          </cell>
          <cell r="B193" t="str">
            <v>Ave_Ro</v>
          </cell>
          <cell r="C193">
            <v>2015</v>
          </cell>
          <cell r="D193" t="str">
            <v>MARLBOROUGH</v>
          </cell>
          <cell r="E193" t="str">
            <v>Regional Strategic</v>
          </cell>
          <cell r="F193" t="str">
            <v>R</v>
          </cell>
          <cell r="G193">
            <v>56.35</v>
          </cell>
        </row>
        <row r="194">
          <cell r="A194" t="str">
            <v>Ave_Ro-CENTRAL WAIKATO-Regional Distributor-U</v>
          </cell>
          <cell r="B194" t="str">
            <v>Ave_Ro</v>
          </cell>
          <cell r="C194">
            <v>2015</v>
          </cell>
          <cell r="D194" t="str">
            <v>CENTRAL WAIKATO</v>
          </cell>
          <cell r="E194" t="str">
            <v>Regional Distributor</v>
          </cell>
          <cell r="F194" t="str">
            <v>U</v>
          </cell>
          <cell r="G194">
            <v>70.31</v>
          </cell>
        </row>
        <row r="195">
          <cell r="A195" t="str">
            <v>Ave_Ro-STH CANTERBURY-National Strategic-R</v>
          </cell>
          <cell r="B195" t="str">
            <v>Ave_Ro</v>
          </cell>
          <cell r="C195">
            <v>2015</v>
          </cell>
          <cell r="D195" t="str">
            <v>STH CANTERBURY</v>
          </cell>
          <cell r="E195" t="str">
            <v>National Strategic</v>
          </cell>
          <cell r="F195" t="str">
            <v>R</v>
          </cell>
          <cell r="G195">
            <v>52.94</v>
          </cell>
        </row>
        <row r="196">
          <cell r="A196" t="str">
            <v>Ave_Ro-ROTORUA DIST-Regional Strategic-U</v>
          </cell>
          <cell r="B196" t="str">
            <v>Ave_Ro</v>
          </cell>
          <cell r="C196">
            <v>2015</v>
          </cell>
          <cell r="D196" t="str">
            <v>ROTORUA DIST</v>
          </cell>
          <cell r="E196" t="str">
            <v>Regional Strategic</v>
          </cell>
          <cell r="F196" t="str">
            <v>U</v>
          </cell>
          <cell r="G196">
            <v>73.55</v>
          </cell>
        </row>
        <row r="197">
          <cell r="A197" t="str">
            <v>Ave_Ro-NORTHLAND-Regional Distributor-U</v>
          </cell>
          <cell r="B197" t="str">
            <v>Ave_Ro</v>
          </cell>
          <cell r="C197">
            <v>2015</v>
          </cell>
          <cell r="D197" t="str">
            <v>NORTHLAND</v>
          </cell>
          <cell r="E197" t="str">
            <v>Regional Distributor</v>
          </cell>
          <cell r="F197" t="str">
            <v>U</v>
          </cell>
          <cell r="G197">
            <v>80.22</v>
          </cell>
        </row>
        <row r="198">
          <cell r="A198" t="str">
            <v>Ave_Ro-WEST COAST-Regional Distributor-R</v>
          </cell>
          <cell r="B198" t="str">
            <v>Ave_Ro</v>
          </cell>
          <cell r="C198">
            <v>2015</v>
          </cell>
          <cell r="D198" t="str">
            <v>WEST COAST</v>
          </cell>
          <cell r="E198" t="str">
            <v>Regional Distributor</v>
          </cell>
          <cell r="F198" t="str">
            <v>R</v>
          </cell>
          <cell r="G198">
            <v>63.29</v>
          </cell>
        </row>
        <row r="199">
          <cell r="A199" t="str">
            <v>Ave_Ro-Auckland Alliance-Regional Connector-U</v>
          </cell>
          <cell r="B199" t="str">
            <v>Ave_Ro</v>
          </cell>
          <cell r="C199">
            <v>2015</v>
          </cell>
          <cell r="D199" t="str">
            <v>AUCK ALLIANCE</v>
          </cell>
          <cell r="E199" t="str">
            <v>Regional Connector</v>
          </cell>
          <cell r="F199" t="str">
            <v>U</v>
          </cell>
          <cell r="G199">
            <v>43.05</v>
          </cell>
        </row>
        <row r="200">
          <cell r="A200" t="str">
            <v>Ave_Ro-CENTRAL WAIKATO-High Volume-U</v>
          </cell>
          <cell r="B200" t="str">
            <v>Ave_Ro</v>
          </cell>
          <cell r="C200">
            <v>2015</v>
          </cell>
          <cell r="D200" t="str">
            <v>CENTRAL WAIKATO</v>
          </cell>
          <cell r="E200" t="str">
            <v>High Volume</v>
          </cell>
          <cell r="F200" t="str">
            <v>U</v>
          </cell>
          <cell r="G200">
            <v>74.66</v>
          </cell>
        </row>
        <row r="201">
          <cell r="A201" t="str">
            <v>Ave_Ro-PSMC006-Regional Distributor-R</v>
          </cell>
          <cell r="B201" t="str">
            <v>Ave_Ro</v>
          </cell>
          <cell r="C201">
            <v>2015</v>
          </cell>
          <cell r="D201" t="str">
            <v>PSMC 006</v>
          </cell>
          <cell r="E201" t="str">
            <v>Regional Distributor</v>
          </cell>
          <cell r="F201" t="str">
            <v>R</v>
          </cell>
          <cell r="G201">
            <v>72.739999999999995</v>
          </cell>
        </row>
        <row r="202">
          <cell r="A202" t="str">
            <v>Ave_Ro-WELLINGTON-National Strategic-R</v>
          </cell>
          <cell r="B202" t="str">
            <v>Ave_Ro</v>
          </cell>
          <cell r="C202">
            <v>2015</v>
          </cell>
          <cell r="D202" t="str">
            <v>WELLINGTON</v>
          </cell>
          <cell r="E202" t="str">
            <v>National Strategic</v>
          </cell>
          <cell r="F202" t="str">
            <v>R</v>
          </cell>
          <cell r="G202">
            <v>33.479999999999997</v>
          </cell>
        </row>
        <row r="203">
          <cell r="A203" t="str">
            <v>Ave_Ro-EAST WHANGANUI-High Volume-R</v>
          </cell>
          <cell r="B203" t="str">
            <v>Ave_Ro</v>
          </cell>
          <cell r="C203">
            <v>2015</v>
          </cell>
          <cell r="D203" t="str">
            <v>EAST WHANGANUI</v>
          </cell>
          <cell r="E203" t="str">
            <v>High Volume</v>
          </cell>
          <cell r="F203" t="str">
            <v>R</v>
          </cell>
          <cell r="G203">
            <v>63.89</v>
          </cell>
        </row>
        <row r="204">
          <cell r="A204" t="str">
            <v>Ave_Ro-CENTRAL WAIKATO-Regional Distributor-R</v>
          </cell>
          <cell r="B204" t="str">
            <v>Ave_Ro</v>
          </cell>
          <cell r="C204">
            <v>2015</v>
          </cell>
          <cell r="D204" t="str">
            <v>CENTRAL WAIKATO</v>
          </cell>
          <cell r="E204" t="str">
            <v>Regional Distributor</v>
          </cell>
          <cell r="F204" t="str">
            <v>R</v>
          </cell>
          <cell r="G204">
            <v>73.67</v>
          </cell>
        </row>
        <row r="205">
          <cell r="A205" t="str">
            <v>Ave_Ro-BOP WEST-Regional Connector-R</v>
          </cell>
          <cell r="B205" t="str">
            <v>Ave_Ro</v>
          </cell>
          <cell r="C205">
            <v>2015</v>
          </cell>
          <cell r="D205" t="str">
            <v>BOP WEST</v>
          </cell>
          <cell r="E205" t="str">
            <v>Regional Connector</v>
          </cell>
          <cell r="F205" t="str">
            <v>R</v>
          </cell>
          <cell r="G205">
            <v>69.760000000000005</v>
          </cell>
        </row>
        <row r="206">
          <cell r="A206" t="str">
            <v>Ave_Ro-Auckland Alliance-High Volume-U</v>
          </cell>
          <cell r="B206" t="str">
            <v>Ave_Ro</v>
          </cell>
          <cell r="C206">
            <v>2015</v>
          </cell>
          <cell r="D206" t="str">
            <v>AUCK ALLIANCE</v>
          </cell>
          <cell r="E206" t="str">
            <v>High Volume</v>
          </cell>
          <cell r="F206" t="str">
            <v>U</v>
          </cell>
          <cell r="G206">
            <v>48.82</v>
          </cell>
        </row>
        <row r="207">
          <cell r="A207" t="str">
            <v>Ave_Ro-STH CANTERBURY-Regional Connector-R</v>
          </cell>
          <cell r="B207" t="str">
            <v>Ave_Ro</v>
          </cell>
          <cell r="C207">
            <v>2015</v>
          </cell>
          <cell r="D207" t="str">
            <v>STH CANTERBURY</v>
          </cell>
          <cell r="E207" t="str">
            <v>Regional Connector</v>
          </cell>
          <cell r="F207" t="str">
            <v>R</v>
          </cell>
          <cell r="G207">
            <v>53.5</v>
          </cell>
        </row>
        <row r="208">
          <cell r="A208" t="str">
            <v>Ave_Ro-STH CANTERBURY-Regional Distributor-U</v>
          </cell>
          <cell r="B208" t="str">
            <v>Ave_Ro</v>
          </cell>
          <cell r="C208">
            <v>2015</v>
          </cell>
          <cell r="D208" t="str">
            <v>STH CANTERBURY</v>
          </cell>
          <cell r="E208" t="str">
            <v>Regional Distributor</v>
          </cell>
          <cell r="F208" t="str">
            <v>U</v>
          </cell>
          <cell r="G208">
            <v>77.78</v>
          </cell>
        </row>
        <row r="209">
          <cell r="A209" t="str">
            <v>Ave_Ro-PSMC006-Regional Connector-U</v>
          </cell>
          <cell r="B209" t="str">
            <v>Ave_Ro</v>
          </cell>
          <cell r="C209">
            <v>2015</v>
          </cell>
          <cell r="D209" t="str">
            <v>PSMC 006</v>
          </cell>
          <cell r="E209" t="str">
            <v>Regional Connector</v>
          </cell>
          <cell r="F209" t="str">
            <v>U</v>
          </cell>
          <cell r="G209">
            <v>75.680000000000007</v>
          </cell>
        </row>
        <row r="210">
          <cell r="A210" t="str">
            <v>Ave_Ro-TAURANGA CITY-High Volume-U</v>
          </cell>
          <cell r="B210" t="str">
            <v>Ave_Ro</v>
          </cell>
          <cell r="C210">
            <v>2015</v>
          </cell>
          <cell r="D210" t="str">
            <v>TAURANGA CITY</v>
          </cell>
          <cell r="E210" t="str">
            <v>High Volume</v>
          </cell>
          <cell r="F210" t="str">
            <v>U</v>
          </cell>
          <cell r="G210">
            <v>59.44</v>
          </cell>
        </row>
        <row r="211">
          <cell r="A211" t="str">
            <v>Ave_Ro-WELLINGTON-Regional Strategic-U</v>
          </cell>
          <cell r="B211" t="str">
            <v>Ave_Ro</v>
          </cell>
          <cell r="C211">
            <v>2015</v>
          </cell>
          <cell r="D211" t="str">
            <v>WELLINGTON</v>
          </cell>
          <cell r="E211" t="str">
            <v>Regional Strategic</v>
          </cell>
          <cell r="F211" t="str">
            <v>U</v>
          </cell>
          <cell r="G211">
            <v>66.959999999999994</v>
          </cell>
        </row>
        <row r="212">
          <cell r="A212" t="str">
            <v>Ave_Ro-WEST WHANGANUI-Regional Distributor-R</v>
          </cell>
          <cell r="B212" t="str">
            <v>Ave_Ro</v>
          </cell>
          <cell r="C212">
            <v>2015</v>
          </cell>
          <cell r="D212" t="str">
            <v>WEST WHANGANUI</v>
          </cell>
          <cell r="E212" t="str">
            <v>Regional Distributor</v>
          </cell>
          <cell r="F212" t="str">
            <v>R</v>
          </cell>
          <cell r="G212">
            <v>81.900000000000006</v>
          </cell>
        </row>
        <row r="213">
          <cell r="A213" t="str">
            <v>Ave_Ro-Auckland Alliance-Regional Connector-R</v>
          </cell>
          <cell r="B213" t="str">
            <v>Ave_Ro</v>
          </cell>
          <cell r="C213">
            <v>2015</v>
          </cell>
          <cell r="D213" t="str">
            <v>AUCK ALLIANCE</v>
          </cell>
          <cell r="E213" t="str">
            <v>Regional Connector</v>
          </cell>
          <cell r="F213" t="str">
            <v>R</v>
          </cell>
          <cell r="G213">
            <v>44.53</v>
          </cell>
        </row>
        <row r="214">
          <cell r="A214" t="str">
            <v>Ave_Ro-PSMC006-Regional Distributor-U</v>
          </cell>
          <cell r="B214" t="str">
            <v>Ave_Ro</v>
          </cell>
          <cell r="C214">
            <v>2015</v>
          </cell>
          <cell r="D214" t="str">
            <v>PSMC 006</v>
          </cell>
          <cell r="E214" t="str">
            <v>Regional Distributor</v>
          </cell>
          <cell r="F214" t="str">
            <v>U</v>
          </cell>
          <cell r="G214">
            <v>69.19</v>
          </cell>
        </row>
        <row r="215">
          <cell r="A215" t="str">
            <v>Ave_Ro-SOUTHLAND-Regional Strategic-U</v>
          </cell>
          <cell r="B215" t="str">
            <v>Ave_Ro</v>
          </cell>
          <cell r="C215">
            <v>2015</v>
          </cell>
          <cell r="D215" t="str">
            <v>SOUTHLAND</v>
          </cell>
          <cell r="E215" t="str">
            <v>Regional Strategic</v>
          </cell>
          <cell r="F215" t="str">
            <v>U</v>
          </cell>
          <cell r="G215">
            <v>76.599999999999994</v>
          </cell>
        </row>
        <row r="216">
          <cell r="A216" t="str">
            <v>Ave_Ro-STH CANTERBURY-Regional Connector-U</v>
          </cell>
          <cell r="B216" t="str">
            <v>Ave_Ro</v>
          </cell>
          <cell r="C216">
            <v>2015</v>
          </cell>
          <cell r="D216" t="str">
            <v>STH CANTERBURY</v>
          </cell>
          <cell r="E216" t="str">
            <v>Regional Connector</v>
          </cell>
          <cell r="F216" t="str">
            <v>U</v>
          </cell>
          <cell r="G216">
            <v>79.87</v>
          </cell>
        </row>
        <row r="217">
          <cell r="A217" t="str">
            <v>Ave_Ro-PSMC005-National Strategic-U</v>
          </cell>
          <cell r="B217" t="str">
            <v>Ave_Ro</v>
          </cell>
          <cell r="C217">
            <v>2015</v>
          </cell>
          <cell r="D217" t="str">
            <v>PSMC 005</v>
          </cell>
          <cell r="E217" t="str">
            <v>National Strategic</v>
          </cell>
          <cell r="F217" t="str">
            <v>U</v>
          </cell>
          <cell r="G217">
            <v>74.27</v>
          </cell>
        </row>
        <row r="218">
          <cell r="A218" t="str">
            <v>Ave_Ro-COASTAL OTAGO-Regional Distributor-R</v>
          </cell>
          <cell r="B218" t="str">
            <v>Ave_Ro</v>
          </cell>
          <cell r="C218">
            <v>2015</v>
          </cell>
          <cell r="D218" t="str">
            <v>COASTAL OTAGO</v>
          </cell>
          <cell r="E218" t="str">
            <v>Regional Distributor</v>
          </cell>
          <cell r="F218" t="str">
            <v>R</v>
          </cell>
          <cell r="G218">
            <v>63.33</v>
          </cell>
        </row>
        <row r="219">
          <cell r="A219" t="str">
            <v>Ave_Ro-NTH CANTERBURY-Regional Strategic-U</v>
          </cell>
          <cell r="B219" t="str">
            <v>Ave_Ro</v>
          </cell>
          <cell r="C219">
            <v>2015</v>
          </cell>
          <cell r="D219" t="str">
            <v>NTH CANTERBURY</v>
          </cell>
          <cell r="E219" t="str">
            <v>Regional Strategic</v>
          </cell>
          <cell r="F219" t="str">
            <v>U</v>
          </cell>
          <cell r="G219">
            <v>77.88</v>
          </cell>
        </row>
        <row r="220">
          <cell r="A220" t="str">
            <v>Ave_Ro-WEST COAST-Regional Strategic-R</v>
          </cell>
          <cell r="B220" t="str">
            <v>Ave_Ro</v>
          </cell>
          <cell r="C220">
            <v>2015</v>
          </cell>
          <cell r="D220" t="str">
            <v>WEST COAST</v>
          </cell>
          <cell r="E220" t="str">
            <v>Regional Strategic</v>
          </cell>
          <cell r="F220" t="str">
            <v>R</v>
          </cell>
          <cell r="G220">
            <v>71.03</v>
          </cell>
        </row>
        <row r="221">
          <cell r="A221" t="str">
            <v>Ave_Ro-EAST WAIKATO-Regional Distributor-R</v>
          </cell>
          <cell r="B221" t="str">
            <v>Ave_Ro</v>
          </cell>
          <cell r="C221">
            <v>2015</v>
          </cell>
          <cell r="D221" t="str">
            <v>EAST WAIKATO</v>
          </cell>
          <cell r="E221" t="str">
            <v>Regional Distributor</v>
          </cell>
          <cell r="F221" t="str">
            <v>R</v>
          </cell>
          <cell r="G221">
            <v>86.03</v>
          </cell>
        </row>
        <row r="222">
          <cell r="A222" t="str">
            <v>Ave_Ro-TAURANGA CITY-Regional Strategic-U</v>
          </cell>
          <cell r="B222" t="str">
            <v>Ave_Ro</v>
          </cell>
          <cell r="C222">
            <v>2015</v>
          </cell>
          <cell r="D222" t="str">
            <v>TAURANGA CITY</v>
          </cell>
          <cell r="E222" t="str">
            <v>Regional Strategic</v>
          </cell>
          <cell r="F222" t="str">
            <v>U</v>
          </cell>
          <cell r="G222">
            <v>58.9</v>
          </cell>
        </row>
        <row r="223">
          <cell r="A223" t="str">
            <v>Ave_Ro-WEST WHANGANUI-Regional Connector-U</v>
          </cell>
          <cell r="B223" t="str">
            <v>Ave_Ro</v>
          </cell>
          <cell r="C223">
            <v>2015</v>
          </cell>
          <cell r="D223" t="str">
            <v>WEST WHANGANUI</v>
          </cell>
          <cell r="E223" t="str">
            <v>Regional Connector</v>
          </cell>
          <cell r="F223" t="str">
            <v>U</v>
          </cell>
          <cell r="G223">
            <v>72.59</v>
          </cell>
        </row>
        <row r="224">
          <cell r="A224" t="str">
            <v>Ave_Ro-PSMC006-Regional Connector-R</v>
          </cell>
          <cell r="B224" t="str">
            <v>Ave_Ro</v>
          </cell>
          <cell r="C224">
            <v>2015</v>
          </cell>
          <cell r="D224" t="str">
            <v>PSMC 006</v>
          </cell>
          <cell r="E224" t="str">
            <v>Regional Connector</v>
          </cell>
          <cell r="F224" t="str">
            <v>R</v>
          </cell>
          <cell r="G224">
            <v>64.41</v>
          </cell>
        </row>
        <row r="225">
          <cell r="A225" t="str">
            <v>Ave_Ro-SOUTHLAND-Regional Strategic-R</v>
          </cell>
          <cell r="B225" t="str">
            <v>Ave_Ro</v>
          </cell>
          <cell r="C225">
            <v>2015</v>
          </cell>
          <cell r="D225" t="str">
            <v>SOUTHLAND</v>
          </cell>
          <cell r="E225" t="str">
            <v>Regional Strategic</v>
          </cell>
          <cell r="F225" t="str">
            <v>R</v>
          </cell>
          <cell r="G225">
            <v>59.95</v>
          </cell>
        </row>
        <row r="226">
          <cell r="A226" t="str">
            <v>Ave_Ro-WELLINGTON-Regional Strategic-R</v>
          </cell>
          <cell r="B226" t="str">
            <v>Ave_Ro</v>
          </cell>
          <cell r="C226">
            <v>2015</v>
          </cell>
          <cell r="D226" t="str">
            <v>WELLINGTON</v>
          </cell>
          <cell r="E226" t="str">
            <v>Regional Strategic</v>
          </cell>
          <cell r="F226" t="str">
            <v>R</v>
          </cell>
          <cell r="G226">
            <v>62.99</v>
          </cell>
        </row>
        <row r="227">
          <cell r="A227" t="str">
            <v>Ave_Ro-NAPIER-Regional Strategic-U</v>
          </cell>
          <cell r="B227" t="str">
            <v>Ave_Ro</v>
          </cell>
          <cell r="C227">
            <v>2015</v>
          </cell>
          <cell r="D227" t="str">
            <v>NAPIER</v>
          </cell>
          <cell r="E227" t="str">
            <v>Regional Strategic</v>
          </cell>
          <cell r="F227" t="str">
            <v>U</v>
          </cell>
          <cell r="G227">
            <v>74.2</v>
          </cell>
        </row>
        <row r="228">
          <cell r="A228" t="str">
            <v>Ave_Ro-WEST WAIKATO-Regional Connector-R</v>
          </cell>
          <cell r="B228" t="str">
            <v>Ave_Ro</v>
          </cell>
          <cell r="C228">
            <v>2015</v>
          </cell>
          <cell r="D228" t="str">
            <v>WEST WAIKATO</v>
          </cell>
          <cell r="E228" t="str">
            <v>Regional Connector</v>
          </cell>
          <cell r="F228" t="str">
            <v>R</v>
          </cell>
          <cell r="G228">
            <v>65.180000000000007</v>
          </cell>
        </row>
        <row r="229">
          <cell r="A229" t="str">
            <v>Ave_Ro-BOP WEST-High Volume-U</v>
          </cell>
          <cell r="B229" t="str">
            <v>Ave_Ro</v>
          </cell>
          <cell r="C229">
            <v>2015</v>
          </cell>
          <cell r="D229" t="str">
            <v>BOP WEST</v>
          </cell>
          <cell r="E229" t="str">
            <v>High Volume</v>
          </cell>
          <cell r="F229" t="str">
            <v>U</v>
          </cell>
          <cell r="G229">
            <v>72.14</v>
          </cell>
        </row>
        <row r="230">
          <cell r="A230" t="str">
            <v>Ave_Ro-WEST WHANGANUI-Regional Distributor-U</v>
          </cell>
          <cell r="B230" t="str">
            <v>Ave_Ro</v>
          </cell>
          <cell r="C230">
            <v>2015</v>
          </cell>
          <cell r="D230" t="str">
            <v>WEST WHANGANUI</v>
          </cell>
          <cell r="E230" t="str">
            <v>Regional Distributor</v>
          </cell>
          <cell r="F230" t="str">
            <v>U</v>
          </cell>
          <cell r="G230">
            <v>78.540000000000006</v>
          </cell>
        </row>
        <row r="231">
          <cell r="A231" t="str">
            <v>Ave_Ro-GISBORNE-Regional Connector-U</v>
          </cell>
          <cell r="B231" t="str">
            <v>Ave_Ro</v>
          </cell>
          <cell r="C231">
            <v>2015</v>
          </cell>
          <cell r="D231" t="str">
            <v>GISBORNE</v>
          </cell>
          <cell r="E231" t="str">
            <v>Regional Connector</v>
          </cell>
          <cell r="F231" t="str">
            <v>U</v>
          </cell>
          <cell r="G231">
            <v>72.569999999999993</v>
          </cell>
        </row>
        <row r="232">
          <cell r="A232" t="str">
            <v>Ave_Ro-OTAGO CENTRAL-Regional Distributor-R</v>
          </cell>
          <cell r="B232" t="str">
            <v>Ave_Ro</v>
          </cell>
          <cell r="C232">
            <v>2015</v>
          </cell>
          <cell r="D232" t="str">
            <v>OTAGO CENTRAL</v>
          </cell>
          <cell r="E232" t="str">
            <v>Regional Distributor</v>
          </cell>
          <cell r="F232" t="str">
            <v>R</v>
          </cell>
          <cell r="G232">
            <v>58.58</v>
          </cell>
        </row>
        <row r="233">
          <cell r="A233" t="str">
            <v>Ave_Ro-ROTORUA DIST-Regional Connector-R</v>
          </cell>
          <cell r="B233" t="str">
            <v>Ave_Ro</v>
          </cell>
          <cell r="C233">
            <v>2015</v>
          </cell>
          <cell r="D233" t="str">
            <v>ROTORUA DIST</v>
          </cell>
          <cell r="E233" t="str">
            <v>Regional Connector</v>
          </cell>
          <cell r="F233" t="str">
            <v>R</v>
          </cell>
          <cell r="G233">
            <v>64.98</v>
          </cell>
        </row>
        <row r="234">
          <cell r="A234" t="str">
            <v>Ave_Ro-NTH CANTERBURY-National Strategic-U</v>
          </cell>
          <cell r="B234" t="str">
            <v>Ave_Ro</v>
          </cell>
          <cell r="C234">
            <v>2015</v>
          </cell>
          <cell r="D234" t="str">
            <v>NTH CANTERBURY</v>
          </cell>
          <cell r="E234" t="str">
            <v>National Strategic</v>
          </cell>
          <cell r="F234" t="str">
            <v>U</v>
          </cell>
          <cell r="G234">
            <v>66.989999999999995</v>
          </cell>
        </row>
        <row r="235">
          <cell r="A235" t="str">
            <v>Ave_Ro-NELSON-Regional Connector-U</v>
          </cell>
          <cell r="B235" t="str">
            <v>Ave_Ro</v>
          </cell>
          <cell r="C235">
            <v>2015</v>
          </cell>
          <cell r="D235" t="str">
            <v>NELSON</v>
          </cell>
          <cell r="E235" t="str">
            <v>Regional Connector</v>
          </cell>
          <cell r="F235" t="str">
            <v>U</v>
          </cell>
          <cell r="G235">
            <v>79.34</v>
          </cell>
        </row>
        <row r="236">
          <cell r="A236" t="str">
            <v>Ave_Ro-WEST COAST-Regional Strategic-U</v>
          </cell>
          <cell r="B236" t="str">
            <v>Ave_Ro</v>
          </cell>
          <cell r="C236">
            <v>2015</v>
          </cell>
          <cell r="D236" t="str">
            <v>WEST COAST</v>
          </cell>
          <cell r="E236" t="str">
            <v>Regional Strategic</v>
          </cell>
          <cell r="F236" t="str">
            <v>U</v>
          </cell>
          <cell r="G236">
            <v>88.33</v>
          </cell>
        </row>
        <row r="237">
          <cell r="A237" t="str">
            <v>Ave_Ro-NTH CANTERBURY-Regional Distributor-R</v>
          </cell>
          <cell r="B237" t="str">
            <v>Ave_Ro</v>
          </cell>
          <cell r="C237">
            <v>2015</v>
          </cell>
          <cell r="D237" t="str">
            <v>NTH CANTERBURY</v>
          </cell>
          <cell r="E237" t="str">
            <v>Regional Distributor</v>
          </cell>
          <cell r="F237" t="str">
            <v>R</v>
          </cell>
          <cell r="G237">
            <v>59.34</v>
          </cell>
        </row>
        <row r="238">
          <cell r="A238" t="str">
            <v>Ave_Ro-EAST WHANGANUI-Regional Connector-U</v>
          </cell>
          <cell r="B238" t="str">
            <v>Ave_Ro</v>
          </cell>
          <cell r="C238">
            <v>2015</v>
          </cell>
          <cell r="D238" t="str">
            <v>EAST WHANGANUI</v>
          </cell>
          <cell r="E238" t="str">
            <v>Regional Connector</v>
          </cell>
          <cell r="F238" t="str">
            <v>U</v>
          </cell>
          <cell r="G238">
            <v>74.36</v>
          </cell>
        </row>
        <row r="239">
          <cell r="A239" t="str">
            <v>Ave_Ro-WEST WAIKATO-High Volume-U</v>
          </cell>
          <cell r="B239" t="str">
            <v>Ave_Ro</v>
          </cell>
          <cell r="C239">
            <v>2015</v>
          </cell>
          <cell r="D239" t="str">
            <v>WEST WAIKATO</v>
          </cell>
          <cell r="E239" t="str">
            <v>High Volume</v>
          </cell>
          <cell r="F239" t="str">
            <v>U</v>
          </cell>
          <cell r="G239">
            <v>66.760000000000005</v>
          </cell>
        </row>
        <row r="240">
          <cell r="A240" t="str">
            <v>Ave_Ro-NORTHLAND-Regional Strategic-R</v>
          </cell>
          <cell r="B240" t="str">
            <v>Ave_Ro</v>
          </cell>
          <cell r="C240">
            <v>2015</v>
          </cell>
          <cell r="D240" t="str">
            <v>NORTHLAND</v>
          </cell>
          <cell r="E240" t="str">
            <v>Regional Strategic</v>
          </cell>
          <cell r="F240" t="str">
            <v>R</v>
          </cell>
          <cell r="G240">
            <v>74.62</v>
          </cell>
        </row>
        <row r="241">
          <cell r="A241" t="str">
            <v>Ave_Ro-BOP EAST-Regional Connector-R</v>
          </cell>
          <cell r="B241" t="str">
            <v>Ave_Ro</v>
          </cell>
          <cell r="C241">
            <v>2015</v>
          </cell>
          <cell r="D241" t="str">
            <v>BOP EAST</v>
          </cell>
          <cell r="E241" t="str">
            <v>Regional Connector</v>
          </cell>
          <cell r="F241" t="str">
            <v>R</v>
          </cell>
          <cell r="G241">
            <v>76.22</v>
          </cell>
        </row>
        <row r="242">
          <cell r="A242" t="str">
            <v>Ave_Ro-Unknown-High Volume-R</v>
          </cell>
          <cell r="B242" t="str">
            <v>Ave_Ro</v>
          </cell>
          <cell r="C242">
            <v>2015</v>
          </cell>
          <cell r="D242" t="str">
            <v>Unknown</v>
          </cell>
          <cell r="E242" t="str">
            <v>High Volume</v>
          </cell>
          <cell r="F242" t="str">
            <v>R</v>
          </cell>
          <cell r="G242">
            <v>59.25</v>
          </cell>
        </row>
        <row r="243">
          <cell r="A243" t="str">
            <v>Ave_Ro-NTH CANTERBURY-Regional Distributor-U</v>
          </cell>
          <cell r="B243" t="str">
            <v>Ave_Ro</v>
          </cell>
          <cell r="C243">
            <v>2015</v>
          </cell>
          <cell r="D243" t="str">
            <v>NTH CANTERBURY</v>
          </cell>
          <cell r="E243" t="str">
            <v>Regional Distributor</v>
          </cell>
          <cell r="F243" t="str">
            <v>U</v>
          </cell>
          <cell r="G243">
            <v>60.57</v>
          </cell>
        </row>
        <row r="244">
          <cell r="A244" t="str">
            <v>Ave_Ro-WEST WAIKATO-Regional Strategic-U</v>
          </cell>
          <cell r="B244" t="str">
            <v>Ave_Ro</v>
          </cell>
          <cell r="C244">
            <v>2015</v>
          </cell>
          <cell r="D244" t="str">
            <v>WEST WAIKATO</v>
          </cell>
          <cell r="E244" t="str">
            <v>Regional Strategic</v>
          </cell>
          <cell r="F244" t="str">
            <v>U</v>
          </cell>
          <cell r="G244">
            <v>63.83</v>
          </cell>
        </row>
        <row r="245">
          <cell r="A245" t="str">
            <v>Ave_Ro-COASTAL OTAGO-Regional Distributor-U</v>
          </cell>
          <cell r="B245" t="str">
            <v>Ave_Ro</v>
          </cell>
          <cell r="C245">
            <v>2015</v>
          </cell>
          <cell r="D245" t="str">
            <v>COASTAL OTAGO</v>
          </cell>
          <cell r="E245" t="str">
            <v>Regional Distributor</v>
          </cell>
          <cell r="F245" t="str">
            <v>U</v>
          </cell>
          <cell r="G245">
            <v>76.680000000000007</v>
          </cell>
        </row>
        <row r="246">
          <cell r="A246" t="str">
            <v>Ave_Ro-EAST WHANGANUI-Regional Distributor-R</v>
          </cell>
          <cell r="B246" t="str">
            <v>Ave_Ro</v>
          </cell>
          <cell r="C246">
            <v>2015</v>
          </cell>
          <cell r="D246" t="str">
            <v>EAST WHANGANUI</v>
          </cell>
          <cell r="E246" t="str">
            <v>Regional Distributor</v>
          </cell>
          <cell r="F246" t="str">
            <v>R</v>
          </cell>
          <cell r="G246">
            <v>68.930000000000007</v>
          </cell>
        </row>
        <row r="247">
          <cell r="A247" t="str">
            <v>Ave_Ro-EAST WHANGANUI-Regional Strategic-R</v>
          </cell>
          <cell r="B247" t="str">
            <v>Ave_Ro</v>
          </cell>
          <cell r="C247">
            <v>2015</v>
          </cell>
          <cell r="D247" t="str">
            <v>EAST WHANGANUI</v>
          </cell>
          <cell r="E247" t="str">
            <v>Regional Strategic</v>
          </cell>
          <cell r="F247" t="str">
            <v>R</v>
          </cell>
          <cell r="G247">
            <v>54.17</v>
          </cell>
        </row>
        <row r="248">
          <cell r="A248" t="str">
            <v>Ave_Ro-WEST WAIKATO-Regional Strategic-R</v>
          </cell>
          <cell r="B248" t="str">
            <v>Ave_Ro</v>
          </cell>
          <cell r="C248">
            <v>2015</v>
          </cell>
          <cell r="D248" t="str">
            <v>WEST WAIKATO</v>
          </cell>
          <cell r="E248" t="str">
            <v>Regional Strategic</v>
          </cell>
          <cell r="F248" t="str">
            <v>R</v>
          </cell>
          <cell r="G248">
            <v>70.81</v>
          </cell>
        </row>
        <row r="249">
          <cell r="A249" t="str">
            <v>Ave_Ro-NAPIER-High Volume-U</v>
          </cell>
          <cell r="B249" t="str">
            <v>Ave_Ro</v>
          </cell>
          <cell r="C249">
            <v>2015</v>
          </cell>
          <cell r="D249" t="str">
            <v>NAPIER</v>
          </cell>
          <cell r="E249" t="str">
            <v>High Volume</v>
          </cell>
          <cell r="F249" t="str">
            <v>U</v>
          </cell>
          <cell r="G249">
            <v>72.709999999999994</v>
          </cell>
        </row>
        <row r="250">
          <cell r="A250" t="str">
            <v>Ave_Ro-EAST WAIKATO-High Volume-R</v>
          </cell>
          <cell r="B250" t="str">
            <v>Ave_Ro</v>
          </cell>
          <cell r="C250">
            <v>2015</v>
          </cell>
          <cell r="D250" t="str">
            <v>EAST WAIKATO</v>
          </cell>
          <cell r="E250" t="str">
            <v>High Volume</v>
          </cell>
          <cell r="F250" t="str">
            <v>R</v>
          </cell>
          <cell r="G250">
            <v>70.06</v>
          </cell>
        </row>
        <row r="251">
          <cell r="A251" t="str">
            <v>Ave_Ro-EAST WHANGANUI-National Strategic-R</v>
          </cell>
          <cell r="B251" t="str">
            <v>Ave_Ro</v>
          </cell>
          <cell r="C251">
            <v>2015</v>
          </cell>
          <cell r="D251" t="str">
            <v>EAST WHANGANUI</v>
          </cell>
          <cell r="E251" t="str">
            <v>National Strategic</v>
          </cell>
          <cell r="F251" t="str">
            <v>R</v>
          </cell>
          <cell r="G251">
            <v>57.12</v>
          </cell>
        </row>
        <row r="252">
          <cell r="A252" t="str">
            <v>Ave_Ro-EAST WAIKATO-Regional Distributor-U</v>
          </cell>
          <cell r="B252" t="str">
            <v>Ave_Ro</v>
          </cell>
          <cell r="C252">
            <v>2015</v>
          </cell>
          <cell r="D252" t="str">
            <v>EAST WAIKATO</v>
          </cell>
          <cell r="E252" t="str">
            <v>Regional Distributor</v>
          </cell>
          <cell r="F252" t="str">
            <v>U</v>
          </cell>
          <cell r="G252">
            <v>82.85</v>
          </cell>
        </row>
        <row r="253">
          <cell r="A253" t="str">
            <v>Ave_Ro-NTH CANTERBURY-National Strategic-R</v>
          </cell>
          <cell r="B253" t="str">
            <v>Ave_Ro</v>
          </cell>
          <cell r="C253">
            <v>2015</v>
          </cell>
          <cell r="D253" t="str">
            <v>NTH CANTERBURY</v>
          </cell>
          <cell r="E253" t="str">
            <v>National Strategic</v>
          </cell>
          <cell r="F253" t="str">
            <v>R</v>
          </cell>
          <cell r="G253">
            <v>58.92</v>
          </cell>
        </row>
        <row r="254">
          <cell r="A254" t="str">
            <v>Ave_Ro-TAURANGA CITY-Regional Distributor-R</v>
          </cell>
          <cell r="B254" t="str">
            <v>Ave_Ro</v>
          </cell>
          <cell r="C254">
            <v>2015</v>
          </cell>
          <cell r="D254" t="str">
            <v>TAURANGA CITY</v>
          </cell>
          <cell r="E254" t="str">
            <v>Regional Distributor</v>
          </cell>
          <cell r="F254" t="str">
            <v>R</v>
          </cell>
          <cell r="G254">
            <v>69.75</v>
          </cell>
        </row>
        <row r="255">
          <cell r="A255" t="str">
            <v>Ave_Ro-NTH CANTERBURY-Regional Strategic-R</v>
          </cell>
          <cell r="B255" t="str">
            <v>Ave_Ro</v>
          </cell>
          <cell r="C255">
            <v>2015</v>
          </cell>
          <cell r="D255" t="str">
            <v>NTH CANTERBURY</v>
          </cell>
          <cell r="E255" t="str">
            <v>Regional Strategic</v>
          </cell>
          <cell r="F255" t="str">
            <v>R</v>
          </cell>
          <cell r="G255">
            <v>56.49</v>
          </cell>
        </row>
        <row r="256">
          <cell r="A256" t="str">
            <v>Ave_Ro-BOP WEST-Regional Strategic-R</v>
          </cell>
          <cell r="B256" t="str">
            <v>Ave_Ro</v>
          </cell>
          <cell r="C256">
            <v>2015</v>
          </cell>
          <cell r="D256" t="str">
            <v>BOP WEST</v>
          </cell>
          <cell r="E256" t="str">
            <v>Regional Strategic</v>
          </cell>
          <cell r="F256" t="str">
            <v>R</v>
          </cell>
          <cell r="G256">
            <v>63.62</v>
          </cell>
        </row>
        <row r="257">
          <cell r="A257" t="str">
            <v>Ave_Ro-WEST WAIKATO-Regional Connector-U</v>
          </cell>
          <cell r="B257" t="str">
            <v>Ave_Ro</v>
          </cell>
          <cell r="C257">
            <v>2015</v>
          </cell>
          <cell r="D257" t="str">
            <v>WEST WAIKATO</v>
          </cell>
          <cell r="E257" t="str">
            <v>Regional Connector</v>
          </cell>
          <cell r="F257" t="str">
            <v>U</v>
          </cell>
          <cell r="G257">
            <v>65.75</v>
          </cell>
        </row>
        <row r="258">
          <cell r="A258" t="str">
            <v>Ave_Ro-WEST COAST-Regional Distributor-U</v>
          </cell>
          <cell r="B258" t="str">
            <v>Ave_Ro</v>
          </cell>
          <cell r="C258">
            <v>2015</v>
          </cell>
          <cell r="D258" t="str">
            <v>WEST COAST</v>
          </cell>
          <cell r="E258" t="str">
            <v>Regional Distributor</v>
          </cell>
          <cell r="F258" t="str">
            <v>U</v>
          </cell>
          <cell r="G258">
            <v>70.88</v>
          </cell>
        </row>
        <row r="259">
          <cell r="A259" t="str">
            <v>Ave_Ro-OTAGO CENTRAL-Regional Connector-R</v>
          </cell>
          <cell r="B259" t="str">
            <v>Ave_Ro</v>
          </cell>
          <cell r="C259">
            <v>2015</v>
          </cell>
          <cell r="D259" t="str">
            <v>OTAGO CENTRAL</v>
          </cell>
          <cell r="E259" t="str">
            <v>Regional Connector</v>
          </cell>
          <cell r="F259" t="str">
            <v>R</v>
          </cell>
          <cell r="G259">
            <v>61.87</v>
          </cell>
        </row>
        <row r="260">
          <cell r="A260" t="str">
            <v>Ave_Ro-GISBORNE-Regional Distributor-R</v>
          </cell>
          <cell r="B260" t="str">
            <v>Ave_Ro</v>
          </cell>
          <cell r="C260">
            <v>2015</v>
          </cell>
          <cell r="D260" t="str">
            <v>GISBORNE</v>
          </cell>
          <cell r="E260" t="str">
            <v>Regional Distributor</v>
          </cell>
          <cell r="F260" t="str">
            <v>R</v>
          </cell>
          <cell r="G260">
            <v>88.1</v>
          </cell>
        </row>
        <row r="261">
          <cell r="A261" t="str">
            <v>Ave_Ro-NORTHLAND-National Strategic-R</v>
          </cell>
          <cell r="B261" t="str">
            <v>Ave_Ro</v>
          </cell>
          <cell r="C261">
            <v>2015</v>
          </cell>
          <cell r="D261" t="str">
            <v>NORTHLAND</v>
          </cell>
          <cell r="E261" t="str">
            <v>National Strategic</v>
          </cell>
          <cell r="F261" t="str">
            <v>R</v>
          </cell>
          <cell r="G261">
            <v>62.16</v>
          </cell>
        </row>
        <row r="262">
          <cell r="A262" t="str">
            <v>Ave_Ro-OTAGO CENTRAL-Regional Distributor-U</v>
          </cell>
          <cell r="B262" t="str">
            <v>Ave_Ro</v>
          </cell>
          <cell r="C262">
            <v>2015</v>
          </cell>
          <cell r="D262" t="str">
            <v>OTAGO CENTRAL</v>
          </cell>
          <cell r="E262" t="str">
            <v>Regional Distributor</v>
          </cell>
          <cell r="F262" t="str">
            <v>U</v>
          </cell>
          <cell r="G262">
            <v>68.260000000000005</v>
          </cell>
        </row>
        <row r="263">
          <cell r="A263" t="str">
            <v>Ave_Ro-CENTRAL WAIKATO-Regional Connector-U</v>
          </cell>
          <cell r="B263" t="str">
            <v>Ave_Ro</v>
          </cell>
          <cell r="C263">
            <v>2015</v>
          </cell>
          <cell r="D263" t="str">
            <v>CENTRAL WAIKATO</v>
          </cell>
          <cell r="E263" t="str">
            <v>Regional Connector</v>
          </cell>
          <cell r="F263" t="str">
            <v>U</v>
          </cell>
          <cell r="G263">
            <v>81.75</v>
          </cell>
        </row>
        <row r="264">
          <cell r="A264" t="str">
            <v>Ave_Ro-NELSON-Regional Distributor-U</v>
          </cell>
          <cell r="B264" t="str">
            <v>Ave_Ro</v>
          </cell>
          <cell r="C264">
            <v>2015</v>
          </cell>
          <cell r="D264" t="str">
            <v>NELSON</v>
          </cell>
          <cell r="E264" t="str">
            <v>Regional Distributor</v>
          </cell>
          <cell r="F264" t="str">
            <v>U</v>
          </cell>
          <cell r="G264">
            <v>74.56</v>
          </cell>
        </row>
        <row r="265">
          <cell r="A265" t="str">
            <v>Ave_Ro-BOP WEST-Regional Distributor-R</v>
          </cell>
          <cell r="B265" t="str">
            <v>Ave_Ro</v>
          </cell>
          <cell r="C265">
            <v>2015</v>
          </cell>
          <cell r="D265" t="str">
            <v>BOP WEST</v>
          </cell>
          <cell r="E265" t="str">
            <v>Regional Distributor</v>
          </cell>
          <cell r="F265" t="str">
            <v>R</v>
          </cell>
          <cell r="G265">
            <v>61.42</v>
          </cell>
        </row>
        <row r="266">
          <cell r="A266" t="str">
            <v>Ave_Ro-EAST WHANGANUI-Regional Distributor-U</v>
          </cell>
          <cell r="B266" t="str">
            <v>Ave_Ro</v>
          </cell>
          <cell r="C266">
            <v>2015</v>
          </cell>
          <cell r="D266" t="str">
            <v>EAST WHANGANUI</v>
          </cell>
          <cell r="E266" t="str">
            <v>Regional Distributor</v>
          </cell>
          <cell r="F266" t="str">
            <v>U</v>
          </cell>
          <cell r="G266">
            <v>84.1</v>
          </cell>
        </row>
        <row r="267">
          <cell r="A267" t="str">
            <v>Ave_Ro-BOP EAST-Regional Distributor-R</v>
          </cell>
          <cell r="B267" t="str">
            <v>Ave_Ro</v>
          </cell>
          <cell r="C267">
            <v>2015</v>
          </cell>
          <cell r="D267" t="str">
            <v>BOP EAST</v>
          </cell>
          <cell r="E267" t="str">
            <v>Regional Distributor</v>
          </cell>
          <cell r="F267" t="str">
            <v>R</v>
          </cell>
          <cell r="G267">
            <v>84.42</v>
          </cell>
        </row>
        <row r="268">
          <cell r="A268" t="str">
            <v>Ave_Ro-NAPIER-Regional Strategic-R</v>
          </cell>
          <cell r="B268" t="str">
            <v>Ave_Ro</v>
          </cell>
          <cell r="C268">
            <v>2015</v>
          </cell>
          <cell r="D268" t="str">
            <v>NAPIER</v>
          </cell>
          <cell r="E268" t="str">
            <v>Regional Strategic</v>
          </cell>
          <cell r="F268" t="str">
            <v>R</v>
          </cell>
          <cell r="G268">
            <v>67.959999999999994</v>
          </cell>
        </row>
        <row r="269">
          <cell r="A269" t="str">
            <v>Ave_Ro-MARLBOROUGH-Regional Distributor-R</v>
          </cell>
          <cell r="B269" t="str">
            <v>Ave_Ro</v>
          </cell>
          <cell r="C269">
            <v>2015</v>
          </cell>
          <cell r="D269" t="str">
            <v>MARLBOROUGH</v>
          </cell>
          <cell r="E269" t="str">
            <v>Regional Distributor</v>
          </cell>
          <cell r="F269" t="str">
            <v>R</v>
          </cell>
          <cell r="G269">
            <v>57.19</v>
          </cell>
        </row>
        <row r="270">
          <cell r="A270" t="str">
            <v>Ave_Ro-GISBORNE-Regional Distributor-U</v>
          </cell>
          <cell r="B270" t="str">
            <v>Ave_Ro</v>
          </cell>
          <cell r="C270">
            <v>2015</v>
          </cell>
          <cell r="D270" t="str">
            <v>GISBORNE</v>
          </cell>
          <cell r="E270" t="str">
            <v>Regional Distributor</v>
          </cell>
          <cell r="F270" t="str">
            <v>U</v>
          </cell>
          <cell r="G270">
            <v>86.15</v>
          </cell>
        </row>
        <row r="271">
          <cell r="A271" t="str">
            <v>Ave_Ro-EAST WHANGANUI-Regional Connector-R</v>
          </cell>
          <cell r="B271" t="str">
            <v>Ave_Ro</v>
          </cell>
          <cell r="C271">
            <v>2015</v>
          </cell>
          <cell r="D271" t="str">
            <v>EAST WHANGANUI</v>
          </cell>
          <cell r="E271" t="str">
            <v>Regional Connector</v>
          </cell>
          <cell r="F271" t="str">
            <v>R</v>
          </cell>
          <cell r="G271">
            <v>55.35</v>
          </cell>
        </row>
        <row r="272">
          <cell r="A272" t="str">
            <v>Ave_Ro-ROTORUA DIST-Regional Distributor-U</v>
          </cell>
          <cell r="B272" t="str">
            <v>Ave_Ro</v>
          </cell>
          <cell r="C272">
            <v>2015</v>
          </cell>
          <cell r="D272" t="str">
            <v>ROTORUA DIST</v>
          </cell>
          <cell r="E272" t="str">
            <v>Regional Distributor</v>
          </cell>
          <cell r="F272" t="str">
            <v>U</v>
          </cell>
          <cell r="G272">
            <v>72.069999999999993</v>
          </cell>
        </row>
        <row r="273">
          <cell r="A273" t="str">
            <v>Ave_Ro-STH CANTERBURY-National Strategic-U</v>
          </cell>
          <cell r="B273" t="str">
            <v>Ave_Ro</v>
          </cell>
          <cell r="C273">
            <v>2015</v>
          </cell>
          <cell r="D273" t="str">
            <v>STH CANTERBURY</v>
          </cell>
          <cell r="E273" t="str">
            <v>National Strategic</v>
          </cell>
          <cell r="F273" t="str">
            <v>U</v>
          </cell>
          <cell r="G273">
            <v>68.069999999999993</v>
          </cell>
        </row>
        <row r="274">
          <cell r="A274" t="str">
            <v>Ave_Ro-BOP WEST-Regional Strategic-U</v>
          </cell>
          <cell r="B274" t="str">
            <v>Ave_Ro</v>
          </cell>
          <cell r="C274">
            <v>2015</v>
          </cell>
          <cell r="D274" t="str">
            <v>BOP WEST</v>
          </cell>
          <cell r="E274" t="str">
            <v>Regional Strategic</v>
          </cell>
          <cell r="F274" t="str">
            <v>U</v>
          </cell>
          <cell r="G274">
            <v>69.260000000000005</v>
          </cell>
        </row>
        <row r="275">
          <cell r="A275" t="str">
            <v>Ave_Ro-NELSON-Regional Strategic-R</v>
          </cell>
          <cell r="B275" t="str">
            <v>Ave_Ro</v>
          </cell>
          <cell r="C275">
            <v>2015</v>
          </cell>
          <cell r="D275" t="str">
            <v>NELSON</v>
          </cell>
          <cell r="E275" t="str">
            <v>Regional Strategic</v>
          </cell>
          <cell r="F275" t="str">
            <v>R</v>
          </cell>
          <cell r="G275">
            <v>69.87</v>
          </cell>
        </row>
        <row r="276">
          <cell r="A276" t="str">
            <v>Ave_Ro-NTH CANTERBURY-High Volume-R</v>
          </cell>
          <cell r="B276" t="str">
            <v>Ave_Ro</v>
          </cell>
          <cell r="C276">
            <v>2015</v>
          </cell>
          <cell r="D276" t="str">
            <v>NTH CANTERBURY</v>
          </cell>
          <cell r="E276" t="str">
            <v>High Volume</v>
          </cell>
          <cell r="F276" t="str">
            <v>R</v>
          </cell>
          <cell r="G276">
            <v>44.15</v>
          </cell>
        </row>
        <row r="277">
          <cell r="A277" t="str">
            <v>Ave_Ro-NAPIER-High Volume-R</v>
          </cell>
          <cell r="B277" t="str">
            <v>Ave_Ro</v>
          </cell>
          <cell r="C277">
            <v>2015</v>
          </cell>
          <cell r="D277" t="str">
            <v>NAPIER</v>
          </cell>
          <cell r="E277" t="str">
            <v>High Volume</v>
          </cell>
          <cell r="F277" t="str">
            <v>R</v>
          </cell>
          <cell r="G277">
            <v>48.01</v>
          </cell>
        </row>
        <row r="278">
          <cell r="A278" t="str">
            <v>Ave_Ro-NTH CANTERBURY-Regional Connector-U</v>
          </cell>
          <cell r="B278" t="str">
            <v>Ave_Ro</v>
          </cell>
          <cell r="C278">
            <v>2015</v>
          </cell>
          <cell r="D278" t="str">
            <v>NTH CANTERBURY</v>
          </cell>
          <cell r="E278" t="str">
            <v>Regional Connector</v>
          </cell>
          <cell r="F278" t="str">
            <v>U</v>
          </cell>
          <cell r="G278">
            <v>72.44</v>
          </cell>
        </row>
        <row r="279">
          <cell r="A279" t="str">
            <v>Ave_Ro-WEST COAST-Regional Connector-R</v>
          </cell>
          <cell r="B279" t="str">
            <v>Ave_Ro</v>
          </cell>
          <cell r="C279">
            <v>2015</v>
          </cell>
          <cell r="D279" t="str">
            <v>WEST COAST</v>
          </cell>
          <cell r="E279" t="str">
            <v>Regional Connector</v>
          </cell>
          <cell r="F279" t="str">
            <v>R</v>
          </cell>
          <cell r="G279">
            <v>71.319999999999993</v>
          </cell>
        </row>
        <row r="280">
          <cell r="A280" t="str">
            <v>Ave_Ro-WEST WHANGANUI-Regional Strategic-R</v>
          </cell>
          <cell r="B280" t="str">
            <v>Ave_Ro</v>
          </cell>
          <cell r="C280">
            <v>2015</v>
          </cell>
          <cell r="D280" t="str">
            <v>WEST WHANGANUI</v>
          </cell>
          <cell r="E280" t="str">
            <v>Regional Strategic</v>
          </cell>
          <cell r="F280" t="str">
            <v>R</v>
          </cell>
          <cell r="G280">
            <v>61.53</v>
          </cell>
        </row>
        <row r="281">
          <cell r="A281" t="str">
            <v>Ave_Ro-NAPIER-National Strategic-R</v>
          </cell>
          <cell r="B281" t="str">
            <v>Ave_Ro</v>
          </cell>
          <cell r="C281">
            <v>2015</v>
          </cell>
          <cell r="D281" t="str">
            <v>NAPIER</v>
          </cell>
          <cell r="E281" t="str">
            <v>National Strategic</v>
          </cell>
          <cell r="F281" t="str">
            <v>R</v>
          </cell>
          <cell r="G281">
            <v>58.37</v>
          </cell>
        </row>
        <row r="282">
          <cell r="A282" t="str">
            <v>Ave_Ro-OTAGO CENTRAL-Regional Connector-U</v>
          </cell>
          <cell r="B282" t="str">
            <v>Ave_Ro</v>
          </cell>
          <cell r="C282">
            <v>2015</v>
          </cell>
          <cell r="D282" t="str">
            <v>OTAGO CENTRAL</v>
          </cell>
          <cell r="E282" t="str">
            <v>Regional Connector</v>
          </cell>
          <cell r="F282" t="str">
            <v>U</v>
          </cell>
          <cell r="G282">
            <v>70.930000000000007</v>
          </cell>
        </row>
        <row r="283">
          <cell r="A283" t="str">
            <v>Ave_Ro-EAST WHANGANUI-Regional Strategic-U</v>
          </cell>
          <cell r="B283" t="str">
            <v>Ave_Ro</v>
          </cell>
          <cell r="C283">
            <v>2015</v>
          </cell>
          <cell r="D283" t="str">
            <v>EAST WHANGANUI</v>
          </cell>
          <cell r="E283" t="str">
            <v>Regional Strategic</v>
          </cell>
          <cell r="F283" t="str">
            <v>U</v>
          </cell>
          <cell r="G283">
            <v>65.540000000000006</v>
          </cell>
        </row>
        <row r="284">
          <cell r="A284" t="str">
            <v>Ave_Ro-CENTRAL WAIKATO-Regional Strategic-R</v>
          </cell>
          <cell r="B284" t="str">
            <v>Ave_Ro</v>
          </cell>
          <cell r="C284">
            <v>2015</v>
          </cell>
          <cell r="D284" t="str">
            <v>CENTRAL WAIKATO</v>
          </cell>
          <cell r="E284" t="str">
            <v>Regional Strategic</v>
          </cell>
          <cell r="F284" t="str">
            <v>R</v>
          </cell>
          <cell r="G284">
            <v>64.040000000000006</v>
          </cell>
        </row>
        <row r="285">
          <cell r="A285" t="str">
            <v>Ave_Ro-WELLINGTON-Regional Distributor-R</v>
          </cell>
          <cell r="B285" t="str">
            <v>Ave_Ro</v>
          </cell>
          <cell r="C285">
            <v>2015</v>
          </cell>
          <cell r="D285" t="str">
            <v>WELLINGTON</v>
          </cell>
          <cell r="E285" t="str">
            <v>Regional Distributor</v>
          </cell>
          <cell r="F285" t="str">
            <v>R</v>
          </cell>
          <cell r="G285">
            <v>58.01</v>
          </cell>
        </row>
        <row r="286">
          <cell r="A286" t="str">
            <v>Ave_Ro-BOP EAST-Regional Connector-U</v>
          </cell>
          <cell r="B286" t="str">
            <v>Ave_Ro</v>
          </cell>
          <cell r="C286">
            <v>2015</v>
          </cell>
          <cell r="D286" t="str">
            <v>BOP EAST</v>
          </cell>
          <cell r="E286" t="str">
            <v>Regional Connector</v>
          </cell>
          <cell r="F286" t="str">
            <v>U</v>
          </cell>
          <cell r="G286">
            <v>76.27</v>
          </cell>
        </row>
        <row r="287">
          <cell r="A287" t="str">
            <v>Ave_Ro-Unknown-High Volume-U</v>
          </cell>
          <cell r="B287" t="str">
            <v>Ave_Ro</v>
          </cell>
          <cell r="C287">
            <v>2015</v>
          </cell>
          <cell r="D287" t="str">
            <v>Unknown</v>
          </cell>
          <cell r="E287" t="str">
            <v>High Volume</v>
          </cell>
          <cell r="F287" t="str">
            <v>U</v>
          </cell>
          <cell r="G287">
            <v>84</v>
          </cell>
        </row>
        <row r="288">
          <cell r="A288" t="str">
            <v>Ave_Ro-WELLINGTON-Regional Distributor-U</v>
          </cell>
          <cell r="B288" t="str">
            <v>Ave_Ro</v>
          </cell>
          <cell r="C288">
            <v>2015</v>
          </cell>
          <cell r="D288" t="str">
            <v>WELLINGTON</v>
          </cell>
          <cell r="E288" t="str">
            <v>Regional Distributor</v>
          </cell>
          <cell r="F288" t="str">
            <v>U</v>
          </cell>
          <cell r="G288">
            <v>76.05</v>
          </cell>
        </row>
        <row r="289">
          <cell r="A289" t="str">
            <v>Ave_Ro-MARLBOROUGH-National Strategic-U</v>
          </cell>
          <cell r="B289" t="str">
            <v>Ave_Ro</v>
          </cell>
          <cell r="C289">
            <v>2015</v>
          </cell>
          <cell r="D289" t="str">
            <v>MARLBOROUGH</v>
          </cell>
          <cell r="E289" t="str">
            <v>National Strategic</v>
          </cell>
          <cell r="F289" t="str">
            <v>U</v>
          </cell>
          <cell r="G289">
            <v>77.09</v>
          </cell>
        </row>
        <row r="290">
          <cell r="A290" t="str">
            <v>Ave_Ro-OTAGO CENTRAL-Regional Strategic-U</v>
          </cell>
          <cell r="B290" t="str">
            <v>Ave_Ro</v>
          </cell>
          <cell r="C290">
            <v>2015</v>
          </cell>
          <cell r="D290" t="str">
            <v>OTAGO CENTRAL</v>
          </cell>
          <cell r="E290" t="str">
            <v>Regional Strategic</v>
          </cell>
          <cell r="F290" t="str">
            <v>U</v>
          </cell>
          <cell r="G290">
            <v>75.97</v>
          </cell>
        </row>
        <row r="291">
          <cell r="A291" t="str">
            <v>Ave_Ro-EAST WAIKATO-Regional Connector-U</v>
          </cell>
          <cell r="B291" t="str">
            <v>Ave_Ro</v>
          </cell>
          <cell r="C291">
            <v>2015</v>
          </cell>
          <cell r="D291" t="str">
            <v>EAST WAIKATO</v>
          </cell>
          <cell r="E291" t="str">
            <v>Regional Connector</v>
          </cell>
          <cell r="F291" t="str">
            <v>U</v>
          </cell>
          <cell r="G291">
            <v>75.569999999999993</v>
          </cell>
        </row>
        <row r="292">
          <cell r="A292" t="str">
            <v>Ave_Ro-NTH CANTERBURY-High Volume-U</v>
          </cell>
          <cell r="B292" t="str">
            <v>Ave_Ro</v>
          </cell>
          <cell r="C292">
            <v>2015</v>
          </cell>
          <cell r="D292" t="str">
            <v>NTH CANTERBURY</v>
          </cell>
          <cell r="E292" t="str">
            <v>High Volume</v>
          </cell>
          <cell r="F292" t="str">
            <v>U</v>
          </cell>
          <cell r="G292">
            <v>54.21</v>
          </cell>
        </row>
        <row r="293">
          <cell r="A293" t="str">
            <v>Ave_Ro-NELSON-Regional Distributor-R</v>
          </cell>
          <cell r="B293" t="str">
            <v>Ave_Ro</v>
          </cell>
          <cell r="C293">
            <v>2015</v>
          </cell>
          <cell r="D293" t="str">
            <v>NELSON</v>
          </cell>
          <cell r="E293" t="str">
            <v>Regional Distributor</v>
          </cell>
          <cell r="F293" t="str">
            <v>R</v>
          </cell>
          <cell r="G293">
            <v>72.739999999999995</v>
          </cell>
        </row>
        <row r="294">
          <cell r="A294" t="str">
            <v>Ave_Ro-NELSON-Regional Strategic-U</v>
          </cell>
          <cell r="B294" t="str">
            <v>Ave_Ro</v>
          </cell>
          <cell r="C294">
            <v>2015</v>
          </cell>
          <cell r="D294" t="str">
            <v>NELSON</v>
          </cell>
          <cell r="E294" t="str">
            <v>Regional Strategic</v>
          </cell>
          <cell r="F294" t="str">
            <v>U</v>
          </cell>
          <cell r="G294">
            <v>64.7</v>
          </cell>
        </row>
        <row r="295">
          <cell r="A295" t="str">
            <v>Ave_Ro-PSMC005-High Volume-R</v>
          </cell>
          <cell r="B295" t="str">
            <v>Ave_Ro</v>
          </cell>
          <cell r="C295">
            <v>2015</v>
          </cell>
          <cell r="D295" t="str">
            <v>PSMC 005</v>
          </cell>
          <cell r="E295" t="str">
            <v>High Volume</v>
          </cell>
          <cell r="F295" t="str">
            <v>R</v>
          </cell>
          <cell r="G295">
            <v>52.35</v>
          </cell>
        </row>
        <row r="296">
          <cell r="A296" t="str">
            <v>Ave_Ro-ROTORUA DIST-Regional Distributor-R</v>
          </cell>
          <cell r="B296" t="str">
            <v>Ave_Ro</v>
          </cell>
          <cell r="C296">
            <v>2015</v>
          </cell>
          <cell r="D296" t="str">
            <v>ROTORUA DIST</v>
          </cell>
          <cell r="E296" t="str">
            <v>Regional Distributor</v>
          </cell>
          <cell r="F296" t="str">
            <v>R</v>
          </cell>
          <cell r="G296">
            <v>68.28</v>
          </cell>
        </row>
        <row r="297">
          <cell r="A297" t="str">
            <v>Ave_Ro-WEST WHANGANUI-National Strategic-R</v>
          </cell>
          <cell r="B297" t="str">
            <v>Ave_Ro</v>
          </cell>
          <cell r="C297">
            <v>2015</v>
          </cell>
          <cell r="D297" t="str">
            <v>WEST WHANGANUI</v>
          </cell>
          <cell r="E297" t="str">
            <v>National Strategic</v>
          </cell>
          <cell r="F297" t="str">
            <v>R</v>
          </cell>
          <cell r="G297">
            <v>56.44</v>
          </cell>
        </row>
        <row r="298">
          <cell r="A298" t="str">
            <v>Ave_Ro-CENTRAL WAIKATO-National Strategic-U</v>
          </cell>
          <cell r="B298" t="str">
            <v>Ave_Ro</v>
          </cell>
          <cell r="C298">
            <v>2015</v>
          </cell>
          <cell r="D298" t="str">
            <v>CENTRAL WAIKATO</v>
          </cell>
          <cell r="E298" t="str">
            <v>National Strategic</v>
          </cell>
          <cell r="F298" t="str">
            <v>U</v>
          </cell>
          <cell r="G298">
            <v>69.45</v>
          </cell>
        </row>
        <row r="299">
          <cell r="A299" t="str">
            <v>Ave_Ro-PSMC006-Regional Strategic-R</v>
          </cell>
          <cell r="B299" t="str">
            <v>Ave_Ro</v>
          </cell>
          <cell r="C299">
            <v>2015</v>
          </cell>
          <cell r="D299" t="str">
            <v>PSMC 006</v>
          </cell>
          <cell r="E299" t="str">
            <v>Regional Strategic</v>
          </cell>
          <cell r="F299" t="str">
            <v>R</v>
          </cell>
          <cell r="G299">
            <v>67.989999999999995</v>
          </cell>
        </row>
        <row r="300">
          <cell r="A300" t="str">
            <v>Ave_Ro-NAPIER-Regional Distributor-U</v>
          </cell>
          <cell r="B300" t="str">
            <v>Ave_Ro</v>
          </cell>
          <cell r="C300">
            <v>2015</v>
          </cell>
          <cell r="D300" t="str">
            <v>NAPIER</v>
          </cell>
          <cell r="E300" t="str">
            <v>Regional Distributor</v>
          </cell>
          <cell r="F300" t="str">
            <v>U</v>
          </cell>
          <cell r="G300">
            <v>75.25</v>
          </cell>
        </row>
        <row r="301">
          <cell r="A301" t="str">
            <v>Ave_Ro-WEST WAIKATO-Regional Distributor-U</v>
          </cell>
          <cell r="B301" t="str">
            <v>Ave_Ro</v>
          </cell>
          <cell r="C301">
            <v>2015</v>
          </cell>
          <cell r="D301" t="str">
            <v>WEST WAIKATO</v>
          </cell>
          <cell r="E301" t="str">
            <v>Regional Distributor</v>
          </cell>
          <cell r="F301" t="str">
            <v>U</v>
          </cell>
          <cell r="G301">
            <v>73.290000000000006</v>
          </cell>
        </row>
        <row r="302">
          <cell r="A302" t="str">
            <v>Ave_Ro-COASTAL OTAGO-Regional Connector-R</v>
          </cell>
          <cell r="B302" t="str">
            <v>Ave_Ro</v>
          </cell>
          <cell r="C302">
            <v>2015</v>
          </cell>
          <cell r="D302" t="str">
            <v>COASTAL OTAGO</v>
          </cell>
          <cell r="E302" t="str">
            <v>Regional Connector</v>
          </cell>
          <cell r="F302" t="str">
            <v>R</v>
          </cell>
          <cell r="G302">
            <v>51.95</v>
          </cell>
        </row>
        <row r="303">
          <cell r="A303" t="str">
            <v>Ave_Ro-EAST WHANGANUI-National Strategic-U</v>
          </cell>
          <cell r="B303" t="str">
            <v>Ave_Ro</v>
          </cell>
          <cell r="C303">
            <v>2015</v>
          </cell>
          <cell r="D303" t="str">
            <v>EAST WHANGANUI</v>
          </cell>
          <cell r="E303" t="str">
            <v>National Strategic</v>
          </cell>
          <cell r="F303" t="str">
            <v>U</v>
          </cell>
          <cell r="G303">
            <v>69.83</v>
          </cell>
        </row>
        <row r="304">
          <cell r="A304" t="str">
            <v>Ave_Ro-WEST WAIKATO-High Volume-R</v>
          </cell>
          <cell r="B304" t="str">
            <v>Ave_Ro</v>
          </cell>
          <cell r="C304">
            <v>2015</v>
          </cell>
          <cell r="D304" t="str">
            <v>WEST WAIKATO</v>
          </cell>
          <cell r="E304" t="str">
            <v>High Volume</v>
          </cell>
          <cell r="F304" t="str">
            <v>R</v>
          </cell>
          <cell r="G304">
            <v>56.34</v>
          </cell>
        </row>
        <row r="305">
          <cell r="A305" t="str">
            <v>Ave_Ro-EAST WAIKATO-Regional Strategic-R</v>
          </cell>
          <cell r="B305" t="str">
            <v>Ave_Ro</v>
          </cell>
          <cell r="C305">
            <v>2015</v>
          </cell>
          <cell r="D305" t="str">
            <v>EAST WAIKATO</v>
          </cell>
          <cell r="E305" t="str">
            <v>Regional Strategic</v>
          </cell>
          <cell r="F305" t="str">
            <v>R</v>
          </cell>
          <cell r="G305">
            <v>66.709999999999994</v>
          </cell>
        </row>
        <row r="306">
          <cell r="A306" t="str">
            <v>Ave_Ro-NORTHLAND-National Strategic-U</v>
          </cell>
          <cell r="B306" t="str">
            <v>Ave_Ro</v>
          </cell>
          <cell r="C306">
            <v>2015</v>
          </cell>
          <cell r="D306" t="str">
            <v>NORTHLAND</v>
          </cell>
          <cell r="E306" t="str">
            <v>National Strategic</v>
          </cell>
          <cell r="F306" t="str">
            <v>U</v>
          </cell>
          <cell r="G306">
            <v>80.75</v>
          </cell>
        </row>
        <row r="307">
          <cell r="A307" t="str">
            <v>Ave_Ro-CENTRAL WAIKATO-Regional Connector-R</v>
          </cell>
          <cell r="B307" t="str">
            <v>Ave_Ro</v>
          </cell>
          <cell r="C307">
            <v>2015</v>
          </cell>
          <cell r="D307" t="str">
            <v>CENTRAL WAIKATO</v>
          </cell>
          <cell r="E307" t="str">
            <v>Regional Connector</v>
          </cell>
          <cell r="F307" t="str">
            <v>R</v>
          </cell>
          <cell r="G307">
            <v>69.28</v>
          </cell>
        </row>
        <row r="308">
          <cell r="A308" t="str">
            <v>Ave_Ro-NORTHLAND-Regional Strategic-U</v>
          </cell>
          <cell r="B308" t="str">
            <v>Ave_Ro</v>
          </cell>
          <cell r="C308">
            <v>2015</v>
          </cell>
          <cell r="D308" t="str">
            <v>NORTHLAND</v>
          </cell>
          <cell r="E308" t="str">
            <v>Regional Strategic</v>
          </cell>
          <cell r="F308" t="str">
            <v>U</v>
          </cell>
          <cell r="G308">
            <v>67.290000000000006</v>
          </cell>
        </row>
        <row r="309">
          <cell r="A309" t="str">
            <v>Ave_Ro-BOP EAST-Regional Distributor-U</v>
          </cell>
          <cell r="B309" t="str">
            <v>Ave_Ro</v>
          </cell>
          <cell r="C309">
            <v>2015</v>
          </cell>
          <cell r="D309" t="str">
            <v>BOP EAST</v>
          </cell>
          <cell r="E309" t="str">
            <v>Regional Distributor</v>
          </cell>
          <cell r="F309" t="str">
            <v>U</v>
          </cell>
          <cell r="G309">
            <v>81.94</v>
          </cell>
        </row>
        <row r="310">
          <cell r="A310" t="str">
            <v>Ave_Ro-MARLBOROUGH-Regional Distributor-U</v>
          </cell>
          <cell r="B310" t="str">
            <v>Ave_Ro</v>
          </cell>
          <cell r="C310">
            <v>2015</v>
          </cell>
          <cell r="D310" t="str">
            <v>MARLBOROUGH</v>
          </cell>
          <cell r="E310" t="str">
            <v>Regional Distributor</v>
          </cell>
          <cell r="F310" t="str">
            <v>U</v>
          </cell>
          <cell r="G310">
            <v>51.03</v>
          </cell>
        </row>
        <row r="311">
          <cell r="A311" t="str">
            <v>Ave_Ro-PSMC006-Regional Strategic-U</v>
          </cell>
          <cell r="B311" t="str">
            <v>Ave_Ro</v>
          </cell>
          <cell r="C311">
            <v>2015</v>
          </cell>
          <cell r="D311" t="str">
            <v>PSMC 006</v>
          </cell>
          <cell r="E311" t="str">
            <v>Regional Strategic</v>
          </cell>
          <cell r="F311" t="str">
            <v>U</v>
          </cell>
          <cell r="G311">
            <v>74.930000000000007</v>
          </cell>
        </row>
        <row r="312">
          <cell r="A312" t="str">
            <v>Ave_Ro-SOUTHLAND-Regional Distributor-R</v>
          </cell>
          <cell r="B312" t="str">
            <v>Ave_Ro</v>
          </cell>
          <cell r="C312">
            <v>2015</v>
          </cell>
          <cell r="D312" t="str">
            <v>SOUTHLAND</v>
          </cell>
          <cell r="E312" t="str">
            <v>Regional Distributor</v>
          </cell>
          <cell r="F312" t="str">
            <v>R</v>
          </cell>
          <cell r="G312">
            <v>52.7</v>
          </cell>
        </row>
        <row r="313">
          <cell r="A313" t="str">
            <v>Ave_Ro-EAST WAIKATO-Regional Connector-R</v>
          </cell>
          <cell r="B313" t="str">
            <v>Ave_Ro</v>
          </cell>
          <cell r="C313">
            <v>2015</v>
          </cell>
          <cell r="D313" t="str">
            <v>EAST WAIKATO</v>
          </cell>
          <cell r="E313" t="str">
            <v>Regional Connector</v>
          </cell>
          <cell r="F313" t="str">
            <v>R</v>
          </cell>
          <cell r="G313">
            <v>68.86</v>
          </cell>
        </row>
        <row r="314">
          <cell r="A314" t="str">
            <v>Ave_Ro-MARLBOROUGH-National Strategic-R</v>
          </cell>
          <cell r="B314" t="str">
            <v>Ave_Ro</v>
          </cell>
          <cell r="C314">
            <v>2015</v>
          </cell>
          <cell r="D314" t="str">
            <v>MARLBOROUGH</v>
          </cell>
          <cell r="E314" t="str">
            <v>National Strategic</v>
          </cell>
          <cell r="F314" t="str">
            <v>R</v>
          </cell>
          <cell r="G314">
            <v>61.86</v>
          </cell>
        </row>
        <row r="315">
          <cell r="A315" t="str">
            <v>Ave_Ro-Auckland Alliance-Regional Distributor-R</v>
          </cell>
          <cell r="B315" t="str">
            <v>Ave_Ro</v>
          </cell>
          <cell r="C315">
            <v>2015</v>
          </cell>
          <cell r="D315" t="str">
            <v>AUCK ALLIANCE</v>
          </cell>
          <cell r="E315" t="str">
            <v>Regional Distributor</v>
          </cell>
          <cell r="F315" t="str">
            <v>R</v>
          </cell>
          <cell r="G315">
            <v>54</v>
          </cell>
        </row>
        <row r="316">
          <cell r="A316" t="str">
            <v>Ave_Ro-NORTHLAND-National Strategic-All</v>
          </cell>
          <cell r="B316" t="str">
            <v>Ave_Ro</v>
          </cell>
          <cell r="C316">
            <v>2015</v>
          </cell>
          <cell r="D316" t="str">
            <v>NORTHLAND</v>
          </cell>
          <cell r="E316" t="str">
            <v>National Strategic</v>
          </cell>
          <cell r="F316" t="str">
            <v>All</v>
          </cell>
          <cell r="G316">
            <v>63.08</v>
          </cell>
        </row>
        <row r="317">
          <cell r="A317" t="str">
            <v>Ave_Ro-MARLBOROUGH-Regional Strategic-All</v>
          </cell>
          <cell r="B317" t="str">
            <v>Ave_Ro</v>
          </cell>
          <cell r="C317">
            <v>2015</v>
          </cell>
          <cell r="D317" t="str">
            <v>MARLBOROUGH</v>
          </cell>
          <cell r="E317" t="str">
            <v>Regional Strategic</v>
          </cell>
          <cell r="F317" t="str">
            <v>All</v>
          </cell>
          <cell r="G317">
            <v>57.37</v>
          </cell>
        </row>
        <row r="318">
          <cell r="A318" t="str">
            <v>Ave_Ro-EAST WAIKATO-Regional Distributor-All</v>
          </cell>
          <cell r="B318" t="str">
            <v>Ave_Ro</v>
          </cell>
          <cell r="C318">
            <v>2015</v>
          </cell>
          <cell r="D318" t="str">
            <v>EAST WAIKATO</v>
          </cell>
          <cell r="E318" t="str">
            <v>Regional Distributor</v>
          </cell>
          <cell r="F318" t="str">
            <v>All</v>
          </cell>
          <cell r="G318">
            <v>85.61</v>
          </cell>
        </row>
        <row r="319">
          <cell r="A319" t="str">
            <v>Ave_Ro-WEST WHANGANUI-Regional Strategic-All</v>
          </cell>
          <cell r="B319" t="str">
            <v>Ave_Ro</v>
          </cell>
          <cell r="C319">
            <v>2015</v>
          </cell>
          <cell r="D319" t="str">
            <v>WEST WHANGANUI</v>
          </cell>
          <cell r="E319" t="str">
            <v>Regional Strategic</v>
          </cell>
          <cell r="F319" t="str">
            <v>All</v>
          </cell>
          <cell r="G319">
            <v>63.2</v>
          </cell>
        </row>
        <row r="320">
          <cell r="A320" t="str">
            <v>Ave_Ro-NORTHLAND-Regional Distributor-All</v>
          </cell>
          <cell r="B320" t="str">
            <v>Ave_Ro</v>
          </cell>
          <cell r="C320">
            <v>2015</v>
          </cell>
          <cell r="D320" t="str">
            <v>NORTHLAND</v>
          </cell>
          <cell r="E320" t="str">
            <v>Regional Distributor</v>
          </cell>
          <cell r="F320" t="str">
            <v>All</v>
          </cell>
          <cell r="G320">
            <v>71.8</v>
          </cell>
        </row>
        <row r="321">
          <cell r="A321" t="str">
            <v>Ave_Ro-WEST COAST-Regional Strategic-All</v>
          </cell>
          <cell r="B321" t="str">
            <v>Ave_Ro</v>
          </cell>
          <cell r="C321">
            <v>2015</v>
          </cell>
          <cell r="D321" t="str">
            <v>WEST COAST</v>
          </cell>
          <cell r="E321" t="str">
            <v>Regional Strategic</v>
          </cell>
          <cell r="F321" t="str">
            <v>All</v>
          </cell>
          <cell r="G321">
            <v>71.7</v>
          </cell>
        </row>
        <row r="322">
          <cell r="A322" t="str">
            <v>Ave_Ro-CENTRAL WAIKATO-Regional Distributor-All</v>
          </cell>
          <cell r="B322" t="str">
            <v>Ave_Ro</v>
          </cell>
          <cell r="C322">
            <v>2015</v>
          </cell>
          <cell r="D322" t="str">
            <v>CENTRAL WAIKATO</v>
          </cell>
          <cell r="E322" t="str">
            <v>Regional Distributor</v>
          </cell>
          <cell r="F322" t="str">
            <v>All</v>
          </cell>
          <cell r="G322">
            <v>73.62</v>
          </cell>
        </row>
        <row r="323">
          <cell r="A323" t="str">
            <v>Ave_Ro-STH CANTERBURY-Regional Connector-All</v>
          </cell>
          <cell r="B323" t="str">
            <v>Ave_Ro</v>
          </cell>
          <cell r="C323">
            <v>2015</v>
          </cell>
          <cell r="D323" t="str">
            <v>STH CANTERBURY</v>
          </cell>
          <cell r="E323" t="str">
            <v>Regional Connector</v>
          </cell>
          <cell r="F323" t="str">
            <v>All</v>
          </cell>
          <cell r="G323">
            <v>54.15</v>
          </cell>
        </row>
        <row r="324">
          <cell r="A324" t="str">
            <v>Ave_Ro-NORTHLAND-Regional Strategic-All</v>
          </cell>
          <cell r="B324" t="str">
            <v>Ave_Ro</v>
          </cell>
          <cell r="C324">
            <v>2015</v>
          </cell>
          <cell r="D324" t="str">
            <v>NORTHLAND</v>
          </cell>
          <cell r="E324" t="str">
            <v>Regional Strategic</v>
          </cell>
          <cell r="F324" t="str">
            <v>All</v>
          </cell>
          <cell r="G324">
            <v>73.87</v>
          </cell>
        </row>
        <row r="325">
          <cell r="A325" t="str">
            <v>Ave_Ro-ROTORUA DIST-Regional Distributor-All</v>
          </cell>
          <cell r="B325" t="str">
            <v>Ave_Ro</v>
          </cell>
          <cell r="C325">
            <v>2015</v>
          </cell>
          <cell r="D325" t="str">
            <v>ROTORUA DIST</v>
          </cell>
          <cell r="E325" t="str">
            <v>Regional Distributor</v>
          </cell>
          <cell r="F325" t="str">
            <v>All</v>
          </cell>
          <cell r="G325">
            <v>68.77</v>
          </cell>
        </row>
        <row r="326">
          <cell r="A326" t="str">
            <v>Ave_Ro-CENTRAL WAIKATO-National Strategic-All</v>
          </cell>
          <cell r="B326" t="str">
            <v>Ave_Ro</v>
          </cell>
          <cell r="C326">
            <v>2015</v>
          </cell>
          <cell r="D326" t="str">
            <v>CENTRAL WAIKATO</v>
          </cell>
          <cell r="E326" t="str">
            <v>National Strategic</v>
          </cell>
          <cell r="F326" t="str">
            <v>All</v>
          </cell>
          <cell r="G326">
            <v>74.319999999999993</v>
          </cell>
        </row>
        <row r="327">
          <cell r="A327" t="str">
            <v>Ave_Ro-NELSON-Regional Connector-All</v>
          </cell>
          <cell r="B327" t="str">
            <v>Ave_Ro</v>
          </cell>
          <cell r="C327">
            <v>2015</v>
          </cell>
          <cell r="D327" t="str">
            <v>NELSON</v>
          </cell>
          <cell r="E327" t="str">
            <v>Regional Connector</v>
          </cell>
          <cell r="F327" t="str">
            <v>All</v>
          </cell>
          <cell r="G327">
            <v>67.11</v>
          </cell>
        </row>
        <row r="328">
          <cell r="A328" t="str">
            <v>Ave_Ro-NELSON-Regional Distributor-All</v>
          </cell>
          <cell r="B328" t="str">
            <v>Ave_Ro</v>
          </cell>
          <cell r="C328">
            <v>2015</v>
          </cell>
          <cell r="D328" t="str">
            <v>NELSON</v>
          </cell>
          <cell r="E328" t="str">
            <v>Regional Distributor</v>
          </cell>
          <cell r="F328" t="str">
            <v>All</v>
          </cell>
          <cell r="G328">
            <v>72.83</v>
          </cell>
        </row>
        <row r="329">
          <cell r="A329" t="str">
            <v>Ave_Ro-EAST WHANGANUI-High Volume-All</v>
          </cell>
          <cell r="B329" t="str">
            <v>Ave_Ro</v>
          </cell>
          <cell r="C329">
            <v>2015</v>
          </cell>
          <cell r="D329" t="str">
            <v>EAST WHANGANUI</v>
          </cell>
          <cell r="E329" t="str">
            <v>High Volume</v>
          </cell>
          <cell r="F329" t="str">
            <v>All</v>
          </cell>
          <cell r="G329">
            <v>63.89</v>
          </cell>
        </row>
        <row r="330">
          <cell r="A330" t="str">
            <v>Ave_Ro-CENTRAL WAIKATO-High Volume-All</v>
          </cell>
          <cell r="B330" t="str">
            <v>Ave_Ro</v>
          </cell>
          <cell r="C330">
            <v>2015</v>
          </cell>
          <cell r="D330" t="str">
            <v>CENTRAL WAIKATO</v>
          </cell>
          <cell r="E330" t="str">
            <v>High Volume</v>
          </cell>
          <cell r="F330" t="str">
            <v>All</v>
          </cell>
          <cell r="G330">
            <v>68.7</v>
          </cell>
        </row>
        <row r="331">
          <cell r="A331" t="str">
            <v>Ave_Ro-WELLINGTON-National Strategic-All</v>
          </cell>
          <cell r="B331" t="str">
            <v>Ave_Ro</v>
          </cell>
          <cell r="C331">
            <v>2015</v>
          </cell>
          <cell r="D331" t="str">
            <v>WELLINGTON</v>
          </cell>
          <cell r="E331" t="str">
            <v>National Strategic</v>
          </cell>
          <cell r="F331" t="str">
            <v>All</v>
          </cell>
          <cell r="G331">
            <v>33.479999999999997</v>
          </cell>
        </row>
        <row r="332">
          <cell r="A332" t="str">
            <v>Ave_Ro-WEST WHANGANUI-Regional Connector-All</v>
          </cell>
          <cell r="B332" t="str">
            <v>Ave_Ro</v>
          </cell>
          <cell r="C332">
            <v>2015</v>
          </cell>
          <cell r="D332" t="str">
            <v>WEST WHANGANUI</v>
          </cell>
          <cell r="E332" t="str">
            <v>Regional Connector</v>
          </cell>
          <cell r="F332" t="str">
            <v>All</v>
          </cell>
          <cell r="G332">
            <v>65.930000000000007</v>
          </cell>
        </row>
        <row r="333">
          <cell r="A333" t="str">
            <v>Ave_Ro-STH CANTERBURY-Regional Distributor-All</v>
          </cell>
          <cell r="B333" t="str">
            <v>Ave_Ro</v>
          </cell>
          <cell r="C333">
            <v>2015</v>
          </cell>
          <cell r="D333" t="str">
            <v>STH CANTERBURY</v>
          </cell>
          <cell r="E333" t="str">
            <v>Regional Distributor</v>
          </cell>
          <cell r="F333" t="str">
            <v>All</v>
          </cell>
          <cell r="G333">
            <v>56.98</v>
          </cell>
        </row>
        <row r="334">
          <cell r="A334" t="str">
            <v>Ave_Ro-PSMC006-Regional Strategic-All</v>
          </cell>
          <cell r="B334" t="str">
            <v>Ave_Ro</v>
          </cell>
          <cell r="C334">
            <v>2015</v>
          </cell>
          <cell r="D334" t="str">
            <v>PSMC 006</v>
          </cell>
          <cell r="E334" t="str">
            <v>Regional Strategic</v>
          </cell>
          <cell r="F334" t="str">
            <v>All</v>
          </cell>
          <cell r="G334">
            <v>68.849999999999994</v>
          </cell>
        </row>
        <row r="335">
          <cell r="A335" t="str">
            <v>Ave_Ro-NTH CANTERBURY-High Volume-All</v>
          </cell>
          <cell r="B335" t="str">
            <v>Ave_Ro</v>
          </cell>
          <cell r="C335">
            <v>2015</v>
          </cell>
          <cell r="D335" t="str">
            <v>NTH CANTERBURY</v>
          </cell>
          <cell r="E335" t="str">
            <v>High Volume</v>
          </cell>
          <cell r="F335" t="str">
            <v>All</v>
          </cell>
          <cell r="G335">
            <v>47.99</v>
          </cell>
        </row>
        <row r="336">
          <cell r="A336" t="str">
            <v>Ave_Ro-PSMC005-High Volume-All</v>
          </cell>
          <cell r="B336" t="str">
            <v>Ave_Ro</v>
          </cell>
          <cell r="C336">
            <v>2015</v>
          </cell>
          <cell r="D336" t="str">
            <v>PSMC 005</v>
          </cell>
          <cell r="E336" t="str">
            <v>High Volume</v>
          </cell>
          <cell r="F336" t="str">
            <v>All</v>
          </cell>
          <cell r="G336">
            <v>53.33</v>
          </cell>
        </row>
        <row r="337">
          <cell r="A337" t="str">
            <v>Ave_Ro-EAST WHANGANUI-National Strategic-All</v>
          </cell>
          <cell r="B337" t="str">
            <v>Ave_Ro</v>
          </cell>
          <cell r="C337">
            <v>2015</v>
          </cell>
          <cell r="D337" t="str">
            <v>EAST WHANGANUI</v>
          </cell>
          <cell r="E337" t="str">
            <v>National Strategic</v>
          </cell>
          <cell r="F337" t="str">
            <v>All</v>
          </cell>
          <cell r="G337">
            <v>57.95</v>
          </cell>
        </row>
        <row r="338">
          <cell r="A338" t="str">
            <v>Ave_Ro-PSMC005-Regional Distributor-All</v>
          </cell>
          <cell r="B338" t="str">
            <v>Ave_Ro</v>
          </cell>
          <cell r="C338">
            <v>2015</v>
          </cell>
          <cell r="D338" t="str">
            <v>PSMC 005</v>
          </cell>
          <cell r="E338" t="str">
            <v>Regional Distributor</v>
          </cell>
          <cell r="F338" t="str">
            <v>All</v>
          </cell>
          <cell r="G338">
            <v>73.510000000000005</v>
          </cell>
        </row>
        <row r="339">
          <cell r="A339" t="str">
            <v>Ave_Ro-CENTRAL WAIKATO-Regional Strategic-All</v>
          </cell>
          <cell r="B339" t="str">
            <v>Ave_Ro</v>
          </cell>
          <cell r="C339">
            <v>2015</v>
          </cell>
          <cell r="D339" t="str">
            <v>CENTRAL WAIKATO</v>
          </cell>
          <cell r="E339" t="str">
            <v>Regional Strategic</v>
          </cell>
          <cell r="F339" t="str">
            <v>All</v>
          </cell>
          <cell r="G339">
            <v>64.040000000000006</v>
          </cell>
        </row>
        <row r="340">
          <cell r="A340" t="str">
            <v>Ave_Ro-GISBORNE-Regional Connector-All</v>
          </cell>
          <cell r="B340" t="str">
            <v>Ave_Ro</v>
          </cell>
          <cell r="C340">
            <v>2015</v>
          </cell>
          <cell r="D340" t="str">
            <v>GISBORNE</v>
          </cell>
          <cell r="E340" t="str">
            <v>Regional Connector</v>
          </cell>
          <cell r="F340" t="str">
            <v>All</v>
          </cell>
          <cell r="G340">
            <v>79.400000000000006</v>
          </cell>
        </row>
        <row r="341">
          <cell r="A341" t="str">
            <v>Ave_Ro-COASTAL OTAGO-Regional Distributor-All</v>
          </cell>
          <cell r="B341" t="str">
            <v>Ave_Ro</v>
          </cell>
          <cell r="C341">
            <v>2015</v>
          </cell>
          <cell r="D341" t="str">
            <v>COASTAL OTAGO</v>
          </cell>
          <cell r="E341" t="str">
            <v>Regional Distributor</v>
          </cell>
          <cell r="F341" t="str">
            <v>All</v>
          </cell>
          <cell r="G341">
            <v>63.85</v>
          </cell>
        </row>
        <row r="342">
          <cell r="A342" t="str">
            <v>Ave_Ro-ROTORUA DIST-Regional Strategic-All</v>
          </cell>
          <cell r="B342" t="str">
            <v>Ave_Ro</v>
          </cell>
          <cell r="C342">
            <v>2015</v>
          </cell>
          <cell r="D342" t="str">
            <v>ROTORUA DIST</v>
          </cell>
          <cell r="E342" t="str">
            <v>Regional Strategic</v>
          </cell>
          <cell r="F342" t="str">
            <v>All</v>
          </cell>
          <cell r="G342">
            <v>67.739999999999995</v>
          </cell>
        </row>
        <row r="343">
          <cell r="A343" t="str">
            <v>Ave_Ro-EAST WAIKATO-Regional Strategic-All</v>
          </cell>
          <cell r="B343" t="str">
            <v>Ave_Ro</v>
          </cell>
          <cell r="C343">
            <v>2015</v>
          </cell>
          <cell r="D343" t="str">
            <v>EAST WAIKATO</v>
          </cell>
          <cell r="E343" t="str">
            <v>Regional Strategic</v>
          </cell>
          <cell r="F343" t="str">
            <v>All</v>
          </cell>
          <cell r="G343">
            <v>67.44</v>
          </cell>
        </row>
        <row r="344">
          <cell r="A344" t="str">
            <v>Ave_Ro-NAPIER-High Volume-All</v>
          </cell>
          <cell r="B344" t="str">
            <v>Ave_Ro</v>
          </cell>
          <cell r="C344">
            <v>2015</v>
          </cell>
          <cell r="D344" t="str">
            <v>NAPIER</v>
          </cell>
          <cell r="E344" t="str">
            <v>High Volume</v>
          </cell>
          <cell r="F344" t="str">
            <v>All</v>
          </cell>
          <cell r="G344">
            <v>59.24</v>
          </cell>
        </row>
        <row r="345">
          <cell r="A345" t="str">
            <v>Ave_Ro-SOUTHLAND-Regional Distributor-All</v>
          </cell>
          <cell r="B345" t="str">
            <v>Ave_Ro</v>
          </cell>
          <cell r="C345">
            <v>2015</v>
          </cell>
          <cell r="D345" t="str">
            <v>SOUTHLAND</v>
          </cell>
          <cell r="E345" t="str">
            <v>Regional Distributor</v>
          </cell>
          <cell r="F345" t="str">
            <v>All</v>
          </cell>
          <cell r="G345">
            <v>54.05</v>
          </cell>
        </row>
        <row r="346">
          <cell r="A346" t="str">
            <v>Ave_Ro-EAST WHANGANUI-Regional Distributor-All</v>
          </cell>
          <cell r="B346" t="str">
            <v>Ave_Ro</v>
          </cell>
          <cell r="C346">
            <v>2015</v>
          </cell>
          <cell r="D346" t="str">
            <v>EAST WHANGANUI</v>
          </cell>
          <cell r="E346" t="str">
            <v>Regional Distributor</v>
          </cell>
          <cell r="F346" t="str">
            <v>All</v>
          </cell>
          <cell r="G346">
            <v>69.819999999999993</v>
          </cell>
        </row>
        <row r="347">
          <cell r="A347" t="str">
            <v>Ave_Ro-NTH CANTERBURY-Regional Distributor-All</v>
          </cell>
          <cell r="B347" t="str">
            <v>Ave_Ro</v>
          </cell>
          <cell r="C347">
            <v>2015</v>
          </cell>
          <cell r="D347" t="str">
            <v>NTH CANTERBURY</v>
          </cell>
          <cell r="E347" t="str">
            <v>Regional Distributor</v>
          </cell>
          <cell r="F347" t="str">
            <v>All</v>
          </cell>
          <cell r="G347">
            <v>59.38</v>
          </cell>
        </row>
        <row r="348">
          <cell r="A348" t="str">
            <v>Ave_Ro-WELLINGTON-Regional Distributor-All</v>
          </cell>
          <cell r="B348" t="str">
            <v>Ave_Ro</v>
          </cell>
          <cell r="C348">
            <v>2015</v>
          </cell>
          <cell r="D348" t="str">
            <v>WELLINGTON</v>
          </cell>
          <cell r="E348" t="str">
            <v>Regional Distributor</v>
          </cell>
          <cell r="F348" t="str">
            <v>All</v>
          </cell>
          <cell r="G348">
            <v>60.03</v>
          </cell>
        </row>
        <row r="349">
          <cell r="A349" t="str">
            <v>Ave_Ro-OTAGO CENTRAL-Regional Distributor-All</v>
          </cell>
          <cell r="B349" t="str">
            <v>Ave_Ro</v>
          </cell>
          <cell r="C349">
            <v>2015</v>
          </cell>
          <cell r="D349" t="str">
            <v>OTAGO CENTRAL</v>
          </cell>
          <cell r="E349" t="str">
            <v>Regional Distributor</v>
          </cell>
          <cell r="F349" t="str">
            <v>All</v>
          </cell>
          <cell r="G349">
            <v>59.05</v>
          </cell>
        </row>
        <row r="350">
          <cell r="A350" t="str">
            <v>Ave_Ro-BOP WEST-Regional Strategic-All</v>
          </cell>
          <cell r="B350" t="str">
            <v>Ave_Ro</v>
          </cell>
          <cell r="C350">
            <v>2015</v>
          </cell>
          <cell r="D350" t="str">
            <v>BOP WEST</v>
          </cell>
          <cell r="E350" t="str">
            <v>Regional Strategic</v>
          </cell>
          <cell r="F350" t="str">
            <v>All</v>
          </cell>
          <cell r="G350">
            <v>63.88</v>
          </cell>
        </row>
        <row r="351">
          <cell r="A351" t="str">
            <v>Ave_Ro-PSMC006-Regional Connector-All</v>
          </cell>
          <cell r="B351" t="str">
            <v>Ave_Ro</v>
          </cell>
          <cell r="C351">
            <v>2015</v>
          </cell>
          <cell r="D351" t="str">
            <v>PSMC 006</v>
          </cell>
          <cell r="E351" t="str">
            <v>Regional Connector</v>
          </cell>
          <cell r="F351" t="str">
            <v>All</v>
          </cell>
          <cell r="G351">
            <v>65.09</v>
          </cell>
        </row>
        <row r="352">
          <cell r="A352" t="str">
            <v>Ave_Ro-STH CANTERBURY-National Strategic-All</v>
          </cell>
          <cell r="B352" t="str">
            <v>Ave_Ro</v>
          </cell>
          <cell r="C352">
            <v>2015</v>
          </cell>
          <cell r="D352" t="str">
            <v>STH CANTERBURY</v>
          </cell>
          <cell r="E352" t="str">
            <v>National Strategic</v>
          </cell>
          <cell r="F352" t="str">
            <v>All</v>
          </cell>
          <cell r="G352">
            <v>55.32</v>
          </cell>
        </row>
        <row r="353">
          <cell r="A353" t="str">
            <v>Ave_Ro-NAPIER-National Strategic-All</v>
          </cell>
          <cell r="B353" t="str">
            <v>Ave_Ro</v>
          </cell>
          <cell r="C353">
            <v>2015</v>
          </cell>
          <cell r="D353" t="str">
            <v>NAPIER</v>
          </cell>
          <cell r="E353" t="str">
            <v>National Strategic</v>
          </cell>
          <cell r="F353" t="str">
            <v>All</v>
          </cell>
          <cell r="G353">
            <v>59.56</v>
          </cell>
        </row>
        <row r="354">
          <cell r="A354" t="str">
            <v>Ave_Ro-NTH CANTERBURY-National Strategic-All</v>
          </cell>
          <cell r="B354" t="str">
            <v>Ave_Ro</v>
          </cell>
          <cell r="C354">
            <v>2015</v>
          </cell>
          <cell r="D354" t="str">
            <v>NTH CANTERBURY</v>
          </cell>
          <cell r="E354" t="str">
            <v>National Strategic</v>
          </cell>
          <cell r="F354" t="str">
            <v>All</v>
          </cell>
          <cell r="G354">
            <v>59.91</v>
          </cell>
        </row>
        <row r="355">
          <cell r="A355" t="str">
            <v>Ave_Ro-WEST COAST-Regional Connector-All</v>
          </cell>
          <cell r="B355" t="str">
            <v>Ave_Ro</v>
          </cell>
          <cell r="C355">
            <v>2015</v>
          </cell>
          <cell r="D355" t="str">
            <v>WEST COAST</v>
          </cell>
          <cell r="E355" t="str">
            <v>Regional Connector</v>
          </cell>
          <cell r="F355" t="str">
            <v>All</v>
          </cell>
          <cell r="G355">
            <v>71.569999999999993</v>
          </cell>
        </row>
        <row r="356">
          <cell r="A356" t="str">
            <v>Ave_Ro-WEST WAIKATO-Regional Strategic-All</v>
          </cell>
          <cell r="B356" t="str">
            <v>Ave_Ro</v>
          </cell>
          <cell r="C356">
            <v>2015</v>
          </cell>
          <cell r="D356" t="str">
            <v>WEST WAIKATO</v>
          </cell>
          <cell r="E356" t="str">
            <v>Regional Strategic</v>
          </cell>
          <cell r="F356" t="str">
            <v>All</v>
          </cell>
          <cell r="G356">
            <v>68.63</v>
          </cell>
        </row>
        <row r="357">
          <cell r="A357" t="str">
            <v>Ave_Ro-GISBORNE-Regional Strategic-All</v>
          </cell>
          <cell r="B357" t="str">
            <v>Ave_Ro</v>
          </cell>
          <cell r="C357">
            <v>2015</v>
          </cell>
          <cell r="D357" t="str">
            <v>GISBORNE</v>
          </cell>
          <cell r="E357" t="str">
            <v>Regional Strategic</v>
          </cell>
          <cell r="F357" t="str">
            <v>All</v>
          </cell>
          <cell r="G357">
            <v>77.930000000000007</v>
          </cell>
        </row>
        <row r="358">
          <cell r="A358" t="str">
            <v>Ave_Ro-WELLINGTON-High Volume-All</v>
          </cell>
          <cell r="B358" t="str">
            <v>Ave_Ro</v>
          </cell>
          <cell r="C358">
            <v>2015</v>
          </cell>
          <cell r="D358" t="str">
            <v>WELLINGTON</v>
          </cell>
          <cell r="E358" t="str">
            <v>High Volume</v>
          </cell>
          <cell r="F358" t="str">
            <v>All</v>
          </cell>
          <cell r="G358">
            <v>50.2</v>
          </cell>
        </row>
        <row r="359">
          <cell r="A359" t="str">
            <v>Ave_Ro-TAURANGA CITY-High Volume-All</v>
          </cell>
          <cell r="B359" t="str">
            <v>Ave_Ro</v>
          </cell>
          <cell r="C359">
            <v>2015</v>
          </cell>
          <cell r="D359" t="str">
            <v>TAURANGA CITY</v>
          </cell>
          <cell r="E359" t="str">
            <v>High Volume</v>
          </cell>
          <cell r="F359" t="str">
            <v>All</v>
          </cell>
          <cell r="G359">
            <v>58.85</v>
          </cell>
        </row>
        <row r="360">
          <cell r="A360" t="str">
            <v>Ave_Ro-NAPIER-Regional Distributor-All</v>
          </cell>
          <cell r="B360" t="str">
            <v>Ave_Ro</v>
          </cell>
          <cell r="C360">
            <v>2015</v>
          </cell>
          <cell r="D360" t="str">
            <v>NAPIER</v>
          </cell>
          <cell r="E360" t="str">
            <v>Regional Distributor</v>
          </cell>
          <cell r="F360" t="str">
            <v>All</v>
          </cell>
          <cell r="G360">
            <v>64.930000000000007</v>
          </cell>
        </row>
        <row r="361">
          <cell r="A361" t="str">
            <v>Ave_Ro-Auckland Alliance-Regional Connector-All</v>
          </cell>
          <cell r="B361" t="str">
            <v>Ave_Ro</v>
          </cell>
          <cell r="C361">
            <v>2015</v>
          </cell>
          <cell r="D361" t="str">
            <v>AUCK ALLIANCE</v>
          </cell>
          <cell r="E361" t="str">
            <v>Regional Connector</v>
          </cell>
          <cell r="F361" t="str">
            <v>All</v>
          </cell>
          <cell r="G361">
            <v>44.2</v>
          </cell>
        </row>
        <row r="362">
          <cell r="A362" t="str">
            <v>Ave_Ro-COASTAL OTAGO-National Strategic-All</v>
          </cell>
          <cell r="B362" t="str">
            <v>Ave_Ro</v>
          </cell>
          <cell r="C362">
            <v>2015</v>
          </cell>
          <cell r="D362" t="str">
            <v>COASTAL OTAGO</v>
          </cell>
          <cell r="E362" t="str">
            <v>National Strategic</v>
          </cell>
          <cell r="F362" t="str">
            <v>All</v>
          </cell>
          <cell r="G362">
            <v>64.92</v>
          </cell>
        </row>
        <row r="363">
          <cell r="A363" t="str">
            <v>Ave_Ro-PSMC005-National Strategic-All</v>
          </cell>
          <cell r="B363" t="str">
            <v>Ave_Ro</v>
          </cell>
          <cell r="C363">
            <v>2015</v>
          </cell>
          <cell r="D363" t="str">
            <v>PSMC 005</v>
          </cell>
          <cell r="E363" t="str">
            <v>National Strategic</v>
          </cell>
          <cell r="F363" t="str">
            <v>All</v>
          </cell>
          <cell r="G363">
            <v>74.97</v>
          </cell>
        </row>
        <row r="364">
          <cell r="A364" t="str">
            <v>Ave_Ro-BOP WEST-Regional Distributor-All</v>
          </cell>
          <cell r="B364" t="str">
            <v>Ave_Ro</v>
          </cell>
          <cell r="C364">
            <v>2015</v>
          </cell>
          <cell r="D364" t="str">
            <v>BOP WEST</v>
          </cell>
          <cell r="E364" t="str">
            <v>Regional Distributor</v>
          </cell>
          <cell r="F364" t="str">
            <v>All</v>
          </cell>
          <cell r="G364">
            <v>61.42</v>
          </cell>
        </row>
        <row r="365">
          <cell r="A365" t="str">
            <v>Ave_Ro-NTH CANTERBURY-Regional Strategic-All</v>
          </cell>
          <cell r="B365" t="str">
            <v>Ave_Ro</v>
          </cell>
          <cell r="C365">
            <v>2015</v>
          </cell>
          <cell r="D365" t="str">
            <v>NTH CANTERBURY</v>
          </cell>
          <cell r="E365" t="str">
            <v>Regional Strategic</v>
          </cell>
          <cell r="F365" t="str">
            <v>All</v>
          </cell>
          <cell r="G365">
            <v>58.77</v>
          </cell>
        </row>
        <row r="366">
          <cell r="A366" t="str">
            <v>Ave_Ro-Auckland Alliance-High Volume-All</v>
          </cell>
          <cell r="B366" t="str">
            <v>Ave_Ro</v>
          </cell>
          <cell r="C366">
            <v>2015</v>
          </cell>
          <cell r="D366" t="str">
            <v>AUCK ALLIANCE</v>
          </cell>
          <cell r="E366" t="str">
            <v>High Volume</v>
          </cell>
          <cell r="F366" t="str">
            <v>All</v>
          </cell>
          <cell r="G366">
            <v>34.950000000000003</v>
          </cell>
        </row>
        <row r="367">
          <cell r="A367" t="str">
            <v>Ave_Ro-BOP WEST-High Volume-All</v>
          </cell>
          <cell r="B367" t="str">
            <v>Ave_Ro</v>
          </cell>
          <cell r="C367">
            <v>2015</v>
          </cell>
          <cell r="D367" t="str">
            <v>BOP WEST</v>
          </cell>
          <cell r="E367" t="str">
            <v>High Volume</v>
          </cell>
          <cell r="F367" t="str">
            <v>All</v>
          </cell>
          <cell r="G367">
            <v>61.61</v>
          </cell>
        </row>
        <row r="368">
          <cell r="A368" t="str">
            <v>Ave_Ro-CENTRAL WAIKATO-Regional Connector-All</v>
          </cell>
          <cell r="B368" t="str">
            <v>Ave_Ro</v>
          </cell>
          <cell r="C368">
            <v>2015</v>
          </cell>
          <cell r="D368" t="str">
            <v>CENTRAL WAIKATO</v>
          </cell>
          <cell r="E368" t="str">
            <v>Regional Connector</v>
          </cell>
          <cell r="F368" t="str">
            <v>All</v>
          </cell>
          <cell r="G368">
            <v>69.349999999999994</v>
          </cell>
        </row>
        <row r="369">
          <cell r="A369" t="str">
            <v>Ave_Ro-Unknown-High Volume-All</v>
          </cell>
          <cell r="B369" t="str">
            <v>Ave_Ro</v>
          </cell>
          <cell r="C369">
            <v>2015</v>
          </cell>
          <cell r="D369" t="str">
            <v>Unknown</v>
          </cell>
          <cell r="E369" t="str">
            <v>High Volume</v>
          </cell>
          <cell r="F369" t="str">
            <v>All</v>
          </cell>
          <cell r="G369">
            <v>59.71</v>
          </cell>
        </row>
        <row r="370">
          <cell r="A370" t="str">
            <v>Ave_Ro-WEST WAIKATO-Regional Connector-All</v>
          </cell>
          <cell r="B370" t="str">
            <v>Ave_Ro</v>
          </cell>
          <cell r="C370">
            <v>2015</v>
          </cell>
          <cell r="D370" t="str">
            <v>WEST WAIKATO</v>
          </cell>
          <cell r="E370" t="str">
            <v>Regional Connector</v>
          </cell>
          <cell r="F370" t="str">
            <v>All</v>
          </cell>
          <cell r="G370">
            <v>65.239999999999995</v>
          </cell>
        </row>
        <row r="371">
          <cell r="A371" t="str">
            <v>Ave_Ro-TAURANGA CITY-Regional Distributor-All</v>
          </cell>
          <cell r="B371" t="str">
            <v>Ave_Ro</v>
          </cell>
          <cell r="C371">
            <v>2015</v>
          </cell>
          <cell r="D371" t="str">
            <v>TAURANGA CITY</v>
          </cell>
          <cell r="E371" t="str">
            <v>Regional Distributor</v>
          </cell>
          <cell r="F371" t="str">
            <v>All</v>
          </cell>
          <cell r="G371">
            <v>69.75</v>
          </cell>
        </row>
        <row r="372">
          <cell r="A372" t="str">
            <v>Ave_Ro-ROTORUA DIST-Regional Connector-All</v>
          </cell>
          <cell r="B372" t="str">
            <v>Ave_Ro</v>
          </cell>
          <cell r="C372">
            <v>2015</v>
          </cell>
          <cell r="D372" t="str">
            <v>ROTORUA DIST</v>
          </cell>
          <cell r="E372" t="str">
            <v>Regional Connector</v>
          </cell>
          <cell r="F372" t="str">
            <v>All</v>
          </cell>
          <cell r="G372">
            <v>64.98</v>
          </cell>
        </row>
        <row r="373">
          <cell r="A373" t="str">
            <v>Ave_Ro-EAST WHANGANUI-Regional Strategic-All</v>
          </cell>
          <cell r="B373" t="str">
            <v>Ave_Ro</v>
          </cell>
          <cell r="C373">
            <v>2015</v>
          </cell>
          <cell r="D373" t="str">
            <v>EAST WHANGANUI</v>
          </cell>
          <cell r="E373" t="str">
            <v>Regional Strategic</v>
          </cell>
          <cell r="F373" t="str">
            <v>All</v>
          </cell>
          <cell r="G373">
            <v>55.34</v>
          </cell>
        </row>
        <row r="374">
          <cell r="A374" t="str">
            <v>Ave_Ro-BOP WEST-Regional Connector-All</v>
          </cell>
          <cell r="B374" t="str">
            <v>Ave_Ro</v>
          </cell>
          <cell r="C374">
            <v>2015</v>
          </cell>
          <cell r="D374" t="str">
            <v>BOP WEST</v>
          </cell>
          <cell r="E374" t="str">
            <v>Regional Connector</v>
          </cell>
          <cell r="F374" t="str">
            <v>All</v>
          </cell>
          <cell r="G374">
            <v>69.760000000000005</v>
          </cell>
        </row>
        <row r="375">
          <cell r="A375" t="str">
            <v>Ave_Ro-EAST WAIKATO-Regional Connector-All</v>
          </cell>
          <cell r="B375" t="str">
            <v>Ave_Ro</v>
          </cell>
          <cell r="C375">
            <v>2015</v>
          </cell>
          <cell r="D375" t="str">
            <v>EAST WAIKATO</v>
          </cell>
          <cell r="E375" t="str">
            <v>Regional Connector</v>
          </cell>
          <cell r="F375" t="str">
            <v>All</v>
          </cell>
          <cell r="G375">
            <v>69.77</v>
          </cell>
        </row>
        <row r="376">
          <cell r="A376" t="str">
            <v>Ave_Ro-COASTAL OTAGO-Regional Strategic-All</v>
          </cell>
          <cell r="B376" t="str">
            <v>Ave_Ro</v>
          </cell>
          <cell r="C376">
            <v>2015</v>
          </cell>
          <cell r="D376" t="str">
            <v>COASTAL OTAGO</v>
          </cell>
          <cell r="E376" t="str">
            <v>Regional Strategic</v>
          </cell>
          <cell r="F376" t="str">
            <v>All</v>
          </cell>
          <cell r="G376">
            <v>58.48</v>
          </cell>
        </row>
        <row r="377">
          <cell r="A377" t="str">
            <v>Ave_Ro-MARLBOROUGH-Regional Distributor-All</v>
          </cell>
          <cell r="B377" t="str">
            <v>Ave_Ro</v>
          </cell>
          <cell r="C377">
            <v>2015</v>
          </cell>
          <cell r="D377" t="str">
            <v>MARLBOROUGH</v>
          </cell>
          <cell r="E377" t="str">
            <v>Regional Distributor</v>
          </cell>
          <cell r="F377" t="str">
            <v>All</v>
          </cell>
          <cell r="G377">
            <v>57.07</v>
          </cell>
        </row>
        <row r="378">
          <cell r="A378" t="str">
            <v>Ave_Ro-Auckland Alliance-Regional Distributor-All</v>
          </cell>
          <cell r="B378" t="str">
            <v>Ave_Ro</v>
          </cell>
          <cell r="C378">
            <v>2015</v>
          </cell>
          <cell r="D378" t="str">
            <v>AUCK ALLIANCE</v>
          </cell>
          <cell r="E378" t="str">
            <v>Regional Distributor</v>
          </cell>
          <cell r="F378" t="str">
            <v>All</v>
          </cell>
          <cell r="G378">
            <v>54</v>
          </cell>
        </row>
        <row r="379">
          <cell r="A379" t="str">
            <v>Ave_Ro-OTAGO CENTRAL-Regional Connector-All</v>
          </cell>
          <cell r="B379" t="str">
            <v>Ave_Ro</v>
          </cell>
          <cell r="C379">
            <v>2015</v>
          </cell>
          <cell r="D379" t="str">
            <v>OTAGO CENTRAL</v>
          </cell>
          <cell r="E379" t="str">
            <v>Regional Connector</v>
          </cell>
          <cell r="F379" t="str">
            <v>All</v>
          </cell>
          <cell r="G379">
            <v>61.97</v>
          </cell>
        </row>
        <row r="380">
          <cell r="A380" t="str">
            <v>Ave_Ro-SOUTHLAND-Regional Strategic-All</v>
          </cell>
          <cell r="B380" t="str">
            <v>Ave_Ro</v>
          </cell>
          <cell r="C380">
            <v>2015</v>
          </cell>
          <cell r="D380" t="str">
            <v>SOUTHLAND</v>
          </cell>
          <cell r="E380" t="str">
            <v>Regional Strategic</v>
          </cell>
          <cell r="F380" t="str">
            <v>All</v>
          </cell>
          <cell r="G380">
            <v>60.78</v>
          </cell>
        </row>
        <row r="381">
          <cell r="A381" t="str">
            <v>Ave_Ro-NAPIER-Regional Strategic-All</v>
          </cell>
          <cell r="B381" t="str">
            <v>Ave_Ro</v>
          </cell>
          <cell r="C381">
            <v>2015</v>
          </cell>
          <cell r="D381" t="str">
            <v>NAPIER</v>
          </cell>
          <cell r="E381" t="str">
            <v>Regional Strategic</v>
          </cell>
          <cell r="F381" t="str">
            <v>All</v>
          </cell>
          <cell r="G381">
            <v>68.16</v>
          </cell>
        </row>
        <row r="382">
          <cell r="A382" t="str">
            <v>Ave_Ro-COASTAL OTAGO-Regional Connector-All</v>
          </cell>
          <cell r="B382" t="str">
            <v>Ave_Ro</v>
          </cell>
          <cell r="C382">
            <v>2015</v>
          </cell>
          <cell r="D382" t="str">
            <v>COASTAL OTAGO</v>
          </cell>
          <cell r="E382" t="str">
            <v>Regional Connector</v>
          </cell>
          <cell r="F382" t="str">
            <v>All</v>
          </cell>
          <cell r="G382">
            <v>52.4</v>
          </cell>
        </row>
        <row r="383">
          <cell r="A383" t="str">
            <v>Ave_Ro-GISBORNE-Regional Distributor-All</v>
          </cell>
          <cell r="B383" t="str">
            <v>Ave_Ro</v>
          </cell>
          <cell r="C383">
            <v>2015</v>
          </cell>
          <cell r="D383" t="str">
            <v>GISBORNE</v>
          </cell>
          <cell r="E383" t="str">
            <v>Regional Distributor</v>
          </cell>
          <cell r="F383" t="str">
            <v>All</v>
          </cell>
          <cell r="G383">
            <v>87.92</v>
          </cell>
        </row>
        <row r="384">
          <cell r="A384" t="str">
            <v>Ave_Ro-WEST WHANGANUI-National Strategic-All</v>
          </cell>
          <cell r="B384" t="str">
            <v>Ave_Ro</v>
          </cell>
          <cell r="C384">
            <v>2015</v>
          </cell>
          <cell r="D384" t="str">
            <v>WEST WHANGANUI</v>
          </cell>
          <cell r="E384" t="str">
            <v>National Strategic</v>
          </cell>
          <cell r="F384" t="str">
            <v>All</v>
          </cell>
          <cell r="G384">
            <v>56.48</v>
          </cell>
        </row>
        <row r="385">
          <cell r="A385" t="str">
            <v>Ave_Ro-WEST WAIKATO-Regional Distributor-All</v>
          </cell>
          <cell r="B385" t="str">
            <v>Ave_Ro</v>
          </cell>
          <cell r="C385">
            <v>2015</v>
          </cell>
          <cell r="D385" t="str">
            <v>WEST WAIKATO</v>
          </cell>
          <cell r="E385" t="str">
            <v>Regional Distributor</v>
          </cell>
          <cell r="F385" t="str">
            <v>All</v>
          </cell>
          <cell r="G385">
            <v>61.57</v>
          </cell>
        </row>
        <row r="386">
          <cell r="A386" t="str">
            <v>Ave_Ro-PSMC006-Regional Distributor-All</v>
          </cell>
          <cell r="B386" t="str">
            <v>Ave_Ro</v>
          </cell>
          <cell r="C386">
            <v>2015</v>
          </cell>
          <cell r="D386" t="str">
            <v>PSMC 006</v>
          </cell>
          <cell r="E386" t="str">
            <v>Regional Distributor</v>
          </cell>
          <cell r="F386" t="str">
            <v>All</v>
          </cell>
          <cell r="G386">
            <v>72.680000000000007</v>
          </cell>
        </row>
        <row r="387">
          <cell r="A387" t="str">
            <v>Ave_Ro-BOP EAST-Regional Distributor-All</v>
          </cell>
          <cell r="B387" t="str">
            <v>Ave_Ro</v>
          </cell>
          <cell r="C387">
            <v>2015</v>
          </cell>
          <cell r="D387" t="str">
            <v>BOP EAST</v>
          </cell>
          <cell r="E387" t="str">
            <v>Regional Distributor</v>
          </cell>
          <cell r="F387" t="str">
            <v>All</v>
          </cell>
          <cell r="G387">
            <v>84.26</v>
          </cell>
        </row>
        <row r="388">
          <cell r="A388" t="str">
            <v>Ave_Ro-EAST WAIKATO-High Volume-All</v>
          </cell>
          <cell r="B388" t="str">
            <v>Ave_Ro</v>
          </cell>
          <cell r="C388">
            <v>2015</v>
          </cell>
          <cell r="D388" t="str">
            <v>EAST WAIKATO</v>
          </cell>
          <cell r="E388" t="str">
            <v>High Volume</v>
          </cell>
          <cell r="F388" t="str">
            <v>All</v>
          </cell>
          <cell r="G388">
            <v>70.06</v>
          </cell>
        </row>
        <row r="389">
          <cell r="A389" t="str">
            <v>Ave_Ro-OTAGO CENTRAL-Regional Strategic-All</v>
          </cell>
          <cell r="B389" t="str">
            <v>Ave_Ro</v>
          </cell>
          <cell r="C389">
            <v>2015</v>
          </cell>
          <cell r="D389" t="str">
            <v>OTAGO CENTRAL</v>
          </cell>
          <cell r="E389" t="str">
            <v>Regional Strategic</v>
          </cell>
          <cell r="F389" t="str">
            <v>All</v>
          </cell>
          <cell r="G389">
            <v>69.7</v>
          </cell>
        </row>
        <row r="390">
          <cell r="A390" t="str">
            <v>Ave_Ro-SOUTHLAND-Regional Connector-All</v>
          </cell>
          <cell r="B390" t="str">
            <v>Ave_Ro</v>
          </cell>
          <cell r="C390">
            <v>2015</v>
          </cell>
          <cell r="D390" t="str">
            <v>SOUTHLAND</v>
          </cell>
          <cell r="E390" t="str">
            <v>Regional Connector</v>
          </cell>
          <cell r="F390" t="str">
            <v>All</v>
          </cell>
          <cell r="G390">
            <v>52.84</v>
          </cell>
        </row>
        <row r="391">
          <cell r="A391" t="str">
            <v>Ave_Ro-NTH CANTERBURY-Regional Connector-All</v>
          </cell>
          <cell r="B391" t="str">
            <v>Ave_Ro</v>
          </cell>
          <cell r="C391">
            <v>2015</v>
          </cell>
          <cell r="D391" t="str">
            <v>NTH CANTERBURY</v>
          </cell>
          <cell r="E391" t="str">
            <v>Regional Connector</v>
          </cell>
          <cell r="F391" t="str">
            <v>All</v>
          </cell>
          <cell r="G391">
            <v>66.45</v>
          </cell>
        </row>
        <row r="392">
          <cell r="A392" t="str">
            <v>Ave_Ro-WELLINGTON-Regional Strategic-All</v>
          </cell>
          <cell r="B392" t="str">
            <v>Ave_Ro</v>
          </cell>
          <cell r="C392">
            <v>2015</v>
          </cell>
          <cell r="D392" t="str">
            <v>WELLINGTON</v>
          </cell>
          <cell r="E392" t="str">
            <v>Regional Strategic</v>
          </cell>
          <cell r="F392" t="str">
            <v>All</v>
          </cell>
          <cell r="G392">
            <v>63.74</v>
          </cell>
        </row>
        <row r="393">
          <cell r="A393" t="str">
            <v>Ave_Ro-MARLBOROUGH-National Strategic-All</v>
          </cell>
          <cell r="B393" t="str">
            <v>Ave_Ro</v>
          </cell>
          <cell r="C393">
            <v>2015</v>
          </cell>
          <cell r="D393" t="str">
            <v>MARLBOROUGH</v>
          </cell>
          <cell r="E393" t="str">
            <v>National Strategic</v>
          </cell>
          <cell r="F393" t="str">
            <v>All</v>
          </cell>
          <cell r="G393">
            <v>63.01</v>
          </cell>
        </row>
        <row r="394">
          <cell r="A394" t="str">
            <v>Ave_Ro-WEST COAST-Regional Distributor-All</v>
          </cell>
          <cell r="B394" t="str">
            <v>Ave_Ro</v>
          </cell>
          <cell r="C394">
            <v>2015</v>
          </cell>
          <cell r="D394" t="str">
            <v>WEST COAST</v>
          </cell>
          <cell r="E394" t="str">
            <v>Regional Distributor</v>
          </cell>
          <cell r="F394" t="str">
            <v>All</v>
          </cell>
          <cell r="G394">
            <v>64.180000000000007</v>
          </cell>
        </row>
        <row r="395">
          <cell r="A395" t="str">
            <v>Ave_Ro-BOP EAST-Regional Connector-All</v>
          </cell>
          <cell r="B395" t="str">
            <v>Ave_Ro</v>
          </cell>
          <cell r="C395">
            <v>2015</v>
          </cell>
          <cell r="D395" t="str">
            <v>BOP EAST</v>
          </cell>
          <cell r="E395" t="str">
            <v>Regional Connector</v>
          </cell>
          <cell r="F395" t="str">
            <v>All</v>
          </cell>
          <cell r="G395">
            <v>76.22</v>
          </cell>
        </row>
        <row r="396">
          <cell r="A396" t="str">
            <v>Ave_Ro-NELSON-Regional Strategic-All</v>
          </cell>
          <cell r="B396" t="str">
            <v>Ave_Ro</v>
          </cell>
          <cell r="C396">
            <v>2015</v>
          </cell>
          <cell r="D396" t="str">
            <v>NELSON</v>
          </cell>
          <cell r="E396" t="str">
            <v>Regional Strategic</v>
          </cell>
          <cell r="F396" t="str">
            <v>All</v>
          </cell>
          <cell r="G396">
            <v>69.180000000000007</v>
          </cell>
        </row>
        <row r="397">
          <cell r="A397" t="str">
            <v>Ave_Ro-EAST WHANGANUI-Regional Connector-All</v>
          </cell>
          <cell r="B397" t="str">
            <v>Ave_Ro</v>
          </cell>
          <cell r="C397">
            <v>2015</v>
          </cell>
          <cell r="D397" t="str">
            <v>EAST WHANGANUI</v>
          </cell>
          <cell r="E397" t="str">
            <v>Regional Connector</v>
          </cell>
          <cell r="F397" t="str">
            <v>All</v>
          </cell>
          <cell r="G397">
            <v>56.37</v>
          </cell>
        </row>
        <row r="398">
          <cell r="A398" t="str">
            <v>Ave_Ro-WEST WHANGANUI-Regional Distributor-All</v>
          </cell>
          <cell r="B398" t="str">
            <v>Ave_Ro</v>
          </cell>
          <cell r="C398">
            <v>2015</v>
          </cell>
          <cell r="D398" t="str">
            <v>WEST WHANGANUI</v>
          </cell>
          <cell r="E398" t="str">
            <v>Regional Distributor</v>
          </cell>
          <cell r="F398" t="str">
            <v>All</v>
          </cell>
          <cell r="G398">
            <v>81.709999999999994</v>
          </cell>
        </row>
        <row r="399">
          <cell r="A399" t="str">
            <v>Ave_Ro-WEST WAIKATO-High Volume-All</v>
          </cell>
          <cell r="B399" t="str">
            <v>Ave_Ro</v>
          </cell>
          <cell r="C399">
            <v>2015</v>
          </cell>
          <cell r="D399" t="str">
            <v>WEST WAIKATO</v>
          </cell>
          <cell r="E399" t="str">
            <v>High Volume</v>
          </cell>
          <cell r="F399" t="str">
            <v>All</v>
          </cell>
          <cell r="G399">
            <v>57.63</v>
          </cell>
        </row>
        <row r="400">
          <cell r="A400" t="str">
            <v>Ave_Ro-TAURANGA CITY-Regional Strategic-All</v>
          </cell>
          <cell r="B400" t="str">
            <v>Ave_Ro</v>
          </cell>
          <cell r="C400">
            <v>2015</v>
          </cell>
          <cell r="D400" t="str">
            <v>TAURANGA CITY</v>
          </cell>
          <cell r="E400" t="str">
            <v>Regional Strategic</v>
          </cell>
          <cell r="F400" t="str">
            <v>All</v>
          </cell>
          <cell r="G400">
            <v>50.9</v>
          </cell>
        </row>
        <row r="401">
          <cell r="A401" t="str">
            <v>Ave_Ro-WEST WAIKATO-All-R</v>
          </cell>
          <cell r="B401" t="str">
            <v>Ave_Ro</v>
          </cell>
          <cell r="C401">
            <v>2015</v>
          </cell>
          <cell r="D401" t="str">
            <v>WEST WAIKATO</v>
          </cell>
          <cell r="E401" t="str">
            <v>All</v>
          </cell>
          <cell r="F401" t="str">
            <v>R</v>
          </cell>
          <cell r="G401">
            <v>60.29</v>
          </cell>
        </row>
        <row r="402">
          <cell r="A402" t="str">
            <v>Ave_Ro-NELSON-All-R</v>
          </cell>
          <cell r="B402" t="str">
            <v>Ave_Ro</v>
          </cell>
          <cell r="C402">
            <v>2015</v>
          </cell>
          <cell r="D402" t="str">
            <v>NELSON</v>
          </cell>
          <cell r="E402" t="str">
            <v>All</v>
          </cell>
          <cell r="F402" t="str">
            <v>R</v>
          </cell>
          <cell r="G402">
            <v>69.900000000000006</v>
          </cell>
        </row>
        <row r="403">
          <cell r="A403" t="str">
            <v>Ave_Ro-BOP EAST-All-U</v>
          </cell>
          <cell r="B403" t="str">
            <v>Ave_Ro</v>
          </cell>
          <cell r="C403">
            <v>2015</v>
          </cell>
          <cell r="D403" t="str">
            <v>BOP EAST</v>
          </cell>
          <cell r="E403" t="str">
            <v>All</v>
          </cell>
          <cell r="F403" t="str">
            <v>U</v>
          </cell>
          <cell r="G403">
            <v>78.78</v>
          </cell>
        </row>
        <row r="404">
          <cell r="A404" t="str">
            <v>Ave_Ro-CENTRAL WAIKATO-All-R</v>
          </cell>
          <cell r="B404" t="str">
            <v>Ave_Ro</v>
          </cell>
          <cell r="C404">
            <v>2015</v>
          </cell>
          <cell r="D404" t="str">
            <v>CENTRAL WAIKATO</v>
          </cell>
          <cell r="E404" t="str">
            <v>All</v>
          </cell>
          <cell r="F404" t="str">
            <v>R</v>
          </cell>
          <cell r="G404">
            <v>70.599999999999994</v>
          </cell>
        </row>
        <row r="405">
          <cell r="A405" t="str">
            <v>Ave_Ro-NORTHLAND-All-R</v>
          </cell>
          <cell r="B405" t="str">
            <v>Ave_Ro</v>
          </cell>
          <cell r="C405">
            <v>2015</v>
          </cell>
          <cell r="D405" t="str">
            <v>NORTHLAND</v>
          </cell>
          <cell r="E405" t="str">
            <v>All</v>
          </cell>
          <cell r="F405" t="str">
            <v>R</v>
          </cell>
          <cell r="G405">
            <v>70.22</v>
          </cell>
        </row>
        <row r="406">
          <cell r="A406" t="str">
            <v>Ave_Ro-ROTORUA DIST-All-U</v>
          </cell>
          <cell r="B406" t="str">
            <v>Ave_Ro</v>
          </cell>
          <cell r="C406">
            <v>2015</v>
          </cell>
          <cell r="D406" t="str">
            <v>ROTORUA DIST</v>
          </cell>
          <cell r="E406" t="str">
            <v>All</v>
          </cell>
          <cell r="F406" t="str">
            <v>U</v>
          </cell>
          <cell r="G406">
            <v>72.989999999999995</v>
          </cell>
        </row>
        <row r="407">
          <cell r="A407" t="str">
            <v>Ave_Ro-COASTAL OTAGO-All-R</v>
          </cell>
          <cell r="B407" t="str">
            <v>Ave_Ro</v>
          </cell>
          <cell r="C407">
            <v>2015</v>
          </cell>
          <cell r="D407" t="str">
            <v>COASTAL OTAGO</v>
          </cell>
          <cell r="E407" t="str">
            <v>All</v>
          </cell>
          <cell r="F407" t="str">
            <v>R</v>
          </cell>
          <cell r="G407">
            <v>61.33</v>
          </cell>
        </row>
        <row r="408">
          <cell r="A408" t="str">
            <v>Ave_Ro-NORTHLAND-All-U</v>
          </cell>
          <cell r="B408" t="str">
            <v>Ave_Ro</v>
          </cell>
          <cell r="C408">
            <v>2015</v>
          </cell>
          <cell r="D408" t="str">
            <v>NORTHLAND</v>
          </cell>
          <cell r="E408" t="str">
            <v>All</v>
          </cell>
          <cell r="F408" t="str">
            <v>U</v>
          </cell>
          <cell r="G408">
            <v>79.25</v>
          </cell>
        </row>
        <row r="409">
          <cell r="A409" t="str">
            <v>Ave_Ro-EAST WAIKATO-All-R</v>
          </cell>
          <cell r="B409" t="str">
            <v>Ave_Ro</v>
          </cell>
          <cell r="C409">
            <v>2015</v>
          </cell>
          <cell r="D409" t="str">
            <v>EAST WAIKATO</v>
          </cell>
          <cell r="E409" t="str">
            <v>All</v>
          </cell>
          <cell r="F409" t="str">
            <v>R</v>
          </cell>
          <cell r="G409">
            <v>75.069999999999993</v>
          </cell>
        </row>
        <row r="410">
          <cell r="A410" t="str">
            <v>Ave_Ro-GISBORNE-All-U</v>
          </cell>
          <cell r="B410" t="str">
            <v>Ave_Ro</v>
          </cell>
          <cell r="C410">
            <v>2015</v>
          </cell>
          <cell r="D410" t="str">
            <v>GISBORNE</v>
          </cell>
          <cell r="E410" t="str">
            <v>All</v>
          </cell>
          <cell r="F410" t="str">
            <v>U</v>
          </cell>
          <cell r="G410">
            <v>85.23</v>
          </cell>
        </row>
        <row r="411">
          <cell r="A411" t="str">
            <v>Ave_Ro-EAST WAIKATO-All-U</v>
          </cell>
          <cell r="B411" t="str">
            <v>Ave_Ro</v>
          </cell>
          <cell r="C411">
            <v>2015</v>
          </cell>
          <cell r="D411" t="str">
            <v>EAST WAIKATO</v>
          </cell>
          <cell r="E411" t="str">
            <v>All</v>
          </cell>
          <cell r="F411" t="str">
            <v>U</v>
          </cell>
          <cell r="G411">
            <v>78.47</v>
          </cell>
        </row>
        <row r="412">
          <cell r="A412" t="str">
            <v>Ave_Ro-WEST WAIKATO-All-U</v>
          </cell>
          <cell r="B412" t="str">
            <v>Ave_Ro</v>
          </cell>
          <cell r="C412">
            <v>2015</v>
          </cell>
          <cell r="D412" t="str">
            <v>WEST WAIKATO</v>
          </cell>
          <cell r="E412" t="str">
            <v>All</v>
          </cell>
          <cell r="F412" t="str">
            <v>U</v>
          </cell>
          <cell r="G412">
            <v>66.75</v>
          </cell>
        </row>
        <row r="413">
          <cell r="A413" t="str">
            <v>Ave_Ro-CENTRAL WAIKATO-All-U</v>
          </cell>
          <cell r="B413" t="str">
            <v>Ave_Ro</v>
          </cell>
          <cell r="C413">
            <v>2015</v>
          </cell>
          <cell r="D413" t="str">
            <v>CENTRAL WAIKATO</v>
          </cell>
          <cell r="E413" t="str">
            <v>All</v>
          </cell>
          <cell r="F413" t="str">
            <v>U</v>
          </cell>
          <cell r="G413">
            <v>72.11</v>
          </cell>
        </row>
        <row r="414">
          <cell r="A414" t="str">
            <v>Ave_Ro-ROTORUA DIST-All-R</v>
          </cell>
          <cell r="B414" t="str">
            <v>Ave_Ro</v>
          </cell>
          <cell r="C414">
            <v>2015</v>
          </cell>
          <cell r="D414" t="str">
            <v>ROTORUA DIST</v>
          </cell>
          <cell r="E414" t="str">
            <v>All</v>
          </cell>
          <cell r="F414" t="str">
            <v>R</v>
          </cell>
          <cell r="G414">
            <v>66.900000000000006</v>
          </cell>
        </row>
        <row r="415">
          <cell r="A415" t="str">
            <v>Ave_Ro-PSMC006-All-U</v>
          </cell>
          <cell r="B415" t="str">
            <v>Ave_Ro</v>
          </cell>
          <cell r="C415">
            <v>2015</v>
          </cell>
          <cell r="D415" t="str">
            <v>PSMC 006</v>
          </cell>
          <cell r="E415" t="str">
            <v>All</v>
          </cell>
          <cell r="F415" t="str">
            <v>U</v>
          </cell>
          <cell r="G415">
            <v>74.42</v>
          </cell>
        </row>
        <row r="416">
          <cell r="A416" t="str">
            <v>Ave_Ro-EAST WHANGANUI-All-R</v>
          </cell>
          <cell r="B416" t="str">
            <v>Ave_Ro</v>
          </cell>
          <cell r="C416">
            <v>2015</v>
          </cell>
          <cell r="D416" t="str">
            <v>EAST WHANGANUI</v>
          </cell>
          <cell r="E416" t="str">
            <v>All</v>
          </cell>
          <cell r="F416" t="str">
            <v>R</v>
          </cell>
          <cell r="G416">
            <v>57.49</v>
          </cell>
        </row>
        <row r="417">
          <cell r="A417" t="str">
            <v>Ave_Ro-NTH CANTERBURY-All-R</v>
          </cell>
          <cell r="B417" t="str">
            <v>Ave_Ro</v>
          </cell>
          <cell r="C417">
            <v>2015</v>
          </cell>
          <cell r="D417" t="str">
            <v>NTH CANTERBURY</v>
          </cell>
          <cell r="E417" t="str">
            <v>All</v>
          </cell>
          <cell r="F417" t="str">
            <v>R</v>
          </cell>
          <cell r="G417">
            <v>58.29</v>
          </cell>
        </row>
        <row r="418">
          <cell r="A418" t="str">
            <v>Ave_Ro-SOUTHLAND-All-R</v>
          </cell>
          <cell r="B418" t="str">
            <v>Ave_Ro</v>
          </cell>
          <cell r="C418">
            <v>2015</v>
          </cell>
          <cell r="D418" t="str">
            <v>SOUTHLAND</v>
          </cell>
          <cell r="E418" t="str">
            <v>All</v>
          </cell>
          <cell r="F418" t="str">
            <v>R</v>
          </cell>
          <cell r="G418">
            <v>55.77</v>
          </cell>
        </row>
        <row r="419">
          <cell r="A419" t="str">
            <v>Ave_Ro-OTAGO CENTRAL-All-R</v>
          </cell>
          <cell r="B419" t="str">
            <v>Ave_Ro</v>
          </cell>
          <cell r="C419">
            <v>2015</v>
          </cell>
          <cell r="D419" t="str">
            <v>OTAGO CENTRAL</v>
          </cell>
          <cell r="E419" t="str">
            <v>All</v>
          </cell>
          <cell r="F419" t="str">
            <v>R</v>
          </cell>
          <cell r="G419">
            <v>62.09</v>
          </cell>
        </row>
        <row r="420">
          <cell r="A420" t="str">
            <v>Ave_Ro-PSMC005-All-R</v>
          </cell>
          <cell r="B420" t="str">
            <v>Ave_Ro</v>
          </cell>
          <cell r="C420">
            <v>2015</v>
          </cell>
          <cell r="D420" t="str">
            <v>PSMC 005</v>
          </cell>
          <cell r="E420" t="str">
            <v>All</v>
          </cell>
          <cell r="F420" t="str">
            <v>R</v>
          </cell>
          <cell r="G420">
            <v>70.19</v>
          </cell>
        </row>
        <row r="421">
          <cell r="A421" t="str">
            <v>Ave_Ro-BOP WEST-All-U</v>
          </cell>
          <cell r="B421" t="str">
            <v>Ave_Ro</v>
          </cell>
          <cell r="C421">
            <v>2015</v>
          </cell>
          <cell r="D421" t="str">
            <v>BOP WEST</v>
          </cell>
          <cell r="E421" t="str">
            <v>All</v>
          </cell>
          <cell r="F421" t="str">
            <v>U</v>
          </cell>
          <cell r="G421">
            <v>70.84</v>
          </cell>
        </row>
        <row r="422">
          <cell r="A422" t="str">
            <v>Ave_Ro-WELLINGTON-All-R</v>
          </cell>
          <cell r="B422" t="str">
            <v>Ave_Ro</v>
          </cell>
          <cell r="C422">
            <v>2015</v>
          </cell>
          <cell r="D422" t="str">
            <v>WELLINGTON</v>
          </cell>
          <cell r="E422" t="str">
            <v>All</v>
          </cell>
          <cell r="F422" t="str">
            <v>R</v>
          </cell>
          <cell r="G422">
            <v>51.67</v>
          </cell>
        </row>
        <row r="423">
          <cell r="A423" t="str">
            <v>Ave_Ro-OTAGO CENTRAL-All-U</v>
          </cell>
          <cell r="B423" t="str">
            <v>Ave_Ro</v>
          </cell>
          <cell r="C423">
            <v>2015</v>
          </cell>
          <cell r="D423" t="str">
            <v>OTAGO CENTRAL</v>
          </cell>
          <cell r="E423" t="str">
            <v>All</v>
          </cell>
          <cell r="F423" t="str">
            <v>U</v>
          </cell>
          <cell r="G423">
            <v>72.040000000000006</v>
          </cell>
        </row>
        <row r="424">
          <cell r="A424" t="str">
            <v>Ave_Ro-Unknown-All-U</v>
          </cell>
          <cell r="B424" t="str">
            <v>Ave_Ro</v>
          </cell>
          <cell r="C424">
            <v>2015</v>
          </cell>
          <cell r="D424" t="str">
            <v>Unknown</v>
          </cell>
          <cell r="E424" t="str">
            <v>All</v>
          </cell>
          <cell r="F424" t="str">
            <v>U</v>
          </cell>
          <cell r="G424">
            <v>84</v>
          </cell>
        </row>
        <row r="425">
          <cell r="A425" t="str">
            <v>Ave_Ro-NAPIER-All-R</v>
          </cell>
          <cell r="B425" t="str">
            <v>Ave_Ro</v>
          </cell>
          <cell r="C425">
            <v>2015</v>
          </cell>
          <cell r="D425" t="str">
            <v>NAPIER</v>
          </cell>
          <cell r="E425" t="str">
            <v>All</v>
          </cell>
          <cell r="F425" t="str">
            <v>R</v>
          </cell>
          <cell r="G425">
            <v>64.84</v>
          </cell>
        </row>
        <row r="426">
          <cell r="A426" t="str">
            <v>Ave_Ro-STH CANTERBURY-All-R</v>
          </cell>
          <cell r="B426" t="str">
            <v>Ave_Ro</v>
          </cell>
          <cell r="C426">
            <v>2015</v>
          </cell>
          <cell r="D426" t="str">
            <v>STH CANTERBURY</v>
          </cell>
          <cell r="E426" t="str">
            <v>All</v>
          </cell>
          <cell r="F426" t="str">
            <v>R</v>
          </cell>
          <cell r="G426">
            <v>54.02</v>
          </cell>
        </row>
        <row r="427">
          <cell r="A427" t="str">
            <v>Ave_Ro-COASTAL OTAGO-All-U</v>
          </cell>
          <cell r="B427" t="str">
            <v>Ave_Ro</v>
          </cell>
          <cell r="C427">
            <v>2015</v>
          </cell>
          <cell r="D427" t="str">
            <v>COASTAL OTAGO</v>
          </cell>
          <cell r="E427" t="str">
            <v>All</v>
          </cell>
          <cell r="F427" t="str">
            <v>U</v>
          </cell>
          <cell r="G427">
            <v>71.989999999999995</v>
          </cell>
        </row>
        <row r="428">
          <cell r="A428" t="str">
            <v>Ave_Ro-Unknown-All-R</v>
          </cell>
          <cell r="B428" t="str">
            <v>Ave_Ro</v>
          </cell>
          <cell r="C428">
            <v>2015</v>
          </cell>
          <cell r="D428" t="str">
            <v>Unknown</v>
          </cell>
          <cell r="E428" t="str">
            <v>All</v>
          </cell>
          <cell r="F428" t="str">
            <v>R</v>
          </cell>
          <cell r="G428">
            <v>59.25</v>
          </cell>
        </row>
        <row r="429">
          <cell r="A429" t="str">
            <v>Ave_Ro-EAST WHANGANUI-All-U</v>
          </cell>
          <cell r="B429" t="str">
            <v>Ave_Ro</v>
          </cell>
          <cell r="C429">
            <v>2015</v>
          </cell>
          <cell r="D429" t="str">
            <v>EAST WHANGANUI</v>
          </cell>
          <cell r="E429" t="str">
            <v>All</v>
          </cell>
          <cell r="F429" t="str">
            <v>U</v>
          </cell>
          <cell r="G429">
            <v>69.58</v>
          </cell>
        </row>
        <row r="430">
          <cell r="A430" t="str">
            <v>Ave_Ro-SOUTHLAND-All-U</v>
          </cell>
          <cell r="B430" t="str">
            <v>Ave_Ro</v>
          </cell>
          <cell r="C430">
            <v>2015</v>
          </cell>
          <cell r="D430" t="str">
            <v>SOUTHLAND</v>
          </cell>
          <cell r="E430" t="str">
            <v>All</v>
          </cell>
          <cell r="F430" t="str">
            <v>U</v>
          </cell>
          <cell r="G430">
            <v>75.739999999999995</v>
          </cell>
        </row>
        <row r="431">
          <cell r="A431" t="str">
            <v>Ave_Ro-PSMC005-All-U</v>
          </cell>
          <cell r="B431" t="str">
            <v>Ave_Ro</v>
          </cell>
          <cell r="C431">
            <v>2015</v>
          </cell>
          <cell r="D431" t="str">
            <v>PSMC 005</v>
          </cell>
          <cell r="E431" t="str">
            <v>All</v>
          </cell>
          <cell r="F431" t="str">
            <v>U</v>
          </cell>
          <cell r="G431">
            <v>71.989999999999995</v>
          </cell>
        </row>
        <row r="432">
          <cell r="A432" t="str">
            <v>Ave_Ro-NTH CANTERBURY-All-U</v>
          </cell>
          <cell r="B432" t="str">
            <v>Ave_Ro</v>
          </cell>
          <cell r="C432">
            <v>2015</v>
          </cell>
          <cell r="D432" t="str">
            <v>NTH CANTERBURY</v>
          </cell>
          <cell r="E432" t="str">
            <v>All</v>
          </cell>
          <cell r="F432" t="str">
            <v>U</v>
          </cell>
          <cell r="G432">
            <v>64.64</v>
          </cell>
        </row>
        <row r="433">
          <cell r="A433" t="str">
            <v>Ave_Ro-WEST WHANGANUI-All-U</v>
          </cell>
          <cell r="B433" t="str">
            <v>Ave_Ro</v>
          </cell>
          <cell r="C433">
            <v>2015</v>
          </cell>
          <cell r="D433" t="str">
            <v>WEST WHANGANUI</v>
          </cell>
          <cell r="E433" t="str">
            <v>All</v>
          </cell>
          <cell r="F433" t="str">
            <v>U</v>
          </cell>
          <cell r="G433">
            <v>74.63</v>
          </cell>
        </row>
        <row r="434">
          <cell r="A434" t="str">
            <v>Ave_Ro-TAURANGA CITY-All-R</v>
          </cell>
          <cell r="B434" t="str">
            <v>Ave_Ro</v>
          </cell>
          <cell r="C434">
            <v>2015</v>
          </cell>
          <cell r="D434" t="str">
            <v>TAURANGA CITY</v>
          </cell>
          <cell r="E434" t="str">
            <v>All</v>
          </cell>
          <cell r="F434" t="str">
            <v>R</v>
          </cell>
          <cell r="G434">
            <v>58.27</v>
          </cell>
        </row>
        <row r="435">
          <cell r="A435" t="str">
            <v>Ave_Ro-NAPIER-All-U</v>
          </cell>
          <cell r="B435" t="str">
            <v>Ave_Ro</v>
          </cell>
          <cell r="C435">
            <v>2015</v>
          </cell>
          <cell r="D435" t="str">
            <v>NAPIER</v>
          </cell>
          <cell r="E435" t="str">
            <v>All</v>
          </cell>
          <cell r="F435" t="str">
            <v>U</v>
          </cell>
          <cell r="G435">
            <v>74.900000000000006</v>
          </cell>
        </row>
        <row r="436">
          <cell r="A436" t="str">
            <v>Ave_Ro-STH CANTERBURY-All-U</v>
          </cell>
          <cell r="B436" t="str">
            <v>Ave_Ro</v>
          </cell>
          <cell r="C436">
            <v>2015</v>
          </cell>
          <cell r="D436" t="str">
            <v>STH CANTERBURY</v>
          </cell>
          <cell r="E436" t="str">
            <v>All</v>
          </cell>
          <cell r="F436" t="str">
            <v>U</v>
          </cell>
          <cell r="G436">
            <v>72.099999999999994</v>
          </cell>
        </row>
        <row r="437">
          <cell r="A437" t="str">
            <v>Ave_Ro-WELLINGTON-All-U</v>
          </cell>
          <cell r="B437" t="str">
            <v>Ave_Ro</v>
          </cell>
          <cell r="C437">
            <v>2015</v>
          </cell>
          <cell r="D437" t="str">
            <v>WELLINGTON</v>
          </cell>
          <cell r="E437" t="str">
            <v>All</v>
          </cell>
          <cell r="F437" t="str">
            <v>U</v>
          </cell>
          <cell r="G437">
            <v>65.930000000000007</v>
          </cell>
        </row>
        <row r="438">
          <cell r="A438" t="str">
            <v>Ave_Ro-TAURANGA CITY-All-U</v>
          </cell>
          <cell r="B438" t="str">
            <v>Ave_Ro</v>
          </cell>
          <cell r="C438">
            <v>2015</v>
          </cell>
          <cell r="D438" t="str">
            <v>TAURANGA CITY</v>
          </cell>
          <cell r="E438" t="str">
            <v>All</v>
          </cell>
          <cell r="F438" t="str">
            <v>U</v>
          </cell>
          <cell r="G438">
            <v>59.4</v>
          </cell>
        </row>
        <row r="439">
          <cell r="A439" t="str">
            <v>Ave_Ro-BOP WEST-All-R</v>
          </cell>
          <cell r="B439" t="str">
            <v>Ave_Ro</v>
          </cell>
          <cell r="C439">
            <v>2015</v>
          </cell>
          <cell r="D439" t="str">
            <v>BOP WEST</v>
          </cell>
          <cell r="E439" t="str">
            <v>All</v>
          </cell>
          <cell r="F439" t="str">
            <v>R</v>
          </cell>
          <cell r="G439">
            <v>63.34</v>
          </cell>
        </row>
        <row r="440">
          <cell r="A440" t="str">
            <v>Ave_Ro-WEST COAST-All-U</v>
          </cell>
          <cell r="B440" t="str">
            <v>Ave_Ro</v>
          </cell>
          <cell r="C440">
            <v>2015</v>
          </cell>
          <cell r="D440" t="str">
            <v>WEST COAST</v>
          </cell>
          <cell r="E440" t="str">
            <v>All</v>
          </cell>
          <cell r="F440" t="str">
            <v>U</v>
          </cell>
          <cell r="G440">
            <v>74.56</v>
          </cell>
        </row>
        <row r="441">
          <cell r="A441" t="str">
            <v>Ave_Ro-Auckland Alliance-All-U</v>
          </cell>
          <cell r="B441" t="str">
            <v>Ave_Ro</v>
          </cell>
          <cell r="C441">
            <v>2015</v>
          </cell>
          <cell r="D441" t="str">
            <v>AUCK ALLIANCE</v>
          </cell>
          <cell r="E441" t="str">
            <v>All</v>
          </cell>
          <cell r="F441" t="str">
            <v>U</v>
          </cell>
          <cell r="G441">
            <v>47.67</v>
          </cell>
        </row>
        <row r="442">
          <cell r="A442" t="str">
            <v>Ave_Ro-WEST WHANGANUI-All-R</v>
          </cell>
          <cell r="B442" t="str">
            <v>Ave_Ro</v>
          </cell>
          <cell r="C442">
            <v>2015</v>
          </cell>
          <cell r="D442" t="str">
            <v>WEST WHANGANUI</v>
          </cell>
          <cell r="E442" t="str">
            <v>All</v>
          </cell>
          <cell r="F442" t="str">
            <v>R</v>
          </cell>
          <cell r="G442">
            <v>72.92</v>
          </cell>
        </row>
        <row r="443">
          <cell r="A443" t="str">
            <v>Ave_Ro-PSMC006-All-R</v>
          </cell>
          <cell r="B443" t="str">
            <v>Ave_Ro</v>
          </cell>
          <cell r="C443">
            <v>2015</v>
          </cell>
          <cell r="D443" t="str">
            <v>PSMC 006</v>
          </cell>
          <cell r="E443" t="str">
            <v>All</v>
          </cell>
          <cell r="F443" t="str">
            <v>R</v>
          </cell>
          <cell r="G443">
            <v>69.36</v>
          </cell>
        </row>
        <row r="444">
          <cell r="A444" t="str">
            <v>Ave_Ro-NELSON-All-U</v>
          </cell>
          <cell r="B444" t="str">
            <v>Ave_Ro</v>
          </cell>
          <cell r="C444">
            <v>2015</v>
          </cell>
          <cell r="D444" t="str">
            <v>NELSON</v>
          </cell>
          <cell r="E444" t="str">
            <v>All</v>
          </cell>
          <cell r="F444" t="str">
            <v>U</v>
          </cell>
          <cell r="G444">
            <v>71.430000000000007</v>
          </cell>
        </row>
        <row r="445">
          <cell r="A445" t="str">
            <v>Ave_Ro-MARLBOROUGH-All-R</v>
          </cell>
          <cell r="B445" t="str">
            <v>Ave_Ro</v>
          </cell>
          <cell r="C445">
            <v>2015</v>
          </cell>
          <cell r="D445" t="str">
            <v>MARLBOROUGH</v>
          </cell>
          <cell r="E445" t="str">
            <v>All</v>
          </cell>
          <cell r="F445" t="str">
            <v>R</v>
          </cell>
          <cell r="G445">
            <v>58.51</v>
          </cell>
        </row>
        <row r="446">
          <cell r="A446" t="str">
            <v>Ave_Ro-WEST COAST-All-R</v>
          </cell>
          <cell r="B446" t="str">
            <v>Ave_Ro</v>
          </cell>
          <cell r="C446">
            <v>2015</v>
          </cell>
          <cell r="D446" t="str">
            <v>WEST COAST</v>
          </cell>
          <cell r="E446" t="str">
            <v>All</v>
          </cell>
          <cell r="F446" t="str">
            <v>R</v>
          </cell>
          <cell r="G446">
            <v>69.05</v>
          </cell>
        </row>
        <row r="447">
          <cell r="A447" t="str">
            <v>Ave_Ro-GISBORNE-All-R</v>
          </cell>
          <cell r="B447" t="str">
            <v>Ave_Ro</v>
          </cell>
          <cell r="C447">
            <v>2015</v>
          </cell>
          <cell r="D447" t="str">
            <v>GISBORNE</v>
          </cell>
          <cell r="E447" t="str">
            <v>All</v>
          </cell>
          <cell r="F447" t="str">
            <v>R</v>
          </cell>
          <cell r="G447">
            <v>84.58</v>
          </cell>
        </row>
        <row r="448">
          <cell r="A448" t="str">
            <v>Ave_Ro-BOP EAST-All-R</v>
          </cell>
          <cell r="B448" t="str">
            <v>Ave_Ro</v>
          </cell>
          <cell r="C448">
            <v>2015</v>
          </cell>
          <cell r="D448" t="str">
            <v>BOP EAST</v>
          </cell>
          <cell r="E448" t="str">
            <v>All</v>
          </cell>
          <cell r="F448" t="str">
            <v>R</v>
          </cell>
          <cell r="G448">
            <v>80.08</v>
          </cell>
        </row>
        <row r="449">
          <cell r="A449" t="str">
            <v>Ave_Ro-Auckland Alliance-All-R</v>
          </cell>
          <cell r="B449" t="str">
            <v>Ave_Ro</v>
          </cell>
          <cell r="C449">
            <v>2015</v>
          </cell>
          <cell r="D449" t="str">
            <v>AUCK ALLIANCE</v>
          </cell>
          <cell r="E449" t="str">
            <v>All</v>
          </cell>
          <cell r="F449" t="str">
            <v>R</v>
          </cell>
          <cell r="G449">
            <v>34.79</v>
          </cell>
        </row>
        <row r="450">
          <cell r="A450" t="str">
            <v>Ave_Ro-MARLBOROUGH-All-U</v>
          </cell>
          <cell r="B450" t="str">
            <v>Ave_Ro</v>
          </cell>
          <cell r="C450">
            <v>2015</v>
          </cell>
          <cell r="D450" t="str">
            <v>MARLBOROUGH</v>
          </cell>
          <cell r="E450" t="str">
            <v>All</v>
          </cell>
          <cell r="F450" t="str">
            <v>U</v>
          </cell>
          <cell r="G450">
            <v>69.67</v>
          </cell>
        </row>
        <row r="451">
          <cell r="A451" t="str">
            <v>Ave_Ro-Unknown-All-All</v>
          </cell>
          <cell r="B451" t="str">
            <v>Ave_Ro</v>
          </cell>
          <cell r="C451">
            <v>2015</v>
          </cell>
          <cell r="D451" t="str">
            <v>Unknown</v>
          </cell>
          <cell r="E451" t="str">
            <v>All</v>
          </cell>
          <cell r="F451" t="str">
            <v>All</v>
          </cell>
          <cell r="G451">
            <v>59.71</v>
          </cell>
        </row>
        <row r="452">
          <cell r="A452" t="str">
            <v>Ave_Ro-OTAGO CENTRAL-All-All</v>
          </cell>
          <cell r="B452" t="str">
            <v>Ave_Ro</v>
          </cell>
          <cell r="C452">
            <v>2015</v>
          </cell>
          <cell r="D452" t="str">
            <v>OTAGO CENTRAL</v>
          </cell>
          <cell r="E452" t="str">
            <v>All</v>
          </cell>
          <cell r="F452" t="str">
            <v>All</v>
          </cell>
          <cell r="G452">
            <v>62.47</v>
          </cell>
        </row>
        <row r="453">
          <cell r="A453" t="str">
            <v>Ave_Ro-WELLINGTON-All-All</v>
          </cell>
          <cell r="B453" t="str">
            <v>Ave_Ro</v>
          </cell>
          <cell r="C453">
            <v>2015</v>
          </cell>
          <cell r="D453" t="str">
            <v>WELLINGTON</v>
          </cell>
          <cell r="E453" t="str">
            <v>All</v>
          </cell>
          <cell r="F453" t="str">
            <v>All</v>
          </cell>
          <cell r="G453">
            <v>53.88</v>
          </cell>
        </row>
        <row r="454">
          <cell r="A454" t="str">
            <v>Ave_Ro-GISBORNE-All-All</v>
          </cell>
          <cell r="B454" t="str">
            <v>Ave_Ro</v>
          </cell>
          <cell r="C454">
            <v>2015</v>
          </cell>
          <cell r="D454" t="str">
            <v>GISBORNE</v>
          </cell>
          <cell r="E454" t="str">
            <v>All</v>
          </cell>
          <cell r="F454" t="str">
            <v>All</v>
          </cell>
          <cell r="G454">
            <v>84.62</v>
          </cell>
        </row>
        <row r="455">
          <cell r="A455" t="str">
            <v>Ave_Ro-Auckland Alliance-All-All</v>
          </cell>
          <cell r="B455" t="str">
            <v>Ave_Ro</v>
          </cell>
          <cell r="C455">
            <v>2015</v>
          </cell>
          <cell r="D455" t="str">
            <v>AUCK ALLIANCE</v>
          </cell>
          <cell r="E455" t="str">
            <v>All</v>
          </cell>
          <cell r="F455" t="str">
            <v>All</v>
          </cell>
          <cell r="G455">
            <v>35.229999999999997</v>
          </cell>
        </row>
        <row r="456">
          <cell r="A456" t="str">
            <v>Ave_Ro-NAPIER-All-All</v>
          </cell>
          <cell r="B456" t="str">
            <v>Ave_Ro</v>
          </cell>
          <cell r="C456">
            <v>2015</v>
          </cell>
          <cell r="D456" t="str">
            <v>NAPIER</v>
          </cell>
          <cell r="E456" t="str">
            <v>All</v>
          </cell>
          <cell r="F456" t="str">
            <v>All</v>
          </cell>
          <cell r="G456">
            <v>65.39</v>
          </cell>
        </row>
        <row r="457">
          <cell r="A457" t="str">
            <v>Ave_Ro-MARLBOROUGH-All-All</v>
          </cell>
          <cell r="B457" t="str">
            <v>Ave_Ro</v>
          </cell>
          <cell r="C457">
            <v>2015</v>
          </cell>
          <cell r="D457" t="str">
            <v>MARLBOROUGH</v>
          </cell>
          <cell r="E457" t="str">
            <v>All</v>
          </cell>
          <cell r="F457" t="str">
            <v>All</v>
          </cell>
          <cell r="G457">
            <v>59.21</v>
          </cell>
        </row>
        <row r="458">
          <cell r="A458" t="str">
            <v>Ave_Ro-EAST WHANGANUI-All-All</v>
          </cell>
          <cell r="B458" t="str">
            <v>Ave_Ro</v>
          </cell>
          <cell r="C458">
            <v>2015</v>
          </cell>
          <cell r="D458" t="str">
            <v>EAST WHANGANUI</v>
          </cell>
          <cell r="E458" t="str">
            <v>All</v>
          </cell>
          <cell r="F458" t="str">
            <v>All</v>
          </cell>
          <cell r="G458">
            <v>58.36</v>
          </cell>
        </row>
        <row r="459">
          <cell r="A459" t="str">
            <v>Ave_Ro-WEST WAIKATO-All-All</v>
          </cell>
          <cell r="B459" t="str">
            <v>Ave_Ro</v>
          </cell>
          <cell r="C459">
            <v>2015</v>
          </cell>
          <cell r="D459" t="str">
            <v>WEST WAIKATO</v>
          </cell>
          <cell r="E459" t="str">
            <v>All</v>
          </cell>
          <cell r="F459" t="str">
            <v>All</v>
          </cell>
          <cell r="G459">
            <v>61.06</v>
          </cell>
        </row>
        <row r="460">
          <cell r="A460" t="str">
            <v>Ave_Ro-NTH CANTERBURY-All-All</v>
          </cell>
          <cell r="B460" t="str">
            <v>Ave_Ro</v>
          </cell>
          <cell r="C460">
            <v>2015</v>
          </cell>
          <cell r="D460" t="str">
            <v>NTH CANTERBURY</v>
          </cell>
          <cell r="E460" t="str">
            <v>All</v>
          </cell>
          <cell r="F460" t="str">
            <v>All</v>
          </cell>
          <cell r="G460">
            <v>59.07</v>
          </cell>
        </row>
        <row r="461">
          <cell r="A461" t="str">
            <v>Ave_Ro-NORTHLAND-All-All</v>
          </cell>
          <cell r="B461" t="str">
            <v>Ave_Ro</v>
          </cell>
          <cell r="C461">
            <v>2015</v>
          </cell>
          <cell r="D461" t="str">
            <v>NORTHLAND</v>
          </cell>
          <cell r="E461" t="str">
            <v>All</v>
          </cell>
          <cell r="F461" t="str">
            <v>All</v>
          </cell>
          <cell r="G461">
            <v>71.06</v>
          </cell>
        </row>
        <row r="462">
          <cell r="A462" t="str">
            <v>Ave_Ro-STH CANTERBURY-All-All</v>
          </cell>
          <cell r="B462" t="str">
            <v>Ave_Ro</v>
          </cell>
          <cell r="C462">
            <v>2015</v>
          </cell>
          <cell r="D462" t="str">
            <v>STH CANTERBURY</v>
          </cell>
          <cell r="E462" t="str">
            <v>All</v>
          </cell>
          <cell r="F462" t="str">
            <v>All</v>
          </cell>
          <cell r="G462">
            <v>55.4</v>
          </cell>
        </row>
        <row r="463">
          <cell r="A463" t="str">
            <v>Ave_Ro-SOUTHLAND-All-All</v>
          </cell>
          <cell r="B463" t="str">
            <v>Ave_Ro</v>
          </cell>
          <cell r="C463">
            <v>2015</v>
          </cell>
          <cell r="D463" t="str">
            <v>SOUTHLAND</v>
          </cell>
          <cell r="E463" t="str">
            <v>All</v>
          </cell>
          <cell r="F463" t="str">
            <v>All</v>
          </cell>
          <cell r="G463">
            <v>56.87</v>
          </cell>
        </row>
        <row r="464">
          <cell r="A464" t="str">
            <v>Ave_Ro-BOP EAST-All-All</v>
          </cell>
          <cell r="B464" t="str">
            <v>Ave_Ro</v>
          </cell>
          <cell r="C464">
            <v>2015</v>
          </cell>
          <cell r="D464" t="str">
            <v>BOP EAST</v>
          </cell>
          <cell r="E464" t="str">
            <v>All</v>
          </cell>
          <cell r="F464" t="str">
            <v>All</v>
          </cell>
          <cell r="G464">
            <v>79.989999999999995</v>
          </cell>
        </row>
        <row r="465">
          <cell r="A465" t="str">
            <v>Ave_Ro-ROTORUA DIST-All-All</v>
          </cell>
          <cell r="B465" t="str">
            <v>Ave_Ro</v>
          </cell>
          <cell r="C465">
            <v>2015</v>
          </cell>
          <cell r="D465" t="str">
            <v>ROTORUA DIST</v>
          </cell>
          <cell r="E465" t="str">
            <v>All</v>
          </cell>
          <cell r="F465" t="str">
            <v>All</v>
          </cell>
          <cell r="G465">
            <v>67.8</v>
          </cell>
        </row>
        <row r="466">
          <cell r="A466" t="str">
            <v>Ave_Ro-CENTRAL WAIKATO-All-All</v>
          </cell>
          <cell r="B466" t="str">
            <v>Ave_Ro</v>
          </cell>
          <cell r="C466">
            <v>2015</v>
          </cell>
          <cell r="D466" t="str">
            <v>CENTRAL WAIKATO</v>
          </cell>
          <cell r="E466" t="str">
            <v>All</v>
          </cell>
          <cell r="F466" t="str">
            <v>All</v>
          </cell>
          <cell r="G466">
            <v>70.66</v>
          </cell>
        </row>
        <row r="467">
          <cell r="A467" t="str">
            <v>Ave_Ro-TAURANGA CITY-All-All</v>
          </cell>
          <cell r="B467" t="str">
            <v>Ave_Ro</v>
          </cell>
          <cell r="C467">
            <v>2015</v>
          </cell>
          <cell r="D467" t="str">
            <v>TAURANGA CITY</v>
          </cell>
          <cell r="E467" t="str">
            <v>All</v>
          </cell>
          <cell r="F467" t="str">
            <v>All</v>
          </cell>
          <cell r="G467">
            <v>58.92</v>
          </cell>
        </row>
        <row r="468">
          <cell r="A468" t="str">
            <v>Ave_Ro-PSMC005-All-All</v>
          </cell>
          <cell r="B468" t="str">
            <v>Ave_Ro</v>
          </cell>
          <cell r="C468">
            <v>2015</v>
          </cell>
          <cell r="D468" t="str">
            <v>PSMC 005</v>
          </cell>
          <cell r="E468" t="str">
            <v>All</v>
          </cell>
          <cell r="F468" t="str">
            <v>All</v>
          </cell>
          <cell r="G468">
            <v>70.42</v>
          </cell>
        </row>
        <row r="469">
          <cell r="A469" t="str">
            <v>Ave_Ro-WEST COAST-All-All</v>
          </cell>
          <cell r="B469" t="str">
            <v>Ave_Ro</v>
          </cell>
          <cell r="C469">
            <v>2015</v>
          </cell>
          <cell r="D469" t="str">
            <v>WEST COAST</v>
          </cell>
          <cell r="E469" t="str">
            <v>All</v>
          </cell>
          <cell r="F469" t="str">
            <v>All</v>
          </cell>
          <cell r="G469">
            <v>69.38</v>
          </cell>
        </row>
        <row r="470">
          <cell r="A470" t="str">
            <v>Ave_Ro-NELSON-All-All</v>
          </cell>
          <cell r="B470" t="str">
            <v>Ave_Ro</v>
          </cell>
          <cell r="C470">
            <v>2015</v>
          </cell>
          <cell r="D470" t="str">
            <v>NELSON</v>
          </cell>
          <cell r="E470" t="str">
            <v>All</v>
          </cell>
          <cell r="F470" t="str">
            <v>All</v>
          </cell>
          <cell r="G470">
            <v>70.010000000000005</v>
          </cell>
        </row>
        <row r="471">
          <cell r="A471" t="str">
            <v>Ave_Ro-BOP WEST-All-All</v>
          </cell>
          <cell r="B471" t="str">
            <v>Ave_Ro</v>
          </cell>
          <cell r="C471">
            <v>2015</v>
          </cell>
          <cell r="D471" t="str">
            <v>BOP WEST</v>
          </cell>
          <cell r="E471" t="str">
            <v>All</v>
          </cell>
          <cell r="F471" t="str">
            <v>All</v>
          </cell>
          <cell r="G471">
            <v>63.68</v>
          </cell>
        </row>
        <row r="472">
          <cell r="A472" t="str">
            <v>Ave_Ro-WEST WHANGANUI-All-All</v>
          </cell>
          <cell r="B472" t="str">
            <v>Ave_Ro</v>
          </cell>
          <cell r="C472">
            <v>2015</v>
          </cell>
          <cell r="D472" t="str">
            <v>WEST WHANGANUI</v>
          </cell>
          <cell r="E472" t="str">
            <v>All</v>
          </cell>
          <cell r="F472" t="str">
            <v>All</v>
          </cell>
          <cell r="G472">
            <v>73.05</v>
          </cell>
        </row>
        <row r="473">
          <cell r="A473" t="str">
            <v>Ave_Ro-EAST WAIKATO-All-All</v>
          </cell>
          <cell r="B473" t="str">
            <v>Ave_Ro</v>
          </cell>
          <cell r="C473">
            <v>2015</v>
          </cell>
          <cell r="D473" t="str">
            <v>EAST WAIKATO</v>
          </cell>
          <cell r="E473" t="str">
            <v>All</v>
          </cell>
          <cell r="F473" t="str">
            <v>All</v>
          </cell>
          <cell r="G473">
            <v>75.489999999999995</v>
          </cell>
        </row>
        <row r="474">
          <cell r="A474" t="str">
            <v>Ave_Ro-COASTAL OTAGO-All-All</v>
          </cell>
          <cell r="B474" t="str">
            <v>Ave_Ro</v>
          </cell>
          <cell r="C474">
            <v>2015</v>
          </cell>
          <cell r="D474" t="str">
            <v>COASTAL OTAGO</v>
          </cell>
          <cell r="E474" t="str">
            <v>All</v>
          </cell>
          <cell r="F474" t="str">
            <v>All</v>
          </cell>
          <cell r="G474">
            <v>62.13</v>
          </cell>
        </row>
        <row r="475">
          <cell r="A475" t="str">
            <v>Ave_Ro-PSMC006-All-All</v>
          </cell>
          <cell r="B475" t="str">
            <v>Ave_Ro</v>
          </cell>
          <cell r="C475">
            <v>2015</v>
          </cell>
          <cell r="D475" t="str">
            <v>PSMC 006</v>
          </cell>
          <cell r="E475" t="str">
            <v>All</v>
          </cell>
          <cell r="F475" t="str">
            <v>All</v>
          </cell>
          <cell r="G475">
            <v>69.72</v>
          </cell>
        </row>
        <row r="476">
          <cell r="A476" t="str">
            <v>Ave_Ro-National-High Volume-R</v>
          </cell>
          <cell r="B476" t="str">
            <v>Ave_Ro</v>
          </cell>
          <cell r="C476">
            <v>2015</v>
          </cell>
          <cell r="D476" t="str">
            <v>National</v>
          </cell>
          <cell r="E476" t="str">
            <v>High Volume</v>
          </cell>
          <cell r="F476" t="str">
            <v>R</v>
          </cell>
          <cell r="G476">
            <v>46.45</v>
          </cell>
        </row>
        <row r="477">
          <cell r="A477" t="str">
            <v>Ave_Ro-National-Regional Connector-R</v>
          </cell>
          <cell r="B477" t="str">
            <v>Ave_Ro</v>
          </cell>
          <cell r="C477">
            <v>2015</v>
          </cell>
          <cell r="D477" t="str">
            <v>National</v>
          </cell>
          <cell r="E477" t="str">
            <v>Regional Connector</v>
          </cell>
          <cell r="F477" t="str">
            <v>R</v>
          </cell>
          <cell r="G477">
            <v>65.86</v>
          </cell>
        </row>
        <row r="478">
          <cell r="A478" t="str">
            <v>Ave_Ro-National-Regional Strategic-R</v>
          </cell>
          <cell r="B478" t="str">
            <v>Ave_Ro</v>
          </cell>
          <cell r="C478">
            <v>2015</v>
          </cell>
          <cell r="D478" t="str">
            <v>National</v>
          </cell>
          <cell r="E478" t="str">
            <v>Regional Strategic</v>
          </cell>
          <cell r="F478" t="str">
            <v>R</v>
          </cell>
          <cell r="G478">
            <v>63.45</v>
          </cell>
        </row>
        <row r="479">
          <cell r="A479" t="str">
            <v>Ave_Ro-National-High Volume-U</v>
          </cell>
          <cell r="B479" t="str">
            <v>Ave_Ro</v>
          </cell>
          <cell r="C479">
            <v>2015</v>
          </cell>
          <cell r="D479" t="str">
            <v>National</v>
          </cell>
          <cell r="E479" t="str">
            <v>High Volume</v>
          </cell>
          <cell r="F479" t="str">
            <v>U</v>
          </cell>
          <cell r="G479">
            <v>61.36</v>
          </cell>
        </row>
        <row r="480">
          <cell r="A480" t="str">
            <v>Ave_Ro-National-Regional Distributor-R</v>
          </cell>
          <cell r="B480" t="str">
            <v>Ave_Ro</v>
          </cell>
          <cell r="C480">
            <v>2015</v>
          </cell>
          <cell r="D480" t="str">
            <v>National</v>
          </cell>
          <cell r="E480" t="str">
            <v>Regional Distributor</v>
          </cell>
          <cell r="F480" t="str">
            <v>R</v>
          </cell>
          <cell r="G480">
            <v>69.209999999999994</v>
          </cell>
        </row>
        <row r="481">
          <cell r="A481" t="str">
            <v>Ave_Ro-National-National Strategic-R</v>
          </cell>
          <cell r="B481" t="str">
            <v>Ave_Ro</v>
          </cell>
          <cell r="C481">
            <v>2015</v>
          </cell>
          <cell r="D481" t="str">
            <v>National</v>
          </cell>
          <cell r="E481" t="str">
            <v>National Strategic</v>
          </cell>
          <cell r="F481" t="str">
            <v>R</v>
          </cell>
          <cell r="G481">
            <v>59.33</v>
          </cell>
        </row>
        <row r="482">
          <cell r="A482" t="str">
            <v>Ave_Ro-National-Regional Distributor-U</v>
          </cell>
          <cell r="B482" t="str">
            <v>Ave_Ro</v>
          </cell>
          <cell r="C482">
            <v>2015</v>
          </cell>
          <cell r="D482" t="str">
            <v>National</v>
          </cell>
          <cell r="E482" t="str">
            <v>Regional Distributor</v>
          </cell>
          <cell r="F482" t="str">
            <v>U</v>
          </cell>
          <cell r="G482">
            <v>77.5</v>
          </cell>
        </row>
        <row r="483">
          <cell r="A483" t="str">
            <v>Ave_Ro-National-Regional Strategic-U</v>
          </cell>
          <cell r="B483" t="str">
            <v>Ave_Ro</v>
          </cell>
          <cell r="C483">
            <v>2015</v>
          </cell>
          <cell r="D483" t="str">
            <v>National</v>
          </cell>
          <cell r="E483" t="str">
            <v>Regional Strategic</v>
          </cell>
          <cell r="F483" t="str">
            <v>U</v>
          </cell>
          <cell r="G483">
            <v>71.56</v>
          </cell>
        </row>
        <row r="484">
          <cell r="A484" t="str">
            <v>Ave_Ro-National-Regional Connector-U</v>
          </cell>
          <cell r="B484" t="str">
            <v>Ave_Ro</v>
          </cell>
          <cell r="C484">
            <v>2015</v>
          </cell>
          <cell r="D484" t="str">
            <v>National</v>
          </cell>
          <cell r="E484" t="str">
            <v>Regional Connector</v>
          </cell>
          <cell r="F484" t="str">
            <v>U</v>
          </cell>
          <cell r="G484">
            <v>73.650000000000006</v>
          </cell>
        </row>
        <row r="485">
          <cell r="A485" t="str">
            <v>Ave_Ro-National-National Strategic-U</v>
          </cell>
          <cell r="B485" t="str">
            <v>Ave_Ro</v>
          </cell>
          <cell r="C485">
            <v>2015</v>
          </cell>
          <cell r="D485" t="str">
            <v>National</v>
          </cell>
          <cell r="E485" t="str">
            <v>National Strategic</v>
          </cell>
          <cell r="F485" t="str">
            <v>U</v>
          </cell>
          <cell r="G485">
            <v>70.430000000000007</v>
          </cell>
        </row>
        <row r="486">
          <cell r="A486" t="str">
            <v>Ave_Ro-National-Regional Strategic-All</v>
          </cell>
          <cell r="B486" t="str">
            <v>Ave_Ro</v>
          </cell>
          <cell r="C486">
            <v>2015</v>
          </cell>
          <cell r="D486" t="str">
            <v>National</v>
          </cell>
          <cell r="E486" t="str">
            <v>Regional Strategic</v>
          </cell>
          <cell r="F486" t="str">
            <v>All</v>
          </cell>
          <cell r="G486">
            <v>64.22</v>
          </cell>
        </row>
        <row r="487">
          <cell r="A487" t="str">
            <v>Ave_Ro-National-Regional Connector-All</v>
          </cell>
          <cell r="B487" t="str">
            <v>Ave_Ro</v>
          </cell>
          <cell r="C487">
            <v>2015</v>
          </cell>
          <cell r="D487" t="str">
            <v>National</v>
          </cell>
          <cell r="E487" t="str">
            <v>Regional Connector</v>
          </cell>
          <cell r="F487" t="str">
            <v>All</v>
          </cell>
          <cell r="G487">
            <v>66.260000000000005</v>
          </cell>
        </row>
        <row r="488">
          <cell r="A488" t="str">
            <v>Ave_Ro-National-Regional Distributor-All</v>
          </cell>
          <cell r="B488" t="str">
            <v>Ave_Ro</v>
          </cell>
          <cell r="C488">
            <v>2015</v>
          </cell>
          <cell r="D488" t="str">
            <v>National</v>
          </cell>
          <cell r="E488" t="str">
            <v>Regional Distributor</v>
          </cell>
          <cell r="F488" t="str">
            <v>All</v>
          </cell>
          <cell r="G488">
            <v>69.760000000000005</v>
          </cell>
        </row>
        <row r="489">
          <cell r="A489" t="str">
            <v>Ave_Ro-National-High Volume-All</v>
          </cell>
          <cell r="B489" t="str">
            <v>Ave_Ro</v>
          </cell>
          <cell r="C489">
            <v>2015</v>
          </cell>
          <cell r="D489" t="str">
            <v>National</v>
          </cell>
          <cell r="E489" t="str">
            <v>High Volume</v>
          </cell>
          <cell r="F489" t="str">
            <v>All</v>
          </cell>
          <cell r="G489">
            <v>48.36</v>
          </cell>
        </row>
        <row r="490">
          <cell r="A490" t="str">
            <v>Ave_Ro-National-National Strategic-All</v>
          </cell>
          <cell r="B490" t="str">
            <v>Ave_Ro</v>
          </cell>
          <cell r="C490">
            <v>2015</v>
          </cell>
          <cell r="D490" t="str">
            <v>National</v>
          </cell>
          <cell r="E490" t="str">
            <v>National Strategic</v>
          </cell>
          <cell r="F490" t="str">
            <v>All</v>
          </cell>
          <cell r="G490">
            <v>60.46</v>
          </cell>
        </row>
        <row r="491">
          <cell r="A491" t="str">
            <v>Ave_Ro-National-All-U</v>
          </cell>
          <cell r="B491" t="str">
            <v>Ave_Ro</v>
          </cell>
          <cell r="C491">
            <v>2015</v>
          </cell>
          <cell r="D491" t="str">
            <v>National</v>
          </cell>
          <cell r="E491" t="str">
            <v>All</v>
          </cell>
          <cell r="F491" t="str">
            <v>U</v>
          </cell>
          <cell r="G491">
            <v>72.010000000000005</v>
          </cell>
        </row>
        <row r="492">
          <cell r="A492" t="str">
            <v>Ave_Ro-National-All-R</v>
          </cell>
          <cell r="B492" t="str">
            <v>Ave_Ro</v>
          </cell>
          <cell r="C492">
            <v>2015</v>
          </cell>
          <cell r="D492" t="str">
            <v>National</v>
          </cell>
          <cell r="E492" t="str">
            <v>All</v>
          </cell>
          <cell r="F492" t="str">
            <v>R</v>
          </cell>
          <cell r="G492">
            <v>64.19</v>
          </cell>
        </row>
        <row r="493">
          <cell r="A493" t="str">
            <v>Ave_Ro-National-All-All</v>
          </cell>
          <cell r="B493" t="str">
            <v>Ave_Ro</v>
          </cell>
          <cell r="C493">
            <v>2015</v>
          </cell>
          <cell r="D493" t="str">
            <v>National</v>
          </cell>
          <cell r="E493" t="str">
            <v>All</v>
          </cell>
          <cell r="F493" t="str">
            <v>All</v>
          </cell>
          <cell r="G493">
            <v>64.81</v>
          </cell>
        </row>
        <row r="494">
          <cell r="A494" t="str">
            <v>RT-EAST WAIKATO-Regional Strategic-U</v>
          </cell>
          <cell r="B494" t="str">
            <v>RT</v>
          </cell>
          <cell r="C494">
            <v>2015</v>
          </cell>
          <cell r="D494" t="str">
            <v>EAST WAIKATO</v>
          </cell>
          <cell r="E494" t="str">
            <v>Regional Strategic</v>
          </cell>
          <cell r="F494" t="str">
            <v>U</v>
          </cell>
          <cell r="G494">
            <v>0</v>
          </cell>
        </row>
        <row r="495">
          <cell r="A495" t="str">
            <v>RT-TAURANGA CITY-Regional Strategic-R</v>
          </cell>
          <cell r="B495" t="str">
            <v>RT</v>
          </cell>
          <cell r="C495">
            <v>2015</v>
          </cell>
          <cell r="D495" t="str">
            <v>TAURANGA CITY</v>
          </cell>
          <cell r="E495" t="str">
            <v>Regional Strategic</v>
          </cell>
          <cell r="F495" t="str">
            <v>R</v>
          </cell>
          <cell r="G495">
            <v>0</v>
          </cell>
        </row>
        <row r="496">
          <cell r="A496" t="str">
            <v>RT-TAURANGA CITY-High Volume-R</v>
          </cell>
          <cell r="B496" t="str">
            <v>RT</v>
          </cell>
          <cell r="C496">
            <v>2015</v>
          </cell>
          <cell r="D496" t="str">
            <v>TAURANGA CITY</v>
          </cell>
          <cell r="E496" t="str">
            <v>High Volume</v>
          </cell>
          <cell r="F496" t="str">
            <v>R</v>
          </cell>
          <cell r="G496">
            <v>4</v>
          </cell>
        </row>
        <row r="497">
          <cell r="A497" t="str">
            <v>RT-Auckland Alliance-High Volume-R</v>
          </cell>
          <cell r="B497" t="str">
            <v>RT</v>
          </cell>
          <cell r="C497">
            <v>2015</v>
          </cell>
          <cell r="D497" t="str">
            <v>AUCK ALLIANCE</v>
          </cell>
          <cell r="E497" t="str">
            <v>High Volume</v>
          </cell>
          <cell r="F497" t="str">
            <v>R</v>
          </cell>
          <cell r="G497">
            <v>16</v>
          </cell>
        </row>
        <row r="498">
          <cell r="A498" t="str">
            <v>RT-WEST WAIKATO-Regional Distributor-R</v>
          </cell>
          <cell r="B498" t="str">
            <v>RT</v>
          </cell>
          <cell r="C498">
            <v>2015</v>
          </cell>
          <cell r="D498" t="str">
            <v>WEST WAIKATO</v>
          </cell>
          <cell r="E498" t="str">
            <v>Regional Distributor</v>
          </cell>
          <cell r="F498" t="str">
            <v>R</v>
          </cell>
          <cell r="G498">
            <v>0</v>
          </cell>
        </row>
        <row r="499">
          <cell r="A499" t="str">
            <v>RT-COASTAL OTAGO-Regional Strategic-U</v>
          </cell>
          <cell r="B499" t="str">
            <v>RT</v>
          </cell>
          <cell r="C499">
            <v>2015</v>
          </cell>
          <cell r="D499" t="str">
            <v>COASTAL OTAGO</v>
          </cell>
          <cell r="E499" t="str">
            <v>Regional Strategic</v>
          </cell>
          <cell r="F499" t="str">
            <v>U</v>
          </cell>
          <cell r="G499">
            <v>2</v>
          </cell>
        </row>
        <row r="500">
          <cell r="A500" t="str">
            <v>RT-WELLINGTON-High Volume-U</v>
          </cell>
          <cell r="B500" t="str">
            <v>RT</v>
          </cell>
          <cell r="C500">
            <v>2015</v>
          </cell>
          <cell r="D500" t="str">
            <v>WELLINGTON</v>
          </cell>
          <cell r="E500" t="str">
            <v>High Volume</v>
          </cell>
          <cell r="F500" t="str">
            <v>U</v>
          </cell>
          <cell r="G500">
            <v>2</v>
          </cell>
        </row>
        <row r="501">
          <cell r="A501" t="str">
            <v>RT-SOUTHLAND-Regional Connector-U</v>
          </cell>
          <cell r="B501" t="str">
            <v>RT</v>
          </cell>
          <cell r="C501">
            <v>2015</v>
          </cell>
          <cell r="D501" t="str">
            <v>SOUTHLAND</v>
          </cell>
          <cell r="E501" t="str">
            <v>Regional Connector</v>
          </cell>
          <cell r="F501" t="str">
            <v>U</v>
          </cell>
          <cell r="G501">
            <v>0</v>
          </cell>
        </row>
        <row r="502">
          <cell r="A502" t="str">
            <v>RT-WEST COAST-Regional Connector-U</v>
          </cell>
          <cell r="B502" t="str">
            <v>RT</v>
          </cell>
          <cell r="C502">
            <v>2015</v>
          </cell>
          <cell r="D502" t="str">
            <v>WEST COAST</v>
          </cell>
          <cell r="E502" t="str">
            <v>Regional Connector</v>
          </cell>
          <cell r="F502" t="str">
            <v>U</v>
          </cell>
          <cell r="G502">
            <v>1</v>
          </cell>
        </row>
        <row r="503">
          <cell r="A503" t="str">
            <v>RT-CENTRAL WAIKATO-High Volume-R</v>
          </cell>
          <cell r="B503" t="str">
            <v>RT</v>
          </cell>
          <cell r="C503">
            <v>2015</v>
          </cell>
          <cell r="D503" t="str">
            <v>CENTRAL WAIKATO</v>
          </cell>
          <cell r="E503" t="str">
            <v>High Volume</v>
          </cell>
          <cell r="F503" t="str">
            <v>R</v>
          </cell>
          <cell r="G503">
            <v>59</v>
          </cell>
        </row>
        <row r="504">
          <cell r="A504" t="str">
            <v>RT-WELLINGTON-High Volume-R</v>
          </cell>
          <cell r="B504" t="str">
            <v>RT</v>
          </cell>
          <cell r="C504">
            <v>2015</v>
          </cell>
          <cell r="D504" t="str">
            <v>WELLINGTON</v>
          </cell>
          <cell r="E504" t="str">
            <v>High Volume</v>
          </cell>
          <cell r="F504" t="str">
            <v>R</v>
          </cell>
          <cell r="G504">
            <v>13</v>
          </cell>
        </row>
        <row r="505">
          <cell r="A505" t="str">
            <v>RT-GISBORNE-Regional Strategic-R</v>
          </cell>
          <cell r="B505" t="str">
            <v>RT</v>
          </cell>
          <cell r="C505">
            <v>2015</v>
          </cell>
          <cell r="D505" t="str">
            <v>GISBORNE</v>
          </cell>
          <cell r="E505" t="str">
            <v>Regional Strategic</v>
          </cell>
          <cell r="F505" t="str">
            <v>R</v>
          </cell>
          <cell r="G505">
            <v>39</v>
          </cell>
        </row>
        <row r="506">
          <cell r="A506" t="str">
            <v>RT-COASTAL OTAGO-National Strategic-R</v>
          </cell>
          <cell r="B506" t="str">
            <v>RT</v>
          </cell>
          <cell r="C506">
            <v>2015</v>
          </cell>
          <cell r="D506" t="str">
            <v>COASTAL OTAGO</v>
          </cell>
          <cell r="E506" t="str">
            <v>National Strategic</v>
          </cell>
          <cell r="F506" t="str">
            <v>R</v>
          </cell>
          <cell r="G506">
            <v>45</v>
          </cell>
        </row>
        <row r="507">
          <cell r="A507" t="str">
            <v>RT-COASTAL OTAGO-Regional Connector-U</v>
          </cell>
          <cell r="B507" t="str">
            <v>RT</v>
          </cell>
          <cell r="C507">
            <v>2015</v>
          </cell>
          <cell r="D507" t="str">
            <v>COASTAL OTAGO</v>
          </cell>
          <cell r="E507" t="str">
            <v>Regional Connector</v>
          </cell>
          <cell r="F507" t="str">
            <v>U</v>
          </cell>
          <cell r="G507">
            <v>0</v>
          </cell>
        </row>
        <row r="508">
          <cell r="A508" t="str">
            <v>RT-PSMC005-National Strategic-R</v>
          </cell>
          <cell r="B508" t="str">
            <v>RT</v>
          </cell>
          <cell r="C508">
            <v>2015</v>
          </cell>
          <cell r="D508" t="str">
            <v>PSMC 005</v>
          </cell>
          <cell r="E508" t="str">
            <v>National Strategic</v>
          </cell>
          <cell r="F508" t="str">
            <v>R</v>
          </cell>
          <cell r="G508">
            <v>14</v>
          </cell>
        </row>
        <row r="509">
          <cell r="A509" t="str">
            <v>RT-SOUTHLAND-Regional Connector-R</v>
          </cell>
          <cell r="B509" t="str">
            <v>RT</v>
          </cell>
          <cell r="C509">
            <v>2015</v>
          </cell>
          <cell r="D509" t="str">
            <v>SOUTHLAND</v>
          </cell>
          <cell r="E509" t="str">
            <v>Regional Connector</v>
          </cell>
          <cell r="F509" t="str">
            <v>R</v>
          </cell>
          <cell r="G509">
            <v>0</v>
          </cell>
        </row>
        <row r="510">
          <cell r="A510" t="str">
            <v>RT-WEST WHANGANUI-National Strategic-U</v>
          </cell>
          <cell r="B510" t="str">
            <v>RT</v>
          </cell>
          <cell r="C510">
            <v>2015</v>
          </cell>
          <cell r="D510" t="str">
            <v>WEST WHANGANUI</v>
          </cell>
          <cell r="E510" t="str">
            <v>National Strategic</v>
          </cell>
          <cell r="F510" t="str">
            <v>U</v>
          </cell>
          <cell r="G510">
            <v>0</v>
          </cell>
        </row>
        <row r="511">
          <cell r="A511" t="str">
            <v>RT-ROTORUA DIST-Regional Strategic-R</v>
          </cell>
          <cell r="B511" t="str">
            <v>RT</v>
          </cell>
          <cell r="C511">
            <v>2015</v>
          </cell>
          <cell r="D511" t="str">
            <v>ROTORUA DIST</v>
          </cell>
          <cell r="E511" t="str">
            <v>Regional Strategic</v>
          </cell>
          <cell r="F511" t="str">
            <v>R</v>
          </cell>
          <cell r="G511">
            <v>8</v>
          </cell>
        </row>
        <row r="512">
          <cell r="A512" t="str">
            <v>RT-BOP WEST-High Volume-R</v>
          </cell>
          <cell r="B512" t="str">
            <v>RT</v>
          </cell>
          <cell r="C512">
            <v>2015</v>
          </cell>
          <cell r="D512" t="str">
            <v>BOP WEST</v>
          </cell>
          <cell r="E512" t="str">
            <v>High Volume</v>
          </cell>
          <cell r="F512" t="str">
            <v>R</v>
          </cell>
          <cell r="G512">
            <v>17</v>
          </cell>
        </row>
        <row r="513">
          <cell r="A513" t="str">
            <v>RT-WEST WHANGANUI-Regional Strategic-U</v>
          </cell>
          <cell r="B513" t="str">
            <v>RT</v>
          </cell>
          <cell r="C513">
            <v>2015</v>
          </cell>
          <cell r="D513" t="str">
            <v>WEST WHANGANUI</v>
          </cell>
          <cell r="E513" t="str">
            <v>Regional Strategic</v>
          </cell>
          <cell r="F513" t="str">
            <v>U</v>
          </cell>
          <cell r="G513">
            <v>5</v>
          </cell>
        </row>
        <row r="514">
          <cell r="A514" t="str">
            <v>RT-NORTHLAND-Regional Distributor-R</v>
          </cell>
          <cell r="B514" t="str">
            <v>RT</v>
          </cell>
          <cell r="C514">
            <v>2015</v>
          </cell>
          <cell r="D514" t="str">
            <v>NORTHLAND</v>
          </cell>
          <cell r="E514" t="str">
            <v>Regional Distributor</v>
          </cell>
          <cell r="F514" t="str">
            <v>R</v>
          </cell>
          <cell r="G514">
            <v>87</v>
          </cell>
        </row>
        <row r="515">
          <cell r="A515" t="str">
            <v>RT-GISBORNE-Regional Connector-R</v>
          </cell>
          <cell r="B515" t="str">
            <v>RT</v>
          </cell>
          <cell r="C515">
            <v>2015</v>
          </cell>
          <cell r="D515" t="str">
            <v>GISBORNE</v>
          </cell>
          <cell r="E515" t="str">
            <v>Regional Connector</v>
          </cell>
          <cell r="F515" t="str">
            <v>R</v>
          </cell>
          <cell r="G515">
            <v>51</v>
          </cell>
        </row>
        <row r="516">
          <cell r="A516" t="str">
            <v>RT-NELSON-Regional Connector-R</v>
          </cell>
          <cell r="B516" t="str">
            <v>RT</v>
          </cell>
          <cell r="C516">
            <v>2015</v>
          </cell>
          <cell r="D516" t="str">
            <v>NELSON</v>
          </cell>
          <cell r="E516" t="str">
            <v>Regional Connector</v>
          </cell>
          <cell r="F516" t="str">
            <v>R</v>
          </cell>
          <cell r="G516">
            <v>23</v>
          </cell>
        </row>
        <row r="517">
          <cell r="A517" t="str">
            <v>RT-WEST WHANGANUI-Regional Connector-R</v>
          </cell>
          <cell r="B517" t="str">
            <v>RT</v>
          </cell>
          <cell r="C517">
            <v>2015</v>
          </cell>
          <cell r="D517" t="str">
            <v>WEST WHANGANUI</v>
          </cell>
          <cell r="E517" t="str">
            <v>Regional Connector</v>
          </cell>
          <cell r="F517" t="str">
            <v>R</v>
          </cell>
          <cell r="G517">
            <v>12</v>
          </cell>
        </row>
        <row r="518">
          <cell r="A518" t="str">
            <v>RT-SOUTHLAND-Regional Distributor-U</v>
          </cell>
          <cell r="B518" t="str">
            <v>RT</v>
          </cell>
          <cell r="C518">
            <v>2015</v>
          </cell>
          <cell r="D518" t="str">
            <v>SOUTHLAND</v>
          </cell>
          <cell r="E518" t="str">
            <v>Regional Distributor</v>
          </cell>
          <cell r="F518" t="str">
            <v>U</v>
          </cell>
          <cell r="G518">
            <v>11</v>
          </cell>
        </row>
        <row r="519">
          <cell r="A519" t="str">
            <v>RT-PSMC005-High Volume-U</v>
          </cell>
          <cell r="B519" t="str">
            <v>RT</v>
          </cell>
          <cell r="C519">
            <v>2015</v>
          </cell>
          <cell r="D519" t="str">
            <v>PSMC 005</v>
          </cell>
          <cell r="E519" t="str">
            <v>High Volume</v>
          </cell>
          <cell r="F519" t="str">
            <v>U</v>
          </cell>
          <cell r="G519">
            <v>0</v>
          </cell>
        </row>
        <row r="520">
          <cell r="A520" t="str">
            <v>RT-NAPIER-Regional Distributor-R</v>
          </cell>
          <cell r="B520" t="str">
            <v>RT</v>
          </cell>
          <cell r="C520">
            <v>2015</v>
          </cell>
          <cell r="D520" t="str">
            <v>NAPIER</v>
          </cell>
          <cell r="E520" t="str">
            <v>Regional Distributor</v>
          </cell>
          <cell r="F520" t="str">
            <v>R</v>
          </cell>
          <cell r="G520">
            <v>9</v>
          </cell>
        </row>
        <row r="521">
          <cell r="A521" t="str">
            <v>RT-COASTAL OTAGO-Regional Strategic-R</v>
          </cell>
          <cell r="B521" t="str">
            <v>RT</v>
          </cell>
          <cell r="C521">
            <v>2015</v>
          </cell>
          <cell r="D521" t="str">
            <v>COASTAL OTAGO</v>
          </cell>
          <cell r="E521" t="str">
            <v>Regional Strategic</v>
          </cell>
          <cell r="F521" t="str">
            <v>R</v>
          </cell>
          <cell r="G521">
            <v>12</v>
          </cell>
        </row>
        <row r="522">
          <cell r="A522" t="str">
            <v>RT-PSMC005-Regional Distributor-U</v>
          </cell>
          <cell r="B522" t="str">
            <v>RT</v>
          </cell>
          <cell r="C522">
            <v>2015</v>
          </cell>
          <cell r="D522" t="str">
            <v>PSMC 005</v>
          </cell>
          <cell r="E522" t="str">
            <v>Regional Distributor</v>
          </cell>
          <cell r="F522" t="str">
            <v>U</v>
          </cell>
          <cell r="G522">
            <v>0</v>
          </cell>
        </row>
        <row r="523">
          <cell r="A523" t="str">
            <v>RT-COASTAL OTAGO-National Strategic-U</v>
          </cell>
          <cell r="B523" t="str">
            <v>RT</v>
          </cell>
          <cell r="C523">
            <v>2015</v>
          </cell>
          <cell r="D523" t="str">
            <v>COASTAL OTAGO</v>
          </cell>
          <cell r="E523" t="str">
            <v>National Strategic</v>
          </cell>
          <cell r="F523" t="str">
            <v>U</v>
          </cell>
          <cell r="G523">
            <v>3</v>
          </cell>
        </row>
        <row r="524">
          <cell r="A524" t="str">
            <v>RT-NAPIER-National Strategic-U</v>
          </cell>
          <cell r="B524" t="str">
            <v>RT</v>
          </cell>
          <cell r="C524">
            <v>2015</v>
          </cell>
          <cell r="D524" t="str">
            <v>NAPIER</v>
          </cell>
          <cell r="E524" t="str">
            <v>National Strategic</v>
          </cell>
          <cell r="F524" t="str">
            <v>U</v>
          </cell>
          <cell r="G524">
            <v>0</v>
          </cell>
        </row>
        <row r="525">
          <cell r="A525" t="str">
            <v>RT-CENTRAL WAIKATO-National Strategic-R</v>
          </cell>
          <cell r="B525" t="str">
            <v>RT</v>
          </cell>
          <cell r="C525">
            <v>2015</v>
          </cell>
          <cell r="D525" t="str">
            <v>CENTRAL WAIKATO</v>
          </cell>
          <cell r="E525" t="str">
            <v>National Strategic</v>
          </cell>
          <cell r="F525" t="str">
            <v>R</v>
          </cell>
          <cell r="G525">
            <v>88</v>
          </cell>
        </row>
        <row r="526">
          <cell r="A526" t="str">
            <v>RT-MARLBOROUGH-Regional Strategic-U</v>
          </cell>
          <cell r="B526" t="str">
            <v>RT</v>
          </cell>
          <cell r="C526">
            <v>2015</v>
          </cell>
          <cell r="D526" t="str">
            <v>MARLBOROUGH</v>
          </cell>
          <cell r="E526" t="str">
            <v>Regional Strategic</v>
          </cell>
          <cell r="F526" t="str">
            <v>U</v>
          </cell>
          <cell r="G526">
            <v>1</v>
          </cell>
        </row>
        <row r="527">
          <cell r="A527" t="str">
            <v>RT-NTH CANTERBURY-Regional Connector-R</v>
          </cell>
          <cell r="B527" t="str">
            <v>RT</v>
          </cell>
          <cell r="C527">
            <v>2015</v>
          </cell>
          <cell r="D527" t="str">
            <v>NTH CANTERBURY</v>
          </cell>
          <cell r="E527" t="str">
            <v>Regional Connector</v>
          </cell>
          <cell r="F527" t="str">
            <v>R</v>
          </cell>
          <cell r="G527">
            <v>45</v>
          </cell>
        </row>
        <row r="528">
          <cell r="A528" t="str">
            <v>RT-PSMC005-Regional Distributor-R</v>
          </cell>
          <cell r="B528" t="str">
            <v>RT</v>
          </cell>
          <cell r="C528">
            <v>2015</v>
          </cell>
          <cell r="D528" t="str">
            <v>PSMC 005</v>
          </cell>
          <cell r="E528" t="str">
            <v>Regional Distributor</v>
          </cell>
          <cell r="F528" t="str">
            <v>R</v>
          </cell>
          <cell r="G528">
            <v>3</v>
          </cell>
        </row>
        <row r="529">
          <cell r="A529" t="str">
            <v>RT-STH CANTERBURY-Regional Distributor-R</v>
          </cell>
          <cell r="B529" t="str">
            <v>RT</v>
          </cell>
          <cell r="C529">
            <v>2015</v>
          </cell>
          <cell r="D529" t="str">
            <v>STH CANTERBURY</v>
          </cell>
          <cell r="E529" t="str">
            <v>Regional Distributor</v>
          </cell>
          <cell r="F529" t="str">
            <v>R</v>
          </cell>
          <cell r="G529">
            <v>2</v>
          </cell>
        </row>
        <row r="530">
          <cell r="A530" t="str">
            <v>RT-OTAGO CENTRAL-Regional Strategic-R</v>
          </cell>
          <cell r="B530" t="str">
            <v>RT</v>
          </cell>
          <cell r="C530">
            <v>2015</v>
          </cell>
          <cell r="D530" t="str">
            <v>OTAGO CENTRAL</v>
          </cell>
          <cell r="E530" t="str">
            <v>Regional Strategic</v>
          </cell>
          <cell r="F530" t="str">
            <v>R</v>
          </cell>
          <cell r="G530">
            <v>43</v>
          </cell>
        </row>
        <row r="531">
          <cell r="A531" t="str">
            <v>RT-MARLBOROUGH-Regional Strategic-R</v>
          </cell>
          <cell r="B531" t="str">
            <v>RT</v>
          </cell>
          <cell r="C531">
            <v>2015</v>
          </cell>
          <cell r="D531" t="str">
            <v>MARLBOROUGH</v>
          </cell>
          <cell r="E531" t="str">
            <v>Regional Strategic</v>
          </cell>
          <cell r="F531" t="str">
            <v>R</v>
          </cell>
          <cell r="G531">
            <v>6</v>
          </cell>
        </row>
        <row r="532">
          <cell r="A532" t="str">
            <v>RT-CENTRAL WAIKATO-Regional Distributor-U</v>
          </cell>
          <cell r="B532" t="str">
            <v>RT</v>
          </cell>
          <cell r="C532">
            <v>2015</v>
          </cell>
          <cell r="D532" t="str">
            <v>CENTRAL WAIKATO</v>
          </cell>
          <cell r="E532" t="str">
            <v>Regional Distributor</v>
          </cell>
          <cell r="F532" t="str">
            <v>U</v>
          </cell>
          <cell r="G532">
            <v>0</v>
          </cell>
        </row>
        <row r="533">
          <cell r="A533" t="str">
            <v>RT-STH CANTERBURY-National Strategic-R</v>
          </cell>
          <cell r="B533" t="str">
            <v>RT</v>
          </cell>
          <cell r="C533">
            <v>2015</v>
          </cell>
          <cell r="D533" t="str">
            <v>STH CANTERBURY</v>
          </cell>
          <cell r="E533" t="str">
            <v>National Strategic</v>
          </cell>
          <cell r="F533" t="str">
            <v>R</v>
          </cell>
          <cell r="G533">
            <v>3</v>
          </cell>
        </row>
        <row r="534">
          <cell r="A534" t="str">
            <v>RT-ROTORUA DIST-Regional Strategic-U</v>
          </cell>
          <cell r="B534" t="str">
            <v>RT</v>
          </cell>
          <cell r="C534">
            <v>2015</v>
          </cell>
          <cell r="D534" t="str">
            <v>ROTORUA DIST</v>
          </cell>
          <cell r="E534" t="str">
            <v>Regional Strategic</v>
          </cell>
          <cell r="F534" t="str">
            <v>U</v>
          </cell>
          <cell r="G534">
            <v>0</v>
          </cell>
        </row>
        <row r="535">
          <cell r="A535" t="str">
            <v>RT-NORTHLAND-Regional Distributor-U</v>
          </cell>
          <cell r="B535" t="str">
            <v>RT</v>
          </cell>
          <cell r="C535">
            <v>2015</v>
          </cell>
          <cell r="D535" t="str">
            <v>NORTHLAND</v>
          </cell>
          <cell r="E535" t="str">
            <v>Regional Distributor</v>
          </cell>
          <cell r="F535" t="str">
            <v>U</v>
          </cell>
          <cell r="G535">
            <v>27</v>
          </cell>
        </row>
        <row r="536">
          <cell r="A536" t="str">
            <v>RT-WEST COAST-Regional Distributor-R</v>
          </cell>
          <cell r="B536" t="str">
            <v>RT</v>
          </cell>
          <cell r="C536">
            <v>2015</v>
          </cell>
          <cell r="D536" t="str">
            <v>WEST COAST</v>
          </cell>
          <cell r="E536" t="str">
            <v>Regional Distributor</v>
          </cell>
          <cell r="F536" t="str">
            <v>R</v>
          </cell>
          <cell r="G536">
            <v>10</v>
          </cell>
        </row>
        <row r="537">
          <cell r="A537" t="str">
            <v>RT-Auckland Alliance-Regional Connector-U</v>
          </cell>
          <cell r="B537" t="str">
            <v>RT</v>
          </cell>
          <cell r="C537">
            <v>2015</v>
          </cell>
          <cell r="D537" t="str">
            <v>AUCK ALLIANCE</v>
          </cell>
          <cell r="E537" t="str">
            <v>Regional Connector</v>
          </cell>
          <cell r="F537" t="str">
            <v>U</v>
          </cell>
          <cell r="G537">
            <v>0</v>
          </cell>
        </row>
        <row r="538">
          <cell r="A538" t="str">
            <v>RT-CENTRAL WAIKATO-High Volume-U</v>
          </cell>
          <cell r="B538" t="str">
            <v>RT</v>
          </cell>
          <cell r="C538">
            <v>2015</v>
          </cell>
          <cell r="D538" t="str">
            <v>CENTRAL WAIKATO</v>
          </cell>
          <cell r="E538" t="str">
            <v>High Volume</v>
          </cell>
          <cell r="F538" t="str">
            <v>U</v>
          </cell>
          <cell r="G538">
            <v>1</v>
          </cell>
        </row>
        <row r="539">
          <cell r="A539" t="str">
            <v>RT-PSMC006-Regional Distributor-R</v>
          </cell>
          <cell r="B539" t="str">
            <v>RT</v>
          </cell>
          <cell r="C539">
            <v>2015</v>
          </cell>
          <cell r="D539" t="str">
            <v>PSMC 006</v>
          </cell>
          <cell r="E539" t="str">
            <v>Regional Distributor</v>
          </cell>
          <cell r="F539" t="str">
            <v>R</v>
          </cell>
          <cell r="G539">
            <v>10</v>
          </cell>
        </row>
        <row r="540">
          <cell r="A540" t="str">
            <v>RT-WELLINGTON-National Strategic-R</v>
          </cell>
          <cell r="B540" t="str">
            <v>RT</v>
          </cell>
          <cell r="C540">
            <v>2015</v>
          </cell>
          <cell r="D540" t="str">
            <v>WELLINGTON</v>
          </cell>
          <cell r="E540" t="str">
            <v>National Strategic</v>
          </cell>
          <cell r="F540" t="str">
            <v>R</v>
          </cell>
          <cell r="G540">
            <v>0</v>
          </cell>
        </row>
        <row r="541">
          <cell r="A541" t="str">
            <v>RT-EAST WHANGANUI-High Volume-R</v>
          </cell>
          <cell r="B541" t="str">
            <v>RT</v>
          </cell>
          <cell r="C541">
            <v>2015</v>
          </cell>
          <cell r="D541" t="str">
            <v>EAST WHANGANUI</v>
          </cell>
          <cell r="E541" t="str">
            <v>High Volume</v>
          </cell>
          <cell r="F541" t="str">
            <v>R</v>
          </cell>
          <cell r="G541">
            <v>4</v>
          </cell>
        </row>
        <row r="542">
          <cell r="A542" t="str">
            <v>RT-CENTRAL WAIKATO-Regional Distributor-R</v>
          </cell>
          <cell r="B542" t="str">
            <v>RT</v>
          </cell>
          <cell r="C542">
            <v>2015</v>
          </cell>
          <cell r="D542" t="str">
            <v>CENTRAL WAIKATO</v>
          </cell>
          <cell r="E542" t="str">
            <v>Regional Distributor</v>
          </cell>
          <cell r="F542" t="str">
            <v>R</v>
          </cell>
          <cell r="G542">
            <v>14</v>
          </cell>
        </row>
        <row r="543">
          <cell r="A543" t="str">
            <v>RT-BOP WEST-Regional Connector-R</v>
          </cell>
          <cell r="B543" t="str">
            <v>RT</v>
          </cell>
          <cell r="C543">
            <v>2015</v>
          </cell>
          <cell r="D543" t="str">
            <v>BOP WEST</v>
          </cell>
          <cell r="E543" t="str">
            <v>Regional Connector</v>
          </cell>
          <cell r="F543" t="str">
            <v>R</v>
          </cell>
          <cell r="G543">
            <v>4</v>
          </cell>
        </row>
        <row r="544">
          <cell r="A544" t="str">
            <v>RT-Auckland Alliance-High Volume-U</v>
          </cell>
          <cell r="B544" t="str">
            <v>RT</v>
          </cell>
          <cell r="C544">
            <v>2015</v>
          </cell>
          <cell r="D544" t="str">
            <v>AUCK ALLIANCE</v>
          </cell>
          <cell r="E544" t="str">
            <v>High Volume</v>
          </cell>
          <cell r="F544" t="str">
            <v>U</v>
          </cell>
          <cell r="G544">
            <v>0</v>
          </cell>
        </row>
        <row r="545">
          <cell r="A545" t="str">
            <v>RT-STH CANTERBURY-Regional Connector-R</v>
          </cell>
          <cell r="B545" t="str">
            <v>RT</v>
          </cell>
          <cell r="C545">
            <v>2015</v>
          </cell>
          <cell r="D545" t="str">
            <v>STH CANTERBURY</v>
          </cell>
          <cell r="E545" t="str">
            <v>Regional Connector</v>
          </cell>
          <cell r="F545" t="str">
            <v>R</v>
          </cell>
          <cell r="G545">
            <v>11</v>
          </cell>
        </row>
        <row r="546">
          <cell r="A546" t="str">
            <v>RT-STH CANTERBURY-Regional Distributor-U</v>
          </cell>
          <cell r="B546" t="str">
            <v>RT</v>
          </cell>
          <cell r="C546">
            <v>2015</v>
          </cell>
          <cell r="D546" t="str">
            <v>STH CANTERBURY</v>
          </cell>
          <cell r="E546" t="str">
            <v>Regional Distributor</v>
          </cell>
          <cell r="F546" t="str">
            <v>U</v>
          </cell>
          <cell r="G546">
            <v>0</v>
          </cell>
        </row>
        <row r="547">
          <cell r="A547" t="str">
            <v>RT-PSMC006-Regional Connector-U</v>
          </cell>
          <cell r="B547" t="str">
            <v>RT</v>
          </cell>
          <cell r="C547">
            <v>2015</v>
          </cell>
          <cell r="D547" t="str">
            <v>PSMC 006</v>
          </cell>
          <cell r="E547" t="str">
            <v>Regional Connector</v>
          </cell>
          <cell r="F547" t="str">
            <v>U</v>
          </cell>
          <cell r="G547">
            <v>1</v>
          </cell>
        </row>
        <row r="548">
          <cell r="A548" t="str">
            <v>RT-TAURANGA CITY-High Volume-U</v>
          </cell>
          <cell r="B548" t="str">
            <v>RT</v>
          </cell>
          <cell r="C548">
            <v>2015</v>
          </cell>
          <cell r="D548" t="str">
            <v>TAURANGA CITY</v>
          </cell>
          <cell r="E548" t="str">
            <v>High Volume</v>
          </cell>
          <cell r="F548" t="str">
            <v>U</v>
          </cell>
          <cell r="G548">
            <v>0</v>
          </cell>
        </row>
        <row r="549">
          <cell r="A549" t="str">
            <v>RT-WELLINGTON-Regional Strategic-U</v>
          </cell>
          <cell r="B549" t="str">
            <v>RT</v>
          </cell>
          <cell r="C549">
            <v>2015</v>
          </cell>
          <cell r="D549" t="str">
            <v>WELLINGTON</v>
          </cell>
          <cell r="E549" t="str">
            <v>Regional Strategic</v>
          </cell>
          <cell r="F549" t="str">
            <v>U</v>
          </cell>
          <cell r="G549">
            <v>0</v>
          </cell>
        </row>
        <row r="550">
          <cell r="A550" t="str">
            <v>RT-WEST WHANGANUI-Regional Distributor-R</v>
          </cell>
          <cell r="B550" t="str">
            <v>RT</v>
          </cell>
          <cell r="C550">
            <v>2015</v>
          </cell>
          <cell r="D550" t="str">
            <v>WEST WHANGANUI</v>
          </cell>
          <cell r="E550" t="str">
            <v>Regional Distributor</v>
          </cell>
          <cell r="F550" t="str">
            <v>R</v>
          </cell>
          <cell r="G550">
            <v>244</v>
          </cell>
        </row>
        <row r="551">
          <cell r="A551" t="str">
            <v>RT-Auckland Alliance-Regional Connector-R</v>
          </cell>
          <cell r="B551" t="str">
            <v>RT</v>
          </cell>
          <cell r="C551">
            <v>2015</v>
          </cell>
          <cell r="D551" t="str">
            <v>AUCK ALLIANCE</v>
          </cell>
          <cell r="E551" t="str">
            <v>Regional Connector</v>
          </cell>
          <cell r="F551" t="str">
            <v>R</v>
          </cell>
          <cell r="G551">
            <v>0</v>
          </cell>
        </row>
        <row r="552">
          <cell r="A552" t="str">
            <v>RT-PSMC006-Regional Distributor-U</v>
          </cell>
          <cell r="B552" t="str">
            <v>RT</v>
          </cell>
          <cell r="C552">
            <v>2015</v>
          </cell>
          <cell r="D552" t="str">
            <v>PSMC 006</v>
          </cell>
          <cell r="E552" t="str">
            <v>Regional Distributor</v>
          </cell>
          <cell r="F552" t="str">
            <v>U</v>
          </cell>
          <cell r="G552">
            <v>0</v>
          </cell>
        </row>
        <row r="553">
          <cell r="A553" t="str">
            <v>RT-SOUTHLAND-Regional Strategic-U</v>
          </cell>
          <cell r="B553" t="str">
            <v>RT</v>
          </cell>
          <cell r="C553">
            <v>2015</v>
          </cell>
          <cell r="D553" t="str">
            <v>SOUTHLAND</v>
          </cell>
          <cell r="E553" t="str">
            <v>Regional Strategic</v>
          </cell>
          <cell r="F553" t="str">
            <v>U</v>
          </cell>
          <cell r="G553">
            <v>3</v>
          </cell>
        </row>
        <row r="554">
          <cell r="A554" t="str">
            <v>RT-STH CANTERBURY-Regional Connector-U</v>
          </cell>
          <cell r="B554" t="str">
            <v>RT</v>
          </cell>
          <cell r="C554">
            <v>2015</v>
          </cell>
          <cell r="D554" t="str">
            <v>STH CANTERBURY</v>
          </cell>
          <cell r="E554" t="str">
            <v>Regional Connector</v>
          </cell>
          <cell r="F554" t="str">
            <v>U</v>
          </cell>
          <cell r="G554">
            <v>1</v>
          </cell>
        </row>
        <row r="555">
          <cell r="A555" t="str">
            <v>RT-PSMC005-National Strategic-U</v>
          </cell>
          <cell r="B555" t="str">
            <v>RT</v>
          </cell>
          <cell r="C555">
            <v>2015</v>
          </cell>
          <cell r="D555" t="str">
            <v>PSMC 005</v>
          </cell>
          <cell r="E555" t="str">
            <v>National Strategic</v>
          </cell>
          <cell r="F555" t="str">
            <v>U</v>
          </cell>
          <cell r="G555">
            <v>0</v>
          </cell>
        </row>
        <row r="556">
          <cell r="A556" t="str">
            <v>RT-COASTAL OTAGO-Regional Distributor-R</v>
          </cell>
          <cell r="B556" t="str">
            <v>RT</v>
          </cell>
          <cell r="C556">
            <v>2015</v>
          </cell>
          <cell r="D556" t="str">
            <v>COASTAL OTAGO</v>
          </cell>
          <cell r="E556" t="str">
            <v>Regional Distributor</v>
          </cell>
          <cell r="F556" t="str">
            <v>R</v>
          </cell>
          <cell r="G556">
            <v>6</v>
          </cell>
        </row>
        <row r="557">
          <cell r="A557" t="str">
            <v>RT-NTH CANTERBURY-Regional Strategic-U</v>
          </cell>
          <cell r="B557" t="str">
            <v>RT</v>
          </cell>
          <cell r="C557">
            <v>2015</v>
          </cell>
          <cell r="D557" t="str">
            <v>NTH CANTERBURY</v>
          </cell>
          <cell r="E557" t="str">
            <v>Regional Strategic</v>
          </cell>
          <cell r="F557" t="str">
            <v>U</v>
          </cell>
          <cell r="G557">
            <v>3</v>
          </cell>
        </row>
        <row r="558">
          <cell r="A558" t="str">
            <v>RT-WEST COAST-Regional Strategic-R</v>
          </cell>
          <cell r="B558" t="str">
            <v>RT</v>
          </cell>
          <cell r="C558">
            <v>2015</v>
          </cell>
          <cell r="D558" t="str">
            <v>WEST COAST</v>
          </cell>
          <cell r="E558" t="str">
            <v>Regional Strategic</v>
          </cell>
          <cell r="F558" t="str">
            <v>R</v>
          </cell>
          <cell r="G558">
            <v>76</v>
          </cell>
        </row>
        <row r="559">
          <cell r="A559" t="str">
            <v>RT-EAST WAIKATO-Regional Distributor-R</v>
          </cell>
          <cell r="B559" t="str">
            <v>RT</v>
          </cell>
          <cell r="C559">
            <v>2015</v>
          </cell>
          <cell r="D559" t="str">
            <v>EAST WAIKATO</v>
          </cell>
          <cell r="E559" t="str">
            <v>Regional Distributor</v>
          </cell>
          <cell r="F559" t="str">
            <v>R</v>
          </cell>
          <cell r="G559">
            <v>64</v>
          </cell>
        </row>
        <row r="560">
          <cell r="A560" t="str">
            <v>RT-TAURANGA CITY-Regional Strategic-U</v>
          </cell>
          <cell r="B560" t="str">
            <v>RT</v>
          </cell>
          <cell r="C560">
            <v>2015</v>
          </cell>
          <cell r="D560" t="str">
            <v>TAURANGA CITY</v>
          </cell>
          <cell r="E560" t="str">
            <v>Regional Strategic</v>
          </cell>
          <cell r="F560" t="str">
            <v>U</v>
          </cell>
          <cell r="G560">
            <v>0</v>
          </cell>
        </row>
        <row r="561">
          <cell r="A561" t="str">
            <v>RT-WEST WHANGANUI-Regional Connector-U</v>
          </cell>
          <cell r="B561" t="str">
            <v>RT</v>
          </cell>
          <cell r="C561">
            <v>2015</v>
          </cell>
          <cell r="D561" t="str">
            <v>WEST WHANGANUI</v>
          </cell>
          <cell r="E561" t="str">
            <v>Regional Connector</v>
          </cell>
          <cell r="F561" t="str">
            <v>U</v>
          </cell>
          <cell r="G561">
            <v>1</v>
          </cell>
        </row>
        <row r="562">
          <cell r="A562" t="str">
            <v>RT-PSMC006-Regional Connector-R</v>
          </cell>
          <cell r="B562" t="str">
            <v>RT</v>
          </cell>
          <cell r="C562">
            <v>2015</v>
          </cell>
          <cell r="D562" t="str">
            <v>PSMC 006</v>
          </cell>
          <cell r="E562" t="str">
            <v>Regional Connector</v>
          </cell>
          <cell r="F562" t="str">
            <v>R</v>
          </cell>
          <cell r="G562">
            <v>1</v>
          </cell>
        </row>
        <row r="563">
          <cell r="A563" t="str">
            <v>RT-SOUTHLAND-Regional Strategic-R</v>
          </cell>
          <cell r="B563" t="str">
            <v>RT</v>
          </cell>
          <cell r="C563">
            <v>2015</v>
          </cell>
          <cell r="D563" t="str">
            <v>SOUTHLAND</v>
          </cell>
          <cell r="E563" t="str">
            <v>Regional Strategic</v>
          </cell>
          <cell r="F563" t="str">
            <v>R</v>
          </cell>
          <cell r="G563">
            <v>106</v>
          </cell>
        </row>
        <row r="564">
          <cell r="A564" t="str">
            <v>RT-WELLINGTON-Regional Strategic-R</v>
          </cell>
          <cell r="B564" t="str">
            <v>RT</v>
          </cell>
          <cell r="C564">
            <v>2015</v>
          </cell>
          <cell r="D564" t="str">
            <v>WELLINGTON</v>
          </cell>
          <cell r="E564" t="str">
            <v>Regional Strategic</v>
          </cell>
          <cell r="F564" t="str">
            <v>R</v>
          </cell>
          <cell r="G564">
            <v>32</v>
          </cell>
        </row>
        <row r="565">
          <cell r="A565" t="str">
            <v>RT-WEST WAIKATO-Regional Connector-R</v>
          </cell>
          <cell r="B565" t="str">
            <v>RT</v>
          </cell>
          <cell r="C565">
            <v>2015</v>
          </cell>
          <cell r="D565" t="str">
            <v>WEST WAIKATO</v>
          </cell>
          <cell r="E565" t="str">
            <v>Regional Connector</v>
          </cell>
          <cell r="F565" t="str">
            <v>R</v>
          </cell>
          <cell r="G565">
            <v>4</v>
          </cell>
        </row>
        <row r="566">
          <cell r="A566" t="str">
            <v>RT-NAPIER-Regional Strategic-U</v>
          </cell>
          <cell r="B566" t="str">
            <v>RT</v>
          </cell>
          <cell r="C566">
            <v>2015</v>
          </cell>
          <cell r="D566" t="str">
            <v>NAPIER</v>
          </cell>
          <cell r="E566" t="str">
            <v>Regional Strategic</v>
          </cell>
          <cell r="F566" t="str">
            <v>U</v>
          </cell>
          <cell r="G566">
            <v>1</v>
          </cell>
        </row>
        <row r="567">
          <cell r="A567" t="str">
            <v>RT-BOP WEST-High Volume-U</v>
          </cell>
          <cell r="B567" t="str">
            <v>RT</v>
          </cell>
          <cell r="C567">
            <v>2015</v>
          </cell>
          <cell r="D567" t="str">
            <v>BOP WEST</v>
          </cell>
          <cell r="E567" t="str">
            <v>High Volume</v>
          </cell>
          <cell r="F567" t="str">
            <v>U</v>
          </cell>
          <cell r="G567">
            <v>0</v>
          </cell>
        </row>
        <row r="568">
          <cell r="A568" t="str">
            <v>RT-WEST WHANGANUI-Regional Distributor-U</v>
          </cell>
          <cell r="B568" t="str">
            <v>RT</v>
          </cell>
          <cell r="C568">
            <v>2015</v>
          </cell>
          <cell r="D568" t="str">
            <v>WEST WHANGANUI</v>
          </cell>
          <cell r="E568" t="str">
            <v>Regional Distributor</v>
          </cell>
          <cell r="F568" t="str">
            <v>U</v>
          </cell>
          <cell r="G568">
            <v>5</v>
          </cell>
        </row>
        <row r="569">
          <cell r="A569" t="str">
            <v>RT-GISBORNE-Regional Connector-U</v>
          </cell>
          <cell r="B569" t="str">
            <v>RT</v>
          </cell>
          <cell r="C569">
            <v>2015</v>
          </cell>
          <cell r="D569" t="str">
            <v>GISBORNE</v>
          </cell>
          <cell r="E569" t="str">
            <v>Regional Connector</v>
          </cell>
          <cell r="F569" t="str">
            <v>U</v>
          </cell>
          <cell r="G569">
            <v>0</v>
          </cell>
        </row>
        <row r="570">
          <cell r="A570" t="str">
            <v>RT-OTAGO CENTRAL-Regional Distributor-R</v>
          </cell>
          <cell r="B570" t="str">
            <v>RT</v>
          </cell>
          <cell r="C570">
            <v>2015</v>
          </cell>
          <cell r="D570" t="str">
            <v>OTAGO CENTRAL</v>
          </cell>
          <cell r="E570" t="str">
            <v>Regional Distributor</v>
          </cell>
          <cell r="F570" t="str">
            <v>R</v>
          </cell>
          <cell r="G570">
            <v>1</v>
          </cell>
        </row>
        <row r="571">
          <cell r="A571" t="str">
            <v>RT-ROTORUA DIST-Regional Connector-R</v>
          </cell>
          <cell r="B571" t="str">
            <v>RT</v>
          </cell>
          <cell r="C571">
            <v>2015</v>
          </cell>
          <cell r="D571" t="str">
            <v>ROTORUA DIST</v>
          </cell>
          <cell r="E571" t="str">
            <v>Regional Connector</v>
          </cell>
          <cell r="F571" t="str">
            <v>R</v>
          </cell>
          <cell r="G571">
            <v>1</v>
          </cell>
        </row>
        <row r="572">
          <cell r="A572" t="str">
            <v>RT-NTH CANTERBURY-National Strategic-U</v>
          </cell>
          <cell r="B572" t="str">
            <v>RT</v>
          </cell>
          <cell r="C572">
            <v>2015</v>
          </cell>
          <cell r="D572" t="str">
            <v>NTH CANTERBURY</v>
          </cell>
          <cell r="E572" t="str">
            <v>National Strategic</v>
          </cell>
          <cell r="F572" t="str">
            <v>U</v>
          </cell>
          <cell r="G572">
            <v>23</v>
          </cell>
        </row>
        <row r="573">
          <cell r="A573" t="str">
            <v>RT-NELSON-Regional Connector-U</v>
          </cell>
          <cell r="B573" t="str">
            <v>RT</v>
          </cell>
          <cell r="C573">
            <v>2015</v>
          </cell>
          <cell r="D573" t="str">
            <v>NELSON</v>
          </cell>
          <cell r="E573" t="str">
            <v>Regional Connector</v>
          </cell>
          <cell r="F573" t="str">
            <v>U</v>
          </cell>
          <cell r="G573">
            <v>1</v>
          </cell>
        </row>
        <row r="574">
          <cell r="A574" t="str">
            <v>RT-WEST COAST-Regional Strategic-U</v>
          </cell>
          <cell r="B574" t="str">
            <v>RT</v>
          </cell>
          <cell r="C574">
            <v>2015</v>
          </cell>
          <cell r="D574" t="str">
            <v>WEST COAST</v>
          </cell>
          <cell r="E574" t="str">
            <v>Regional Strategic</v>
          </cell>
          <cell r="F574" t="str">
            <v>U</v>
          </cell>
          <cell r="G574">
            <v>2</v>
          </cell>
        </row>
        <row r="575">
          <cell r="A575" t="str">
            <v>RT-NTH CANTERBURY-Regional Distributor-R</v>
          </cell>
          <cell r="B575" t="str">
            <v>RT</v>
          </cell>
          <cell r="C575">
            <v>2015</v>
          </cell>
          <cell r="D575" t="str">
            <v>NTH CANTERBURY</v>
          </cell>
          <cell r="E575" t="str">
            <v>Regional Distributor</v>
          </cell>
          <cell r="F575" t="str">
            <v>R</v>
          </cell>
          <cell r="G575">
            <v>7</v>
          </cell>
        </row>
        <row r="576">
          <cell r="A576" t="str">
            <v>RT-EAST WHANGANUI-Regional Connector-U</v>
          </cell>
          <cell r="B576" t="str">
            <v>RT</v>
          </cell>
          <cell r="C576">
            <v>2015</v>
          </cell>
          <cell r="D576" t="str">
            <v>EAST WHANGANUI</v>
          </cell>
          <cell r="E576" t="str">
            <v>Regional Connector</v>
          </cell>
          <cell r="F576" t="str">
            <v>U</v>
          </cell>
          <cell r="G576">
            <v>0</v>
          </cell>
        </row>
        <row r="577">
          <cell r="A577" t="str">
            <v>RT-WEST WAIKATO-High Volume-U</v>
          </cell>
          <cell r="B577" t="str">
            <v>RT</v>
          </cell>
          <cell r="C577">
            <v>2015</v>
          </cell>
          <cell r="D577" t="str">
            <v>WEST WAIKATO</v>
          </cell>
          <cell r="E577" t="str">
            <v>High Volume</v>
          </cell>
          <cell r="F577" t="str">
            <v>U</v>
          </cell>
          <cell r="G577">
            <v>2</v>
          </cell>
        </row>
        <row r="578">
          <cell r="A578" t="str">
            <v>RT-NORTHLAND-Regional Strategic-R</v>
          </cell>
          <cell r="B578" t="str">
            <v>RT</v>
          </cell>
          <cell r="C578">
            <v>2015</v>
          </cell>
          <cell r="D578" t="str">
            <v>NORTHLAND</v>
          </cell>
          <cell r="E578" t="str">
            <v>Regional Strategic</v>
          </cell>
          <cell r="F578" t="str">
            <v>R</v>
          </cell>
          <cell r="G578">
            <v>33</v>
          </cell>
        </row>
        <row r="579">
          <cell r="A579" t="str">
            <v>RT-BOP EAST-Regional Connector-R</v>
          </cell>
          <cell r="B579" t="str">
            <v>RT</v>
          </cell>
          <cell r="C579">
            <v>2015</v>
          </cell>
          <cell r="D579" t="str">
            <v>BOP EAST</v>
          </cell>
          <cell r="E579" t="str">
            <v>Regional Connector</v>
          </cell>
          <cell r="F579" t="str">
            <v>R</v>
          </cell>
          <cell r="G579">
            <v>45</v>
          </cell>
        </row>
        <row r="580">
          <cell r="A580" t="str">
            <v>RT-Unknown-High Volume-R</v>
          </cell>
          <cell r="B580" t="str">
            <v>RT</v>
          </cell>
          <cell r="C580">
            <v>2015</v>
          </cell>
          <cell r="D580" t="str">
            <v>Unknown</v>
          </cell>
          <cell r="E580" t="str">
            <v>High Volume</v>
          </cell>
          <cell r="F580" t="str">
            <v>R</v>
          </cell>
          <cell r="G580">
            <v>8</v>
          </cell>
        </row>
        <row r="581">
          <cell r="A581" t="str">
            <v>RT-NTH CANTERBURY-Regional Distributor-U</v>
          </cell>
          <cell r="B581" t="str">
            <v>RT</v>
          </cell>
          <cell r="C581">
            <v>2015</v>
          </cell>
          <cell r="D581" t="str">
            <v>NTH CANTERBURY</v>
          </cell>
          <cell r="E581" t="str">
            <v>Regional Distributor</v>
          </cell>
          <cell r="F581" t="str">
            <v>U</v>
          </cell>
          <cell r="G581">
            <v>1</v>
          </cell>
        </row>
        <row r="582">
          <cell r="A582" t="str">
            <v>RT-WEST WAIKATO-Regional Strategic-U</v>
          </cell>
          <cell r="B582" t="str">
            <v>RT</v>
          </cell>
          <cell r="C582">
            <v>2015</v>
          </cell>
          <cell r="D582" t="str">
            <v>WEST WAIKATO</v>
          </cell>
          <cell r="E582" t="str">
            <v>Regional Strategic</v>
          </cell>
          <cell r="F582" t="str">
            <v>U</v>
          </cell>
          <cell r="G582">
            <v>0</v>
          </cell>
        </row>
        <row r="583">
          <cell r="A583" t="str">
            <v>RT-COASTAL OTAGO-Regional Distributor-U</v>
          </cell>
          <cell r="B583" t="str">
            <v>RT</v>
          </cell>
          <cell r="C583">
            <v>2015</v>
          </cell>
          <cell r="D583" t="str">
            <v>COASTAL OTAGO</v>
          </cell>
          <cell r="E583" t="str">
            <v>Regional Distributor</v>
          </cell>
          <cell r="F583" t="str">
            <v>U</v>
          </cell>
          <cell r="G583">
            <v>2</v>
          </cell>
        </row>
        <row r="584">
          <cell r="A584" t="str">
            <v>RT-EAST WHANGANUI-Regional Distributor-R</v>
          </cell>
          <cell r="B584" t="str">
            <v>RT</v>
          </cell>
          <cell r="C584">
            <v>2015</v>
          </cell>
          <cell r="D584" t="str">
            <v>EAST WHANGANUI</v>
          </cell>
          <cell r="E584" t="str">
            <v>Regional Distributor</v>
          </cell>
          <cell r="F584" t="str">
            <v>R</v>
          </cell>
          <cell r="G584">
            <v>2</v>
          </cell>
        </row>
        <row r="585">
          <cell r="A585" t="str">
            <v>RT-EAST WHANGANUI-Regional Strategic-R</v>
          </cell>
          <cell r="B585" t="str">
            <v>RT</v>
          </cell>
          <cell r="C585">
            <v>2015</v>
          </cell>
          <cell r="D585" t="str">
            <v>EAST WHANGANUI</v>
          </cell>
          <cell r="E585" t="str">
            <v>Regional Strategic</v>
          </cell>
          <cell r="F585" t="str">
            <v>R</v>
          </cell>
          <cell r="G585">
            <v>9</v>
          </cell>
        </row>
        <row r="586">
          <cell r="A586" t="str">
            <v>RT-WEST WAIKATO-Regional Strategic-R</v>
          </cell>
          <cell r="B586" t="str">
            <v>RT</v>
          </cell>
          <cell r="C586">
            <v>2015</v>
          </cell>
          <cell r="D586" t="str">
            <v>WEST WAIKATO</v>
          </cell>
          <cell r="E586" t="str">
            <v>Regional Strategic</v>
          </cell>
          <cell r="F586" t="str">
            <v>R</v>
          </cell>
          <cell r="G586">
            <v>1</v>
          </cell>
        </row>
        <row r="587">
          <cell r="A587" t="str">
            <v>RT-NAPIER-High Volume-U</v>
          </cell>
          <cell r="B587" t="str">
            <v>RT</v>
          </cell>
          <cell r="C587">
            <v>2015</v>
          </cell>
          <cell r="D587" t="str">
            <v>NAPIER</v>
          </cell>
          <cell r="E587" t="str">
            <v>High Volume</v>
          </cell>
          <cell r="F587" t="str">
            <v>U</v>
          </cell>
          <cell r="G587">
            <v>0</v>
          </cell>
        </row>
        <row r="588">
          <cell r="A588" t="str">
            <v>RT-EAST WAIKATO-High Volume-R</v>
          </cell>
          <cell r="B588" t="str">
            <v>RT</v>
          </cell>
          <cell r="C588">
            <v>2015</v>
          </cell>
          <cell r="D588" t="str">
            <v>EAST WAIKATO</v>
          </cell>
          <cell r="E588" t="str">
            <v>High Volume</v>
          </cell>
          <cell r="F588" t="str">
            <v>R</v>
          </cell>
          <cell r="G588">
            <v>3</v>
          </cell>
        </row>
        <row r="589">
          <cell r="A589" t="str">
            <v>RT-EAST WHANGANUI-National Strategic-R</v>
          </cell>
          <cell r="B589" t="str">
            <v>RT</v>
          </cell>
          <cell r="C589">
            <v>2015</v>
          </cell>
          <cell r="D589" t="str">
            <v>EAST WHANGANUI</v>
          </cell>
          <cell r="E589" t="str">
            <v>National Strategic</v>
          </cell>
          <cell r="F589" t="str">
            <v>R</v>
          </cell>
          <cell r="G589">
            <v>45</v>
          </cell>
        </row>
        <row r="590">
          <cell r="A590" t="str">
            <v>RT-EAST WAIKATO-Regional Distributor-U</v>
          </cell>
          <cell r="B590" t="str">
            <v>RT</v>
          </cell>
          <cell r="C590">
            <v>2015</v>
          </cell>
          <cell r="D590" t="str">
            <v>EAST WAIKATO</v>
          </cell>
          <cell r="E590" t="str">
            <v>Regional Distributor</v>
          </cell>
          <cell r="F590" t="str">
            <v>U</v>
          </cell>
          <cell r="G590">
            <v>7</v>
          </cell>
        </row>
        <row r="591">
          <cell r="A591" t="str">
            <v>RT-NTH CANTERBURY-National Strategic-R</v>
          </cell>
          <cell r="B591" t="str">
            <v>RT</v>
          </cell>
          <cell r="C591">
            <v>2015</v>
          </cell>
          <cell r="D591" t="str">
            <v>NTH CANTERBURY</v>
          </cell>
          <cell r="E591" t="str">
            <v>National Strategic</v>
          </cell>
          <cell r="F591" t="str">
            <v>R</v>
          </cell>
          <cell r="G591">
            <v>102</v>
          </cell>
        </row>
        <row r="592">
          <cell r="A592" t="str">
            <v>RT-NTH CANTERBURY-Regional Strategic-R</v>
          </cell>
          <cell r="B592" t="str">
            <v>RT</v>
          </cell>
          <cell r="C592">
            <v>2015</v>
          </cell>
          <cell r="D592" t="str">
            <v>NTH CANTERBURY</v>
          </cell>
          <cell r="E592" t="str">
            <v>Regional Strategic</v>
          </cell>
          <cell r="F592" t="str">
            <v>R</v>
          </cell>
          <cell r="G592">
            <v>28</v>
          </cell>
        </row>
        <row r="593">
          <cell r="A593" t="str">
            <v>RT-TAURANGA CITY-Regional Distributor-R</v>
          </cell>
          <cell r="B593" t="str">
            <v>RT</v>
          </cell>
          <cell r="C593">
            <v>2015</v>
          </cell>
          <cell r="D593" t="str">
            <v>TAURANGA CITY</v>
          </cell>
          <cell r="E593" t="str">
            <v>Regional Distributor</v>
          </cell>
          <cell r="F593" t="str">
            <v>R</v>
          </cell>
          <cell r="G593">
            <v>0</v>
          </cell>
        </row>
        <row r="594">
          <cell r="A594" t="str">
            <v>RT-BOP WEST-Regional Strategic-R</v>
          </cell>
          <cell r="B594" t="str">
            <v>RT</v>
          </cell>
          <cell r="C594">
            <v>2015</v>
          </cell>
          <cell r="D594" t="str">
            <v>BOP WEST</v>
          </cell>
          <cell r="E594" t="str">
            <v>Regional Strategic</v>
          </cell>
          <cell r="F594" t="str">
            <v>R</v>
          </cell>
          <cell r="G594">
            <v>9</v>
          </cell>
        </row>
        <row r="595">
          <cell r="A595" t="str">
            <v>RT-WEST WAIKATO-Regional Connector-U</v>
          </cell>
          <cell r="B595" t="str">
            <v>RT</v>
          </cell>
          <cell r="C595">
            <v>2015</v>
          </cell>
          <cell r="D595" t="str">
            <v>WEST WAIKATO</v>
          </cell>
          <cell r="E595" t="str">
            <v>Regional Connector</v>
          </cell>
          <cell r="F595" t="str">
            <v>U</v>
          </cell>
          <cell r="G595">
            <v>0</v>
          </cell>
        </row>
        <row r="596">
          <cell r="A596" t="str">
            <v>RT-WEST COAST-Regional Distributor-U</v>
          </cell>
          <cell r="B596" t="str">
            <v>RT</v>
          </cell>
          <cell r="C596">
            <v>2015</v>
          </cell>
          <cell r="D596" t="str">
            <v>WEST COAST</v>
          </cell>
          <cell r="E596" t="str">
            <v>Regional Distributor</v>
          </cell>
          <cell r="F596" t="str">
            <v>U</v>
          </cell>
          <cell r="G596">
            <v>4</v>
          </cell>
        </row>
        <row r="597">
          <cell r="A597" t="str">
            <v>RT-OTAGO CENTRAL-Regional Connector-R</v>
          </cell>
          <cell r="B597" t="str">
            <v>RT</v>
          </cell>
          <cell r="C597">
            <v>2015</v>
          </cell>
          <cell r="D597" t="str">
            <v>OTAGO CENTRAL</v>
          </cell>
          <cell r="E597" t="str">
            <v>Regional Connector</v>
          </cell>
          <cell r="F597" t="str">
            <v>R</v>
          </cell>
          <cell r="G597">
            <v>42</v>
          </cell>
        </row>
        <row r="598">
          <cell r="A598" t="str">
            <v>RT-NORTHLAND-National Strategic-R</v>
          </cell>
          <cell r="B598" t="str">
            <v>RT</v>
          </cell>
          <cell r="C598">
            <v>2015</v>
          </cell>
          <cell r="D598" t="str">
            <v>NORTHLAND</v>
          </cell>
          <cell r="E598" t="str">
            <v>National Strategic</v>
          </cell>
          <cell r="F598" t="str">
            <v>R</v>
          </cell>
          <cell r="G598">
            <v>37</v>
          </cell>
        </row>
        <row r="599">
          <cell r="A599" t="str">
            <v>RT-GISBORNE-Regional Distributor-R</v>
          </cell>
          <cell r="B599" t="str">
            <v>RT</v>
          </cell>
          <cell r="C599">
            <v>2015</v>
          </cell>
          <cell r="D599" t="str">
            <v>GISBORNE</v>
          </cell>
          <cell r="E599" t="str">
            <v>Regional Distributor</v>
          </cell>
          <cell r="F599" t="str">
            <v>R</v>
          </cell>
          <cell r="G599">
            <v>119</v>
          </cell>
        </row>
        <row r="600">
          <cell r="A600" t="str">
            <v>RT-OTAGO CENTRAL-Regional Distributor-U</v>
          </cell>
          <cell r="B600" t="str">
            <v>RT</v>
          </cell>
          <cell r="C600">
            <v>2015</v>
          </cell>
          <cell r="D600" t="str">
            <v>OTAGO CENTRAL</v>
          </cell>
          <cell r="E600" t="str">
            <v>Regional Distributor</v>
          </cell>
          <cell r="F600" t="str">
            <v>U</v>
          </cell>
          <cell r="G600">
            <v>2</v>
          </cell>
        </row>
        <row r="601">
          <cell r="A601" t="str">
            <v>RT-CENTRAL WAIKATO-Regional Connector-U</v>
          </cell>
          <cell r="B601" t="str">
            <v>RT</v>
          </cell>
          <cell r="C601">
            <v>2015</v>
          </cell>
          <cell r="D601" t="str">
            <v>CENTRAL WAIKATO</v>
          </cell>
          <cell r="E601" t="str">
            <v>Regional Connector</v>
          </cell>
          <cell r="F601" t="str">
            <v>U</v>
          </cell>
          <cell r="G601">
            <v>0</v>
          </cell>
        </row>
        <row r="602">
          <cell r="A602" t="str">
            <v>RT-NELSON-Regional Distributor-U</v>
          </cell>
          <cell r="B602" t="str">
            <v>RT</v>
          </cell>
          <cell r="C602">
            <v>2015</v>
          </cell>
          <cell r="D602" t="str">
            <v>NELSON</v>
          </cell>
          <cell r="E602" t="str">
            <v>Regional Distributor</v>
          </cell>
          <cell r="F602" t="str">
            <v>U</v>
          </cell>
          <cell r="G602">
            <v>1</v>
          </cell>
        </row>
        <row r="603">
          <cell r="A603" t="str">
            <v>RT-BOP WEST-Regional Distributor-R</v>
          </cell>
          <cell r="B603" t="str">
            <v>RT</v>
          </cell>
          <cell r="C603">
            <v>2015</v>
          </cell>
          <cell r="D603" t="str">
            <v>BOP WEST</v>
          </cell>
          <cell r="E603" t="str">
            <v>Regional Distributor</v>
          </cell>
          <cell r="F603" t="str">
            <v>R</v>
          </cell>
          <cell r="G603">
            <v>0</v>
          </cell>
        </row>
        <row r="604">
          <cell r="A604" t="str">
            <v>RT-EAST WHANGANUI-Regional Distributor-U</v>
          </cell>
          <cell r="B604" t="str">
            <v>RT</v>
          </cell>
          <cell r="C604">
            <v>2015</v>
          </cell>
          <cell r="D604" t="str">
            <v>EAST WHANGANUI</v>
          </cell>
          <cell r="E604" t="str">
            <v>Regional Distributor</v>
          </cell>
          <cell r="F604" t="str">
            <v>U</v>
          </cell>
          <cell r="G604">
            <v>0</v>
          </cell>
        </row>
        <row r="605">
          <cell r="A605" t="str">
            <v>RT-BOP EAST-Regional Distributor-R</v>
          </cell>
          <cell r="B605" t="str">
            <v>RT</v>
          </cell>
          <cell r="C605">
            <v>2015</v>
          </cell>
          <cell r="D605" t="str">
            <v>BOP EAST</v>
          </cell>
          <cell r="E605" t="str">
            <v>Regional Distributor</v>
          </cell>
          <cell r="F605" t="str">
            <v>R</v>
          </cell>
          <cell r="G605">
            <v>27</v>
          </cell>
        </row>
        <row r="606">
          <cell r="A606" t="str">
            <v>RT-NAPIER-Regional Strategic-R</v>
          </cell>
          <cell r="B606" t="str">
            <v>RT</v>
          </cell>
          <cell r="C606">
            <v>2015</v>
          </cell>
          <cell r="D606" t="str">
            <v>NAPIER</v>
          </cell>
          <cell r="E606" t="str">
            <v>Regional Strategic</v>
          </cell>
          <cell r="F606" t="str">
            <v>R</v>
          </cell>
          <cell r="G606">
            <v>73</v>
          </cell>
        </row>
        <row r="607">
          <cell r="A607" t="str">
            <v>RT-MARLBOROUGH-Regional Distributor-R</v>
          </cell>
          <cell r="B607" t="str">
            <v>RT</v>
          </cell>
          <cell r="C607">
            <v>2015</v>
          </cell>
          <cell r="D607" t="str">
            <v>MARLBOROUGH</v>
          </cell>
          <cell r="E607" t="str">
            <v>Regional Distributor</v>
          </cell>
          <cell r="F607" t="str">
            <v>R</v>
          </cell>
          <cell r="G607">
            <v>5</v>
          </cell>
        </row>
        <row r="608">
          <cell r="A608" t="str">
            <v>RT-EAST WHANGANUI-Regional Connector-R</v>
          </cell>
          <cell r="B608" t="str">
            <v>RT</v>
          </cell>
          <cell r="C608">
            <v>2015</v>
          </cell>
          <cell r="D608" t="str">
            <v>EAST WHANGANUI</v>
          </cell>
          <cell r="E608" t="str">
            <v>Regional Connector</v>
          </cell>
          <cell r="F608" t="str">
            <v>R</v>
          </cell>
          <cell r="G608">
            <v>2</v>
          </cell>
        </row>
        <row r="609">
          <cell r="A609" t="str">
            <v>RT-GISBORNE-Regional Distributor-U</v>
          </cell>
          <cell r="B609" t="str">
            <v>RT</v>
          </cell>
          <cell r="C609">
            <v>2015</v>
          </cell>
          <cell r="D609" t="str">
            <v>GISBORNE</v>
          </cell>
          <cell r="E609" t="str">
            <v>Regional Distributor</v>
          </cell>
          <cell r="F609" t="str">
            <v>U</v>
          </cell>
          <cell r="G609">
            <v>10</v>
          </cell>
        </row>
        <row r="610">
          <cell r="A610" t="str">
            <v>RT-ROTORUA DIST-Regional Distributor-U</v>
          </cell>
          <cell r="B610" t="str">
            <v>RT</v>
          </cell>
          <cell r="C610">
            <v>2015</v>
          </cell>
          <cell r="D610" t="str">
            <v>ROTORUA DIST</v>
          </cell>
          <cell r="E610" t="str">
            <v>Regional Distributor</v>
          </cell>
          <cell r="F610" t="str">
            <v>U</v>
          </cell>
          <cell r="G610">
            <v>2</v>
          </cell>
        </row>
        <row r="611">
          <cell r="A611" t="str">
            <v>RT-STH CANTERBURY-National Strategic-U</v>
          </cell>
          <cell r="B611" t="str">
            <v>RT</v>
          </cell>
          <cell r="C611">
            <v>2015</v>
          </cell>
          <cell r="D611" t="str">
            <v>STH CANTERBURY</v>
          </cell>
          <cell r="E611" t="str">
            <v>National Strategic</v>
          </cell>
          <cell r="F611" t="str">
            <v>U</v>
          </cell>
          <cell r="G611">
            <v>2</v>
          </cell>
        </row>
        <row r="612">
          <cell r="A612" t="str">
            <v>RT-BOP WEST-Regional Strategic-U</v>
          </cell>
          <cell r="B612" t="str">
            <v>RT</v>
          </cell>
          <cell r="C612">
            <v>2015</v>
          </cell>
          <cell r="D612" t="str">
            <v>BOP WEST</v>
          </cell>
          <cell r="E612" t="str">
            <v>Regional Strategic</v>
          </cell>
          <cell r="F612" t="str">
            <v>U</v>
          </cell>
          <cell r="G612">
            <v>0</v>
          </cell>
        </row>
        <row r="613">
          <cell r="A613" t="str">
            <v>RT-NELSON-Regional Strategic-R</v>
          </cell>
          <cell r="B613" t="str">
            <v>RT</v>
          </cell>
          <cell r="C613">
            <v>2015</v>
          </cell>
          <cell r="D613" t="str">
            <v>NELSON</v>
          </cell>
          <cell r="E613" t="str">
            <v>Regional Strategic</v>
          </cell>
          <cell r="F613" t="str">
            <v>R</v>
          </cell>
          <cell r="G613">
            <v>35</v>
          </cell>
        </row>
        <row r="614">
          <cell r="A614" t="str">
            <v>RT-NTH CANTERBURY-High Volume-R</v>
          </cell>
          <cell r="B614" t="str">
            <v>RT</v>
          </cell>
          <cell r="C614">
            <v>2015</v>
          </cell>
          <cell r="D614" t="str">
            <v>NTH CANTERBURY</v>
          </cell>
          <cell r="E614" t="str">
            <v>High Volume</v>
          </cell>
          <cell r="F614" t="str">
            <v>R</v>
          </cell>
          <cell r="G614">
            <v>4</v>
          </cell>
        </row>
        <row r="615">
          <cell r="A615" t="str">
            <v>RT-NAPIER-High Volume-R</v>
          </cell>
          <cell r="B615" t="str">
            <v>RT</v>
          </cell>
          <cell r="C615">
            <v>2015</v>
          </cell>
          <cell r="D615" t="str">
            <v>NAPIER</v>
          </cell>
          <cell r="E615" t="str">
            <v>High Volume</v>
          </cell>
          <cell r="F615" t="str">
            <v>R</v>
          </cell>
          <cell r="G615">
            <v>0</v>
          </cell>
        </row>
        <row r="616">
          <cell r="A616" t="str">
            <v>RT-WEST COAST-Regional Connector-R</v>
          </cell>
          <cell r="B616" t="str">
            <v>RT</v>
          </cell>
          <cell r="C616">
            <v>2015</v>
          </cell>
          <cell r="D616" t="str">
            <v>WEST COAST</v>
          </cell>
          <cell r="E616" t="str">
            <v>Regional Connector</v>
          </cell>
          <cell r="F616" t="str">
            <v>R</v>
          </cell>
          <cell r="G616">
            <v>235</v>
          </cell>
        </row>
        <row r="617">
          <cell r="A617" t="str">
            <v>RT-NTH CANTERBURY-Regional Connector-U</v>
          </cell>
          <cell r="B617" t="str">
            <v>RT</v>
          </cell>
          <cell r="C617">
            <v>2015</v>
          </cell>
          <cell r="D617" t="str">
            <v>NTH CANTERBURY</v>
          </cell>
          <cell r="E617" t="str">
            <v>Regional Connector</v>
          </cell>
          <cell r="F617" t="str">
            <v>U</v>
          </cell>
          <cell r="G617">
            <v>1</v>
          </cell>
        </row>
        <row r="618">
          <cell r="A618" t="str">
            <v>RT-WEST WHANGANUI-Regional Strategic-R</v>
          </cell>
          <cell r="B618" t="str">
            <v>RT</v>
          </cell>
          <cell r="C618">
            <v>2015</v>
          </cell>
          <cell r="D618" t="str">
            <v>WEST WHANGANUI</v>
          </cell>
          <cell r="E618" t="str">
            <v>Regional Strategic</v>
          </cell>
          <cell r="F618" t="str">
            <v>R</v>
          </cell>
          <cell r="G618">
            <v>42</v>
          </cell>
        </row>
        <row r="619">
          <cell r="A619" t="str">
            <v>RT-NAPIER-National Strategic-R</v>
          </cell>
          <cell r="B619" t="str">
            <v>RT</v>
          </cell>
          <cell r="C619">
            <v>2015</v>
          </cell>
          <cell r="D619" t="str">
            <v>NAPIER</v>
          </cell>
          <cell r="E619" t="str">
            <v>National Strategic</v>
          </cell>
          <cell r="F619" t="str">
            <v>R</v>
          </cell>
          <cell r="G619">
            <v>9</v>
          </cell>
        </row>
        <row r="620">
          <cell r="A620" t="str">
            <v>RT-OTAGO CENTRAL-Regional Connector-U</v>
          </cell>
          <cell r="B620" t="str">
            <v>RT</v>
          </cell>
          <cell r="C620">
            <v>2015</v>
          </cell>
          <cell r="D620" t="str">
            <v>OTAGO CENTRAL</v>
          </cell>
          <cell r="E620" t="str">
            <v>Regional Connector</v>
          </cell>
          <cell r="F620" t="str">
            <v>U</v>
          </cell>
          <cell r="G620">
            <v>0</v>
          </cell>
        </row>
        <row r="621">
          <cell r="A621" t="str">
            <v>RT-EAST WHANGANUI-Regional Strategic-U</v>
          </cell>
          <cell r="B621" t="str">
            <v>RT</v>
          </cell>
          <cell r="C621">
            <v>2015</v>
          </cell>
          <cell r="D621" t="str">
            <v>EAST WHANGANUI</v>
          </cell>
          <cell r="E621" t="str">
            <v>Regional Strategic</v>
          </cell>
          <cell r="F621" t="str">
            <v>U</v>
          </cell>
          <cell r="G621">
            <v>1</v>
          </cell>
        </row>
        <row r="622">
          <cell r="A622" t="str">
            <v>RT-CENTRAL WAIKATO-Regional Strategic-R</v>
          </cell>
          <cell r="B622" t="str">
            <v>RT</v>
          </cell>
          <cell r="C622">
            <v>2015</v>
          </cell>
          <cell r="D622" t="str">
            <v>CENTRAL WAIKATO</v>
          </cell>
          <cell r="E622" t="str">
            <v>Regional Strategic</v>
          </cell>
          <cell r="F622" t="str">
            <v>R</v>
          </cell>
          <cell r="G622">
            <v>19</v>
          </cell>
        </row>
        <row r="623">
          <cell r="A623" t="str">
            <v>RT-WELLINGTON-Regional Distributor-R</v>
          </cell>
          <cell r="B623" t="str">
            <v>RT</v>
          </cell>
          <cell r="C623">
            <v>2015</v>
          </cell>
          <cell r="D623" t="str">
            <v>WELLINGTON</v>
          </cell>
          <cell r="E623" t="str">
            <v>Regional Distributor</v>
          </cell>
          <cell r="F623" t="str">
            <v>R</v>
          </cell>
          <cell r="G623">
            <v>1</v>
          </cell>
        </row>
        <row r="624">
          <cell r="A624" t="str">
            <v>RT-BOP EAST-Regional Connector-U</v>
          </cell>
          <cell r="B624" t="str">
            <v>RT</v>
          </cell>
          <cell r="C624">
            <v>2015</v>
          </cell>
          <cell r="D624" t="str">
            <v>BOP EAST</v>
          </cell>
          <cell r="E624" t="str">
            <v>Regional Connector</v>
          </cell>
          <cell r="F624" t="str">
            <v>U</v>
          </cell>
          <cell r="G624">
            <v>1</v>
          </cell>
        </row>
        <row r="625">
          <cell r="A625" t="str">
            <v>RT-Unknown-High Volume-U</v>
          </cell>
          <cell r="B625" t="str">
            <v>RT</v>
          </cell>
          <cell r="C625">
            <v>2015</v>
          </cell>
          <cell r="D625" t="str">
            <v>Unknown</v>
          </cell>
          <cell r="E625" t="str">
            <v>High Volume</v>
          </cell>
          <cell r="F625" t="str">
            <v>U</v>
          </cell>
          <cell r="G625">
            <v>0</v>
          </cell>
        </row>
        <row r="626">
          <cell r="A626" t="str">
            <v>RT-WELLINGTON-Regional Distributor-U</v>
          </cell>
          <cell r="B626" t="str">
            <v>RT</v>
          </cell>
          <cell r="C626">
            <v>2015</v>
          </cell>
          <cell r="D626" t="str">
            <v>WELLINGTON</v>
          </cell>
          <cell r="E626" t="str">
            <v>Regional Distributor</v>
          </cell>
          <cell r="F626" t="str">
            <v>U</v>
          </cell>
          <cell r="G626">
            <v>2</v>
          </cell>
        </row>
        <row r="627">
          <cell r="A627" t="str">
            <v>RT-MARLBOROUGH-National Strategic-U</v>
          </cell>
          <cell r="B627" t="str">
            <v>RT</v>
          </cell>
          <cell r="C627">
            <v>2015</v>
          </cell>
          <cell r="D627" t="str">
            <v>MARLBOROUGH</v>
          </cell>
          <cell r="E627" t="str">
            <v>National Strategic</v>
          </cell>
          <cell r="F627" t="str">
            <v>U</v>
          </cell>
          <cell r="G627">
            <v>1</v>
          </cell>
        </row>
        <row r="628">
          <cell r="A628" t="str">
            <v>RT-OTAGO CENTRAL-Regional Strategic-U</v>
          </cell>
          <cell r="B628" t="str">
            <v>RT</v>
          </cell>
          <cell r="C628">
            <v>2015</v>
          </cell>
          <cell r="D628" t="str">
            <v>OTAGO CENTRAL</v>
          </cell>
          <cell r="E628" t="str">
            <v>Regional Strategic</v>
          </cell>
          <cell r="F628" t="str">
            <v>U</v>
          </cell>
          <cell r="G628">
            <v>4</v>
          </cell>
        </row>
        <row r="629">
          <cell r="A629" t="str">
            <v>RT-EAST WAIKATO-Regional Connector-U</v>
          </cell>
          <cell r="B629" t="str">
            <v>RT</v>
          </cell>
          <cell r="C629">
            <v>2015</v>
          </cell>
          <cell r="D629" t="str">
            <v>EAST WAIKATO</v>
          </cell>
          <cell r="E629" t="str">
            <v>Regional Connector</v>
          </cell>
          <cell r="F629" t="str">
            <v>U</v>
          </cell>
          <cell r="G629">
            <v>4</v>
          </cell>
        </row>
        <row r="630">
          <cell r="A630" t="str">
            <v>RT-NTH CANTERBURY-High Volume-U</v>
          </cell>
          <cell r="B630" t="str">
            <v>RT</v>
          </cell>
          <cell r="C630">
            <v>2015</v>
          </cell>
          <cell r="D630" t="str">
            <v>NTH CANTERBURY</v>
          </cell>
          <cell r="E630" t="str">
            <v>High Volume</v>
          </cell>
          <cell r="F630" t="str">
            <v>U</v>
          </cell>
          <cell r="G630">
            <v>6</v>
          </cell>
        </row>
        <row r="631">
          <cell r="A631" t="str">
            <v>RT-NELSON-Regional Strategic-U</v>
          </cell>
          <cell r="B631" t="str">
            <v>RT</v>
          </cell>
          <cell r="C631">
            <v>2015</v>
          </cell>
          <cell r="D631" t="str">
            <v>NELSON</v>
          </cell>
          <cell r="E631" t="str">
            <v>Regional Strategic</v>
          </cell>
          <cell r="F631" t="str">
            <v>U</v>
          </cell>
          <cell r="G631">
            <v>0</v>
          </cell>
        </row>
        <row r="632">
          <cell r="A632" t="str">
            <v>RT-NELSON-Regional Distributor-R</v>
          </cell>
          <cell r="B632" t="str">
            <v>RT</v>
          </cell>
          <cell r="C632">
            <v>2015</v>
          </cell>
          <cell r="D632" t="str">
            <v>NELSON</v>
          </cell>
          <cell r="E632" t="str">
            <v>Regional Distributor</v>
          </cell>
          <cell r="F632" t="str">
            <v>R</v>
          </cell>
          <cell r="G632">
            <v>38</v>
          </cell>
        </row>
        <row r="633">
          <cell r="A633" t="str">
            <v>RT-PSMC005-High Volume-R</v>
          </cell>
          <cell r="B633" t="str">
            <v>RT</v>
          </cell>
          <cell r="C633">
            <v>2015</v>
          </cell>
          <cell r="D633" t="str">
            <v>PSMC 005</v>
          </cell>
          <cell r="E633" t="str">
            <v>High Volume</v>
          </cell>
          <cell r="F633" t="str">
            <v>R</v>
          </cell>
          <cell r="G633">
            <v>1</v>
          </cell>
        </row>
        <row r="634">
          <cell r="A634" t="str">
            <v>RT-ROTORUA DIST-Regional Distributor-R</v>
          </cell>
          <cell r="B634" t="str">
            <v>RT</v>
          </cell>
          <cell r="C634">
            <v>2015</v>
          </cell>
          <cell r="D634" t="str">
            <v>ROTORUA DIST</v>
          </cell>
          <cell r="E634" t="str">
            <v>Regional Distributor</v>
          </cell>
          <cell r="F634" t="str">
            <v>R</v>
          </cell>
          <cell r="G634">
            <v>11</v>
          </cell>
        </row>
        <row r="635">
          <cell r="A635" t="str">
            <v>RT-WEST WHANGANUI-National Strategic-R</v>
          </cell>
          <cell r="B635" t="str">
            <v>RT</v>
          </cell>
          <cell r="C635">
            <v>2015</v>
          </cell>
          <cell r="D635" t="str">
            <v>WEST WHANGANUI</v>
          </cell>
          <cell r="E635" t="str">
            <v>National Strategic</v>
          </cell>
          <cell r="F635" t="str">
            <v>R</v>
          </cell>
          <cell r="G635">
            <v>1</v>
          </cell>
        </row>
        <row r="636">
          <cell r="A636" t="str">
            <v>RT-CENTRAL WAIKATO-National Strategic-U</v>
          </cell>
          <cell r="B636" t="str">
            <v>RT</v>
          </cell>
          <cell r="C636">
            <v>2015</v>
          </cell>
          <cell r="D636" t="str">
            <v>CENTRAL WAIKATO</v>
          </cell>
          <cell r="E636" t="str">
            <v>National Strategic</v>
          </cell>
          <cell r="F636" t="str">
            <v>U</v>
          </cell>
          <cell r="G636">
            <v>0</v>
          </cell>
        </row>
        <row r="637">
          <cell r="A637" t="str">
            <v>RT-PSMC006-Regional Strategic-R</v>
          </cell>
          <cell r="B637" t="str">
            <v>RT</v>
          </cell>
          <cell r="C637">
            <v>2015</v>
          </cell>
          <cell r="D637" t="str">
            <v>PSMC 006</v>
          </cell>
          <cell r="E637" t="str">
            <v>Regional Strategic</v>
          </cell>
          <cell r="F637" t="str">
            <v>R</v>
          </cell>
          <cell r="G637">
            <v>50</v>
          </cell>
        </row>
        <row r="638">
          <cell r="A638" t="str">
            <v>RT-WEST WAIKATO-Regional Distributor-U</v>
          </cell>
          <cell r="B638" t="str">
            <v>RT</v>
          </cell>
          <cell r="C638">
            <v>2015</v>
          </cell>
          <cell r="D638" t="str">
            <v>WEST WAIKATO</v>
          </cell>
          <cell r="E638" t="str">
            <v>Regional Distributor</v>
          </cell>
          <cell r="F638" t="str">
            <v>U</v>
          </cell>
          <cell r="G638">
            <v>0</v>
          </cell>
        </row>
        <row r="639">
          <cell r="A639" t="str">
            <v>RT-NAPIER-Regional Distributor-U</v>
          </cell>
          <cell r="B639" t="str">
            <v>RT</v>
          </cell>
          <cell r="C639">
            <v>2015</v>
          </cell>
          <cell r="D639" t="str">
            <v>NAPIER</v>
          </cell>
          <cell r="E639" t="str">
            <v>Regional Distributor</v>
          </cell>
          <cell r="F639" t="str">
            <v>U</v>
          </cell>
          <cell r="G639">
            <v>1</v>
          </cell>
        </row>
        <row r="640">
          <cell r="A640" t="str">
            <v>RT-COASTAL OTAGO-Regional Connector-R</v>
          </cell>
          <cell r="B640" t="str">
            <v>RT</v>
          </cell>
          <cell r="C640">
            <v>2015</v>
          </cell>
          <cell r="D640" t="str">
            <v>COASTAL OTAGO</v>
          </cell>
          <cell r="E640" t="str">
            <v>Regional Connector</v>
          </cell>
          <cell r="F640" t="str">
            <v>R</v>
          </cell>
          <cell r="G640">
            <v>2</v>
          </cell>
        </row>
        <row r="641">
          <cell r="A641" t="str">
            <v>RT-EAST WHANGANUI-National Strategic-U</v>
          </cell>
          <cell r="B641" t="str">
            <v>RT</v>
          </cell>
          <cell r="C641">
            <v>2015</v>
          </cell>
          <cell r="D641" t="str">
            <v>EAST WHANGANUI</v>
          </cell>
          <cell r="E641" t="str">
            <v>National Strategic</v>
          </cell>
          <cell r="F641" t="str">
            <v>U</v>
          </cell>
          <cell r="G641">
            <v>0</v>
          </cell>
        </row>
        <row r="642">
          <cell r="A642" t="str">
            <v>RT-WEST WAIKATO-High Volume-R</v>
          </cell>
          <cell r="B642" t="str">
            <v>RT</v>
          </cell>
          <cell r="C642">
            <v>2015</v>
          </cell>
          <cell r="D642" t="str">
            <v>WEST WAIKATO</v>
          </cell>
          <cell r="E642" t="str">
            <v>High Volume</v>
          </cell>
          <cell r="F642" t="str">
            <v>R</v>
          </cell>
          <cell r="G642">
            <v>22</v>
          </cell>
        </row>
        <row r="643">
          <cell r="A643" t="str">
            <v>RT-EAST WAIKATO-Regional Strategic-R</v>
          </cell>
          <cell r="B643" t="str">
            <v>RT</v>
          </cell>
          <cell r="C643">
            <v>2015</v>
          </cell>
          <cell r="D643" t="str">
            <v>EAST WAIKATO</v>
          </cell>
          <cell r="E643" t="str">
            <v>Regional Strategic</v>
          </cell>
          <cell r="F643" t="str">
            <v>R</v>
          </cell>
          <cell r="G643">
            <v>34</v>
          </cell>
        </row>
        <row r="644">
          <cell r="A644" t="str">
            <v>RT-NORTHLAND-National Strategic-U</v>
          </cell>
          <cell r="B644" t="str">
            <v>RT</v>
          </cell>
          <cell r="C644">
            <v>2015</v>
          </cell>
          <cell r="D644" t="str">
            <v>NORTHLAND</v>
          </cell>
          <cell r="E644" t="str">
            <v>National Strategic</v>
          </cell>
          <cell r="F644" t="str">
            <v>U</v>
          </cell>
          <cell r="G644">
            <v>0</v>
          </cell>
        </row>
        <row r="645">
          <cell r="A645" t="str">
            <v>RT-CENTRAL WAIKATO-Regional Connector-R</v>
          </cell>
          <cell r="B645" t="str">
            <v>RT</v>
          </cell>
          <cell r="C645">
            <v>2015</v>
          </cell>
          <cell r="D645" t="str">
            <v>CENTRAL WAIKATO</v>
          </cell>
          <cell r="E645" t="str">
            <v>Regional Connector</v>
          </cell>
          <cell r="F645" t="str">
            <v>R</v>
          </cell>
          <cell r="G645">
            <v>3</v>
          </cell>
        </row>
        <row r="646">
          <cell r="A646" t="str">
            <v>RT-NORTHLAND-Regional Strategic-U</v>
          </cell>
          <cell r="B646" t="str">
            <v>RT</v>
          </cell>
          <cell r="C646">
            <v>2015</v>
          </cell>
          <cell r="D646" t="str">
            <v>NORTHLAND</v>
          </cell>
          <cell r="E646" t="str">
            <v>Regional Strategic</v>
          </cell>
          <cell r="F646" t="str">
            <v>U</v>
          </cell>
          <cell r="G646">
            <v>3</v>
          </cell>
        </row>
        <row r="647">
          <cell r="A647" t="str">
            <v>RT-BOP EAST-Regional Distributor-U</v>
          </cell>
          <cell r="B647" t="str">
            <v>RT</v>
          </cell>
          <cell r="C647">
            <v>2015</v>
          </cell>
          <cell r="D647" t="str">
            <v>BOP EAST</v>
          </cell>
          <cell r="E647" t="str">
            <v>Regional Distributor</v>
          </cell>
          <cell r="F647" t="str">
            <v>U</v>
          </cell>
          <cell r="G647">
            <v>0</v>
          </cell>
        </row>
        <row r="648">
          <cell r="A648" t="str">
            <v>RT-MARLBOROUGH-Regional Distributor-U</v>
          </cell>
          <cell r="B648" t="str">
            <v>RT</v>
          </cell>
          <cell r="C648">
            <v>2015</v>
          </cell>
          <cell r="D648" t="str">
            <v>MARLBOROUGH</v>
          </cell>
          <cell r="E648" t="str">
            <v>Regional Distributor</v>
          </cell>
          <cell r="F648" t="str">
            <v>U</v>
          </cell>
          <cell r="G648">
            <v>0</v>
          </cell>
        </row>
        <row r="649">
          <cell r="A649" t="str">
            <v>RT-PSMC006-Regional Strategic-U</v>
          </cell>
          <cell r="B649" t="str">
            <v>RT</v>
          </cell>
          <cell r="C649">
            <v>2015</v>
          </cell>
          <cell r="D649" t="str">
            <v>PSMC 006</v>
          </cell>
          <cell r="E649" t="str">
            <v>Regional Strategic</v>
          </cell>
          <cell r="F649" t="str">
            <v>U</v>
          </cell>
          <cell r="G649">
            <v>1</v>
          </cell>
        </row>
        <row r="650">
          <cell r="A650" t="str">
            <v>RT-SOUTHLAND-Regional Distributor-R</v>
          </cell>
          <cell r="B650" t="str">
            <v>RT</v>
          </cell>
          <cell r="C650">
            <v>2015</v>
          </cell>
          <cell r="D650" t="str">
            <v>SOUTHLAND</v>
          </cell>
          <cell r="E650" t="str">
            <v>Regional Distributor</v>
          </cell>
          <cell r="F650" t="str">
            <v>R</v>
          </cell>
          <cell r="G650">
            <v>2</v>
          </cell>
        </row>
        <row r="651">
          <cell r="A651" t="str">
            <v>RT-EAST WAIKATO-Regional Connector-R</v>
          </cell>
          <cell r="B651" t="str">
            <v>RT</v>
          </cell>
          <cell r="C651">
            <v>2015</v>
          </cell>
          <cell r="D651" t="str">
            <v>EAST WAIKATO</v>
          </cell>
          <cell r="E651" t="str">
            <v>Regional Connector</v>
          </cell>
          <cell r="F651" t="str">
            <v>R</v>
          </cell>
          <cell r="G651">
            <v>29</v>
          </cell>
        </row>
        <row r="652">
          <cell r="A652" t="str">
            <v>RT-MARLBOROUGH-National Strategic-R</v>
          </cell>
          <cell r="B652" t="str">
            <v>RT</v>
          </cell>
          <cell r="C652">
            <v>2015</v>
          </cell>
          <cell r="D652" t="str">
            <v>MARLBOROUGH</v>
          </cell>
          <cell r="E652" t="str">
            <v>National Strategic</v>
          </cell>
          <cell r="F652" t="str">
            <v>R</v>
          </cell>
          <cell r="G652">
            <v>40</v>
          </cell>
        </row>
        <row r="653">
          <cell r="A653" t="str">
            <v>RT-Auckland Alliance-Regional Distributor-R</v>
          </cell>
          <cell r="B653" t="str">
            <v>RT</v>
          </cell>
          <cell r="C653">
            <v>2015</v>
          </cell>
          <cell r="D653" t="str">
            <v>AUCK ALLIANCE</v>
          </cell>
          <cell r="E653" t="str">
            <v>Regional Distributor</v>
          </cell>
          <cell r="F653" t="str">
            <v>R</v>
          </cell>
          <cell r="G653">
            <v>0</v>
          </cell>
        </row>
        <row r="654">
          <cell r="A654" t="str">
            <v>RT-WEST WAIKATO-All-R</v>
          </cell>
          <cell r="B654" t="str">
            <v>RT</v>
          </cell>
          <cell r="C654">
            <v>2015</v>
          </cell>
          <cell r="D654" t="str">
            <v>WEST WAIKATO</v>
          </cell>
          <cell r="E654" t="str">
            <v>All</v>
          </cell>
          <cell r="F654" t="str">
            <v>R</v>
          </cell>
          <cell r="G654">
            <v>27</v>
          </cell>
        </row>
        <row r="655">
          <cell r="A655" t="str">
            <v>RT-NELSON-All-R</v>
          </cell>
          <cell r="B655" t="str">
            <v>RT</v>
          </cell>
          <cell r="C655">
            <v>2015</v>
          </cell>
          <cell r="D655" t="str">
            <v>NELSON</v>
          </cell>
          <cell r="E655" t="str">
            <v>All</v>
          </cell>
          <cell r="F655" t="str">
            <v>R</v>
          </cell>
          <cell r="G655">
            <v>96</v>
          </cell>
        </row>
        <row r="656">
          <cell r="A656" t="str">
            <v>RT-BOP EAST-All-U</v>
          </cell>
          <cell r="B656" t="str">
            <v>RT</v>
          </cell>
          <cell r="C656">
            <v>2015</v>
          </cell>
          <cell r="D656" t="str">
            <v>BOP EAST</v>
          </cell>
          <cell r="E656" t="str">
            <v>All</v>
          </cell>
          <cell r="F656" t="str">
            <v>U</v>
          </cell>
          <cell r="G656">
            <v>1</v>
          </cell>
        </row>
        <row r="657">
          <cell r="A657" t="str">
            <v>RT-CENTRAL WAIKATO-All-R</v>
          </cell>
          <cell r="B657" t="str">
            <v>RT</v>
          </cell>
          <cell r="C657">
            <v>2015</v>
          </cell>
          <cell r="D657" t="str">
            <v>CENTRAL WAIKATO</v>
          </cell>
          <cell r="E657" t="str">
            <v>All</v>
          </cell>
          <cell r="F657" t="str">
            <v>R</v>
          </cell>
          <cell r="G657">
            <v>183</v>
          </cell>
        </row>
        <row r="658">
          <cell r="A658" t="str">
            <v>RT-NORTHLAND-All-R</v>
          </cell>
          <cell r="B658" t="str">
            <v>RT</v>
          </cell>
          <cell r="C658">
            <v>2015</v>
          </cell>
          <cell r="D658" t="str">
            <v>NORTHLAND</v>
          </cell>
          <cell r="E658" t="str">
            <v>All</v>
          </cell>
          <cell r="F658" t="str">
            <v>R</v>
          </cell>
          <cell r="G658">
            <v>157</v>
          </cell>
        </row>
        <row r="659">
          <cell r="A659" t="str">
            <v>RT-ROTORUA DIST-All-U</v>
          </cell>
          <cell r="B659" t="str">
            <v>RT</v>
          </cell>
          <cell r="C659">
            <v>2015</v>
          </cell>
          <cell r="D659" t="str">
            <v>ROTORUA DIST</v>
          </cell>
          <cell r="E659" t="str">
            <v>All</v>
          </cell>
          <cell r="F659" t="str">
            <v>U</v>
          </cell>
          <cell r="G659">
            <v>2</v>
          </cell>
        </row>
        <row r="660">
          <cell r="A660" t="str">
            <v>RT-COASTAL OTAGO-All-R</v>
          </cell>
          <cell r="B660" t="str">
            <v>RT</v>
          </cell>
          <cell r="C660">
            <v>2015</v>
          </cell>
          <cell r="D660" t="str">
            <v>COASTAL OTAGO</v>
          </cell>
          <cell r="E660" t="str">
            <v>All</v>
          </cell>
          <cell r="F660" t="str">
            <v>R</v>
          </cell>
          <cell r="G660">
            <v>65</v>
          </cell>
        </row>
        <row r="661">
          <cell r="A661" t="str">
            <v>RT-NORTHLAND-All-U</v>
          </cell>
          <cell r="B661" t="str">
            <v>RT</v>
          </cell>
          <cell r="C661">
            <v>2015</v>
          </cell>
          <cell r="D661" t="str">
            <v>NORTHLAND</v>
          </cell>
          <cell r="E661" t="str">
            <v>All</v>
          </cell>
          <cell r="F661" t="str">
            <v>U</v>
          </cell>
          <cell r="G661">
            <v>30</v>
          </cell>
        </row>
        <row r="662">
          <cell r="A662" t="str">
            <v>RT-EAST WAIKATO-All-R</v>
          </cell>
          <cell r="B662" t="str">
            <v>RT</v>
          </cell>
          <cell r="C662">
            <v>2015</v>
          </cell>
          <cell r="D662" t="str">
            <v>EAST WAIKATO</v>
          </cell>
          <cell r="E662" t="str">
            <v>All</v>
          </cell>
          <cell r="F662" t="str">
            <v>R</v>
          </cell>
          <cell r="G662">
            <v>130</v>
          </cell>
        </row>
        <row r="663">
          <cell r="A663" t="str">
            <v>RT-GISBORNE-All-U</v>
          </cell>
          <cell r="B663" t="str">
            <v>RT</v>
          </cell>
          <cell r="C663">
            <v>2015</v>
          </cell>
          <cell r="D663" t="str">
            <v>GISBORNE</v>
          </cell>
          <cell r="E663" t="str">
            <v>All</v>
          </cell>
          <cell r="F663" t="str">
            <v>U</v>
          </cell>
          <cell r="G663">
            <v>10</v>
          </cell>
        </row>
        <row r="664">
          <cell r="A664" t="str">
            <v>RT-EAST WAIKATO-All-U</v>
          </cell>
          <cell r="B664" t="str">
            <v>RT</v>
          </cell>
          <cell r="C664">
            <v>2015</v>
          </cell>
          <cell r="D664" t="str">
            <v>EAST WAIKATO</v>
          </cell>
          <cell r="E664" t="str">
            <v>All</v>
          </cell>
          <cell r="F664" t="str">
            <v>U</v>
          </cell>
          <cell r="G664">
            <v>11</v>
          </cell>
        </row>
        <row r="665">
          <cell r="A665" t="str">
            <v>RT-WEST WAIKATO-All-U</v>
          </cell>
          <cell r="B665" t="str">
            <v>RT</v>
          </cell>
          <cell r="C665">
            <v>2015</v>
          </cell>
          <cell r="D665" t="str">
            <v>WEST WAIKATO</v>
          </cell>
          <cell r="E665" t="str">
            <v>All</v>
          </cell>
          <cell r="F665" t="str">
            <v>U</v>
          </cell>
          <cell r="G665">
            <v>2</v>
          </cell>
        </row>
        <row r="666">
          <cell r="A666" t="str">
            <v>RT-CENTRAL WAIKATO-All-U</v>
          </cell>
          <cell r="B666" t="str">
            <v>RT</v>
          </cell>
          <cell r="C666">
            <v>2015</v>
          </cell>
          <cell r="D666" t="str">
            <v>CENTRAL WAIKATO</v>
          </cell>
          <cell r="E666" t="str">
            <v>All</v>
          </cell>
          <cell r="F666" t="str">
            <v>U</v>
          </cell>
          <cell r="G666">
            <v>1</v>
          </cell>
        </row>
        <row r="667">
          <cell r="A667" t="str">
            <v>RT-ROTORUA DIST-All-R</v>
          </cell>
          <cell r="B667" t="str">
            <v>RT</v>
          </cell>
          <cell r="C667">
            <v>2015</v>
          </cell>
          <cell r="D667" t="str">
            <v>ROTORUA DIST</v>
          </cell>
          <cell r="E667" t="str">
            <v>All</v>
          </cell>
          <cell r="F667" t="str">
            <v>R</v>
          </cell>
          <cell r="G667">
            <v>20</v>
          </cell>
        </row>
        <row r="668">
          <cell r="A668" t="str">
            <v>RT-PSMC006-All-U</v>
          </cell>
          <cell r="B668" t="str">
            <v>RT</v>
          </cell>
          <cell r="C668">
            <v>2015</v>
          </cell>
          <cell r="D668" t="str">
            <v>PSMC 006</v>
          </cell>
          <cell r="E668" t="str">
            <v>All</v>
          </cell>
          <cell r="F668" t="str">
            <v>U</v>
          </cell>
          <cell r="G668">
            <v>2</v>
          </cell>
        </row>
        <row r="669">
          <cell r="A669" t="str">
            <v>RT-EAST WHANGANUI-All-R</v>
          </cell>
          <cell r="B669" t="str">
            <v>RT</v>
          </cell>
          <cell r="C669">
            <v>2015</v>
          </cell>
          <cell r="D669" t="str">
            <v>EAST WHANGANUI</v>
          </cell>
          <cell r="E669" t="str">
            <v>All</v>
          </cell>
          <cell r="F669" t="str">
            <v>R</v>
          </cell>
          <cell r="G669">
            <v>62</v>
          </cell>
        </row>
        <row r="670">
          <cell r="A670" t="str">
            <v>RT-NTH CANTERBURY-All-R</v>
          </cell>
          <cell r="B670" t="str">
            <v>RT</v>
          </cell>
          <cell r="C670">
            <v>2015</v>
          </cell>
          <cell r="D670" t="str">
            <v>NTH CANTERBURY</v>
          </cell>
          <cell r="E670" t="str">
            <v>All</v>
          </cell>
          <cell r="F670" t="str">
            <v>R</v>
          </cell>
          <cell r="G670">
            <v>186</v>
          </cell>
        </row>
        <row r="671">
          <cell r="A671" t="str">
            <v>RT-SOUTHLAND-All-R</v>
          </cell>
          <cell r="B671" t="str">
            <v>RT</v>
          </cell>
          <cell r="C671">
            <v>2015</v>
          </cell>
          <cell r="D671" t="str">
            <v>SOUTHLAND</v>
          </cell>
          <cell r="E671" t="str">
            <v>All</v>
          </cell>
          <cell r="F671" t="str">
            <v>R</v>
          </cell>
          <cell r="G671">
            <v>108</v>
          </cell>
        </row>
        <row r="672">
          <cell r="A672" t="str">
            <v>RT-OTAGO CENTRAL-All-R</v>
          </cell>
          <cell r="B672" t="str">
            <v>RT</v>
          </cell>
          <cell r="C672">
            <v>2015</v>
          </cell>
          <cell r="D672" t="str">
            <v>OTAGO CENTRAL</v>
          </cell>
          <cell r="E672" t="str">
            <v>All</v>
          </cell>
          <cell r="F672" t="str">
            <v>R</v>
          </cell>
          <cell r="G672">
            <v>86</v>
          </cell>
        </row>
        <row r="673">
          <cell r="A673" t="str">
            <v>RT-PSMC005-All-R</v>
          </cell>
          <cell r="B673" t="str">
            <v>RT</v>
          </cell>
          <cell r="C673">
            <v>2015</v>
          </cell>
          <cell r="D673" t="str">
            <v>PSMC 005</v>
          </cell>
          <cell r="E673" t="str">
            <v>All</v>
          </cell>
          <cell r="F673" t="str">
            <v>R</v>
          </cell>
          <cell r="G673">
            <v>18</v>
          </cell>
        </row>
        <row r="674">
          <cell r="A674" t="str">
            <v>RT-BOP WEST-All-U</v>
          </cell>
          <cell r="B674" t="str">
            <v>RT</v>
          </cell>
          <cell r="C674">
            <v>2015</v>
          </cell>
          <cell r="D674" t="str">
            <v>BOP WEST</v>
          </cell>
          <cell r="E674" t="str">
            <v>All</v>
          </cell>
          <cell r="F674" t="str">
            <v>U</v>
          </cell>
          <cell r="G674">
            <v>0</v>
          </cell>
        </row>
        <row r="675">
          <cell r="A675" t="str">
            <v>RT-WELLINGTON-All-R</v>
          </cell>
          <cell r="B675" t="str">
            <v>RT</v>
          </cell>
          <cell r="C675">
            <v>2015</v>
          </cell>
          <cell r="D675" t="str">
            <v>WELLINGTON</v>
          </cell>
          <cell r="E675" t="str">
            <v>All</v>
          </cell>
          <cell r="F675" t="str">
            <v>R</v>
          </cell>
          <cell r="G675">
            <v>46</v>
          </cell>
        </row>
        <row r="676">
          <cell r="A676" t="str">
            <v>RT-OTAGO CENTRAL-All-U</v>
          </cell>
          <cell r="B676" t="str">
            <v>RT</v>
          </cell>
          <cell r="C676">
            <v>2015</v>
          </cell>
          <cell r="D676" t="str">
            <v>OTAGO CENTRAL</v>
          </cell>
          <cell r="E676" t="str">
            <v>All</v>
          </cell>
          <cell r="F676" t="str">
            <v>U</v>
          </cell>
          <cell r="G676">
            <v>6</v>
          </cell>
        </row>
        <row r="677">
          <cell r="A677" t="str">
            <v>RT-Unknown-All-U</v>
          </cell>
          <cell r="B677" t="str">
            <v>RT</v>
          </cell>
          <cell r="C677">
            <v>2015</v>
          </cell>
          <cell r="D677" t="str">
            <v>Unknown</v>
          </cell>
          <cell r="E677" t="str">
            <v>All</v>
          </cell>
          <cell r="F677" t="str">
            <v>U</v>
          </cell>
          <cell r="G677">
            <v>0</v>
          </cell>
        </row>
        <row r="678">
          <cell r="A678" t="str">
            <v>RT-NAPIER-All-R</v>
          </cell>
          <cell r="B678" t="str">
            <v>RT</v>
          </cell>
          <cell r="C678">
            <v>2015</v>
          </cell>
          <cell r="D678" t="str">
            <v>NAPIER</v>
          </cell>
          <cell r="E678" t="str">
            <v>All</v>
          </cell>
          <cell r="F678" t="str">
            <v>R</v>
          </cell>
          <cell r="G678">
            <v>91</v>
          </cell>
        </row>
        <row r="679">
          <cell r="A679" t="str">
            <v>RT-STH CANTERBURY-All-R</v>
          </cell>
          <cell r="B679" t="str">
            <v>RT</v>
          </cell>
          <cell r="C679">
            <v>2015</v>
          </cell>
          <cell r="D679" t="str">
            <v>STH CANTERBURY</v>
          </cell>
          <cell r="E679" t="str">
            <v>All</v>
          </cell>
          <cell r="F679" t="str">
            <v>R</v>
          </cell>
          <cell r="G679">
            <v>16</v>
          </cell>
        </row>
        <row r="680">
          <cell r="A680" t="str">
            <v>RT-COASTAL OTAGO-All-U</v>
          </cell>
          <cell r="B680" t="str">
            <v>RT</v>
          </cell>
          <cell r="C680">
            <v>2015</v>
          </cell>
          <cell r="D680" t="str">
            <v>COASTAL OTAGO</v>
          </cell>
          <cell r="E680" t="str">
            <v>All</v>
          </cell>
          <cell r="F680" t="str">
            <v>U</v>
          </cell>
          <cell r="G680">
            <v>7</v>
          </cell>
        </row>
        <row r="681">
          <cell r="A681" t="str">
            <v>RT-Unknown-All-R</v>
          </cell>
          <cell r="B681" t="str">
            <v>RT</v>
          </cell>
          <cell r="C681">
            <v>2015</v>
          </cell>
          <cell r="D681" t="str">
            <v>Unknown</v>
          </cell>
          <cell r="E681" t="str">
            <v>All</v>
          </cell>
          <cell r="F681" t="str">
            <v>R</v>
          </cell>
          <cell r="G681">
            <v>8</v>
          </cell>
        </row>
        <row r="682">
          <cell r="A682" t="str">
            <v>RT-EAST WHANGANUI-All-U</v>
          </cell>
          <cell r="B682" t="str">
            <v>RT</v>
          </cell>
          <cell r="C682">
            <v>2015</v>
          </cell>
          <cell r="D682" t="str">
            <v>EAST WHANGANUI</v>
          </cell>
          <cell r="E682" t="str">
            <v>All</v>
          </cell>
          <cell r="F682" t="str">
            <v>U</v>
          </cell>
          <cell r="G682">
            <v>1</v>
          </cell>
        </row>
        <row r="683">
          <cell r="A683" t="str">
            <v>RT-SOUTHLAND-All-U</v>
          </cell>
          <cell r="B683" t="str">
            <v>RT</v>
          </cell>
          <cell r="C683">
            <v>2015</v>
          </cell>
          <cell r="D683" t="str">
            <v>SOUTHLAND</v>
          </cell>
          <cell r="E683" t="str">
            <v>All</v>
          </cell>
          <cell r="F683" t="str">
            <v>U</v>
          </cell>
          <cell r="G683">
            <v>14</v>
          </cell>
        </row>
        <row r="684">
          <cell r="A684" t="str">
            <v>RT-PSMC005-All-U</v>
          </cell>
          <cell r="B684" t="str">
            <v>RT</v>
          </cell>
          <cell r="C684">
            <v>2015</v>
          </cell>
          <cell r="D684" t="str">
            <v>PSMC 005</v>
          </cell>
          <cell r="E684" t="str">
            <v>All</v>
          </cell>
          <cell r="F684" t="str">
            <v>U</v>
          </cell>
          <cell r="G684">
            <v>0</v>
          </cell>
        </row>
        <row r="685">
          <cell r="A685" t="str">
            <v>RT-NTH CANTERBURY-All-U</v>
          </cell>
          <cell r="B685" t="str">
            <v>RT</v>
          </cell>
          <cell r="C685">
            <v>2015</v>
          </cell>
          <cell r="D685" t="str">
            <v>NTH CANTERBURY</v>
          </cell>
          <cell r="E685" t="str">
            <v>All</v>
          </cell>
          <cell r="F685" t="str">
            <v>U</v>
          </cell>
          <cell r="G685">
            <v>34</v>
          </cell>
        </row>
        <row r="686">
          <cell r="A686" t="str">
            <v>RT-WEST WHANGANUI-All-U</v>
          </cell>
          <cell r="B686" t="str">
            <v>RT</v>
          </cell>
          <cell r="C686">
            <v>2015</v>
          </cell>
          <cell r="D686" t="str">
            <v>WEST WHANGANUI</v>
          </cell>
          <cell r="E686" t="str">
            <v>All</v>
          </cell>
          <cell r="F686" t="str">
            <v>U</v>
          </cell>
          <cell r="G686">
            <v>11</v>
          </cell>
        </row>
        <row r="687">
          <cell r="A687" t="str">
            <v>RT-TAURANGA CITY-All-R</v>
          </cell>
          <cell r="B687" t="str">
            <v>RT</v>
          </cell>
          <cell r="C687">
            <v>2015</v>
          </cell>
          <cell r="D687" t="str">
            <v>TAURANGA CITY</v>
          </cell>
          <cell r="E687" t="str">
            <v>All</v>
          </cell>
          <cell r="F687" t="str">
            <v>R</v>
          </cell>
          <cell r="G687">
            <v>4</v>
          </cell>
        </row>
        <row r="688">
          <cell r="A688" t="str">
            <v>RT-NAPIER-All-U</v>
          </cell>
          <cell r="B688" t="str">
            <v>RT</v>
          </cell>
          <cell r="C688">
            <v>2015</v>
          </cell>
          <cell r="D688" t="str">
            <v>NAPIER</v>
          </cell>
          <cell r="E688" t="str">
            <v>All</v>
          </cell>
          <cell r="F688" t="str">
            <v>U</v>
          </cell>
          <cell r="G688">
            <v>2</v>
          </cell>
        </row>
        <row r="689">
          <cell r="A689" t="str">
            <v>RT-STH CANTERBURY-All-U</v>
          </cell>
          <cell r="B689" t="str">
            <v>RT</v>
          </cell>
          <cell r="C689">
            <v>2015</v>
          </cell>
          <cell r="D689" t="str">
            <v>STH CANTERBURY</v>
          </cell>
          <cell r="E689" t="str">
            <v>All</v>
          </cell>
          <cell r="F689" t="str">
            <v>U</v>
          </cell>
          <cell r="G689">
            <v>3</v>
          </cell>
        </row>
        <row r="690">
          <cell r="A690" t="str">
            <v>RT-WELLINGTON-All-U</v>
          </cell>
          <cell r="B690" t="str">
            <v>RT</v>
          </cell>
          <cell r="C690">
            <v>2015</v>
          </cell>
          <cell r="D690" t="str">
            <v>WELLINGTON</v>
          </cell>
          <cell r="E690" t="str">
            <v>All</v>
          </cell>
          <cell r="F690" t="str">
            <v>U</v>
          </cell>
          <cell r="G690">
            <v>4</v>
          </cell>
        </row>
        <row r="691">
          <cell r="A691" t="str">
            <v>RT-TAURANGA CITY-All-U</v>
          </cell>
          <cell r="B691" t="str">
            <v>RT</v>
          </cell>
          <cell r="C691">
            <v>2015</v>
          </cell>
          <cell r="D691" t="str">
            <v>TAURANGA CITY</v>
          </cell>
          <cell r="E691" t="str">
            <v>All</v>
          </cell>
          <cell r="F691" t="str">
            <v>U</v>
          </cell>
          <cell r="G691">
            <v>0</v>
          </cell>
        </row>
        <row r="692">
          <cell r="A692" t="str">
            <v>RT-BOP WEST-All-R</v>
          </cell>
          <cell r="B692" t="str">
            <v>RT</v>
          </cell>
          <cell r="C692">
            <v>2015</v>
          </cell>
          <cell r="D692" t="str">
            <v>BOP WEST</v>
          </cell>
          <cell r="E692" t="str">
            <v>All</v>
          </cell>
          <cell r="F692" t="str">
            <v>R</v>
          </cell>
          <cell r="G692">
            <v>30</v>
          </cell>
        </row>
        <row r="693">
          <cell r="A693" t="str">
            <v>RT-WEST COAST-All-U</v>
          </cell>
          <cell r="B693" t="str">
            <v>RT</v>
          </cell>
          <cell r="C693">
            <v>2015</v>
          </cell>
          <cell r="D693" t="str">
            <v>WEST COAST</v>
          </cell>
          <cell r="E693" t="str">
            <v>All</v>
          </cell>
          <cell r="F693" t="str">
            <v>U</v>
          </cell>
          <cell r="G693">
            <v>7</v>
          </cell>
        </row>
        <row r="694">
          <cell r="A694" t="str">
            <v>RT-Auckland Alliance-All-U</v>
          </cell>
          <cell r="B694" t="str">
            <v>RT</v>
          </cell>
          <cell r="C694">
            <v>2015</v>
          </cell>
          <cell r="D694" t="str">
            <v>AUCK ALLIANCE</v>
          </cell>
          <cell r="E694" t="str">
            <v>All</v>
          </cell>
          <cell r="F694" t="str">
            <v>U</v>
          </cell>
          <cell r="G694">
            <v>0</v>
          </cell>
        </row>
        <row r="695">
          <cell r="A695" t="str">
            <v>RT-WEST WHANGANUI-All-R</v>
          </cell>
          <cell r="B695" t="str">
            <v>RT</v>
          </cell>
          <cell r="C695">
            <v>2015</v>
          </cell>
          <cell r="D695" t="str">
            <v>WEST WHANGANUI</v>
          </cell>
          <cell r="E695" t="str">
            <v>All</v>
          </cell>
          <cell r="F695" t="str">
            <v>R</v>
          </cell>
          <cell r="G695">
            <v>299</v>
          </cell>
        </row>
        <row r="696">
          <cell r="A696" t="str">
            <v>RT-PSMC006-All-R</v>
          </cell>
          <cell r="B696" t="str">
            <v>RT</v>
          </cell>
          <cell r="C696">
            <v>2015</v>
          </cell>
          <cell r="D696" t="str">
            <v>PSMC 006</v>
          </cell>
          <cell r="E696" t="str">
            <v>All</v>
          </cell>
          <cell r="F696" t="str">
            <v>R</v>
          </cell>
          <cell r="G696">
            <v>61</v>
          </cell>
        </row>
        <row r="697">
          <cell r="A697" t="str">
            <v>RT-NELSON-All-U</v>
          </cell>
          <cell r="B697" t="str">
            <v>RT</v>
          </cell>
          <cell r="C697">
            <v>2015</v>
          </cell>
          <cell r="D697" t="str">
            <v>NELSON</v>
          </cell>
          <cell r="E697" t="str">
            <v>All</v>
          </cell>
          <cell r="F697" t="str">
            <v>U</v>
          </cell>
          <cell r="G697">
            <v>2</v>
          </cell>
        </row>
        <row r="698">
          <cell r="A698" t="str">
            <v>RT-MARLBOROUGH-All-R</v>
          </cell>
          <cell r="B698" t="str">
            <v>RT</v>
          </cell>
          <cell r="C698">
            <v>2015</v>
          </cell>
          <cell r="D698" t="str">
            <v>MARLBOROUGH</v>
          </cell>
          <cell r="E698" t="str">
            <v>All</v>
          </cell>
          <cell r="F698" t="str">
            <v>R</v>
          </cell>
          <cell r="G698">
            <v>51</v>
          </cell>
        </row>
        <row r="699">
          <cell r="A699" t="str">
            <v>RT-WEST COAST-All-R</v>
          </cell>
          <cell r="B699" t="str">
            <v>RT</v>
          </cell>
          <cell r="C699">
            <v>2015</v>
          </cell>
          <cell r="D699" t="str">
            <v>WEST COAST</v>
          </cell>
          <cell r="E699" t="str">
            <v>All</v>
          </cell>
          <cell r="F699" t="str">
            <v>R</v>
          </cell>
          <cell r="G699">
            <v>321</v>
          </cell>
        </row>
        <row r="700">
          <cell r="A700" t="str">
            <v>RT-GISBORNE-All-R</v>
          </cell>
          <cell r="B700" t="str">
            <v>RT</v>
          </cell>
          <cell r="C700">
            <v>2015</v>
          </cell>
          <cell r="D700" t="str">
            <v>GISBORNE</v>
          </cell>
          <cell r="E700" t="str">
            <v>All</v>
          </cell>
          <cell r="F700" t="str">
            <v>R</v>
          </cell>
          <cell r="G700">
            <v>209</v>
          </cell>
        </row>
        <row r="701">
          <cell r="A701" t="str">
            <v>RT-BOP EAST-All-R</v>
          </cell>
          <cell r="B701" t="str">
            <v>RT</v>
          </cell>
          <cell r="C701">
            <v>2015</v>
          </cell>
          <cell r="D701" t="str">
            <v>BOP EAST</v>
          </cell>
          <cell r="E701" t="str">
            <v>All</v>
          </cell>
          <cell r="F701" t="str">
            <v>R</v>
          </cell>
          <cell r="G701">
            <v>72</v>
          </cell>
        </row>
        <row r="702">
          <cell r="A702" t="str">
            <v>RT-Auckland Alliance-All-R</v>
          </cell>
          <cell r="B702" t="str">
            <v>RT</v>
          </cell>
          <cell r="C702">
            <v>2015</v>
          </cell>
          <cell r="D702" t="str">
            <v>AUCK ALLIANCE</v>
          </cell>
          <cell r="E702" t="str">
            <v>All</v>
          </cell>
          <cell r="F702" t="str">
            <v>R</v>
          </cell>
          <cell r="G702">
            <v>16</v>
          </cell>
        </row>
        <row r="703">
          <cell r="A703" t="str">
            <v>RT-MARLBOROUGH-All-U</v>
          </cell>
          <cell r="B703" t="str">
            <v>RT</v>
          </cell>
          <cell r="C703">
            <v>2015</v>
          </cell>
          <cell r="D703" t="str">
            <v>MARLBOROUGH</v>
          </cell>
          <cell r="E703" t="str">
            <v>All</v>
          </cell>
          <cell r="F703" t="str">
            <v>U</v>
          </cell>
          <cell r="G703">
            <v>2</v>
          </cell>
        </row>
        <row r="704">
          <cell r="A704" t="str">
            <v>RT-NORTHLAND-National Strategic-All</v>
          </cell>
          <cell r="B704" t="str">
            <v>RT</v>
          </cell>
          <cell r="C704">
            <v>2015</v>
          </cell>
          <cell r="D704" t="str">
            <v>NORTHLAND</v>
          </cell>
          <cell r="E704" t="str">
            <v>National Strategic</v>
          </cell>
          <cell r="F704" t="str">
            <v>All</v>
          </cell>
          <cell r="G704">
            <v>37</v>
          </cell>
        </row>
        <row r="705">
          <cell r="A705" t="str">
            <v>RT-MARLBOROUGH-Regional Strategic-All</v>
          </cell>
          <cell r="B705" t="str">
            <v>RT</v>
          </cell>
          <cell r="C705">
            <v>2015</v>
          </cell>
          <cell r="D705" t="str">
            <v>MARLBOROUGH</v>
          </cell>
          <cell r="E705" t="str">
            <v>Regional Strategic</v>
          </cell>
          <cell r="F705" t="str">
            <v>All</v>
          </cell>
          <cell r="G705">
            <v>7</v>
          </cell>
        </row>
        <row r="706">
          <cell r="A706" t="str">
            <v>RT-EAST WAIKATO-Regional Distributor-All</v>
          </cell>
          <cell r="B706" t="str">
            <v>RT</v>
          </cell>
          <cell r="C706">
            <v>2015</v>
          </cell>
          <cell r="D706" t="str">
            <v>EAST WAIKATO</v>
          </cell>
          <cell r="E706" t="str">
            <v>Regional Distributor</v>
          </cell>
          <cell r="F706" t="str">
            <v>All</v>
          </cell>
          <cell r="G706">
            <v>71</v>
          </cell>
        </row>
        <row r="707">
          <cell r="A707" t="str">
            <v>RT-WEST WHANGANUI-Regional Strategic-All</v>
          </cell>
          <cell r="B707" t="str">
            <v>RT</v>
          </cell>
          <cell r="C707">
            <v>2015</v>
          </cell>
          <cell r="D707" t="str">
            <v>WEST WHANGANUI</v>
          </cell>
          <cell r="E707" t="str">
            <v>Regional Strategic</v>
          </cell>
          <cell r="F707" t="str">
            <v>All</v>
          </cell>
          <cell r="G707">
            <v>47</v>
          </cell>
        </row>
        <row r="708">
          <cell r="A708" t="str">
            <v>RT-NORTHLAND-Regional Distributor-All</v>
          </cell>
          <cell r="B708" t="str">
            <v>RT</v>
          </cell>
          <cell r="C708">
            <v>2015</v>
          </cell>
          <cell r="D708" t="str">
            <v>NORTHLAND</v>
          </cell>
          <cell r="E708" t="str">
            <v>Regional Distributor</v>
          </cell>
          <cell r="F708" t="str">
            <v>All</v>
          </cell>
          <cell r="G708">
            <v>114</v>
          </cell>
        </row>
        <row r="709">
          <cell r="A709" t="str">
            <v>RT-WEST COAST-Regional Strategic-All</v>
          </cell>
          <cell r="B709" t="str">
            <v>RT</v>
          </cell>
          <cell r="C709">
            <v>2015</v>
          </cell>
          <cell r="D709" t="str">
            <v>WEST COAST</v>
          </cell>
          <cell r="E709" t="str">
            <v>Regional Strategic</v>
          </cell>
          <cell r="F709" t="str">
            <v>All</v>
          </cell>
          <cell r="G709">
            <v>78</v>
          </cell>
        </row>
        <row r="710">
          <cell r="A710" t="str">
            <v>RT-CENTRAL WAIKATO-Regional Distributor-All</v>
          </cell>
          <cell r="B710" t="str">
            <v>RT</v>
          </cell>
          <cell r="C710">
            <v>2015</v>
          </cell>
          <cell r="D710" t="str">
            <v>CENTRAL WAIKATO</v>
          </cell>
          <cell r="E710" t="str">
            <v>Regional Distributor</v>
          </cell>
          <cell r="F710" t="str">
            <v>All</v>
          </cell>
          <cell r="G710">
            <v>14</v>
          </cell>
        </row>
        <row r="711">
          <cell r="A711" t="str">
            <v>RT-STH CANTERBURY-Regional Connector-All</v>
          </cell>
          <cell r="B711" t="str">
            <v>RT</v>
          </cell>
          <cell r="C711">
            <v>2015</v>
          </cell>
          <cell r="D711" t="str">
            <v>STH CANTERBURY</v>
          </cell>
          <cell r="E711" t="str">
            <v>Regional Connector</v>
          </cell>
          <cell r="F711" t="str">
            <v>All</v>
          </cell>
          <cell r="G711">
            <v>12</v>
          </cell>
        </row>
        <row r="712">
          <cell r="A712" t="str">
            <v>RT-NORTHLAND-Regional Strategic-All</v>
          </cell>
          <cell r="B712" t="str">
            <v>RT</v>
          </cell>
          <cell r="C712">
            <v>2015</v>
          </cell>
          <cell r="D712" t="str">
            <v>NORTHLAND</v>
          </cell>
          <cell r="E712" t="str">
            <v>Regional Strategic</v>
          </cell>
          <cell r="F712" t="str">
            <v>All</v>
          </cell>
          <cell r="G712">
            <v>36</v>
          </cell>
        </row>
        <row r="713">
          <cell r="A713" t="str">
            <v>RT-ROTORUA DIST-Regional Distributor-All</v>
          </cell>
          <cell r="B713" t="str">
            <v>RT</v>
          </cell>
          <cell r="C713">
            <v>2015</v>
          </cell>
          <cell r="D713" t="str">
            <v>ROTORUA DIST</v>
          </cell>
          <cell r="E713" t="str">
            <v>Regional Distributor</v>
          </cell>
          <cell r="F713" t="str">
            <v>All</v>
          </cell>
          <cell r="G713">
            <v>13</v>
          </cell>
        </row>
        <row r="714">
          <cell r="A714" t="str">
            <v>RT-CENTRAL WAIKATO-National Strategic-All</v>
          </cell>
          <cell r="B714" t="str">
            <v>RT</v>
          </cell>
          <cell r="C714">
            <v>2015</v>
          </cell>
          <cell r="D714" t="str">
            <v>CENTRAL WAIKATO</v>
          </cell>
          <cell r="E714" t="str">
            <v>National Strategic</v>
          </cell>
          <cell r="F714" t="str">
            <v>All</v>
          </cell>
          <cell r="G714">
            <v>88</v>
          </cell>
        </row>
        <row r="715">
          <cell r="A715" t="str">
            <v>RT-NELSON-Regional Connector-All</v>
          </cell>
          <cell r="B715" t="str">
            <v>RT</v>
          </cell>
          <cell r="C715">
            <v>2015</v>
          </cell>
          <cell r="D715" t="str">
            <v>NELSON</v>
          </cell>
          <cell r="E715" t="str">
            <v>Regional Connector</v>
          </cell>
          <cell r="F715" t="str">
            <v>All</v>
          </cell>
          <cell r="G715">
            <v>24</v>
          </cell>
        </row>
        <row r="716">
          <cell r="A716" t="str">
            <v>RT-NELSON-Regional Distributor-All</v>
          </cell>
          <cell r="B716" t="str">
            <v>RT</v>
          </cell>
          <cell r="C716">
            <v>2015</v>
          </cell>
          <cell r="D716" t="str">
            <v>NELSON</v>
          </cell>
          <cell r="E716" t="str">
            <v>Regional Distributor</v>
          </cell>
          <cell r="F716" t="str">
            <v>All</v>
          </cell>
          <cell r="G716">
            <v>39</v>
          </cell>
        </row>
        <row r="717">
          <cell r="A717" t="str">
            <v>RT-EAST WHANGANUI-High Volume-All</v>
          </cell>
          <cell r="B717" t="str">
            <v>RT</v>
          </cell>
          <cell r="C717">
            <v>2015</v>
          </cell>
          <cell r="D717" t="str">
            <v>EAST WHANGANUI</v>
          </cell>
          <cell r="E717" t="str">
            <v>High Volume</v>
          </cell>
          <cell r="F717" t="str">
            <v>All</v>
          </cell>
          <cell r="G717">
            <v>4</v>
          </cell>
        </row>
        <row r="718">
          <cell r="A718" t="str">
            <v>RT-CENTRAL WAIKATO-High Volume-All</v>
          </cell>
          <cell r="B718" t="str">
            <v>RT</v>
          </cell>
          <cell r="C718">
            <v>2015</v>
          </cell>
          <cell r="D718" t="str">
            <v>CENTRAL WAIKATO</v>
          </cell>
          <cell r="E718" t="str">
            <v>High Volume</v>
          </cell>
          <cell r="F718" t="str">
            <v>All</v>
          </cell>
          <cell r="G718">
            <v>60</v>
          </cell>
        </row>
        <row r="719">
          <cell r="A719" t="str">
            <v>RT-WELLINGTON-National Strategic-All</v>
          </cell>
          <cell r="B719" t="str">
            <v>RT</v>
          </cell>
          <cell r="C719">
            <v>2015</v>
          </cell>
          <cell r="D719" t="str">
            <v>WELLINGTON</v>
          </cell>
          <cell r="E719" t="str">
            <v>National Strategic</v>
          </cell>
          <cell r="F719" t="str">
            <v>All</v>
          </cell>
          <cell r="G719">
            <v>0</v>
          </cell>
        </row>
        <row r="720">
          <cell r="A720" t="str">
            <v>RT-WEST WHANGANUI-Regional Connector-All</v>
          </cell>
          <cell r="B720" t="str">
            <v>RT</v>
          </cell>
          <cell r="C720">
            <v>2015</v>
          </cell>
          <cell r="D720" t="str">
            <v>WEST WHANGANUI</v>
          </cell>
          <cell r="E720" t="str">
            <v>Regional Connector</v>
          </cell>
          <cell r="F720" t="str">
            <v>All</v>
          </cell>
          <cell r="G720">
            <v>13</v>
          </cell>
        </row>
        <row r="721">
          <cell r="A721" t="str">
            <v>RT-STH CANTERBURY-Regional Distributor-All</v>
          </cell>
          <cell r="B721" t="str">
            <v>RT</v>
          </cell>
          <cell r="C721">
            <v>2015</v>
          </cell>
          <cell r="D721" t="str">
            <v>STH CANTERBURY</v>
          </cell>
          <cell r="E721" t="str">
            <v>Regional Distributor</v>
          </cell>
          <cell r="F721" t="str">
            <v>All</v>
          </cell>
          <cell r="G721">
            <v>2</v>
          </cell>
        </row>
        <row r="722">
          <cell r="A722" t="str">
            <v>RT-PSMC006-Regional Strategic-All</v>
          </cell>
          <cell r="B722" t="str">
            <v>RT</v>
          </cell>
          <cell r="C722">
            <v>2015</v>
          </cell>
          <cell r="D722" t="str">
            <v>PSMC 006</v>
          </cell>
          <cell r="E722" t="str">
            <v>Regional Strategic</v>
          </cell>
          <cell r="F722" t="str">
            <v>All</v>
          </cell>
          <cell r="G722">
            <v>51</v>
          </cell>
        </row>
        <row r="723">
          <cell r="A723" t="str">
            <v>RT-NTH CANTERBURY-High Volume-All</v>
          </cell>
          <cell r="B723" t="str">
            <v>RT</v>
          </cell>
          <cell r="C723">
            <v>2015</v>
          </cell>
          <cell r="D723" t="str">
            <v>NTH CANTERBURY</v>
          </cell>
          <cell r="E723" t="str">
            <v>High Volume</v>
          </cell>
          <cell r="F723" t="str">
            <v>All</v>
          </cell>
          <cell r="G723">
            <v>10</v>
          </cell>
        </row>
        <row r="724">
          <cell r="A724" t="str">
            <v>RT-PSMC005-High Volume-All</v>
          </cell>
          <cell r="B724" t="str">
            <v>RT</v>
          </cell>
          <cell r="C724">
            <v>2015</v>
          </cell>
          <cell r="D724" t="str">
            <v>PSMC 005</v>
          </cell>
          <cell r="E724" t="str">
            <v>High Volume</v>
          </cell>
          <cell r="F724" t="str">
            <v>All</v>
          </cell>
          <cell r="G724">
            <v>1</v>
          </cell>
        </row>
        <row r="725">
          <cell r="A725" t="str">
            <v>RT-EAST WHANGANUI-National Strategic-All</v>
          </cell>
          <cell r="B725" t="str">
            <v>RT</v>
          </cell>
          <cell r="C725">
            <v>2015</v>
          </cell>
          <cell r="D725" t="str">
            <v>EAST WHANGANUI</v>
          </cell>
          <cell r="E725" t="str">
            <v>National Strategic</v>
          </cell>
          <cell r="F725" t="str">
            <v>All</v>
          </cell>
          <cell r="G725">
            <v>45</v>
          </cell>
        </row>
        <row r="726">
          <cell r="A726" t="str">
            <v>RT-PSMC005-Regional Distributor-All</v>
          </cell>
          <cell r="B726" t="str">
            <v>RT</v>
          </cell>
          <cell r="C726">
            <v>2015</v>
          </cell>
          <cell r="D726" t="str">
            <v>PSMC 005</v>
          </cell>
          <cell r="E726" t="str">
            <v>Regional Distributor</v>
          </cell>
          <cell r="F726" t="str">
            <v>All</v>
          </cell>
          <cell r="G726">
            <v>3</v>
          </cell>
        </row>
        <row r="727">
          <cell r="A727" t="str">
            <v>RT-CENTRAL WAIKATO-Regional Strategic-All</v>
          </cell>
          <cell r="B727" t="str">
            <v>RT</v>
          </cell>
          <cell r="C727">
            <v>2015</v>
          </cell>
          <cell r="D727" t="str">
            <v>CENTRAL WAIKATO</v>
          </cell>
          <cell r="E727" t="str">
            <v>Regional Strategic</v>
          </cell>
          <cell r="F727" t="str">
            <v>All</v>
          </cell>
          <cell r="G727">
            <v>19</v>
          </cell>
        </row>
        <row r="728">
          <cell r="A728" t="str">
            <v>RT-GISBORNE-Regional Connector-All</v>
          </cell>
          <cell r="B728" t="str">
            <v>RT</v>
          </cell>
          <cell r="C728">
            <v>2015</v>
          </cell>
          <cell r="D728" t="str">
            <v>GISBORNE</v>
          </cell>
          <cell r="E728" t="str">
            <v>Regional Connector</v>
          </cell>
          <cell r="F728" t="str">
            <v>All</v>
          </cell>
          <cell r="G728">
            <v>51</v>
          </cell>
        </row>
        <row r="729">
          <cell r="A729" t="str">
            <v>RT-COASTAL OTAGO-Regional Distributor-All</v>
          </cell>
          <cell r="B729" t="str">
            <v>RT</v>
          </cell>
          <cell r="C729">
            <v>2015</v>
          </cell>
          <cell r="D729" t="str">
            <v>COASTAL OTAGO</v>
          </cell>
          <cell r="E729" t="str">
            <v>Regional Distributor</v>
          </cell>
          <cell r="F729" t="str">
            <v>All</v>
          </cell>
          <cell r="G729">
            <v>8</v>
          </cell>
        </row>
        <row r="730">
          <cell r="A730" t="str">
            <v>RT-ROTORUA DIST-Regional Strategic-All</v>
          </cell>
          <cell r="B730" t="str">
            <v>RT</v>
          </cell>
          <cell r="C730">
            <v>2015</v>
          </cell>
          <cell r="D730" t="str">
            <v>ROTORUA DIST</v>
          </cell>
          <cell r="E730" t="str">
            <v>Regional Strategic</v>
          </cell>
          <cell r="F730" t="str">
            <v>All</v>
          </cell>
          <cell r="G730">
            <v>8</v>
          </cell>
        </row>
        <row r="731">
          <cell r="A731" t="str">
            <v>RT-EAST WAIKATO-Regional Strategic-All</v>
          </cell>
          <cell r="B731" t="str">
            <v>RT</v>
          </cell>
          <cell r="C731">
            <v>2015</v>
          </cell>
          <cell r="D731" t="str">
            <v>EAST WAIKATO</v>
          </cell>
          <cell r="E731" t="str">
            <v>Regional Strategic</v>
          </cell>
          <cell r="F731" t="str">
            <v>All</v>
          </cell>
          <cell r="G731">
            <v>34</v>
          </cell>
        </row>
        <row r="732">
          <cell r="A732" t="str">
            <v>RT-NAPIER-High Volume-All</v>
          </cell>
          <cell r="B732" t="str">
            <v>RT</v>
          </cell>
          <cell r="C732">
            <v>2015</v>
          </cell>
          <cell r="D732" t="str">
            <v>NAPIER</v>
          </cell>
          <cell r="E732" t="str">
            <v>High Volume</v>
          </cell>
          <cell r="F732" t="str">
            <v>All</v>
          </cell>
          <cell r="G732">
            <v>0</v>
          </cell>
        </row>
        <row r="733">
          <cell r="A733" t="str">
            <v>RT-SOUTHLAND-Regional Distributor-All</v>
          </cell>
          <cell r="B733" t="str">
            <v>RT</v>
          </cell>
          <cell r="C733">
            <v>2015</v>
          </cell>
          <cell r="D733" t="str">
            <v>SOUTHLAND</v>
          </cell>
          <cell r="E733" t="str">
            <v>Regional Distributor</v>
          </cell>
          <cell r="F733" t="str">
            <v>All</v>
          </cell>
          <cell r="G733">
            <v>13</v>
          </cell>
        </row>
        <row r="734">
          <cell r="A734" t="str">
            <v>RT-EAST WHANGANUI-Regional Distributor-All</v>
          </cell>
          <cell r="B734" t="str">
            <v>RT</v>
          </cell>
          <cell r="C734">
            <v>2015</v>
          </cell>
          <cell r="D734" t="str">
            <v>EAST WHANGANUI</v>
          </cell>
          <cell r="E734" t="str">
            <v>Regional Distributor</v>
          </cell>
          <cell r="F734" t="str">
            <v>All</v>
          </cell>
          <cell r="G734">
            <v>2</v>
          </cell>
        </row>
        <row r="735">
          <cell r="A735" t="str">
            <v>RT-NTH CANTERBURY-Regional Distributor-All</v>
          </cell>
          <cell r="B735" t="str">
            <v>RT</v>
          </cell>
          <cell r="C735">
            <v>2015</v>
          </cell>
          <cell r="D735" t="str">
            <v>NTH CANTERBURY</v>
          </cell>
          <cell r="E735" t="str">
            <v>Regional Distributor</v>
          </cell>
          <cell r="F735" t="str">
            <v>All</v>
          </cell>
          <cell r="G735">
            <v>8</v>
          </cell>
        </row>
        <row r="736">
          <cell r="A736" t="str">
            <v>RT-WELLINGTON-Regional Distributor-All</v>
          </cell>
          <cell r="B736" t="str">
            <v>RT</v>
          </cell>
          <cell r="C736">
            <v>2015</v>
          </cell>
          <cell r="D736" t="str">
            <v>WELLINGTON</v>
          </cell>
          <cell r="E736" t="str">
            <v>Regional Distributor</v>
          </cell>
          <cell r="F736" t="str">
            <v>All</v>
          </cell>
          <cell r="G736">
            <v>3</v>
          </cell>
        </row>
        <row r="737">
          <cell r="A737" t="str">
            <v>RT-OTAGO CENTRAL-Regional Distributor-All</v>
          </cell>
          <cell r="B737" t="str">
            <v>RT</v>
          </cell>
          <cell r="C737">
            <v>2015</v>
          </cell>
          <cell r="D737" t="str">
            <v>OTAGO CENTRAL</v>
          </cell>
          <cell r="E737" t="str">
            <v>Regional Distributor</v>
          </cell>
          <cell r="F737" t="str">
            <v>All</v>
          </cell>
          <cell r="G737">
            <v>3</v>
          </cell>
        </row>
        <row r="738">
          <cell r="A738" t="str">
            <v>RT-BOP WEST-Regional Strategic-All</v>
          </cell>
          <cell r="B738" t="str">
            <v>RT</v>
          </cell>
          <cell r="C738">
            <v>2015</v>
          </cell>
          <cell r="D738" t="str">
            <v>BOP WEST</v>
          </cell>
          <cell r="E738" t="str">
            <v>Regional Strategic</v>
          </cell>
          <cell r="F738" t="str">
            <v>All</v>
          </cell>
          <cell r="G738">
            <v>9</v>
          </cell>
        </row>
        <row r="739">
          <cell r="A739" t="str">
            <v>RT-PSMC006-Regional Connector-All</v>
          </cell>
          <cell r="B739" t="str">
            <v>RT</v>
          </cell>
          <cell r="C739">
            <v>2015</v>
          </cell>
          <cell r="D739" t="str">
            <v>PSMC 006</v>
          </cell>
          <cell r="E739" t="str">
            <v>Regional Connector</v>
          </cell>
          <cell r="F739" t="str">
            <v>All</v>
          </cell>
          <cell r="G739">
            <v>2</v>
          </cell>
        </row>
        <row r="740">
          <cell r="A740" t="str">
            <v>RT-STH CANTERBURY-National Strategic-All</v>
          </cell>
          <cell r="B740" t="str">
            <v>RT</v>
          </cell>
          <cell r="C740">
            <v>2015</v>
          </cell>
          <cell r="D740" t="str">
            <v>STH CANTERBURY</v>
          </cell>
          <cell r="E740" t="str">
            <v>National Strategic</v>
          </cell>
          <cell r="F740" t="str">
            <v>All</v>
          </cell>
          <cell r="G740">
            <v>5</v>
          </cell>
        </row>
        <row r="741">
          <cell r="A741" t="str">
            <v>RT-NAPIER-National Strategic-All</v>
          </cell>
          <cell r="B741" t="str">
            <v>RT</v>
          </cell>
          <cell r="C741">
            <v>2015</v>
          </cell>
          <cell r="D741" t="str">
            <v>NAPIER</v>
          </cell>
          <cell r="E741" t="str">
            <v>National Strategic</v>
          </cell>
          <cell r="F741" t="str">
            <v>All</v>
          </cell>
          <cell r="G741">
            <v>9</v>
          </cell>
        </row>
        <row r="742">
          <cell r="A742" t="str">
            <v>RT-NTH CANTERBURY-National Strategic-All</v>
          </cell>
          <cell r="B742" t="str">
            <v>RT</v>
          </cell>
          <cell r="C742">
            <v>2015</v>
          </cell>
          <cell r="D742" t="str">
            <v>NTH CANTERBURY</v>
          </cell>
          <cell r="E742" t="str">
            <v>National Strategic</v>
          </cell>
          <cell r="F742" t="str">
            <v>All</v>
          </cell>
          <cell r="G742">
            <v>125</v>
          </cell>
        </row>
        <row r="743">
          <cell r="A743" t="str">
            <v>RT-WEST COAST-Regional Connector-All</v>
          </cell>
          <cell r="B743" t="str">
            <v>RT</v>
          </cell>
          <cell r="C743">
            <v>2015</v>
          </cell>
          <cell r="D743" t="str">
            <v>WEST COAST</v>
          </cell>
          <cell r="E743" t="str">
            <v>Regional Connector</v>
          </cell>
          <cell r="F743" t="str">
            <v>All</v>
          </cell>
          <cell r="G743">
            <v>236</v>
          </cell>
        </row>
        <row r="744">
          <cell r="A744" t="str">
            <v>RT-WEST WAIKATO-Regional Strategic-All</v>
          </cell>
          <cell r="B744" t="str">
            <v>RT</v>
          </cell>
          <cell r="C744">
            <v>2015</v>
          </cell>
          <cell r="D744" t="str">
            <v>WEST WAIKATO</v>
          </cell>
          <cell r="E744" t="str">
            <v>Regional Strategic</v>
          </cell>
          <cell r="F744" t="str">
            <v>All</v>
          </cell>
          <cell r="G744">
            <v>1</v>
          </cell>
        </row>
        <row r="745">
          <cell r="A745" t="str">
            <v>RT-GISBORNE-Regional Strategic-All</v>
          </cell>
          <cell r="B745" t="str">
            <v>RT</v>
          </cell>
          <cell r="C745">
            <v>2015</v>
          </cell>
          <cell r="D745" t="str">
            <v>GISBORNE</v>
          </cell>
          <cell r="E745" t="str">
            <v>Regional Strategic</v>
          </cell>
          <cell r="F745" t="str">
            <v>All</v>
          </cell>
          <cell r="G745">
            <v>39</v>
          </cell>
        </row>
        <row r="746">
          <cell r="A746" t="str">
            <v>RT-WELLINGTON-High Volume-All</v>
          </cell>
          <cell r="B746" t="str">
            <v>RT</v>
          </cell>
          <cell r="C746">
            <v>2015</v>
          </cell>
          <cell r="D746" t="str">
            <v>WELLINGTON</v>
          </cell>
          <cell r="E746" t="str">
            <v>High Volume</v>
          </cell>
          <cell r="F746" t="str">
            <v>All</v>
          </cell>
          <cell r="G746">
            <v>15</v>
          </cell>
        </row>
        <row r="747">
          <cell r="A747" t="str">
            <v>RT-TAURANGA CITY-High Volume-All</v>
          </cell>
          <cell r="B747" t="str">
            <v>RT</v>
          </cell>
          <cell r="C747">
            <v>2015</v>
          </cell>
          <cell r="D747" t="str">
            <v>TAURANGA CITY</v>
          </cell>
          <cell r="E747" t="str">
            <v>High Volume</v>
          </cell>
          <cell r="F747" t="str">
            <v>All</v>
          </cell>
          <cell r="G747">
            <v>4</v>
          </cell>
        </row>
        <row r="748">
          <cell r="A748" t="str">
            <v>RT-NAPIER-Regional Distributor-All</v>
          </cell>
          <cell r="B748" t="str">
            <v>RT</v>
          </cell>
          <cell r="C748">
            <v>2015</v>
          </cell>
          <cell r="D748" t="str">
            <v>NAPIER</v>
          </cell>
          <cell r="E748" t="str">
            <v>Regional Distributor</v>
          </cell>
          <cell r="F748" t="str">
            <v>All</v>
          </cell>
          <cell r="G748">
            <v>10</v>
          </cell>
        </row>
        <row r="749">
          <cell r="A749" t="str">
            <v>RT-Auckland Alliance-Regional Connector-All</v>
          </cell>
          <cell r="B749" t="str">
            <v>RT</v>
          </cell>
          <cell r="C749">
            <v>2015</v>
          </cell>
          <cell r="D749" t="str">
            <v>AUCK ALLIANCE</v>
          </cell>
          <cell r="E749" t="str">
            <v>Regional Connector</v>
          </cell>
          <cell r="F749" t="str">
            <v>All</v>
          </cell>
          <cell r="G749">
            <v>0</v>
          </cell>
        </row>
        <row r="750">
          <cell r="A750" t="str">
            <v>RT-COASTAL OTAGO-National Strategic-All</v>
          </cell>
          <cell r="B750" t="str">
            <v>RT</v>
          </cell>
          <cell r="C750">
            <v>2015</v>
          </cell>
          <cell r="D750" t="str">
            <v>COASTAL OTAGO</v>
          </cell>
          <cell r="E750" t="str">
            <v>National Strategic</v>
          </cell>
          <cell r="F750" t="str">
            <v>All</v>
          </cell>
          <cell r="G750">
            <v>48</v>
          </cell>
        </row>
        <row r="751">
          <cell r="A751" t="str">
            <v>RT-PSMC005-National Strategic-All</v>
          </cell>
          <cell r="B751" t="str">
            <v>RT</v>
          </cell>
          <cell r="C751">
            <v>2015</v>
          </cell>
          <cell r="D751" t="str">
            <v>PSMC 005</v>
          </cell>
          <cell r="E751" t="str">
            <v>National Strategic</v>
          </cell>
          <cell r="F751" t="str">
            <v>All</v>
          </cell>
          <cell r="G751">
            <v>14</v>
          </cell>
        </row>
        <row r="752">
          <cell r="A752" t="str">
            <v>RT-BOP WEST-Regional Distributor-All</v>
          </cell>
          <cell r="B752" t="str">
            <v>RT</v>
          </cell>
          <cell r="C752">
            <v>2015</v>
          </cell>
          <cell r="D752" t="str">
            <v>BOP WEST</v>
          </cell>
          <cell r="E752" t="str">
            <v>Regional Distributor</v>
          </cell>
          <cell r="F752" t="str">
            <v>All</v>
          </cell>
          <cell r="G752">
            <v>0</v>
          </cell>
        </row>
        <row r="753">
          <cell r="A753" t="str">
            <v>RT-NTH CANTERBURY-Regional Strategic-All</v>
          </cell>
          <cell r="B753" t="str">
            <v>RT</v>
          </cell>
          <cell r="C753">
            <v>2015</v>
          </cell>
          <cell r="D753" t="str">
            <v>NTH CANTERBURY</v>
          </cell>
          <cell r="E753" t="str">
            <v>Regional Strategic</v>
          </cell>
          <cell r="F753" t="str">
            <v>All</v>
          </cell>
          <cell r="G753">
            <v>31</v>
          </cell>
        </row>
        <row r="754">
          <cell r="A754" t="str">
            <v>RT-Auckland Alliance-High Volume-All</v>
          </cell>
          <cell r="B754" t="str">
            <v>RT</v>
          </cell>
          <cell r="C754">
            <v>2015</v>
          </cell>
          <cell r="D754" t="str">
            <v>AUCK ALLIANCE</v>
          </cell>
          <cell r="E754" t="str">
            <v>High Volume</v>
          </cell>
          <cell r="F754" t="str">
            <v>All</v>
          </cell>
          <cell r="G754">
            <v>16</v>
          </cell>
        </row>
        <row r="755">
          <cell r="A755" t="str">
            <v>RT-BOP WEST-High Volume-All</v>
          </cell>
          <cell r="B755" t="str">
            <v>RT</v>
          </cell>
          <cell r="C755">
            <v>2015</v>
          </cell>
          <cell r="D755" t="str">
            <v>BOP WEST</v>
          </cell>
          <cell r="E755" t="str">
            <v>High Volume</v>
          </cell>
          <cell r="F755" t="str">
            <v>All</v>
          </cell>
          <cell r="G755">
            <v>17</v>
          </cell>
        </row>
        <row r="756">
          <cell r="A756" t="str">
            <v>RT-CENTRAL WAIKATO-Regional Connector-All</v>
          </cell>
          <cell r="B756" t="str">
            <v>RT</v>
          </cell>
          <cell r="C756">
            <v>2015</v>
          </cell>
          <cell r="D756" t="str">
            <v>CENTRAL WAIKATO</v>
          </cell>
          <cell r="E756" t="str">
            <v>Regional Connector</v>
          </cell>
          <cell r="F756" t="str">
            <v>All</v>
          </cell>
          <cell r="G756">
            <v>3</v>
          </cell>
        </row>
        <row r="757">
          <cell r="A757" t="str">
            <v>RT-Unknown-High Volume-All</v>
          </cell>
          <cell r="B757" t="str">
            <v>RT</v>
          </cell>
          <cell r="C757">
            <v>2015</v>
          </cell>
          <cell r="D757" t="str">
            <v>Unknown</v>
          </cell>
          <cell r="E757" t="str">
            <v>High Volume</v>
          </cell>
          <cell r="F757" t="str">
            <v>All</v>
          </cell>
          <cell r="G757">
            <v>8</v>
          </cell>
        </row>
        <row r="758">
          <cell r="A758" t="str">
            <v>RT-WEST WAIKATO-Regional Connector-All</v>
          </cell>
          <cell r="B758" t="str">
            <v>RT</v>
          </cell>
          <cell r="C758">
            <v>2015</v>
          </cell>
          <cell r="D758" t="str">
            <v>WEST WAIKATO</v>
          </cell>
          <cell r="E758" t="str">
            <v>Regional Connector</v>
          </cell>
          <cell r="F758" t="str">
            <v>All</v>
          </cell>
          <cell r="G758">
            <v>4</v>
          </cell>
        </row>
        <row r="759">
          <cell r="A759" t="str">
            <v>RT-TAURANGA CITY-Regional Distributor-All</v>
          </cell>
          <cell r="B759" t="str">
            <v>RT</v>
          </cell>
          <cell r="C759">
            <v>2015</v>
          </cell>
          <cell r="D759" t="str">
            <v>TAURANGA CITY</v>
          </cell>
          <cell r="E759" t="str">
            <v>Regional Distributor</v>
          </cell>
          <cell r="F759" t="str">
            <v>All</v>
          </cell>
          <cell r="G759">
            <v>0</v>
          </cell>
        </row>
        <row r="760">
          <cell r="A760" t="str">
            <v>RT-ROTORUA DIST-Regional Connector-All</v>
          </cell>
          <cell r="B760" t="str">
            <v>RT</v>
          </cell>
          <cell r="C760">
            <v>2015</v>
          </cell>
          <cell r="D760" t="str">
            <v>ROTORUA DIST</v>
          </cell>
          <cell r="E760" t="str">
            <v>Regional Connector</v>
          </cell>
          <cell r="F760" t="str">
            <v>All</v>
          </cell>
          <cell r="G760">
            <v>1</v>
          </cell>
        </row>
        <row r="761">
          <cell r="A761" t="str">
            <v>RT-EAST WHANGANUI-Regional Strategic-All</v>
          </cell>
          <cell r="B761" t="str">
            <v>RT</v>
          </cell>
          <cell r="C761">
            <v>2015</v>
          </cell>
          <cell r="D761" t="str">
            <v>EAST WHANGANUI</v>
          </cell>
          <cell r="E761" t="str">
            <v>Regional Strategic</v>
          </cell>
          <cell r="F761" t="str">
            <v>All</v>
          </cell>
          <cell r="G761">
            <v>10</v>
          </cell>
        </row>
        <row r="762">
          <cell r="A762" t="str">
            <v>RT-BOP WEST-Regional Connector-All</v>
          </cell>
          <cell r="B762" t="str">
            <v>RT</v>
          </cell>
          <cell r="C762">
            <v>2015</v>
          </cell>
          <cell r="D762" t="str">
            <v>BOP WEST</v>
          </cell>
          <cell r="E762" t="str">
            <v>Regional Connector</v>
          </cell>
          <cell r="F762" t="str">
            <v>All</v>
          </cell>
          <cell r="G762">
            <v>4</v>
          </cell>
        </row>
        <row r="763">
          <cell r="A763" t="str">
            <v>RT-EAST WAIKATO-Regional Connector-All</v>
          </cell>
          <cell r="B763" t="str">
            <v>RT</v>
          </cell>
          <cell r="C763">
            <v>2015</v>
          </cell>
          <cell r="D763" t="str">
            <v>EAST WAIKATO</v>
          </cell>
          <cell r="E763" t="str">
            <v>Regional Connector</v>
          </cell>
          <cell r="F763" t="str">
            <v>All</v>
          </cell>
          <cell r="G763">
            <v>33</v>
          </cell>
        </row>
        <row r="764">
          <cell r="A764" t="str">
            <v>RT-COASTAL OTAGO-Regional Strategic-All</v>
          </cell>
          <cell r="B764" t="str">
            <v>RT</v>
          </cell>
          <cell r="C764">
            <v>2015</v>
          </cell>
          <cell r="D764" t="str">
            <v>COASTAL OTAGO</v>
          </cell>
          <cell r="E764" t="str">
            <v>Regional Strategic</v>
          </cell>
          <cell r="F764" t="str">
            <v>All</v>
          </cell>
          <cell r="G764">
            <v>14</v>
          </cell>
        </row>
        <row r="765">
          <cell r="A765" t="str">
            <v>RT-MARLBOROUGH-Regional Distributor-All</v>
          </cell>
          <cell r="B765" t="str">
            <v>RT</v>
          </cell>
          <cell r="C765">
            <v>2015</v>
          </cell>
          <cell r="D765" t="str">
            <v>MARLBOROUGH</v>
          </cell>
          <cell r="E765" t="str">
            <v>Regional Distributor</v>
          </cell>
          <cell r="F765" t="str">
            <v>All</v>
          </cell>
          <cell r="G765">
            <v>5</v>
          </cell>
        </row>
        <row r="766">
          <cell r="A766" t="str">
            <v>RT-Auckland Alliance-Regional Distributor-All</v>
          </cell>
          <cell r="B766" t="str">
            <v>RT</v>
          </cell>
          <cell r="C766">
            <v>2015</v>
          </cell>
          <cell r="D766" t="str">
            <v>AUCK ALLIANCE</v>
          </cell>
          <cell r="E766" t="str">
            <v>Regional Distributor</v>
          </cell>
          <cell r="F766" t="str">
            <v>All</v>
          </cell>
          <cell r="G766">
            <v>0</v>
          </cell>
        </row>
        <row r="767">
          <cell r="A767" t="str">
            <v>RT-SOUTHLAND-Regional Strategic-All</v>
          </cell>
          <cell r="B767" t="str">
            <v>RT</v>
          </cell>
          <cell r="C767">
            <v>2015</v>
          </cell>
          <cell r="D767" t="str">
            <v>SOUTHLAND</v>
          </cell>
          <cell r="E767" t="str">
            <v>Regional Strategic</v>
          </cell>
          <cell r="F767" t="str">
            <v>All</v>
          </cell>
          <cell r="G767">
            <v>109</v>
          </cell>
        </row>
        <row r="768">
          <cell r="A768" t="str">
            <v>RT-OTAGO CENTRAL-Regional Connector-All</v>
          </cell>
          <cell r="B768" t="str">
            <v>RT</v>
          </cell>
          <cell r="C768">
            <v>2015</v>
          </cell>
          <cell r="D768" t="str">
            <v>OTAGO CENTRAL</v>
          </cell>
          <cell r="E768" t="str">
            <v>Regional Connector</v>
          </cell>
          <cell r="F768" t="str">
            <v>All</v>
          </cell>
          <cell r="G768">
            <v>42</v>
          </cell>
        </row>
        <row r="769">
          <cell r="A769" t="str">
            <v>RT-NAPIER-Regional Strategic-All</v>
          </cell>
          <cell r="B769" t="str">
            <v>RT</v>
          </cell>
          <cell r="C769">
            <v>2015</v>
          </cell>
          <cell r="D769" t="str">
            <v>NAPIER</v>
          </cell>
          <cell r="E769" t="str">
            <v>Regional Strategic</v>
          </cell>
          <cell r="F769" t="str">
            <v>All</v>
          </cell>
          <cell r="G769">
            <v>74</v>
          </cell>
        </row>
        <row r="770">
          <cell r="A770" t="str">
            <v>RT-COASTAL OTAGO-Regional Connector-All</v>
          </cell>
          <cell r="B770" t="str">
            <v>RT</v>
          </cell>
          <cell r="C770">
            <v>2015</v>
          </cell>
          <cell r="D770" t="str">
            <v>COASTAL OTAGO</v>
          </cell>
          <cell r="E770" t="str">
            <v>Regional Connector</v>
          </cell>
          <cell r="F770" t="str">
            <v>All</v>
          </cell>
          <cell r="G770">
            <v>2</v>
          </cell>
        </row>
        <row r="771">
          <cell r="A771" t="str">
            <v>RT-GISBORNE-Regional Distributor-All</v>
          </cell>
          <cell r="B771" t="str">
            <v>RT</v>
          </cell>
          <cell r="C771">
            <v>2015</v>
          </cell>
          <cell r="D771" t="str">
            <v>GISBORNE</v>
          </cell>
          <cell r="E771" t="str">
            <v>Regional Distributor</v>
          </cell>
          <cell r="F771" t="str">
            <v>All</v>
          </cell>
          <cell r="G771">
            <v>129</v>
          </cell>
        </row>
        <row r="772">
          <cell r="A772" t="str">
            <v>RT-WEST WHANGANUI-National Strategic-All</v>
          </cell>
          <cell r="B772" t="str">
            <v>RT</v>
          </cell>
          <cell r="C772">
            <v>2015</v>
          </cell>
          <cell r="D772" t="str">
            <v>WEST WHANGANUI</v>
          </cell>
          <cell r="E772" t="str">
            <v>National Strategic</v>
          </cell>
          <cell r="F772" t="str">
            <v>All</v>
          </cell>
          <cell r="G772">
            <v>1</v>
          </cell>
        </row>
        <row r="773">
          <cell r="A773" t="str">
            <v>RT-WEST WAIKATO-Regional Distributor-All</v>
          </cell>
          <cell r="B773" t="str">
            <v>RT</v>
          </cell>
          <cell r="C773">
            <v>2015</v>
          </cell>
          <cell r="D773" t="str">
            <v>WEST WAIKATO</v>
          </cell>
          <cell r="E773" t="str">
            <v>Regional Distributor</v>
          </cell>
          <cell r="F773" t="str">
            <v>All</v>
          </cell>
          <cell r="G773">
            <v>0</v>
          </cell>
        </row>
        <row r="774">
          <cell r="A774" t="str">
            <v>RT-PSMC006-Regional Distributor-All</v>
          </cell>
          <cell r="B774" t="str">
            <v>RT</v>
          </cell>
          <cell r="C774">
            <v>2015</v>
          </cell>
          <cell r="D774" t="str">
            <v>PSMC 006</v>
          </cell>
          <cell r="E774" t="str">
            <v>Regional Distributor</v>
          </cell>
          <cell r="F774" t="str">
            <v>All</v>
          </cell>
          <cell r="G774">
            <v>10</v>
          </cell>
        </row>
        <row r="775">
          <cell r="A775" t="str">
            <v>RT-BOP EAST-Regional Distributor-All</v>
          </cell>
          <cell r="B775" t="str">
            <v>RT</v>
          </cell>
          <cell r="C775">
            <v>2015</v>
          </cell>
          <cell r="D775" t="str">
            <v>BOP EAST</v>
          </cell>
          <cell r="E775" t="str">
            <v>Regional Distributor</v>
          </cell>
          <cell r="F775" t="str">
            <v>All</v>
          </cell>
          <cell r="G775">
            <v>27</v>
          </cell>
        </row>
        <row r="776">
          <cell r="A776" t="str">
            <v>RT-EAST WAIKATO-High Volume-All</v>
          </cell>
          <cell r="B776" t="str">
            <v>RT</v>
          </cell>
          <cell r="C776">
            <v>2015</v>
          </cell>
          <cell r="D776" t="str">
            <v>EAST WAIKATO</v>
          </cell>
          <cell r="E776" t="str">
            <v>High Volume</v>
          </cell>
          <cell r="F776" t="str">
            <v>All</v>
          </cell>
          <cell r="G776">
            <v>3</v>
          </cell>
        </row>
        <row r="777">
          <cell r="A777" t="str">
            <v>RT-SOUTHLAND-Regional Connector-All</v>
          </cell>
          <cell r="B777" t="str">
            <v>RT</v>
          </cell>
          <cell r="C777">
            <v>2015</v>
          </cell>
          <cell r="D777" t="str">
            <v>SOUTHLAND</v>
          </cell>
          <cell r="E777" t="str">
            <v>Regional Connector</v>
          </cell>
          <cell r="F777" t="str">
            <v>All</v>
          </cell>
          <cell r="G777">
            <v>0</v>
          </cell>
        </row>
        <row r="778">
          <cell r="A778" t="str">
            <v>RT-OTAGO CENTRAL-Regional Strategic-All</v>
          </cell>
          <cell r="B778" t="str">
            <v>RT</v>
          </cell>
          <cell r="C778">
            <v>2015</v>
          </cell>
          <cell r="D778" t="str">
            <v>OTAGO CENTRAL</v>
          </cell>
          <cell r="E778" t="str">
            <v>Regional Strategic</v>
          </cell>
          <cell r="F778" t="str">
            <v>All</v>
          </cell>
          <cell r="G778">
            <v>47</v>
          </cell>
        </row>
        <row r="779">
          <cell r="A779" t="str">
            <v>RT-NTH CANTERBURY-Regional Connector-All</v>
          </cell>
          <cell r="B779" t="str">
            <v>RT</v>
          </cell>
          <cell r="C779">
            <v>2015</v>
          </cell>
          <cell r="D779" t="str">
            <v>NTH CANTERBURY</v>
          </cell>
          <cell r="E779" t="str">
            <v>Regional Connector</v>
          </cell>
          <cell r="F779" t="str">
            <v>All</v>
          </cell>
          <cell r="G779">
            <v>46</v>
          </cell>
        </row>
        <row r="780">
          <cell r="A780" t="str">
            <v>RT-WELLINGTON-Regional Strategic-All</v>
          </cell>
          <cell r="B780" t="str">
            <v>RT</v>
          </cell>
          <cell r="C780">
            <v>2015</v>
          </cell>
          <cell r="D780" t="str">
            <v>WELLINGTON</v>
          </cell>
          <cell r="E780" t="str">
            <v>Regional Strategic</v>
          </cell>
          <cell r="F780" t="str">
            <v>All</v>
          </cell>
          <cell r="G780">
            <v>32</v>
          </cell>
        </row>
        <row r="781">
          <cell r="A781" t="str">
            <v>RT-MARLBOROUGH-National Strategic-All</v>
          </cell>
          <cell r="B781" t="str">
            <v>RT</v>
          </cell>
          <cell r="C781">
            <v>2015</v>
          </cell>
          <cell r="D781" t="str">
            <v>MARLBOROUGH</v>
          </cell>
          <cell r="E781" t="str">
            <v>National Strategic</v>
          </cell>
          <cell r="F781" t="str">
            <v>All</v>
          </cell>
          <cell r="G781">
            <v>41</v>
          </cell>
        </row>
        <row r="782">
          <cell r="A782" t="str">
            <v>RT-WEST COAST-Regional Distributor-All</v>
          </cell>
          <cell r="B782" t="str">
            <v>RT</v>
          </cell>
          <cell r="C782">
            <v>2015</v>
          </cell>
          <cell r="D782" t="str">
            <v>WEST COAST</v>
          </cell>
          <cell r="E782" t="str">
            <v>Regional Distributor</v>
          </cell>
          <cell r="F782" t="str">
            <v>All</v>
          </cell>
          <cell r="G782">
            <v>14</v>
          </cell>
        </row>
        <row r="783">
          <cell r="A783" t="str">
            <v>RT-BOP EAST-Regional Connector-All</v>
          </cell>
          <cell r="B783" t="str">
            <v>RT</v>
          </cell>
          <cell r="C783">
            <v>2015</v>
          </cell>
          <cell r="D783" t="str">
            <v>BOP EAST</v>
          </cell>
          <cell r="E783" t="str">
            <v>Regional Connector</v>
          </cell>
          <cell r="F783" t="str">
            <v>All</v>
          </cell>
          <cell r="G783">
            <v>46</v>
          </cell>
        </row>
        <row r="784">
          <cell r="A784" t="str">
            <v>RT-NELSON-Regional Strategic-All</v>
          </cell>
          <cell r="B784" t="str">
            <v>RT</v>
          </cell>
          <cell r="C784">
            <v>2015</v>
          </cell>
          <cell r="D784" t="str">
            <v>NELSON</v>
          </cell>
          <cell r="E784" t="str">
            <v>Regional Strategic</v>
          </cell>
          <cell r="F784" t="str">
            <v>All</v>
          </cell>
          <cell r="G784">
            <v>35</v>
          </cell>
        </row>
        <row r="785">
          <cell r="A785" t="str">
            <v>RT-EAST WHANGANUI-Regional Connector-All</v>
          </cell>
          <cell r="B785" t="str">
            <v>RT</v>
          </cell>
          <cell r="C785">
            <v>2015</v>
          </cell>
          <cell r="D785" t="str">
            <v>EAST WHANGANUI</v>
          </cell>
          <cell r="E785" t="str">
            <v>Regional Connector</v>
          </cell>
          <cell r="F785" t="str">
            <v>All</v>
          </cell>
          <cell r="G785">
            <v>2</v>
          </cell>
        </row>
        <row r="786">
          <cell r="A786" t="str">
            <v>RT-WEST WHANGANUI-Regional Distributor-All</v>
          </cell>
          <cell r="B786" t="str">
            <v>RT</v>
          </cell>
          <cell r="C786">
            <v>2015</v>
          </cell>
          <cell r="D786" t="str">
            <v>WEST WHANGANUI</v>
          </cell>
          <cell r="E786" t="str">
            <v>Regional Distributor</v>
          </cell>
          <cell r="F786" t="str">
            <v>All</v>
          </cell>
          <cell r="G786">
            <v>249</v>
          </cell>
        </row>
        <row r="787">
          <cell r="A787" t="str">
            <v>RT-WEST WAIKATO-High Volume-All</v>
          </cell>
          <cell r="B787" t="str">
            <v>RT</v>
          </cell>
          <cell r="C787">
            <v>2015</v>
          </cell>
          <cell r="D787" t="str">
            <v>WEST WAIKATO</v>
          </cell>
          <cell r="E787" t="str">
            <v>High Volume</v>
          </cell>
          <cell r="F787" t="str">
            <v>All</v>
          </cell>
          <cell r="G787">
            <v>24</v>
          </cell>
        </row>
        <row r="788">
          <cell r="A788" t="str">
            <v>RT-TAURANGA CITY-Regional Strategic-All</v>
          </cell>
          <cell r="B788" t="str">
            <v>RT</v>
          </cell>
          <cell r="C788">
            <v>2015</v>
          </cell>
          <cell r="D788" t="str">
            <v>TAURANGA CITY</v>
          </cell>
          <cell r="E788" t="str">
            <v>Regional Strategic</v>
          </cell>
          <cell r="F788" t="str">
            <v>All</v>
          </cell>
          <cell r="G788">
            <v>0</v>
          </cell>
        </row>
        <row r="789">
          <cell r="A789" t="str">
            <v>RT-Unknown-All-All</v>
          </cell>
          <cell r="B789" t="str">
            <v>RT</v>
          </cell>
          <cell r="C789">
            <v>2015</v>
          </cell>
          <cell r="D789" t="str">
            <v>Unknown</v>
          </cell>
          <cell r="E789" t="str">
            <v>All</v>
          </cell>
          <cell r="F789" t="str">
            <v>All</v>
          </cell>
          <cell r="G789">
            <v>8</v>
          </cell>
        </row>
        <row r="790">
          <cell r="A790" t="str">
            <v>RT-OTAGO CENTRAL-All-All</v>
          </cell>
          <cell r="B790" t="str">
            <v>RT</v>
          </cell>
          <cell r="C790">
            <v>2015</v>
          </cell>
          <cell r="D790" t="str">
            <v>OTAGO CENTRAL</v>
          </cell>
          <cell r="E790" t="str">
            <v>All</v>
          </cell>
          <cell r="F790" t="str">
            <v>All</v>
          </cell>
          <cell r="G790">
            <v>92</v>
          </cell>
        </row>
        <row r="791">
          <cell r="A791" t="str">
            <v>RT-WELLINGTON-All-All</v>
          </cell>
          <cell r="B791" t="str">
            <v>RT</v>
          </cell>
          <cell r="C791">
            <v>2015</v>
          </cell>
          <cell r="D791" t="str">
            <v>WELLINGTON</v>
          </cell>
          <cell r="E791" t="str">
            <v>All</v>
          </cell>
          <cell r="F791" t="str">
            <v>All</v>
          </cell>
          <cell r="G791">
            <v>50</v>
          </cell>
        </row>
        <row r="792">
          <cell r="A792" t="str">
            <v>RT-GISBORNE-All-All</v>
          </cell>
          <cell r="B792" t="str">
            <v>RT</v>
          </cell>
          <cell r="C792">
            <v>2015</v>
          </cell>
          <cell r="D792" t="str">
            <v>GISBORNE</v>
          </cell>
          <cell r="E792" t="str">
            <v>All</v>
          </cell>
          <cell r="F792" t="str">
            <v>All</v>
          </cell>
          <cell r="G792">
            <v>219</v>
          </cell>
        </row>
        <row r="793">
          <cell r="A793" t="str">
            <v>RT-Auckland Alliance-All-All</v>
          </cell>
          <cell r="B793" t="str">
            <v>RT</v>
          </cell>
          <cell r="C793">
            <v>2015</v>
          </cell>
          <cell r="D793" t="str">
            <v>AUCK ALLIANCE</v>
          </cell>
          <cell r="E793" t="str">
            <v>All</v>
          </cell>
          <cell r="F793" t="str">
            <v>All</v>
          </cell>
          <cell r="G793">
            <v>16</v>
          </cell>
        </row>
        <row r="794">
          <cell r="A794" t="str">
            <v>RT-NAPIER-All-All</v>
          </cell>
          <cell r="B794" t="str">
            <v>RT</v>
          </cell>
          <cell r="C794">
            <v>2015</v>
          </cell>
          <cell r="D794" t="str">
            <v>NAPIER</v>
          </cell>
          <cell r="E794" t="str">
            <v>All</v>
          </cell>
          <cell r="F794" t="str">
            <v>All</v>
          </cell>
          <cell r="G794">
            <v>93</v>
          </cell>
        </row>
        <row r="795">
          <cell r="A795" t="str">
            <v>RT-MARLBOROUGH-All-All</v>
          </cell>
          <cell r="B795" t="str">
            <v>RT</v>
          </cell>
          <cell r="C795">
            <v>2015</v>
          </cell>
          <cell r="D795" t="str">
            <v>MARLBOROUGH</v>
          </cell>
          <cell r="E795" t="str">
            <v>All</v>
          </cell>
          <cell r="F795" t="str">
            <v>All</v>
          </cell>
          <cell r="G795">
            <v>53</v>
          </cell>
        </row>
        <row r="796">
          <cell r="A796" t="str">
            <v>RT-EAST WHANGANUI-All-All</v>
          </cell>
          <cell r="B796" t="str">
            <v>RT</v>
          </cell>
          <cell r="C796">
            <v>2015</v>
          </cell>
          <cell r="D796" t="str">
            <v>EAST WHANGANUI</v>
          </cell>
          <cell r="E796" t="str">
            <v>All</v>
          </cell>
          <cell r="F796" t="str">
            <v>All</v>
          </cell>
          <cell r="G796">
            <v>63</v>
          </cell>
        </row>
        <row r="797">
          <cell r="A797" t="str">
            <v>RT-WEST WAIKATO-All-All</v>
          </cell>
          <cell r="B797" t="str">
            <v>RT</v>
          </cell>
          <cell r="C797">
            <v>2015</v>
          </cell>
          <cell r="D797" t="str">
            <v>WEST WAIKATO</v>
          </cell>
          <cell r="E797" t="str">
            <v>All</v>
          </cell>
          <cell r="F797" t="str">
            <v>All</v>
          </cell>
          <cell r="G797">
            <v>29</v>
          </cell>
        </row>
        <row r="798">
          <cell r="A798" t="str">
            <v>RT-NTH CANTERBURY-All-All</v>
          </cell>
          <cell r="B798" t="str">
            <v>RT</v>
          </cell>
          <cell r="C798">
            <v>2015</v>
          </cell>
          <cell r="D798" t="str">
            <v>NTH CANTERBURY</v>
          </cell>
          <cell r="E798" t="str">
            <v>All</v>
          </cell>
          <cell r="F798" t="str">
            <v>All</v>
          </cell>
          <cell r="G798">
            <v>220</v>
          </cell>
        </row>
        <row r="799">
          <cell r="A799" t="str">
            <v>RT-NORTHLAND-All-All</v>
          </cell>
          <cell r="B799" t="str">
            <v>RT</v>
          </cell>
          <cell r="C799">
            <v>2015</v>
          </cell>
          <cell r="D799" t="str">
            <v>NORTHLAND</v>
          </cell>
          <cell r="E799" t="str">
            <v>All</v>
          </cell>
          <cell r="F799" t="str">
            <v>All</v>
          </cell>
          <cell r="G799">
            <v>187</v>
          </cell>
        </row>
        <row r="800">
          <cell r="A800" t="str">
            <v>RT-STH CANTERBURY-All-All</v>
          </cell>
          <cell r="B800" t="str">
            <v>RT</v>
          </cell>
          <cell r="C800">
            <v>2015</v>
          </cell>
          <cell r="D800" t="str">
            <v>STH CANTERBURY</v>
          </cell>
          <cell r="E800" t="str">
            <v>All</v>
          </cell>
          <cell r="F800" t="str">
            <v>All</v>
          </cell>
          <cell r="G800">
            <v>19</v>
          </cell>
        </row>
        <row r="801">
          <cell r="A801" t="str">
            <v>RT-SOUTHLAND-All-All</v>
          </cell>
          <cell r="B801" t="str">
            <v>RT</v>
          </cell>
          <cell r="C801">
            <v>2015</v>
          </cell>
          <cell r="D801" t="str">
            <v>SOUTHLAND</v>
          </cell>
          <cell r="E801" t="str">
            <v>All</v>
          </cell>
          <cell r="F801" t="str">
            <v>All</v>
          </cell>
          <cell r="G801">
            <v>122</v>
          </cell>
        </row>
        <row r="802">
          <cell r="A802" t="str">
            <v>RT-BOP EAST-All-All</v>
          </cell>
          <cell r="B802" t="str">
            <v>RT</v>
          </cell>
          <cell r="C802">
            <v>2015</v>
          </cell>
          <cell r="D802" t="str">
            <v>BOP EAST</v>
          </cell>
          <cell r="E802" t="str">
            <v>All</v>
          </cell>
          <cell r="F802" t="str">
            <v>All</v>
          </cell>
          <cell r="G802">
            <v>73</v>
          </cell>
        </row>
        <row r="803">
          <cell r="A803" t="str">
            <v>RT-ROTORUA DIST-All-All</v>
          </cell>
          <cell r="B803" t="str">
            <v>RT</v>
          </cell>
          <cell r="C803">
            <v>2015</v>
          </cell>
          <cell r="D803" t="str">
            <v>ROTORUA DIST</v>
          </cell>
          <cell r="E803" t="str">
            <v>All</v>
          </cell>
          <cell r="F803" t="str">
            <v>All</v>
          </cell>
          <cell r="G803">
            <v>22</v>
          </cell>
        </row>
        <row r="804">
          <cell r="A804" t="str">
            <v>RT-CENTRAL WAIKATO-All-All</v>
          </cell>
          <cell r="B804" t="str">
            <v>RT</v>
          </cell>
          <cell r="C804">
            <v>2015</v>
          </cell>
          <cell r="D804" t="str">
            <v>CENTRAL WAIKATO</v>
          </cell>
          <cell r="E804" t="str">
            <v>All</v>
          </cell>
          <cell r="F804" t="str">
            <v>All</v>
          </cell>
          <cell r="G804">
            <v>184</v>
          </cell>
        </row>
        <row r="805">
          <cell r="A805" t="str">
            <v>RT-TAURANGA CITY-All-All</v>
          </cell>
          <cell r="B805" t="str">
            <v>RT</v>
          </cell>
          <cell r="C805">
            <v>2015</v>
          </cell>
          <cell r="D805" t="str">
            <v>TAURANGA CITY</v>
          </cell>
          <cell r="E805" t="str">
            <v>All</v>
          </cell>
          <cell r="F805" t="str">
            <v>All</v>
          </cell>
          <cell r="G805">
            <v>4</v>
          </cell>
        </row>
        <row r="806">
          <cell r="A806" t="str">
            <v>RT-PSMC005-All-All</v>
          </cell>
          <cell r="B806" t="str">
            <v>RT</v>
          </cell>
          <cell r="C806">
            <v>2015</v>
          </cell>
          <cell r="D806" t="str">
            <v>PSMC 005</v>
          </cell>
          <cell r="E806" t="str">
            <v>All</v>
          </cell>
          <cell r="F806" t="str">
            <v>All</v>
          </cell>
          <cell r="G806">
            <v>18</v>
          </cell>
        </row>
        <row r="807">
          <cell r="A807" t="str">
            <v>RT-WEST COAST-All-All</v>
          </cell>
          <cell r="B807" t="str">
            <v>RT</v>
          </cell>
          <cell r="C807">
            <v>2015</v>
          </cell>
          <cell r="D807" t="str">
            <v>WEST COAST</v>
          </cell>
          <cell r="E807" t="str">
            <v>All</v>
          </cell>
          <cell r="F807" t="str">
            <v>All</v>
          </cell>
          <cell r="G807">
            <v>328</v>
          </cell>
        </row>
        <row r="808">
          <cell r="A808" t="str">
            <v>RT-NELSON-All-All</v>
          </cell>
          <cell r="B808" t="str">
            <v>RT</v>
          </cell>
          <cell r="C808">
            <v>2015</v>
          </cell>
          <cell r="D808" t="str">
            <v>NELSON</v>
          </cell>
          <cell r="E808" t="str">
            <v>All</v>
          </cell>
          <cell r="F808" t="str">
            <v>All</v>
          </cell>
          <cell r="G808">
            <v>98</v>
          </cell>
        </row>
        <row r="809">
          <cell r="A809" t="str">
            <v>RT-BOP WEST-All-All</v>
          </cell>
          <cell r="B809" t="str">
            <v>RT</v>
          </cell>
          <cell r="C809">
            <v>2015</v>
          </cell>
          <cell r="D809" t="str">
            <v>BOP WEST</v>
          </cell>
          <cell r="E809" t="str">
            <v>All</v>
          </cell>
          <cell r="F809" t="str">
            <v>All</v>
          </cell>
          <cell r="G809">
            <v>30</v>
          </cell>
        </row>
        <row r="810">
          <cell r="A810" t="str">
            <v>RT-WEST WHANGANUI-All-All</v>
          </cell>
          <cell r="B810" t="str">
            <v>RT</v>
          </cell>
          <cell r="C810">
            <v>2015</v>
          </cell>
          <cell r="D810" t="str">
            <v>WEST WHANGANUI</v>
          </cell>
          <cell r="E810" t="str">
            <v>All</v>
          </cell>
          <cell r="F810" t="str">
            <v>All</v>
          </cell>
          <cell r="G810">
            <v>310</v>
          </cell>
        </row>
        <row r="811">
          <cell r="A811" t="str">
            <v>RT-EAST WAIKATO-All-All</v>
          </cell>
          <cell r="B811" t="str">
            <v>RT</v>
          </cell>
          <cell r="C811">
            <v>2015</v>
          </cell>
          <cell r="D811" t="str">
            <v>EAST WAIKATO</v>
          </cell>
          <cell r="E811" t="str">
            <v>All</v>
          </cell>
          <cell r="F811" t="str">
            <v>All</v>
          </cell>
          <cell r="G811">
            <v>141</v>
          </cell>
        </row>
        <row r="812">
          <cell r="A812" t="str">
            <v>RT-COASTAL OTAGO-All-All</v>
          </cell>
          <cell r="B812" t="str">
            <v>RT</v>
          </cell>
          <cell r="C812">
            <v>2015</v>
          </cell>
          <cell r="D812" t="str">
            <v>COASTAL OTAGO</v>
          </cell>
          <cell r="E812" t="str">
            <v>All</v>
          </cell>
          <cell r="F812" t="str">
            <v>All</v>
          </cell>
          <cell r="G812">
            <v>72</v>
          </cell>
        </row>
        <row r="813">
          <cell r="A813" t="str">
            <v>RT-PSMC006-All-All</v>
          </cell>
          <cell r="B813" t="str">
            <v>RT</v>
          </cell>
          <cell r="C813">
            <v>2015</v>
          </cell>
          <cell r="D813" t="str">
            <v>PSMC 006</v>
          </cell>
          <cell r="E813" t="str">
            <v>All</v>
          </cell>
          <cell r="F813" t="str">
            <v>All</v>
          </cell>
          <cell r="G813">
            <v>63</v>
          </cell>
        </row>
        <row r="814">
          <cell r="A814" t="str">
            <v>RT-National-High Volume-R</v>
          </cell>
          <cell r="B814" t="str">
            <v>RT</v>
          </cell>
          <cell r="C814">
            <v>2015</v>
          </cell>
          <cell r="D814" t="str">
            <v>National</v>
          </cell>
          <cell r="E814" t="str">
            <v>High Volume</v>
          </cell>
          <cell r="F814" t="str">
            <v>R</v>
          </cell>
          <cell r="G814">
            <v>151</v>
          </cell>
        </row>
        <row r="815">
          <cell r="A815" t="str">
            <v>RT-National-Regional Connector-R</v>
          </cell>
          <cell r="B815" t="str">
            <v>RT</v>
          </cell>
          <cell r="C815">
            <v>2015</v>
          </cell>
          <cell r="D815" t="str">
            <v>National</v>
          </cell>
          <cell r="E815" t="str">
            <v>Regional Connector</v>
          </cell>
          <cell r="F815" t="str">
            <v>R</v>
          </cell>
          <cell r="G815">
            <v>510</v>
          </cell>
        </row>
        <row r="816">
          <cell r="A816" t="str">
            <v>RT-National-Regional Strategic-R</v>
          </cell>
          <cell r="B816" t="str">
            <v>RT</v>
          </cell>
          <cell r="C816">
            <v>2015</v>
          </cell>
          <cell r="D816" t="str">
            <v>National</v>
          </cell>
          <cell r="E816" t="str">
            <v>Regional Strategic</v>
          </cell>
          <cell r="F816" t="str">
            <v>R</v>
          </cell>
          <cell r="G816">
            <v>655</v>
          </cell>
        </row>
        <row r="817">
          <cell r="A817" t="str">
            <v>RT-National-High Volume-U</v>
          </cell>
          <cell r="B817" t="str">
            <v>RT</v>
          </cell>
          <cell r="C817">
            <v>2015</v>
          </cell>
          <cell r="D817" t="str">
            <v>National</v>
          </cell>
          <cell r="E817" t="str">
            <v>High Volume</v>
          </cell>
          <cell r="F817" t="str">
            <v>U</v>
          </cell>
          <cell r="G817">
            <v>11</v>
          </cell>
        </row>
        <row r="818">
          <cell r="A818" t="str">
            <v>RT-National-Regional Distributor-R</v>
          </cell>
          <cell r="B818" t="str">
            <v>RT</v>
          </cell>
          <cell r="C818">
            <v>2015</v>
          </cell>
          <cell r="D818" t="str">
            <v>National</v>
          </cell>
          <cell r="E818" t="str">
            <v>Regional Distributor</v>
          </cell>
          <cell r="F818" t="str">
            <v>R</v>
          </cell>
          <cell r="G818">
            <v>662</v>
          </cell>
        </row>
        <row r="819">
          <cell r="A819" t="str">
            <v>RT-National-National Strategic-R</v>
          </cell>
          <cell r="B819" t="str">
            <v>RT</v>
          </cell>
          <cell r="C819">
            <v>2015</v>
          </cell>
          <cell r="D819" t="str">
            <v>National</v>
          </cell>
          <cell r="E819" t="str">
            <v>National Strategic</v>
          </cell>
          <cell r="F819" t="str">
            <v>R</v>
          </cell>
          <cell r="G819">
            <v>384</v>
          </cell>
        </row>
        <row r="820">
          <cell r="A820" t="str">
            <v>RT-National-Regional Distributor-U</v>
          </cell>
          <cell r="B820" t="str">
            <v>RT</v>
          </cell>
          <cell r="C820">
            <v>2015</v>
          </cell>
          <cell r="D820" t="str">
            <v>National</v>
          </cell>
          <cell r="E820" t="str">
            <v>Regional Distributor</v>
          </cell>
          <cell r="F820" t="str">
            <v>U</v>
          </cell>
          <cell r="G820">
            <v>75</v>
          </cell>
        </row>
        <row r="821">
          <cell r="A821" t="str">
            <v>RT-National-Regional Strategic-U</v>
          </cell>
          <cell r="B821" t="str">
            <v>RT</v>
          </cell>
          <cell r="C821">
            <v>2015</v>
          </cell>
          <cell r="D821" t="str">
            <v>National</v>
          </cell>
          <cell r="E821" t="str">
            <v>Regional Strategic</v>
          </cell>
          <cell r="F821" t="str">
            <v>U</v>
          </cell>
          <cell r="G821">
            <v>26</v>
          </cell>
        </row>
        <row r="822">
          <cell r="A822" t="str">
            <v>RT-National-Regional Connector-U</v>
          </cell>
          <cell r="B822" t="str">
            <v>RT</v>
          </cell>
          <cell r="C822">
            <v>2015</v>
          </cell>
          <cell r="D822" t="str">
            <v>National</v>
          </cell>
          <cell r="E822" t="str">
            <v>Regional Connector</v>
          </cell>
          <cell r="F822" t="str">
            <v>U</v>
          </cell>
          <cell r="G822">
            <v>11</v>
          </cell>
        </row>
        <row r="823">
          <cell r="A823" t="str">
            <v>RT-National-National Strategic-U</v>
          </cell>
          <cell r="B823" t="str">
            <v>RT</v>
          </cell>
          <cell r="C823">
            <v>2015</v>
          </cell>
          <cell r="D823" t="str">
            <v>National</v>
          </cell>
          <cell r="E823" t="str">
            <v>National Strategic</v>
          </cell>
          <cell r="F823" t="str">
            <v>U</v>
          </cell>
          <cell r="G823">
            <v>29</v>
          </cell>
        </row>
        <row r="824">
          <cell r="A824" t="str">
            <v>RT-National-All-U</v>
          </cell>
          <cell r="B824" t="str">
            <v>RT</v>
          </cell>
          <cell r="C824">
            <v>2015</v>
          </cell>
          <cell r="D824" t="str">
            <v>National</v>
          </cell>
          <cell r="E824" t="str">
            <v>All</v>
          </cell>
          <cell r="F824" t="str">
            <v>U</v>
          </cell>
          <cell r="G824">
            <v>152</v>
          </cell>
        </row>
        <row r="825">
          <cell r="A825" t="str">
            <v>RT-National-All-R</v>
          </cell>
          <cell r="B825" t="str">
            <v>RT</v>
          </cell>
          <cell r="C825">
            <v>2015</v>
          </cell>
          <cell r="D825" t="str">
            <v>National</v>
          </cell>
          <cell r="E825" t="str">
            <v>All</v>
          </cell>
          <cell r="F825" t="str">
            <v>R</v>
          </cell>
          <cell r="G825">
            <v>2362</v>
          </cell>
        </row>
        <row r="826">
          <cell r="A826" t="str">
            <v>RT-National-Regional Strategic-All</v>
          </cell>
          <cell r="B826" t="str">
            <v>RT</v>
          </cell>
          <cell r="C826">
            <v>2015</v>
          </cell>
          <cell r="D826" t="str">
            <v>National</v>
          </cell>
          <cell r="E826" t="str">
            <v>Regional Strategic</v>
          </cell>
          <cell r="F826" t="str">
            <v>All</v>
          </cell>
          <cell r="G826">
            <v>681</v>
          </cell>
        </row>
        <row r="827">
          <cell r="A827" t="str">
            <v>RT-National-Regional Connector-All</v>
          </cell>
          <cell r="B827" t="str">
            <v>RT</v>
          </cell>
          <cell r="C827">
            <v>2015</v>
          </cell>
          <cell r="D827" t="str">
            <v>National</v>
          </cell>
          <cell r="E827" t="str">
            <v>Regional Connector</v>
          </cell>
          <cell r="F827" t="str">
            <v>All</v>
          </cell>
          <cell r="G827">
            <v>521</v>
          </cell>
        </row>
        <row r="828">
          <cell r="A828" t="str">
            <v>RT-National-Regional Distributor-All</v>
          </cell>
          <cell r="B828" t="str">
            <v>RT</v>
          </cell>
          <cell r="C828">
            <v>2015</v>
          </cell>
          <cell r="D828" t="str">
            <v>National</v>
          </cell>
          <cell r="E828" t="str">
            <v>Regional Distributor</v>
          </cell>
          <cell r="F828" t="str">
            <v>All</v>
          </cell>
          <cell r="G828">
            <v>737</v>
          </cell>
        </row>
        <row r="829">
          <cell r="A829" t="str">
            <v>RT-National-High Volume-All</v>
          </cell>
          <cell r="B829" t="str">
            <v>RT</v>
          </cell>
          <cell r="C829">
            <v>2015</v>
          </cell>
          <cell r="D829" t="str">
            <v>National</v>
          </cell>
          <cell r="E829" t="str">
            <v>High Volume</v>
          </cell>
          <cell r="F829" t="str">
            <v>All</v>
          </cell>
          <cell r="G829">
            <v>162</v>
          </cell>
        </row>
        <row r="830">
          <cell r="A830" t="str">
            <v>RT-National-National Strategic-All</v>
          </cell>
          <cell r="B830" t="str">
            <v>RT</v>
          </cell>
          <cell r="C830">
            <v>2015</v>
          </cell>
          <cell r="D830" t="str">
            <v>National</v>
          </cell>
          <cell r="E830" t="str">
            <v>National Strategic</v>
          </cell>
          <cell r="F830" t="str">
            <v>All</v>
          </cell>
          <cell r="G830">
            <v>413</v>
          </cell>
        </row>
        <row r="831">
          <cell r="A831" t="str">
            <v>RT-National-All-All</v>
          </cell>
          <cell r="B831" t="str">
            <v>RT</v>
          </cell>
          <cell r="C831">
            <v>2015</v>
          </cell>
          <cell r="D831" t="str">
            <v>National</v>
          </cell>
          <cell r="E831" t="str">
            <v>All</v>
          </cell>
          <cell r="F831" t="str">
            <v>All</v>
          </cell>
          <cell r="G831">
            <v>2514</v>
          </cell>
        </row>
        <row r="832">
          <cell r="A832" t="str">
            <v>R15020m-Auckland Alliance-All-R</v>
          </cell>
          <cell r="B832" t="str">
            <v>R15020m</v>
          </cell>
          <cell r="C832">
            <v>2015</v>
          </cell>
          <cell r="D832" t="str">
            <v>AUCK ALLIANCE</v>
          </cell>
          <cell r="E832" t="str">
            <v>All</v>
          </cell>
          <cell r="F832" t="str">
            <v>R</v>
          </cell>
          <cell r="G832">
            <v>0.22681267224349438</v>
          </cell>
        </row>
        <row r="833">
          <cell r="A833" t="str">
            <v>R15020m-Auckland Alliance-All-U</v>
          </cell>
          <cell r="B833" t="str">
            <v>R15020m</v>
          </cell>
          <cell r="C833">
            <v>2015</v>
          </cell>
          <cell r="D833" t="str">
            <v>AUCK ALLIANCE</v>
          </cell>
          <cell r="E833" t="str">
            <v>All</v>
          </cell>
          <cell r="F833" t="str">
            <v>U</v>
          </cell>
          <cell r="G833">
            <v>1.1667810569663692</v>
          </cell>
        </row>
        <row r="834">
          <cell r="A834" t="str">
            <v>R15020m-Auckland Alliance-All-All</v>
          </cell>
          <cell r="B834" t="str">
            <v>R15020m</v>
          </cell>
          <cell r="C834">
            <v>2015</v>
          </cell>
          <cell r="D834" t="str">
            <v>AUCK ALLIANCE</v>
          </cell>
          <cell r="E834" t="str">
            <v>All</v>
          </cell>
          <cell r="F834" t="str">
            <v>All</v>
          </cell>
          <cell r="G834">
            <v>0.25906735751295334</v>
          </cell>
        </row>
        <row r="835">
          <cell r="A835" t="str">
            <v>R15020m-Auckland Alliance-High Volume-All</v>
          </cell>
          <cell r="B835" t="str">
            <v>R15020m</v>
          </cell>
          <cell r="C835">
            <v>2015</v>
          </cell>
          <cell r="D835" t="str">
            <v>AUCK ALLIANCE</v>
          </cell>
          <cell r="E835" t="str">
            <v>High Volume</v>
          </cell>
          <cell r="F835" t="str">
            <v>All</v>
          </cell>
          <cell r="G835">
            <v>0.264743029243175</v>
          </cell>
        </row>
        <row r="836">
          <cell r="A836" t="str">
            <v>R15020m-Auckland Alliance-High Volume-R</v>
          </cell>
          <cell r="B836" t="str">
            <v>R15020m</v>
          </cell>
          <cell r="C836">
            <v>2015</v>
          </cell>
          <cell r="D836" t="str">
            <v>AUCK ALLIANCE</v>
          </cell>
          <cell r="E836" t="str">
            <v>High Volume</v>
          </cell>
          <cell r="F836" t="str">
            <v>R</v>
          </cell>
          <cell r="G836">
            <v>0.23251743880791059</v>
          </cell>
        </row>
        <row r="837">
          <cell r="A837" t="str">
            <v>R15020m-Auckland Alliance-High Volume-U</v>
          </cell>
          <cell r="B837" t="str">
            <v>R15020m</v>
          </cell>
          <cell r="C837">
            <v>2015</v>
          </cell>
          <cell r="D837" t="str">
            <v>AUCK ALLIANCE</v>
          </cell>
          <cell r="E837" t="str">
            <v>High Volume</v>
          </cell>
          <cell r="F837" t="str">
            <v>U</v>
          </cell>
          <cell r="G837">
            <v>1.3617021276595744</v>
          </cell>
        </row>
        <row r="838">
          <cell r="A838" t="str">
            <v>R15020m-Auckland Alliance-Regional Connector-U</v>
          </cell>
          <cell r="B838" t="str">
            <v>R15020m</v>
          </cell>
          <cell r="C838">
            <v>2015</v>
          </cell>
          <cell r="D838" t="str">
            <v>AUCK ALLIANCE</v>
          </cell>
          <cell r="E838" t="str">
            <v>Regional Connector</v>
          </cell>
          <cell r="F838" t="str">
            <v>U</v>
          </cell>
          <cell r="G838">
            <v>0.3546099290780142</v>
          </cell>
        </row>
        <row r="839">
          <cell r="A839" t="str">
            <v>R15020m-Auckland Alliance-Regional Connector-All</v>
          </cell>
          <cell r="B839" t="str">
            <v>R15020m</v>
          </cell>
          <cell r="C839">
            <v>2015</v>
          </cell>
          <cell r="D839" t="str">
            <v>AUCK ALLIANCE</v>
          </cell>
          <cell r="E839" t="str">
            <v>Regional Connector</v>
          </cell>
          <cell r="F839" t="str">
            <v>All</v>
          </cell>
          <cell r="G839">
            <v>7.8125E-2</v>
          </cell>
        </row>
        <row r="840">
          <cell r="A840" t="str">
            <v>R15020m-BOP EAST-All-R</v>
          </cell>
          <cell r="B840" t="str">
            <v>R15020m</v>
          </cell>
          <cell r="C840">
            <v>2015</v>
          </cell>
          <cell r="D840" t="str">
            <v>BOP EAST</v>
          </cell>
          <cell r="E840" t="str">
            <v>All</v>
          </cell>
          <cell r="F840" t="str">
            <v>R</v>
          </cell>
          <cell r="G840">
            <v>3.6069612456965983</v>
          </cell>
        </row>
        <row r="841">
          <cell r="A841" t="str">
            <v>R15020m-BOP EAST-All-U</v>
          </cell>
          <cell r="B841" t="str">
            <v>R15020m</v>
          </cell>
          <cell r="C841">
            <v>2015</v>
          </cell>
          <cell r="D841" t="str">
            <v>BOP EAST</v>
          </cell>
          <cell r="E841" t="str">
            <v>All</v>
          </cell>
          <cell r="F841" t="str">
            <v>U</v>
          </cell>
          <cell r="G841">
            <v>3.6807095343680709</v>
          </cell>
        </row>
        <row r="842">
          <cell r="A842" t="str">
            <v>R15020m-BOP EAST-All-All</v>
          </cell>
          <cell r="B842" t="str">
            <v>R15020m</v>
          </cell>
          <cell r="C842">
            <v>2015</v>
          </cell>
          <cell r="D842" t="str">
            <v>BOP EAST</v>
          </cell>
          <cell r="E842" t="str">
            <v>All</v>
          </cell>
          <cell r="F842" t="str">
            <v>All</v>
          </cell>
          <cell r="G842">
            <v>3.6118646066753155</v>
          </cell>
        </row>
        <row r="843">
          <cell r="A843" t="str">
            <v>R15020m-BOP EAST-Regional Connector-All</v>
          </cell>
          <cell r="B843" t="str">
            <v>R15020m</v>
          </cell>
          <cell r="C843">
            <v>2015</v>
          </cell>
          <cell r="D843" t="str">
            <v>BOP EAST</v>
          </cell>
          <cell r="E843" t="str">
            <v>Regional Connector</v>
          </cell>
          <cell r="F843" t="str">
            <v>All</v>
          </cell>
          <cell r="G843">
            <v>2.8162767490852643</v>
          </cell>
        </row>
        <row r="844">
          <cell r="A844" t="str">
            <v>R15020m-BOP EAST-Regional Connector-R</v>
          </cell>
          <cell r="B844" t="str">
            <v>R15020m</v>
          </cell>
          <cell r="C844">
            <v>2015</v>
          </cell>
          <cell r="D844" t="str">
            <v>BOP EAST</v>
          </cell>
          <cell r="E844" t="str">
            <v>Regional Connector</v>
          </cell>
          <cell r="F844" t="str">
            <v>R</v>
          </cell>
          <cell r="G844">
            <v>2.7323708388020522</v>
          </cell>
        </row>
        <row r="845">
          <cell r="A845" t="str">
            <v>R15020m-BOP EAST-Regional Connector-U</v>
          </cell>
          <cell r="B845" t="str">
            <v>R15020m</v>
          </cell>
          <cell r="C845">
            <v>2015</v>
          </cell>
          <cell r="D845" t="str">
            <v>BOP EAST</v>
          </cell>
          <cell r="E845" t="str">
            <v>Regional Connector</v>
          </cell>
          <cell r="F845" t="str">
            <v>U</v>
          </cell>
          <cell r="G845">
            <v>3.9184952978056424</v>
          </cell>
        </row>
        <row r="846">
          <cell r="A846" t="str">
            <v>R15020m-BOP EAST-Regional Distributor-R</v>
          </cell>
          <cell r="B846" t="str">
            <v>R15020m</v>
          </cell>
          <cell r="C846">
            <v>2015</v>
          </cell>
          <cell r="D846" t="str">
            <v>BOP EAST</v>
          </cell>
          <cell r="E846" t="str">
            <v>Regional Distributor</v>
          </cell>
          <cell r="F846" t="str">
            <v>R</v>
          </cell>
          <cell r="G846">
            <v>4.5909121417544805</v>
          </cell>
        </row>
        <row r="847">
          <cell r="A847" t="str">
            <v>R15020m-BOP EAST-Regional Distributor-U</v>
          </cell>
          <cell r="B847" t="str">
            <v>R15020m</v>
          </cell>
          <cell r="C847">
            <v>2015</v>
          </cell>
          <cell r="D847" t="str">
            <v>BOP EAST</v>
          </cell>
          <cell r="E847" t="str">
            <v>Regional Distributor</v>
          </cell>
          <cell r="F847" t="str">
            <v>U</v>
          </cell>
          <cell r="G847">
            <v>3.3707865168539324</v>
          </cell>
        </row>
        <row r="848">
          <cell r="A848" t="str">
            <v>R15020m-BOP EAST-Regional Distributor-All</v>
          </cell>
          <cell r="B848" t="str">
            <v>R15020m</v>
          </cell>
          <cell r="C848">
            <v>2015</v>
          </cell>
          <cell r="D848" t="str">
            <v>BOP EAST</v>
          </cell>
          <cell r="E848" t="str">
            <v>Regional Distributor</v>
          </cell>
          <cell r="F848" t="str">
            <v>All</v>
          </cell>
          <cell r="G848">
            <v>4.5156820758281899</v>
          </cell>
        </row>
        <row r="849">
          <cell r="A849" t="str">
            <v>R15020m-BOP WEST-All-All</v>
          </cell>
          <cell r="B849" t="str">
            <v>R15020m</v>
          </cell>
          <cell r="C849">
            <v>2015</v>
          </cell>
          <cell r="D849" t="str">
            <v>BOP WEST</v>
          </cell>
          <cell r="E849" t="str">
            <v>All</v>
          </cell>
          <cell r="F849" t="str">
            <v>All</v>
          </cell>
          <cell r="G849">
            <v>1.7820283473235172</v>
          </cell>
        </row>
        <row r="850">
          <cell r="A850" t="str">
            <v>R15020m-BOP WEST-All-R</v>
          </cell>
          <cell r="B850" t="str">
            <v>R15020m</v>
          </cell>
          <cell r="C850">
            <v>2015</v>
          </cell>
          <cell r="D850" t="str">
            <v>BOP WEST</v>
          </cell>
          <cell r="E850" t="str">
            <v>All</v>
          </cell>
          <cell r="F850" t="str">
            <v>R</v>
          </cell>
          <cell r="G850">
            <v>1.6877028489001082</v>
          </cell>
        </row>
        <row r="851">
          <cell r="A851" t="str">
            <v>R15020m-BOP WEST-All-U</v>
          </cell>
          <cell r="B851" t="str">
            <v>R15020m</v>
          </cell>
          <cell r="C851">
            <v>2015</v>
          </cell>
          <cell r="D851" t="str">
            <v>BOP WEST</v>
          </cell>
          <cell r="E851" t="str">
            <v>All</v>
          </cell>
          <cell r="F851" t="str">
            <v>U</v>
          </cell>
          <cell r="G851">
            <v>3.7369207772795217</v>
          </cell>
        </row>
        <row r="852">
          <cell r="A852" t="str">
            <v>R15020m-BOP WEST-High Volume-R</v>
          </cell>
          <cell r="B852" t="str">
            <v>R15020m</v>
          </cell>
          <cell r="C852">
            <v>2015</v>
          </cell>
          <cell r="D852" t="str">
            <v>BOP WEST</v>
          </cell>
          <cell r="E852" t="str">
            <v>High Volume</v>
          </cell>
          <cell r="F852" t="str">
            <v>R</v>
          </cell>
          <cell r="G852">
            <v>1.5588235294117647</v>
          </cell>
        </row>
        <row r="853">
          <cell r="A853" t="str">
            <v>R15020m-BOP WEST-High Volume-U</v>
          </cell>
          <cell r="B853" t="str">
            <v>R15020m</v>
          </cell>
          <cell r="C853">
            <v>2015</v>
          </cell>
          <cell r="D853" t="str">
            <v>BOP WEST</v>
          </cell>
          <cell r="E853" t="str">
            <v>High Volume</v>
          </cell>
          <cell r="F853" t="str">
            <v>U</v>
          </cell>
          <cell r="G853">
            <v>2.6315789473684212</v>
          </cell>
        </row>
        <row r="854">
          <cell r="A854" t="str">
            <v>R15020m-BOP WEST-High Volume-All</v>
          </cell>
          <cell r="B854" t="str">
            <v>R15020m</v>
          </cell>
          <cell r="C854">
            <v>2015</v>
          </cell>
          <cell r="D854" t="str">
            <v>BOP WEST</v>
          </cell>
          <cell r="E854" t="str">
            <v>High Volume</v>
          </cell>
          <cell r="F854" t="str">
            <v>All</v>
          </cell>
          <cell r="G854">
            <v>1.6666666666666667</v>
          </cell>
        </row>
        <row r="855">
          <cell r="A855" t="str">
            <v>R15020m-BOP WEST-Regional Connector-All</v>
          </cell>
          <cell r="B855" t="str">
            <v>R15020m</v>
          </cell>
          <cell r="C855">
            <v>2015</v>
          </cell>
          <cell r="D855" t="str">
            <v>BOP WEST</v>
          </cell>
          <cell r="E855" t="str">
            <v>Regional Connector</v>
          </cell>
          <cell r="F855" t="str">
            <v>All</v>
          </cell>
          <cell r="G855">
            <v>2.9648241206030153</v>
          </cell>
        </row>
        <row r="856">
          <cell r="A856" t="str">
            <v>R15020m-BOP WEST-Regional Connector-R</v>
          </cell>
          <cell r="B856" t="str">
            <v>R15020m</v>
          </cell>
          <cell r="C856">
            <v>2015</v>
          </cell>
          <cell r="D856" t="str">
            <v>BOP WEST</v>
          </cell>
          <cell r="E856" t="str">
            <v>Regional Connector</v>
          </cell>
          <cell r="F856" t="str">
            <v>R</v>
          </cell>
          <cell r="G856">
            <v>2.9648241206030153</v>
          </cell>
        </row>
        <row r="857">
          <cell r="A857" t="str">
            <v>R15020m-BOP WEST-Regional Distributor-R</v>
          </cell>
          <cell r="B857" t="str">
            <v>R15020m</v>
          </cell>
          <cell r="C857">
            <v>2015</v>
          </cell>
          <cell r="D857" t="str">
            <v>BOP WEST</v>
          </cell>
          <cell r="E857" t="str">
            <v>Regional Distributor</v>
          </cell>
          <cell r="F857" t="str">
            <v>R</v>
          </cell>
          <cell r="G857">
            <v>1.2581168831168832</v>
          </cell>
        </row>
        <row r="858">
          <cell r="A858" t="str">
            <v>R15020m-BOP WEST-Regional Distributor-All</v>
          </cell>
          <cell r="B858" t="str">
            <v>R15020m</v>
          </cell>
          <cell r="C858">
            <v>2015</v>
          </cell>
          <cell r="D858" t="str">
            <v>BOP WEST</v>
          </cell>
          <cell r="E858" t="str">
            <v>Regional Distributor</v>
          </cell>
          <cell r="F858" t="str">
            <v>All</v>
          </cell>
          <cell r="G858">
            <v>1.2581168831168832</v>
          </cell>
        </row>
        <row r="859">
          <cell r="A859" t="str">
            <v>R15020m-BOP WEST-Regional Strategic-All</v>
          </cell>
          <cell r="B859" t="str">
            <v>R15020m</v>
          </cell>
          <cell r="C859">
            <v>2015</v>
          </cell>
          <cell r="D859" t="str">
            <v>BOP WEST</v>
          </cell>
          <cell r="E859" t="str">
            <v>Regional Strategic</v>
          </cell>
          <cell r="F859" t="str">
            <v>All</v>
          </cell>
          <cell r="G859">
            <v>1.6825396825396826</v>
          </cell>
        </row>
        <row r="860">
          <cell r="A860" t="str">
            <v>R15020m-BOP WEST-Regional Strategic-R</v>
          </cell>
          <cell r="B860" t="str">
            <v>R15020m</v>
          </cell>
          <cell r="C860">
            <v>2015</v>
          </cell>
          <cell r="D860" t="str">
            <v>BOP WEST</v>
          </cell>
          <cell r="E860" t="str">
            <v>Regional Strategic</v>
          </cell>
          <cell r="F860" t="str">
            <v>R</v>
          </cell>
          <cell r="G860">
            <v>1.5138911994676427</v>
          </cell>
        </row>
        <row r="861">
          <cell r="A861" t="str">
            <v>R15020m-BOP WEST-Regional Strategic-U</v>
          </cell>
          <cell r="B861" t="str">
            <v>R15020m</v>
          </cell>
          <cell r="C861">
            <v>2015</v>
          </cell>
          <cell r="D861" t="str">
            <v>BOP WEST</v>
          </cell>
          <cell r="E861" t="str">
            <v>Regional Strategic</v>
          </cell>
          <cell r="F861" t="str">
            <v>U</v>
          </cell>
          <cell r="G861">
            <v>5.1903114186851207</v>
          </cell>
        </row>
        <row r="862">
          <cell r="A862" t="str">
            <v>R15020m-CENTRAL WAIKATO-All-R</v>
          </cell>
          <cell r="B862" t="str">
            <v>R15020m</v>
          </cell>
          <cell r="C862">
            <v>2015</v>
          </cell>
          <cell r="D862" t="str">
            <v>CENTRAL WAIKATO</v>
          </cell>
          <cell r="E862" t="str">
            <v>All</v>
          </cell>
          <cell r="F862" t="str">
            <v>R</v>
          </cell>
          <cell r="G862">
            <v>2.0926671581693417</v>
          </cell>
        </row>
        <row r="863">
          <cell r="A863" t="str">
            <v>R15020m-CENTRAL WAIKATO-All-U</v>
          </cell>
          <cell r="B863" t="str">
            <v>R15020m</v>
          </cell>
          <cell r="C863">
            <v>2015</v>
          </cell>
          <cell r="D863" t="str">
            <v>CENTRAL WAIKATO</v>
          </cell>
          <cell r="E863" t="str">
            <v>All</v>
          </cell>
          <cell r="F863" t="str">
            <v>U</v>
          </cell>
          <cell r="G863">
            <v>3.8332534738859607</v>
          </cell>
        </row>
        <row r="864">
          <cell r="A864" t="str">
            <v>R15020m-CENTRAL WAIKATO-All-All</v>
          </cell>
          <cell r="B864" t="str">
            <v>R15020m</v>
          </cell>
          <cell r="C864">
            <v>2015</v>
          </cell>
          <cell r="D864" t="str">
            <v>CENTRAL WAIKATO</v>
          </cell>
          <cell r="E864" t="str">
            <v>All</v>
          </cell>
          <cell r="F864" t="str">
            <v>All</v>
          </cell>
          <cell r="G864">
            <v>2.1587313134252355</v>
          </cell>
        </row>
        <row r="865">
          <cell r="A865" t="str">
            <v>R15020m-CENTRAL WAIKATO-High Volume-All</v>
          </cell>
          <cell r="B865" t="str">
            <v>R15020m</v>
          </cell>
          <cell r="C865">
            <v>2015</v>
          </cell>
          <cell r="D865" t="str">
            <v>CENTRAL WAIKATO</v>
          </cell>
          <cell r="E865" t="str">
            <v>High Volume</v>
          </cell>
          <cell r="F865" t="str">
            <v>All</v>
          </cell>
          <cell r="G865">
            <v>1.9105809329841916</v>
          </cell>
        </row>
        <row r="866">
          <cell r="A866" t="str">
            <v>R15020m-CENTRAL WAIKATO-High Volume-U</v>
          </cell>
          <cell r="B866" t="str">
            <v>R15020m</v>
          </cell>
          <cell r="C866">
            <v>2015</v>
          </cell>
          <cell r="D866" t="str">
            <v>CENTRAL WAIKATO</v>
          </cell>
          <cell r="E866" t="str">
            <v>High Volume</v>
          </cell>
          <cell r="F866" t="str">
            <v>U</v>
          </cell>
          <cell r="G866">
            <v>4.3922369765066396</v>
          </cell>
        </row>
        <row r="867">
          <cell r="A867" t="str">
            <v>R15020m-CENTRAL WAIKATO-High Volume-R</v>
          </cell>
          <cell r="B867" t="str">
            <v>R15020m</v>
          </cell>
          <cell r="C867">
            <v>2015</v>
          </cell>
          <cell r="D867" t="str">
            <v>CENTRAL WAIKATO</v>
          </cell>
          <cell r="E867" t="str">
            <v>High Volume</v>
          </cell>
          <cell r="F867" t="str">
            <v>R</v>
          </cell>
          <cell r="G867">
            <v>1.6502357479639949</v>
          </cell>
        </row>
        <row r="868">
          <cell r="A868" t="str">
            <v>R15020m-CENTRAL WAIKATO-National Strategic-R</v>
          </cell>
          <cell r="B868" t="str">
            <v>R15020m</v>
          </cell>
          <cell r="C868">
            <v>2015</v>
          </cell>
          <cell r="D868" t="str">
            <v>CENTRAL WAIKATO</v>
          </cell>
          <cell r="E868" t="str">
            <v>National Strategic</v>
          </cell>
          <cell r="F868" t="str">
            <v>R</v>
          </cell>
          <cell r="G868">
            <v>3.0602171767028628</v>
          </cell>
        </row>
        <row r="869">
          <cell r="A869" t="str">
            <v>R15020m-CENTRAL WAIKATO-National Strategic-U</v>
          </cell>
          <cell r="B869" t="str">
            <v>R15020m</v>
          </cell>
          <cell r="C869">
            <v>2015</v>
          </cell>
          <cell r="D869" t="str">
            <v>CENTRAL WAIKATO</v>
          </cell>
          <cell r="E869" t="str">
            <v>National Strategic</v>
          </cell>
          <cell r="F869" t="str">
            <v>U</v>
          </cell>
          <cell r="G869">
            <v>1.7808219178082192</v>
          </cell>
        </row>
        <row r="870">
          <cell r="A870" t="str">
            <v>R15020m-CENTRAL WAIKATO-National Strategic-All</v>
          </cell>
          <cell r="B870" t="str">
            <v>R15020m</v>
          </cell>
          <cell r="C870">
            <v>2015</v>
          </cell>
          <cell r="D870" t="str">
            <v>CENTRAL WAIKATO</v>
          </cell>
          <cell r="E870" t="str">
            <v>National Strategic</v>
          </cell>
          <cell r="F870" t="str">
            <v>All</v>
          </cell>
          <cell r="G870">
            <v>2.954494000452796</v>
          </cell>
        </row>
        <row r="871">
          <cell r="A871" t="str">
            <v>R15020m-CENTRAL WAIKATO-Regional Connector-All</v>
          </cell>
          <cell r="B871" t="str">
            <v>R15020m</v>
          </cell>
          <cell r="C871">
            <v>2015</v>
          </cell>
          <cell r="D871" t="str">
            <v>CENTRAL WAIKATO</v>
          </cell>
          <cell r="E871" t="str">
            <v>Regional Connector</v>
          </cell>
          <cell r="F871" t="str">
            <v>All</v>
          </cell>
          <cell r="G871">
            <v>1.0143198090692125</v>
          </cell>
        </row>
        <row r="872">
          <cell r="A872" t="str">
            <v>R15020m-CENTRAL WAIKATO-Regional Connector-R</v>
          </cell>
          <cell r="B872" t="str">
            <v>R15020m</v>
          </cell>
          <cell r="C872">
            <v>2015</v>
          </cell>
          <cell r="D872" t="str">
            <v>CENTRAL WAIKATO</v>
          </cell>
          <cell r="E872" t="str">
            <v>Regional Connector</v>
          </cell>
          <cell r="F872" t="str">
            <v>R</v>
          </cell>
          <cell r="G872">
            <v>0.93177036369101296</v>
          </cell>
        </row>
        <row r="873">
          <cell r="A873" t="str">
            <v>R15020m-CENTRAL WAIKATO-Regional Connector-U</v>
          </cell>
          <cell r="B873" t="str">
            <v>R15020m</v>
          </cell>
          <cell r="C873">
            <v>2015</v>
          </cell>
          <cell r="D873" t="str">
            <v>CENTRAL WAIKATO</v>
          </cell>
          <cell r="E873" t="str">
            <v>Regional Connector</v>
          </cell>
          <cell r="F873" t="str">
            <v>U</v>
          </cell>
          <cell r="G873">
            <v>12</v>
          </cell>
        </row>
        <row r="874">
          <cell r="A874" t="str">
            <v>R15020m-CENTRAL WAIKATO-Regional Distributor-R</v>
          </cell>
          <cell r="B874" t="str">
            <v>R15020m</v>
          </cell>
          <cell r="C874">
            <v>2015</v>
          </cell>
          <cell r="D874" t="str">
            <v>CENTRAL WAIKATO</v>
          </cell>
          <cell r="E874" t="str">
            <v>Regional Distributor</v>
          </cell>
          <cell r="F874" t="str">
            <v>R</v>
          </cell>
          <cell r="G874">
            <v>2.4869540689201259</v>
          </cell>
        </row>
        <row r="875">
          <cell r="A875" t="str">
            <v>R15020m-CENTRAL WAIKATO-Regional Distributor-U</v>
          </cell>
          <cell r="B875" t="str">
            <v>R15020m</v>
          </cell>
          <cell r="C875">
            <v>2015</v>
          </cell>
          <cell r="D875" t="str">
            <v>CENTRAL WAIKATO</v>
          </cell>
          <cell r="E875" t="str">
            <v>Regional Distributor</v>
          </cell>
          <cell r="F875" t="str">
            <v>U</v>
          </cell>
          <cell r="G875">
            <v>5.982905982905983</v>
          </cell>
        </row>
        <row r="876">
          <cell r="A876" t="str">
            <v>R15020m-CENTRAL WAIKATO-Regional Distributor-All</v>
          </cell>
          <cell r="B876" t="str">
            <v>R15020m</v>
          </cell>
          <cell r="C876">
            <v>2015</v>
          </cell>
          <cell r="D876" t="str">
            <v>CENTRAL WAIKATO</v>
          </cell>
          <cell r="E876" t="str">
            <v>Regional Distributor</v>
          </cell>
          <cell r="F876" t="str">
            <v>All</v>
          </cell>
          <cell r="G876">
            <v>2.54370548515401</v>
          </cell>
        </row>
        <row r="877">
          <cell r="A877" t="str">
            <v>R15020m-CENTRAL WAIKATO-Regional Strategic-All</v>
          </cell>
          <cell r="B877" t="str">
            <v>R15020m</v>
          </cell>
          <cell r="C877">
            <v>2015</v>
          </cell>
          <cell r="D877" t="str">
            <v>CENTRAL WAIKATO</v>
          </cell>
          <cell r="E877" t="str">
            <v>Regional Strategic</v>
          </cell>
          <cell r="F877" t="str">
            <v>All</v>
          </cell>
          <cell r="G877">
            <v>1.3343148983160025</v>
          </cell>
        </row>
        <row r="878">
          <cell r="A878" t="str">
            <v>R15020m-CENTRAL WAIKATO-Regional Strategic-R</v>
          </cell>
          <cell r="B878" t="str">
            <v>R15020m</v>
          </cell>
          <cell r="C878">
            <v>2015</v>
          </cell>
          <cell r="D878" t="str">
            <v>CENTRAL WAIKATO</v>
          </cell>
          <cell r="E878" t="str">
            <v>Regional Strategic</v>
          </cell>
          <cell r="F878" t="str">
            <v>R</v>
          </cell>
          <cell r="G878">
            <v>1.334560515416475</v>
          </cell>
        </row>
        <row r="879">
          <cell r="A879" t="str">
            <v>R15020m-COASTAL OTAGO-All-R</v>
          </cell>
          <cell r="B879" t="str">
            <v>R15020m</v>
          </cell>
          <cell r="C879">
            <v>2015</v>
          </cell>
          <cell r="D879" t="str">
            <v>COASTAL OTAGO</v>
          </cell>
          <cell r="E879" t="str">
            <v>All</v>
          </cell>
          <cell r="F879" t="str">
            <v>R</v>
          </cell>
          <cell r="G879">
            <v>1.2544294826364282</v>
          </cell>
        </row>
        <row r="880">
          <cell r="A880" t="str">
            <v>R15020m-COASTAL OTAGO-All-U</v>
          </cell>
          <cell r="B880" t="str">
            <v>R15020m</v>
          </cell>
          <cell r="C880">
            <v>2015</v>
          </cell>
          <cell r="D880" t="str">
            <v>COASTAL OTAGO</v>
          </cell>
          <cell r="E880" t="str">
            <v>All</v>
          </cell>
          <cell r="F880" t="str">
            <v>U</v>
          </cell>
          <cell r="G880">
            <v>3.7786774628879893</v>
          </cell>
        </row>
        <row r="881">
          <cell r="A881" t="str">
            <v>R15020m-COASTAL OTAGO-All-All</v>
          </cell>
          <cell r="B881" t="str">
            <v>R15020m</v>
          </cell>
          <cell r="C881">
            <v>2015</v>
          </cell>
          <cell r="D881" t="str">
            <v>COASTAL OTAGO</v>
          </cell>
          <cell r="E881" t="str">
            <v>All</v>
          </cell>
          <cell r="F881" t="str">
            <v>All</v>
          </cell>
          <cell r="G881">
            <v>1.4500902220246346</v>
          </cell>
        </row>
        <row r="882">
          <cell r="A882" t="str">
            <v>R15020m-COASTAL OTAGO-National Strategic-All</v>
          </cell>
          <cell r="B882" t="str">
            <v>R15020m</v>
          </cell>
          <cell r="C882">
            <v>2015</v>
          </cell>
          <cell r="D882" t="str">
            <v>COASTAL OTAGO</v>
          </cell>
          <cell r="E882" t="str">
            <v>National Strategic</v>
          </cell>
          <cell r="F882" t="str">
            <v>All</v>
          </cell>
          <cell r="G882">
            <v>1.9405700424499697</v>
          </cell>
        </row>
        <row r="883">
          <cell r="A883" t="str">
            <v>R15020m-COASTAL OTAGO-National Strategic-U</v>
          </cell>
          <cell r="B883" t="str">
            <v>R15020m</v>
          </cell>
          <cell r="C883">
            <v>2015</v>
          </cell>
          <cell r="D883" t="str">
            <v>COASTAL OTAGO</v>
          </cell>
          <cell r="E883" t="str">
            <v>National Strategic</v>
          </cell>
          <cell r="F883" t="str">
            <v>U</v>
          </cell>
          <cell r="G883">
            <v>3.9485359361135757</v>
          </cell>
        </row>
        <row r="884">
          <cell r="A884" t="str">
            <v>R15020m-COASTAL OTAGO-National Strategic-R</v>
          </cell>
          <cell r="B884" t="str">
            <v>R15020m</v>
          </cell>
          <cell r="C884">
            <v>2015</v>
          </cell>
          <cell r="D884" t="str">
            <v>COASTAL OTAGO</v>
          </cell>
          <cell r="E884" t="str">
            <v>National Strategic</v>
          </cell>
          <cell r="F884" t="str">
            <v>R</v>
          </cell>
          <cell r="G884">
            <v>1.5809962659887185</v>
          </cell>
        </row>
        <row r="885">
          <cell r="A885" t="str">
            <v>R15020m-COASTAL OTAGO-Regional Connector-R</v>
          </cell>
          <cell r="B885" t="str">
            <v>R15020m</v>
          </cell>
          <cell r="C885">
            <v>2015</v>
          </cell>
          <cell r="D885" t="str">
            <v>COASTAL OTAGO</v>
          </cell>
          <cell r="E885" t="str">
            <v>Regional Connector</v>
          </cell>
          <cell r="F885" t="str">
            <v>R</v>
          </cell>
          <cell r="G885">
            <v>0.48275862068965519</v>
          </cell>
        </row>
        <row r="886">
          <cell r="A886" t="str">
            <v>R15020m-COASTAL OTAGO-Regional Connector-U</v>
          </cell>
          <cell r="B886" t="str">
            <v>R15020m</v>
          </cell>
          <cell r="C886">
            <v>2015</v>
          </cell>
          <cell r="D886" t="str">
            <v>COASTAL OTAGO</v>
          </cell>
          <cell r="E886" t="str">
            <v>Regional Connector</v>
          </cell>
          <cell r="F886" t="str">
            <v>U</v>
          </cell>
          <cell r="G886">
            <v>3.7037037037037037</v>
          </cell>
        </row>
        <row r="887">
          <cell r="A887" t="str">
            <v>R15020m-COASTAL OTAGO-Regional Connector-All</v>
          </cell>
          <cell r="B887" t="str">
            <v>R15020m</v>
          </cell>
          <cell r="C887">
            <v>2015</v>
          </cell>
          <cell r="D887" t="str">
            <v>COASTAL OTAGO</v>
          </cell>
          <cell r="E887" t="str">
            <v>Regional Connector</v>
          </cell>
          <cell r="F887" t="str">
            <v>All</v>
          </cell>
          <cell r="G887">
            <v>0.54163845633039942</v>
          </cell>
        </row>
        <row r="888">
          <cell r="A888" t="str">
            <v>R15020m-COASTAL OTAGO-Regional Distributor-All</v>
          </cell>
          <cell r="B888" t="str">
            <v>R15020m</v>
          </cell>
          <cell r="C888">
            <v>2015</v>
          </cell>
          <cell r="D888" t="str">
            <v>COASTAL OTAGO</v>
          </cell>
          <cell r="E888" t="str">
            <v>Regional Distributor</v>
          </cell>
          <cell r="F888" t="str">
            <v>All</v>
          </cell>
          <cell r="G888">
            <v>1.5466444433550663</v>
          </cell>
        </row>
        <row r="889">
          <cell r="A889" t="str">
            <v>R15020m-COASTAL OTAGO-Regional Distributor-U</v>
          </cell>
          <cell r="B889" t="str">
            <v>R15020m</v>
          </cell>
          <cell r="C889">
            <v>2015</v>
          </cell>
          <cell r="D889" t="str">
            <v>COASTAL OTAGO</v>
          </cell>
          <cell r="E889" t="str">
            <v>Regional Distributor</v>
          </cell>
          <cell r="F889" t="str">
            <v>U</v>
          </cell>
          <cell r="G889">
            <v>4.407200496585971</v>
          </cell>
        </row>
        <row r="890">
          <cell r="A890" t="str">
            <v>R15020m-COASTAL OTAGO-Regional Distributor-R</v>
          </cell>
          <cell r="B890" t="str">
            <v>R15020m</v>
          </cell>
          <cell r="C890">
            <v>2015</v>
          </cell>
          <cell r="D890" t="str">
            <v>COASTAL OTAGO</v>
          </cell>
          <cell r="E890" t="str">
            <v>Regional Distributor</v>
          </cell>
          <cell r="F890" t="str">
            <v>R</v>
          </cell>
          <cell r="G890">
            <v>1.42904534667109</v>
          </cell>
        </row>
        <row r="891">
          <cell r="A891" t="str">
            <v>R15020m-COASTAL OTAGO-Regional Strategic-R</v>
          </cell>
          <cell r="B891" t="str">
            <v>R15020m</v>
          </cell>
          <cell r="C891">
            <v>2015</v>
          </cell>
          <cell r="D891" t="str">
            <v>COASTAL OTAGO</v>
          </cell>
          <cell r="E891" t="str">
            <v>Regional Strategic</v>
          </cell>
          <cell r="F891" t="str">
            <v>R</v>
          </cell>
          <cell r="G891">
            <v>0.7552404438964242</v>
          </cell>
        </row>
        <row r="892">
          <cell r="A892" t="str">
            <v>R15020m-COASTAL OTAGO-Regional Strategic-U</v>
          </cell>
          <cell r="B892" t="str">
            <v>R15020m</v>
          </cell>
          <cell r="C892">
            <v>2015</v>
          </cell>
          <cell r="D892" t="str">
            <v>COASTAL OTAGO</v>
          </cell>
          <cell r="E892" t="str">
            <v>Regional Strategic</v>
          </cell>
          <cell r="F892" t="str">
            <v>U</v>
          </cell>
          <cell r="G892">
            <v>3.0690537084398977</v>
          </cell>
        </row>
        <row r="893">
          <cell r="A893" t="str">
            <v>R15020m-COASTAL OTAGO-Regional Strategic-All</v>
          </cell>
          <cell r="B893" t="str">
            <v>R15020m</v>
          </cell>
          <cell r="C893">
            <v>2015</v>
          </cell>
          <cell r="D893" t="str">
            <v>COASTAL OTAGO</v>
          </cell>
          <cell r="E893" t="str">
            <v>Regional Strategic</v>
          </cell>
          <cell r="F893" t="str">
            <v>All</v>
          </cell>
          <cell r="G893">
            <v>1.0582010582010581</v>
          </cell>
        </row>
        <row r="894">
          <cell r="A894" t="str">
            <v>R15020m-EAST WAIKATO-All-All</v>
          </cell>
          <cell r="B894" t="str">
            <v>R15020m</v>
          </cell>
          <cell r="C894">
            <v>2015</v>
          </cell>
          <cell r="D894" t="str">
            <v>EAST WAIKATO</v>
          </cell>
          <cell r="E894" t="str">
            <v>All</v>
          </cell>
          <cell r="F894" t="str">
            <v>All</v>
          </cell>
          <cell r="G894">
            <v>3.6135750096413419</v>
          </cell>
        </row>
        <row r="895">
          <cell r="A895" t="str">
            <v>R15020m-EAST WAIKATO-All-R</v>
          </cell>
          <cell r="B895" t="str">
            <v>R15020m</v>
          </cell>
          <cell r="C895">
            <v>2015</v>
          </cell>
          <cell r="D895" t="str">
            <v>EAST WAIKATO</v>
          </cell>
          <cell r="E895" t="str">
            <v>All</v>
          </cell>
          <cell r="F895" t="str">
            <v>R</v>
          </cell>
          <cell r="G895">
            <v>3.4841668871835583</v>
          </cell>
        </row>
        <row r="896">
          <cell r="A896" t="str">
            <v>R15020m-EAST WAIKATO-All-U</v>
          </cell>
          <cell r="B896" t="str">
            <v>R15020m</v>
          </cell>
          <cell r="C896">
            <v>2015</v>
          </cell>
          <cell r="D896" t="str">
            <v>EAST WAIKATO</v>
          </cell>
          <cell r="E896" t="str">
            <v>All</v>
          </cell>
          <cell r="F896" t="str">
            <v>U</v>
          </cell>
          <cell r="G896">
            <v>4.5147420147420148</v>
          </cell>
        </row>
        <row r="897">
          <cell r="A897" t="str">
            <v>R15020m-EAST WAIKATO-High Volume-R</v>
          </cell>
          <cell r="B897" t="str">
            <v>R15020m</v>
          </cell>
          <cell r="C897">
            <v>2015</v>
          </cell>
          <cell r="D897" t="str">
            <v>EAST WAIKATO</v>
          </cell>
          <cell r="E897" t="str">
            <v>High Volume</v>
          </cell>
          <cell r="F897" t="str">
            <v>R</v>
          </cell>
          <cell r="G897">
            <v>2.3480662983425415</v>
          </cell>
        </row>
        <row r="898">
          <cell r="A898" t="str">
            <v>R15020m-EAST WAIKATO-High Volume-All</v>
          </cell>
          <cell r="B898" t="str">
            <v>R15020m</v>
          </cell>
          <cell r="C898">
            <v>2015</v>
          </cell>
          <cell r="D898" t="str">
            <v>EAST WAIKATO</v>
          </cell>
          <cell r="E898" t="str">
            <v>High Volume</v>
          </cell>
          <cell r="F898" t="str">
            <v>All</v>
          </cell>
          <cell r="G898">
            <v>2.3480662983425415</v>
          </cell>
        </row>
        <row r="899">
          <cell r="A899" t="str">
            <v>R15020m-EAST WAIKATO-Regional Connector-All</v>
          </cell>
          <cell r="B899" t="str">
            <v>R15020m</v>
          </cell>
          <cell r="C899">
            <v>2015</v>
          </cell>
          <cell r="D899" t="str">
            <v>EAST WAIKATO</v>
          </cell>
          <cell r="E899" t="str">
            <v>Regional Connector</v>
          </cell>
          <cell r="F899" t="str">
            <v>All</v>
          </cell>
          <cell r="G899">
            <v>2.1879568067147641</v>
          </cell>
        </row>
        <row r="900">
          <cell r="A900" t="str">
            <v>R15020m-EAST WAIKATO-Regional Connector-U</v>
          </cell>
          <cell r="B900" t="str">
            <v>R15020m</v>
          </cell>
          <cell r="C900">
            <v>2015</v>
          </cell>
          <cell r="D900" t="str">
            <v>EAST WAIKATO</v>
          </cell>
          <cell r="E900" t="str">
            <v>Regional Connector</v>
          </cell>
          <cell r="F900" t="str">
            <v>U</v>
          </cell>
          <cell r="G900">
            <v>4.14651002073255</v>
          </cell>
        </row>
        <row r="901">
          <cell r="A901" t="str">
            <v>R15020m-EAST WAIKATO-Regional Connector-R</v>
          </cell>
          <cell r="B901" t="str">
            <v>R15020m</v>
          </cell>
          <cell r="C901">
            <v>2015</v>
          </cell>
          <cell r="D901" t="str">
            <v>EAST WAIKATO</v>
          </cell>
          <cell r="E901" t="str">
            <v>Regional Connector</v>
          </cell>
          <cell r="F901" t="str">
            <v>R</v>
          </cell>
          <cell r="G901">
            <v>1.8784470048599355</v>
          </cell>
        </row>
        <row r="902">
          <cell r="A902" t="str">
            <v>R15020m-EAST WAIKATO-Regional Distributor-R</v>
          </cell>
          <cell r="B902" t="str">
            <v>R15020m</v>
          </cell>
          <cell r="C902">
            <v>2015</v>
          </cell>
          <cell r="D902" t="str">
            <v>EAST WAIKATO</v>
          </cell>
          <cell r="E902" t="str">
            <v>Regional Distributor</v>
          </cell>
          <cell r="F902" t="str">
            <v>R</v>
          </cell>
          <cell r="G902">
            <v>6.0330435783777556</v>
          </cell>
        </row>
        <row r="903">
          <cell r="A903" t="str">
            <v>R15020m-EAST WAIKATO-Regional Distributor-U</v>
          </cell>
          <cell r="B903" t="str">
            <v>R15020m</v>
          </cell>
          <cell r="C903">
            <v>2015</v>
          </cell>
          <cell r="D903" t="str">
            <v>EAST WAIKATO</v>
          </cell>
          <cell r="E903" t="str">
            <v>Regional Distributor</v>
          </cell>
          <cell r="F903" t="str">
            <v>U</v>
          </cell>
          <cell r="G903">
            <v>5.1711309523809526</v>
          </cell>
        </row>
        <row r="904">
          <cell r="A904" t="str">
            <v>R15020m-EAST WAIKATO-Regional Distributor-All</v>
          </cell>
          <cell r="B904" t="str">
            <v>R15020m</v>
          </cell>
          <cell r="C904">
            <v>2015</v>
          </cell>
          <cell r="D904" t="str">
            <v>EAST WAIKATO</v>
          </cell>
          <cell r="E904" t="str">
            <v>Regional Distributor</v>
          </cell>
          <cell r="F904" t="str">
            <v>All</v>
          </cell>
          <cell r="G904">
            <v>5.9175432474201104</v>
          </cell>
        </row>
        <row r="905">
          <cell r="A905" t="str">
            <v>R15020m-EAST WAIKATO-Regional Strategic-All</v>
          </cell>
          <cell r="B905" t="str">
            <v>R15020m</v>
          </cell>
          <cell r="C905">
            <v>2015</v>
          </cell>
          <cell r="D905" t="str">
            <v>EAST WAIKATO</v>
          </cell>
          <cell r="E905" t="str">
            <v>Regional Strategic</v>
          </cell>
          <cell r="F905" t="str">
            <v>All</v>
          </cell>
          <cell r="G905">
            <v>2.0871327254305978</v>
          </cell>
        </row>
        <row r="906">
          <cell r="A906" t="str">
            <v>R15020m-EAST WAIKATO-Regional Strategic-R</v>
          </cell>
          <cell r="B906" t="str">
            <v>R15020m</v>
          </cell>
          <cell r="C906">
            <v>2015</v>
          </cell>
          <cell r="D906" t="str">
            <v>EAST WAIKATO</v>
          </cell>
          <cell r="E906" t="str">
            <v>Regional Strategic</v>
          </cell>
          <cell r="F906" t="str">
            <v>R</v>
          </cell>
          <cell r="G906">
            <v>1.912751677852349</v>
          </cell>
        </row>
        <row r="907">
          <cell r="A907" t="str">
            <v>R15020m-EAST WAIKATO-Regional Strategic-U</v>
          </cell>
          <cell r="B907" t="str">
            <v>R15020m</v>
          </cell>
          <cell r="C907">
            <v>2015</v>
          </cell>
          <cell r="D907" t="str">
            <v>EAST WAIKATO</v>
          </cell>
          <cell r="E907" t="str">
            <v>Regional Strategic</v>
          </cell>
          <cell r="F907" t="str">
            <v>U</v>
          </cell>
          <cell r="G907">
            <v>3.763440860215054</v>
          </cell>
        </row>
        <row r="908">
          <cell r="A908" t="str">
            <v>R15020m-EAST WHANGANUI-All-R</v>
          </cell>
          <cell r="B908" t="str">
            <v>R15020m</v>
          </cell>
          <cell r="C908">
            <v>2015</v>
          </cell>
          <cell r="D908" t="str">
            <v>EAST WHANGANUI</v>
          </cell>
          <cell r="E908" t="str">
            <v>All</v>
          </cell>
          <cell r="F908" t="str">
            <v>R</v>
          </cell>
          <cell r="G908">
            <v>0.86684324584637606</v>
          </cell>
        </row>
        <row r="909">
          <cell r="A909" t="str">
            <v>R15020m-EAST WHANGANUI-All-U</v>
          </cell>
          <cell r="B909" t="str">
            <v>R15020m</v>
          </cell>
          <cell r="C909">
            <v>2015</v>
          </cell>
          <cell r="D909" t="str">
            <v>EAST WHANGANUI</v>
          </cell>
          <cell r="E909" t="str">
            <v>All</v>
          </cell>
          <cell r="F909" t="str">
            <v>U</v>
          </cell>
          <cell r="G909">
            <v>2.4587873707739591</v>
          </cell>
        </row>
        <row r="910">
          <cell r="A910" t="str">
            <v>R15020m-EAST WHANGANUI-All-All</v>
          </cell>
          <cell r="B910" t="str">
            <v>R15020m</v>
          </cell>
          <cell r="C910">
            <v>2015</v>
          </cell>
          <cell r="D910" t="str">
            <v>EAST WHANGANUI</v>
          </cell>
          <cell r="E910" t="str">
            <v>All</v>
          </cell>
          <cell r="F910" t="str">
            <v>All</v>
          </cell>
          <cell r="G910">
            <v>0.98250172546790626</v>
          </cell>
        </row>
        <row r="911">
          <cell r="A911" t="str">
            <v>R15020m-EAST WHANGANUI-High Volume-All</v>
          </cell>
          <cell r="B911" t="str">
            <v>R15020m</v>
          </cell>
          <cell r="C911">
            <v>2015</v>
          </cell>
          <cell r="D911" t="str">
            <v>EAST WHANGANUI</v>
          </cell>
          <cell r="E911" t="str">
            <v>High Volume</v>
          </cell>
          <cell r="F911" t="str">
            <v>All</v>
          </cell>
          <cell r="G911">
            <v>0.89766606822262118</v>
          </cell>
        </row>
        <row r="912">
          <cell r="A912" t="str">
            <v>R15020m-EAST WHANGANUI-High Volume-R</v>
          </cell>
          <cell r="B912" t="str">
            <v>R15020m</v>
          </cell>
          <cell r="C912">
            <v>2015</v>
          </cell>
          <cell r="D912" t="str">
            <v>EAST WHANGANUI</v>
          </cell>
          <cell r="E912" t="str">
            <v>High Volume</v>
          </cell>
          <cell r="F912" t="str">
            <v>R</v>
          </cell>
          <cell r="G912">
            <v>0.89766606822262118</v>
          </cell>
        </row>
        <row r="913">
          <cell r="A913" t="str">
            <v>R15020m-EAST WHANGANUI-National Strategic-R</v>
          </cell>
          <cell r="B913" t="str">
            <v>R15020m</v>
          </cell>
          <cell r="C913">
            <v>2015</v>
          </cell>
          <cell r="D913" t="str">
            <v>EAST WHANGANUI</v>
          </cell>
          <cell r="E913" t="str">
            <v>National Strategic</v>
          </cell>
          <cell r="F913" t="str">
            <v>R</v>
          </cell>
          <cell r="G913">
            <v>0.75530420920787944</v>
          </cell>
        </row>
        <row r="914">
          <cell r="A914" t="str">
            <v>R15020m-EAST WHANGANUI-National Strategic-U</v>
          </cell>
          <cell r="B914" t="str">
            <v>R15020m</v>
          </cell>
          <cell r="C914">
            <v>2015</v>
          </cell>
          <cell r="D914" t="str">
            <v>EAST WHANGANUI</v>
          </cell>
          <cell r="E914" t="str">
            <v>National Strategic</v>
          </cell>
          <cell r="F914" t="str">
            <v>U</v>
          </cell>
          <cell r="G914">
            <v>2.4456521739130435</v>
          </cell>
        </row>
        <row r="915">
          <cell r="A915" t="str">
            <v>R15020m-EAST WHANGANUI-National Strategic-All</v>
          </cell>
          <cell r="B915" t="str">
            <v>R15020m</v>
          </cell>
          <cell r="C915">
            <v>2015</v>
          </cell>
          <cell r="D915" t="str">
            <v>EAST WHANGANUI</v>
          </cell>
          <cell r="E915" t="str">
            <v>National Strategic</v>
          </cell>
          <cell r="F915" t="str">
            <v>All</v>
          </cell>
          <cell r="G915">
            <v>0.86564728420903259</v>
          </cell>
        </row>
        <row r="916">
          <cell r="A916" t="str">
            <v>R15020m-EAST WHANGANUI-Regional Connector-All</v>
          </cell>
          <cell r="B916" t="str">
            <v>R15020m</v>
          </cell>
          <cell r="C916">
            <v>2015</v>
          </cell>
          <cell r="D916" t="str">
            <v>EAST WHANGANUI</v>
          </cell>
          <cell r="E916" t="str">
            <v>Regional Connector</v>
          </cell>
          <cell r="F916" t="str">
            <v>All</v>
          </cell>
          <cell r="G916">
            <v>1.1313465783664458</v>
          </cell>
        </row>
        <row r="917">
          <cell r="A917" t="str">
            <v>R15020m-EAST WHANGANUI-Regional Connector-R</v>
          </cell>
          <cell r="B917" t="str">
            <v>R15020m</v>
          </cell>
          <cell r="C917">
            <v>2015</v>
          </cell>
          <cell r="D917" t="str">
            <v>EAST WHANGANUI</v>
          </cell>
          <cell r="E917" t="str">
            <v>Regional Connector</v>
          </cell>
          <cell r="F917" t="str">
            <v>R</v>
          </cell>
          <cell r="G917">
            <v>1.0818713450292399</v>
          </cell>
        </row>
        <row r="918">
          <cell r="A918" t="str">
            <v>R15020m-EAST WHANGANUI-Regional Connector-U</v>
          </cell>
          <cell r="B918" t="str">
            <v>R15020m</v>
          </cell>
          <cell r="C918">
            <v>2015</v>
          </cell>
          <cell r="D918" t="str">
            <v>EAST WHANGANUI</v>
          </cell>
          <cell r="E918" t="str">
            <v>Regional Connector</v>
          </cell>
          <cell r="F918" t="str">
            <v>U</v>
          </cell>
          <cell r="G918">
            <v>1.9607843137254901</v>
          </cell>
        </row>
        <row r="919">
          <cell r="A919" t="str">
            <v>R15020m-EAST WHANGANUI-Regional Distributor-R</v>
          </cell>
          <cell r="B919" t="str">
            <v>R15020m</v>
          </cell>
          <cell r="C919">
            <v>2015</v>
          </cell>
          <cell r="D919" t="str">
            <v>EAST WHANGANUI</v>
          </cell>
          <cell r="E919" t="str">
            <v>Regional Distributor</v>
          </cell>
          <cell r="F919" t="str">
            <v>R</v>
          </cell>
          <cell r="G919">
            <v>2.4731451411441419</v>
          </cell>
        </row>
        <row r="920">
          <cell r="A920" t="str">
            <v>R15020m-EAST WHANGANUI-Regional Distributor-U</v>
          </cell>
          <cell r="B920" t="str">
            <v>R15020m</v>
          </cell>
          <cell r="C920">
            <v>2015</v>
          </cell>
          <cell r="D920" t="str">
            <v>EAST WHANGANUI</v>
          </cell>
          <cell r="E920" t="str">
            <v>Regional Distributor</v>
          </cell>
          <cell r="F920" t="str">
            <v>U</v>
          </cell>
          <cell r="G920">
            <v>4.9429657794676807</v>
          </cell>
        </row>
        <row r="921">
          <cell r="A921" t="str">
            <v>R15020m-EAST WHANGANUI-Regional Distributor-All</v>
          </cell>
          <cell r="B921" t="str">
            <v>R15020m</v>
          </cell>
          <cell r="C921">
            <v>2015</v>
          </cell>
          <cell r="D921" t="str">
            <v>EAST WHANGANUI</v>
          </cell>
          <cell r="E921" t="str">
            <v>Regional Distributor</v>
          </cell>
          <cell r="F921" t="str">
            <v>All</v>
          </cell>
          <cell r="G921">
            <v>2.6254102203469292</v>
          </cell>
        </row>
        <row r="922">
          <cell r="A922" t="str">
            <v>R15020m-EAST WHANGANUI-Regional Strategic-All</v>
          </cell>
          <cell r="B922" t="str">
            <v>R15020m</v>
          </cell>
          <cell r="C922">
            <v>2015</v>
          </cell>
          <cell r="D922" t="str">
            <v>EAST WHANGANUI</v>
          </cell>
          <cell r="E922" t="str">
            <v>Regional Strategic</v>
          </cell>
          <cell r="F922" t="str">
            <v>All</v>
          </cell>
          <cell r="G922">
            <v>0.63789246955513212</v>
          </cell>
        </row>
        <row r="923">
          <cell r="A923" t="str">
            <v>R15020m-EAST WHANGANUI-Regional Strategic-R</v>
          </cell>
          <cell r="B923" t="str">
            <v>R15020m</v>
          </cell>
          <cell r="C923">
            <v>2015</v>
          </cell>
          <cell r="D923" t="str">
            <v>EAST WHANGANUI</v>
          </cell>
          <cell r="E923" t="str">
            <v>Regional Strategic</v>
          </cell>
          <cell r="F923" t="str">
            <v>R</v>
          </cell>
          <cell r="G923">
            <v>0.47226595055097692</v>
          </cell>
        </row>
        <row r="924">
          <cell r="A924" t="str">
            <v>R15020m-EAST WHANGANUI-Regional Strategic-U</v>
          </cell>
          <cell r="B924" t="str">
            <v>R15020m</v>
          </cell>
          <cell r="C924">
            <v>2015</v>
          </cell>
          <cell r="D924" t="str">
            <v>EAST WHANGANUI</v>
          </cell>
          <cell r="E924" t="str">
            <v>Regional Strategic</v>
          </cell>
          <cell r="F924" t="str">
            <v>U</v>
          </cell>
          <cell r="G924">
            <v>2.0440251572327046</v>
          </cell>
        </row>
        <row r="925">
          <cell r="A925" t="str">
            <v>R15020m-GISBORNE-All-R</v>
          </cell>
          <cell r="B925" t="str">
            <v>R15020m</v>
          </cell>
          <cell r="C925">
            <v>2015</v>
          </cell>
          <cell r="D925" t="str">
            <v>GISBORNE</v>
          </cell>
          <cell r="E925" t="str">
            <v>All</v>
          </cell>
          <cell r="F925" t="str">
            <v>R</v>
          </cell>
          <cell r="G925">
            <v>6.133116883116883</v>
          </cell>
        </row>
        <row r="926">
          <cell r="A926" t="str">
            <v>R15020m-GISBORNE-All-U</v>
          </cell>
          <cell r="B926" t="str">
            <v>R15020m</v>
          </cell>
          <cell r="C926">
            <v>2015</v>
          </cell>
          <cell r="D926" t="str">
            <v>GISBORNE</v>
          </cell>
          <cell r="E926" t="str">
            <v>All</v>
          </cell>
          <cell r="F926" t="str">
            <v>U</v>
          </cell>
          <cell r="G926">
            <v>6.335697399527187</v>
          </cell>
        </row>
        <row r="927">
          <cell r="A927" t="str">
            <v>R15020m-GISBORNE-All-All</v>
          </cell>
          <cell r="B927" t="str">
            <v>R15020m</v>
          </cell>
          <cell r="C927">
            <v>2015</v>
          </cell>
          <cell r="D927" t="str">
            <v>GISBORNE</v>
          </cell>
          <cell r="E927" t="str">
            <v>All</v>
          </cell>
          <cell r="F927" t="str">
            <v>All</v>
          </cell>
          <cell r="G927">
            <v>6.1461339814674156</v>
          </cell>
        </row>
        <row r="928">
          <cell r="A928" t="str">
            <v>R15020m-GISBORNE-Regional Connector-All</v>
          </cell>
          <cell r="B928" t="str">
            <v>R15020m</v>
          </cell>
          <cell r="C928">
            <v>2015</v>
          </cell>
          <cell r="D928" t="str">
            <v>GISBORNE</v>
          </cell>
          <cell r="E928" t="str">
            <v>Regional Connector</v>
          </cell>
          <cell r="F928" t="str">
            <v>All</v>
          </cell>
          <cell r="G928">
            <v>3.6936380481778874</v>
          </cell>
        </row>
        <row r="929">
          <cell r="A929" t="str">
            <v>R15020m-GISBORNE-Regional Connector-R</v>
          </cell>
          <cell r="B929" t="str">
            <v>R15020m</v>
          </cell>
          <cell r="C929">
            <v>2015</v>
          </cell>
          <cell r="D929" t="str">
            <v>GISBORNE</v>
          </cell>
          <cell r="E929" t="str">
            <v>Regional Connector</v>
          </cell>
          <cell r="F929" t="str">
            <v>R</v>
          </cell>
          <cell r="G929">
            <v>3.7209302325581395</v>
          </cell>
        </row>
        <row r="930">
          <cell r="A930" t="str">
            <v>R15020m-GISBORNE-Regional Connector-U</v>
          </cell>
          <cell r="B930" t="str">
            <v>R15020m</v>
          </cell>
          <cell r="C930">
            <v>2015</v>
          </cell>
          <cell r="D930" t="str">
            <v>GISBORNE</v>
          </cell>
          <cell r="E930" t="str">
            <v>Regional Connector</v>
          </cell>
          <cell r="F930" t="str">
            <v>U</v>
          </cell>
          <cell r="G930">
            <v>2.1428571428571428</v>
          </cell>
        </row>
        <row r="931">
          <cell r="A931" t="str">
            <v>R15020m-GISBORNE-Regional Distributor-R</v>
          </cell>
          <cell r="B931" t="str">
            <v>R15020m</v>
          </cell>
          <cell r="C931">
            <v>2015</v>
          </cell>
          <cell r="D931" t="str">
            <v>GISBORNE</v>
          </cell>
          <cell r="E931" t="str">
            <v>Regional Distributor</v>
          </cell>
          <cell r="F931" t="str">
            <v>R</v>
          </cell>
          <cell r="G931">
            <v>7.7008633017318999</v>
          </cell>
        </row>
        <row r="932">
          <cell r="A932" t="str">
            <v>R15020m-GISBORNE-Regional Distributor-U</v>
          </cell>
          <cell r="B932" t="str">
            <v>R15020m</v>
          </cell>
          <cell r="C932">
            <v>2015</v>
          </cell>
          <cell r="D932" t="str">
            <v>GISBORNE</v>
          </cell>
          <cell r="E932" t="str">
            <v>Regional Distributor</v>
          </cell>
          <cell r="F932" t="str">
            <v>U</v>
          </cell>
          <cell r="G932">
            <v>6.6329113924050631</v>
          </cell>
        </row>
        <row r="933">
          <cell r="A933" t="str">
            <v>R15020m-GISBORNE-Regional Distributor-All</v>
          </cell>
          <cell r="B933" t="str">
            <v>R15020m</v>
          </cell>
          <cell r="C933">
            <v>2015</v>
          </cell>
          <cell r="D933" t="str">
            <v>GISBORNE</v>
          </cell>
          <cell r="E933" t="str">
            <v>Regional Distributor</v>
          </cell>
          <cell r="F933" t="str">
            <v>All</v>
          </cell>
          <cell r="G933">
            <v>7.5997314921365557</v>
          </cell>
        </row>
        <row r="934">
          <cell r="A934" t="str">
            <v>R15020m-GISBORNE-Regional Strategic-All</v>
          </cell>
          <cell r="B934" t="str">
            <v>R15020m</v>
          </cell>
          <cell r="C934">
            <v>2015</v>
          </cell>
          <cell r="D934" t="str">
            <v>GISBORNE</v>
          </cell>
          <cell r="E934" t="str">
            <v>Regional Strategic</v>
          </cell>
          <cell r="F934" t="str">
            <v>All</v>
          </cell>
          <cell r="G934">
            <v>3.506559031281534</v>
          </cell>
        </row>
        <row r="935">
          <cell r="A935" t="str">
            <v>R15020m-GISBORNE-Regional Strategic-R</v>
          </cell>
          <cell r="B935" t="str">
            <v>R15020m</v>
          </cell>
          <cell r="C935">
            <v>2015</v>
          </cell>
          <cell r="D935" t="str">
            <v>GISBORNE</v>
          </cell>
          <cell r="E935" t="str">
            <v>Regional Strategic</v>
          </cell>
          <cell r="F935" t="str">
            <v>R</v>
          </cell>
          <cell r="G935">
            <v>3.506559031281534</v>
          </cell>
        </row>
        <row r="936">
          <cell r="A936" t="str">
            <v>R15020m-MARLBOROUGH-All-R</v>
          </cell>
          <cell r="B936" t="str">
            <v>R15020m</v>
          </cell>
          <cell r="C936">
            <v>2015</v>
          </cell>
          <cell r="D936" t="str">
            <v>MARLBOROUGH</v>
          </cell>
          <cell r="E936" t="str">
            <v>All</v>
          </cell>
          <cell r="F936" t="str">
            <v>R</v>
          </cell>
          <cell r="G936">
            <v>1.3344350340838669</v>
          </cell>
        </row>
        <row r="937">
          <cell r="A937" t="str">
            <v>R15020m-MARLBOROUGH-All-U</v>
          </cell>
          <cell r="B937" t="str">
            <v>R15020m</v>
          </cell>
          <cell r="C937">
            <v>2015</v>
          </cell>
          <cell r="D937" t="str">
            <v>MARLBOROUGH</v>
          </cell>
          <cell r="E937" t="str">
            <v>All</v>
          </cell>
          <cell r="F937" t="str">
            <v>U</v>
          </cell>
          <cell r="G937">
            <v>3.3742331288343559</v>
          </cell>
        </row>
        <row r="938">
          <cell r="A938" t="str">
            <v>R15020m-MARLBOROUGH-All-All</v>
          </cell>
          <cell r="B938" t="str">
            <v>R15020m</v>
          </cell>
          <cell r="C938">
            <v>2015</v>
          </cell>
          <cell r="D938" t="str">
            <v>MARLBOROUGH</v>
          </cell>
          <cell r="E938" t="str">
            <v>All</v>
          </cell>
          <cell r="F938" t="str">
            <v>All</v>
          </cell>
          <cell r="G938">
            <v>1.4631314108767177</v>
          </cell>
        </row>
        <row r="939">
          <cell r="A939" t="str">
            <v>R15020m-MARLBOROUGH-National Strategic-All</v>
          </cell>
          <cell r="B939" t="str">
            <v>R15020m</v>
          </cell>
          <cell r="C939">
            <v>2015</v>
          </cell>
          <cell r="D939" t="str">
            <v>MARLBOROUGH</v>
          </cell>
          <cell r="E939" t="str">
            <v>National Strategic</v>
          </cell>
          <cell r="F939" t="str">
            <v>All</v>
          </cell>
          <cell r="G939">
            <v>2.1680521231184002</v>
          </cell>
        </row>
        <row r="940">
          <cell r="A940" t="str">
            <v>R15020m-MARLBOROUGH-National Strategic-R</v>
          </cell>
          <cell r="B940" t="str">
            <v>R15020m</v>
          </cell>
          <cell r="C940">
            <v>2015</v>
          </cell>
          <cell r="D940" t="str">
            <v>MARLBOROUGH</v>
          </cell>
          <cell r="E940" t="str">
            <v>National Strategic</v>
          </cell>
          <cell r="F940" t="str">
            <v>R</v>
          </cell>
          <cell r="G940">
            <v>1.8572469045884923</v>
          </cell>
        </row>
        <row r="941">
          <cell r="A941" t="str">
            <v>R15020m-MARLBOROUGH-National Strategic-U</v>
          </cell>
          <cell r="B941" t="str">
            <v>R15020m</v>
          </cell>
          <cell r="C941">
            <v>2015</v>
          </cell>
          <cell r="D941" t="str">
            <v>MARLBOROUGH</v>
          </cell>
          <cell r="E941" t="str">
            <v>National Strategic</v>
          </cell>
          <cell r="F941" t="str">
            <v>U</v>
          </cell>
          <cell r="G941">
            <v>6.024096385542169</v>
          </cell>
        </row>
        <row r="942">
          <cell r="A942" t="str">
            <v>R15020m-MARLBOROUGH-Regional Distributor-R</v>
          </cell>
          <cell r="B942" t="str">
            <v>R15020m</v>
          </cell>
          <cell r="C942">
            <v>2015</v>
          </cell>
          <cell r="D942" t="str">
            <v>MARLBOROUGH</v>
          </cell>
          <cell r="E942" t="str">
            <v>Regional Distributor</v>
          </cell>
          <cell r="F942" t="str">
            <v>R</v>
          </cell>
          <cell r="G942">
            <v>1.5476480623933706</v>
          </cell>
        </row>
        <row r="943">
          <cell r="A943" t="str">
            <v>R15020m-MARLBOROUGH-Regional Distributor-All</v>
          </cell>
          <cell r="B943" t="str">
            <v>R15020m</v>
          </cell>
          <cell r="C943">
            <v>2015</v>
          </cell>
          <cell r="D943" t="str">
            <v>MARLBOROUGH</v>
          </cell>
          <cell r="E943" t="str">
            <v>Regional Distributor</v>
          </cell>
          <cell r="F943" t="str">
            <v>All</v>
          </cell>
          <cell r="G943">
            <v>1.5184122429459588</v>
          </cell>
        </row>
        <row r="944">
          <cell r="A944" t="str">
            <v>R15020m-MARLBOROUGH-Regional Strategic-All</v>
          </cell>
          <cell r="B944" t="str">
            <v>R15020m</v>
          </cell>
          <cell r="C944">
            <v>2015</v>
          </cell>
          <cell r="D944" t="str">
            <v>MARLBOROUGH</v>
          </cell>
          <cell r="E944" t="str">
            <v>Regional Strategic</v>
          </cell>
          <cell r="F944" t="str">
            <v>All</v>
          </cell>
          <cell r="G944">
            <v>0.67685844322558053</v>
          </cell>
        </row>
        <row r="945">
          <cell r="A945" t="str">
            <v>R15020m-MARLBOROUGH-Regional Strategic-R</v>
          </cell>
          <cell r="B945" t="str">
            <v>R15020m</v>
          </cell>
          <cell r="C945">
            <v>2015</v>
          </cell>
          <cell r="D945" t="str">
            <v>MARLBOROUGH</v>
          </cell>
          <cell r="E945" t="str">
            <v>Regional Strategic</v>
          </cell>
          <cell r="F945" t="str">
            <v>R</v>
          </cell>
          <cell r="G945">
            <v>0.55405231284628265</v>
          </cell>
        </row>
        <row r="946">
          <cell r="A946" t="str">
            <v>R15020m-MARLBOROUGH-Regional Strategic-U</v>
          </cell>
          <cell r="B946" t="str">
            <v>R15020m</v>
          </cell>
          <cell r="C946">
            <v>2015</v>
          </cell>
          <cell r="D946" t="str">
            <v>MARLBOROUGH</v>
          </cell>
          <cell r="E946" t="str">
            <v>Regional Strategic</v>
          </cell>
          <cell r="F946" t="str">
            <v>U</v>
          </cell>
          <cell r="G946">
            <v>1.8564356435643565</v>
          </cell>
        </row>
        <row r="947">
          <cell r="A947" t="str">
            <v>R15020m-NAPIER-All-R</v>
          </cell>
          <cell r="B947" t="str">
            <v>R15020m</v>
          </cell>
          <cell r="C947">
            <v>2015</v>
          </cell>
          <cell r="D947" t="str">
            <v>NAPIER</v>
          </cell>
          <cell r="E947" t="str">
            <v>All</v>
          </cell>
          <cell r="F947" t="str">
            <v>R</v>
          </cell>
          <cell r="G947">
            <v>1.4988868560848194</v>
          </cell>
        </row>
        <row r="948">
          <cell r="A948" t="str">
            <v>R15020m-NAPIER-All-U</v>
          </cell>
          <cell r="B948" t="str">
            <v>R15020m</v>
          </cell>
          <cell r="C948">
            <v>2015</v>
          </cell>
          <cell r="D948" t="str">
            <v>NAPIER</v>
          </cell>
          <cell r="E948" t="str">
            <v>All</v>
          </cell>
          <cell r="F948" t="str">
            <v>U</v>
          </cell>
          <cell r="G948">
            <v>4.0525739320920042</v>
          </cell>
        </row>
        <row r="949">
          <cell r="A949" t="str">
            <v>R15020m-NAPIER-All-All</v>
          </cell>
          <cell r="B949" t="str">
            <v>R15020m</v>
          </cell>
          <cell r="C949">
            <v>2015</v>
          </cell>
          <cell r="D949" t="str">
            <v>NAPIER</v>
          </cell>
          <cell r="E949" t="str">
            <v>All</v>
          </cell>
          <cell r="F949" t="str">
            <v>All</v>
          </cell>
          <cell r="G949">
            <v>1.644285536107762</v>
          </cell>
        </row>
        <row r="950">
          <cell r="A950" t="str">
            <v>R15020m-NAPIER-High Volume-All</v>
          </cell>
          <cell r="B950" t="str">
            <v>R15020m</v>
          </cell>
          <cell r="C950">
            <v>2015</v>
          </cell>
          <cell r="D950" t="str">
            <v>NAPIER</v>
          </cell>
          <cell r="E950" t="str">
            <v>High Volume</v>
          </cell>
          <cell r="F950" t="str">
            <v>All</v>
          </cell>
          <cell r="G950">
            <v>2.8571428571428572</v>
          </cell>
        </row>
        <row r="951">
          <cell r="A951" t="str">
            <v>R15020m-NAPIER-High Volume-R</v>
          </cell>
          <cell r="B951" t="str">
            <v>R15020m</v>
          </cell>
          <cell r="C951">
            <v>2015</v>
          </cell>
          <cell r="D951" t="str">
            <v>NAPIER</v>
          </cell>
          <cell r="E951" t="str">
            <v>High Volume</v>
          </cell>
          <cell r="F951" t="str">
            <v>R</v>
          </cell>
          <cell r="G951">
            <v>0.96153846153846156</v>
          </cell>
        </row>
        <row r="952">
          <cell r="A952" t="str">
            <v>R15020m-NAPIER-High Volume-U</v>
          </cell>
          <cell r="B952" t="str">
            <v>R15020m</v>
          </cell>
          <cell r="C952">
            <v>2015</v>
          </cell>
          <cell r="D952" t="str">
            <v>NAPIER</v>
          </cell>
          <cell r="E952" t="str">
            <v>High Volume</v>
          </cell>
          <cell r="F952" t="str">
            <v>U</v>
          </cell>
          <cell r="G952">
            <v>5.0235478806907379</v>
          </cell>
        </row>
        <row r="953">
          <cell r="A953" t="str">
            <v>R15020m-NAPIER-National Strategic-R</v>
          </cell>
          <cell r="B953" t="str">
            <v>R15020m</v>
          </cell>
          <cell r="C953">
            <v>2015</v>
          </cell>
          <cell r="D953" t="str">
            <v>NAPIER</v>
          </cell>
          <cell r="E953" t="str">
            <v>National Strategic</v>
          </cell>
          <cell r="F953" t="str">
            <v>R</v>
          </cell>
          <cell r="G953">
            <v>0.59770675774579163</v>
          </cell>
        </row>
        <row r="954">
          <cell r="A954" t="str">
            <v>R15020m-NAPIER-National Strategic-U</v>
          </cell>
          <cell r="B954" t="str">
            <v>R15020m</v>
          </cell>
          <cell r="C954">
            <v>2015</v>
          </cell>
          <cell r="D954" t="str">
            <v>NAPIER</v>
          </cell>
          <cell r="E954" t="str">
            <v>National Strategic</v>
          </cell>
          <cell r="F954" t="str">
            <v>U</v>
          </cell>
          <cell r="G954">
            <v>2.9962546816479403</v>
          </cell>
        </row>
        <row r="955">
          <cell r="A955" t="str">
            <v>R15020m-NAPIER-National Strategic-All</v>
          </cell>
          <cell r="B955" t="str">
            <v>R15020m</v>
          </cell>
          <cell r="C955">
            <v>2015</v>
          </cell>
          <cell r="D955" t="str">
            <v>NAPIER</v>
          </cell>
          <cell r="E955" t="str">
            <v>National Strategic</v>
          </cell>
          <cell r="F955" t="str">
            <v>All</v>
          </cell>
          <cell r="G955">
            <v>0.74438845625286298</v>
          </cell>
        </row>
        <row r="956">
          <cell r="A956" t="str">
            <v>R15020m-NAPIER-Regional Distributor-All</v>
          </cell>
          <cell r="B956" t="str">
            <v>R15020m</v>
          </cell>
          <cell r="C956">
            <v>2015</v>
          </cell>
          <cell r="D956" t="str">
            <v>NAPIER</v>
          </cell>
          <cell r="E956" t="str">
            <v>Regional Distributor</v>
          </cell>
          <cell r="F956" t="str">
            <v>All</v>
          </cell>
          <cell r="G956">
            <v>2.0008395130824121</v>
          </cell>
        </row>
        <row r="957">
          <cell r="A957" t="str">
            <v>R15020m-NAPIER-Regional Distributor-U</v>
          </cell>
          <cell r="B957" t="str">
            <v>R15020m</v>
          </cell>
          <cell r="C957">
            <v>2015</v>
          </cell>
          <cell r="D957" t="str">
            <v>NAPIER</v>
          </cell>
          <cell r="E957" t="str">
            <v>Regional Distributor</v>
          </cell>
          <cell r="F957" t="str">
            <v>U</v>
          </cell>
          <cell r="G957">
            <v>4.4136191677175285</v>
          </cell>
        </row>
        <row r="958">
          <cell r="A958" t="str">
            <v>R15020m-NAPIER-Regional Distributor-R</v>
          </cell>
          <cell r="B958" t="str">
            <v>R15020m</v>
          </cell>
          <cell r="C958">
            <v>2015</v>
          </cell>
          <cell r="D958" t="str">
            <v>NAPIER</v>
          </cell>
          <cell r="E958" t="str">
            <v>Regional Distributor</v>
          </cell>
          <cell r="F958" t="str">
            <v>R</v>
          </cell>
          <cell r="G958">
            <v>1.8591215465521072</v>
          </cell>
        </row>
        <row r="959">
          <cell r="A959" t="str">
            <v>R15020m-NAPIER-Regional Strategic-U</v>
          </cell>
          <cell r="B959" t="str">
            <v>R15020m</v>
          </cell>
          <cell r="C959">
            <v>2015</v>
          </cell>
          <cell r="D959" t="str">
            <v>NAPIER</v>
          </cell>
          <cell r="E959" t="str">
            <v>Regional Strategic</v>
          </cell>
          <cell r="F959" t="str">
            <v>U</v>
          </cell>
          <cell r="G959">
            <v>3.6129032258064515</v>
          </cell>
        </row>
        <row r="960">
          <cell r="A960" t="str">
            <v>R15020m-NAPIER-Regional Strategic-R</v>
          </cell>
          <cell r="B960" t="str">
            <v>R15020m</v>
          </cell>
          <cell r="C960">
            <v>2015</v>
          </cell>
          <cell r="D960" t="str">
            <v>NAPIER</v>
          </cell>
          <cell r="E960" t="str">
            <v>Regional Strategic</v>
          </cell>
          <cell r="F960" t="str">
            <v>R</v>
          </cell>
          <cell r="G960">
            <v>1.6259808195292067</v>
          </cell>
        </row>
        <row r="961">
          <cell r="A961" t="str">
            <v>R15020m-NAPIER-Regional Strategic-All</v>
          </cell>
          <cell r="B961" t="str">
            <v>R15020m</v>
          </cell>
          <cell r="C961">
            <v>2015</v>
          </cell>
          <cell r="D961" t="str">
            <v>NAPIER</v>
          </cell>
          <cell r="E961" t="str">
            <v>Regional Strategic</v>
          </cell>
          <cell r="F961" t="str">
            <v>All</v>
          </cell>
          <cell r="G961">
            <v>1.6909129243095087</v>
          </cell>
        </row>
        <row r="962">
          <cell r="A962" t="str">
            <v>R15020m-National-All-R</v>
          </cell>
          <cell r="B962" t="str">
            <v>R15020m</v>
          </cell>
          <cell r="C962">
            <v>2015</v>
          </cell>
          <cell r="D962" t="str">
            <v>National</v>
          </cell>
          <cell r="E962" t="str">
            <v>All</v>
          </cell>
          <cell r="F962" t="str">
            <v>R</v>
          </cell>
          <cell r="G962">
            <v>2.073784907964574</v>
          </cell>
        </row>
        <row r="963">
          <cell r="A963" t="str">
            <v>R15020m-National-All-U</v>
          </cell>
          <cell r="B963" t="str">
            <v>R15020m</v>
          </cell>
          <cell r="C963">
            <v>2015</v>
          </cell>
          <cell r="D963" t="str">
            <v>National</v>
          </cell>
          <cell r="E963" t="str">
            <v>All</v>
          </cell>
          <cell r="F963" t="str">
            <v>U</v>
          </cell>
          <cell r="G963">
            <v>3.7913859510457049</v>
          </cell>
        </row>
        <row r="964">
          <cell r="A964" t="str">
            <v>R15020m-National-All-All</v>
          </cell>
          <cell r="B964" t="str">
            <v>R15020m</v>
          </cell>
          <cell r="C964">
            <v>2015</v>
          </cell>
          <cell r="D964" t="str">
            <v>National</v>
          </cell>
          <cell r="E964" t="str">
            <v>All</v>
          </cell>
          <cell r="F964" t="str">
            <v>All</v>
          </cell>
          <cell r="G964">
            <v>2.2057080525207127</v>
          </cell>
        </row>
        <row r="965">
          <cell r="A965" t="str">
            <v>R15020m-National-High Volume-All</v>
          </cell>
          <cell r="B965" t="str">
            <v>R15020m</v>
          </cell>
          <cell r="C965">
            <v>2015</v>
          </cell>
          <cell r="D965" t="str">
            <v>National</v>
          </cell>
          <cell r="E965" t="str">
            <v>High Volume</v>
          </cell>
          <cell r="F965" t="str">
            <v>All</v>
          </cell>
          <cell r="G965">
            <v>0.85499984566789788</v>
          </cell>
        </row>
        <row r="966">
          <cell r="A966" t="str">
            <v>R15020m-National-High Volume-R</v>
          </cell>
          <cell r="B966" t="str">
            <v>R15020m</v>
          </cell>
          <cell r="C966">
            <v>2015</v>
          </cell>
          <cell r="D966" t="str">
            <v>National</v>
          </cell>
          <cell r="E966" t="str">
            <v>High Volume</v>
          </cell>
          <cell r="F966" t="str">
            <v>R</v>
          </cell>
          <cell r="G966">
            <v>0.63876728310212194</v>
          </cell>
        </row>
        <row r="967">
          <cell r="A967" t="str">
            <v>R15020m-National-High Volume-U</v>
          </cell>
          <cell r="B967" t="str">
            <v>R15020m</v>
          </cell>
          <cell r="C967">
            <v>2015</v>
          </cell>
          <cell r="D967" t="str">
            <v>National</v>
          </cell>
          <cell r="E967" t="str">
            <v>High Volume</v>
          </cell>
          <cell r="F967" t="str">
            <v>U</v>
          </cell>
          <cell r="G967">
            <v>2.6177024482109226</v>
          </cell>
        </row>
        <row r="968">
          <cell r="A968" t="str">
            <v>R15020m-National-National Strategic-R</v>
          </cell>
          <cell r="B968" t="str">
            <v>R15020m</v>
          </cell>
          <cell r="C968">
            <v>2015</v>
          </cell>
          <cell r="D968" t="str">
            <v>National</v>
          </cell>
          <cell r="E968" t="str">
            <v>National Strategic</v>
          </cell>
          <cell r="F968" t="str">
            <v>R</v>
          </cell>
          <cell r="G968">
            <v>1.1847781760425833</v>
          </cell>
        </row>
        <row r="969">
          <cell r="A969" t="str">
            <v>R15020m-National-National Strategic-U</v>
          </cell>
          <cell r="B969" t="str">
            <v>R15020m</v>
          </cell>
          <cell r="C969">
            <v>2015</v>
          </cell>
          <cell r="D969" t="str">
            <v>National</v>
          </cell>
          <cell r="E969" t="str">
            <v>National Strategic</v>
          </cell>
          <cell r="F969" t="str">
            <v>U</v>
          </cell>
          <cell r="G969">
            <v>3.2156304060242191</v>
          </cell>
        </row>
        <row r="970">
          <cell r="A970" t="str">
            <v>R15020m-National-National Strategic-All</v>
          </cell>
          <cell r="B970" t="str">
            <v>R15020m</v>
          </cell>
          <cell r="C970">
            <v>2015</v>
          </cell>
          <cell r="D970" t="str">
            <v>National</v>
          </cell>
          <cell r="E970" t="str">
            <v>National Strategic</v>
          </cell>
          <cell r="F970" t="str">
            <v>All</v>
          </cell>
          <cell r="G970">
            <v>1.3785203234668815</v>
          </cell>
        </row>
        <row r="971">
          <cell r="A971" t="str">
            <v>R15020m-National-Regional Connector-All</v>
          </cell>
          <cell r="B971" t="str">
            <v>R15020m</v>
          </cell>
          <cell r="C971">
            <v>2015</v>
          </cell>
          <cell r="D971" t="str">
            <v>National</v>
          </cell>
          <cell r="E971" t="str">
            <v>Regional Connector</v>
          </cell>
          <cell r="F971" t="str">
            <v>All</v>
          </cell>
          <cell r="G971">
            <v>1.9688132585245917</v>
          </cell>
        </row>
        <row r="972">
          <cell r="A972" t="str">
            <v>R15020m-National-Regional Connector-R</v>
          </cell>
          <cell r="B972" t="str">
            <v>R15020m</v>
          </cell>
          <cell r="C972">
            <v>2015</v>
          </cell>
          <cell r="D972" t="str">
            <v>National</v>
          </cell>
          <cell r="E972" t="str">
            <v>Regional Connector</v>
          </cell>
          <cell r="F972" t="str">
            <v>R</v>
          </cell>
          <cell r="G972">
            <v>1.9006225086270254</v>
          </cell>
        </row>
        <row r="973">
          <cell r="A973" t="str">
            <v>R15020m-National-Regional Connector-U</v>
          </cell>
          <cell r="B973" t="str">
            <v>R15020m</v>
          </cell>
          <cell r="C973">
            <v>2015</v>
          </cell>
          <cell r="D973" t="str">
            <v>National</v>
          </cell>
          <cell r="E973" t="str">
            <v>Regional Connector</v>
          </cell>
          <cell r="F973" t="str">
            <v>U</v>
          </cell>
          <cell r="G973">
            <v>3.2524049473202017</v>
          </cell>
        </row>
        <row r="974">
          <cell r="A974" t="str">
            <v>R15020m-National-Regional Distributor-R</v>
          </cell>
          <cell r="B974" t="str">
            <v>R15020m</v>
          </cell>
          <cell r="C974">
            <v>2015</v>
          </cell>
          <cell r="D974" t="str">
            <v>National</v>
          </cell>
          <cell r="E974" t="str">
            <v>Regional Distributor</v>
          </cell>
          <cell r="F974" t="str">
            <v>R</v>
          </cell>
          <cell r="G974">
            <v>2.9819100824687417</v>
          </cell>
        </row>
        <row r="975">
          <cell r="A975" t="str">
            <v>R15020m-National-Regional Distributor-U</v>
          </cell>
          <cell r="B975" t="str">
            <v>R15020m</v>
          </cell>
          <cell r="C975">
            <v>2015</v>
          </cell>
          <cell r="D975" t="str">
            <v>National</v>
          </cell>
          <cell r="E975" t="str">
            <v>Regional Distributor</v>
          </cell>
          <cell r="F975" t="str">
            <v>U</v>
          </cell>
          <cell r="G975">
            <v>4.8556095067722973</v>
          </cell>
        </row>
        <row r="976">
          <cell r="A976" t="str">
            <v>R15020m-National-Regional Distributor-All</v>
          </cell>
          <cell r="B976" t="str">
            <v>R15020m</v>
          </cell>
          <cell r="C976">
            <v>2015</v>
          </cell>
          <cell r="D976" t="str">
            <v>National</v>
          </cell>
          <cell r="E976" t="str">
            <v>Regional Distributor</v>
          </cell>
          <cell r="F976" t="str">
            <v>All</v>
          </cell>
          <cell r="G976">
            <v>3.1091693095060391</v>
          </cell>
        </row>
        <row r="977">
          <cell r="A977" t="str">
            <v>R15020m-National-Regional Strategic-All</v>
          </cell>
          <cell r="B977" t="str">
            <v>R15020m</v>
          </cell>
          <cell r="C977">
            <v>2015</v>
          </cell>
          <cell r="D977" t="str">
            <v>National</v>
          </cell>
          <cell r="E977" t="str">
            <v>Regional Strategic</v>
          </cell>
          <cell r="F977" t="str">
            <v>All</v>
          </cell>
          <cell r="G977">
            <v>1.7623167121778838</v>
          </cell>
        </row>
        <row r="978">
          <cell r="A978" t="str">
            <v>R15020m-National-Regional Strategic-R</v>
          </cell>
          <cell r="B978" t="str">
            <v>R15020m</v>
          </cell>
          <cell r="C978">
            <v>2015</v>
          </cell>
          <cell r="D978" t="str">
            <v>National</v>
          </cell>
          <cell r="E978" t="str">
            <v>Regional Strategic</v>
          </cell>
          <cell r="F978" t="str">
            <v>R</v>
          </cell>
          <cell r="G978">
            <v>1.5725521856799751</v>
          </cell>
        </row>
        <row r="979">
          <cell r="A979" t="str">
            <v>R15020m-National-Regional Strategic-U</v>
          </cell>
          <cell r="B979" t="str">
            <v>R15020m</v>
          </cell>
          <cell r="C979">
            <v>2015</v>
          </cell>
          <cell r="D979" t="str">
            <v>National</v>
          </cell>
          <cell r="E979" t="str">
            <v>Regional Strategic</v>
          </cell>
          <cell r="F979" t="str">
            <v>U</v>
          </cell>
          <cell r="G979">
            <v>3.5458623651808723</v>
          </cell>
        </row>
        <row r="980">
          <cell r="A980" t="str">
            <v>R15020m-NELSON-All-All</v>
          </cell>
          <cell r="B980" t="str">
            <v>R15020m</v>
          </cell>
          <cell r="C980">
            <v>2015</v>
          </cell>
          <cell r="D980" t="str">
            <v>NELSON</v>
          </cell>
          <cell r="E980" t="str">
            <v>All</v>
          </cell>
          <cell r="F980" t="str">
            <v>All</v>
          </cell>
          <cell r="G980">
            <v>2.8742389799064565</v>
          </cell>
        </row>
        <row r="981">
          <cell r="A981" t="str">
            <v>R15020m-NELSON-All-R</v>
          </cell>
          <cell r="B981" t="str">
            <v>R15020m</v>
          </cell>
          <cell r="C981">
            <v>2015</v>
          </cell>
          <cell r="D981" t="str">
            <v>NELSON</v>
          </cell>
          <cell r="E981" t="str">
            <v>All</v>
          </cell>
          <cell r="F981" t="str">
            <v>R</v>
          </cell>
          <cell r="G981">
            <v>2.8903356156695477</v>
          </cell>
        </row>
        <row r="982">
          <cell r="A982" t="str">
            <v>R15020m-NELSON-All-U</v>
          </cell>
          <cell r="B982" t="str">
            <v>R15020m</v>
          </cell>
          <cell r="C982">
            <v>2015</v>
          </cell>
          <cell r="D982" t="str">
            <v>NELSON</v>
          </cell>
          <cell r="E982" t="str">
            <v>All</v>
          </cell>
          <cell r="F982" t="str">
            <v>U</v>
          </cell>
          <cell r="G982">
            <v>2.6565464895635675</v>
          </cell>
        </row>
        <row r="983">
          <cell r="A983" t="str">
            <v>R15020m-NELSON-Regional Connector-R</v>
          </cell>
          <cell r="B983" t="str">
            <v>R15020m</v>
          </cell>
          <cell r="C983">
            <v>2015</v>
          </cell>
          <cell r="D983" t="str">
            <v>NELSON</v>
          </cell>
          <cell r="E983" t="str">
            <v>Regional Connector</v>
          </cell>
          <cell r="F983" t="str">
            <v>R</v>
          </cell>
          <cell r="G983">
            <v>1.9498388238069031</v>
          </cell>
        </row>
        <row r="984">
          <cell r="A984" t="str">
            <v>R15020m-NELSON-Regional Connector-U</v>
          </cell>
          <cell r="B984" t="str">
            <v>R15020m</v>
          </cell>
          <cell r="C984">
            <v>2015</v>
          </cell>
          <cell r="D984" t="str">
            <v>NELSON</v>
          </cell>
          <cell r="E984" t="str">
            <v>Regional Connector</v>
          </cell>
          <cell r="F984" t="str">
            <v>U</v>
          </cell>
          <cell r="G984">
            <v>3.215926493108729</v>
          </cell>
        </row>
        <row r="985">
          <cell r="A985" t="str">
            <v>R15020m-NELSON-Regional Connector-All</v>
          </cell>
          <cell r="B985" t="str">
            <v>R15020m</v>
          </cell>
          <cell r="C985">
            <v>2015</v>
          </cell>
          <cell r="D985" t="str">
            <v>NELSON</v>
          </cell>
          <cell r="E985" t="str">
            <v>Regional Connector</v>
          </cell>
          <cell r="F985" t="str">
            <v>All</v>
          </cell>
          <cell r="G985">
            <v>2.0116661681124737</v>
          </cell>
        </row>
        <row r="986">
          <cell r="A986" t="str">
            <v>R15020m-NELSON-Regional Distributor-All</v>
          </cell>
          <cell r="B986" t="str">
            <v>R15020m</v>
          </cell>
          <cell r="C986">
            <v>2015</v>
          </cell>
          <cell r="D986" t="str">
            <v>NELSON</v>
          </cell>
          <cell r="E986" t="str">
            <v>Regional Distributor</v>
          </cell>
          <cell r="F986" t="str">
            <v>All</v>
          </cell>
          <cell r="G986">
            <v>4.0492307692307694</v>
          </cell>
        </row>
        <row r="987">
          <cell r="A987" t="str">
            <v>R15020m-NELSON-Regional Distributor-R</v>
          </cell>
          <cell r="B987" t="str">
            <v>R15020m</v>
          </cell>
          <cell r="C987">
            <v>2015</v>
          </cell>
          <cell r="D987" t="str">
            <v>NELSON</v>
          </cell>
          <cell r="E987" t="str">
            <v>Regional Distributor</v>
          </cell>
          <cell r="F987" t="str">
            <v>R</v>
          </cell>
          <cell r="G987">
            <v>4.0453074433656955</v>
          </cell>
        </row>
        <row r="988">
          <cell r="A988" t="str">
            <v>R15020m-NELSON-Regional Distributor-U</v>
          </cell>
          <cell r="B988" t="str">
            <v>R15020m</v>
          </cell>
          <cell r="C988">
            <v>2015</v>
          </cell>
          <cell r="D988" t="str">
            <v>NELSON</v>
          </cell>
          <cell r="E988" t="str">
            <v>Regional Distributor</v>
          </cell>
          <cell r="F988" t="str">
            <v>U</v>
          </cell>
          <cell r="G988">
            <v>4.125</v>
          </cell>
        </row>
        <row r="989">
          <cell r="A989" t="str">
            <v>R15020m-NELSON-Regional Strategic-U</v>
          </cell>
          <cell r="B989" t="str">
            <v>R15020m</v>
          </cell>
          <cell r="C989">
            <v>2015</v>
          </cell>
          <cell r="D989" t="str">
            <v>NELSON</v>
          </cell>
          <cell r="E989" t="str">
            <v>Regional Strategic</v>
          </cell>
          <cell r="F989" t="str">
            <v>U</v>
          </cell>
          <cell r="G989">
            <v>1.3536379018612521</v>
          </cell>
        </row>
        <row r="990">
          <cell r="A990" t="str">
            <v>R15020m-NELSON-Regional Strategic-R</v>
          </cell>
          <cell r="B990" t="str">
            <v>R15020m</v>
          </cell>
          <cell r="C990">
            <v>2015</v>
          </cell>
          <cell r="D990" t="str">
            <v>NELSON</v>
          </cell>
          <cell r="E990" t="str">
            <v>Regional Strategic</v>
          </cell>
          <cell r="F990" t="str">
            <v>R</v>
          </cell>
          <cell r="G990">
            <v>2.102584706039909</v>
          </cell>
        </row>
        <row r="991">
          <cell r="A991" t="str">
            <v>R15020m-NELSON-Regional Strategic-All</v>
          </cell>
          <cell r="B991" t="str">
            <v>R15020m</v>
          </cell>
          <cell r="C991">
            <v>2015</v>
          </cell>
          <cell r="D991" t="str">
            <v>NELSON</v>
          </cell>
          <cell r="E991" t="str">
            <v>Regional Strategic</v>
          </cell>
          <cell r="F991" t="str">
            <v>All</v>
          </cell>
          <cell r="G991">
            <v>2.0002312406058502</v>
          </cell>
        </row>
        <row r="992">
          <cell r="A992" t="str">
            <v>R15020m-NORTHLAND-All-All</v>
          </cell>
          <cell r="B992" t="str">
            <v>R15020m</v>
          </cell>
          <cell r="C992">
            <v>2015</v>
          </cell>
          <cell r="D992" t="str">
            <v>NORTHLAND</v>
          </cell>
          <cell r="E992" t="str">
            <v>All</v>
          </cell>
          <cell r="F992" t="str">
            <v>All</v>
          </cell>
          <cell r="G992">
            <v>3.0357565089456955</v>
          </cell>
        </row>
        <row r="993">
          <cell r="A993" t="str">
            <v>R15020m-NORTHLAND-All-R</v>
          </cell>
          <cell r="B993" t="str">
            <v>R15020m</v>
          </cell>
          <cell r="C993">
            <v>2015</v>
          </cell>
          <cell r="D993" t="str">
            <v>NORTHLAND</v>
          </cell>
          <cell r="E993" t="str">
            <v>All</v>
          </cell>
          <cell r="F993" t="str">
            <v>R</v>
          </cell>
          <cell r="G993">
            <v>2.7666782487838777</v>
          </cell>
        </row>
        <row r="994">
          <cell r="A994" t="str">
            <v>R15020m-NORTHLAND-All-U</v>
          </cell>
          <cell r="B994" t="str">
            <v>R15020m</v>
          </cell>
          <cell r="C994">
            <v>2015</v>
          </cell>
          <cell r="D994" t="str">
            <v>NORTHLAND</v>
          </cell>
          <cell r="E994" t="str">
            <v>All</v>
          </cell>
          <cell r="F994" t="str">
            <v>U</v>
          </cell>
          <cell r="G994">
            <v>5.6705415367167564</v>
          </cell>
        </row>
        <row r="995">
          <cell r="A995" t="str">
            <v>R15020m-NORTHLAND-National Strategic-R</v>
          </cell>
          <cell r="B995" t="str">
            <v>R15020m</v>
          </cell>
          <cell r="C995">
            <v>2015</v>
          </cell>
          <cell r="D995" t="str">
            <v>NORTHLAND</v>
          </cell>
          <cell r="E995" t="str">
            <v>National Strategic</v>
          </cell>
          <cell r="F995" t="str">
            <v>R</v>
          </cell>
          <cell r="G995">
            <v>1.5380464112250405</v>
          </cell>
        </row>
        <row r="996">
          <cell r="A996" t="str">
            <v>R15020m-NORTHLAND-National Strategic-U</v>
          </cell>
          <cell r="B996" t="str">
            <v>R15020m</v>
          </cell>
          <cell r="C996">
            <v>2015</v>
          </cell>
          <cell r="D996" t="str">
            <v>NORTHLAND</v>
          </cell>
          <cell r="E996" t="str">
            <v>National Strategic</v>
          </cell>
          <cell r="F996" t="str">
            <v>U</v>
          </cell>
          <cell r="G996">
            <v>3.3248081841432224</v>
          </cell>
        </row>
        <row r="997">
          <cell r="A997" t="str">
            <v>R15020m-NORTHLAND-National Strategic-All</v>
          </cell>
          <cell r="B997" t="str">
            <v>R15020m</v>
          </cell>
          <cell r="C997">
            <v>2015</v>
          </cell>
          <cell r="D997" t="str">
            <v>NORTHLAND</v>
          </cell>
          <cell r="E997" t="str">
            <v>National Strategic</v>
          </cell>
          <cell r="F997" t="str">
            <v>All</v>
          </cell>
          <cell r="G997">
            <v>1.6275791362296552</v>
          </cell>
        </row>
        <row r="998">
          <cell r="A998" t="str">
            <v>R15020m-NORTHLAND-Regional Distributor-All</v>
          </cell>
          <cell r="B998" t="str">
            <v>R15020m</v>
          </cell>
          <cell r="C998">
            <v>2015</v>
          </cell>
          <cell r="D998" t="str">
            <v>NORTHLAND</v>
          </cell>
          <cell r="E998" t="str">
            <v>Regional Distributor</v>
          </cell>
          <cell r="F998" t="str">
            <v>All</v>
          </cell>
          <cell r="G998">
            <v>3.1517212880256844</v>
          </cell>
        </row>
        <row r="999">
          <cell r="A999" t="str">
            <v>R15020m-NORTHLAND-Regional Distributor-R</v>
          </cell>
          <cell r="B999" t="str">
            <v>R15020m</v>
          </cell>
          <cell r="C999">
            <v>2015</v>
          </cell>
          <cell r="D999" t="str">
            <v>NORTHLAND</v>
          </cell>
          <cell r="E999" t="str">
            <v>Regional Distributor</v>
          </cell>
          <cell r="F999" t="str">
            <v>R</v>
          </cell>
          <cell r="G999">
            <v>2.8590530816193676</v>
          </cell>
        </row>
        <row r="1000">
          <cell r="A1000" t="str">
            <v>R15020m-NORTHLAND-Regional Distributor-U</v>
          </cell>
          <cell r="B1000" t="str">
            <v>R15020m</v>
          </cell>
          <cell r="C1000">
            <v>2015</v>
          </cell>
          <cell r="D1000" t="str">
            <v>NORTHLAND</v>
          </cell>
          <cell r="E1000" t="str">
            <v>Regional Distributor</v>
          </cell>
          <cell r="F1000" t="str">
            <v>U</v>
          </cell>
          <cell r="G1000">
            <v>5.8871896069725373</v>
          </cell>
        </row>
        <row r="1001">
          <cell r="A1001" t="str">
            <v>R15020m-NORTHLAND-Regional Strategic-R</v>
          </cell>
          <cell r="B1001" t="str">
            <v>R15020m</v>
          </cell>
          <cell r="C1001">
            <v>2015</v>
          </cell>
          <cell r="D1001" t="str">
            <v>NORTHLAND</v>
          </cell>
          <cell r="E1001" t="str">
            <v>Regional Strategic</v>
          </cell>
          <cell r="F1001" t="str">
            <v>R</v>
          </cell>
          <cell r="G1001">
            <v>3.566245075679038</v>
          </cell>
        </row>
        <row r="1002">
          <cell r="A1002" t="str">
            <v>R15020m-NORTHLAND-Regional Strategic-U</v>
          </cell>
          <cell r="B1002" t="str">
            <v>R15020m</v>
          </cell>
          <cell r="C1002">
            <v>2015</v>
          </cell>
          <cell r="D1002" t="str">
            <v>NORTHLAND</v>
          </cell>
          <cell r="E1002" t="str">
            <v>Regional Strategic</v>
          </cell>
          <cell r="F1002" t="str">
            <v>U</v>
          </cell>
          <cell r="G1002">
            <v>4.9828178694158076</v>
          </cell>
        </row>
        <row r="1003">
          <cell r="A1003" t="str">
            <v>R15020m-NORTHLAND-Regional Strategic-All</v>
          </cell>
          <cell r="B1003" t="str">
            <v>R15020m</v>
          </cell>
          <cell r="C1003">
            <v>2015</v>
          </cell>
          <cell r="D1003" t="str">
            <v>NORTHLAND</v>
          </cell>
          <cell r="E1003" t="str">
            <v>Regional Strategic</v>
          </cell>
          <cell r="F1003" t="str">
            <v>All</v>
          </cell>
          <cell r="G1003">
            <v>3.7187789084181313</v>
          </cell>
        </row>
        <row r="1004">
          <cell r="A1004" t="str">
            <v>R15020m-OTAGO CENTRAL-All-All</v>
          </cell>
          <cell r="B1004" t="str">
            <v>R15020m</v>
          </cell>
          <cell r="C1004">
            <v>2015</v>
          </cell>
          <cell r="D1004" t="str">
            <v>OTAGO CENTRAL</v>
          </cell>
          <cell r="E1004" t="str">
            <v>All</v>
          </cell>
          <cell r="F1004" t="str">
            <v>All</v>
          </cell>
          <cell r="G1004">
            <v>1.5205072097851091</v>
          </cell>
        </row>
        <row r="1005">
          <cell r="A1005" t="str">
            <v>R15020m-OTAGO CENTRAL-All-R</v>
          </cell>
          <cell r="B1005" t="str">
            <v>R15020m</v>
          </cell>
          <cell r="C1005">
            <v>2015</v>
          </cell>
          <cell r="D1005" t="str">
            <v>OTAGO CENTRAL</v>
          </cell>
          <cell r="E1005" t="str">
            <v>All</v>
          </cell>
          <cell r="F1005" t="str">
            <v>R</v>
          </cell>
          <cell r="G1005">
            <v>1.398615001556178</v>
          </cell>
        </row>
        <row r="1006">
          <cell r="A1006" t="str">
            <v>R15020m-OTAGO CENTRAL-All-U</v>
          </cell>
          <cell r="B1006" t="str">
            <v>R15020m</v>
          </cell>
          <cell r="C1006">
            <v>2015</v>
          </cell>
          <cell r="D1006" t="str">
            <v>OTAGO CENTRAL</v>
          </cell>
          <cell r="E1006" t="str">
            <v>All</v>
          </cell>
          <cell r="F1006" t="str">
            <v>U</v>
          </cell>
          <cell r="G1006">
            <v>4.5608927704997573</v>
          </cell>
        </row>
        <row r="1007">
          <cell r="A1007" t="str">
            <v>R15020m-OTAGO CENTRAL-Regional Connector-R</v>
          </cell>
          <cell r="B1007" t="str">
            <v>R15020m</v>
          </cell>
          <cell r="C1007">
            <v>2015</v>
          </cell>
          <cell r="D1007" t="str">
            <v>OTAGO CENTRAL</v>
          </cell>
          <cell r="E1007" t="str">
            <v>Regional Connector</v>
          </cell>
          <cell r="F1007" t="str">
            <v>R</v>
          </cell>
          <cell r="G1007">
            <v>1.3359896870971522</v>
          </cell>
        </row>
        <row r="1008">
          <cell r="A1008" t="str">
            <v>R15020m-OTAGO CENTRAL-Regional Connector-U</v>
          </cell>
          <cell r="B1008" t="str">
            <v>R15020m</v>
          </cell>
          <cell r="C1008">
            <v>2015</v>
          </cell>
          <cell r="D1008" t="str">
            <v>OTAGO CENTRAL</v>
          </cell>
          <cell r="E1008" t="str">
            <v>Regional Connector</v>
          </cell>
          <cell r="F1008" t="str">
            <v>U</v>
          </cell>
          <cell r="G1008">
            <v>3.3333333333333335</v>
          </cell>
        </row>
        <row r="1009">
          <cell r="A1009" t="str">
            <v>R15020m-OTAGO CENTRAL-Regional Connector-All</v>
          </cell>
          <cell r="B1009" t="str">
            <v>R15020m</v>
          </cell>
          <cell r="C1009">
            <v>2015</v>
          </cell>
          <cell r="D1009" t="str">
            <v>OTAGO CENTRAL</v>
          </cell>
          <cell r="E1009" t="str">
            <v>Regional Connector</v>
          </cell>
          <cell r="F1009" t="str">
            <v>All</v>
          </cell>
          <cell r="G1009">
            <v>1.3591258349743234</v>
          </cell>
        </row>
        <row r="1010">
          <cell r="A1010" t="str">
            <v>R15020m-OTAGO CENTRAL-Regional Distributor-All</v>
          </cell>
          <cell r="B1010" t="str">
            <v>R15020m</v>
          </cell>
          <cell r="C1010">
            <v>2015</v>
          </cell>
          <cell r="D1010" t="str">
            <v>OTAGO CENTRAL</v>
          </cell>
          <cell r="E1010" t="str">
            <v>Regional Distributor</v>
          </cell>
          <cell r="F1010" t="str">
            <v>All</v>
          </cell>
          <cell r="G1010">
            <v>1.2745042007201235</v>
          </cell>
        </row>
        <row r="1011">
          <cell r="A1011" t="str">
            <v>R15020m-OTAGO CENTRAL-Regional Distributor-R</v>
          </cell>
          <cell r="B1011" t="str">
            <v>R15020m</v>
          </cell>
          <cell r="C1011">
            <v>2015</v>
          </cell>
          <cell r="D1011" t="str">
            <v>OTAGO CENTRAL</v>
          </cell>
          <cell r="E1011" t="str">
            <v>Regional Distributor</v>
          </cell>
          <cell r="F1011" t="str">
            <v>R</v>
          </cell>
          <cell r="G1011">
            <v>1.1352033155144454</v>
          </cell>
        </row>
        <row r="1012">
          <cell r="A1012" t="str">
            <v>R15020m-OTAGO CENTRAL-Regional Distributor-U</v>
          </cell>
          <cell r="B1012" t="str">
            <v>R15020m</v>
          </cell>
          <cell r="C1012">
            <v>2015</v>
          </cell>
          <cell r="D1012" t="str">
            <v>OTAGO CENTRAL</v>
          </cell>
          <cell r="E1012" t="str">
            <v>Regional Distributor</v>
          </cell>
          <cell r="F1012" t="str">
            <v>U</v>
          </cell>
          <cell r="G1012">
            <v>4.0094339622641506</v>
          </cell>
        </row>
        <row r="1013">
          <cell r="A1013" t="str">
            <v>R15020m-OTAGO CENTRAL-Regional Strategic-R</v>
          </cell>
          <cell r="B1013" t="str">
            <v>R15020m</v>
          </cell>
          <cell r="C1013">
            <v>2015</v>
          </cell>
          <cell r="D1013" t="str">
            <v>OTAGO CENTRAL</v>
          </cell>
          <cell r="E1013" t="str">
            <v>Regional Strategic</v>
          </cell>
          <cell r="F1013" t="str">
            <v>R</v>
          </cell>
          <cell r="G1013">
            <v>2.052401746724891</v>
          </cell>
        </row>
        <row r="1014">
          <cell r="A1014" t="str">
            <v>R15020m-OTAGO CENTRAL-Regional Strategic-U</v>
          </cell>
          <cell r="B1014" t="str">
            <v>R15020m</v>
          </cell>
          <cell r="C1014">
            <v>2015</v>
          </cell>
          <cell r="D1014" t="str">
            <v>OTAGO CENTRAL</v>
          </cell>
          <cell r="E1014" t="str">
            <v>Regional Strategic</v>
          </cell>
          <cell r="F1014" t="str">
            <v>U</v>
          </cell>
          <cell r="G1014">
            <v>5.47645125958379</v>
          </cell>
        </row>
        <row r="1015">
          <cell r="A1015" t="str">
            <v>R15020m-OTAGO CENTRAL-Regional Strategic-All</v>
          </cell>
          <cell r="B1015" t="str">
            <v>R15020m</v>
          </cell>
          <cell r="C1015">
            <v>2015</v>
          </cell>
          <cell r="D1015" t="str">
            <v>OTAGO CENTRAL</v>
          </cell>
          <cell r="E1015" t="str">
            <v>Regional Strategic</v>
          </cell>
          <cell r="F1015" t="str">
            <v>All</v>
          </cell>
          <cell r="G1015">
            <v>2.3627519110493398</v>
          </cell>
        </row>
        <row r="1016">
          <cell r="A1016" t="str">
            <v>R15020m-PSMC005-All-All</v>
          </cell>
          <cell r="B1016" t="str">
            <v>R15020m</v>
          </cell>
          <cell r="C1016">
            <v>2015</v>
          </cell>
          <cell r="D1016" t="str">
            <v>PSMC 005</v>
          </cell>
          <cell r="E1016" t="str">
            <v>All</v>
          </cell>
          <cell r="F1016" t="str">
            <v>All</v>
          </cell>
          <cell r="G1016">
            <v>2.2461973823841528</v>
          </cell>
        </row>
        <row r="1017">
          <cell r="A1017" t="str">
            <v>R15020m-PSMC005-All-R</v>
          </cell>
          <cell r="B1017" t="str">
            <v>R15020m</v>
          </cell>
          <cell r="C1017">
            <v>2015</v>
          </cell>
          <cell r="D1017" t="str">
            <v>PSMC 005</v>
          </cell>
          <cell r="E1017" t="str">
            <v>All</v>
          </cell>
          <cell r="F1017" t="str">
            <v>R</v>
          </cell>
          <cell r="G1017">
            <v>2.1728094222763734</v>
          </cell>
        </row>
        <row r="1018">
          <cell r="A1018" t="str">
            <v>R15020m-PSMC005-All-U</v>
          </cell>
          <cell r="B1018" t="str">
            <v>R15020m</v>
          </cell>
          <cell r="C1018">
            <v>2015</v>
          </cell>
          <cell r="D1018" t="str">
            <v>PSMC 005</v>
          </cell>
          <cell r="E1018" t="str">
            <v>All</v>
          </cell>
          <cell r="F1018" t="str">
            <v>U</v>
          </cell>
          <cell r="G1018">
            <v>2.7416038382453736</v>
          </cell>
        </row>
        <row r="1019">
          <cell r="A1019" t="str">
            <v>R15020m-PSMC005-High Volume-R</v>
          </cell>
          <cell r="B1019" t="str">
            <v>R15020m</v>
          </cell>
          <cell r="C1019">
            <v>2015</v>
          </cell>
          <cell r="D1019" t="str">
            <v>PSMC 005</v>
          </cell>
          <cell r="E1019" t="str">
            <v>High Volume</v>
          </cell>
          <cell r="F1019" t="str">
            <v>R</v>
          </cell>
          <cell r="G1019">
            <v>0.54282267792521111</v>
          </cell>
        </row>
        <row r="1020">
          <cell r="A1020" t="str">
            <v>R15020m-PSMC005-High Volume-U</v>
          </cell>
          <cell r="B1020" t="str">
            <v>R15020m</v>
          </cell>
          <cell r="C1020">
            <v>2015</v>
          </cell>
          <cell r="D1020" t="str">
            <v>PSMC 005</v>
          </cell>
          <cell r="E1020" t="str">
            <v>High Volume</v>
          </cell>
          <cell r="F1020" t="str">
            <v>U</v>
          </cell>
          <cell r="G1020">
            <v>1.1764705882352942</v>
          </cell>
        </row>
        <row r="1021">
          <cell r="A1021" t="str">
            <v>R15020m-PSMC005-High Volume-All</v>
          </cell>
          <cell r="B1021" t="str">
            <v>R15020m</v>
          </cell>
          <cell r="C1021">
            <v>2015</v>
          </cell>
          <cell r="D1021" t="str">
            <v>PSMC 005</v>
          </cell>
          <cell r="E1021" t="str">
            <v>High Volume</v>
          </cell>
          <cell r="F1021" t="str">
            <v>All</v>
          </cell>
          <cell r="G1021">
            <v>0.62728698379508629</v>
          </cell>
        </row>
        <row r="1022">
          <cell r="A1022" t="str">
            <v>R15020m-PSMC005-National Strategic-All</v>
          </cell>
          <cell r="B1022" t="str">
            <v>R15020m</v>
          </cell>
          <cell r="C1022">
            <v>2015</v>
          </cell>
          <cell r="D1022" t="str">
            <v>PSMC 005</v>
          </cell>
          <cell r="E1022" t="str">
            <v>National Strategic</v>
          </cell>
          <cell r="F1022" t="str">
            <v>All</v>
          </cell>
          <cell r="G1022">
            <v>2.4639878695981805</v>
          </cell>
        </row>
        <row r="1023">
          <cell r="A1023" t="str">
            <v>R15020m-PSMC005-National Strategic-U</v>
          </cell>
          <cell r="B1023" t="str">
            <v>R15020m</v>
          </cell>
          <cell r="C1023">
            <v>2015</v>
          </cell>
          <cell r="D1023" t="str">
            <v>PSMC 005</v>
          </cell>
          <cell r="E1023" t="str">
            <v>National Strategic</v>
          </cell>
          <cell r="F1023" t="str">
            <v>U</v>
          </cell>
          <cell r="G1023">
            <v>2.0648967551622417</v>
          </cell>
        </row>
        <row r="1024">
          <cell r="A1024" t="str">
            <v>R15020m-PSMC005-National Strategic-R</v>
          </cell>
          <cell r="B1024" t="str">
            <v>R15020m</v>
          </cell>
          <cell r="C1024">
            <v>2015</v>
          </cell>
          <cell r="D1024" t="str">
            <v>PSMC 005</v>
          </cell>
          <cell r="E1024" t="str">
            <v>National Strategic</v>
          </cell>
          <cell r="F1024" t="str">
            <v>R</v>
          </cell>
          <cell r="G1024">
            <v>2.6020408163265305</v>
          </cell>
        </row>
        <row r="1025">
          <cell r="A1025" t="str">
            <v>R15020m-PSMC005-Regional Distributor-R</v>
          </cell>
          <cell r="B1025" t="str">
            <v>R15020m</v>
          </cell>
          <cell r="C1025">
            <v>2015</v>
          </cell>
          <cell r="D1025" t="str">
            <v>PSMC 005</v>
          </cell>
          <cell r="E1025" t="str">
            <v>Regional Distributor</v>
          </cell>
          <cell r="F1025" t="str">
            <v>R</v>
          </cell>
          <cell r="G1025">
            <v>2.4715134007382442</v>
          </cell>
        </row>
        <row r="1026">
          <cell r="A1026" t="str">
            <v>R15020m-PSMC005-Regional Distributor-U</v>
          </cell>
          <cell r="B1026" t="str">
            <v>R15020m</v>
          </cell>
          <cell r="C1026">
            <v>2015</v>
          </cell>
          <cell r="D1026" t="str">
            <v>PSMC 005</v>
          </cell>
          <cell r="E1026" t="str">
            <v>Regional Distributor</v>
          </cell>
          <cell r="F1026" t="str">
            <v>U</v>
          </cell>
          <cell r="G1026">
            <v>4.3726235741444865</v>
          </cell>
        </row>
        <row r="1027">
          <cell r="A1027" t="str">
            <v>R15020m-PSMC005-Regional Distributor-All</v>
          </cell>
          <cell r="B1027" t="str">
            <v>R15020m</v>
          </cell>
          <cell r="C1027">
            <v>2015</v>
          </cell>
          <cell r="D1027" t="str">
            <v>PSMC 005</v>
          </cell>
          <cell r="E1027" t="str">
            <v>Regional Distributor</v>
          </cell>
          <cell r="F1027" t="str">
            <v>All</v>
          </cell>
          <cell r="G1027">
            <v>2.6195056977948794</v>
          </cell>
        </row>
        <row r="1028">
          <cell r="A1028" t="str">
            <v>R15020m-PSMC006-All-All</v>
          </cell>
          <cell r="B1028" t="str">
            <v>R15020m</v>
          </cell>
          <cell r="C1028">
            <v>2015</v>
          </cell>
          <cell r="D1028" t="str">
            <v>PSMC 006</v>
          </cell>
          <cell r="E1028" t="str">
            <v>All</v>
          </cell>
          <cell r="F1028" t="str">
            <v>All</v>
          </cell>
          <cell r="G1028">
            <v>2.3193111645841187</v>
          </cell>
        </row>
        <row r="1029">
          <cell r="A1029" t="str">
            <v>R15020m-PSMC006-All-R</v>
          </cell>
          <cell r="B1029" t="str">
            <v>R15020m</v>
          </cell>
          <cell r="C1029">
            <v>2015</v>
          </cell>
          <cell r="D1029" t="str">
            <v>PSMC 006</v>
          </cell>
          <cell r="E1029" t="str">
            <v>All</v>
          </cell>
          <cell r="F1029" t="str">
            <v>R</v>
          </cell>
          <cell r="G1029">
            <v>2.179743046027192</v>
          </cell>
        </row>
        <row r="1030">
          <cell r="A1030" t="str">
            <v>R15020m-PSMC006-All-U</v>
          </cell>
          <cell r="B1030" t="str">
            <v>R15020m</v>
          </cell>
          <cell r="C1030">
            <v>2015</v>
          </cell>
          <cell r="D1030" t="str">
            <v>PSMC 006</v>
          </cell>
          <cell r="E1030" t="str">
            <v>All</v>
          </cell>
          <cell r="F1030" t="str">
            <v>U</v>
          </cell>
          <cell r="G1030">
            <v>4.1649484536082477</v>
          </cell>
        </row>
        <row r="1031">
          <cell r="A1031" t="str">
            <v>R15020m-PSMC006-Regional Connector-R</v>
          </cell>
          <cell r="B1031" t="str">
            <v>R15020m</v>
          </cell>
          <cell r="C1031">
            <v>2015</v>
          </cell>
          <cell r="D1031" t="str">
            <v>PSMC 006</v>
          </cell>
          <cell r="E1031" t="str">
            <v>Regional Connector</v>
          </cell>
          <cell r="F1031" t="str">
            <v>R</v>
          </cell>
          <cell r="G1031">
            <v>1.4831617518757634</v>
          </cell>
        </row>
        <row r="1032">
          <cell r="A1032" t="str">
            <v>R15020m-PSMC006-Regional Connector-U</v>
          </cell>
          <cell r="B1032" t="str">
            <v>R15020m</v>
          </cell>
          <cell r="C1032">
            <v>2015</v>
          </cell>
          <cell r="D1032" t="str">
            <v>PSMC 006</v>
          </cell>
          <cell r="E1032" t="str">
            <v>Regional Connector</v>
          </cell>
          <cell r="F1032" t="str">
            <v>U</v>
          </cell>
          <cell r="G1032">
            <v>4.1782729805013927</v>
          </cell>
        </row>
        <row r="1033">
          <cell r="A1033" t="str">
            <v>R15020m-PSMC006-Regional Connector-All</v>
          </cell>
          <cell r="B1033" t="str">
            <v>R15020m</v>
          </cell>
          <cell r="C1033">
            <v>2015</v>
          </cell>
          <cell r="D1033" t="str">
            <v>PSMC 006</v>
          </cell>
          <cell r="E1033" t="str">
            <v>Regional Connector</v>
          </cell>
          <cell r="F1033" t="str">
            <v>All</v>
          </cell>
          <cell r="G1033">
            <v>1.6420361247947455</v>
          </cell>
        </row>
        <row r="1034">
          <cell r="A1034" t="str">
            <v>R15020m-PSMC006-Regional Distributor-All</v>
          </cell>
          <cell r="B1034" t="str">
            <v>R15020m</v>
          </cell>
          <cell r="C1034">
            <v>2015</v>
          </cell>
          <cell r="D1034" t="str">
            <v>PSMC 006</v>
          </cell>
          <cell r="E1034" t="str">
            <v>Regional Distributor</v>
          </cell>
          <cell r="F1034" t="str">
            <v>All</v>
          </cell>
          <cell r="G1034">
            <v>2.7040705661195865</v>
          </cell>
        </row>
        <row r="1035">
          <cell r="A1035" t="str">
            <v>R15020m-PSMC006-Regional Distributor-U</v>
          </cell>
          <cell r="B1035" t="str">
            <v>R15020m</v>
          </cell>
          <cell r="C1035">
            <v>2015</v>
          </cell>
          <cell r="D1035" t="str">
            <v>PSMC 006</v>
          </cell>
          <cell r="E1035" t="str">
            <v>Regional Distributor</v>
          </cell>
          <cell r="F1035" t="str">
            <v>U</v>
          </cell>
          <cell r="G1035">
            <v>3.3962264150943398</v>
          </cell>
        </row>
        <row r="1036">
          <cell r="A1036" t="str">
            <v>R15020m-PSMC006-Regional Distributor-R</v>
          </cell>
          <cell r="B1036" t="str">
            <v>R15020m</v>
          </cell>
          <cell r="C1036">
            <v>2015</v>
          </cell>
          <cell r="D1036" t="str">
            <v>PSMC 006</v>
          </cell>
          <cell r="E1036" t="str">
            <v>Regional Distributor</v>
          </cell>
          <cell r="F1036" t="str">
            <v>R</v>
          </cell>
          <cell r="G1036">
            <v>2.6905499041721952</v>
          </cell>
        </row>
        <row r="1037">
          <cell r="A1037" t="str">
            <v>R15020m-PSMC006-Regional Strategic-R</v>
          </cell>
          <cell r="B1037" t="str">
            <v>R15020m</v>
          </cell>
          <cell r="C1037">
            <v>2015</v>
          </cell>
          <cell r="D1037" t="str">
            <v>PSMC 006</v>
          </cell>
          <cell r="E1037" t="str">
            <v>Regional Strategic</v>
          </cell>
          <cell r="F1037" t="str">
            <v>R</v>
          </cell>
          <cell r="G1037">
            <v>1.9497298567066008</v>
          </cell>
        </row>
        <row r="1038">
          <cell r="A1038" t="str">
            <v>R15020m-PSMC006-Regional Strategic-U</v>
          </cell>
          <cell r="B1038" t="str">
            <v>R15020m</v>
          </cell>
          <cell r="C1038">
            <v>2015</v>
          </cell>
          <cell r="D1038" t="str">
            <v>PSMC 006</v>
          </cell>
          <cell r="E1038" t="str">
            <v>Regional Strategic</v>
          </cell>
          <cell r="F1038" t="str">
            <v>U</v>
          </cell>
          <cell r="G1038">
            <v>4.2754025541365905</v>
          </cell>
        </row>
        <row r="1039">
          <cell r="A1039" t="str">
            <v>R15020m-PSMC006-Regional Strategic-All</v>
          </cell>
          <cell r="B1039" t="str">
            <v>R15020m</v>
          </cell>
          <cell r="C1039">
            <v>2015</v>
          </cell>
          <cell r="D1039" t="str">
            <v>PSMC 006</v>
          </cell>
          <cell r="E1039" t="str">
            <v>Regional Strategic</v>
          </cell>
          <cell r="F1039" t="str">
            <v>All</v>
          </cell>
          <cell r="G1039">
            <v>2.2371671699149052</v>
          </cell>
        </row>
        <row r="1040">
          <cell r="A1040" t="str">
            <v>R15020m-ROTORUA DIST-All-All</v>
          </cell>
          <cell r="B1040" t="str">
            <v>R15020m</v>
          </cell>
          <cell r="C1040">
            <v>2015</v>
          </cell>
          <cell r="D1040" t="str">
            <v>ROTORUA DIST</v>
          </cell>
          <cell r="E1040" t="str">
            <v>All</v>
          </cell>
          <cell r="F1040" t="str">
            <v>All</v>
          </cell>
          <cell r="G1040">
            <v>1.6658954187875983</v>
          </cell>
        </row>
        <row r="1041">
          <cell r="A1041" t="str">
            <v>R15020m-ROTORUA DIST-All-R</v>
          </cell>
          <cell r="B1041" t="str">
            <v>R15020m</v>
          </cell>
          <cell r="C1041">
            <v>2015</v>
          </cell>
          <cell r="D1041" t="str">
            <v>ROTORUA DIST</v>
          </cell>
          <cell r="E1041" t="str">
            <v>All</v>
          </cell>
          <cell r="F1041" t="str">
            <v>R</v>
          </cell>
          <cell r="G1041">
            <v>1.4981273408239701</v>
          </cell>
        </row>
        <row r="1042">
          <cell r="A1042" t="str">
            <v>R15020m-ROTORUA DIST-All-U</v>
          </cell>
          <cell r="B1042" t="str">
            <v>R15020m</v>
          </cell>
          <cell r="C1042">
            <v>2015</v>
          </cell>
          <cell r="D1042" t="str">
            <v>ROTORUA DIST</v>
          </cell>
          <cell r="E1042" t="str">
            <v>All</v>
          </cell>
          <cell r="F1042" t="str">
            <v>U</v>
          </cell>
          <cell r="G1042">
            <v>2.6252158894645943</v>
          </cell>
        </row>
        <row r="1043">
          <cell r="A1043" t="str">
            <v>R15020m-ROTORUA DIST-Regional Connector-R</v>
          </cell>
          <cell r="B1043" t="str">
            <v>R15020m</v>
          </cell>
          <cell r="C1043">
            <v>2015</v>
          </cell>
          <cell r="D1043" t="str">
            <v>ROTORUA DIST</v>
          </cell>
          <cell r="E1043" t="str">
            <v>Regional Connector</v>
          </cell>
          <cell r="F1043" t="str">
            <v>R</v>
          </cell>
          <cell r="G1043">
            <v>1.1021307861866274</v>
          </cell>
        </row>
        <row r="1044">
          <cell r="A1044" t="str">
            <v>R15020m-ROTORUA DIST-Regional Connector-All</v>
          </cell>
          <cell r="B1044" t="str">
            <v>R15020m</v>
          </cell>
          <cell r="C1044">
            <v>2015</v>
          </cell>
          <cell r="D1044" t="str">
            <v>ROTORUA DIST</v>
          </cell>
          <cell r="E1044" t="str">
            <v>Regional Connector</v>
          </cell>
          <cell r="F1044" t="str">
            <v>All</v>
          </cell>
          <cell r="G1044">
            <v>1.1021307861866274</v>
          </cell>
        </row>
        <row r="1045">
          <cell r="A1045" t="str">
            <v>R15020m-ROTORUA DIST-Regional Distributor-All</v>
          </cell>
          <cell r="B1045" t="str">
            <v>R15020m</v>
          </cell>
          <cell r="C1045">
            <v>2015</v>
          </cell>
          <cell r="D1045" t="str">
            <v>ROTORUA DIST</v>
          </cell>
          <cell r="E1045" t="str">
            <v>Regional Distributor</v>
          </cell>
          <cell r="F1045" t="str">
            <v>All</v>
          </cell>
          <cell r="G1045">
            <v>2.1121718377088308</v>
          </cell>
        </row>
        <row r="1046">
          <cell r="A1046" t="str">
            <v>R15020m-ROTORUA DIST-Regional Distributor-R</v>
          </cell>
          <cell r="B1046" t="str">
            <v>R15020m</v>
          </cell>
          <cell r="C1046">
            <v>2015</v>
          </cell>
          <cell r="D1046" t="str">
            <v>ROTORUA DIST</v>
          </cell>
          <cell r="E1046" t="str">
            <v>Regional Distributor</v>
          </cell>
          <cell r="F1046" t="str">
            <v>R</v>
          </cell>
          <cell r="G1046">
            <v>2.0424948594928032</v>
          </cell>
        </row>
        <row r="1047">
          <cell r="A1047" t="str">
            <v>R15020m-ROTORUA DIST-Regional Distributor-U</v>
          </cell>
          <cell r="B1047" t="str">
            <v>R15020m</v>
          </cell>
          <cell r="C1047">
            <v>2015</v>
          </cell>
          <cell r="D1047" t="str">
            <v>ROTORUA DIST</v>
          </cell>
          <cell r="E1047" t="str">
            <v>Regional Distributor</v>
          </cell>
          <cell r="F1047" t="str">
            <v>U</v>
          </cell>
          <cell r="G1047">
            <v>2.5806451612903225</v>
          </cell>
        </row>
        <row r="1048">
          <cell r="A1048" t="str">
            <v>R15020m-ROTORUA DIST-Regional Strategic-R</v>
          </cell>
          <cell r="B1048" t="str">
            <v>R15020m</v>
          </cell>
          <cell r="C1048">
            <v>2015</v>
          </cell>
          <cell r="D1048" t="str">
            <v>ROTORUA DIST</v>
          </cell>
          <cell r="E1048" t="str">
            <v>Regional Strategic</v>
          </cell>
          <cell r="F1048" t="str">
            <v>R</v>
          </cell>
          <cell r="G1048">
            <v>1.0555300596603947</v>
          </cell>
        </row>
        <row r="1049">
          <cell r="A1049" t="str">
            <v>R15020m-ROTORUA DIST-Regional Strategic-U</v>
          </cell>
          <cell r="B1049" t="str">
            <v>R15020m</v>
          </cell>
          <cell r="C1049">
            <v>2015</v>
          </cell>
          <cell r="D1049" t="str">
            <v>ROTORUA DIST</v>
          </cell>
          <cell r="E1049" t="str">
            <v>Regional Strategic</v>
          </cell>
          <cell r="F1049" t="str">
            <v>U</v>
          </cell>
          <cell r="G1049">
            <v>2.6519337016574585</v>
          </cell>
        </row>
        <row r="1050">
          <cell r="A1050" t="str">
            <v>R15020m-ROTORUA DIST-Regional Strategic-All</v>
          </cell>
          <cell r="B1050" t="str">
            <v>R15020m</v>
          </cell>
          <cell r="C1050">
            <v>2015</v>
          </cell>
          <cell r="D1050" t="str">
            <v>ROTORUA DIST</v>
          </cell>
          <cell r="E1050" t="str">
            <v>Regional Strategic</v>
          </cell>
          <cell r="F1050" t="str">
            <v>All</v>
          </cell>
          <cell r="G1050">
            <v>1.4017012100155744</v>
          </cell>
        </row>
        <row r="1051">
          <cell r="A1051" t="str">
            <v>R15020m-SOUTHLAND-All-All</v>
          </cell>
          <cell r="B1051" t="str">
            <v>R15020m</v>
          </cell>
          <cell r="C1051">
            <v>2015</v>
          </cell>
          <cell r="D1051" t="str">
            <v>SOUTHLAND</v>
          </cell>
          <cell r="E1051" t="str">
            <v>All</v>
          </cell>
          <cell r="F1051" t="str">
            <v>All</v>
          </cell>
          <cell r="G1051">
            <v>1.2767845822239128</v>
          </cell>
        </row>
        <row r="1052">
          <cell r="A1052" t="str">
            <v>R15020m-SOUTHLAND-All-R</v>
          </cell>
          <cell r="B1052" t="str">
            <v>R15020m</v>
          </cell>
          <cell r="C1052">
            <v>2015</v>
          </cell>
          <cell r="D1052" t="str">
            <v>SOUTHLAND</v>
          </cell>
          <cell r="E1052" t="str">
            <v>All</v>
          </cell>
          <cell r="F1052" t="str">
            <v>R</v>
          </cell>
          <cell r="G1052">
            <v>1.0742423835004975</v>
          </cell>
        </row>
        <row r="1053">
          <cell r="A1053" t="str">
            <v>R15020m-SOUTHLAND-All-U</v>
          </cell>
          <cell r="B1053" t="str">
            <v>R15020m</v>
          </cell>
          <cell r="C1053">
            <v>2015</v>
          </cell>
          <cell r="D1053" t="str">
            <v>SOUTHLAND</v>
          </cell>
          <cell r="E1053" t="str">
            <v>All</v>
          </cell>
          <cell r="F1053" t="str">
            <v>U</v>
          </cell>
          <cell r="G1053">
            <v>4.6304541406945683</v>
          </cell>
        </row>
        <row r="1054">
          <cell r="A1054" t="str">
            <v>R15020m-SOUTHLAND-Regional Connector-R</v>
          </cell>
          <cell r="B1054" t="str">
            <v>R15020m</v>
          </cell>
          <cell r="C1054">
            <v>2015</v>
          </cell>
          <cell r="D1054" t="str">
            <v>SOUTHLAND</v>
          </cell>
          <cell r="E1054" t="str">
            <v>Regional Connector</v>
          </cell>
          <cell r="F1054" t="str">
            <v>R</v>
          </cell>
          <cell r="G1054">
            <v>0.29799426934097423</v>
          </cell>
        </row>
        <row r="1055">
          <cell r="A1055" t="str">
            <v>R15020m-SOUTHLAND-Regional Connector-U</v>
          </cell>
          <cell r="B1055" t="str">
            <v>R15020m</v>
          </cell>
          <cell r="C1055">
            <v>2015</v>
          </cell>
          <cell r="D1055" t="str">
            <v>SOUTHLAND</v>
          </cell>
          <cell r="E1055" t="str">
            <v>Regional Connector</v>
          </cell>
          <cell r="F1055" t="str">
            <v>U</v>
          </cell>
          <cell r="G1055">
            <v>1.9438444924406046</v>
          </cell>
        </row>
        <row r="1056">
          <cell r="A1056" t="str">
            <v>R15020m-SOUTHLAND-Regional Connector-All</v>
          </cell>
          <cell r="B1056" t="str">
            <v>R15020m</v>
          </cell>
          <cell r="C1056">
            <v>2015</v>
          </cell>
          <cell r="D1056" t="str">
            <v>SOUTHLAND</v>
          </cell>
          <cell r="E1056" t="str">
            <v>Regional Connector</v>
          </cell>
          <cell r="F1056" t="str">
            <v>All</v>
          </cell>
          <cell r="G1056">
            <v>0.45591130452802819</v>
          </cell>
        </row>
        <row r="1057">
          <cell r="A1057" t="str">
            <v>R15020m-SOUTHLAND-Regional Distributor-All</v>
          </cell>
          <cell r="B1057" t="str">
            <v>R15020m</v>
          </cell>
          <cell r="C1057">
            <v>2015</v>
          </cell>
          <cell r="D1057" t="str">
            <v>SOUTHLAND</v>
          </cell>
          <cell r="E1057" t="str">
            <v>Regional Distributor</v>
          </cell>
          <cell r="F1057" t="str">
            <v>All</v>
          </cell>
          <cell r="G1057">
            <v>0.98480666995903898</v>
          </cell>
        </row>
        <row r="1058">
          <cell r="A1058" t="str">
            <v>R15020m-SOUTHLAND-Regional Distributor-R</v>
          </cell>
          <cell r="B1058" t="str">
            <v>R15020m</v>
          </cell>
          <cell r="C1058">
            <v>2015</v>
          </cell>
          <cell r="D1058" t="str">
            <v>SOUTHLAND</v>
          </cell>
          <cell r="E1058" t="str">
            <v>Regional Distributor</v>
          </cell>
          <cell r="F1058" t="str">
            <v>R</v>
          </cell>
          <cell r="G1058">
            <v>0.71634114981938402</v>
          </cell>
        </row>
        <row r="1059">
          <cell r="A1059" t="str">
            <v>R15020m-SOUTHLAND-Regional Distributor-U</v>
          </cell>
          <cell r="B1059" t="str">
            <v>R15020m</v>
          </cell>
          <cell r="C1059">
            <v>2015</v>
          </cell>
          <cell r="D1059" t="str">
            <v>SOUTHLAND</v>
          </cell>
          <cell r="E1059" t="str">
            <v>Regional Distributor</v>
          </cell>
          <cell r="F1059" t="str">
            <v>U</v>
          </cell>
          <cell r="G1059">
            <v>5.9760956175298805</v>
          </cell>
        </row>
        <row r="1060">
          <cell r="A1060" t="str">
            <v>R15020m-SOUTHLAND-Regional Strategic-R</v>
          </cell>
          <cell r="B1060" t="str">
            <v>R15020m</v>
          </cell>
          <cell r="C1060">
            <v>2015</v>
          </cell>
          <cell r="D1060" t="str">
            <v>SOUTHLAND</v>
          </cell>
          <cell r="E1060" t="str">
            <v>Regional Strategic</v>
          </cell>
          <cell r="F1060" t="str">
            <v>R</v>
          </cell>
          <cell r="G1060">
            <v>1.6339770212507958</v>
          </cell>
        </row>
        <row r="1061">
          <cell r="A1061" t="str">
            <v>R15020m-SOUTHLAND-Regional Strategic-U</v>
          </cell>
          <cell r="B1061" t="str">
            <v>R15020m</v>
          </cell>
          <cell r="C1061">
            <v>2015</v>
          </cell>
          <cell r="D1061" t="str">
            <v>SOUTHLAND</v>
          </cell>
          <cell r="E1061" t="str">
            <v>Regional Strategic</v>
          </cell>
          <cell r="F1061" t="str">
            <v>U</v>
          </cell>
          <cell r="G1061">
            <v>4.6987285793255946</v>
          </cell>
        </row>
        <row r="1062">
          <cell r="A1062" t="str">
            <v>R15020m-SOUTHLAND-Regional Strategic-All</v>
          </cell>
          <cell r="B1062" t="str">
            <v>R15020m</v>
          </cell>
          <cell r="C1062">
            <v>2015</v>
          </cell>
          <cell r="D1062" t="str">
            <v>SOUTHLAND</v>
          </cell>
          <cell r="E1062" t="str">
            <v>Regional Strategic</v>
          </cell>
          <cell r="F1062" t="str">
            <v>All</v>
          </cell>
          <cell r="G1062">
            <v>1.793309575813312</v>
          </cell>
        </row>
        <row r="1063">
          <cell r="A1063" t="str">
            <v>R15020m-STH CANTERBURY-All-All</v>
          </cell>
          <cell r="B1063" t="str">
            <v>R15020m</v>
          </cell>
          <cell r="C1063">
            <v>2015</v>
          </cell>
          <cell r="D1063" t="str">
            <v>STH CANTERBURY</v>
          </cell>
          <cell r="E1063" t="str">
            <v>All</v>
          </cell>
          <cell r="F1063" t="str">
            <v>All</v>
          </cell>
          <cell r="G1063">
            <v>0.84988826520736926</v>
          </cell>
        </row>
        <row r="1064">
          <cell r="A1064" t="str">
            <v>R15020m-STH CANTERBURY-All-R</v>
          </cell>
          <cell r="B1064" t="str">
            <v>R15020m</v>
          </cell>
          <cell r="C1064">
            <v>2015</v>
          </cell>
          <cell r="D1064" t="str">
            <v>STH CANTERBURY</v>
          </cell>
          <cell r="E1064" t="str">
            <v>All</v>
          </cell>
          <cell r="F1064" t="str">
            <v>R</v>
          </cell>
          <cell r="G1064">
            <v>0.62466671745257862</v>
          </cell>
        </row>
        <row r="1065">
          <cell r="A1065" t="str">
            <v>R15020m-STH CANTERBURY-All-U</v>
          </cell>
          <cell r="B1065" t="str">
            <v>R15020m</v>
          </cell>
          <cell r="C1065">
            <v>2015</v>
          </cell>
          <cell r="D1065" t="str">
            <v>STH CANTERBURY</v>
          </cell>
          <cell r="E1065" t="str">
            <v>All</v>
          </cell>
          <cell r="F1065" t="str">
            <v>U</v>
          </cell>
          <cell r="G1065">
            <v>3.5854730511219062</v>
          </cell>
        </row>
        <row r="1066">
          <cell r="A1066" t="str">
            <v>R15020m-STH CANTERBURY-National Strategic-R</v>
          </cell>
          <cell r="B1066" t="str">
            <v>R15020m</v>
          </cell>
          <cell r="C1066">
            <v>2015</v>
          </cell>
          <cell r="D1066" t="str">
            <v>STH CANTERBURY</v>
          </cell>
          <cell r="E1066" t="str">
            <v>National Strategic</v>
          </cell>
          <cell r="F1066" t="str">
            <v>R</v>
          </cell>
          <cell r="G1066">
            <v>0.53607956549340485</v>
          </cell>
        </row>
        <row r="1067">
          <cell r="A1067" t="str">
            <v>R15020m-STH CANTERBURY-National Strategic-U</v>
          </cell>
          <cell r="B1067" t="str">
            <v>R15020m</v>
          </cell>
          <cell r="C1067">
            <v>2015</v>
          </cell>
          <cell r="D1067" t="str">
            <v>STH CANTERBURY</v>
          </cell>
          <cell r="E1067" t="str">
            <v>National Strategic</v>
          </cell>
          <cell r="F1067" t="str">
            <v>U</v>
          </cell>
          <cell r="G1067">
            <v>3.2428355957767723</v>
          </cell>
        </row>
        <row r="1068">
          <cell r="A1068" t="str">
            <v>R15020m-STH CANTERBURY-National Strategic-All</v>
          </cell>
          <cell r="B1068" t="str">
            <v>R15020m</v>
          </cell>
          <cell r="C1068">
            <v>2015</v>
          </cell>
          <cell r="D1068" t="str">
            <v>STH CANTERBURY</v>
          </cell>
          <cell r="E1068" t="str">
            <v>National Strategic</v>
          </cell>
          <cell r="F1068" t="str">
            <v>All</v>
          </cell>
          <cell r="G1068">
            <v>0.9626240418325509</v>
          </cell>
        </row>
        <row r="1069">
          <cell r="A1069" t="str">
            <v>R15020m-STH CANTERBURY-Regional Connector-All</v>
          </cell>
          <cell r="B1069" t="str">
            <v>R15020m</v>
          </cell>
          <cell r="C1069">
            <v>2015</v>
          </cell>
          <cell r="D1069" t="str">
            <v>STH CANTERBURY</v>
          </cell>
          <cell r="E1069" t="str">
            <v>Regional Connector</v>
          </cell>
          <cell r="F1069" t="str">
            <v>All</v>
          </cell>
          <cell r="G1069">
            <v>0.64952886286707534</v>
          </cell>
        </row>
        <row r="1070">
          <cell r="A1070" t="str">
            <v>R15020m-STH CANTERBURY-Regional Connector-R</v>
          </cell>
          <cell r="B1070" t="str">
            <v>R15020m</v>
          </cell>
          <cell r="C1070">
            <v>2015</v>
          </cell>
          <cell r="D1070" t="str">
            <v>STH CANTERBURY</v>
          </cell>
          <cell r="E1070" t="str">
            <v>Regional Connector</v>
          </cell>
          <cell r="F1070" t="str">
            <v>R</v>
          </cell>
          <cell r="G1070">
            <v>0.56735593379284477</v>
          </cell>
        </row>
        <row r="1071">
          <cell r="A1071" t="str">
            <v>R15020m-STH CANTERBURY-Regional Connector-U</v>
          </cell>
          <cell r="B1071" t="str">
            <v>R15020m</v>
          </cell>
          <cell r="C1071">
            <v>2015</v>
          </cell>
          <cell r="D1071" t="str">
            <v>STH CANTERBURY</v>
          </cell>
          <cell r="E1071" t="str">
            <v>Regional Connector</v>
          </cell>
          <cell r="F1071" t="str">
            <v>U</v>
          </cell>
          <cell r="G1071">
            <v>3.9252336448598131</v>
          </cell>
        </row>
        <row r="1072">
          <cell r="A1072" t="str">
            <v>R15020m-STH CANTERBURY-Regional Distributor-R</v>
          </cell>
          <cell r="B1072" t="str">
            <v>R15020m</v>
          </cell>
          <cell r="C1072">
            <v>2015</v>
          </cell>
          <cell r="D1072" t="str">
            <v>STH CANTERBURY</v>
          </cell>
          <cell r="E1072" t="str">
            <v>Regional Distributor</v>
          </cell>
          <cell r="F1072" t="str">
            <v>R</v>
          </cell>
          <cell r="G1072">
            <v>0.77040696306751355</v>
          </cell>
        </row>
        <row r="1073">
          <cell r="A1073" t="str">
            <v>R15020m-STH CANTERBURY-Regional Distributor-U</v>
          </cell>
          <cell r="B1073" t="str">
            <v>R15020m</v>
          </cell>
          <cell r="C1073">
            <v>2015</v>
          </cell>
          <cell r="D1073" t="str">
            <v>STH CANTERBURY</v>
          </cell>
          <cell r="E1073" t="str">
            <v>Regional Distributor</v>
          </cell>
          <cell r="F1073" t="str">
            <v>U</v>
          </cell>
          <cell r="G1073">
            <v>4.225352112676056</v>
          </cell>
        </row>
        <row r="1074">
          <cell r="A1074" t="str">
            <v>R15020m-STH CANTERBURY-Regional Distributor-All</v>
          </cell>
          <cell r="B1074" t="str">
            <v>R15020m</v>
          </cell>
          <cell r="C1074">
            <v>2015</v>
          </cell>
          <cell r="D1074" t="str">
            <v>STH CANTERBURY</v>
          </cell>
          <cell r="E1074" t="str">
            <v>Regional Distributor</v>
          </cell>
          <cell r="F1074" t="str">
            <v>All</v>
          </cell>
          <cell r="G1074">
            <v>0.98676957001102539</v>
          </cell>
        </row>
        <row r="1075">
          <cell r="A1075" t="str">
            <v>R15020m-TAURANGA CITY-All-All</v>
          </cell>
          <cell r="B1075" t="str">
            <v>R15020m</v>
          </cell>
          <cell r="C1075">
            <v>2015</v>
          </cell>
          <cell r="D1075" t="str">
            <v>TAURANGA CITY</v>
          </cell>
          <cell r="E1075" t="str">
            <v>All</v>
          </cell>
          <cell r="F1075" t="str">
            <v>All</v>
          </cell>
          <cell r="G1075">
            <v>1.7461928934010151</v>
          </cell>
        </row>
        <row r="1076">
          <cell r="A1076" t="str">
            <v>R15020m-TAURANGA CITY-All-R</v>
          </cell>
          <cell r="B1076" t="str">
            <v>R15020m</v>
          </cell>
          <cell r="C1076">
            <v>2015</v>
          </cell>
          <cell r="D1076" t="str">
            <v>TAURANGA CITY</v>
          </cell>
          <cell r="E1076" t="str">
            <v>All</v>
          </cell>
          <cell r="F1076" t="str">
            <v>R</v>
          </cell>
          <cell r="G1076">
            <v>0.6692160611854685</v>
          </cell>
        </row>
        <row r="1077">
          <cell r="A1077" t="str">
            <v>R15020m-TAURANGA CITY-All-U</v>
          </cell>
          <cell r="B1077" t="str">
            <v>R15020m</v>
          </cell>
          <cell r="C1077">
            <v>2015</v>
          </cell>
          <cell r="D1077" t="str">
            <v>TAURANGA CITY</v>
          </cell>
          <cell r="E1077" t="str">
            <v>All</v>
          </cell>
          <cell r="F1077" t="str">
            <v>U</v>
          </cell>
          <cell r="G1077">
            <v>2.5414754677020825</v>
          </cell>
        </row>
        <row r="1078">
          <cell r="A1078" t="str">
            <v>R15020m-TAURANGA CITY-High Volume-R</v>
          </cell>
          <cell r="B1078" t="str">
            <v>R15020m</v>
          </cell>
          <cell r="C1078">
            <v>2015</v>
          </cell>
          <cell r="D1078" t="str">
            <v>TAURANGA CITY</v>
          </cell>
          <cell r="E1078" t="str">
            <v>High Volume</v>
          </cell>
          <cell r="F1078" t="str">
            <v>R</v>
          </cell>
          <cell r="G1078">
            <v>0.58479532163742687</v>
          </cell>
        </row>
        <row r="1079">
          <cell r="A1079" t="str">
            <v>R15020m-TAURANGA CITY-High Volume-U</v>
          </cell>
          <cell r="B1079" t="str">
            <v>R15020m</v>
          </cell>
          <cell r="C1079">
            <v>2015</v>
          </cell>
          <cell r="D1079" t="str">
            <v>TAURANGA CITY</v>
          </cell>
          <cell r="E1079" t="str">
            <v>High Volume</v>
          </cell>
          <cell r="F1079" t="str">
            <v>U</v>
          </cell>
          <cell r="G1079">
            <v>2.4054982817869415</v>
          </cell>
        </row>
        <row r="1080">
          <cell r="A1080" t="str">
            <v>R15020m-TAURANGA CITY-High Volume-All</v>
          </cell>
          <cell r="B1080" t="str">
            <v>R15020m</v>
          </cell>
          <cell r="C1080">
            <v>2015</v>
          </cell>
          <cell r="D1080" t="str">
            <v>TAURANGA CITY</v>
          </cell>
          <cell r="E1080" t="str">
            <v>High Volume</v>
          </cell>
          <cell r="F1080" t="str">
            <v>All</v>
          </cell>
          <cell r="G1080">
            <v>1.780787559568598</v>
          </cell>
        </row>
        <row r="1081">
          <cell r="A1081" t="str">
            <v>R15020m-TAURANGA CITY-Regional Distributor-All</v>
          </cell>
          <cell r="B1081" t="str">
            <v>R15020m</v>
          </cell>
          <cell r="C1081">
            <v>2015</v>
          </cell>
          <cell r="D1081" t="str">
            <v>TAURANGA CITY</v>
          </cell>
          <cell r="E1081" t="str">
            <v>Regional Distributor</v>
          </cell>
          <cell r="F1081" t="str">
            <v>All</v>
          </cell>
          <cell r="G1081">
            <v>1.4184397163120568</v>
          </cell>
        </row>
        <row r="1082">
          <cell r="A1082" t="str">
            <v>R15020m-TAURANGA CITY-Regional Distributor-R</v>
          </cell>
          <cell r="B1082" t="str">
            <v>R15020m</v>
          </cell>
          <cell r="C1082">
            <v>2015</v>
          </cell>
          <cell r="D1082" t="str">
            <v>TAURANGA CITY</v>
          </cell>
          <cell r="E1082" t="str">
            <v>Regional Distributor</v>
          </cell>
          <cell r="F1082" t="str">
            <v>R</v>
          </cell>
          <cell r="G1082">
            <v>1.4184397163120568</v>
          </cell>
        </row>
        <row r="1083">
          <cell r="A1083" t="str">
            <v>R15020m-TAURANGA CITY-Regional Strategic-U</v>
          </cell>
          <cell r="B1083" t="str">
            <v>R15020m</v>
          </cell>
          <cell r="C1083">
            <v>2015</v>
          </cell>
          <cell r="D1083" t="str">
            <v>TAURANGA CITY</v>
          </cell>
          <cell r="E1083" t="str">
            <v>Regional Strategic</v>
          </cell>
          <cell r="F1083" t="str">
            <v>U</v>
          </cell>
          <cell r="G1083">
            <v>4.2056074766355138</v>
          </cell>
        </row>
        <row r="1084">
          <cell r="A1084" t="str">
            <v>R15020m-TAURANGA CITY-Regional Strategic-All</v>
          </cell>
          <cell r="B1084" t="str">
            <v>R15020m</v>
          </cell>
          <cell r="C1084">
            <v>2015</v>
          </cell>
          <cell r="D1084" t="str">
            <v>TAURANGA CITY</v>
          </cell>
          <cell r="E1084" t="str">
            <v>Regional Strategic</v>
          </cell>
          <cell r="F1084" t="str">
            <v>All</v>
          </cell>
          <cell r="G1084">
            <v>1.7475728155339805</v>
          </cell>
        </row>
        <row r="1085">
          <cell r="A1085" t="str">
            <v>R15020m-Unknown-All-All</v>
          </cell>
          <cell r="B1085" t="str">
            <v>R15020m</v>
          </cell>
          <cell r="C1085">
            <v>2015</v>
          </cell>
          <cell r="D1085" t="str">
            <v>Unknown</v>
          </cell>
          <cell r="E1085" t="str">
            <v>All</v>
          </cell>
          <cell r="F1085" t="str">
            <v>All</v>
          </cell>
          <cell r="G1085">
            <v>1.2741471434443075</v>
          </cell>
        </row>
        <row r="1086">
          <cell r="A1086" t="str">
            <v>R15020m-Unknown-All-R</v>
          </cell>
          <cell r="B1086" t="str">
            <v>R15020m</v>
          </cell>
          <cell r="C1086">
            <v>2015</v>
          </cell>
          <cell r="D1086" t="str">
            <v>Unknown</v>
          </cell>
          <cell r="E1086" t="str">
            <v>All</v>
          </cell>
          <cell r="F1086" t="str">
            <v>R</v>
          </cell>
          <cell r="G1086">
            <v>1.2987012987012987</v>
          </cell>
        </row>
        <row r="1087">
          <cell r="A1087" t="str">
            <v>R15020m-Unknown-High Volume-R</v>
          </cell>
          <cell r="B1087" t="str">
            <v>R15020m</v>
          </cell>
          <cell r="C1087">
            <v>2015</v>
          </cell>
          <cell r="D1087" t="str">
            <v>Unknown</v>
          </cell>
          <cell r="E1087" t="str">
            <v>High Volume</v>
          </cell>
          <cell r="F1087" t="str">
            <v>R</v>
          </cell>
          <cell r="G1087">
            <v>1.2987012987012987</v>
          </cell>
        </row>
        <row r="1088">
          <cell r="A1088" t="str">
            <v>R15020m-Unknown-High Volume-All</v>
          </cell>
          <cell r="B1088" t="str">
            <v>R15020m</v>
          </cell>
          <cell r="C1088">
            <v>2015</v>
          </cell>
          <cell r="D1088" t="str">
            <v>Unknown</v>
          </cell>
          <cell r="E1088" t="str">
            <v>High Volume</v>
          </cell>
          <cell r="F1088" t="str">
            <v>All</v>
          </cell>
          <cell r="G1088">
            <v>1.2741471434443075</v>
          </cell>
        </row>
        <row r="1089">
          <cell r="A1089" t="str">
            <v>R15020m-WELLINGTON-All-All</v>
          </cell>
          <cell r="B1089" t="str">
            <v>R15020m</v>
          </cell>
          <cell r="C1089">
            <v>2015</v>
          </cell>
          <cell r="D1089" t="str">
            <v>WELLINGTON</v>
          </cell>
          <cell r="E1089" t="str">
            <v>All</v>
          </cell>
          <cell r="F1089" t="str">
            <v>All</v>
          </cell>
          <cell r="G1089">
            <v>1.0955119349760658</v>
          </cell>
        </row>
        <row r="1090">
          <cell r="A1090" t="str">
            <v>R15020m-WELLINGTON-All-R</v>
          </cell>
          <cell r="B1090" t="str">
            <v>R15020m</v>
          </cell>
          <cell r="C1090">
            <v>2015</v>
          </cell>
          <cell r="D1090" t="str">
            <v>WELLINGTON</v>
          </cell>
          <cell r="E1090" t="str">
            <v>All</v>
          </cell>
          <cell r="F1090" t="str">
            <v>R</v>
          </cell>
          <cell r="G1090">
            <v>0.85401654657058979</v>
          </cell>
        </row>
        <row r="1091">
          <cell r="A1091" t="str">
            <v>R15020m-WELLINGTON-All-U</v>
          </cell>
          <cell r="B1091" t="str">
            <v>R15020m</v>
          </cell>
          <cell r="C1091">
            <v>2015</v>
          </cell>
          <cell r="D1091" t="str">
            <v>WELLINGTON</v>
          </cell>
          <cell r="E1091" t="str">
            <v>All</v>
          </cell>
          <cell r="F1091" t="str">
            <v>U</v>
          </cell>
          <cell r="G1091">
            <v>2.3887300939158842</v>
          </cell>
        </row>
        <row r="1092">
          <cell r="A1092" t="str">
            <v>R15020m-WELLINGTON-High Volume-R</v>
          </cell>
          <cell r="B1092" t="str">
            <v>R15020m</v>
          </cell>
          <cell r="C1092">
            <v>2015</v>
          </cell>
          <cell r="D1092" t="str">
            <v>WELLINGTON</v>
          </cell>
          <cell r="E1092" t="str">
            <v>High Volume</v>
          </cell>
          <cell r="F1092" t="str">
            <v>R</v>
          </cell>
          <cell r="G1092">
            <v>0.47658673122021333</v>
          </cell>
        </row>
        <row r="1093">
          <cell r="A1093" t="str">
            <v>R15020m-WELLINGTON-High Volume-U</v>
          </cell>
          <cell r="B1093" t="str">
            <v>R15020m</v>
          </cell>
          <cell r="C1093">
            <v>2015</v>
          </cell>
          <cell r="D1093" t="str">
            <v>WELLINGTON</v>
          </cell>
          <cell r="E1093" t="str">
            <v>High Volume</v>
          </cell>
          <cell r="F1093" t="str">
            <v>U</v>
          </cell>
          <cell r="G1093">
            <v>2.1666044079193125</v>
          </cell>
        </row>
        <row r="1094">
          <cell r="A1094" t="str">
            <v>R15020m-WELLINGTON-High Volume-All</v>
          </cell>
          <cell r="B1094" t="str">
            <v>R15020m</v>
          </cell>
          <cell r="C1094">
            <v>2015</v>
          </cell>
          <cell r="D1094" t="str">
            <v>WELLINGTON</v>
          </cell>
          <cell r="E1094" t="str">
            <v>High Volume</v>
          </cell>
          <cell r="F1094" t="str">
            <v>All</v>
          </cell>
          <cell r="G1094">
            <v>0.76119778560644191</v>
          </cell>
        </row>
        <row r="1095">
          <cell r="A1095" t="str">
            <v>R15020m-WELLINGTON-Regional Distributor-R</v>
          </cell>
          <cell r="B1095" t="str">
            <v>R15020m</v>
          </cell>
          <cell r="C1095">
            <v>2015</v>
          </cell>
          <cell r="D1095" t="str">
            <v>WELLINGTON</v>
          </cell>
          <cell r="E1095" t="str">
            <v>Regional Distributor</v>
          </cell>
          <cell r="F1095" t="str">
            <v>R</v>
          </cell>
          <cell r="G1095">
            <v>1.6741790083708949</v>
          </cell>
        </row>
        <row r="1096">
          <cell r="A1096" t="str">
            <v>R15020m-WELLINGTON-Regional Distributor-U</v>
          </cell>
          <cell r="B1096" t="str">
            <v>R15020m</v>
          </cell>
          <cell r="C1096">
            <v>2015</v>
          </cell>
          <cell r="D1096" t="str">
            <v>WELLINGTON</v>
          </cell>
          <cell r="E1096" t="str">
            <v>Regional Distributor</v>
          </cell>
          <cell r="F1096" t="str">
            <v>U</v>
          </cell>
          <cell r="G1096">
            <v>5.0505050505050502</v>
          </cell>
        </row>
        <row r="1097">
          <cell r="A1097" t="str">
            <v>R15020m-WELLINGTON-Regional Distributor-All</v>
          </cell>
          <cell r="B1097" t="str">
            <v>R15020m</v>
          </cell>
          <cell r="C1097">
            <v>2015</v>
          </cell>
          <cell r="D1097" t="str">
            <v>WELLINGTON</v>
          </cell>
          <cell r="E1097" t="str">
            <v>Regional Distributor</v>
          </cell>
          <cell r="F1097" t="str">
            <v>All</v>
          </cell>
          <cell r="G1097">
            <v>2.0559680182752711</v>
          </cell>
        </row>
        <row r="1098">
          <cell r="A1098" t="str">
            <v>R15020m-WELLINGTON-Regional Strategic-All</v>
          </cell>
          <cell r="B1098" t="str">
            <v>R15020m</v>
          </cell>
          <cell r="C1098">
            <v>2015</v>
          </cell>
          <cell r="D1098" t="str">
            <v>WELLINGTON</v>
          </cell>
          <cell r="E1098" t="str">
            <v>Regional Strategic</v>
          </cell>
          <cell r="F1098" t="str">
            <v>All</v>
          </cell>
          <cell r="G1098">
            <v>1.7366682397357245</v>
          </cell>
        </row>
        <row r="1099">
          <cell r="A1099" t="str">
            <v>R15020m-WELLINGTON-Regional Strategic-R</v>
          </cell>
          <cell r="B1099" t="str">
            <v>R15020m</v>
          </cell>
          <cell r="C1099">
            <v>2015</v>
          </cell>
          <cell r="D1099" t="str">
            <v>WELLINGTON</v>
          </cell>
          <cell r="E1099" t="str">
            <v>Regional Strategic</v>
          </cell>
          <cell r="F1099" t="str">
            <v>R</v>
          </cell>
          <cell r="G1099">
            <v>1.5748950069995333</v>
          </cell>
        </row>
        <row r="1100">
          <cell r="A1100" t="str">
            <v>R15020m-WELLINGTON-Regional Strategic-U</v>
          </cell>
          <cell r="B1100" t="str">
            <v>R15020m</v>
          </cell>
          <cell r="C1100">
            <v>2015</v>
          </cell>
          <cell r="D1100" t="str">
            <v>WELLINGTON</v>
          </cell>
          <cell r="E1100" t="str">
            <v>Regional Strategic</v>
          </cell>
          <cell r="F1100" t="str">
            <v>U</v>
          </cell>
          <cell r="G1100">
            <v>2.422145328719723</v>
          </cell>
        </row>
        <row r="1101">
          <cell r="A1101" t="str">
            <v>R15020m-WEST COAST-All-R</v>
          </cell>
          <cell r="B1101" t="str">
            <v>R15020m</v>
          </cell>
          <cell r="C1101">
            <v>2015</v>
          </cell>
          <cell r="D1101" t="str">
            <v>WEST COAST</v>
          </cell>
          <cell r="E1101" t="str">
            <v>All</v>
          </cell>
          <cell r="F1101" t="str">
            <v>R</v>
          </cell>
          <cell r="G1101">
            <v>2.5570330608759302</v>
          </cell>
        </row>
        <row r="1102">
          <cell r="A1102" t="str">
            <v>R15020m-WEST COAST-All-U</v>
          </cell>
          <cell r="B1102" t="str">
            <v>R15020m</v>
          </cell>
          <cell r="C1102">
            <v>2015</v>
          </cell>
          <cell r="D1102" t="str">
            <v>WEST COAST</v>
          </cell>
          <cell r="E1102" t="str">
            <v>All</v>
          </cell>
          <cell r="F1102" t="str">
            <v>U</v>
          </cell>
          <cell r="G1102">
            <v>3.4390523500191059</v>
          </cell>
        </row>
        <row r="1103">
          <cell r="A1103" t="str">
            <v>R15020m-WEST COAST-All-All</v>
          </cell>
          <cell r="B1103" t="str">
            <v>R15020m</v>
          </cell>
          <cell r="C1103">
            <v>2015</v>
          </cell>
          <cell r="D1103" t="str">
            <v>WEST COAST</v>
          </cell>
          <cell r="E1103" t="str">
            <v>All</v>
          </cell>
          <cell r="F1103" t="str">
            <v>All</v>
          </cell>
          <cell r="G1103">
            <v>2.609972019632127</v>
          </cell>
        </row>
        <row r="1104">
          <cell r="A1104" t="str">
            <v>R15020m-WEST COAST-Regional Connector-All</v>
          </cell>
          <cell r="B1104" t="str">
            <v>R15020m</v>
          </cell>
          <cell r="C1104">
            <v>2015</v>
          </cell>
          <cell r="D1104" t="str">
            <v>WEST COAST</v>
          </cell>
          <cell r="E1104" t="str">
            <v>Regional Connector</v>
          </cell>
          <cell r="F1104" t="str">
            <v>All</v>
          </cell>
          <cell r="G1104">
            <v>3.0289415552809915</v>
          </cell>
        </row>
        <row r="1105">
          <cell r="A1105" t="str">
            <v>R15020m-WEST COAST-Regional Connector-R</v>
          </cell>
          <cell r="B1105" t="str">
            <v>R15020m</v>
          </cell>
          <cell r="C1105">
            <v>2015</v>
          </cell>
          <cell r="D1105" t="str">
            <v>WEST COAST</v>
          </cell>
          <cell r="E1105" t="str">
            <v>Regional Connector</v>
          </cell>
          <cell r="F1105" t="str">
            <v>R</v>
          </cell>
          <cell r="G1105">
            <v>3.0435373357402122</v>
          </cell>
        </row>
        <row r="1106">
          <cell r="A1106" t="str">
            <v>R15020m-WEST COAST-Regional Connector-U</v>
          </cell>
          <cell r="B1106" t="str">
            <v>R15020m</v>
          </cell>
          <cell r="C1106">
            <v>2015</v>
          </cell>
          <cell r="D1106" t="str">
            <v>WEST COAST</v>
          </cell>
          <cell r="E1106" t="str">
            <v>Regional Connector</v>
          </cell>
          <cell r="F1106" t="str">
            <v>U</v>
          </cell>
          <cell r="G1106">
            <v>2.6329647182727753</v>
          </cell>
        </row>
        <row r="1107">
          <cell r="A1107" t="str">
            <v>R15020m-WEST COAST-Regional Distributor-U</v>
          </cell>
          <cell r="B1107" t="str">
            <v>R15020m</v>
          </cell>
          <cell r="C1107">
            <v>2015</v>
          </cell>
          <cell r="D1107" t="str">
            <v>WEST COAST</v>
          </cell>
          <cell r="E1107" t="str">
            <v>Regional Distributor</v>
          </cell>
          <cell r="F1107" t="str">
            <v>U</v>
          </cell>
          <cell r="G1107">
            <v>3.4550839091806513</v>
          </cell>
        </row>
        <row r="1108">
          <cell r="A1108" t="str">
            <v>R15020m-WEST COAST-Regional Distributor-R</v>
          </cell>
          <cell r="B1108" t="str">
            <v>R15020m</v>
          </cell>
          <cell r="C1108">
            <v>2015</v>
          </cell>
          <cell r="D1108" t="str">
            <v>WEST COAST</v>
          </cell>
          <cell r="E1108" t="str">
            <v>Regional Distributor</v>
          </cell>
          <cell r="F1108" t="str">
            <v>R</v>
          </cell>
          <cell r="G1108">
            <v>1.4450993232918576</v>
          </cell>
        </row>
        <row r="1109">
          <cell r="A1109" t="str">
            <v>R15020m-WEST COAST-Regional Distributor-All</v>
          </cell>
          <cell r="B1109" t="str">
            <v>R15020m</v>
          </cell>
          <cell r="C1109">
            <v>2015</v>
          </cell>
          <cell r="D1109" t="str">
            <v>WEST COAST</v>
          </cell>
          <cell r="E1109" t="str">
            <v>Regional Distributor</v>
          </cell>
          <cell r="F1109" t="str">
            <v>All</v>
          </cell>
          <cell r="G1109">
            <v>1.6805427073697194</v>
          </cell>
        </row>
        <row r="1110">
          <cell r="A1110" t="str">
            <v>R15020m-WEST COAST-Regional Strategic-All</v>
          </cell>
          <cell r="B1110" t="str">
            <v>R15020m</v>
          </cell>
          <cell r="C1110">
            <v>2015</v>
          </cell>
          <cell r="D1110" t="str">
            <v>WEST COAST</v>
          </cell>
          <cell r="E1110" t="str">
            <v>Regional Strategic</v>
          </cell>
          <cell r="F1110" t="str">
            <v>All</v>
          </cell>
          <cell r="G1110">
            <v>2.8309104820198927</v>
          </cell>
        </row>
        <row r="1111">
          <cell r="A1111" t="str">
            <v>R15020m-WEST COAST-Regional Strategic-R</v>
          </cell>
          <cell r="B1111" t="str">
            <v>R15020m</v>
          </cell>
          <cell r="C1111">
            <v>2015</v>
          </cell>
          <cell r="D1111" t="str">
            <v>WEST COAST</v>
          </cell>
          <cell r="E1111" t="str">
            <v>Regional Strategic</v>
          </cell>
          <cell r="F1111" t="str">
            <v>R</v>
          </cell>
          <cell r="G1111">
            <v>2.6106546514709779</v>
          </cell>
        </row>
        <row r="1112">
          <cell r="A1112" t="str">
            <v>R15020m-WEST COAST-Regional Strategic-U</v>
          </cell>
          <cell r="B1112" t="str">
            <v>R15020m</v>
          </cell>
          <cell r="C1112">
            <v>2015</v>
          </cell>
          <cell r="D1112" t="str">
            <v>WEST COAST</v>
          </cell>
          <cell r="E1112" t="str">
            <v>Regional Strategic</v>
          </cell>
          <cell r="F1112" t="str">
            <v>U</v>
          </cell>
          <cell r="G1112">
            <v>8.4459459459459456</v>
          </cell>
        </row>
        <row r="1113">
          <cell r="A1113" t="str">
            <v>R15020m-WEST WAIKATO-All-R</v>
          </cell>
          <cell r="B1113" t="str">
            <v>R15020m</v>
          </cell>
          <cell r="C1113">
            <v>2015</v>
          </cell>
          <cell r="D1113" t="str">
            <v>WEST WAIKATO</v>
          </cell>
          <cell r="E1113" t="str">
            <v>All</v>
          </cell>
          <cell r="F1113" t="str">
            <v>R</v>
          </cell>
          <cell r="G1113">
            <v>0.96296296296296291</v>
          </cell>
        </row>
        <row r="1114">
          <cell r="A1114" t="str">
            <v>R15020m-WEST WAIKATO-All-U</v>
          </cell>
          <cell r="B1114" t="str">
            <v>R15020m</v>
          </cell>
          <cell r="C1114">
            <v>2015</v>
          </cell>
          <cell r="D1114" t="str">
            <v>WEST WAIKATO</v>
          </cell>
          <cell r="E1114" t="str">
            <v>All</v>
          </cell>
          <cell r="F1114" t="str">
            <v>U</v>
          </cell>
          <cell r="G1114">
            <v>2.7270171492831037</v>
          </cell>
        </row>
        <row r="1115">
          <cell r="A1115" t="str">
            <v>R15020m-WEST WAIKATO-All-All</v>
          </cell>
          <cell r="B1115" t="str">
            <v>R15020m</v>
          </cell>
          <cell r="C1115">
            <v>2015</v>
          </cell>
          <cell r="D1115" t="str">
            <v>WEST WAIKATO</v>
          </cell>
          <cell r="E1115" t="str">
            <v>All</v>
          </cell>
          <cell r="F1115" t="str">
            <v>All</v>
          </cell>
          <cell r="G1115">
            <v>1.1777998425035094</v>
          </cell>
        </row>
        <row r="1116">
          <cell r="A1116" t="str">
            <v>R15020m-WEST WAIKATO-High Volume-All</v>
          </cell>
          <cell r="B1116" t="str">
            <v>R15020m</v>
          </cell>
          <cell r="C1116">
            <v>2015</v>
          </cell>
          <cell r="D1116" t="str">
            <v>WEST WAIKATO</v>
          </cell>
          <cell r="E1116" t="str">
            <v>High Volume</v>
          </cell>
          <cell r="F1116" t="str">
            <v>All</v>
          </cell>
          <cell r="G1116">
            <v>1.1104979997240998</v>
          </cell>
        </row>
        <row r="1117">
          <cell r="A1117" t="str">
            <v>R15020m-WEST WAIKATO-High Volume-R</v>
          </cell>
          <cell r="B1117" t="str">
            <v>R15020m</v>
          </cell>
          <cell r="C1117">
            <v>2015</v>
          </cell>
          <cell r="D1117" t="str">
            <v>WEST WAIKATO</v>
          </cell>
          <cell r="E1117" t="str">
            <v>High Volume</v>
          </cell>
          <cell r="F1117" t="str">
            <v>R</v>
          </cell>
          <cell r="G1117">
            <v>0.85402498813854189</v>
          </cell>
        </row>
        <row r="1118">
          <cell r="A1118" t="str">
            <v>R15020m-WEST WAIKATO-High Volume-U</v>
          </cell>
          <cell r="B1118" t="str">
            <v>R15020m</v>
          </cell>
          <cell r="C1118">
            <v>2015</v>
          </cell>
          <cell r="D1118" t="str">
            <v>WEST WAIKATO</v>
          </cell>
          <cell r="E1118" t="str">
            <v>High Volume</v>
          </cell>
          <cell r="F1118" t="str">
            <v>U</v>
          </cell>
          <cell r="G1118">
            <v>2.8617710583153348</v>
          </cell>
        </row>
        <row r="1119">
          <cell r="A1119" t="str">
            <v>R15020m-WEST WAIKATO-Regional Connector-R</v>
          </cell>
          <cell r="B1119" t="str">
            <v>R15020m</v>
          </cell>
          <cell r="C1119">
            <v>2015</v>
          </cell>
          <cell r="D1119" t="str">
            <v>WEST WAIKATO</v>
          </cell>
          <cell r="E1119" t="str">
            <v>Regional Connector</v>
          </cell>
          <cell r="F1119" t="str">
            <v>R</v>
          </cell>
          <cell r="G1119">
            <v>0.99185263903648602</v>
          </cell>
        </row>
        <row r="1120">
          <cell r="A1120" t="str">
            <v>R15020m-WEST WAIKATO-Regional Connector-U</v>
          </cell>
          <cell r="B1120" t="str">
            <v>R15020m</v>
          </cell>
          <cell r="C1120">
            <v>2015</v>
          </cell>
          <cell r="D1120" t="str">
            <v>WEST WAIKATO</v>
          </cell>
          <cell r="E1120" t="str">
            <v>Regional Connector</v>
          </cell>
          <cell r="F1120" t="str">
            <v>U</v>
          </cell>
          <cell r="G1120">
            <v>2.0676691729323307</v>
          </cell>
        </row>
        <row r="1121">
          <cell r="A1121" t="str">
            <v>R15020m-WEST WAIKATO-Regional Connector-All</v>
          </cell>
          <cell r="B1121" t="str">
            <v>R15020m</v>
          </cell>
          <cell r="C1121">
            <v>2015</v>
          </cell>
          <cell r="D1121" t="str">
            <v>WEST WAIKATO</v>
          </cell>
          <cell r="E1121" t="str">
            <v>Regional Connector</v>
          </cell>
          <cell r="F1121" t="str">
            <v>All</v>
          </cell>
          <cell r="G1121">
            <v>1.1119269904542117</v>
          </cell>
        </row>
        <row r="1122">
          <cell r="A1122" t="str">
            <v>R15020m-WEST WAIKATO-Regional Distributor-All</v>
          </cell>
          <cell r="B1122" t="str">
            <v>R15020m</v>
          </cell>
          <cell r="C1122">
            <v>2015</v>
          </cell>
          <cell r="D1122" t="str">
            <v>WEST WAIKATO</v>
          </cell>
          <cell r="E1122" t="str">
            <v>Regional Distributor</v>
          </cell>
          <cell r="F1122" t="str">
            <v>All</v>
          </cell>
          <cell r="G1122">
            <v>1.4367816091954022</v>
          </cell>
        </row>
        <row r="1123">
          <cell r="A1123" t="str">
            <v>R15020m-WEST WAIKATO-Regional Distributor-R</v>
          </cell>
          <cell r="B1123" t="str">
            <v>R15020m</v>
          </cell>
          <cell r="C1123">
            <v>2015</v>
          </cell>
          <cell r="D1123" t="str">
            <v>WEST WAIKATO</v>
          </cell>
          <cell r="E1123" t="str">
            <v>Regional Distributor</v>
          </cell>
          <cell r="F1123" t="str">
            <v>R</v>
          </cell>
          <cell r="G1123">
            <v>1.2141565486954276</v>
          </cell>
        </row>
        <row r="1124">
          <cell r="A1124" t="str">
            <v>R15020m-WEST WAIKATO-Regional Distributor-U</v>
          </cell>
          <cell r="B1124" t="str">
            <v>R15020m</v>
          </cell>
          <cell r="C1124">
            <v>2015</v>
          </cell>
          <cell r="D1124" t="str">
            <v>WEST WAIKATO</v>
          </cell>
          <cell r="E1124" t="str">
            <v>Regional Distributor</v>
          </cell>
          <cell r="F1124" t="str">
            <v>U</v>
          </cell>
          <cell r="G1124">
            <v>4.2622950819672134</v>
          </cell>
        </row>
        <row r="1125">
          <cell r="A1125" t="str">
            <v>R15020m-WEST WAIKATO-Regional Strategic-R</v>
          </cell>
          <cell r="B1125" t="str">
            <v>R15020m</v>
          </cell>
          <cell r="C1125">
            <v>2015</v>
          </cell>
          <cell r="D1125" t="str">
            <v>WEST WAIKATO</v>
          </cell>
          <cell r="E1125" t="str">
            <v>Regional Strategic</v>
          </cell>
          <cell r="F1125" t="str">
            <v>R</v>
          </cell>
          <cell r="G1125">
            <v>1.2048192771084338</v>
          </cell>
        </row>
        <row r="1126">
          <cell r="A1126" t="str">
            <v>R15020m-WEST WAIKATO-Regional Strategic-U</v>
          </cell>
          <cell r="B1126" t="str">
            <v>R15020m</v>
          </cell>
          <cell r="C1126">
            <v>2015</v>
          </cell>
          <cell r="D1126" t="str">
            <v>WEST WAIKATO</v>
          </cell>
          <cell r="E1126" t="str">
            <v>Regional Strategic</v>
          </cell>
          <cell r="F1126" t="str">
            <v>U</v>
          </cell>
          <cell r="G1126">
            <v>2.6785714285714284</v>
          </cell>
        </row>
        <row r="1127">
          <cell r="A1127" t="str">
            <v>R15020m-WEST WAIKATO-Regional Strategic-All</v>
          </cell>
          <cell r="B1127" t="str">
            <v>R15020m</v>
          </cell>
          <cell r="C1127">
            <v>2015</v>
          </cell>
          <cell r="D1127" t="str">
            <v>WEST WAIKATO</v>
          </cell>
          <cell r="E1127" t="str">
            <v>Regional Strategic</v>
          </cell>
          <cell r="F1127" t="str">
            <v>All</v>
          </cell>
          <cell r="G1127">
            <v>1.7</v>
          </cell>
        </row>
        <row r="1128">
          <cell r="A1128" t="str">
            <v>R15020m-WEST WHANGANUI-All-All</v>
          </cell>
          <cell r="B1128" t="str">
            <v>R15020m</v>
          </cell>
          <cell r="C1128">
            <v>2015</v>
          </cell>
          <cell r="D1128" t="str">
            <v>WEST WHANGANUI</v>
          </cell>
          <cell r="E1128" t="str">
            <v>All</v>
          </cell>
          <cell r="F1128" t="str">
            <v>All</v>
          </cell>
          <cell r="G1128">
            <v>3.9188979294359414</v>
          </cell>
        </row>
        <row r="1129">
          <cell r="A1129" t="str">
            <v>R15020m-WEST WHANGANUI-All-R</v>
          </cell>
          <cell r="B1129" t="str">
            <v>R15020m</v>
          </cell>
          <cell r="C1129">
            <v>2015</v>
          </cell>
          <cell r="D1129" t="str">
            <v>WEST WHANGANUI</v>
          </cell>
          <cell r="E1129" t="str">
            <v>All</v>
          </cell>
          <cell r="F1129" t="str">
            <v>R</v>
          </cell>
          <cell r="G1129">
            <v>3.8752227700232851</v>
          </cell>
        </row>
        <row r="1130">
          <cell r="A1130" t="str">
            <v>R15020m-WEST WHANGANUI-All-U</v>
          </cell>
          <cell r="B1130" t="str">
            <v>R15020m</v>
          </cell>
          <cell r="C1130">
            <v>2015</v>
          </cell>
          <cell r="D1130" t="str">
            <v>WEST WHANGANUI</v>
          </cell>
          <cell r="E1130" t="str">
            <v>All</v>
          </cell>
          <cell r="F1130" t="str">
            <v>U</v>
          </cell>
          <cell r="G1130">
            <v>4.4109026963657678</v>
          </cell>
        </row>
        <row r="1131">
          <cell r="A1131" t="str">
            <v>R15020m-WEST WHANGANUI-National Strategic-R</v>
          </cell>
          <cell r="B1131" t="str">
            <v>R15020m</v>
          </cell>
          <cell r="C1131">
            <v>2015</v>
          </cell>
          <cell r="D1131" t="str">
            <v>WEST WHANGANUI</v>
          </cell>
          <cell r="E1131" t="str">
            <v>National Strategic</v>
          </cell>
          <cell r="F1131" t="str">
            <v>R</v>
          </cell>
          <cell r="G1131">
            <v>0.45815516188149052</v>
          </cell>
        </row>
        <row r="1132">
          <cell r="A1132" t="str">
            <v>R15020m-WEST WHANGANUI-National Strategic-All</v>
          </cell>
          <cell r="B1132" t="str">
            <v>R15020m</v>
          </cell>
          <cell r="C1132">
            <v>2015</v>
          </cell>
          <cell r="D1132" t="str">
            <v>WEST WHANGANUI</v>
          </cell>
          <cell r="E1132" t="str">
            <v>National Strategic</v>
          </cell>
          <cell r="F1132" t="str">
            <v>All</v>
          </cell>
          <cell r="G1132">
            <v>0.44669446098868376</v>
          </cell>
        </row>
        <row r="1133">
          <cell r="A1133" t="str">
            <v>R15020m-WEST WHANGANUI-Regional Connector-All</v>
          </cell>
          <cell r="B1133" t="str">
            <v>R15020m</v>
          </cell>
          <cell r="C1133">
            <v>2015</v>
          </cell>
          <cell r="D1133" t="str">
            <v>WEST WHANGANUI</v>
          </cell>
          <cell r="E1133" t="str">
            <v>Regional Connector</v>
          </cell>
          <cell r="F1133" t="str">
            <v>All</v>
          </cell>
          <cell r="G1133">
            <v>1.5581147778960611</v>
          </cell>
        </row>
        <row r="1134">
          <cell r="A1134" t="str">
            <v>R15020m-WEST WHANGANUI-Regional Connector-R</v>
          </cell>
          <cell r="B1134" t="str">
            <v>R15020m</v>
          </cell>
          <cell r="C1134">
            <v>2015</v>
          </cell>
          <cell r="D1134" t="str">
            <v>WEST WHANGANUI</v>
          </cell>
          <cell r="E1134" t="str">
            <v>Regional Connector</v>
          </cell>
          <cell r="F1134" t="str">
            <v>R</v>
          </cell>
          <cell r="G1134">
            <v>1.4678171179212536</v>
          </cell>
        </row>
        <row r="1135">
          <cell r="A1135" t="str">
            <v>R15020m-WEST WHANGANUI-Regional Connector-U</v>
          </cell>
          <cell r="B1135" t="str">
            <v>R15020m</v>
          </cell>
          <cell r="C1135">
            <v>2015</v>
          </cell>
          <cell r="D1135" t="str">
            <v>WEST WHANGANUI</v>
          </cell>
          <cell r="E1135" t="str">
            <v>Regional Connector</v>
          </cell>
          <cell r="F1135" t="str">
            <v>U</v>
          </cell>
          <cell r="G1135">
            <v>5.2</v>
          </cell>
        </row>
        <row r="1136">
          <cell r="A1136" t="str">
            <v>R15020m-WEST WHANGANUI-Regional Distributor-R</v>
          </cell>
          <cell r="B1136" t="str">
            <v>R15020m</v>
          </cell>
          <cell r="C1136">
            <v>2015</v>
          </cell>
          <cell r="D1136" t="str">
            <v>WEST WHANGANUI</v>
          </cell>
          <cell r="E1136" t="str">
            <v>Regional Distributor</v>
          </cell>
          <cell r="F1136" t="str">
            <v>R</v>
          </cell>
          <cell r="G1136">
            <v>6.1067236371492353</v>
          </cell>
        </row>
        <row r="1137">
          <cell r="A1137" t="str">
            <v>R15020m-WEST WHANGANUI-Regional Distributor-U</v>
          </cell>
          <cell r="B1137" t="str">
            <v>R15020m</v>
          </cell>
          <cell r="C1137">
            <v>2015</v>
          </cell>
          <cell r="D1137" t="str">
            <v>WEST WHANGANUI</v>
          </cell>
          <cell r="E1137" t="str">
            <v>Regional Distributor</v>
          </cell>
          <cell r="F1137" t="str">
            <v>U</v>
          </cell>
          <cell r="G1137">
            <v>4.7769443347808922</v>
          </cell>
        </row>
        <row r="1138">
          <cell r="A1138" t="str">
            <v>R15020m-WEST WHANGANUI-Regional Distributor-All</v>
          </cell>
          <cell r="B1138" t="str">
            <v>R15020m</v>
          </cell>
          <cell r="C1138">
            <v>2015</v>
          </cell>
          <cell r="D1138" t="str">
            <v>WEST WHANGANUI</v>
          </cell>
          <cell r="E1138" t="str">
            <v>Regional Distributor</v>
          </cell>
          <cell r="F1138" t="str">
            <v>All</v>
          </cell>
          <cell r="G1138">
            <v>6.0305032585083271</v>
          </cell>
        </row>
        <row r="1139">
          <cell r="A1139" t="str">
            <v>R15020m-WEST WHANGANUI-Regional Strategic-All</v>
          </cell>
          <cell r="B1139" t="str">
            <v>R15020m</v>
          </cell>
          <cell r="C1139">
            <v>2015</v>
          </cell>
          <cell r="D1139" t="str">
            <v>WEST WHANGANUI</v>
          </cell>
          <cell r="E1139" t="str">
            <v>Regional Strategic</v>
          </cell>
          <cell r="F1139" t="str">
            <v>All</v>
          </cell>
          <cell r="G1139">
            <v>1.7006275664368173</v>
          </cell>
        </row>
        <row r="1140">
          <cell r="A1140" t="str">
            <v>R15020m-WEST WHANGANUI-Regional Strategic-R</v>
          </cell>
          <cell r="B1140" t="str">
            <v>R15020m</v>
          </cell>
          <cell r="C1140">
            <v>2015</v>
          </cell>
          <cell r="D1140" t="str">
            <v>WEST WHANGANUI</v>
          </cell>
          <cell r="E1140" t="str">
            <v>Regional Strategic</v>
          </cell>
          <cell r="F1140" t="str">
            <v>R</v>
          </cell>
          <cell r="G1140">
            <v>1.2444525781214257</v>
          </cell>
        </row>
        <row r="1141">
          <cell r="A1141" t="str">
            <v>R15020m-WEST WHANGANUI-Regional Strategic-U</v>
          </cell>
          <cell r="B1141" t="str">
            <v>R15020m</v>
          </cell>
          <cell r="C1141">
            <v>2015</v>
          </cell>
          <cell r="D1141" t="str">
            <v>WEST WHANGANUI</v>
          </cell>
          <cell r="E1141" t="str">
            <v>Regional Strategic</v>
          </cell>
          <cell r="F1141" t="str">
            <v>U</v>
          </cell>
          <cell r="G1141">
            <v>4.2203689663886781</v>
          </cell>
        </row>
        <row r="1142">
          <cell r="A1142" t="str">
            <v>Rut_20-Auckland Alliance-High Volume-R</v>
          </cell>
          <cell r="B1142" t="str">
            <v>Rut_20</v>
          </cell>
          <cell r="C1142">
            <v>2015</v>
          </cell>
          <cell r="D1142" t="str">
            <v>AUCK ALLIANCE</v>
          </cell>
          <cell r="E1142" t="str">
            <v>High Volume</v>
          </cell>
          <cell r="F1142" t="str">
            <v>R</v>
          </cell>
          <cell r="G1142">
            <v>5.8922977475013676E-2</v>
          </cell>
        </row>
        <row r="1143">
          <cell r="A1143" t="str">
            <v>Rut_20-Auckland Alliance-High Volume-U</v>
          </cell>
          <cell r="B1143" t="str">
            <v>Rut_20</v>
          </cell>
          <cell r="C1143">
            <v>2015</v>
          </cell>
          <cell r="D1143" t="str">
            <v>AUCK ALLIANCE</v>
          </cell>
          <cell r="E1143" t="str">
            <v>High Volume</v>
          </cell>
          <cell r="F1143" t="str">
            <v>U</v>
          </cell>
          <cell r="G1143">
            <v>0.345873786407767</v>
          </cell>
        </row>
        <row r="1144">
          <cell r="A1144" t="str">
            <v>Rut_20-Auckland Alliance-Regional Connector-R</v>
          </cell>
          <cell r="B1144" t="str">
            <v>Rut_20</v>
          </cell>
          <cell r="C1144">
            <v>2015</v>
          </cell>
          <cell r="D1144" t="str">
            <v>AUCK ALLIANCE</v>
          </cell>
          <cell r="E1144" t="str">
            <v>Regional Connector</v>
          </cell>
          <cell r="F1144" t="str">
            <v>R</v>
          </cell>
          <cell r="G1144">
            <v>7.4850299401197605E-3</v>
          </cell>
        </row>
        <row r="1145">
          <cell r="A1145" t="str">
            <v>Rut_20-Auckland Alliance-Regional Connector-U</v>
          </cell>
          <cell r="B1145" t="str">
            <v>Rut_20</v>
          </cell>
          <cell r="C1145">
            <v>2015</v>
          </cell>
          <cell r="D1145" t="str">
            <v>AUCK ALLIANCE</v>
          </cell>
          <cell r="E1145" t="str">
            <v>Regional Connector</v>
          </cell>
          <cell r="F1145" t="str">
            <v>U</v>
          </cell>
          <cell r="G1145">
            <v>0</v>
          </cell>
        </row>
        <row r="1146">
          <cell r="A1146" t="str">
            <v>Rut_20-Auckland Alliance-Regional Distributor-R</v>
          </cell>
          <cell r="B1146" t="str">
            <v>Rut_20</v>
          </cell>
          <cell r="C1146">
            <v>2015</v>
          </cell>
          <cell r="D1146" t="str">
            <v>AUCK ALLIANCE</v>
          </cell>
          <cell r="E1146" t="str">
            <v>Regional Distributor</v>
          </cell>
          <cell r="F1146" t="str">
            <v>R</v>
          </cell>
          <cell r="G1146">
            <v>0</v>
          </cell>
        </row>
        <row r="1147">
          <cell r="A1147" t="str">
            <v>Rut_20-BOP EAST-Regional Connector-R</v>
          </cell>
          <cell r="B1147" t="str">
            <v>Rut_20</v>
          </cell>
          <cell r="C1147">
            <v>2015</v>
          </cell>
          <cell r="D1147" t="str">
            <v>BOP EAST</v>
          </cell>
          <cell r="E1147" t="str">
            <v>Regional Connector</v>
          </cell>
          <cell r="F1147" t="str">
            <v>R</v>
          </cell>
          <cell r="G1147">
            <v>0.60773809523809519</v>
          </cell>
        </row>
        <row r="1148">
          <cell r="A1148" t="str">
            <v>Rut_20-BOP EAST-Regional Connector-U</v>
          </cell>
          <cell r="B1148" t="str">
            <v>Rut_20</v>
          </cell>
          <cell r="C1148">
            <v>2015</v>
          </cell>
          <cell r="D1148" t="str">
            <v>BOP EAST</v>
          </cell>
          <cell r="E1148" t="str">
            <v>Regional Connector</v>
          </cell>
          <cell r="F1148" t="str">
            <v>U</v>
          </cell>
          <cell r="G1148">
            <v>0.15842349304482226</v>
          </cell>
        </row>
        <row r="1149">
          <cell r="A1149" t="str">
            <v>Rut_20-BOP EAST-Regional Distributor-R</v>
          </cell>
          <cell r="B1149" t="str">
            <v>Rut_20</v>
          </cell>
          <cell r="C1149">
            <v>2015</v>
          </cell>
          <cell r="D1149" t="str">
            <v>BOP EAST</v>
          </cell>
          <cell r="E1149" t="str">
            <v>Regional Distributor</v>
          </cell>
          <cell r="F1149" t="str">
            <v>R</v>
          </cell>
          <cell r="G1149">
            <v>0.30270034843205573</v>
          </cell>
        </row>
        <row r="1150">
          <cell r="A1150" t="str">
            <v>Rut_20-BOP EAST-Regional Distributor-U</v>
          </cell>
          <cell r="B1150" t="str">
            <v>Rut_20</v>
          </cell>
          <cell r="C1150">
            <v>2015</v>
          </cell>
          <cell r="D1150" t="str">
            <v>BOP EAST</v>
          </cell>
          <cell r="E1150" t="str">
            <v>Regional Distributor</v>
          </cell>
          <cell r="F1150" t="str">
            <v>U</v>
          </cell>
          <cell r="G1150">
            <v>0.3383838383838384</v>
          </cell>
        </row>
        <row r="1151">
          <cell r="A1151" t="str">
            <v>Rut_20-BOP WEST-High Volume-R</v>
          </cell>
          <cell r="B1151" t="str">
            <v>Rut_20</v>
          </cell>
          <cell r="C1151">
            <v>2015</v>
          </cell>
          <cell r="D1151" t="str">
            <v>BOP WEST</v>
          </cell>
          <cell r="E1151" t="str">
            <v>High Volume</v>
          </cell>
          <cell r="F1151" t="str">
            <v>R</v>
          </cell>
          <cell r="G1151">
            <v>0.7687224669603524</v>
          </cell>
        </row>
        <row r="1152">
          <cell r="A1152" t="str">
            <v>Rut_20-BOP WEST-High Volume-U</v>
          </cell>
          <cell r="B1152" t="str">
            <v>Rut_20</v>
          </cell>
          <cell r="C1152">
            <v>2015</v>
          </cell>
          <cell r="D1152" t="str">
            <v>BOP WEST</v>
          </cell>
          <cell r="E1152" t="str">
            <v>High Volume</v>
          </cell>
          <cell r="F1152" t="str">
            <v>U</v>
          </cell>
          <cell r="G1152">
            <v>0.3125</v>
          </cell>
        </row>
        <row r="1153">
          <cell r="A1153" t="str">
            <v>Rut_20-BOP WEST-Regional Connector-R</v>
          </cell>
          <cell r="B1153" t="str">
            <v>Rut_20</v>
          </cell>
          <cell r="C1153">
            <v>2015</v>
          </cell>
          <cell r="D1153" t="str">
            <v>BOP WEST</v>
          </cell>
          <cell r="E1153" t="str">
            <v>Regional Connector</v>
          </cell>
          <cell r="F1153" t="str">
            <v>R</v>
          </cell>
          <cell r="G1153">
            <v>1.2751004016064258</v>
          </cell>
        </row>
        <row r="1154">
          <cell r="A1154" t="str">
            <v>Rut_20-BOP WEST-Regional Distributor-R</v>
          </cell>
          <cell r="B1154" t="str">
            <v>Rut_20</v>
          </cell>
          <cell r="C1154">
            <v>2015</v>
          </cell>
          <cell r="D1154" t="str">
            <v>BOP WEST</v>
          </cell>
          <cell r="E1154" t="str">
            <v>Regional Distributor</v>
          </cell>
          <cell r="F1154" t="str">
            <v>R</v>
          </cell>
          <cell r="G1154">
            <v>0.72337042925278217</v>
          </cell>
        </row>
        <row r="1155">
          <cell r="A1155" t="str">
            <v>Rut_20-BOP WEST-Regional Strategic-R</v>
          </cell>
          <cell r="B1155" t="str">
            <v>Rut_20</v>
          </cell>
          <cell r="C1155">
            <v>2015</v>
          </cell>
          <cell r="D1155" t="str">
            <v>BOP WEST</v>
          </cell>
          <cell r="E1155" t="str">
            <v>Regional Strategic</v>
          </cell>
          <cell r="F1155" t="str">
            <v>R</v>
          </cell>
          <cell r="G1155">
            <v>0.84252551860388536</v>
          </cell>
        </row>
        <row r="1156">
          <cell r="A1156" t="str">
            <v>Rut_20-BOP WEST-Regional Strategic-U</v>
          </cell>
          <cell r="B1156" t="str">
            <v>Rut_20</v>
          </cell>
          <cell r="C1156">
            <v>2015</v>
          </cell>
          <cell r="D1156" t="str">
            <v>BOP WEST</v>
          </cell>
          <cell r="E1156" t="str">
            <v>Regional Strategic</v>
          </cell>
          <cell r="F1156" t="str">
            <v>U</v>
          </cell>
          <cell r="G1156">
            <v>0.90753424657534243</v>
          </cell>
        </row>
        <row r="1157">
          <cell r="A1157" t="str">
            <v>Rut_20-CENTRAL WAIKATO-High Volume-R</v>
          </cell>
          <cell r="B1157" t="str">
            <v>Rut_20</v>
          </cell>
          <cell r="C1157">
            <v>2015</v>
          </cell>
          <cell r="D1157" t="str">
            <v>CENTRAL WAIKATO</v>
          </cell>
          <cell r="E1157" t="str">
            <v>High Volume</v>
          </cell>
          <cell r="F1157" t="str">
            <v>R</v>
          </cell>
          <cell r="G1157">
            <v>0.81913639772849034</v>
          </cell>
        </row>
        <row r="1158">
          <cell r="A1158" t="str">
            <v>Rut_20-CENTRAL WAIKATO-High Volume-U</v>
          </cell>
          <cell r="B1158" t="str">
            <v>Rut_20</v>
          </cell>
          <cell r="C1158">
            <v>2015</v>
          </cell>
          <cell r="D1158" t="str">
            <v>CENTRAL WAIKATO</v>
          </cell>
          <cell r="E1158" t="str">
            <v>High Volume</v>
          </cell>
          <cell r="F1158" t="str">
            <v>U</v>
          </cell>
          <cell r="G1158">
            <v>1.053030303030303</v>
          </cell>
        </row>
        <row r="1159">
          <cell r="A1159" t="str">
            <v>Rut_20-CENTRAL WAIKATO-National Strategic-R</v>
          </cell>
          <cell r="B1159" t="str">
            <v>Rut_20</v>
          </cell>
          <cell r="C1159">
            <v>2015</v>
          </cell>
          <cell r="D1159" t="str">
            <v>CENTRAL WAIKATO</v>
          </cell>
          <cell r="E1159" t="str">
            <v>National Strategic</v>
          </cell>
          <cell r="F1159" t="str">
            <v>R</v>
          </cell>
          <cell r="G1159">
            <v>1.4110864471574793</v>
          </cell>
        </row>
        <row r="1160">
          <cell r="A1160" t="str">
            <v>Rut_20-CENTRAL WAIKATO-National Strategic-U</v>
          </cell>
          <cell r="B1160" t="str">
            <v>Rut_20</v>
          </cell>
          <cell r="C1160">
            <v>2015</v>
          </cell>
          <cell r="D1160" t="str">
            <v>CENTRAL WAIKATO</v>
          </cell>
          <cell r="E1160" t="str">
            <v>National Strategic</v>
          </cell>
          <cell r="F1160" t="str">
            <v>U</v>
          </cell>
          <cell r="G1160">
            <v>1.321917808219178</v>
          </cell>
        </row>
        <row r="1161">
          <cell r="A1161" t="str">
            <v>Rut_20-CENTRAL WAIKATO-Regional Connector-R</v>
          </cell>
          <cell r="B1161" t="str">
            <v>Rut_20</v>
          </cell>
          <cell r="C1161">
            <v>2015</v>
          </cell>
          <cell r="D1161" t="str">
            <v>CENTRAL WAIKATO</v>
          </cell>
          <cell r="E1161" t="str">
            <v>Regional Connector</v>
          </cell>
          <cell r="F1161" t="str">
            <v>R</v>
          </cell>
          <cell r="G1161">
            <v>0.42462686567164182</v>
          </cell>
        </row>
        <row r="1162">
          <cell r="A1162" t="str">
            <v>Rut_20-CENTRAL WAIKATO-Regional Connector-U</v>
          </cell>
          <cell r="B1162" t="str">
            <v>Rut_20</v>
          </cell>
          <cell r="C1162">
            <v>2015</v>
          </cell>
          <cell r="D1162" t="str">
            <v>CENTRAL WAIKATO</v>
          </cell>
          <cell r="E1162" t="str">
            <v>Regional Connector</v>
          </cell>
          <cell r="F1162" t="str">
            <v>U</v>
          </cell>
          <cell r="G1162">
            <v>0</v>
          </cell>
        </row>
        <row r="1163">
          <cell r="A1163" t="str">
            <v>Rut_20-CENTRAL WAIKATO-Regional Distributor-R</v>
          </cell>
          <cell r="B1163" t="str">
            <v>Rut_20</v>
          </cell>
          <cell r="C1163">
            <v>2015</v>
          </cell>
          <cell r="D1163" t="str">
            <v>CENTRAL WAIKATO</v>
          </cell>
          <cell r="E1163" t="str">
            <v>Regional Distributor</v>
          </cell>
          <cell r="F1163" t="str">
            <v>R</v>
          </cell>
          <cell r="G1163">
            <v>0.91719864814119412</v>
          </cell>
        </row>
        <row r="1164">
          <cell r="A1164" t="str">
            <v>Rut_20-CENTRAL WAIKATO-Regional Distributor-U</v>
          </cell>
          <cell r="B1164" t="str">
            <v>Rut_20</v>
          </cell>
          <cell r="C1164">
            <v>2015</v>
          </cell>
          <cell r="D1164" t="str">
            <v>CENTRAL WAIKATO</v>
          </cell>
          <cell r="E1164" t="str">
            <v>Regional Distributor</v>
          </cell>
          <cell r="F1164" t="str">
            <v>U</v>
          </cell>
          <cell r="G1164">
            <v>0.12569832402234637</v>
          </cell>
        </row>
        <row r="1165">
          <cell r="A1165" t="str">
            <v>Rut_20-CENTRAL WAIKATO-Regional Strategic-R</v>
          </cell>
          <cell r="B1165" t="str">
            <v>Rut_20</v>
          </cell>
          <cell r="C1165">
            <v>2015</v>
          </cell>
          <cell r="D1165" t="str">
            <v>CENTRAL WAIKATO</v>
          </cell>
          <cell r="E1165" t="str">
            <v>Regional Strategic</v>
          </cell>
          <cell r="F1165" t="str">
            <v>R</v>
          </cell>
          <cell r="G1165">
            <v>1.6079639507081112</v>
          </cell>
        </row>
        <row r="1166">
          <cell r="A1166" t="str">
            <v>Rut_20-CENTRAL WAIKATO-Regional Strategic-U</v>
          </cell>
          <cell r="B1166" t="str">
            <v>Rut_20</v>
          </cell>
          <cell r="C1166">
            <v>2015</v>
          </cell>
          <cell r="D1166" t="str">
            <v>CENTRAL WAIKATO</v>
          </cell>
          <cell r="E1166" t="str">
            <v>Regional Strategic</v>
          </cell>
          <cell r="F1166" t="str">
            <v>U</v>
          </cell>
          <cell r="G1166">
            <v>0.3125</v>
          </cell>
        </row>
        <row r="1167">
          <cell r="A1167" t="str">
            <v>Rut_20-COASTAL OTAGO-National Strategic-R</v>
          </cell>
          <cell r="B1167" t="str">
            <v>Rut_20</v>
          </cell>
          <cell r="C1167">
            <v>2015</v>
          </cell>
          <cell r="D1167" t="str">
            <v>COASTAL OTAGO</v>
          </cell>
          <cell r="E1167" t="str">
            <v>National Strategic</v>
          </cell>
          <cell r="F1167" t="str">
            <v>R</v>
          </cell>
          <cell r="G1167">
            <v>0.87992376111817028</v>
          </cell>
        </row>
        <row r="1168">
          <cell r="A1168" t="str">
            <v>Rut_20-COASTAL OTAGO-National Strategic-U</v>
          </cell>
          <cell r="B1168" t="str">
            <v>Rut_20</v>
          </cell>
          <cell r="C1168">
            <v>2015</v>
          </cell>
          <cell r="D1168" t="str">
            <v>COASTAL OTAGO</v>
          </cell>
          <cell r="E1168" t="str">
            <v>National Strategic</v>
          </cell>
          <cell r="F1168" t="str">
            <v>U</v>
          </cell>
          <cell r="G1168">
            <v>0.27353966870095903</v>
          </cell>
        </row>
        <row r="1169">
          <cell r="A1169" t="str">
            <v>Rut_20-COASTAL OTAGO-Regional Connector-R</v>
          </cell>
          <cell r="B1169" t="str">
            <v>Rut_20</v>
          </cell>
          <cell r="C1169">
            <v>2015</v>
          </cell>
          <cell r="D1169" t="str">
            <v>COASTAL OTAGO</v>
          </cell>
          <cell r="E1169" t="str">
            <v>Regional Connector</v>
          </cell>
          <cell r="F1169" t="str">
            <v>R</v>
          </cell>
          <cell r="G1169">
            <v>0.68879310344827582</v>
          </cell>
        </row>
        <row r="1170">
          <cell r="A1170" t="str">
            <v>Rut_20-COASTAL OTAGO-Regional Connector-U</v>
          </cell>
          <cell r="B1170" t="str">
            <v>Rut_20</v>
          </cell>
          <cell r="C1170">
            <v>2015</v>
          </cell>
          <cell r="D1170" t="str">
            <v>COASTAL OTAGO</v>
          </cell>
          <cell r="E1170" t="str">
            <v>Regional Connector</v>
          </cell>
          <cell r="F1170" t="str">
            <v>U</v>
          </cell>
          <cell r="G1170">
            <v>0.11574074074074074</v>
          </cell>
        </row>
        <row r="1171">
          <cell r="A1171" t="str">
            <v>Rut_20-COASTAL OTAGO-Regional Distributor-R</v>
          </cell>
          <cell r="B1171" t="str">
            <v>Rut_20</v>
          </cell>
          <cell r="C1171">
            <v>2015</v>
          </cell>
          <cell r="D1171" t="str">
            <v>COASTAL OTAGO</v>
          </cell>
          <cell r="E1171" t="str">
            <v>Regional Distributor</v>
          </cell>
          <cell r="F1171" t="str">
            <v>R</v>
          </cell>
          <cell r="G1171">
            <v>0.63556517311608962</v>
          </cell>
        </row>
        <row r="1172">
          <cell r="A1172" t="str">
            <v>Rut_20-COASTAL OTAGO-Regional Distributor-U</v>
          </cell>
          <cell r="B1172" t="str">
            <v>Rut_20</v>
          </cell>
          <cell r="C1172">
            <v>2015</v>
          </cell>
          <cell r="D1172" t="str">
            <v>COASTAL OTAGO</v>
          </cell>
          <cell r="E1172" t="str">
            <v>Regional Distributor</v>
          </cell>
          <cell r="F1172" t="str">
            <v>U</v>
          </cell>
          <cell r="G1172">
            <v>0.32015931372549017</v>
          </cell>
        </row>
        <row r="1173">
          <cell r="A1173" t="str">
            <v>Rut_20-COASTAL OTAGO-Regional Strategic-R</v>
          </cell>
          <cell r="B1173" t="str">
            <v>Rut_20</v>
          </cell>
          <cell r="C1173">
            <v>2015</v>
          </cell>
          <cell r="D1173" t="str">
            <v>COASTAL OTAGO</v>
          </cell>
          <cell r="E1173" t="str">
            <v>Regional Strategic</v>
          </cell>
          <cell r="F1173" t="str">
            <v>R</v>
          </cell>
          <cell r="G1173">
            <v>0.89953091356505688</v>
          </cell>
        </row>
        <row r="1174">
          <cell r="A1174" t="str">
            <v>Rut_20-COASTAL OTAGO-Regional Strategic-U</v>
          </cell>
          <cell r="B1174" t="str">
            <v>Rut_20</v>
          </cell>
          <cell r="C1174">
            <v>2015</v>
          </cell>
          <cell r="D1174" t="str">
            <v>COASTAL OTAGO</v>
          </cell>
          <cell r="E1174" t="str">
            <v>Regional Strategic</v>
          </cell>
          <cell r="F1174" t="str">
            <v>U</v>
          </cell>
          <cell r="G1174">
            <v>0.48537569339384773</v>
          </cell>
        </row>
        <row r="1175">
          <cell r="A1175" t="str">
            <v>Rut_20-EAST WAIKATO-High Volume-R</v>
          </cell>
          <cell r="B1175" t="str">
            <v>Rut_20</v>
          </cell>
          <cell r="C1175">
            <v>2015</v>
          </cell>
          <cell r="D1175" t="str">
            <v>EAST WAIKATO</v>
          </cell>
          <cell r="E1175" t="str">
            <v>High Volume</v>
          </cell>
          <cell r="F1175" t="str">
            <v>R</v>
          </cell>
          <cell r="G1175">
            <v>1.4019337016574585</v>
          </cell>
        </row>
        <row r="1176">
          <cell r="A1176" t="str">
            <v>Rut_20-EAST WAIKATO-Regional Connector-R</v>
          </cell>
          <cell r="B1176" t="str">
            <v>Rut_20</v>
          </cell>
          <cell r="C1176">
            <v>2015</v>
          </cell>
          <cell r="D1176" t="str">
            <v>EAST WAIKATO</v>
          </cell>
          <cell r="E1176" t="str">
            <v>Regional Connector</v>
          </cell>
          <cell r="F1176" t="str">
            <v>R</v>
          </cell>
          <cell r="G1176">
            <v>1.3191947259452981</v>
          </cell>
        </row>
        <row r="1177">
          <cell r="A1177" t="str">
            <v>Rut_20-EAST WAIKATO-Regional Connector-U</v>
          </cell>
          <cell r="B1177" t="str">
            <v>Rut_20</v>
          </cell>
          <cell r="C1177">
            <v>2015</v>
          </cell>
          <cell r="D1177" t="str">
            <v>EAST WAIKATO</v>
          </cell>
          <cell r="E1177" t="str">
            <v>Regional Connector</v>
          </cell>
          <cell r="F1177" t="str">
            <v>U</v>
          </cell>
          <cell r="G1177">
            <v>1.0659509202453987</v>
          </cell>
        </row>
        <row r="1178">
          <cell r="A1178" t="str">
            <v>Rut_20-EAST WAIKATO-Regional Distributor-R</v>
          </cell>
          <cell r="B1178" t="str">
            <v>Rut_20</v>
          </cell>
          <cell r="C1178">
            <v>2015</v>
          </cell>
          <cell r="D1178" t="str">
            <v>EAST WAIKATO</v>
          </cell>
          <cell r="E1178" t="str">
            <v>Regional Distributor</v>
          </cell>
          <cell r="F1178" t="str">
            <v>R</v>
          </cell>
          <cell r="G1178">
            <v>1.3442533988346852</v>
          </cell>
        </row>
        <row r="1179">
          <cell r="A1179" t="str">
            <v>Rut_20-EAST WAIKATO-Regional Distributor-U</v>
          </cell>
          <cell r="B1179" t="str">
            <v>Rut_20</v>
          </cell>
          <cell r="C1179">
            <v>2015</v>
          </cell>
          <cell r="D1179" t="str">
            <v>EAST WAIKATO</v>
          </cell>
          <cell r="E1179" t="str">
            <v>Regional Distributor</v>
          </cell>
          <cell r="F1179" t="str">
            <v>U</v>
          </cell>
          <cell r="G1179">
            <v>1.1890465793304221</v>
          </cell>
        </row>
        <row r="1180">
          <cell r="A1180" t="str">
            <v>Rut_20-EAST WAIKATO-Regional Strategic-R</v>
          </cell>
          <cell r="B1180" t="str">
            <v>Rut_20</v>
          </cell>
          <cell r="C1180">
            <v>2015</v>
          </cell>
          <cell r="D1180" t="str">
            <v>EAST WAIKATO</v>
          </cell>
          <cell r="E1180" t="str">
            <v>Regional Strategic</v>
          </cell>
          <cell r="F1180" t="str">
            <v>R</v>
          </cell>
          <cell r="G1180">
            <v>1.1643032603841001</v>
          </cell>
        </row>
        <row r="1181">
          <cell r="A1181" t="str">
            <v>Rut_20-EAST WAIKATO-Regional Strategic-U</v>
          </cell>
          <cell r="B1181" t="str">
            <v>Rut_20</v>
          </cell>
          <cell r="C1181">
            <v>2015</v>
          </cell>
          <cell r="D1181" t="str">
            <v>EAST WAIKATO</v>
          </cell>
          <cell r="E1181" t="str">
            <v>Regional Strategic</v>
          </cell>
          <cell r="F1181" t="str">
            <v>U</v>
          </cell>
          <cell r="G1181">
            <v>0.3757995735607676</v>
          </cell>
        </row>
        <row r="1182">
          <cell r="A1182" t="str">
            <v>Rut_20-EAST WHANGANUI-High Volume-R</v>
          </cell>
          <cell r="B1182" t="str">
            <v>Rut_20</v>
          </cell>
          <cell r="C1182">
            <v>2015</v>
          </cell>
          <cell r="D1182" t="str">
            <v>EAST WHANGANUI</v>
          </cell>
          <cell r="E1182" t="str">
            <v>High Volume</v>
          </cell>
          <cell r="F1182" t="str">
            <v>R</v>
          </cell>
          <cell r="G1182">
            <v>0.26032315978456017</v>
          </cell>
        </row>
        <row r="1183">
          <cell r="A1183" t="str">
            <v>Rut_20-EAST WHANGANUI-National Strategic-R</v>
          </cell>
          <cell r="B1183" t="str">
            <v>Rut_20</v>
          </cell>
          <cell r="C1183">
            <v>2015</v>
          </cell>
          <cell r="D1183" t="str">
            <v>EAST WHANGANUI</v>
          </cell>
          <cell r="E1183" t="str">
            <v>National Strategic</v>
          </cell>
          <cell r="F1183" t="str">
            <v>R</v>
          </cell>
          <cell r="G1183">
            <v>0.46350018960940464</v>
          </cell>
        </row>
        <row r="1184">
          <cell r="A1184" t="str">
            <v>Rut_20-EAST WHANGANUI-National Strategic-U</v>
          </cell>
          <cell r="B1184" t="str">
            <v>Rut_20</v>
          </cell>
          <cell r="C1184">
            <v>2015</v>
          </cell>
          <cell r="D1184" t="str">
            <v>EAST WHANGANUI</v>
          </cell>
          <cell r="E1184" t="str">
            <v>National Strategic</v>
          </cell>
          <cell r="F1184" t="str">
            <v>U</v>
          </cell>
          <cell r="G1184">
            <v>0.2846927966101695</v>
          </cell>
        </row>
        <row r="1185">
          <cell r="A1185" t="str">
            <v>Rut_20-EAST WHANGANUI-Regional Connector-R</v>
          </cell>
          <cell r="B1185" t="str">
            <v>Rut_20</v>
          </cell>
          <cell r="C1185">
            <v>2015</v>
          </cell>
          <cell r="D1185" t="str">
            <v>EAST WHANGANUI</v>
          </cell>
          <cell r="E1185" t="str">
            <v>Regional Connector</v>
          </cell>
          <cell r="F1185" t="str">
            <v>R</v>
          </cell>
          <cell r="G1185">
            <v>0.2558883396336144</v>
          </cell>
        </row>
        <row r="1186">
          <cell r="A1186" t="str">
            <v>Rut_20-EAST WHANGANUI-Regional Connector-U</v>
          </cell>
          <cell r="B1186" t="str">
            <v>Rut_20</v>
          </cell>
          <cell r="C1186">
            <v>2015</v>
          </cell>
          <cell r="D1186" t="str">
            <v>EAST WHANGANUI</v>
          </cell>
          <cell r="E1186" t="str">
            <v>Regional Connector</v>
          </cell>
          <cell r="F1186" t="str">
            <v>U</v>
          </cell>
          <cell r="G1186">
            <v>0.58333333333333337</v>
          </cell>
        </row>
        <row r="1187">
          <cell r="A1187" t="str">
            <v>Rut_20-EAST WHANGANUI-Regional Distributor-R</v>
          </cell>
          <cell r="B1187" t="str">
            <v>Rut_20</v>
          </cell>
          <cell r="C1187">
            <v>2015</v>
          </cell>
          <cell r="D1187" t="str">
            <v>EAST WHANGANUI</v>
          </cell>
          <cell r="E1187" t="str">
            <v>Regional Distributor</v>
          </cell>
          <cell r="F1187" t="str">
            <v>R</v>
          </cell>
          <cell r="G1187">
            <v>1.2792434046789447</v>
          </cell>
        </row>
        <row r="1188">
          <cell r="A1188" t="str">
            <v>Rut_20-EAST WHANGANUI-Regional Distributor-U</v>
          </cell>
          <cell r="B1188" t="str">
            <v>Rut_20</v>
          </cell>
          <cell r="C1188">
            <v>2015</v>
          </cell>
          <cell r="D1188" t="str">
            <v>EAST WHANGANUI</v>
          </cell>
          <cell r="E1188" t="str">
            <v>Regional Distributor</v>
          </cell>
          <cell r="F1188" t="str">
            <v>U</v>
          </cell>
          <cell r="G1188">
            <v>8.3955223880597021E-2</v>
          </cell>
        </row>
        <row r="1189">
          <cell r="A1189" t="str">
            <v>Rut_20-EAST WHANGANUI-Regional Strategic-R</v>
          </cell>
          <cell r="B1189" t="str">
            <v>Rut_20</v>
          </cell>
          <cell r="C1189">
            <v>2015</v>
          </cell>
          <cell r="D1189" t="str">
            <v>EAST WHANGANUI</v>
          </cell>
          <cell r="E1189" t="str">
            <v>Regional Strategic</v>
          </cell>
          <cell r="F1189" t="str">
            <v>R</v>
          </cell>
          <cell r="G1189">
            <v>0.68296718448386795</v>
          </cell>
        </row>
        <row r="1190">
          <cell r="A1190" t="str">
            <v>Rut_20-EAST WHANGANUI-Regional Strategic-U</v>
          </cell>
          <cell r="B1190" t="str">
            <v>Rut_20</v>
          </cell>
          <cell r="C1190">
            <v>2015</v>
          </cell>
          <cell r="D1190" t="str">
            <v>EAST WHANGANUI</v>
          </cell>
          <cell r="E1190" t="str">
            <v>Regional Strategic</v>
          </cell>
          <cell r="F1190" t="str">
            <v>U</v>
          </cell>
          <cell r="G1190">
            <v>0.22606382978723405</v>
          </cell>
        </row>
        <row r="1191">
          <cell r="A1191" t="str">
            <v>Rut_20-GISBORNE-Regional Connector-R</v>
          </cell>
          <cell r="B1191" t="str">
            <v>Rut_20</v>
          </cell>
          <cell r="C1191">
            <v>2015</v>
          </cell>
          <cell r="D1191" t="str">
            <v>GISBORNE</v>
          </cell>
          <cell r="E1191" t="str">
            <v>Regional Connector</v>
          </cell>
          <cell r="F1191" t="str">
            <v>R</v>
          </cell>
          <cell r="G1191">
            <v>1.7538954511183715</v>
          </cell>
        </row>
        <row r="1192">
          <cell r="A1192" t="str">
            <v>Rut_20-GISBORNE-Regional Connector-U</v>
          </cell>
          <cell r="B1192" t="str">
            <v>Rut_20</v>
          </cell>
          <cell r="C1192">
            <v>2015</v>
          </cell>
          <cell r="D1192" t="str">
            <v>GISBORNE</v>
          </cell>
          <cell r="E1192" t="str">
            <v>Regional Connector</v>
          </cell>
          <cell r="F1192" t="str">
            <v>U</v>
          </cell>
          <cell r="G1192">
            <v>0.4642857142857143</v>
          </cell>
        </row>
        <row r="1193">
          <cell r="A1193" t="str">
            <v>Rut_20-GISBORNE-Regional Distributor-R</v>
          </cell>
          <cell r="B1193" t="str">
            <v>Rut_20</v>
          </cell>
          <cell r="C1193">
            <v>2015</v>
          </cell>
          <cell r="D1193" t="str">
            <v>GISBORNE</v>
          </cell>
          <cell r="E1193" t="str">
            <v>Regional Distributor</v>
          </cell>
          <cell r="F1193" t="str">
            <v>R</v>
          </cell>
          <cell r="G1193">
            <v>1.9018186610437533</v>
          </cell>
        </row>
        <row r="1194">
          <cell r="A1194" t="str">
            <v>Rut_20-GISBORNE-Regional Distributor-U</v>
          </cell>
          <cell r="B1194" t="str">
            <v>Rut_20</v>
          </cell>
          <cell r="C1194">
            <v>2015</v>
          </cell>
          <cell r="D1194" t="str">
            <v>GISBORNE</v>
          </cell>
          <cell r="E1194" t="str">
            <v>Regional Distributor</v>
          </cell>
          <cell r="F1194" t="str">
            <v>U</v>
          </cell>
          <cell r="G1194">
            <v>1.2338469184890657</v>
          </cell>
        </row>
        <row r="1195">
          <cell r="A1195" t="str">
            <v>Rut_20-GISBORNE-Regional Strategic-R</v>
          </cell>
          <cell r="B1195" t="str">
            <v>Rut_20</v>
          </cell>
          <cell r="C1195">
            <v>2015</v>
          </cell>
          <cell r="D1195" t="str">
            <v>GISBORNE</v>
          </cell>
          <cell r="E1195" t="str">
            <v>Regional Strategic</v>
          </cell>
          <cell r="F1195" t="str">
            <v>R</v>
          </cell>
          <cell r="G1195">
            <v>2.2980431510286001</v>
          </cell>
        </row>
        <row r="1196">
          <cell r="A1196" t="str">
            <v>Rut_20-MARLBOROUGH-National Strategic-R</v>
          </cell>
          <cell r="B1196" t="str">
            <v>Rut_20</v>
          </cell>
          <cell r="C1196">
            <v>2015</v>
          </cell>
          <cell r="D1196" t="str">
            <v>MARLBOROUGH</v>
          </cell>
          <cell r="E1196" t="str">
            <v>National Strategic</v>
          </cell>
          <cell r="F1196" t="str">
            <v>R</v>
          </cell>
          <cell r="G1196">
            <v>0.62211701869385772</v>
          </cell>
        </row>
        <row r="1197">
          <cell r="A1197" t="str">
            <v>Rut_20-MARLBOROUGH-National Strategic-U</v>
          </cell>
          <cell r="B1197" t="str">
            <v>Rut_20</v>
          </cell>
          <cell r="C1197">
            <v>2015</v>
          </cell>
          <cell r="D1197" t="str">
            <v>MARLBOROUGH</v>
          </cell>
          <cell r="E1197" t="str">
            <v>National Strategic</v>
          </cell>
          <cell r="F1197" t="str">
            <v>U</v>
          </cell>
          <cell r="G1197">
            <v>0.74099722991689754</v>
          </cell>
        </row>
        <row r="1198">
          <cell r="A1198" t="str">
            <v>Rut_20-MARLBOROUGH-Regional Distributor-R</v>
          </cell>
          <cell r="B1198" t="str">
            <v>Rut_20</v>
          </cell>
          <cell r="C1198">
            <v>2015</v>
          </cell>
          <cell r="D1198" t="str">
            <v>MARLBOROUGH</v>
          </cell>
          <cell r="E1198" t="str">
            <v>Regional Distributor</v>
          </cell>
          <cell r="F1198" t="str">
            <v>R</v>
          </cell>
          <cell r="G1198">
            <v>0.5187530443253775</v>
          </cell>
        </row>
        <row r="1199">
          <cell r="A1199" t="str">
            <v>Rut_20-MARLBOROUGH-Regional Distributor-U</v>
          </cell>
          <cell r="B1199" t="str">
            <v>Rut_20</v>
          </cell>
          <cell r="C1199">
            <v>2015</v>
          </cell>
          <cell r="D1199" t="str">
            <v>MARLBOROUGH</v>
          </cell>
          <cell r="E1199" t="str">
            <v>Regional Distributor</v>
          </cell>
          <cell r="F1199" t="str">
            <v>U</v>
          </cell>
          <cell r="G1199">
            <v>1.5822784810126583E-2</v>
          </cell>
        </row>
        <row r="1200">
          <cell r="A1200" t="str">
            <v>Rut_20-MARLBOROUGH-Regional Strategic-R</v>
          </cell>
          <cell r="B1200" t="str">
            <v>Rut_20</v>
          </cell>
          <cell r="C1200">
            <v>2015</v>
          </cell>
          <cell r="D1200" t="str">
            <v>MARLBOROUGH</v>
          </cell>
          <cell r="E1200" t="str">
            <v>Regional Strategic</v>
          </cell>
          <cell r="F1200" t="str">
            <v>R</v>
          </cell>
          <cell r="G1200">
            <v>0.24253731343283583</v>
          </cell>
        </row>
        <row r="1201">
          <cell r="A1201" t="str">
            <v>Rut_20-MARLBOROUGH-Regional Strategic-U</v>
          </cell>
          <cell r="B1201" t="str">
            <v>Rut_20</v>
          </cell>
          <cell r="C1201">
            <v>2015</v>
          </cell>
          <cell r="D1201" t="str">
            <v>MARLBOROUGH</v>
          </cell>
          <cell r="E1201" t="str">
            <v>Regional Strategic</v>
          </cell>
          <cell r="F1201" t="str">
            <v>U</v>
          </cell>
          <cell r="G1201">
            <v>0.29976019184652281</v>
          </cell>
        </row>
        <row r="1202">
          <cell r="A1202" t="str">
            <v>Rut_20-NAPIER-High Volume-R</v>
          </cell>
          <cell r="B1202" t="str">
            <v>Rut_20</v>
          </cell>
          <cell r="C1202">
            <v>2015</v>
          </cell>
          <cell r="D1202" t="str">
            <v>NAPIER</v>
          </cell>
          <cell r="E1202" t="str">
            <v>High Volume</v>
          </cell>
          <cell r="F1202" t="str">
            <v>R</v>
          </cell>
          <cell r="G1202">
            <v>0</v>
          </cell>
        </row>
        <row r="1203">
          <cell r="A1203" t="str">
            <v>Rut_20-NAPIER-High Volume-U</v>
          </cell>
          <cell r="B1203" t="str">
            <v>Rut_20</v>
          </cell>
          <cell r="C1203">
            <v>2015</v>
          </cell>
          <cell r="D1203" t="str">
            <v>NAPIER</v>
          </cell>
          <cell r="E1203" t="str">
            <v>High Volume</v>
          </cell>
          <cell r="F1203" t="str">
            <v>U</v>
          </cell>
          <cell r="G1203">
            <v>0.14617691154422788</v>
          </cell>
        </row>
        <row r="1204">
          <cell r="A1204" t="str">
            <v>Rut_20-NAPIER-National Strategic-R</v>
          </cell>
          <cell r="B1204" t="str">
            <v>Rut_20</v>
          </cell>
          <cell r="C1204">
            <v>2015</v>
          </cell>
          <cell r="D1204" t="str">
            <v>NAPIER</v>
          </cell>
          <cell r="E1204" t="str">
            <v>National Strategic</v>
          </cell>
          <cell r="F1204" t="str">
            <v>R</v>
          </cell>
          <cell r="G1204">
            <v>0.17917984911170601</v>
          </cell>
        </row>
        <row r="1205">
          <cell r="A1205" t="str">
            <v>Rut_20-NAPIER-National Strategic-U</v>
          </cell>
          <cell r="B1205" t="str">
            <v>Rut_20</v>
          </cell>
          <cell r="C1205">
            <v>2015</v>
          </cell>
          <cell r="D1205" t="str">
            <v>NAPIER</v>
          </cell>
          <cell r="E1205" t="str">
            <v>National Strategic</v>
          </cell>
          <cell r="F1205" t="str">
            <v>U</v>
          </cell>
          <cell r="G1205">
            <v>0.36149825783972128</v>
          </cell>
        </row>
        <row r="1206">
          <cell r="A1206" t="str">
            <v>Rut_20-NAPIER-Regional Distributor-R</v>
          </cell>
          <cell r="B1206" t="str">
            <v>Rut_20</v>
          </cell>
          <cell r="C1206">
            <v>2015</v>
          </cell>
          <cell r="D1206" t="str">
            <v>NAPIER</v>
          </cell>
          <cell r="E1206" t="str">
            <v>Regional Distributor</v>
          </cell>
          <cell r="F1206" t="str">
            <v>R</v>
          </cell>
          <cell r="G1206">
            <v>0.2863314133805937</v>
          </cell>
        </row>
        <row r="1207">
          <cell r="A1207" t="str">
            <v>Rut_20-NAPIER-Regional Distributor-U</v>
          </cell>
          <cell r="B1207" t="str">
            <v>Rut_20</v>
          </cell>
          <cell r="C1207">
            <v>2015</v>
          </cell>
          <cell r="D1207" t="str">
            <v>NAPIER</v>
          </cell>
          <cell r="E1207" t="str">
            <v>Regional Distributor</v>
          </cell>
          <cell r="F1207" t="str">
            <v>U</v>
          </cell>
          <cell r="G1207">
            <v>0.20956316410861867</v>
          </cell>
        </row>
        <row r="1208">
          <cell r="A1208" t="str">
            <v>Rut_20-NAPIER-Regional Strategic-R</v>
          </cell>
          <cell r="B1208" t="str">
            <v>Rut_20</v>
          </cell>
          <cell r="C1208">
            <v>2015</v>
          </cell>
          <cell r="D1208" t="str">
            <v>NAPIER</v>
          </cell>
          <cell r="E1208" t="str">
            <v>Regional Strategic</v>
          </cell>
          <cell r="F1208" t="str">
            <v>R</v>
          </cell>
          <cell r="G1208">
            <v>0.73647708496390996</v>
          </cell>
        </row>
        <row r="1209">
          <cell r="A1209" t="str">
            <v>Rut_20-NAPIER-Regional Strategic-U</v>
          </cell>
          <cell r="B1209" t="str">
            <v>Rut_20</v>
          </cell>
          <cell r="C1209">
            <v>2015</v>
          </cell>
          <cell r="D1209" t="str">
            <v>NAPIER</v>
          </cell>
          <cell r="E1209" t="str">
            <v>Regional Strategic</v>
          </cell>
          <cell r="F1209" t="str">
            <v>U</v>
          </cell>
          <cell r="G1209">
            <v>0.37593984962406013</v>
          </cell>
        </row>
        <row r="1210">
          <cell r="A1210" t="str">
            <v>Rut_20-NELSON-Regional Connector-R</v>
          </cell>
          <cell r="B1210" t="str">
            <v>Rut_20</v>
          </cell>
          <cell r="C1210">
            <v>2015</v>
          </cell>
          <cell r="D1210" t="str">
            <v>NELSON</v>
          </cell>
          <cell r="E1210" t="str">
            <v>Regional Connector</v>
          </cell>
          <cell r="F1210" t="str">
            <v>R</v>
          </cell>
          <cell r="G1210">
            <v>0.353132851758794</v>
          </cell>
        </row>
        <row r="1211">
          <cell r="A1211" t="str">
            <v>Rut_20-NELSON-Regional Connector-U</v>
          </cell>
          <cell r="B1211" t="str">
            <v>Rut_20</v>
          </cell>
          <cell r="C1211">
            <v>2015</v>
          </cell>
          <cell r="D1211" t="str">
            <v>NELSON</v>
          </cell>
          <cell r="E1211" t="str">
            <v>Regional Connector</v>
          </cell>
          <cell r="F1211" t="str">
            <v>U</v>
          </cell>
          <cell r="G1211">
            <v>0.34298780487804881</v>
          </cell>
        </row>
        <row r="1212">
          <cell r="A1212" t="str">
            <v>Rut_20-NELSON-Regional Distributor-R</v>
          </cell>
          <cell r="B1212" t="str">
            <v>Rut_20</v>
          </cell>
          <cell r="C1212">
            <v>2015</v>
          </cell>
          <cell r="D1212" t="str">
            <v>NELSON</v>
          </cell>
          <cell r="E1212" t="str">
            <v>Regional Distributor</v>
          </cell>
          <cell r="F1212" t="str">
            <v>R</v>
          </cell>
          <cell r="G1212">
            <v>0.6294291972683933</v>
          </cell>
        </row>
        <row r="1213">
          <cell r="A1213" t="str">
            <v>Rut_20-NELSON-Regional Distributor-U</v>
          </cell>
          <cell r="B1213" t="str">
            <v>Rut_20</v>
          </cell>
          <cell r="C1213">
            <v>2015</v>
          </cell>
          <cell r="D1213" t="str">
            <v>NELSON</v>
          </cell>
          <cell r="E1213" t="str">
            <v>Regional Distributor</v>
          </cell>
          <cell r="F1213" t="str">
            <v>U</v>
          </cell>
          <cell r="G1213">
            <v>0.39951573849878935</v>
          </cell>
        </row>
        <row r="1214">
          <cell r="A1214" t="str">
            <v>Rut_20-NELSON-Regional Strategic-R</v>
          </cell>
          <cell r="B1214" t="str">
            <v>Rut_20</v>
          </cell>
          <cell r="C1214">
            <v>2015</v>
          </cell>
          <cell r="D1214" t="str">
            <v>NELSON</v>
          </cell>
          <cell r="E1214" t="str">
            <v>Regional Strategic</v>
          </cell>
          <cell r="F1214" t="str">
            <v>R</v>
          </cell>
          <cell r="G1214">
            <v>0.2006957452502007</v>
          </cell>
        </row>
        <row r="1215">
          <cell r="A1215" t="str">
            <v>Rut_20-NELSON-Regional Strategic-U</v>
          </cell>
          <cell r="B1215" t="str">
            <v>Rut_20</v>
          </cell>
          <cell r="C1215">
            <v>2015</v>
          </cell>
          <cell r="D1215" t="str">
            <v>NELSON</v>
          </cell>
          <cell r="E1215" t="str">
            <v>Regional Strategic</v>
          </cell>
          <cell r="F1215" t="str">
            <v>U</v>
          </cell>
          <cell r="G1215">
            <v>0.25124584717607973</v>
          </cell>
        </row>
        <row r="1216">
          <cell r="A1216" t="str">
            <v>Rut_20-NORTHLAND-National Strategic-R</v>
          </cell>
          <cell r="B1216" t="str">
            <v>Rut_20</v>
          </cell>
          <cell r="C1216">
            <v>2015</v>
          </cell>
          <cell r="D1216" t="str">
            <v>NORTHLAND</v>
          </cell>
          <cell r="E1216" t="str">
            <v>National Strategic</v>
          </cell>
          <cell r="F1216" t="str">
            <v>R</v>
          </cell>
          <cell r="G1216">
            <v>1.384325343388096</v>
          </cell>
        </row>
        <row r="1217">
          <cell r="A1217" t="str">
            <v>Rut_20-NORTHLAND-National Strategic-U</v>
          </cell>
          <cell r="B1217" t="str">
            <v>Rut_20</v>
          </cell>
          <cell r="C1217">
            <v>2015</v>
          </cell>
          <cell r="D1217" t="str">
            <v>NORTHLAND</v>
          </cell>
          <cell r="E1217" t="str">
            <v>National Strategic</v>
          </cell>
          <cell r="F1217" t="str">
            <v>U</v>
          </cell>
          <cell r="G1217">
            <v>2.7093908629441623</v>
          </cell>
        </row>
        <row r="1218">
          <cell r="A1218" t="str">
            <v>Rut_20-NORTHLAND-Regional Distributor-R</v>
          </cell>
          <cell r="B1218" t="str">
            <v>Rut_20</v>
          </cell>
          <cell r="C1218">
            <v>2015</v>
          </cell>
          <cell r="D1218" t="str">
            <v>NORTHLAND</v>
          </cell>
          <cell r="E1218" t="str">
            <v>Regional Distributor</v>
          </cell>
          <cell r="F1218" t="str">
            <v>R</v>
          </cell>
          <cell r="G1218">
            <v>1.7006471640534568</v>
          </cell>
        </row>
        <row r="1219">
          <cell r="A1219" t="str">
            <v>Rut_20-NORTHLAND-Regional Distributor-U</v>
          </cell>
          <cell r="B1219" t="str">
            <v>Rut_20</v>
          </cell>
          <cell r="C1219">
            <v>2015</v>
          </cell>
          <cell r="D1219" t="str">
            <v>NORTHLAND</v>
          </cell>
          <cell r="E1219" t="str">
            <v>Regional Distributor</v>
          </cell>
          <cell r="F1219" t="str">
            <v>U</v>
          </cell>
          <cell r="G1219">
            <v>1.3179611650485437</v>
          </cell>
        </row>
        <row r="1220">
          <cell r="A1220" t="str">
            <v>Rut_20-NORTHLAND-Regional Strategic-R</v>
          </cell>
          <cell r="B1220" t="str">
            <v>Rut_20</v>
          </cell>
          <cell r="C1220">
            <v>2015</v>
          </cell>
          <cell r="D1220" t="str">
            <v>NORTHLAND</v>
          </cell>
          <cell r="E1220" t="str">
            <v>Regional Strategic</v>
          </cell>
          <cell r="F1220" t="str">
            <v>R</v>
          </cell>
          <cell r="G1220">
            <v>1.6192594124948283</v>
          </cell>
        </row>
        <row r="1221">
          <cell r="A1221" t="str">
            <v>Rut_20-NORTHLAND-Regional Strategic-U</v>
          </cell>
          <cell r="B1221" t="str">
            <v>Rut_20</v>
          </cell>
          <cell r="C1221">
            <v>2015</v>
          </cell>
          <cell r="D1221" t="str">
            <v>NORTHLAND</v>
          </cell>
          <cell r="E1221" t="str">
            <v>Regional Strategic</v>
          </cell>
          <cell r="F1221" t="str">
            <v>U</v>
          </cell>
          <cell r="G1221">
            <v>1.3385502471169688</v>
          </cell>
        </row>
        <row r="1222">
          <cell r="A1222" t="str">
            <v>Rut_20-NTH CANTERBURY-High Volume-R</v>
          </cell>
          <cell r="B1222" t="str">
            <v>Rut_20</v>
          </cell>
          <cell r="C1222">
            <v>2015</v>
          </cell>
          <cell r="D1222" t="str">
            <v>NTH CANTERBURY</v>
          </cell>
          <cell r="E1222" t="str">
            <v>High Volume</v>
          </cell>
          <cell r="F1222" t="str">
            <v>R</v>
          </cell>
          <cell r="G1222">
            <v>1.8897951064253033E-2</v>
          </cell>
        </row>
        <row r="1223">
          <cell r="A1223" t="str">
            <v>Rut_20-NTH CANTERBURY-High Volume-U</v>
          </cell>
          <cell r="B1223" t="str">
            <v>Rut_20</v>
          </cell>
          <cell r="C1223">
            <v>2015</v>
          </cell>
          <cell r="D1223" t="str">
            <v>NTH CANTERBURY</v>
          </cell>
          <cell r="E1223" t="str">
            <v>High Volume</v>
          </cell>
          <cell r="F1223" t="str">
            <v>U</v>
          </cell>
          <cell r="G1223">
            <v>0.24326805385556916</v>
          </cell>
        </row>
        <row r="1224">
          <cell r="A1224" t="str">
            <v>Rut_20-NTH CANTERBURY-National Strategic-R</v>
          </cell>
          <cell r="B1224" t="str">
            <v>Rut_20</v>
          </cell>
          <cell r="C1224">
            <v>2015</v>
          </cell>
          <cell r="D1224" t="str">
            <v>NTH CANTERBURY</v>
          </cell>
          <cell r="E1224" t="str">
            <v>National Strategic</v>
          </cell>
          <cell r="F1224" t="str">
            <v>R</v>
          </cell>
          <cell r="G1224">
            <v>0.55297051085718774</v>
          </cell>
        </row>
        <row r="1225">
          <cell r="A1225" t="str">
            <v>Rut_20-NTH CANTERBURY-National Strategic-U</v>
          </cell>
          <cell r="B1225" t="str">
            <v>Rut_20</v>
          </cell>
          <cell r="C1225">
            <v>2015</v>
          </cell>
          <cell r="D1225" t="str">
            <v>NTH CANTERBURY</v>
          </cell>
          <cell r="E1225" t="str">
            <v>National Strategic</v>
          </cell>
          <cell r="F1225" t="str">
            <v>U</v>
          </cell>
          <cell r="G1225">
            <v>0.53861788617886175</v>
          </cell>
        </row>
        <row r="1226">
          <cell r="A1226" t="str">
            <v>Rut_20-NTH CANTERBURY-Regional Connector-R</v>
          </cell>
          <cell r="B1226" t="str">
            <v>Rut_20</v>
          </cell>
          <cell r="C1226">
            <v>2015</v>
          </cell>
          <cell r="D1226" t="str">
            <v>NTH CANTERBURY</v>
          </cell>
          <cell r="E1226" t="str">
            <v>Regional Connector</v>
          </cell>
          <cell r="F1226" t="str">
            <v>R</v>
          </cell>
          <cell r="G1226">
            <v>0.41688160949187514</v>
          </cell>
        </row>
        <row r="1227">
          <cell r="A1227" t="str">
            <v>Rut_20-NTH CANTERBURY-Regional Connector-U</v>
          </cell>
          <cell r="B1227" t="str">
            <v>Rut_20</v>
          </cell>
          <cell r="C1227">
            <v>2015</v>
          </cell>
          <cell r="D1227" t="str">
            <v>NTH CANTERBURY</v>
          </cell>
          <cell r="E1227" t="str">
            <v>Regional Connector</v>
          </cell>
          <cell r="F1227" t="str">
            <v>U</v>
          </cell>
          <cell r="G1227">
            <v>0.75183374083129584</v>
          </cell>
        </row>
        <row r="1228">
          <cell r="A1228" t="str">
            <v>Rut_20-NTH CANTERBURY-Regional Distributor-R</v>
          </cell>
          <cell r="B1228" t="str">
            <v>Rut_20</v>
          </cell>
          <cell r="C1228">
            <v>2015</v>
          </cell>
          <cell r="D1228" t="str">
            <v>NTH CANTERBURY</v>
          </cell>
          <cell r="E1228" t="str">
            <v>Regional Distributor</v>
          </cell>
          <cell r="F1228" t="str">
            <v>R</v>
          </cell>
          <cell r="G1228">
            <v>0.36819914520041586</v>
          </cell>
        </row>
        <row r="1229">
          <cell r="A1229" t="str">
            <v>Rut_20-NTH CANTERBURY-Regional Distributor-U</v>
          </cell>
          <cell r="B1229" t="str">
            <v>Rut_20</v>
          </cell>
          <cell r="C1229">
            <v>2015</v>
          </cell>
          <cell r="D1229" t="str">
            <v>NTH CANTERBURY</v>
          </cell>
          <cell r="E1229" t="str">
            <v>Regional Distributor</v>
          </cell>
          <cell r="F1229" t="str">
            <v>U</v>
          </cell>
          <cell r="G1229">
            <v>5.4713804713804715E-2</v>
          </cell>
        </row>
        <row r="1230">
          <cell r="A1230" t="str">
            <v>Rut_20-NTH CANTERBURY-Regional Strategic-R</v>
          </cell>
          <cell r="B1230" t="str">
            <v>Rut_20</v>
          </cell>
          <cell r="C1230">
            <v>2015</v>
          </cell>
          <cell r="D1230" t="str">
            <v>NTH CANTERBURY</v>
          </cell>
          <cell r="E1230" t="str">
            <v>Regional Strategic</v>
          </cell>
          <cell r="F1230" t="str">
            <v>R</v>
          </cell>
          <cell r="G1230">
            <v>0.27325119236883944</v>
          </cell>
        </row>
        <row r="1231">
          <cell r="A1231" t="str">
            <v>Rut_20-NTH CANTERBURY-Regional Strategic-U</v>
          </cell>
          <cell r="B1231" t="str">
            <v>Rut_20</v>
          </cell>
          <cell r="C1231">
            <v>2015</v>
          </cell>
          <cell r="D1231" t="str">
            <v>NTH CANTERBURY</v>
          </cell>
          <cell r="E1231" t="str">
            <v>Regional Strategic</v>
          </cell>
          <cell r="F1231" t="str">
            <v>U</v>
          </cell>
          <cell r="G1231">
            <v>0.44392523364485981</v>
          </cell>
        </row>
        <row r="1232">
          <cell r="A1232" t="str">
            <v>Rut_20-OTAGO CENTRAL-Regional Connector-R</v>
          </cell>
          <cell r="B1232" t="str">
            <v>Rut_20</v>
          </cell>
          <cell r="C1232">
            <v>2015</v>
          </cell>
          <cell r="D1232" t="str">
            <v>OTAGO CENTRAL</v>
          </cell>
          <cell r="E1232" t="str">
            <v>Regional Connector</v>
          </cell>
          <cell r="F1232" t="str">
            <v>R</v>
          </cell>
          <cell r="G1232">
            <v>0.69187724223990021</v>
          </cell>
        </row>
        <row r="1233">
          <cell r="A1233" t="str">
            <v>Rut_20-OTAGO CENTRAL-Regional Connector-U</v>
          </cell>
          <cell r="B1233" t="str">
            <v>Rut_20</v>
          </cell>
          <cell r="C1233">
            <v>2015</v>
          </cell>
          <cell r="D1233" t="str">
            <v>OTAGO CENTRAL</v>
          </cell>
          <cell r="E1233" t="str">
            <v>Regional Connector</v>
          </cell>
          <cell r="F1233" t="str">
            <v>U</v>
          </cell>
          <cell r="G1233">
            <v>0.35947712418300654</v>
          </cell>
        </row>
        <row r="1234">
          <cell r="A1234" t="str">
            <v>Rut_20-OTAGO CENTRAL-Regional Distributor-R</v>
          </cell>
          <cell r="B1234" t="str">
            <v>Rut_20</v>
          </cell>
          <cell r="C1234">
            <v>2015</v>
          </cell>
          <cell r="D1234" t="str">
            <v>OTAGO CENTRAL</v>
          </cell>
          <cell r="E1234" t="str">
            <v>Regional Distributor</v>
          </cell>
          <cell r="F1234" t="str">
            <v>R</v>
          </cell>
          <cell r="G1234">
            <v>0.41776750330250989</v>
          </cell>
        </row>
        <row r="1235">
          <cell r="A1235" t="str">
            <v>Rut_20-OTAGO CENTRAL-Regional Distributor-U</v>
          </cell>
          <cell r="B1235" t="str">
            <v>Rut_20</v>
          </cell>
          <cell r="C1235">
            <v>2015</v>
          </cell>
          <cell r="D1235" t="str">
            <v>OTAGO CENTRAL</v>
          </cell>
          <cell r="E1235" t="str">
            <v>Regional Distributor</v>
          </cell>
          <cell r="F1235" t="str">
            <v>U</v>
          </cell>
          <cell r="G1235">
            <v>8.6805555555555559E-3</v>
          </cell>
        </row>
        <row r="1236">
          <cell r="A1236" t="str">
            <v>Rut_20-OTAGO CENTRAL-Regional Strategic-R</v>
          </cell>
          <cell r="B1236" t="str">
            <v>Rut_20</v>
          </cell>
          <cell r="C1236">
            <v>2015</v>
          </cell>
          <cell r="D1236" t="str">
            <v>OTAGO CENTRAL</v>
          </cell>
          <cell r="E1236" t="str">
            <v>Regional Strategic</v>
          </cell>
          <cell r="F1236" t="str">
            <v>R</v>
          </cell>
          <cell r="G1236">
            <v>0.94705240174672489</v>
          </cell>
        </row>
        <row r="1237">
          <cell r="A1237" t="str">
            <v>Rut_20-OTAGO CENTRAL-Regional Strategic-U</v>
          </cell>
          <cell r="B1237" t="str">
            <v>Rut_20</v>
          </cell>
          <cell r="C1237">
            <v>2015</v>
          </cell>
          <cell r="D1237" t="str">
            <v>OTAGO CENTRAL</v>
          </cell>
          <cell r="E1237" t="str">
            <v>Regional Strategic</v>
          </cell>
          <cell r="F1237" t="str">
            <v>U</v>
          </cell>
          <cell r="G1237">
            <v>0.81162324649298601</v>
          </cell>
        </row>
        <row r="1238">
          <cell r="A1238" t="str">
            <v>Rut_20-PSMC005-High Volume-R</v>
          </cell>
          <cell r="B1238" t="str">
            <v>Rut_20</v>
          </cell>
          <cell r="C1238">
            <v>2015</v>
          </cell>
          <cell r="D1238" t="str">
            <v>PSMC 005</v>
          </cell>
          <cell r="E1238" t="str">
            <v>High Volume</v>
          </cell>
          <cell r="F1238" t="str">
            <v>R</v>
          </cell>
          <cell r="G1238">
            <v>1.1508413461538463</v>
          </cell>
        </row>
        <row r="1239">
          <cell r="A1239" t="str">
            <v>Rut_20-PSMC005-High Volume-U</v>
          </cell>
          <cell r="B1239" t="str">
            <v>Rut_20</v>
          </cell>
          <cell r="C1239">
            <v>2015</v>
          </cell>
          <cell r="D1239" t="str">
            <v>PSMC 005</v>
          </cell>
          <cell r="E1239" t="str">
            <v>High Volume</v>
          </cell>
          <cell r="F1239" t="str">
            <v>U</v>
          </cell>
          <cell r="G1239">
            <v>0.6875</v>
          </cell>
        </row>
        <row r="1240">
          <cell r="A1240" t="str">
            <v>Rut_20-PSMC005-National Strategic-R</v>
          </cell>
          <cell r="B1240" t="str">
            <v>Rut_20</v>
          </cell>
          <cell r="C1240">
            <v>2015</v>
          </cell>
          <cell r="D1240" t="str">
            <v>PSMC 005</v>
          </cell>
          <cell r="E1240" t="str">
            <v>National Strategic</v>
          </cell>
          <cell r="F1240" t="str">
            <v>R</v>
          </cell>
          <cell r="G1240">
            <v>1.4137055837563453</v>
          </cell>
        </row>
        <row r="1241">
          <cell r="A1241" t="str">
            <v>Rut_20-PSMC005-National Strategic-U</v>
          </cell>
          <cell r="B1241" t="str">
            <v>Rut_20</v>
          </cell>
          <cell r="C1241">
            <v>2015</v>
          </cell>
          <cell r="D1241" t="str">
            <v>PSMC 005</v>
          </cell>
          <cell r="E1241" t="str">
            <v>National Strategic</v>
          </cell>
          <cell r="F1241" t="str">
            <v>U</v>
          </cell>
          <cell r="G1241">
            <v>0.69690265486725667</v>
          </cell>
        </row>
        <row r="1242">
          <cell r="A1242" t="str">
            <v>Rut_20-PSMC005-Regional Distributor-R</v>
          </cell>
          <cell r="B1242" t="str">
            <v>Rut_20</v>
          </cell>
          <cell r="C1242">
            <v>2015</v>
          </cell>
          <cell r="D1242" t="str">
            <v>PSMC 005</v>
          </cell>
          <cell r="E1242" t="str">
            <v>Regional Distributor</v>
          </cell>
          <cell r="F1242" t="str">
            <v>R</v>
          </cell>
          <cell r="G1242">
            <v>0.83346670934699107</v>
          </cell>
        </row>
        <row r="1243">
          <cell r="A1243" t="str">
            <v>Rut_20-PSMC005-Regional Distributor-U</v>
          </cell>
          <cell r="B1243" t="str">
            <v>Rut_20</v>
          </cell>
          <cell r="C1243">
            <v>2015</v>
          </cell>
          <cell r="D1243" t="str">
            <v>PSMC 005</v>
          </cell>
          <cell r="E1243" t="str">
            <v>Regional Distributor</v>
          </cell>
          <cell r="F1243" t="str">
            <v>U</v>
          </cell>
          <cell r="G1243">
            <v>0.27725563909774437</v>
          </cell>
        </row>
        <row r="1244">
          <cell r="A1244" t="str">
            <v>Rut_20-PSMC006-Regional Connector-R</v>
          </cell>
          <cell r="B1244" t="str">
            <v>Rut_20</v>
          </cell>
          <cell r="C1244">
            <v>2015</v>
          </cell>
          <cell r="D1244" t="str">
            <v>PSMC 006</v>
          </cell>
          <cell r="E1244" t="str">
            <v>Regional Connector</v>
          </cell>
          <cell r="F1244" t="str">
            <v>R</v>
          </cell>
          <cell r="G1244">
            <v>0.32383193863319387</v>
          </cell>
        </row>
        <row r="1245">
          <cell r="A1245" t="str">
            <v>Rut_20-PSMC006-Regional Connector-U</v>
          </cell>
          <cell r="B1245" t="str">
            <v>Rut_20</v>
          </cell>
          <cell r="C1245">
            <v>2015</v>
          </cell>
          <cell r="D1245" t="str">
            <v>PSMC 006</v>
          </cell>
          <cell r="E1245" t="str">
            <v>Regional Connector</v>
          </cell>
          <cell r="F1245" t="str">
            <v>U</v>
          </cell>
          <cell r="G1245">
            <v>0.70741758241758246</v>
          </cell>
        </row>
        <row r="1246">
          <cell r="A1246" t="str">
            <v>Rut_20-PSMC006-Regional Distributor-R</v>
          </cell>
          <cell r="B1246" t="str">
            <v>Rut_20</v>
          </cell>
          <cell r="C1246">
            <v>2015</v>
          </cell>
          <cell r="D1246" t="str">
            <v>PSMC 006</v>
          </cell>
          <cell r="E1246" t="str">
            <v>Regional Distributor</v>
          </cell>
          <cell r="F1246" t="str">
            <v>R</v>
          </cell>
          <cell r="G1246">
            <v>0.53842190490210506</v>
          </cell>
        </row>
        <row r="1247">
          <cell r="A1247" t="str">
            <v>Rut_20-PSMC006-Regional Distributor-U</v>
          </cell>
          <cell r="B1247" t="str">
            <v>Rut_20</v>
          </cell>
          <cell r="C1247">
            <v>2015</v>
          </cell>
          <cell r="D1247" t="str">
            <v>PSMC 006</v>
          </cell>
          <cell r="E1247" t="str">
            <v>Regional Distributor</v>
          </cell>
          <cell r="F1247" t="str">
            <v>U</v>
          </cell>
          <cell r="G1247">
            <v>0.42279411764705882</v>
          </cell>
        </row>
        <row r="1248">
          <cell r="A1248" t="str">
            <v>Rut_20-PSMC006-Regional Strategic-R</v>
          </cell>
          <cell r="B1248" t="str">
            <v>Rut_20</v>
          </cell>
          <cell r="C1248">
            <v>2015</v>
          </cell>
          <cell r="D1248" t="str">
            <v>PSMC 006</v>
          </cell>
          <cell r="E1248" t="str">
            <v>Regional Strategic</v>
          </cell>
          <cell r="F1248" t="str">
            <v>R</v>
          </cell>
          <cell r="G1248">
            <v>0.56224585548952144</v>
          </cell>
        </row>
        <row r="1249">
          <cell r="A1249" t="str">
            <v>Rut_20-PSMC006-Regional Strategic-U</v>
          </cell>
          <cell r="B1249" t="str">
            <v>Rut_20</v>
          </cell>
          <cell r="C1249">
            <v>2015</v>
          </cell>
          <cell r="D1249" t="str">
            <v>PSMC 006</v>
          </cell>
          <cell r="E1249" t="str">
            <v>Regional Strategic</v>
          </cell>
          <cell r="F1249" t="str">
            <v>U</v>
          </cell>
          <cell r="G1249">
            <v>0.60589519650655022</v>
          </cell>
        </row>
        <row r="1250">
          <cell r="A1250" t="str">
            <v>Rut_20-ROTORUA DIST-Regional Connector-R</v>
          </cell>
          <cell r="B1250" t="str">
            <v>Rut_20</v>
          </cell>
          <cell r="C1250">
            <v>2015</v>
          </cell>
          <cell r="D1250" t="str">
            <v>ROTORUA DIST</v>
          </cell>
          <cell r="E1250" t="str">
            <v>Regional Connector</v>
          </cell>
          <cell r="F1250" t="str">
            <v>R</v>
          </cell>
          <cell r="G1250">
            <v>1.0265567765567765</v>
          </cell>
        </row>
        <row r="1251">
          <cell r="A1251" t="str">
            <v>Rut_20-ROTORUA DIST-Regional Distributor-R</v>
          </cell>
          <cell r="B1251" t="str">
            <v>Rut_20</v>
          </cell>
          <cell r="C1251">
            <v>2015</v>
          </cell>
          <cell r="D1251" t="str">
            <v>ROTORUA DIST</v>
          </cell>
          <cell r="E1251" t="str">
            <v>Regional Distributor</v>
          </cell>
          <cell r="F1251" t="str">
            <v>R</v>
          </cell>
          <cell r="G1251">
            <v>0.4645776566757493</v>
          </cell>
        </row>
        <row r="1252">
          <cell r="A1252" t="str">
            <v>Rut_20-ROTORUA DIST-Regional Distributor-U</v>
          </cell>
          <cell r="B1252" t="str">
            <v>Rut_20</v>
          </cell>
          <cell r="C1252">
            <v>2015</v>
          </cell>
          <cell r="D1252" t="str">
            <v>ROTORUA DIST</v>
          </cell>
          <cell r="E1252" t="str">
            <v>Regional Distributor</v>
          </cell>
          <cell r="F1252" t="str">
            <v>U</v>
          </cell>
          <cell r="G1252">
            <v>0.52330895795246801</v>
          </cell>
        </row>
        <row r="1253">
          <cell r="A1253" t="str">
            <v>Rut_20-ROTORUA DIST-Regional Strategic-R</v>
          </cell>
          <cell r="B1253" t="str">
            <v>Rut_20</v>
          </cell>
          <cell r="C1253">
            <v>2015</v>
          </cell>
          <cell r="D1253" t="str">
            <v>ROTORUA DIST</v>
          </cell>
          <cell r="E1253" t="str">
            <v>Regional Strategic</v>
          </cell>
          <cell r="F1253" t="str">
            <v>R</v>
          </cell>
          <cell r="G1253">
            <v>0.80873402312842357</v>
          </cell>
        </row>
        <row r="1254">
          <cell r="A1254" t="str">
            <v>Rut_20-ROTORUA DIST-Regional Strategic-U</v>
          </cell>
          <cell r="B1254" t="str">
            <v>Rut_20</v>
          </cell>
          <cell r="C1254">
            <v>2015</v>
          </cell>
          <cell r="D1254" t="str">
            <v>ROTORUA DIST</v>
          </cell>
          <cell r="E1254" t="str">
            <v>Regional Strategic</v>
          </cell>
          <cell r="F1254" t="str">
            <v>U</v>
          </cell>
          <cell r="G1254">
            <v>1.0868434737389496</v>
          </cell>
        </row>
        <row r="1255">
          <cell r="A1255" t="str">
            <v>Rut_20-SOUTHLAND-Regional Connector-R</v>
          </cell>
          <cell r="B1255" t="str">
            <v>Rut_20</v>
          </cell>
          <cell r="C1255">
            <v>2015</v>
          </cell>
          <cell r="D1255" t="str">
            <v>SOUTHLAND</v>
          </cell>
          <cell r="E1255" t="str">
            <v>Regional Connector</v>
          </cell>
          <cell r="F1255" t="str">
            <v>R</v>
          </cell>
          <cell r="G1255">
            <v>0.40960128322639783</v>
          </cell>
        </row>
        <row r="1256">
          <cell r="A1256" t="str">
            <v>Rut_20-SOUTHLAND-Regional Connector-U</v>
          </cell>
          <cell r="B1256" t="str">
            <v>Rut_20</v>
          </cell>
          <cell r="C1256">
            <v>2015</v>
          </cell>
          <cell r="D1256" t="str">
            <v>SOUTHLAND</v>
          </cell>
          <cell r="E1256" t="str">
            <v>Regional Connector</v>
          </cell>
          <cell r="F1256" t="str">
            <v>U</v>
          </cell>
          <cell r="G1256">
            <v>0.53534303534303529</v>
          </cell>
        </row>
        <row r="1257">
          <cell r="A1257" t="str">
            <v>Rut_20-SOUTHLAND-Regional Distributor-R</v>
          </cell>
          <cell r="B1257" t="str">
            <v>Rut_20</v>
          </cell>
          <cell r="C1257">
            <v>2015</v>
          </cell>
          <cell r="D1257" t="str">
            <v>SOUTHLAND</v>
          </cell>
          <cell r="E1257" t="str">
            <v>Regional Distributor</v>
          </cell>
          <cell r="F1257" t="str">
            <v>R</v>
          </cell>
          <cell r="G1257">
            <v>0.55673552961310435</v>
          </cell>
        </row>
        <row r="1258">
          <cell r="A1258" t="str">
            <v>Rut_20-SOUTHLAND-Regional Distributor-U</v>
          </cell>
          <cell r="B1258" t="str">
            <v>Rut_20</v>
          </cell>
          <cell r="C1258">
            <v>2015</v>
          </cell>
          <cell r="D1258" t="str">
            <v>SOUTHLAND</v>
          </cell>
          <cell r="E1258" t="str">
            <v>Regional Distributor</v>
          </cell>
          <cell r="F1258" t="str">
            <v>U</v>
          </cell>
          <cell r="G1258">
            <v>0.4125138427464009</v>
          </cell>
        </row>
        <row r="1259">
          <cell r="A1259" t="str">
            <v>Rut_20-SOUTHLAND-Regional Strategic-R</v>
          </cell>
          <cell r="B1259" t="str">
            <v>Rut_20</v>
          </cell>
          <cell r="C1259">
            <v>2015</v>
          </cell>
          <cell r="D1259" t="str">
            <v>SOUTHLAND</v>
          </cell>
          <cell r="E1259" t="str">
            <v>Regional Strategic</v>
          </cell>
          <cell r="F1259" t="str">
            <v>R</v>
          </cell>
          <cell r="G1259">
            <v>0.68464042437759964</v>
          </cell>
        </row>
        <row r="1260">
          <cell r="A1260" t="str">
            <v>Rut_20-SOUTHLAND-Regional Strategic-U</v>
          </cell>
          <cell r="B1260" t="str">
            <v>Rut_20</v>
          </cell>
          <cell r="C1260">
            <v>2015</v>
          </cell>
          <cell r="D1260" t="str">
            <v>SOUTHLAND</v>
          </cell>
          <cell r="E1260" t="str">
            <v>Regional Strategic</v>
          </cell>
          <cell r="F1260" t="str">
            <v>U</v>
          </cell>
          <cell r="G1260">
            <v>0.25719616204690832</v>
          </cell>
        </row>
        <row r="1261">
          <cell r="A1261" t="str">
            <v>Rut_20-STH CANTERBURY-National Strategic-R</v>
          </cell>
          <cell r="B1261" t="str">
            <v>Rut_20</v>
          </cell>
          <cell r="C1261">
            <v>2015</v>
          </cell>
          <cell r="D1261" t="str">
            <v>STH CANTERBURY</v>
          </cell>
          <cell r="E1261" t="str">
            <v>National Strategic</v>
          </cell>
          <cell r="F1261" t="str">
            <v>R</v>
          </cell>
          <cell r="G1261">
            <v>0.21059495277033696</v>
          </cell>
        </row>
        <row r="1262">
          <cell r="A1262" t="str">
            <v>Rut_20-STH CANTERBURY-National Strategic-U</v>
          </cell>
          <cell r="B1262" t="str">
            <v>Rut_20</v>
          </cell>
          <cell r="C1262">
            <v>2015</v>
          </cell>
          <cell r="D1262" t="str">
            <v>STH CANTERBURY</v>
          </cell>
          <cell r="E1262" t="str">
            <v>National Strategic</v>
          </cell>
          <cell r="F1262" t="str">
            <v>U</v>
          </cell>
          <cell r="G1262">
            <v>0.56556463595839523</v>
          </cell>
        </row>
        <row r="1263">
          <cell r="A1263" t="str">
            <v>Rut_20-STH CANTERBURY-Regional Connector-R</v>
          </cell>
          <cell r="B1263" t="str">
            <v>Rut_20</v>
          </cell>
          <cell r="C1263">
            <v>2015</v>
          </cell>
          <cell r="D1263" t="str">
            <v>STH CANTERBURY</v>
          </cell>
          <cell r="E1263" t="str">
            <v>Regional Connector</v>
          </cell>
          <cell r="F1263" t="str">
            <v>R</v>
          </cell>
          <cell r="G1263">
            <v>0.342346986596682</v>
          </cell>
        </row>
        <row r="1264">
          <cell r="A1264" t="str">
            <v>Rut_20-STH CANTERBURY-Regional Connector-U</v>
          </cell>
          <cell r="B1264" t="str">
            <v>Rut_20</v>
          </cell>
          <cell r="C1264">
            <v>2015</v>
          </cell>
          <cell r="D1264" t="str">
            <v>STH CANTERBURY</v>
          </cell>
          <cell r="E1264" t="str">
            <v>Regional Connector</v>
          </cell>
          <cell r="F1264" t="str">
            <v>U</v>
          </cell>
          <cell r="G1264">
            <v>0.12962962962962962</v>
          </cell>
        </row>
        <row r="1265">
          <cell r="A1265" t="str">
            <v>Rut_20-STH CANTERBURY-Regional Distributor-R</v>
          </cell>
          <cell r="B1265" t="str">
            <v>Rut_20</v>
          </cell>
          <cell r="C1265">
            <v>2015</v>
          </cell>
          <cell r="D1265" t="str">
            <v>STH CANTERBURY</v>
          </cell>
          <cell r="E1265" t="str">
            <v>Regional Distributor</v>
          </cell>
          <cell r="F1265" t="str">
            <v>R</v>
          </cell>
          <cell r="G1265">
            <v>0.29124074726824112</v>
          </cell>
        </row>
        <row r="1266">
          <cell r="A1266" t="str">
            <v>Rut_20-STH CANTERBURY-Regional Distributor-U</v>
          </cell>
          <cell r="B1266" t="str">
            <v>Rut_20</v>
          </cell>
          <cell r="C1266">
            <v>2015</v>
          </cell>
          <cell r="D1266" t="str">
            <v>STH CANTERBURY</v>
          </cell>
          <cell r="E1266" t="str">
            <v>Regional Distributor</v>
          </cell>
          <cell r="F1266" t="str">
            <v>U</v>
          </cell>
          <cell r="G1266">
            <v>0.2486910994764398</v>
          </cell>
        </row>
        <row r="1267">
          <cell r="A1267" t="str">
            <v>Rut_20-TAURANGA CITY-High Volume-R</v>
          </cell>
          <cell r="B1267" t="str">
            <v>Rut_20</v>
          </cell>
          <cell r="C1267">
            <v>2015</v>
          </cell>
          <cell r="D1267" t="str">
            <v>TAURANGA CITY</v>
          </cell>
          <cell r="E1267" t="str">
            <v>High Volume</v>
          </cell>
          <cell r="F1267" t="str">
            <v>R</v>
          </cell>
          <cell r="G1267">
            <v>0.64481268011527382</v>
          </cell>
        </row>
        <row r="1268">
          <cell r="A1268" t="str">
            <v>Rut_20-TAURANGA CITY-High Volume-U</v>
          </cell>
          <cell r="B1268" t="str">
            <v>Rut_20</v>
          </cell>
          <cell r="C1268">
            <v>2015</v>
          </cell>
          <cell r="D1268" t="str">
            <v>TAURANGA CITY</v>
          </cell>
          <cell r="E1268" t="str">
            <v>High Volume</v>
          </cell>
          <cell r="F1268" t="str">
            <v>U</v>
          </cell>
          <cell r="G1268">
            <v>0.70007235890014474</v>
          </cell>
        </row>
        <row r="1269">
          <cell r="A1269" t="str">
            <v>Rut_20-TAURANGA CITY-Regional Distributor-R</v>
          </cell>
          <cell r="B1269" t="str">
            <v>Rut_20</v>
          </cell>
          <cell r="C1269">
            <v>2015</v>
          </cell>
          <cell r="D1269" t="str">
            <v>TAURANGA CITY</v>
          </cell>
          <cell r="E1269" t="str">
            <v>Regional Distributor</v>
          </cell>
          <cell r="F1269" t="str">
            <v>R</v>
          </cell>
          <cell r="G1269">
            <v>0</v>
          </cell>
        </row>
        <row r="1270">
          <cell r="A1270" t="str">
            <v>Rut_20-TAURANGA CITY-Regional Strategic-R</v>
          </cell>
          <cell r="B1270" t="str">
            <v>Rut_20</v>
          </cell>
          <cell r="C1270">
            <v>2015</v>
          </cell>
          <cell r="D1270" t="str">
            <v>TAURANGA CITY</v>
          </cell>
          <cell r="E1270" t="str">
            <v>Regional Strategic</v>
          </cell>
          <cell r="F1270" t="str">
            <v>R</v>
          </cell>
          <cell r="G1270">
            <v>8.2236842105263153E-3</v>
          </cell>
        </row>
        <row r="1271">
          <cell r="A1271" t="str">
            <v>Rut_20-TAURANGA CITY-Regional Strategic-U</v>
          </cell>
          <cell r="B1271" t="str">
            <v>Rut_20</v>
          </cell>
          <cell r="C1271">
            <v>2015</v>
          </cell>
          <cell r="D1271" t="str">
            <v>TAURANGA CITY</v>
          </cell>
          <cell r="E1271" t="str">
            <v>Regional Strategic</v>
          </cell>
          <cell r="F1271" t="str">
            <v>U</v>
          </cell>
          <cell r="G1271">
            <v>0.32657657657657657</v>
          </cell>
        </row>
        <row r="1272">
          <cell r="A1272" t="str">
            <v>Rut_20-Unknown-High Volume-R</v>
          </cell>
          <cell r="B1272" t="str">
            <v>Rut_20</v>
          </cell>
          <cell r="C1272">
            <v>2015</v>
          </cell>
          <cell r="D1272" t="str">
            <v>Unknown</v>
          </cell>
          <cell r="E1272" t="str">
            <v>High Volume</v>
          </cell>
          <cell r="F1272" t="str">
            <v>R</v>
          </cell>
          <cell r="G1272">
            <v>0.41358784893267653</v>
          </cell>
        </row>
        <row r="1273">
          <cell r="A1273" t="str">
            <v>Rut_20-Unknown-High Volume-U</v>
          </cell>
          <cell r="B1273" t="str">
            <v>Rut_20</v>
          </cell>
          <cell r="C1273">
            <v>2015</v>
          </cell>
          <cell r="D1273" t="str">
            <v>Unknown</v>
          </cell>
          <cell r="E1273" t="str">
            <v>High Volume</v>
          </cell>
          <cell r="F1273" t="str">
            <v>U</v>
          </cell>
          <cell r="G1273">
            <v>0</v>
          </cell>
        </row>
        <row r="1274">
          <cell r="A1274" t="str">
            <v>Rut_20-Unknown-Regional Strategic-R</v>
          </cell>
          <cell r="B1274" t="str">
            <v>Rut_20</v>
          </cell>
          <cell r="C1274">
            <v>2015</v>
          </cell>
          <cell r="D1274" t="str">
            <v>Unknown</v>
          </cell>
          <cell r="E1274" t="str">
            <v>Regional Strategic</v>
          </cell>
          <cell r="F1274" t="str">
            <v>R</v>
          </cell>
          <cell r="G1274">
            <v>0</v>
          </cell>
        </row>
        <row r="1275">
          <cell r="A1275" t="str">
            <v>Rut_20-WELLINGTON-High Volume-R</v>
          </cell>
          <cell r="B1275" t="str">
            <v>Rut_20</v>
          </cell>
          <cell r="C1275">
            <v>2015</v>
          </cell>
          <cell r="D1275" t="str">
            <v>WELLINGTON</v>
          </cell>
          <cell r="E1275" t="str">
            <v>High Volume</v>
          </cell>
          <cell r="F1275" t="str">
            <v>R</v>
          </cell>
          <cell r="G1275">
            <v>0.3807984362078039</v>
          </cell>
        </row>
        <row r="1276">
          <cell r="A1276" t="str">
            <v>Rut_20-WELLINGTON-High Volume-U</v>
          </cell>
          <cell r="B1276" t="str">
            <v>Rut_20</v>
          </cell>
          <cell r="C1276">
            <v>2015</v>
          </cell>
          <cell r="D1276" t="str">
            <v>WELLINGTON</v>
          </cell>
          <cell r="E1276" t="str">
            <v>High Volume</v>
          </cell>
          <cell r="F1276" t="str">
            <v>U</v>
          </cell>
          <cell r="G1276">
            <v>0.27077414772727271</v>
          </cell>
        </row>
        <row r="1277">
          <cell r="A1277" t="str">
            <v>Rut_20-WELLINGTON-National Strategic-R</v>
          </cell>
          <cell r="B1277" t="str">
            <v>Rut_20</v>
          </cell>
          <cell r="C1277">
            <v>2015</v>
          </cell>
          <cell r="D1277" t="str">
            <v>WELLINGTON</v>
          </cell>
          <cell r="E1277" t="str">
            <v>National Strategic</v>
          </cell>
          <cell r="F1277" t="str">
            <v>R</v>
          </cell>
          <cell r="G1277">
            <v>7.018144471071551E-2</v>
          </cell>
        </row>
        <row r="1278">
          <cell r="A1278" t="str">
            <v>Rut_20-WELLINGTON-Regional Distributor-R</v>
          </cell>
          <cell r="B1278" t="str">
            <v>Rut_20</v>
          </cell>
          <cell r="C1278">
            <v>2015</v>
          </cell>
          <cell r="D1278" t="str">
            <v>WELLINGTON</v>
          </cell>
          <cell r="E1278" t="str">
            <v>Regional Distributor</v>
          </cell>
          <cell r="F1278" t="str">
            <v>R</v>
          </cell>
          <cell r="G1278">
            <v>0.31008997429305912</v>
          </cell>
        </row>
        <row r="1279">
          <cell r="A1279" t="str">
            <v>Rut_20-WELLINGTON-Regional Distributor-U</v>
          </cell>
          <cell r="B1279" t="str">
            <v>Rut_20</v>
          </cell>
          <cell r="C1279">
            <v>2015</v>
          </cell>
          <cell r="D1279" t="str">
            <v>WELLINGTON</v>
          </cell>
          <cell r="E1279" t="str">
            <v>Regional Distributor</v>
          </cell>
          <cell r="F1279" t="str">
            <v>U</v>
          </cell>
          <cell r="G1279">
            <v>0.24764150943396226</v>
          </cell>
        </row>
        <row r="1280">
          <cell r="A1280" t="str">
            <v>Rut_20-WELLINGTON-Regional Strategic-R</v>
          </cell>
          <cell r="B1280" t="str">
            <v>Rut_20</v>
          </cell>
          <cell r="C1280">
            <v>2015</v>
          </cell>
          <cell r="D1280" t="str">
            <v>WELLINGTON</v>
          </cell>
          <cell r="E1280" t="str">
            <v>Regional Strategic</v>
          </cell>
          <cell r="F1280" t="str">
            <v>R</v>
          </cell>
          <cell r="G1280">
            <v>0.67054802456262308</v>
          </cell>
        </row>
        <row r="1281">
          <cell r="A1281" t="str">
            <v>Rut_20-WELLINGTON-Regional Strategic-U</v>
          </cell>
          <cell r="B1281" t="str">
            <v>Rut_20</v>
          </cell>
          <cell r="C1281">
            <v>2015</v>
          </cell>
          <cell r="D1281" t="str">
            <v>WELLINGTON</v>
          </cell>
          <cell r="E1281" t="str">
            <v>Regional Strategic</v>
          </cell>
          <cell r="F1281" t="str">
            <v>U</v>
          </cell>
          <cell r="G1281">
            <v>0.15805984555984556</v>
          </cell>
        </row>
        <row r="1282">
          <cell r="A1282" t="str">
            <v>Rut_20-WEST COAST-Regional Connector-R</v>
          </cell>
          <cell r="B1282" t="str">
            <v>Rut_20</v>
          </cell>
          <cell r="C1282">
            <v>2015</v>
          </cell>
          <cell r="D1282" t="str">
            <v>WEST COAST</v>
          </cell>
          <cell r="E1282" t="str">
            <v>Regional Connector</v>
          </cell>
          <cell r="F1282" t="str">
            <v>R</v>
          </cell>
          <cell r="G1282">
            <v>0.7068975507996601</v>
          </cell>
        </row>
        <row r="1283">
          <cell r="A1283" t="str">
            <v>Rut_20-WEST COAST-Regional Connector-U</v>
          </cell>
          <cell r="B1283" t="str">
            <v>Rut_20</v>
          </cell>
          <cell r="C1283">
            <v>2015</v>
          </cell>
          <cell r="D1283" t="str">
            <v>WEST COAST</v>
          </cell>
          <cell r="E1283" t="str">
            <v>Regional Connector</v>
          </cell>
          <cell r="F1283" t="str">
            <v>U</v>
          </cell>
          <cell r="G1283">
            <v>0.26785714285714285</v>
          </cell>
        </row>
        <row r="1284">
          <cell r="A1284" t="str">
            <v>Rut_20-WEST COAST-Regional Distributor-R</v>
          </cell>
          <cell r="B1284" t="str">
            <v>Rut_20</v>
          </cell>
          <cell r="C1284">
            <v>2015</v>
          </cell>
          <cell r="D1284" t="str">
            <v>WEST COAST</v>
          </cell>
          <cell r="E1284" t="str">
            <v>Regional Distributor</v>
          </cell>
          <cell r="F1284" t="str">
            <v>R</v>
          </cell>
          <cell r="G1284">
            <v>0.33774373259052926</v>
          </cell>
        </row>
        <row r="1285">
          <cell r="A1285" t="str">
            <v>Rut_20-WEST COAST-Regional Distributor-U</v>
          </cell>
          <cell r="B1285" t="str">
            <v>Rut_20</v>
          </cell>
          <cell r="C1285">
            <v>2015</v>
          </cell>
          <cell r="D1285" t="str">
            <v>WEST COAST</v>
          </cell>
          <cell r="E1285" t="str">
            <v>Regional Distributor</v>
          </cell>
          <cell r="F1285" t="str">
            <v>U</v>
          </cell>
          <cell r="G1285">
            <v>0.32548701298701299</v>
          </cell>
        </row>
        <row r="1286">
          <cell r="A1286" t="str">
            <v>Rut_20-WEST COAST-Regional Strategic-R</v>
          </cell>
          <cell r="B1286" t="str">
            <v>Rut_20</v>
          </cell>
          <cell r="C1286">
            <v>2015</v>
          </cell>
          <cell r="D1286" t="str">
            <v>WEST COAST</v>
          </cell>
          <cell r="E1286" t="str">
            <v>Regional Strategic</v>
          </cell>
          <cell r="F1286" t="str">
            <v>R</v>
          </cell>
          <cell r="G1286">
            <v>0.77798359354326541</v>
          </cell>
        </row>
        <row r="1287">
          <cell r="A1287" t="str">
            <v>Rut_20-WEST COAST-Regional Strategic-U</v>
          </cell>
          <cell r="B1287" t="str">
            <v>Rut_20</v>
          </cell>
          <cell r="C1287">
            <v>2015</v>
          </cell>
          <cell r="D1287" t="str">
            <v>WEST COAST</v>
          </cell>
          <cell r="E1287" t="str">
            <v>Regional Strategic</v>
          </cell>
          <cell r="F1287" t="str">
            <v>U</v>
          </cell>
          <cell r="G1287">
            <v>1.1655405405405406</v>
          </cell>
        </row>
        <row r="1288">
          <cell r="A1288" t="str">
            <v>Rut_20-WEST WAIKATO-High Volume-R</v>
          </cell>
          <cell r="B1288" t="str">
            <v>Rut_20</v>
          </cell>
          <cell r="C1288">
            <v>2015</v>
          </cell>
          <cell r="D1288" t="str">
            <v>WEST WAIKATO</v>
          </cell>
          <cell r="E1288" t="str">
            <v>High Volume</v>
          </cell>
          <cell r="F1288" t="str">
            <v>R</v>
          </cell>
          <cell r="G1288">
            <v>0.59991342672753034</v>
          </cell>
        </row>
        <row r="1289">
          <cell r="A1289" t="str">
            <v>Rut_20-WEST WAIKATO-High Volume-U</v>
          </cell>
          <cell r="B1289" t="str">
            <v>Rut_20</v>
          </cell>
          <cell r="C1289">
            <v>2015</v>
          </cell>
          <cell r="D1289" t="str">
            <v>WEST WAIKATO</v>
          </cell>
          <cell r="E1289" t="str">
            <v>High Volume</v>
          </cell>
          <cell r="F1289" t="str">
            <v>U</v>
          </cell>
          <cell r="G1289">
            <v>0.63504406428201143</v>
          </cell>
        </row>
        <row r="1290">
          <cell r="A1290" t="str">
            <v>Rut_20-WEST WAIKATO-Regional Connector-R</v>
          </cell>
          <cell r="B1290" t="str">
            <v>Rut_20</v>
          </cell>
          <cell r="C1290">
            <v>2015</v>
          </cell>
          <cell r="D1290" t="str">
            <v>WEST WAIKATO</v>
          </cell>
          <cell r="E1290" t="str">
            <v>Regional Connector</v>
          </cell>
          <cell r="F1290" t="str">
            <v>R</v>
          </cell>
          <cell r="G1290">
            <v>0.3298611111111111</v>
          </cell>
        </row>
        <row r="1291">
          <cell r="A1291" t="str">
            <v>Rut_20-WEST WAIKATO-Regional Connector-U</v>
          </cell>
          <cell r="B1291" t="str">
            <v>Rut_20</v>
          </cell>
          <cell r="C1291">
            <v>2015</v>
          </cell>
          <cell r="D1291" t="str">
            <v>WEST WAIKATO</v>
          </cell>
          <cell r="E1291" t="str">
            <v>Regional Connector</v>
          </cell>
          <cell r="F1291" t="str">
            <v>U</v>
          </cell>
          <cell r="G1291">
            <v>0.16016713091922005</v>
          </cell>
        </row>
        <row r="1292">
          <cell r="A1292" t="str">
            <v>Rut_20-WEST WAIKATO-Regional Distributor-R</v>
          </cell>
          <cell r="B1292" t="str">
            <v>Rut_20</v>
          </cell>
          <cell r="C1292">
            <v>2015</v>
          </cell>
          <cell r="D1292" t="str">
            <v>WEST WAIKATO</v>
          </cell>
          <cell r="E1292" t="str">
            <v>Regional Distributor</v>
          </cell>
          <cell r="F1292" t="str">
            <v>R</v>
          </cell>
          <cell r="G1292">
            <v>0.38732394366197181</v>
          </cell>
        </row>
        <row r="1293">
          <cell r="A1293" t="str">
            <v>Rut_20-WEST WAIKATO-Regional Distributor-U</v>
          </cell>
          <cell r="B1293" t="str">
            <v>Rut_20</v>
          </cell>
          <cell r="C1293">
            <v>2015</v>
          </cell>
          <cell r="D1293" t="str">
            <v>WEST WAIKATO</v>
          </cell>
          <cell r="E1293" t="str">
            <v>Regional Distributor</v>
          </cell>
          <cell r="F1293" t="str">
            <v>U</v>
          </cell>
          <cell r="G1293">
            <v>6.4516129032258063E-2</v>
          </cell>
        </row>
        <row r="1294">
          <cell r="A1294" t="str">
            <v>Rut_20-WEST WAIKATO-Regional Strategic-R</v>
          </cell>
          <cell r="B1294" t="str">
            <v>Rut_20</v>
          </cell>
          <cell r="C1294">
            <v>2015</v>
          </cell>
          <cell r="D1294" t="str">
            <v>WEST WAIKATO</v>
          </cell>
          <cell r="E1294" t="str">
            <v>Regional Strategic</v>
          </cell>
          <cell r="F1294" t="str">
            <v>R</v>
          </cell>
          <cell r="G1294">
            <v>0.3878012048192771</v>
          </cell>
        </row>
        <row r="1295">
          <cell r="A1295" t="str">
            <v>Rut_20-WEST WAIKATO-Regional Strategic-U</v>
          </cell>
          <cell r="B1295" t="str">
            <v>Rut_20</v>
          </cell>
          <cell r="C1295">
            <v>2015</v>
          </cell>
          <cell r="D1295" t="str">
            <v>WEST WAIKATO</v>
          </cell>
          <cell r="E1295" t="str">
            <v>Regional Strategic</v>
          </cell>
          <cell r="F1295" t="str">
            <v>U</v>
          </cell>
          <cell r="G1295">
            <v>0.37749287749287747</v>
          </cell>
        </row>
        <row r="1296">
          <cell r="A1296" t="str">
            <v>Rut_20-WEST WHANGANUI-National Strategic-R</v>
          </cell>
          <cell r="B1296" t="str">
            <v>Rut_20</v>
          </cell>
          <cell r="C1296">
            <v>2015</v>
          </cell>
          <cell r="D1296" t="str">
            <v>WEST WHANGANUI</v>
          </cell>
          <cell r="E1296" t="str">
            <v>National Strategic</v>
          </cell>
          <cell r="F1296" t="str">
            <v>R</v>
          </cell>
          <cell r="G1296">
            <v>0.35507025045815516</v>
          </cell>
        </row>
        <row r="1297">
          <cell r="A1297" t="str">
            <v>Rut_20-WEST WHANGANUI-National Strategic-U</v>
          </cell>
          <cell r="B1297" t="str">
            <v>Rut_20</v>
          </cell>
          <cell r="C1297">
            <v>2015</v>
          </cell>
          <cell r="D1297" t="str">
            <v>WEST WHANGANUI</v>
          </cell>
          <cell r="E1297" t="str">
            <v>National Strategic</v>
          </cell>
          <cell r="F1297" t="str">
            <v>U</v>
          </cell>
          <cell r="G1297">
            <v>0</v>
          </cell>
        </row>
        <row r="1298">
          <cell r="A1298" t="str">
            <v>Rut_20-WEST WHANGANUI-Regional Connector-R</v>
          </cell>
          <cell r="B1298" t="str">
            <v>Rut_20</v>
          </cell>
          <cell r="C1298">
            <v>2015</v>
          </cell>
          <cell r="D1298" t="str">
            <v>WEST WHANGANUI</v>
          </cell>
          <cell r="E1298" t="str">
            <v>Regional Connector</v>
          </cell>
          <cell r="F1298" t="str">
            <v>R</v>
          </cell>
          <cell r="G1298">
            <v>0.59713691301763427</v>
          </cell>
        </row>
        <row r="1299">
          <cell r="A1299" t="str">
            <v>Rut_20-WEST WHANGANUI-Regional Connector-U</v>
          </cell>
          <cell r="B1299" t="str">
            <v>Rut_20</v>
          </cell>
          <cell r="C1299">
            <v>2015</v>
          </cell>
          <cell r="D1299" t="str">
            <v>WEST WHANGANUI</v>
          </cell>
          <cell r="E1299" t="str">
            <v>Regional Connector</v>
          </cell>
          <cell r="F1299" t="str">
            <v>U</v>
          </cell>
          <cell r="G1299">
            <v>6.7307692307692304E-2</v>
          </cell>
        </row>
        <row r="1300">
          <cell r="A1300" t="str">
            <v>Rut_20-WEST WHANGANUI-Regional Distributor-R</v>
          </cell>
          <cell r="B1300" t="str">
            <v>Rut_20</v>
          </cell>
          <cell r="C1300">
            <v>2015</v>
          </cell>
          <cell r="D1300" t="str">
            <v>WEST WHANGANUI</v>
          </cell>
          <cell r="E1300" t="str">
            <v>Regional Distributor</v>
          </cell>
          <cell r="F1300" t="str">
            <v>R</v>
          </cell>
          <cell r="G1300">
            <v>0.99203601108033246</v>
          </cell>
        </row>
        <row r="1301">
          <cell r="A1301" t="str">
            <v>Rut_20-WEST WHANGANUI-Regional Distributor-U</v>
          </cell>
          <cell r="B1301" t="str">
            <v>Rut_20</v>
          </cell>
          <cell r="C1301">
            <v>2015</v>
          </cell>
          <cell r="D1301" t="str">
            <v>WEST WHANGANUI</v>
          </cell>
          <cell r="E1301" t="str">
            <v>Regional Distributor</v>
          </cell>
          <cell r="F1301" t="str">
            <v>U</v>
          </cell>
          <cell r="G1301">
            <v>0.45058139534883723</v>
          </cell>
        </row>
        <row r="1302">
          <cell r="A1302" t="str">
            <v>Rut_20-WEST WHANGANUI-Regional Strategic-R</v>
          </cell>
          <cell r="B1302" t="str">
            <v>Rut_20</v>
          </cell>
          <cell r="C1302">
            <v>2015</v>
          </cell>
          <cell r="D1302" t="str">
            <v>WEST WHANGANUI</v>
          </cell>
          <cell r="E1302" t="str">
            <v>Regional Strategic</v>
          </cell>
          <cell r="F1302" t="str">
            <v>R</v>
          </cell>
          <cell r="G1302">
            <v>1.2863279108024128</v>
          </cell>
        </row>
        <row r="1303">
          <cell r="A1303" t="str">
            <v>Rut_20-WEST WHANGANUI-Regional Strategic-U</v>
          </cell>
          <cell r="B1303" t="str">
            <v>Rut_20</v>
          </cell>
          <cell r="C1303">
            <v>2015</v>
          </cell>
          <cell r="D1303" t="str">
            <v>WEST WHANGANUI</v>
          </cell>
          <cell r="E1303" t="str">
            <v>Regional Strategic</v>
          </cell>
          <cell r="F1303" t="str">
            <v>U</v>
          </cell>
          <cell r="G1303">
            <v>0.88035139816877006</v>
          </cell>
        </row>
        <row r="1304">
          <cell r="A1304" t="str">
            <v>Rut_20-Auckland Alliance-All-R</v>
          </cell>
          <cell r="B1304" t="str">
            <v>Rut_20</v>
          </cell>
          <cell r="C1304">
            <v>2015</v>
          </cell>
          <cell r="D1304" t="str">
            <v>AUCK ALLIANCE</v>
          </cell>
          <cell r="E1304" t="str">
            <v>All</v>
          </cell>
          <cell r="F1304" t="str">
            <v>R</v>
          </cell>
          <cell r="G1304">
            <v>5.7661525029103607E-2</v>
          </cell>
        </row>
        <row r="1305">
          <cell r="A1305" t="str">
            <v>Rut_20-Auckland Alliance-All-U</v>
          </cell>
          <cell r="B1305" t="str">
            <v>Rut_20</v>
          </cell>
          <cell r="C1305">
            <v>2015</v>
          </cell>
          <cell r="D1305" t="str">
            <v>AUCK ALLIANCE</v>
          </cell>
          <cell r="E1305" t="str">
            <v>All</v>
          </cell>
          <cell r="F1305" t="str">
            <v>U</v>
          </cell>
          <cell r="G1305">
            <v>0.28162055335968378</v>
          </cell>
        </row>
        <row r="1306">
          <cell r="A1306" t="str">
            <v>Rut_20-BOP EAST-All-R</v>
          </cell>
          <cell r="B1306" t="str">
            <v>Rut_20</v>
          </cell>
          <cell r="C1306">
            <v>2015</v>
          </cell>
          <cell r="D1306" t="str">
            <v>BOP EAST</v>
          </cell>
          <cell r="E1306" t="str">
            <v>All</v>
          </cell>
          <cell r="F1306" t="str">
            <v>R</v>
          </cell>
          <cell r="G1306">
            <v>0.46423843147144117</v>
          </cell>
        </row>
        <row r="1307">
          <cell r="A1307" t="str">
            <v>Rut_20-BOP EAST-All-U</v>
          </cell>
          <cell r="B1307" t="str">
            <v>Rut_20</v>
          </cell>
          <cell r="C1307">
            <v>2015</v>
          </cell>
          <cell r="D1307" t="str">
            <v>BOP EAST</v>
          </cell>
          <cell r="E1307" t="str">
            <v>All</v>
          </cell>
          <cell r="F1307" t="str">
            <v>U</v>
          </cell>
          <cell r="G1307">
            <v>0.23642732049036777</v>
          </cell>
        </row>
        <row r="1308">
          <cell r="A1308" t="str">
            <v>Rut_20-BOP WEST-All-R</v>
          </cell>
          <cell r="B1308" t="str">
            <v>Rut_20</v>
          </cell>
          <cell r="C1308">
            <v>2015</v>
          </cell>
          <cell r="D1308" t="str">
            <v>BOP WEST</v>
          </cell>
          <cell r="E1308" t="str">
            <v>All</v>
          </cell>
          <cell r="F1308" t="str">
            <v>R</v>
          </cell>
          <cell r="G1308">
            <v>0.86473153642668188</v>
          </cell>
        </row>
        <row r="1309">
          <cell r="A1309" t="str">
            <v>Rut_20-BOP WEST-All-U</v>
          </cell>
          <cell r="B1309" t="str">
            <v>Rut_20</v>
          </cell>
          <cell r="C1309">
            <v>2015</v>
          </cell>
          <cell r="D1309" t="str">
            <v>BOP WEST</v>
          </cell>
          <cell r="E1309" t="str">
            <v>All</v>
          </cell>
          <cell r="F1309" t="str">
            <v>U</v>
          </cell>
          <cell r="G1309">
            <v>0.56652046783625731</v>
          </cell>
        </row>
        <row r="1310">
          <cell r="A1310" t="str">
            <v>Rut_20-CENTRAL WAIKATO-All-R</v>
          </cell>
          <cell r="B1310" t="str">
            <v>Rut_20</v>
          </cell>
          <cell r="C1310">
            <v>2015</v>
          </cell>
          <cell r="D1310" t="str">
            <v>CENTRAL WAIKATO</v>
          </cell>
          <cell r="E1310" t="str">
            <v>All</v>
          </cell>
          <cell r="F1310" t="str">
            <v>R</v>
          </cell>
          <cell r="G1310">
            <v>1.0861808570889182</v>
          </cell>
        </row>
        <row r="1311">
          <cell r="A1311" t="str">
            <v>Rut_20-CENTRAL WAIKATO-All-U</v>
          </cell>
          <cell r="B1311" t="str">
            <v>Rut_20</v>
          </cell>
          <cell r="C1311">
            <v>2015</v>
          </cell>
          <cell r="D1311" t="str">
            <v>CENTRAL WAIKATO</v>
          </cell>
          <cell r="E1311" t="str">
            <v>All</v>
          </cell>
          <cell r="F1311" t="str">
            <v>U</v>
          </cell>
          <cell r="G1311">
            <v>0.97209082308420058</v>
          </cell>
        </row>
        <row r="1312">
          <cell r="A1312" t="str">
            <v>Rut_20-COASTAL OTAGO-All-R</v>
          </cell>
          <cell r="B1312" t="str">
            <v>Rut_20</v>
          </cell>
          <cell r="C1312">
            <v>2015</v>
          </cell>
          <cell r="D1312" t="str">
            <v>COASTAL OTAGO</v>
          </cell>
          <cell r="E1312" t="str">
            <v>All</v>
          </cell>
          <cell r="F1312" t="str">
            <v>R</v>
          </cell>
          <cell r="G1312">
            <v>0.73203774973116753</v>
          </cell>
        </row>
        <row r="1313">
          <cell r="A1313" t="str">
            <v>Rut_20-COASTAL OTAGO-All-U</v>
          </cell>
          <cell r="B1313" t="str">
            <v>Rut_20</v>
          </cell>
          <cell r="C1313">
            <v>2015</v>
          </cell>
          <cell r="D1313" t="str">
            <v>COASTAL OTAGO</v>
          </cell>
          <cell r="E1313" t="str">
            <v>All</v>
          </cell>
          <cell r="F1313" t="str">
            <v>U</v>
          </cell>
          <cell r="G1313">
            <v>0.3531660295828486</v>
          </cell>
        </row>
        <row r="1314">
          <cell r="A1314" t="str">
            <v>Rut_20-EAST WAIKATO-All-R</v>
          </cell>
          <cell r="B1314" t="str">
            <v>Rut_20</v>
          </cell>
          <cell r="C1314">
            <v>2015</v>
          </cell>
          <cell r="D1314" t="str">
            <v>EAST WAIKATO</v>
          </cell>
          <cell r="E1314" t="str">
            <v>All</v>
          </cell>
          <cell r="F1314" t="str">
            <v>R</v>
          </cell>
          <cell r="G1314">
            <v>1.2996815985946422</v>
          </cell>
        </row>
        <row r="1315">
          <cell r="A1315" t="str">
            <v>Rut_20-EAST WAIKATO-All-U</v>
          </cell>
          <cell r="B1315" t="str">
            <v>Rut_20</v>
          </cell>
          <cell r="C1315">
            <v>2015</v>
          </cell>
          <cell r="D1315" t="str">
            <v>EAST WAIKATO</v>
          </cell>
          <cell r="E1315" t="str">
            <v>All</v>
          </cell>
          <cell r="F1315" t="str">
            <v>U</v>
          </cell>
          <cell r="G1315">
            <v>1.0192598187311179</v>
          </cell>
        </row>
        <row r="1316">
          <cell r="A1316" t="str">
            <v>Rut_20-EAST WHANGANUI-All-R</v>
          </cell>
          <cell r="B1316" t="str">
            <v>Rut_20</v>
          </cell>
          <cell r="C1316">
            <v>2015</v>
          </cell>
          <cell r="D1316" t="str">
            <v>EAST WHANGANUI</v>
          </cell>
          <cell r="E1316" t="str">
            <v>All</v>
          </cell>
          <cell r="F1316" t="str">
            <v>R</v>
          </cell>
          <cell r="G1316">
            <v>0.56661938018332603</v>
          </cell>
        </row>
        <row r="1317">
          <cell r="A1317" t="str">
            <v>Rut_20-EAST WHANGANUI-All-U</v>
          </cell>
          <cell r="B1317" t="str">
            <v>Rut_20</v>
          </cell>
          <cell r="C1317">
            <v>2015</v>
          </cell>
          <cell r="D1317" t="str">
            <v>EAST WHANGANUI</v>
          </cell>
          <cell r="E1317" t="str">
            <v>All</v>
          </cell>
          <cell r="F1317" t="str">
            <v>U</v>
          </cell>
          <cell r="G1317">
            <v>0.26615969581749049</v>
          </cell>
        </row>
        <row r="1318">
          <cell r="A1318" t="str">
            <v>Rut_20-GISBORNE-All-R</v>
          </cell>
          <cell r="B1318" t="str">
            <v>Rut_20</v>
          </cell>
          <cell r="C1318">
            <v>2015</v>
          </cell>
          <cell r="D1318" t="str">
            <v>GISBORNE</v>
          </cell>
          <cell r="E1318" t="str">
            <v>All</v>
          </cell>
          <cell r="F1318" t="str">
            <v>R</v>
          </cell>
          <cell r="G1318">
            <v>1.9148282331629682</v>
          </cell>
        </row>
        <row r="1319">
          <cell r="A1319" t="str">
            <v>Rut_20-GISBORNE-All-U</v>
          </cell>
          <cell r="B1319" t="str">
            <v>Rut_20</v>
          </cell>
          <cell r="C1319">
            <v>2015</v>
          </cell>
          <cell r="D1319" t="str">
            <v>GISBORNE</v>
          </cell>
          <cell r="E1319" t="str">
            <v>All</v>
          </cell>
          <cell r="F1319" t="str">
            <v>U</v>
          </cell>
          <cell r="G1319">
            <v>1.183782527881041</v>
          </cell>
        </row>
        <row r="1320">
          <cell r="A1320" t="str">
            <v>Rut_20-MARLBOROUGH-All-R</v>
          </cell>
          <cell r="B1320" t="str">
            <v>Rut_20</v>
          </cell>
          <cell r="C1320">
            <v>2015</v>
          </cell>
          <cell r="D1320" t="str">
            <v>MARLBOROUGH</v>
          </cell>
          <cell r="E1320" t="str">
            <v>All</v>
          </cell>
          <cell r="F1320" t="str">
            <v>R</v>
          </cell>
          <cell r="G1320">
            <v>0.46527949797704565</v>
          </cell>
        </row>
        <row r="1321">
          <cell r="A1321" t="str">
            <v>Rut_20-MARLBOROUGH-All-U</v>
          </cell>
          <cell r="B1321" t="str">
            <v>Rut_20</v>
          </cell>
          <cell r="C1321">
            <v>2015</v>
          </cell>
          <cell r="D1321" t="str">
            <v>MARLBOROUGH</v>
          </cell>
          <cell r="E1321" t="str">
            <v>All</v>
          </cell>
          <cell r="F1321" t="str">
            <v>U</v>
          </cell>
          <cell r="G1321">
            <v>0.45945157526254377</v>
          </cell>
        </row>
        <row r="1322">
          <cell r="A1322" t="str">
            <v>Rut_20-NAPIER-All-R</v>
          </cell>
          <cell r="B1322" t="str">
            <v>Rut_20</v>
          </cell>
          <cell r="C1322">
            <v>2015</v>
          </cell>
          <cell r="D1322" t="str">
            <v>NAPIER</v>
          </cell>
          <cell r="E1322" t="str">
            <v>All</v>
          </cell>
          <cell r="F1322" t="str">
            <v>R</v>
          </cell>
          <cell r="G1322">
            <v>0.48994284458122667</v>
          </cell>
        </row>
        <row r="1323">
          <cell r="A1323" t="str">
            <v>Rut_20-NAPIER-All-U</v>
          </cell>
          <cell r="B1323" t="str">
            <v>Rut_20</v>
          </cell>
          <cell r="C1323">
            <v>2015</v>
          </cell>
          <cell r="D1323" t="str">
            <v>NAPIER</v>
          </cell>
          <cell r="E1323" t="str">
            <v>All</v>
          </cell>
          <cell r="F1323" t="str">
            <v>U</v>
          </cell>
          <cell r="G1323">
            <v>0.27113652113652115</v>
          </cell>
        </row>
        <row r="1324">
          <cell r="A1324" t="str">
            <v>Rut_20-NELSON-All-R</v>
          </cell>
          <cell r="B1324" t="str">
            <v>Rut_20</v>
          </cell>
          <cell r="C1324">
            <v>2015</v>
          </cell>
          <cell r="D1324" t="str">
            <v>NELSON</v>
          </cell>
          <cell r="E1324" t="str">
            <v>All</v>
          </cell>
          <cell r="F1324" t="str">
            <v>R</v>
          </cell>
          <cell r="G1324">
            <v>0.44127112951975822</v>
          </cell>
        </row>
        <row r="1325">
          <cell r="A1325" t="str">
            <v>Rut_20-NELSON-All-U</v>
          </cell>
          <cell r="B1325" t="str">
            <v>Rut_20</v>
          </cell>
          <cell r="C1325">
            <v>2015</v>
          </cell>
          <cell r="D1325" t="str">
            <v>NELSON</v>
          </cell>
          <cell r="E1325" t="str">
            <v>All</v>
          </cell>
          <cell r="F1325" t="str">
            <v>U</v>
          </cell>
          <cell r="G1325">
            <v>0.31924795234549513</v>
          </cell>
        </row>
        <row r="1326">
          <cell r="A1326" t="str">
            <v>Rut_20-NORTHLAND-All-R</v>
          </cell>
          <cell r="B1326" t="str">
            <v>Rut_20</v>
          </cell>
          <cell r="C1326">
            <v>2015</v>
          </cell>
          <cell r="D1326" t="str">
            <v>NORTHLAND</v>
          </cell>
          <cell r="E1326" t="str">
            <v>All</v>
          </cell>
          <cell r="F1326" t="str">
            <v>R</v>
          </cell>
          <cell r="G1326">
            <v>1.6610612315598026</v>
          </cell>
        </row>
        <row r="1327">
          <cell r="A1327" t="str">
            <v>Rut_20-NORTHLAND-All-U</v>
          </cell>
          <cell r="B1327" t="str">
            <v>Rut_20</v>
          </cell>
          <cell r="C1327">
            <v>2015</v>
          </cell>
          <cell r="D1327" t="str">
            <v>NORTHLAND</v>
          </cell>
          <cell r="E1327" t="str">
            <v>All</v>
          </cell>
          <cell r="F1327" t="str">
            <v>U</v>
          </cell>
          <cell r="G1327">
            <v>1.3960451190641971</v>
          </cell>
        </row>
        <row r="1328">
          <cell r="A1328" t="str">
            <v>Rut_20-NTH CANTERBURY-All-R</v>
          </cell>
          <cell r="B1328" t="str">
            <v>Rut_20</v>
          </cell>
          <cell r="C1328">
            <v>2015</v>
          </cell>
          <cell r="D1328" t="str">
            <v>NTH CANTERBURY</v>
          </cell>
          <cell r="E1328" t="str">
            <v>All</v>
          </cell>
          <cell r="F1328" t="str">
            <v>R</v>
          </cell>
          <cell r="G1328">
            <v>0.39949663937072583</v>
          </cell>
        </row>
        <row r="1329">
          <cell r="A1329" t="str">
            <v>Rut_20-NTH CANTERBURY-All-U</v>
          </cell>
          <cell r="B1329" t="str">
            <v>Rut_20</v>
          </cell>
          <cell r="C1329">
            <v>2015</v>
          </cell>
          <cell r="D1329" t="str">
            <v>NTH CANTERBURY</v>
          </cell>
          <cell r="E1329" t="str">
            <v>All</v>
          </cell>
          <cell r="F1329" t="str">
            <v>U</v>
          </cell>
          <cell r="G1329">
            <v>0.41497770571544385</v>
          </cell>
        </row>
        <row r="1330">
          <cell r="A1330" t="str">
            <v>Rut_20-OTAGO CENTRAL-All-R</v>
          </cell>
          <cell r="B1330" t="str">
            <v>Rut_20</v>
          </cell>
          <cell r="C1330">
            <v>2015</v>
          </cell>
          <cell r="D1330" t="str">
            <v>OTAGO CENTRAL</v>
          </cell>
          <cell r="E1330" t="str">
            <v>All</v>
          </cell>
          <cell r="F1330" t="str">
            <v>R</v>
          </cell>
          <cell r="G1330">
            <v>0.64858719732597458</v>
          </cell>
        </row>
        <row r="1331">
          <cell r="A1331" t="str">
            <v>Rut_20-OTAGO CENTRAL-All-U</v>
          </cell>
          <cell r="B1331" t="str">
            <v>Rut_20</v>
          </cell>
          <cell r="C1331">
            <v>2015</v>
          </cell>
          <cell r="D1331" t="str">
            <v>OTAGO CENTRAL</v>
          </cell>
          <cell r="E1331" t="str">
            <v>All</v>
          </cell>
          <cell r="F1331" t="str">
            <v>U</v>
          </cell>
          <cell r="G1331">
            <v>0.42781365313653136</v>
          </cell>
        </row>
        <row r="1332">
          <cell r="A1332" t="str">
            <v>Rut_20-PSMC005-All-R</v>
          </cell>
          <cell r="B1332" t="str">
            <v>Rut_20</v>
          </cell>
          <cell r="C1332">
            <v>2015</v>
          </cell>
          <cell r="D1332" t="str">
            <v>PSMC 005</v>
          </cell>
          <cell r="E1332" t="str">
            <v>All</v>
          </cell>
          <cell r="F1332" t="str">
            <v>R</v>
          </cell>
          <cell r="G1332">
            <v>1.0025804493017607</v>
          </cell>
        </row>
        <row r="1333">
          <cell r="A1333" t="str">
            <v>Rut_20-PSMC005-All-U</v>
          </cell>
          <cell r="B1333" t="str">
            <v>Rut_20</v>
          </cell>
          <cell r="C1333">
            <v>2015</v>
          </cell>
          <cell r="D1333" t="str">
            <v>PSMC 005</v>
          </cell>
          <cell r="E1333" t="str">
            <v>All</v>
          </cell>
          <cell r="F1333" t="str">
            <v>U</v>
          </cell>
          <cell r="G1333">
            <v>0.54530201342281881</v>
          </cell>
        </row>
        <row r="1334">
          <cell r="A1334" t="str">
            <v>Rut_20-PSMC006-All-R</v>
          </cell>
          <cell r="B1334" t="str">
            <v>Rut_20</v>
          </cell>
          <cell r="C1334">
            <v>2015</v>
          </cell>
          <cell r="D1334" t="str">
            <v>PSMC 006</v>
          </cell>
          <cell r="E1334" t="str">
            <v>All</v>
          </cell>
          <cell r="F1334" t="str">
            <v>R</v>
          </cell>
          <cell r="G1334">
            <v>0.50957645593273126</v>
          </cell>
        </row>
        <row r="1335">
          <cell r="A1335" t="str">
            <v>Rut_20-PSMC006-All-U</v>
          </cell>
          <cell r="B1335" t="str">
            <v>Rut_20</v>
          </cell>
          <cell r="C1335">
            <v>2015</v>
          </cell>
          <cell r="D1335" t="str">
            <v>PSMC 006</v>
          </cell>
          <cell r="E1335" t="str">
            <v>All</v>
          </cell>
          <cell r="F1335" t="str">
            <v>U</v>
          </cell>
          <cell r="G1335">
            <v>0.60068881685575359</v>
          </cell>
        </row>
        <row r="1336">
          <cell r="A1336" t="str">
            <v>Rut_20-ROTORUA DIST-All-R</v>
          </cell>
          <cell r="B1336" t="str">
            <v>Rut_20</v>
          </cell>
          <cell r="C1336">
            <v>2015</v>
          </cell>
          <cell r="D1336" t="str">
            <v>ROTORUA DIST</v>
          </cell>
          <cell r="E1336" t="str">
            <v>All</v>
          </cell>
          <cell r="F1336" t="str">
            <v>R</v>
          </cell>
          <cell r="G1336">
            <v>0.6926751592356688</v>
          </cell>
        </row>
        <row r="1337">
          <cell r="A1337" t="str">
            <v>Rut_20-ROTORUA DIST-All-U</v>
          </cell>
          <cell r="B1337" t="str">
            <v>Rut_20</v>
          </cell>
          <cell r="C1337">
            <v>2015</v>
          </cell>
          <cell r="D1337" t="str">
            <v>ROTORUA DIST</v>
          </cell>
          <cell r="E1337" t="str">
            <v>All</v>
          </cell>
          <cell r="F1337" t="str">
            <v>U</v>
          </cell>
          <cell r="G1337">
            <v>0.8824991713622804</v>
          </cell>
        </row>
        <row r="1338">
          <cell r="A1338" t="str">
            <v>Rut_20-SOUTHLAND-All-R</v>
          </cell>
          <cell r="B1338" t="str">
            <v>Rut_20</v>
          </cell>
          <cell r="C1338">
            <v>2015</v>
          </cell>
          <cell r="D1338" t="str">
            <v>SOUTHLAND</v>
          </cell>
          <cell r="E1338" t="str">
            <v>All</v>
          </cell>
          <cell r="F1338" t="str">
            <v>R</v>
          </cell>
          <cell r="G1338">
            <v>0.59639143485019031</v>
          </cell>
        </row>
        <row r="1339">
          <cell r="A1339" t="str">
            <v>Rut_20-SOUTHLAND-All-U</v>
          </cell>
          <cell r="B1339" t="str">
            <v>Rut_20</v>
          </cell>
          <cell r="C1339">
            <v>2015</v>
          </cell>
          <cell r="D1339" t="str">
            <v>SOUTHLAND</v>
          </cell>
          <cell r="E1339" t="str">
            <v>All</v>
          </cell>
          <cell r="F1339" t="str">
            <v>U</v>
          </cell>
          <cell r="G1339">
            <v>0.37521533161068044</v>
          </cell>
        </row>
        <row r="1340">
          <cell r="A1340" t="str">
            <v>Rut_20-STH CANTERBURY-All-R</v>
          </cell>
          <cell r="B1340" t="str">
            <v>Rut_20</v>
          </cell>
          <cell r="C1340">
            <v>2015</v>
          </cell>
          <cell r="D1340" t="str">
            <v>STH CANTERBURY</v>
          </cell>
          <cell r="E1340" t="str">
            <v>All</v>
          </cell>
          <cell r="F1340" t="str">
            <v>R</v>
          </cell>
          <cell r="G1340">
            <v>0.29022190081071825</v>
          </cell>
        </row>
        <row r="1341">
          <cell r="A1341" t="str">
            <v>Rut_20-STH CANTERBURY-All-U</v>
          </cell>
          <cell r="B1341" t="str">
            <v>Rut_20</v>
          </cell>
          <cell r="C1341">
            <v>2015</v>
          </cell>
          <cell r="D1341" t="str">
            <v>STH CANTERBURY</v>
          </cell>
          <cell r="E1341" t="str">
            <v>All</v>
          </cell>
          <cell r="F1341" t="str">
            <v>U</v>
          </cell>
          <cell r="G1341">
            <v>0.42884878940155324</v>
          </cell>
        </row>
        <row r="1342">
          <cell r="A1342" t="str">
            <v>Rut_20-TAURANGA CITY-All-R</v>
          </cell>
          <cell r="B1342" t="str">
            <v>Rut_20</v>
          </cell>
          <cell r="C1342">
            <v>2015</v>
          </cell>
          <cell r="D1342" t="str">
            <v>TAURANGA CITY</v>
          </cell>
          <cell r="E1342" t="str">
            <v>All</v>
          </cell>
          <cell r="F1342" t="str">
            <v>R</v>
          </cell>
          <cell r="G1342">
            <v>0.42057169634489222</v>
          </cell>
        </row>
        <row r="1343">
          <cell r="A1343" t="str">
            <v>Rut_20-TAURANGA CITY-All-U</v>
          </cell>
          <cell r="B1343" t="str">
            <v>Rut_20</v>
          </cell>
          <cell r="C1343">
            <v>2015</v>
          </cell>
          <cell r="D1343" t="str">
            <v>TAURANGA CITY</v>
          </cell>
          <cell r="E1343" t="str">
            <v>All</v>
          </cell>
          <cell r="F1343" t="str">
            <v>U</v>
          </cell>
          <cell r="G1343">
            <v>0.6723040857334226</v>
          </cell>
        </row>
        <row r="1344">
          <cell r="A1344" t="str">
            <v>Rut_20-Unknown-All-R</v>
          </cell>
          <cell r="B1344" t="str">
            <v>Rut_20</v>
          </cell>
          <cell r="C1344">
            <v>2015</v>
          </cell>
          <cell r="D1344" t="str">
            <v>Unknown</v>
          </cell>
          <cell r="E1344" t="str">
            <v>All</v>
          </cell>
          <cell r="F1344" t="str">
            <v>R</v>
          </cell>
          <cell r="G1344">
            <v>0.41223404255319152</v>
          </cell>
        </row>
        <row r="1345">
          <cell r="A1345" t="str">
            <v>Rut_20-Unknown-All-U</v>
          </cell>
          <cell r="B1345" t="str">
            <v>Rut_20</v>
          </cell>
          <cell r="C1345">
            <v>2015</v>
          </cell>
          <cell r="D1345" t="str">
            <v>Unknown</v>
          </cell>
          <cell r="E1345" t="str">
            <v>All</v>
          </cell>
          <cell r="F1345" t="str">
            <v>U</v>
          </cell>
          <cell r="G1345">
            <v>0</v>
          </cell>
        </row>
        <row r="1346">
          <cell r="A1346" t="str">
            <v>Rut_20-WELLINGTON-All-R</v>
          </cell>
          <cell r="B1346" t="str">
            <v>Rut_20</v>
          </cell>
          <cell r="C1346">
            <v>2015</v>
          </cell>
          <cell r="D1346" t="str">
            <v>WELLINGTON</v>
          </cell>
          <cell r="E1346" t="str">
            <v>All</v>
          </cell>
          <cell r="F1346" t="str">
            <v>R</v>
          </cell>
          <cell r="G1346">
            <v>0.43697224431065168</v>
          </cell>
        </row>
        <row r="1347">
          <cell r="A1347" t="str">
            <v>Rut_20-WELLINGTON-All-U</v>
          </cell>
          <cell r="B1347" t="str">
            <v>Rut_20</v>
          </cell>
          <cell r="C1347">
            <v>2015</v>
          </cell>
          <cell r="D1347" t="str">
            <v>WELLINGTON</v>
          </cell>
          <cell r="E1347" t="str">
            <v>All</v>
          </cell>
          <cell r="F1347" t="str">
            <v>U</v>
          </cell>
          <cell r="G1347">
            <v>0.22401960784313726</v>
          </cell>
        </row>
        <row r="1348">
          <cell r="A1348" t="str">
            <v>Rut_20-WEST COAST-All-R</v>
          </cell>
          <cell r="B1348" t="str">
            <v>Rut_20</v>
          </cell>
          <cell r="C1348">
            <v>2015</v>
          </cell>
          <cell r="D1348" t="str">
            <v>WEST COAST</v>
          </cell>
          <cell r="E1348" t="str">
            <v>All</v>
          </cell>
          <cell r="F1348" t="str">
            <v>R</v>
          </cell>
          <cell r="G1348">
            <v>0.61037469929288268</v>
          </cell>
        </row>
        <row r="1349">
          <cell r="A1349" t="str">
            <v>Rut_20-WEST COAST-All-U</v>
          </cell>
          <cell r="B1349" t="str">
            <v>Rut_20</v>
          </cell>
          <cell r="C1349">
            <v>2015</v>
          </cell>
          <cell r="D1349" t="str">
            <v>WEST COAST</v>
          </cell>
          <cell r="E1349" t="str">
            <v>All</v>
          </cell>
          <cell r="F1349" t="str">
            <v>U</v>
          </cell>
          <cell r="G1349">
            <v>0.35135644310474756</v>
          </cell>
        </row>
        <row r="1350">
          <cell r="A1350" t="str">
            <v>Rut_20-WEST WAIKATO-All-R</v>
          </cell>
          <cell r="B1350" t="str">
            <v>Rut_20</v>
          </cell>
          <cell r="C1350">
            <v>2015</v>
          </cell>
          <cell r="D1350" t="str">
            <v>WEST WAIKATO</v>
          </cell>
          <cell r="E1350" t="str">
            <v>All</v>
          </cell>
          <cell r="F1350" t="str">
            <v>R</v>
          </cell>
          <cell r="G1350">
            <v>0.47320631717822359</v>
          </cell>
        </row>
        <row r="1351">
          <cell r="A1351" t="str">
            <v>Rut_20-WEST WAIKATO-All-U</v>
          </cell>
          <cell r="B1351" t="str">
            <v>Rut_20</v>
          </cell>
          <cell r="C1351">
            <v>2015</v>
          </cell>
          <cell r="D1351" t="str">
            <v>WEST WAIKATO</v>
          </cell>
          <cell r="E1351" t="str">
            <v>All</v>
          </cell>
          <cell r="F1351" t="str">
            <v>U</v>
          </cell>
          <cell r="G1351">
            <v>0.42268884646850285</v>
          </cell>
        </row>
        <row r="1352">
          <cell r="A1352" t="str">
            <v>Rut_20-WEST WHANGANUI-All-R</v>
          </cell>
          <cell r="B1352" t="str">
            <v>Rut_20</v>
          </cell>
          <cell r="C1352">
            <v>2015</v>
          </cell>
          <cell r="D1352" t="str">
            <v>WEST WHANGANUI</v>
          </cell>
          <cell r="E1352" t="str">
            <v>All</v>
          </cell>
          <cell r="F1352" t="str">
            <v>R</v>
          </cell>
          <cell r="G1352">
            <v>0.996816979566435</v>
          </cell>
        </row>
        <row r="1353">
          <cell r="A1353" t="str">
            <v>Rut_20-WEST WHANGANUI-All-U</v>
          </cell>
          <cell r="B1353" t="str">
            <v>Rut_20</v>
          </cell>
          <cell r="C1353">
            <v>2015</v>
          </cell>
          <cell r="D1353" t="str">
            <v>WEST WHANGANUI</v>
          </cell>
          <cell r="E1353" t="str">
            <v>All</v>
          </cell>
          <cell r="F1353" t="str">
            <v>U</v>
          </cell>
          <cell r="G1353">
            <v>0.68018664752333091</v>
          </cell>
        </row>
        <row r="1354">
          <cell r="A1354" t="str">
            <v>Rut_20-Auckland Alliance-High Volume-All</v>
          </cell>
          <cell r="B1354" t="str">
            <v>Rut_20</v>
          </cell>
          <cell r="C1354">
            <v>2015</v>
          </cell>
          <cell r="D1354" t="str">
            <v>AUCK ALLIANCE</v>
          </cell>
          <cell r="E1354" t="str">
            <v>High Volume</v>
          </cell>
          <cell r="F1354" t="str">
            <v>All</v>
          </cell>
          <cell r="G1354">
            <v>6.7477929470789719E-2</v>
          </cell>
        </row>
        <row r="1355">
          <cell r="A1355" t="str">
            <v>Rut_20-Auckland Alliance-Regional Connector-All</v>
          </cell>
          <cell r="B1355" t="str">
            <v>Rut_20</v>
          </cell>
          <cell r="C1355">
            <v>2015</v>
          </cell>
          <cell r="D1355" t="str">
            <v>AUCK ALLIANCE</v>
          </cell>
          <cell r="E1355" t="str">
            <v>Regional Connector</v>
          </cell>
          <cell r="F1355" t="str">
            <v>All</v>
          </cell>
          <cell r="G1355">
            <v>5.8411214953271026E-3</v>
          </cell>
        </row>
        <row r="1356">
          <cell r="A1356" t="str">
            <v>Rut_20-Auckland Alliance-Regional Distributor-All</v>
          </cell>
          <cell r="B1356" t="str">
            <v>Rut_20</v>
          </cell>
          <cell r="C1356">
            <v>2015</v>
          </cell>
          <cell r="D1356" t="str">
            <v>AUCK ALLIANCE</v>
          </cell>
          <cell r="E1356" t="str">
            <v>Regional Distributor</v>
          </cell>
          <cell r="F1356" t="str">
            <v>All</v>
          </cell>
          <cell r="G1356">
            <v>0</v>
          </cell>
        </row>
        <row r="1357">
          <cell r="A1357" t="str">
            <v>Rut_20-BOP EAST-Regional Connector-All</v>
          </cell>
          <cell r="B1357" t="str">
            <v>Rut_20</v>
          </cell>
          <cell r="C1357">
            <v>2015</v>
          </cell>
          <cell r="D1357" t="str">
            <v>BOP EAST</v>
          </cell>
          <cell r="E1357" t="str">
            <v>Regional Connector</v>
          </cell>
          <cell r="F1357" t="str">
            <v>All</v>
          </cell>
          <cell r="G1357">
            <v>0.57560517298552005</v>
          </cell>
        </row>
        <row r="1358">
          <cell r="A1358" t="str">
            <v>Rut_20-BOP EAST-Regional Distributor-All</v>
          </cell>
          <cell r="B1358" t="str">
            <v>Rut_20</v>
          </cell>
          <cell r="C1358">
            <v>2015</v>
          </cell>
          <cell r="D1358" t="str">
            <v>BOP EAST</v>
          </cell>
          <cell r="E1358" t="str">
            <v>Regional Distributor</v>
          </cell>
          <cell r="F1358" t="str">
            <v>All</v>
          </cell>
          <cell r="G1358">
            <v>0.30492019605378912</v>
          </cell>
        </row>
        <row r="1359">
          <cell r="A1359" t="str">
            <v>Rut_20-BOP WEST-High Volume-All</v>
          </cell>
          <cell r="B1359" t="str">
            <v>Rut_20</v>
          </cell>
          <cell r="C1359">
            <v>2015</v>
          </cell>
          <cell r="D1359" t="str">
            <v>BOP WEST</v>
          </cell>
          <cell r="E1359" t="str">
            <v>High Volume</v>
          </cell>
          <cell r="F1359" t="str">
            <v>All</v>
          </cell>
          <cell r="G1359">
            <v>0.72162233342112192</v>
          </cell>
        </row>
        <row r="1360">
          <cell r="A1360" t="str">
            <v>Rut_20-BOP WEST-Regional Connector-All</v>
          </cell>
          <cell r="B1360" t="str">
            <v>Rut_20</v>
          </cell>
          <cell r="C1360">
            <v>2015</v>
          </cell>
          <cell r="D1360" t="str">
            <v>BOP WEST</v>
          </cell>
          <cell r="E1360" t="str">
            <v>Regional Connector</v>
          </cell>
          <cell r="F1360" t="str">
            <v>All</v>
          </cell>
          <cell r="G1360">
            <v>1.2751004016064258</v>
          </cell>
        </row>
        <row r="1361">
          <cell r="A1361" t="str">
            <v>Rut_20-BOP WEST-Regional Distributor-All</v>
          </cell>
          <cell r="B1361" t="str">
            <v>Rut_20</v>
          </cell>
          <cell r="C1361">
            <v>2015</v>
          </cell>
          <cell r="D1361" t="str">
            <v>BOP WEST</v>
          </cell>
          <cell r="E1361" t="str">
            <v>Regional Distributor</v>
          </cell>
          <cell r="F1361" t="str">
            <v>All</v>
          </cell>
          <cell r="G1361">
            <v>0.72337042925278217</v>
          </cell>
        </row>
        <row r="1362">
          <cell r="A1362" t="str">
            <v>Rut_20-BOP WEST-Regional Strategic-All</v>
          </cell>
          <cell r="B1362" t="str">
            <v>Rut_20</v>
          </cell>
          <cell r="C1362">
            <v>2015</v>
          </cell>
          <cell r="D1362" t="str">
            <v>BOP WEST</v>
          </cell>
          <cell r="E1362" t="str">
            <v>Regional Strategic</v>
          </cell>
          <cell r="F1362" t="str">
            <v>All</v>
          </cell>
          <cell r="G1362">
            <v>0.84550738297203898</v>
          </cell>
        </row>
        <row r="1363">
          <cell r="A1363" t="str">
            <v>Rut_20-CENTRAL WAIKATO-High Volume-All</v>
          </cell>
          <cell r="B1363" t="str">
            <v>Rut_20</v>
          </cell>
          <cell r="C1363">
            <v>2015</v>
          </cell>
          <cell r="D1363" t="str">
            <v>CENTRAL WAIKATO</v>
          </cell>
          <cell r="E1363" t="str">
            <v>High Volume</v>
          </cell>
          <cell r="F1363" t="str">
            <v>All</v>
          </cell>
          <cell r="G1363">
            <v>0.84156737382543834</v>
          </cell>
        </row>
        <row r="1364">
          <cell r="A1364" t="str">
            <v>Rut_20-CENTRAL WAIKATO-National Strategic-All</v>
          </cell>
          <cell r="B1364" t="str">
            <v>Rut_20</v>
          </cell>
          <cell r="C1364">
            <v>2015</v>
          </cell>
          <cell r="D1364" t="str">
            <v>CENTRAL WAIKATO</v>
          </cell>
          <cell r="E1364" t="str">
            <v>National Strategic</v>
          </cell>
          <cell r="F1364" t="str">
            <v>All</v>
          </cell>
          <cell r="G1364">
            <v>1.4037221405136329</v>
          </cell>
        </row>
        <row r="1365">
          <cell r="A1365" t="str">
            <v>Rut_20-CENTRAL WAIKATO-Regional Connector-All</v>
          </cell>
          <cell r="B1365" t="str">
            <v>Rut_20</v>
          </cell>
          <cell r="C1365">
            <v>2015</v>
          </cell>
          <cell r="D1365" t="str">
            <v>CENTRAL WAIKATO</v>
          </cell>
          <cell r="E1365" t="str">
            <v>Regional Connector</v>
          </cell>
          <cell r="F1365" t="str">
            <v>All</v>
          </cell>
          <cell r="G1365">
            <v>0.42110716400236825</v>
          </cell>
        </row>
        <row r="1366">
          <cell r="A1366" t="str">
            <v>Rut_20-CENTRAL WAIKATO-Regional Distributor-All</v>
          </cell>
          <cell r="B1366" t="str">
            <v>Rut_20</v>
          </cell>
          <cell r="C1366">
            <v>2015</v>
          </cell>
          <cell r="D1366" t="str">
            <v>CENTRAL WAIKATO</v>
          </cell>
          <cell r="E1366" t="str">
            <v>Regional Distributor</v>
          </cell>
          <cell r="F1366" t="str">
            <v>All</v>
          </cell>
          <cell r="G1366">
            <v>0.90411780998984392</v>
          </cell>
        </row>
        <row r="1367">
          <cell r="A1367" t="str">
            <v>Rut_20-CENTRAL WAIKATO-Regional Strategic-All</v>
          </cell>
          <cell r="B1367" t="str">
            <v>Rut_20</v>
          </cell>
          <cell r="C1367">
            <v>2015</v>
          </cell>
          <cell r="D1367" t="str">
            <v>CENTRAL WAIKATO</v>
          </cell>
          <cell r="E1367" t="str">
            <v>Regional Strategic</v>
          </cell>
          <cell r="F1367" t="str">
            <v>All</v>
          </cell>
          <cell r="G1367">
            <v>1.6070115787539054</v>
          </cell>
        </row>
        <row r="1368">
          <cell r="A1368" t="str">
            <v>Rut_20-COASTAL OTAGO-National Strategic-All</v>
          </cell>
          <cell r="B1368" t="str">
            <v>Rut_20</v>
          </cell>
          <cell r="C1368">
            <v>2015</v>
          </cell>
          <cell r="D1368" t="str">
            <v>COASTAL OTAGO</v>
          </cell>
          <cell r="E1368" t="str">
            <v>National Strategic</v>
          </cell>
          <cell r="F1368" t="str">
            <v>All</v>
          </cell>
          <cell r="G1368">
            <v>0.78647722692462718</v>
          </cell>
        </row>
        <row r="1369">
          <cell r="A1369" t="str">
            <v>Rut_20-COASTAL OTAGO-Regional Connector-All</v>
          </cell>
          <cell r="B1369" t="str">
            <v>Rut_20</v>
          </cell>
          <cell r="C1369">
            <v>2015</v>
          </cell>
          <cell r="D1369" t="str">
            <v>COASTAL OTAGO</v>
          </cell>
          <cell r="E1369" t="str">
            <v>Regional Connector</v>
          </cell>
          <cell r="F1369" t="str">
            <v>All</v>
          </cell>
          <cell r="G1369">
            <v>0.67831753554502372</v>
          </cell>
        </row>
        <row r="1370">
          <cell r="A1370" t="str">
            <v>Rut_20-COASTAL OTAGO-Regional Distributor-All</v>
          </cell>
          <cell r="B1370" t="str">
            <v>Rut_20</v>
          </cell>
          <cell r="C1370">
            <v>2015</v>
          </cell>
          <cell r="D1370" t="str">
            <v>COASTAL OTAGO</v>
          </cell>
          <cell r="E1370" t="str">
            <v>Regional Distributor</v>
          </cell>
          <cell r="F1370" t="str">
            <v>All</v>
          </cell>
          <cell r="G1370">
            <v>0.62298347673054355</v>
          </cell>
        </row>
        <row r="1371">
          <cell r="A1371" t="str">
            <v>Rut_20-COASTAL OTAGO-Regional Strategic-All</v>
          </cell>
          <cell r="B1371" t="str">
            <v>Rut_20</v>
          </cell>
          <cell r="C1371">
            <v>2015</v>
          </cell>
          <cell r="D1371" t="str">
            <v>COASTAL OTAGO</v>
          </cell>
          <cell r="E1371" t="str">
            <v>Regional Strategic</v>
          </cell>
          <cell r="F1371" t="str">
            <v>All</v>
          </cell>
          <cell r="G1371">
            <v>0.84473210115433373</v>
          </cell>
        </row>
        <row r="1372">
          <cell r="A1372" t="str">
            <v>Rut_20-EAST WAIKATO-High Volume-All</v>
          </cell>
          <cell r="B1372" t="str">
            <v>Rut_20</v>
          </cell>
          <cell r="C1372">
            <v>2015</v>
          </cell>
          <cell r="D1372" t="str">
            <v>EAST WAIKATO</v>
          </cell>
          <cell r="E1372" t="str">
            <v>High Volume</v>
          </cell>
          <cell r="F1372" t="str">
            <v>All</v>
          </cell>
          <cell r="G1372">
            <v>1.4019337016574585</v>
          </cell>
        </row>
        <row r="1373">
          <cell r="A1373" t="str">
            <v>Rut_20-EAST WAIKATO-Regional Connector-All</v>
          </cell>
          <cell r="B1373" t="str">
            <v>Rut_20</v>
          </cell>
          <cell r="C1373">
            <v>2015</v>
          </cell>
          <cell r="D1373" t="str">
            <v>EAST WAIKATO</v>
          </cell>
          <cell r="E1373" t="str">
            <v>Regional Connector</v>
          </cell>
          <cell r="F1373" t="str">
            <v>All</v>
          </cell>
          <cell r="G1373">
            <v>1.2842916196918452</v>
          </cell>
        </row>
        <row r="1374">
          <cell r="A1374" t="str">
            <v>Rut_20-EAST WAIKATO-Regional Distributor-All</v>
          </cell>
          <cell r="B1374" t="str">
            <v>Rut_20</v>
          </cell>
          <cell r="C1374">
            <v>2015</v>
          </cell>
          <cell r="D1374" t="str">
            <v>EAST WAIKATO</v>
          </cell>
          <cell r="E1374" t="str">
            <v>Regional Distributor</v>
          </cell>
          <cell r="F1374" t="str">
            <v>All</v>
          </cell>
          <cell r="G1374">
            <v>1.3231954181889998</v>
          </cell>
        </row>
        <row r="1375">
          <cell r="A1375" t="str">
            <v>Rut_20-EAST WAIKATO-Regional Strategic-All</v>
          </cell>
          <cell r="B1375" t="str">
            <v>Rut_20</v>
          </cell>
          <cell r="C1375">
            <v>2015</v>
          </cell>
          <cell r="D1375" t="str">
            <v>EAST WAIKATO</v>
          </cell>
          <cell r="E1375" t="str">
            <v>Regional Strategic</v>
          </cell>
          <cell r="F1375" t="str">
            <v>All</v>
          </cell>
          <cell r="G1375">
            <v>1.0895492217505558</v>
          </cell>
        </row>
        <row r="1376">
          <cell r="A1376" t="str">
            <v>Rut_20-EAST WHANGANUI-High Volume-All</v>
          </cell>
          <cell r="B1376" t="str">
            <v>Rut_20</v>
          </cell>
          <cell r="C1376">
            <v>2015</v>
          </cell>
          <cell r="D1376" t="str">
            <v>EAST WHANGANUI</v>
          </cell>
          <cell r="E1376" t="str">
            <v>High Volume</v>
          </cell>
          <cell r="F1376" t="str">
            <v>All</v>
          </cell>
          <cell r="G1376">
            <v>0.26032315978456017</v>
          </cell>
        </row>
        <row r="1377">
          <cell r="A1377" t="str">
            <v>Rut_20-EAST WHANGANUI-National Strategic-All</v>
          </cell>
          <cell r="B1377" t="str">
            <v>Rut_20</v>
          </cell>
          <cell r="C1377">
            <v>2015</v>
          </cell>
          <cell r="D1377" t="str">
            <v>EAST WHANGANUI</v>
          </cell>
          <cell r="E1377" t="str">
            <v>National Strategic</v>
          </cell>
          <cell r="F1377" t="str">
            <v>All</v>
          </cell>
          <cell r="G1377">
            <v>0.45155354235968576</v>
          </cell>
        </row>
        <row r="1378">
          <cell r="A1378" t="str">
            <v>Rut_20-EAST WHANGANUI-Regional Connector-All</v>
          </cell>
          <cell r="B1378" t="str">
            <v>Rut_20</v>
          </cell>
          <cell r="C1378">
            <v>2015</v>
          </cell>
          <cell r="D1378" t="str">
            <v>EAST WHANGANUI</v>
          </cell>
          <cell r="E1378" t="str">
            <v>Regional Connector</v>
          </cell>
          <cell r="F1378" t="str">
            <v>All</v>
          </cell>
          <cell r="G1378">
            <v>0.27473280350781037</v>
          </cell>
        </row>
        <row r="1379">
          <cell r="A1379" t="str">
            <v>Rut_20-EAST WHANGANUI-Regional Distributor-All</v>
          </cell>
          <cell r="B1379" t="str">
            <v>Rut_20</v>
          </cell>
          <cell r="C1379">
            <v>2015</v>
          </cell>
          <cell r="D1379" t="str">
            <v>EAST WHANGANUI</v>
          </cell>
          <cell r="E1379" t="str">
            <v>Regional Distributor</v>
          </cell>
          <cell r="F1379" t="str">
            <v>All</v>
          </cell>
          <cell r="G1379">
            <v>1.2045030331311246</v>
          </cell>
        </row>
        <row r="1380">
          <cell r="A1380" t="str">
            <v>Rut_20-EAST WHANGANUI-Regional Strategic-All</v>
          </cell>
          <cell r="B1380" t="str">
            <v>Rut_20</v>
          </cell>
          <cell r="C1380">
            <v>2015</v>
          </cell>
          <cell r="D1380" t="str">
            <v>EAST WHANGANUI</v>
          </cell>
          <cell r="E1380" t="str">
            <v>Regional Strategic</v>
          </cell>
          <cell r="F1380" t="str">
            <v>All</v>
          </cell>
          <cell r="G1380">
            <v>0.6336613366133661</v>
          </cell>
        </row>
        <row r="1381">
          <cell r="A1381" t="str">
            <v>Rut_20-GISBORNE-Regional Connector-All</v>
          </cell>
          <cell r="B1381" t="str">
            <v>Rut_20</v>
          </cell>
          <cell r="C1381">
            <v>2015</v>
          </cell>
          <cell r="D1381" t="str">
            <v>GISBORNE</v>
          </cell>
          <cell r="E1381" t="str">
            <v>Regional Connector</v>
          </cell>
          <cell r="F1381" t="str">
            <v>All</v>
          </cell>
          <cell r="G1381">
            <v>1.7316003951592986</v>
          </cell>
        </row>
        <row r="1382">
          <cell r="A1382" t="str">
            <v>Rut_20-GISBORNE-Regional Distributor-All</v>
          </cell>
          <cell r="B1382" t="str">
            <v>Rut_20</v>
          </cell>
          <cell r="C1382">
            <v>2015</v>
          </cell>
          <cell r="D1382" t="str">
            <v>GISBORNE</v>
          </cell>
          <cell r="E1382" t="str">
            <v>Regional Distributor</v>
          </cell>
          <cell r="F1382" t="str">
            <v>All</v>
          </cell>
          <cell r="G1382">
            <v>1.8377657039367077</v>
          </cell>
        </row>
        <row r="1383">
          <cell r="A1383" t="str">
            <v>Rut_20-GISBORNE-Regional Strategic-All</v>
          </cell>
          <cell r="B1383" t="str">
            <v>Rut_20</v>
          </cell>
          <cell r="C1383">
            <v>2015</v>
          </cell>
          <cell r="D1383" t="str">
            <v>GISBORNE</v>
          </cell>
          <cell r="E1383" t="str">
            <v>Regional Strategic</v>
          </cell>
          <cell r="F1383" t="str">
            <v>All</v>
          </cell>
          <cell r="G1383">
            <v>2.2980431510286001</v>
          </cell>
        </row>
        <row r="1384">
          <cell r="A1384" t="str">
            <v>Rut_20-MARLBOROUGH-National Strategic-All</v>
          </cell>
          <cell r="B1384" t="str">
            <v>Rut_20</v>
          </cell>
          <cell r="C1384">
            <v>2015</v>
          </cell>
          <cell r="D1384" t="str">
            <v>MARLBOROUGH</v>
          </cell>
          <cell r="E1384" t="str">
            <v>National Strategic</v>
          </cell>
          <cell r="F1384" t="str">
            <v>All</v>
          </cell>
          <cell r="G1384">
            <v>0.6316964285714286</v>
          </cell>
        </row>
        <row r="1385">
          <cell r="A1385" t="str">
            <v>Rut_20-MARLBOROUGH-Regional Distributor-All</v>
          </cell>
          <cell r="B1385" t="str">
            <v>Rut_20</v>
          </cell>
          <cell r="C1385">
            <v>2015</v>
          </cell>
          <cell r="D1385" t="str">
            <v>MARLBOROUGH</v>
          </cell>
          <cell r="E1385" t="str">
            <v>Regional Distributor</v>
          </cell>
          <cell r="F1385" t="str">
            <v>All</v>
          </cell>
          <cell r="G1385">
            <v>0.5092592592592593</v>
          </cell>
        </row>
        <row r="1386">
          <cell r="A1386" t="str">
            <v>Rut_20-MARLBOROUGH-Regional Strategic-All</v>
          </cell>
          <cell r="B1386" t="str">
            <v>Rut_20</v>
          </cell>
          <cell r="C1386">
            <v>2015</v>
          </cell>
          <cell r="D1386" t="str">
            <v>MARLBOROUGH</v>
          </cell>
          <cell r="E1386" t="str">
            <v>Regional Strategic</v>
          </cell>
          <cell r="F1386" t="str">
            <v>All</v>
          </cell>
          <cell r="G1386">
            <v>0.24808273297699279</v>
          </cell>
        </row>
        <row r="1387">
          <cell r="A1387" t="str">
            <v>Rut_20-NAPIER-High Volume-All</v>
          </cell>
          <cell r="B1387" t="str">
            <v>Rut_20</v>
          </cell>
          <cell r="C1387">
            <v>2015</v>
          </cell>
          <cell r="D1387" t="str">
            <v>NAPIER</v>
          </cell>
          <cell r="E1387" t="str">
            <v>High Volume</v>
          </cell>
          <cell r="F1387" t="str">
            <v>All</v>
          </cell>
          <cell r="G1387">
            <v>6.9692637598284493E-2</v>
          </cell>
        </row>
        <row r="1388">
          <cell r="A1388" t="str">
            <v>Rut_20-NAPIER-National Strategic-All</v>
          </cell>
          <cell r="B1388" t="str">
            <v>Rut_20</v>
          </cell>
          <cell r="C1388">
            <v>2015</v>
          </cell>
          <cell r="D1388" t="str">
            <v>NAPIER</v>
          </cell>
          <cell r="E1388" t="str">
            <v>National Strategic</v>
          </cell>
          <cell r="F1388" t="str">
            <v>All</v>
          </cell>
          <cell r="G1388">
            <v>0.19108280254777071</v>
          </cell>
        </row>
        <row r="1389">
          <cell r="A1389" t="str">
            <v>Rut_20-NAPIER-Regional Distributor-All</v>
          </cell>
          <cell r="B1389" t="str">
            <v>Rut_20</v>
          </cell>
          <cell r="C1389">
            <v>2015</v>
          </cell>
          <cell r="D1389" t="str">
            <v>NAPIER</v>
          </cell>
          <cell r="E1389" t="str">
            <v>Regional Distributor</v>
          </cell>
          <cell r="F1389" t="str">
            <v>All</v>
          </cell>
          <cell r="G1389">
            <v>0.2818124956564042</v>
          </cell>
        </row>
        <row r="1390">
          <cell r="A1390" t="str">
            <v>Rut_20-NAPIER-Regional Strategic-All</v>
          </cell>
          <cell r="B1390" t="str">
            <v>Rut_20</v>
          </cell>
          <cell r="C1390">
            <v>2015</v>
          </cell>
          <cell r="D1390" t="str">
            <v>NAPIER</v>
          </cell>
          <cell r="E1390" t="str">
            <v>Regional Strategic</v>
          </cell>
          <cell r="F1390" t="str">
            <v>All</v>
          </cell>
          <cell r="G1390">
            <v>0.72438645150445458</v>
          </cell>
        </row>
        <row r="1391">
          <cell r="A1391" t="str">
            <v>Rut_20-NELSON-Regional Connector-All</v>
          </cell>
          <cell r="B1391" t="str">
            <v>Rut_20</v>
          </cell>
          <cell r="C1391">
            <v>2015</v>
          </cell>
          <cell r="D1391" t="str">
            <v>NELSON</v>
          </cell>
          <cell r="E1391" t="str">
            <v>Regional Connector</v>
          </cell>
          <cell r="F1391" t="str">
            <v>All</v>
          </cell>
          <cell r="G1391">
            <v>0.35263590203106332</v>
          </cell>
        </row>
        <row r="1392">
          <cell r="A1392" t="str">
            <v>Rut_20-NELSON-Regional Distributor-All</v>
          </cell>
          <cell r="B1392" t="str">
            <v>Rut_20</v>
          </cell>
          <cell r="C1392">
            <v>2015</v>
          </cell>
          <cell r="D1392" t="str">
            <v>NELSON</v>
          </cell>
          <cell r="E1392" t="str">
            <v>Regional Distributor</v>
          </cell>
          <cell r="F1392" t="str">
            <v>All</v>
          </cell>
          <cell r="G1392">
            <v>0.61781257646195253</v>
          </cell>
        </row>
        <row r="1393">
          <cell r="A1393" t="str">
            <v>Rut_20-NELSON-Regional Strategic-All</v>
          </cell>
          <cell r="B1393" t="str">
            <v>Rut_20</v>
          </cell>
          <cell r="C1393">
            <v>2015</v>
          </cell>
          <cell r="D1393" t="str">
            <v>NELSON</v>
          </cell>
          <cell r="E1393" t="str">
            <v>Regional Strategic</v>
          </cell>
          <cell r="F1393" t="str">
            <v>All</v>
          </cell>
          <cell r="G1393">
            <v>0.20770914957363448</v>
          </cell>
        </row>
        <row r="1394">
          <cell r="A1394" t="str">
            <v>Rut_20-NORTHLAND-National Strategic-All</v>
          </cell>
          <cell r="B1394" t="str">
            <v>Rut_20</v>
          </cell>
          <cell r="C1394">
            <v>2015</v>
          </cell>
          <cell r="D1394" t="str">
            <v>NORTHLAND</v>
          </cell>
          <cell r="E1394" t="str">
            <v>National Strategic</v>
          </cell>
          <cell r="F1394" t="str">
            <v>All</v>
          </cell>
          <cell r="G1394">
            <v>1.451086956521739</v>
          </cell>
        </row>
        <row r="1395">
          <cell r="A1395" t="str">
            <v>Rut_20-NORTHLAND-Regional Distributor-All</v>
          </cell>
          <cell r="B1395" t="str">
            <v>Rut_20</v>
          </cell>
          <cell r="C1395">
            <v>2015</v>
          </cell>
          <cell r="D1395" t="str">
            <v>NORTHLAND</v>
          </cell>
          <cell r="E1395" t="str">
            <v>Regional Distributor</v>
          </cell>
          <cell r="F1395" t="str">
            <v>All</v>
          </cell>
          <cell r="G1395">
            <v>1.6632251020601918</v>
          </cell>
        </row>
        <row r="1396">
          <cell r="A1396" t="str">
            <v>Rut_20-NORTHLAND-Regional Strategic-All</v>
          </cell>
          <cell r="B1396" t="str">
            <v>Rut_20</v>
          </cell>
          <cell r="C1396">
            <v>2015</v>
          </cell>
          <cell r="D1396" t="str">
            <v>NORTHLAND</v>
          </cell>
          <cell r="E1396" t="str">
            <v>Regional Strategic</v>
          </cell>
          <cell r="F1396" t="str">
            <v>All</v>
          </cell>
          <cell r="G1396">
            <v>1.5879433927586841</v>
          </cell>
        </row>
        <row r="1397">
          <cell r="A1397" t="str">
            <v>Rut_20-NTH CANTERBURY-High Volume-All</v>
          </cell>
          <cell r="B1397" t="str">
            <v>Rut_20</v>
          </cell>
          <cell r="C1397">
            <v>2015</v>
          </cell>
          <cell r="D1397" t="str">
            <v>NTH CANTERBURY</v>
          </cell>
          <cell r="E1397" t="str">
            <v>High Volume</v>
          </cell>
          <cell r="F1397" t="str">
            <v>All</v>
          </cell>
          <cell r="G1397">
            <v>0.10729355033152502</v>
          </cell>
        </row>
        <row r="1398">
          <cell r="A1398" t="str">
            <v>Rut_20-NTH CANTERBURY-National Strategic-All</v>
          </cell>
          <cell r="B1398" t="str">
            <v>Rut_20</v>
          </cell>
          <cell r="C1398">
            <v>2015</v>
          </cell>
          <cell r="D1398" t="str">
            <v>NTH CANTERBURY</v>
          </cell>
          <cell r="E1398" t="str">
            <v>National Strategic</v>
          </cell>
          <cell r="F1398" t="str">
            <v>All</v>
          </cell>
          <cell r="G1398">
            <v>0.55115409678636351</v>
          </cell>
        </row>
        <row r="1399">
          <cell r="A1399" t="str">
            <v>Rut_20-NTH CANTERBURY-Regional Connector-All</v>
          </cell>
          <cell r="B1399" t="str">
            <v>Rut_20</v>
          </cell>
          <cell r="C1399">
            <v>2015</v>
          </cell>
          <cell r="D1399" t="str">
            <v>NTH CANTERBURY</v>
          </cell>
          <cell r="E1399" t="str">
            <v>Regional Connector</v>
          </cell>
          <cell r="F1399" t="str">
            <v>All</v>
          </cell>
          <cell r="G1399">
            <v>0.44884507699486703</v>
          </cell>
        </row>
        <row r="1400">
          <cell r="A1400" t="str">
            <v>Rut_20-NTH CANTERBURY-Regional Distributor-All</v>
          </cell>
          <cell r="B1400" t="str">
            <v>Rut_20</v>
          </cell>
          <cell r="C1400">
            <v>2015</v>
          </cell>
          <cell r="D1400" t="str">
            <v>NTH CANTERBURY</v>
          </cell>
          <cell r="E1400" t="str">
            <v>Regional Distributor</v>
          </cell>
          <cell r="F1400" t="str">
            <v>All</v>
          </cell>
          <cell r="G1400">
            <v>0.35780098280098283</v>
          </cell>
        </row>
        <row r="1401">
          <cell r="A1401" t="str">
            <v>Rut_20-NTH CANTERBURY-Regional Strategic-All</v>
          </cell>
          <cell r="B1401" t="str">
            <v>Rut_20</v>
          </cell>
          <cell r="C1401">
            <v>2015</v>
          </cell>
          <cell r="D1401" t="str">
            <v>NTH CANTERBURY</v>
          </cell>
          <cell r="E1401" t="str">
            <v>Regional Strategic</v>
          </cell>
          <cell r="F1401" t="str">
            <v>All</v>
          </cell>
          <cell r="G1401">
            <v>0.29141213240517116</v>
          </cell>
        </row>
        <row r="1402">
          <cell r="A1402" t="str">
            <v>Rut_20-OTAGO CENTRAL-Regional Connector-All</v>
          </cell>
          <cell r="B1402" t="str">
            <v>Rut_20</v>
          </cell>
          <cell r="C1402">
            <v>2015</v>
          </cell>
          <cell r="D1402" t="str">
            <v>OTAGO CENTRAL</v>
          </cell>
          <cell r="E1402" t="str">
            <v>Regional Connector</v>
          </cell>
          <cell r="F1402" t="str">
            <v>All</v>
          </cell>
          <cell r="G1402">
            <v>0.68795761078998074</v>
          </cell>
        </row>
        <row r="1403">
          <cell r="A1403" t="str">
            <v>Rut_20-OTAGO CENTRAL-Regional Distributor-All</v>
          </cell>
          <cell r="B1403" t="str">
            <v>Rut_20</v>
          </cell>
          <cell r="C1403">
            <v>2015</v>
          </cell>
          <cell r="D1403" t="str">
            <v>OTAGO CENTRAL</v>
          </cell>
          <cell r="E1403" t="str">
            <v>Regional Distributor</v>
          </cell>
          <cell r="F1403" t="str">
            <v>All</v>
          </cell>
          <cell r="G1403">
            <v>0.39759104920653043</v>
          </cell>
        </row>
        <row r="1404">
          <cell r="A1404" t="str">
            <v>Rut_20-OTAGO CENTRAL-Regional Strategic-All</v>
          </cell>
          <cell r="B1404" t="str">
            <v>Rut_20</v>
          </cell>
          <cell r="C1404">
            <v>2015</v>
          </cell>
          <cell r="D1404" t="str">
            <v>OTAGO CENTRAL</v>
          </cell>
          <cell r="E1404" t="str">
            <v>Regional Strategic</v>
          </cell>
          <cell r="F1404" t="str">
            <v>All</v>
          </cell>
          <cell r="G1404">
            <v>0.93374680055128967</v>
          </cell>
        </row>
        <row r="1405">
          <cell r="A1405" t="str">
            <v>Rut_20-PSMC005-High Volume-All</v>
          </cell>
          <cell r="B1405" t="str">
            <v>Rut_20</v>
          </cell>
          <cell r="C1405">
            <v>2015</v>
          </cell>
          <cell r="D1405" t="str">
            <v>PSMC 005</v>
          </cell>
          <cell r="E1405" t="str">
            <v>High Volume</v>
          </cell>
          <cell r="F1405" t="str">
            <v>All</v>
          </cell>
          <cell r="G1405">
            <v>1.084104938271605</v>
          </cell>
        </row>
        <row r="1406">
          <cell r="A1406" t="str">
            <v>Rut_20-PSMC005-National Strategic-All</v>
          </cell>
          <cell r="B1406" t="str">
            <v>Rut_20</v>
          </cell>
          <cell r="C1406">
            <v>2015</v>
          </cell>
          <cell r="D1406" t="str">
            <v>PSMC 005</v>
          </cell>
          <cell r="E1406" t="str">
            <v>National Strategic</v>
          </cell>
          <cell r="F1406" t="str">
            <v>All</v>
          </cell>
          <cell r="G1406">
            <v>1.2301737160120847</v>
          </cell>
        </row>
        <row r="1407">
          <cell r="A1407" t="str">
            <v>Rut_20-PSMC005-Regional Distributor-All</v>
          </cell>
          <cell r="B1407" t="str">
            <v>Rut_20</v>
          </cell>
          <cell r="C1407">
            <v>2015</v>
          </cell>
          <cell r="D1407" t="str">
            <v>PSMC 005</v>
          </cell>
          <cell r="E1407" t="str">
            <v>Regional Distributor</v>
          </cell>
          <cell r="F1407" t="str">
            <v>All</v>
          </cell>
          <cell r="G1407">
            <v>0.78982300884955747</v>
          </cell>
        </row>
        <row r="1408">
          <cell r="A1408" t="str">
            <v>Rut_20-PSMC006-Regional Connector-All</v>
          </cell>
          <cell r="B1408" t="str">
            <v>Rut_20</v>
          </cell>
          <cell r="C1408">
            <v>2015</v>
          </cell>
          <cell r="D1408" t="str">
            <v>PSMC 006</v>
          </cell>
          <cell r="E1408" t="str">
            <v>Regional Connector</v>
          </cell>
          <cell r="F1408" t="str">
            <v>All</v>
          </cell>
          <cell r="G1408">
            <v>0.34672131147540985</v>
          </cell>
        </row>
        <row r="1409">
          <cell r="A1409" t="str">
            <v>Rut_20-PSMC006-Regional Distributor-All</v>
          </cell>
          <cell r="B1409" t="str">
            <v>Rut_20</v>
          </cell>
          <cell r="C1409">
            <v>2015</v>
          </cell>
          <cell r="D1409" t="str">
            <v>PSMC 006</v>
          </cell>
          <cell r="E1409" t="str">
            <v>Regional Distributor</v>
          </cell>
          <cell r="F1409" t="str">
            <v>All</v>
          </cell>
          <cell r="G1409">
            <v>0.53615240294414779</v>
          </cell>
        </row>
        <row r="1410">
          <cell r="A1410" t="str">
            <v>Rut_20-PSMC006-Regional Strategic-All</v>
          </cell>
          <cell r="B1410" t="str">
            <v>Rut_20</v>
          </cell>
          <cell r="C1410">
            <v>2015</v>
          </cell>
          <cell r="D1410" t="str">
            <v>PSMC 006</v>
          </cell>
          <cell r="E1410" t="str">
            <v>Regional Strategic</v>
          </cell>
          <cell r="F1410" t="str">
            <v>All</v>
          </cell>
          <cell r="G1410">
            <v>0.56771545827633374</v>
          </cell>
        </row>
        <row r="1411">
          <cell r="A1411" t="str">
            <v>Rut_20-ROTORUA DIST-Regional Connector-All</v>
          </cell>
          <cell r="B1411" t="str">
            <v>Rut_20</v>
          </cell>
          <cell r="C1411">
            <v>2015</v>
          </cell>
          <cell r="D1411" t="str">
            <v>ROTORUA DIST</v>
          </cell>
          <cell r="E1411" t="str">
            <v>Regional Connector</v>
          </cell>
          <cell r="F1411" t="str">
            <v>All</v>
          </cell>
          <cell r="G1411">
            <v>1.0265567765567765</v>
          </cell>
        </row>
        <row r="1412">
          <cell r="A1412" t="str">
            <v>Rut_20-ROTORUA DIST-Regional Distributor-All</v>
          </cell>
          <cell r="B1412" t="str">
            <v>Rut_20</v>
          </cell>
          <cell r="C1412">
            <v>2015</v>
          </cell>
          <cell r="D1412" t="str">
            <v>ROTORUA DIST</v>
          </cell>
          <cell r="E1412" t="str">
            <v>Regional Distributor</v>
          </cell>
          <cell r="F1412" t="str">
            <v>All</v>
          </cell>
          <cell r="G1412">
            <v>0.47219587384396489</v>
          </cell>
        </row>
        <row r="1413">
          <cell r="A1413" t="str">
            <v>Rut_20-ROTORUA DIST-Regional Strategic-All</v>
          </cell>
          <cell r="B1413" t="str">
            <v>Rut_20</v>
          </cell>
          <cell r="C1413">
            <v>2015</v>
          </cell>
          <cell r="D1413" t="str">
            <v>ROTORUA DIST</v>
          </cell>
          <cell r="E1413" t="str">
            <v>Regional Strategic</v>
          </cell>
          <cell r="F1413" t="str">
            <v>All</v>
          </cell>
          <cell r="G1413">
            <v>0.87168922895821066</v>
          </cell>
        </row>
        <row r="1414">
          <cell r="A1414" t="str">
            <v>Rut_20-SOUTHLAND-Regional Connector-All</v>
          </cell>
          <cell r="B1414" t="str">
            <v>Rut_20</v>
          </cell>
          <cell r="C1414">
            <v>2015</v>
          </cell>
          <cell r="D1414" t="str">
            <v>SOUTHLAND</v>
          </cell>
          <cell r="E1414" t="str">
            <v>Regional Connector</v>
          </cell>
          <cell r="F1414" t="str">
            <v>All</v>
          </cell>
          <cell r="G1414">
            <v>0.42208462332301344</v>
          </cell>
        </row>
        <row r="1415">
          <cell r="A1415" t="str">
            <v>Rut_20-SOUTHLAND-Regional Distributor-All</v>
          </cell>
          <cell r="B1415" t="str">
            <v>Rut_20</v>
          </cell>
          <cell r="C1415">
            <v>2015</v>
          </cell>
          <cell r="D1415" t="str">
            <v>SOUTHLAND</v>
          </cell>
          <cell r="E1415" t="str">
            <v>Regional Distributor</v>
          </cell>
          <cell r="F1415" t="str">
            <v>All</v>
          </cell>
          <cell r="G1415">
            <v>0.54919196014828542</v>
          </cell>
        </row>
        <row r="1416">
          <cell r="A1416" t="str">
            <v>Rut_20-SOUTHLAND-Regional Strategic-All</v>
          </cell>
          <cell r="B1416" t="str">
            <v>Rut_20</v>
          </cell>
          <cell r="C1416">
            <v>2015</v>
          </cell>
          <cell r="D1416" t="str">
            <v>SOUTHLAND</v>
          </cell>
          <cell r="E1416" t="str">
            <v>Regional Strategic</v>
          </cell>
          <cell r="F1416" t="str">
            <v>All</v>
          </cell>
          <cell r="G1416">
            <v>0.66176470588235292</v>
          </cell>
        </row>
        <row r="1417">
          <cell r="A1417" t="str">
            <v>Rut_20-STH CANTERBURY-National Strategic-All</v>
          </cell>
          <cell r="B1417" t="str">
            <v>Rut_20</v>
          </cell>
          <cell r="C1417">
            <v>2015</v>
          </cell>
          <cell r="D1417" t="str">
            <v>STH CANTERBURY</v>
          </cell>
          <cell r="E1417" t="str">
            <v>National Strategic</v>
          </cell>
          <cell r="F1417" t="str">
            <v>All</v>
          </cell>
          <cell r="G1417">
            <v>0.26721175494726862</v>
          </cell>
        </row>
        <row r="1418">
          <cell r="A1418" t="str">
            <v>Rut_20-STH CANTERBURY-Regional Connector-All</v>
          </cell>
          <cell r="B1418" t="str">
            <v>Rut_20</v>
          </cell>
          <cell r="C1418">
            <v>2015</v>
          </cell>
          <cell r="D1418" t="str">
            <v>STH CANTERBURY</v>
          </cell>
          <cell r="E1418" t="str">
            <v>Regional Connector</v>
          </cell>
          <cell r="F1418" t="str">
            <v>All</v>
          </cell>
          <cell r="G1418">
            <v>0.33709662674833168</v>
          </cell>
        </row>
        <row r="1419">
          <cell r="A1419" t="str">
            <v>Rut_20-STH CANTERBURY-Regional Distributor-All</v>
          </cell>
          <cell r="B1419" t="str">
            <v>Rut_20</v>
          </cell>
          <cell r="C1419">
            <v>2015</v>
          </cell>
          <cell r="D1419" t="str">
            <v>STH CANTERBURY</v>
          </cell>
          <cell r="E1419" t="str">
            <v>Regional Distributor</v>
          </cell>
          <cell r="F1419" t="str">
            <v>All</v>
          </cell>
          <cell r="G1419">
            <v>0.28855680317040949</v>
          </cell>
        </row>
        <row r="1420">
          <cell r="A1420" t="str">
            <v>Rut_20-TAURANGA CITY-High Volume-All</v>
          </cell>
          <cell r="B1420" t="str">
            <v>Rut_20</v>
          </cell>
          <cell r="C1420">
            <v>2015</v>
          </cell>
          <cell r="D1420" t="str">
            <v>TAURANGA CITY</v>
          </cell>
          <cell r="E1420" t="str">
            <v>High Volume</v>
          </cell>
          <cell r="F1420" t="str">
            <v>All</v>
          </cell>
          <cell r="G1420">
            <v>0.6815992292870906</v>
          </cell>
        </row>
        <row r="1421">
          <cell r="A1421" t="str">
            <v>Rut_20-TAURANGA CITY-Regional Distributor-All</v>
          </cell>
          <cell r="B1421" t="str">
            <v>Rut_20</v>
          </cell>
          <cell r="C1421">
            <v>2015</v>
          </cell>
          <cell r="D1421" t="str">
            <v>TAURANGA CITY</v>
          </cell>
          <cell r="E1421" t="str">
            <v>Regional Distributor</v>
          </cell>
          <cell r="F1421" t="str">
            <v>All</v>
          </cell>
          <cell r="G1421">
            <v>0</v>
          </cell>
        </row>
        <row r="1422">
          <cell r="A1422" t="str">
            <v>Rut_20-TAURANGA CITY-Regional Strategic-All</v>
          </cell>
          <cell r="B1422" t="str">
            <v>Rut_20</v>
          </cell>
          <cell r="C1422">
            <v>2015</v>
          </cell>
          <cell r="D1422" t="str">
            <v>TAURANGA CITY</v>
          </cell>
          <cell r="E1422" t="str">
            <v>Regional Strategic</v>
          </cell>
          <cell r="F1422" t="str">
            <v>All</v>
          </cell>
          <cell r="G1422">
            <v>0.14258555133079848</v>
          </cell>
        </row>
        <row r="1423">
          <cell r="A1423" t="str">
            <v>Rut_20-Unknown-High Volume-All</v>
          </cell>
          <cell r="B1423" t="str">
            <v>Rut_20</v>
          </cell>
          <cell r="C1423">
            <v>2015</v>
          </cell>
          <cell r="D1423" t="str">
            <v>Unknown</v>
          </cell>
          <cell r="E1423" t="str">
            <v>High Volume</v>
          </cell>
          <cell r="F1423" t="str">
            <v>All</v>
          </cell>
          <cell r="G1423">
            <v>0.404943729903537</v>
          </cell>
        </row>
        <row r="1424">
          <cell r="A1424" t="str">
            <v>Rut_20-Unknown-Regional Strategic-All</v>
          </cell>
          <cell r="B1424" t="str">
            <v>Rut_20</v>
          </cell>
          <cell r="C1424">
            <v>2015</v>
          </cell>
          <cell r="D1424" t="str">
            <v>Unknown</v>
          </cell>
          <cell r="E1424" t="str">
            <v>Regional Strategic</v>
          </cell>
          <cell r="F1424" t="str">
            <v>All</v>
          </cell>
          <cell r="G1424">
            <v>0</v>
          </cell>
        </row>
        <row r="1425">
          <cell r="A1425" t="str">
            <v>Rut_20-WELLINGTON-High Volume-All</v>
          </cell>
          <cell r="B1425" t="str">
            <v>Rut_20</v>
          </cell>
          <cell r="C1425">
            <v>2015</v>
          </cell>
          <cell r="D1425" t="str">
            <v>WELLINGTON</v>
          </cell>
          <cell r="E1425" t="str">
            <v>High Volume</v>
          </cell>
          <cell r="F1425" t="str">
            <v>All</v>
          </cell>
          <cell r="G1425">
            <v>0.36157473475212509</v>
          </cell>
        </row>
        <row r="1426">
          <cell r="A1426" t="str">
            <v>Rut_20-WELLINGTON-National Strategic-All</v>
          </cell>
          <cell r="B1426" t="str">
            <v>Rut_20</v>
          </cell>
          <cell r="C1426">
            <v>2015</v>
          </cell>
          <cell r="D1426" t="str">
            <v>WELLINGTON</v>
          </cell>
          <cell r="E1426" t="str">
            <v>National Strategic</v>
          </cell>
          <cell r="F1426" t="str">
            <v>All</v>
          </cell>
          <cell r="G1426">
            <v>7.018144471071551E-2</v>
          </cell>
        </row>
        <row r="1427">
          <cell r="A1427" t="str">
            <v>Rut_20-WELLINGTON-Regional Distributor-All</v>
          </cell>
          <cell r="B1427" t="str">
            <v>Rut_20</v>
          </cell>
          <cell r="C1427">
            <v>2015</v>
          </cell>
          <cell r="D1427" t="str">
            <v>WELLINGTON</v>
          </cell>
          <cell r="E1427" t="str">
            <v>Regional Distributor</v>
          </cell>
          <cell r="F1427" t="str">
            <v>All</v>
          </cell>
          <cell r="G1427">
            <v>0.30260180995475111</v>
          </cell>
        </row>
        <row r="1428">
          <cell r="A1428" t="str">
            <v>Rut_20-WELLINGTON-Regional Strategic-All</v>
          </cell>
          <cell r="B1428" t="str">
            <v>Rut_20</v>
          </cell>
          <cell r="C1428">
            <v>2015</v>
          </cell>
          <cell r="D1428" t="str">
            <v>WELLINGTON</v>
          </cell>
          <cell r="E1428" t="str">
            <v>Regional Strategic</v>
          </cell>
          <cell r="F1428" t="str">
            <v>All</v>
          </cell>
          <cell r="G1428">
            <v>0.57133513968046346</v>
          </cell>
        </row>
        <row r="1429">
          <cell r="A1429" t="str">
            <v>Rut_20-WEST COAST-Regional Connector-All</v>
          </cell>
          <cell r="B1429" t="str">
            <v>Rut_20</v>
          </cell>
          <cell r="C1429">
            <v>2015</v>
          </cell>
          <cell r="D1429" t="str">
            <v>WEST COAST</v>
          </cell>
          <cell r="E1429" t="str">
            <v>Regional Connector</v>
          </cell>
          <cell r="F1429" t="str">
            <v>All</v>
          </cell>
          <cell r="G1429">
            <v>0.69110308356919414</v>
          </cell>
        </row>
        <row r="1430">
          <cell r="A1430" t="str">
            <v>Rut_20-WEST COAST-Regional Distributor-All</v>
          </cell>
          <cell r="B1430" t="str">
            <v>Rut_20</v>
          </cell>
          <cell r="C1430">
            <v>2015</v>
          </cell>
          <cell r="D1430" t="str">
            <v>WEST COAST</v>
          </cell>
          <cell r="E1430" t="str">
            <v>Regional Distributor</v>
          </cell>
          <cell r="F1430" t="str">
            <v>All</v>
          </cell>
          <cell r="G1430">
            <v>0.33629490328523182</v>
          </cell>
        </row>
        <row r="1431">
          <cell r="A1431" t="str">
            <v>Rut_20-WEST COAST-Regional Strategic-All</v>
          </cell>
          <cell r="B1431" t="str">
            <v>Rut_20</v>
          </cell>
          <cell r="C1431">
            <v>2015</v>
          </cell>
          <cell r="D1431" t="str">
            <v>WEST COAST</v>
          </cell>
          <cell r="E1431" t="str">
            <v>Regional Strategic</v>
          </cell>
          <cell r="F1431" t="str">
            <v>All</v>
          </cell>
          <cell r="G1431">
            <v>0.79258976317799845</v>
          </cell>
        </row>
        <row r="1432">
          <cell r="A1432" t="str">
            <v>Rut_20-WEST WAIKATO-High Volume-All</v>
          </cell>
          <cell r="B1432" t="str">
            <v>Rut_20</v>
          </cell>
          <cell r="C1432">
            <v>2015</v>
          </cell>
          <cell r="D1432" t="str">
            <v>WEST WAIKATO</v>
          </cell>
          <cell r="E1432" t="str">
            <v>High Volume</v>
          </cell>
          <cell r="F1432" t="str">
            <v>All</v>
          </cell>
          <cell r="G1432">
            <v>0.60454390160573968</v>
          </cell>
        </row>
        <row r="1433">
          <cell r="A1433" t="str">
            <v>Rut_20-WEST WAIKATO-Regional Connector-All</v>
          </cell>
          <cell r="B1433" t="str">
            <v>Rut_20</v>
          </cell>
          <cell r="C1433">
            <v>2015</v>
          </cell>
          <cell r="D1433" t="str">
            <v>WEST WAIKATO</v>
          </cell>
          <cell r="E1433" t="str">
            <v>Regional Connector</v>
          </cell>
          <cell r="F1433" t="str">
            <v>All</v>
          </cell>
          <cell r="G1433">
            <v>0.31076987360284131</v>
          </cell>
        </row>
        <row r="1434">
          <cell r="A1434" t="str">
            <v>Rut_20-WEST WAIKATO-Regional Distributor-All</v>
          </cell>
          <cell r="B1434" t="str">
            <v>Rut_20</v>
          </cell>
          <cell r="C1434">
            <v>2015</v>
          </cell>
          <cell r="D1434" t="str">
            <v>WEST WAIKATO</v>
          </cell>
          <cell r="E1434" t="str">
            <v>Regional Distributor</v>
          </cell>
          <cell r="F1434" t="str">
            <v>All</v>
          </cell>
          <cell r="G1434">
            <v>0.36358244365361803</v>
          </cell>
        </row>
        <row r="1435">
          <cell r="A1435" t="str">
            <v>Rut_20-WEST WAIKATO-Regional Strategic-All</v>
          </cell>
          <cell r="B1435" t="str">
            <v>Rut_20</v>
          </cell>
          <cell r="C1435">
            <v>2015</v>
          </cell>
          <cell r="D1435" t="str">
            <v>WEST WAIKATO</v>
          </cell>
          <cell r="E1435" t="str">
            <v>Regional Strategic</v>
          </cell>
          <cell r="F1435" t="str">
            <v>All</v>
          </cell>
          <cell r="G1435">
            <v>0.38423645320197042</v>
          </cell>
        </row>
        <row r="1436">
          <cell r="A1436" t="str">
            <v>Rut_20-WEST WHANGANUI-National Strategic-All</v>
          </cell>
          <cell r="B1436" t="str">
            <v>Rut_20</v>
          </cell>
          <cell r="C1436">
            <v>2015</v>
          </cell>
          <cell r="D1436" t="str">
            <v>WEST WHANGANUI</v>
          </cell>
          <cell r="E1436" t="str">
            <v>National Strategic</v>
          </cell>
          <cell r="F1436" t="str">
            <v>All</v>
          </cell>
          <cell r="G1436">
            <v>0.3461882072662299</v>
          </cell>
        </row>
        <row r="1437">
          <cell r="A1437" t="str">
            <v>Rut_20-WEST WHANGANUI-Regional Connector-All</v>
          </cell>
          <cell r="B1437" t="str">
            <v>Rut_20</v>
          </cell>
          <cell r="C1437">
            <v>2015</v>
          </cell>
          <cell r="D1437" t="str">
            <v>WEST WHANGANUI</v>
          </cell>
          <cell r="E1437" t="str">
            <v>Regional Connector</v>
          </cell>
          <cell r="F1437" t="str">
            <v>All</v>
          </cell>
          <cell r="G1437">
            <v>0.58383233532934131</v>
          </cell>
        </row>
        <row r="1438">
          <cell r="A1438" t="str">
            <v>Rut_20-WEST WHANGANUI-Regional Distributor-All</v>
          </cell>
          <cell r="B1438" t="str">
            <v>Rut_20</v>
          </cell>
          <cell r="C1438">
            <v>2015</v>
          </cell>
          <cell r="D1438" t="str">
            <v>WEST WHANGANUI</v>
          </cell>
          <cell r="E1438" t="str">
            <v>Regional Distributor</v>
          </cell>
          <cell r="F1438" t="str">
            <v>All</v>
          </cell>
          <cell r="G1438">
            <v>0.96061274068742131</v>
          </cell>
        </row>
        <row r="1439">
          <cell r="A1439" t="str">
            <v>Rut_20-WEST WHANGANUI-Regional Strategic-All</v>
          </cell>
          <cell r="B1439" t="str">
            <v>Rut_20</v>
          </cell>
          <cell r="C1439">
            <v>2015</v>
          </cell>
          <cell r="D1439" t="str">
            <v>WEST WHANGANUI</v>
          </cell>
          <cell r="E1439" t="str">
            <v>Regional Strategic</v>
          </cell>
          <cell r="F1439" t="str">
            <v>All</v>
          </cell>
          <cell r="G1439">
            <v>1.2230472516875603</v>
          </cell>
        </row>
        <row r="1440">
          <cell r="A1440" t="str">
            <v>Rut_20-Auckland Alliance-All-All</v>
          </cell>
          <cell r="B1440" t="str">
            <v>Rut_20</v>
          </cell>
          <cell r="C1440">
            <v>2015</v>
          </cell>
          <cell r="D1440" t="str">
            <v>AUCK ALLIANCE</v>
          </cell>
          <cell r="E1440" t="str">
            <v>All</v>
          </cell>
          <cell r="F1440" t="str">
            <v>All</v>
          </cell>
          <cell r="G1440">
            <v>6.5614035087719305E-2</v>
          </cell>
        </row>
        <row r="1441">
          <cell r="A1441" t="str">
            <v>Rut_20-BOP EAST-All-All</v>
          </cell>
          <cell r="B1441" t="str">
            <v>Rut_20</v>
          </cell>
          <cell r="C1441">
            <v>2015</v>
          </cell>
          <cell r="D1441" t="str">
            <v>BOP EAST</v>
          </cell>
          <cell r="E1441" t="str">
            <v>All</v>
          </cell>
          <cell r="F1441" t="str">
            <v>All</v>
          </cell>
          <cell r="G1441">
            <v>0.4489384850623383</v>
          </cell>
        </row>
        <row r="1442">
          <cell r="A1442" t="str">
            <v>Rut_20-BOP WEST-All-All</v>
          </cell>
          <cell r="B1442" t="str">
            <v>Rut_20</v>
          </cell>
          <cell r="C1442">
            <v>2015</v>
          </cell>
          <cell r="D1442" t="str">
            <v>BOP WEST</v>
          </cell>
          <cell r="E1442" t="str">
            <v>All</v>
          </cell>
          <cell r="F1442" t="str">
            <v>All</v>
          </cell>
          <cell r="G1442">
            <v>0.85082816440597098</v>
          </cell>
        </row>
        <row r="1443">
          <cell r="A1443" t="str">
            <v>Rut_20-CENTRAL WAIKATO-All-All</v>
          </cell>
          <cell r="B1443" t="str">
            <v>Rut_20</v>
          </cell>
          <cell r="C1443">
            <v>2015</v>
          </cell>
          <cell r="D1443" t="str">
            <v>CENTRAL WAIKATO</v>
          </cell>
          <cell r="E1443" t="str">
            <v>All</v>
          </cell>
          <cell r="F1443" t="str">
            <v>All</v>
          </cell>
          <cell r="G1443">
            <v>1.081802338247041</v>
          </cell>
        </row>
        <row r="1444">
          <cell r="A1444" t="str">
            <v>Rut_20-COASTAL OTAGO-All-All</v>
          </cell>
          <cell r="B1444" t="str">
            <v>Rut_20</v>
          </cell>
          <cell r="C1444">
            <v>2015</v>
          </cell>
          <cell r="D1444" t="str">
            <v>COASTAL OTAGO</v>
          </cell>
          <cell r="E1444" t="str">
            <v>All</v>
          </cell>
          <cell r="F1444" t="str">
            <v>All</v>
          </cell>
          <cell r="G1444">
            <v>0.70231311853754574</v>
          </cell>
        </row>
        <row r="1445">
          <cell r="A1445" t="str">
            <v>Rut_20-EAST WAIKATO-All-All</v>
          </cell>
          <cell r="B1445" t="str">
            <v>Rut_20</v>
          </cell>
          <cell r="C1445">
            <v>2015</v>
          </cell>
          <cell r="D1445" t="str">
            <v>EAST WAIKATO</v>
          </cell>
          <cell r="E1445" t="str">
            <v>All</v>
          </cell>
          <cell r="F1445" t="str">
            <v>All</v>
          </cell>
          <cell r="G1445">
            <v>1.2640912576687116</v>
          </cell>
        </row>
        <row r="1446">
          <cell r="A1446" t="str">
            <v>Rut_20-EAST WHANGANUI-All-All</v>
          </cell>
          <cell r="B1446" t="str">
            <v>Rut_20</v>
          </cell>
          <cell r="C1446">
            <v>2015</v>
          </cell>
          <cell r="D1446" t="str">
            <v>EAST WHANGANUI</v>
          </cell>
          <cell r="E1446" t="str">
            <v>All</v>
          </cell>
          <cell r="F1446" t="str">
            <v>All</v>
          </cell>
          <cell r="G1446">
            <v>0.54427093854793751</v>
          </cell>
        </row>
        <row r="1447">
          <cell r="A1447" t="str">
            <v>Rut_20-GISBORNE-All-All</v>
          </cell>
          <cell r="B1447" t="str">
            <v>Rut_20</v>
          </cell>
          <cell r="C1447">
            <v>2015</v>
          </cell>
          <cell r="D1447" t="str">
            <v>GISBORNE</v>
          </cell>
          <cell r="E1447" t="str">
            <v>All</v>
          </cell>
          <cell r="F1447" t="str">
            <v>All</v>
          </cell>
          <cell r="G1447">
            <v>1.8672503477892699</v>
          </cell>
        </row>
        <row r="1448">
          <cell r="A1448" t="str">
            <v>Rut_20-MARLBOROUGH-All-All</v>
          </cell>
          <cell r="B1448" t="str">
            <v>Rut_20</v>
          </cell>
          <cell r="C1448">
            <v>2015</v>
          </cell>
          <cell r="D1448" t="str">
            <v>MARLBOROUGH</v>
          </cell>
          <cell r="E1448" t="str">
            <v>All</v>
          </cell>
          <cell r="F1448" t="str">
            <v>All</v>
          </cell>
          <cell r="G1448">
            <v>0.46489435533621221</v>
          </cell>
        </row>
        <row r="1449">
          <cell r="A1449" t="str">
            <v>Rut_20-NAPIER-All-All</v>
          </cell>
          <cell r="B1449" t="str">
            <v>Rut_20</v>
          </cell>
          <cell r="C1449">
            <v>2015</v>
          </cell>
          <cell r="D1449" t="str">
            <v>NAPIER</v>
          </cell>
          <cell r="E1449" t="str">
            <v>All</v>
          </cell>
          <cell r="F1449" t="str">
            <v>All</v>
          </cell>
          <cell r="G1449">
            <v>0.47688936662808001</v>
          </cell>
        </row>
        <row r="1450">
          <cell r="A1450" t="str">
            <v>Rut_20-NELSON-All-All</v>
          </cell>
          <cell r="B1450" t="str">
            <v>Rut_20</v>
          </cell>
          <cell r="C1450">
            <v>2015</v>
          </cell>
          <cell r="D1450" t="str">
            <v>NELSON</v>
          </cell>
          <cell r="E1450" t="str">
            <v>All</v>
          </cell>
          <cell r="F1450" t="str">
            <v>All</v>
          </cell>
          <cell r="G1450">
            <v>0.43273986152324434</v>
          </cell>
        </row>
        <row r="1451">
          <cell r="A1451" t="str">
            <v>Rut_20-NORTHLAND-All-All</v>
          </cell>
          <cell r="B1451" t="str">
            <v>Rut_20</v>
          </cell>
          <cell r="C1451">
            <v>2015</v>
          </cell>
          <cell r="D1451" t="str">
            <v>NORTHLAND</v>
          </cell>
          <cell r="E1451" t="str">
            <v>All</v>
          </cell>
          <cell r="F1451" t="str">
            <v>All</v>
          </cell>
          <cell r="G1451">
            <v>1.6361710197622255</v>
          </cell>
        </row>
        <row r="1452">
          <cell r="A1452" t="str">
            <v>Rut_20-NTH CANTERBURY-All-All</v>
          </cell>
          <cell r="B1452" t="str">
            <v>Rut_20</v>
          </cell>
          <cell r="C1452">
            <v>2015</v>
          </cell>
          <cell r="D1452" t="str">
            <v>NTH CANTERBURY</v>
          </cell>
          <cell r="E1452" t="str">
            <v>All</v>
          </cell>
          <cell r="F1452" t="str">
            <v>All</v>
          </cell>
          <cell r="G1452">
            <v>0.40145494167414436</v>
          </cell>
        </row>
        <row r="1453">
          <cell r="A1453" t="str">
            <v>Rut_20-OTAGO CENTRAL-All-All</v>
          </cell>
          <cell r="B1453" t="str">
            <v>Rut_20</v>
          </cell>
          <cell r="C1453">
            <v>2015</v>
          </cell>
          <cell r="D1453" t="str">
            <v>OTAGO CENTRAL</v>
          </cell>
          <cell r="E1453" t="str">
            <v>All</v>
          </cell>
          <cell r="F1453" t="str">
            <v>All</v>
          </cell>
          <cell r="G1453">
            <v>0.63966173124976689</v>
          </cell>
        </row>
        <row r="1454">
          <cell r="A1454" t="str">
            <v>Rut_20-PSMC005-All-All</v>
          </cell>
          <cell r="B1454" t="str">
            <v>Rut_20</v>
          </cell>
          <cell r="C1454">
            <v>2015</v>
          </cell>
          <cell r="D1454" t="str">
            <v>PSMC 005</v>
          </cell>
          <cell r="E1454" t="str">
            <v>All</v>
          </cell>
          <cell r="F1454" t="str">
            <v>All</v>
          </cell>
          <cell r="G1454">
            <v>0.94266619767850857</v>
          </cell>
        </row>
        <row r="1455">
          <cell r="A1455" t="str">
            <v>Rut_20-PSMC006-All-All</v>
          </cell>
          <cell r="B1455" t="str">
            <v>Rut_20</v>
          </cell>
          <cell r="C1455">
            <v>2015</v>
          </cell>
          <cell r="D1455" t="str">
            <v>PSMC 006</v>
          </cell>
          <cell r="E1455" t="str">
            <v>All</v>
          </cell>
          <cell r="F1455" t="str">
            <v>All</v>
          </cell>
          <cell r="G1455">
            <v>0.51607958817745392</v>
          </cell>
        </row>
        <row r="1456">
          <cell r="A1456" t="str">
            <v>Rut_20-ROTORUA DIST-All-All</v>
          </cell>
          <cell r="B1456" t="str">
            <v>Rut_20</v>
          </cell>
          <cell r="C1456">
            <v>2015</v>
          </cell>
          <cell r="D1456" t="str">
            <v>ROTORUA DIST</v>
          </cell>
          <cell r="E1456" t="str">
            <v>All</v>
          </cell>
          <cell r="F1456" t="str">
            <v>All</v>
          </cell>
          <cell r="G1456">
            <v>0.72180680604303371</v>
          </cell>
        </row>
        <row r="1457">
          <cell r="A1457" t="str">
            <v>Rut_20-SOUTHLAND-All-All</v>
          </cell>
          <cell r="B1457" t="str">
            <v>Rut_20</v>
          </cell>
          <cell r="C1457">
            <v>2015</v>
          </cell>
          <cell r="D1457" t="str">
            <v>SOUTHLAND</v>
          </cell>
          <cell r="E1457" t="str">
            <v>All</v>
          </cell>
          <cell r="F1457" t="str">
            <v>All</v>
          </cell>
          <cell r="G1457">
            <v>0.58343425169038243</v>
          </cell>
        </row>
        <row r="1458">
          <cell r="A1458" t="str">
            <v>Rut_20-STH CANTERBURY-All-All</v>
          </cell>
          <cell r="B1458" t="str">
            <v>Rut_20</v>
          </cell>
          <cell r="C1458">
            <v>2015</v>
          </cell>
          <cell r="D1458" t="str">
            <v>STH CANTERBURY</v>
          </cell>
          <cell r="E1458" t="str">
            <v>All</v>
          </cell>
          <cell r="F1458" t="str">
            <v>All</v>
          </cell>
          <cell r="G1458">
            <v>0.30088363431944348</v>
          </cell>
        </row>
        <row r="1459">
          <cell r="A1459" t="str">
            <v>Rut_20-TAURANGA CITY-All-All</v>
          </cell>
          <cell r="B1459" t="str">
            <v>Rut_20</v>
          </cell>
          <cell r="C1459">
            <v>2015</v>
          </cell>
          <cell r="D1459" t="str">
            <v>TAURANGA CITY</v>
          </cell>
          <cell r="E1459" t="str">
            <v>All</v>
          </cell>
          <cell r="F1459" t="str">
            <v>All</v>
          </cell>
          <cell r="G1459">
            <v>0.5673828125</v>
          </cell>
        </row>
        <row r="1460">
          <cell r="A1460" t="str">
            <v>Rut_20-Unknown-All-All</v>
          </cell>
          <cell r="B1460" t="str">
            <v>Rut_20</v>
          </cell>
          <cell r="C1460">
            <v>2015</v>
          </cell>
          <cell r="D1460" t="str">
            <v>Unknown</v>
          </cell>
          <cell r="E1460" t="str">
            <v>All</v>
          </cell>
          <cell r="F1460" t="str">
            <v>All</v>
          </cell>
          <cell r="G1460">
            <v>0.40364583333333331</v>
          </cell>
        </row>
        <row r="1461">
          <cell r="A1461" t="str">
            <v>Rut_20-WELLINGTON-All-All</v>
          </cell>
          <cell r="B1461" t="str">
            <v>Rut_20</v>
          </cell>
          <cell r="C1461">
            <v>2015</v>
          </cell>
          <cell r="D1461" t="str">
            <v>WELLINGTON</v>
          </cell>
          <cell r="E1461" t="str">
            <v>All</v>
          </cell>
          <cell r="F1461" t="str">
            <v>All</v>
          </cell>
          <cell r="G1461">
            <v>0.40250404646291538</v>
          </cell>
        </row>
        <row r="1462">
          <cell r="A1462" t="str">
            <v>Rut_20-WEST COAST-All-All</v>
          </cell>
          <cell r="B1462" t="str">
            <v>Rut_20</v>
          </cell>
          <cell r="C1462">
            <v>2015</v>
          </cell>
          <cell r="D1462" t="str">
            <v>WEST COAST</v>
          </cell>
          <cell r="E1462" t="str">
            <v>All</v>
          </cell>
          <cell r="F1462" t="str">
            <v>All</v>
          </cell>
          <cell r="G1462">
            <v>0.59468235670098391</v>
          </cell>
        </row>
        <row r="1463">
          <cell r="A1463" t="str">
            <v>Rut_20-WEST WAIKATO-All-All</v>
          </cell>
          <cell r="B1463" t="str">
            <v>Rut_20</v>
          </cell>
          <cell r="C1463">
            <v>2015</v>
          </cell>
          <cell r="D1463" t="str">
            <v>WEST WAIKATO</v>
          </cell>
          <cell r="E1463" t="str">
            <v>All</v>
          </cell>
          <cell r="F1463" t="str">
            <v>All</v>
          </cell>
          <cell r="G1463">
            <v>0.46691351314627355</v>
          </cell>
        </row>
        <row r="1464">
          <cell r="A1464" t="str">
            <v>Rut_20-WEST WHANGANUI-All-All</v>
          </cell>
          <cell r="B1464" t="str">
            <v>Rut_20</v>
          </cell>
          <cell r="C1464">
            <v>2015</v>
          </cell>
          <cell r="D1464" t="str">
            <v>WEST WHANGANUI</v>
          </cell>
          <cell r="E1464" t="str">
            <v>All</v>
          </cell>
          <cell r="F1464" t="str">
            <v>All</v>
          </cell>
          <cell r="G1464">
            <v>0.9705920825752441</v>
          </cell>
        </row>
        <row r="1465">
          <cell r="A1465" t="str">
            <v>Rut_20-National-High Volume-R</v>
          </cell>
          <cell r="B1465" t="str">
            <v>Rut_20</v>
          </cell>
          <cell r="C1465">
            <v>2015</v>
          </cell>
          <cell r="D1465" t="str">
            <v>National</v>
          </cell>
          <cell r="E1465" t="str">
            <v>High Volume</v>
          </cell>
          <cell r="F1465" t="str">
            <v>R</v>
          </cell>
          <cell r="G1465">
            <v>0.3317418415678095</v>
          </cell>
        </row>
        <row r="1466">
          <cell r="A1466" t="str">
            <v>Rut_20-National-High Volume-U</v>
          </cell>
          <cell r="B1466" t="str">
            <v>Rut_20</v>
          </cell>
          <cell r="C1466">
            <v>2015</v>
          </cell>
          <cell r="D1466" t="str">
            <v>National</v>
          </cell>
          <cell r="E1466" t="str">
            <v>High Volume</v>
          </cell>
          <cell r="F1466" t="str">
            <v>U</v>
          </cell>
          <cell r="G1466">
            <v>0.45852438516048355</v>
          </cell>
        </row>
        <row r="1467">
          <cell r="A1467" t="str">
            <v>Rut_20-National-National Strategic-R</v>
          </cell>
          <cell r="B1467" t="str">
            <v>Rut_20</v>
          </cell>
          <cell r="C1467">
            <v>2015</v>
          </cell>
          <cell r="D1467" t="str">
            <v>National</v>
          </cell>
          <cell r="E1467" t="str">
            <v>National Strategic</v>
          </cell>
          <cell r="F1467" t="str">
            <v>R</v>
          </cell>
          <cell r="G1467">
            <v>0.61332311759604619</v>
          </cell>
        </row>
        <row r="1468">
          <cell r="A1468" t="str">
            <v>Rut_20-National-National Strategic-U</v>
          </cell>
          <cell r="B1468" t="str">
            <v>Rut_20</v>
          </cell>
          <cell r="C1468">
            <v>2015</v>
          </cell>
          <cell r="D1468" t="str">
            <v>National</v>
          </cell>
          <cell r="E1468" t="str">
            <v>National Strategic</v>
          </cell>
          <cell r="F1468" t="str">
            <v>U</v>
          </cell>
          <cell r="G1468">
            <v>0.57634948348610504</v>
          </cell>
        </row>
        <row r="1469">
          <cell r="A1469" t="str">
            <v>Rut_20-National-Regional Connector-R</v>
          </cell>
          <cell r="B1469" t="str">
            <v>Rut_20</v>
          </cell>
          <cell r="C1469">
            <v>2015</v>
          </cell>
          <cell r="D1469" t="str">
            <v>National</v>
          </cell>
          <cell r="E1469" t="str">
            <v>Regional Connector</v>
          </cell>
          <cell r="F1469" t="str">
            <v>R</v>
          </cell>
          <cell r="G1469">
            <v>0.6722018687740674</v>
          </cell>
        </row>
        <row r="1470">
          <cell r="A1470" t="str">
            <v>Rut_20-National-Regional Connector-U</v>
          </cell>
          <cell r="B1470" t="str">
            <v>Rut_20</v>
          </cell>
          <cell r="C1470">
            <v>2015</v>
          </cell>
          <cell r="D1470" t="str">
            <v>National</v>
          </cell>
          <cell r="E1470" t="str">
            <v>Regional Connector</v>
          </cell>
          <cell r="F1470" t="str">
            <v>U</v>
          </cell>
          <cell r="G1470">
            <v>0.50646461254302744</v>
          </cell>
        </row>
        <row r="1471">
          <cell r="A1471" t="str">
            <v>Rut_20-National-Regional Distributor-R</v>
          </cell>
          <cell r="B1471" t="str">
            <v>Rut_20</v>
          </cell>
          <cell r="C1471">
            <v>2015</v>
          </cell>
          <cell r="D1471" t="str">
            <v>National</v>
          </cell>
          <cell r="E1471" t="str">
            <v>Regional Distributor</v>
          </cell>
          <cell r="F1471" t="str">
            <v>R</v>
          </cell>
          <cell r="G1471">
            <v>0.84724472127789563</v>
          </cell>
        </row>
        <row r="1472">
          <cell r="A1472" t="str">
            <v>Rut_20-National-Regional Distributor-U</v>
          </cell>
          <cell r="B1472" t="str">
            <v>Rut_20</v>
          </cell>
          <cell r="C1472">
            <v>2015</v>
          </cell>
          <cell r="D1472" t="str">
            <v>National</v>
          </cell>
          <cell r="E1472" t="str">
            <v>Regional Distributor</v>
          </cell>
          <cell r="F1472" t="str">
            <v>U</v>
          </cell>
          <cell r="G1472">
            <v>0.68302992037602162</v>
          </cell>
        </row>
        <row r="1473">
          <cell r="A1473" t="str">
            <v>Rut_20-National-Regional Strategic-R</v>
          </cell>
          <cell r="B1473" t="str">
            <v>Rut_20</v>
          </cell>
          <cell r="C1473">
            <v>2015</v>
          </cell>
          <cell r="D1473" t="str">
            <v>National</v>
          </cell>
          <cell r="E1473" t="str">
            <v>Regional Strategic</v>
          </cell>
          <cell r="F1473" t="str">
            <v>R</v>
          </cell>
          <cell r="G1473">
            <v>0.8415604868254527</v>
          </cell>
        </row>
        <row r="1474">
          <cell r="A1474" t="str">
            <v>Rut_20-National-Regional Strategic-U</v>
          </cell>
          <cell r="B1474" t="str">
            <v>Rut_20</v>
          </cell>
          <cell r="C1474">
            <v>2015</v>
          </cell>
          <cell r="D1474" t="str">
            <v>National</v>
          </cell>
          <cell r="E1474" t="str">
            <v>Regional Strategic</v>
          </cell>
          <cell r="F1474" t="str">
            <v>U</v>
          </cell>
          <cell r="G1474">
            <v>0.56899389319589411</v>
          </cell>
        </row>
        <row r="1475">
          <cell r="A1475" t="str">
            <v>Rut_20-National-High Volume-All</v>
          </cell>
          <cell r="B1475" t="str">
            <v>Rut_20</v>
          </cell>
          <cell r="C1475">
            <v>2015</v>
          </cell>
          <cell r="D1475" t="str">
            <v>National</v>
          </cell>
          <cell r="E1475" t="str">
            <v>High Volume</v>
          </cell>
          <cell r="F1475" t="str">
            <v>All</v>
          </cell>
          <cell r="G1475">
            <v>0.34888582004020818</v>
          </cell>
        </row>
        <row r="1476">
          <cell r="A1476" t="str">
            <v>Rut_20-National-National Strategic-All</v>
          </cell>
          <cell r="B1476" t="str">
            <v>Rut_20</v>
          </cell>
          <cell r="C1476">
            <v>2015</v>
          </cell>
          <cell r="D1476" t="str">
            <v>National</v>
          </cell>
          <cell r="E1476" t="str">
            <v>National Strategic</v>
          </cell>
          <cell r="F1476" t="str">
            <v>All</v>
          </cell>
          <cell r="G1476">
            <v>0.60948783929609029</v>
          </cell>
        </row>
        <row r="1477">
          <cell r="A1477" t="str">
            <v>Rut_20-National-Regional Connector-All</v>
          </cell>
          <cell r="B1477" t="str">
            <v>Rut_20</v>
          </cell>
          <cell r="C1477">
            <v>2015</v>
          </cell>
          <cell r="D1477" t="str">
            <v>National</v>
          </cell>
          <cell r="E1477" t="str">
            <v>Regional Connector</v>
          </cell>
          <cell r="F1477" t="str">
            <v>All</v>
          </cell>
          <cell r="G1477">
            <v>0.66345275977911133</v>
          </cell>
        </row>
        <row r="1478">
          <cell r="A1478" t="str">
            <v>Rut_20-National-Regional Distributor-All</v>
          </cell>
          <cell r="B1478" t="str">
            <v>Rut_20</v>
          </cell>
          <cell r="C1478">
            <v>2015</v>
          </cell>
          <cell r="D1478" t="str">
            <v>National</v>
          </cell>
          <cell r="E1478" t="str">
            <v>Regional Distributor</v>
          </cell>
          <cell r="F1478" t="str">
            <v>All</v>
          </cell>
          <cell r="G1478">
            <v>0.83617632456202573</v>
          </cell>
        </row>
        <row r="1479">
          <cell r="A1479" t="str">
            <v>Rut_20-National-Regional Strategic-All</v>
          </cell>
          <cell r="B1479" t="str">
            <v>Rut_20</v>
          </cell>
          <cell r="C1479">
            <v>2015</v>
          </cell>
          <cell r="D1479" t="str">
            <v>National</v>
          </cell>
          <cell r="E1479" t="str">
            <v>Regional Strategic</v>
          </cell>
          <cell r="F1479" t="str">
            <v>All</v>
          </cell>
          <cell r="G1479">
            <v>0.81458157390458141</v>
          </cell>
        </row>
        <row r="1480">
          <cell r="A1480" t="str">
            <v>Rut_20-National-All-R</v>
          </cell>
          <cell r="B1480" t="str">
            <v>Rut_20</v>
          </cell>
          <cell r="C1480">
            <v>2015</v>
          </cell>
          <cell r="D1480" t="str">
            <v>National</v>
          </cell>
          <cell r="E1480" t="str">
            <v>All</v>
          </cell>
          <cell r="F1480" t="str">
            <v>R</v>
          </cell>
          <cell r="G1480">
            <v>0.73663141223395212</v>
          </cell>
        </row>
        <row r="1481">
          <cell r="A1481" t="str">
            <v>Rut_20-National-All-U</v>
          </cell>
          <cell r="B1481" t="str">
            <v>Rut_20</v>
          </cell>
          <cell r="C1481">
            <v>2015</v>
          </cell>
          <cell r="D1481" t="str">
            <v>National</v>
          </cell>
          <cell r="E1481" t="str">
            <v>All</v>
          </cell>
          <cell r="F1481" t="str">
            <v>U</v>
          </cell>
          <cell r="G1481">
            <v>0.58009361804275006</v>
          </cell>
        </row>
        <row r="1482">
          <cell r="A1482" t="str">
            <v>Rut_20-National-All-All</v>
          </cell>
          <cell r="B1482" t="str">
            <v>Rut_20</v>
          </cell>
          <cell r="C1482">
            <v>2015</v>
          </cell>
          <cell r="D1482" t="str">
            <v>National</v>
          </cell>
          <cell r="E1482" t="str">
            <v>All</v>
          </cell>
          <cell r="F1482" t="str">
            <v>All</v>
          </cell>
          <cell r="G1482">
            <v>0.72383153972845216</v>
          </cell>
        </row>
        <row r="1483">
          <cell r="A1483" t="str">
            <v>Rut_20P-Auckland Alliance-high-</v>
          </cell>
          <cell r="B1483" t="str">
            <v>Rut_20P</v>
          </cell>
          <cell r="C1483">
            <v>1</v>
          </cell>
          <cell r="D1483" t="str">
            <v>AUCK ALLIANCE</v>
          </cell>
          <cell r="E1483" t="str">
            <v>percentile</v>
          </cell>
          <cell r="F1483" t="str">
            <v>high</v>
          </cell>
          <cell r="G1483">
            <v>11</v>
          </cell>
        </row>
        <row r="1484">
          <cell r="A1484" t="str">
            <v>Rut_20P-BOP EAST-high-</v>
          </cell>
          <cell r="B1484" t="str">
            <v>Rut_20P</v>
          </cell>
          <cell r="C1484">
            <v>1</v>
          </cell>
          <cell r="D1484" t="str">
            <v>BOP EAST</v>
          </cell>
          <cell r="E1484" t="str">
            <v>percentile</v>
          </cell>
          <cell r="F1484" t="str">
            <v>high</v>
          </cell>
          <cell r="G1484">
            <v>11</v>
          </cell>
        </row>
        <row r="1485">
          <cell r="A1485" t="str">
            <v>Rut_20P-BOP WEST-high-</v>
          </cell>
          <cell r="B1485" t="str">
            <v>Rut_20P</v>
          </cell>
          <cell r="C1485">
            <v>1</v>
          </cell>
          <cell r="D1485" t="str">
            <v>BOP WEST</v>
          </cell>
          <cell r="E1485" t="str">
            <v>percentile</v>
          </cell>
          <cell r="F1485" t="str">
            <v>high</v>
          </cell>
          <cell r="G1485">
            <v>11</v>
          </cell>
        </row>
        <row r="1486">
          <cell r="A1486" t="str">
            <v>Rut_20P-CENTRAL WAIKATO-high-</v>
          </cell>
          <cell r="B1486" t="str">
            <v>Rut_20P</v>
          </cell>
          <cell r="C1486">
            <v>1</v>
          </cell>
          <cell r="D1486" t="str">
            <v>CENTRAL WAIKATO</v>
          </cell>
          <cell r="E1486" t="str">
            <v>percentile</v>
          </cell>
          <cell r="F1486" t="str">
            <v>high</v>
          </cell>
          <cell r="G1486">
            <v>11</v>
          </cell>
        </row>
        <row r="1487">
          <cell r="A1487" t="str">
            <v>Rut_20P-COASTAL OTAGO-high-</v>
          </cell>
          <cell r="B1487" t="str">
            <v>Rut_20P</v>
          </cell>
          <cell r="C1487">
            <v>1</v>
          </cell>
          <cell r="D1487" t="str">
            <v>COASTAL OTAGO</v>
          </cell>
          <cell r="E1487" t="str">
            <v>percentile</v>
          </cell>
          <cell r="F1487" t="str">
            <v>high</v>
          </cell>
          <cell r="G1487">
            <v>11</v>
          </cell>
        </row>
        <row r="1488">
          <cell r="A1488" t="str">
            <v>Rut_20P-EAST WAIKATO-high-</v>
          </cell>
          <cell r="B1488" t="str">
            <v>Rut_20P</v>
          </cell>
          <cell r="C1488">
            <v>1</v>
          </cell>
          <cell r="D1488" t="str">
            <v>EAST WAIKATO</v>
          </cell>
          <cell r="E1488" t="str">
            <v>percentile</v>
          </cell>
          <cell r="F1488" t="str">
            <v>high</v>
          </cell>
          <cell r="G1488">
            <v>11</v>
          </cell>
        </row>
        <row r="1489">
          <cell r="A1489" t="str">
            <v>Rut_20P-EAST WHANGANUI-high-</v>
          </cell>
          <cell r="B1489" t="str">
            <v>Rut_20P</v>
          </cell>
          <cell r="C1489">
            <v>1</v>
          </cell>
          <cell r="D1489" t="str">
            <v>EAST WHANGANUI</v>
          </cell>
          <cell r="E1489" t="str">
            <v>percentile</v>
          </cell>
          <cell r="F1489" t="str">
            <v>high</v>
          </cell>
          <cell r="G1489">
            <v>11</v>
          </cell>
        </row>
        <row r="1490">
          <cell r="A1490" t="str">
            <v>Rut_20P-GISBORNE-high-</v>
          </cell>
          <cell r="B1490" t="str">
            <v>Rut_20P</v>
          </cell>
          <cell r="C1490">
            <v>1</v>
          </cell>
          <cell r="D1490" t="str">
            <v>GISBORNE</v>
          </cell>
          <cell r="E1490" t="str">
            <v>percentile</v>
          </cell>
          <cell r="F1490" t="str">
            <v>high</v>
          </cell>
          <cell r="G1490">
            <v>11</v>
          </cell>
        </row>
        <row r="1491">
          <cell r="A1491" t="str">
            <v>Rut_20P-MARLBOROUGH-high-</v>
          </cell>
          <cell r="B1491" t="str">
            <v>Rut_20P</v>
          </cell>
          <cell r="C1491">
            <v>1</v>
          </cell>
          <cell r="D1491" t="str">
            <v>MARLBOROUGH</v>
          </cell>
          <cell r="E1491" t="str">
            <v>percentile</v>
          </cell>
          <cell r="F1491" t="str">
            <v>high</v>
          </cell>
          <cell r="G1491">
            <v>11</v>
          </cell>
        </row>
        <row r="1492">
          <cell r="A1492" t="str">
            <v>Rut_20P-NAPIER-high-</v>
          </cell>
          <cell r="B1492" t="str">
            <v>Rut_20P</v>
          </cell>
          <cell r="C1492">
            <v>1</v>
          </cell>
          <cell r="D1492" t="str">
            <v>NAPIER</v>
          </cell>
          <cell r="E1492" t="str">
            <v>percentile</v>
          </cell>
          <cell r="F1492" t="str">
            <v>high</v>
          </cell>
          <cell r="G1492">
            <v>11</v>
          </cell>
        </row>
        <row r="1493">
          <cell r="A1493" t="str">
            <v>Rut_20P-NELSON-high-</v>
          </cell>
          <cell r="B1493" t="str">
            <v>Rut_20P</v>
          </cell>
          <cell r="C1493">
            <v>1</v>
          </cell>
          <cell r="D1493" t="str">
            <v>NELSON</v>
          </cell>
          <cell r="E1493" t="str">
            <v>percentile</v>
          </cell>
          <cell r="F1493" t="str">
            <v>high</v>
          </cell>
          <cell r="G1493">
            <v>11</v>
          </cell>
        </row>
        <row r="1494">
          <cell r="A1494" t="str">
            <v>Rut_20P-NORTHLAND-high-</v>
          </cell>
          <cell r="B1494" t="str">
            <v>Rut_20P</v>
          </cell>
          <cell r="C1494">
            <v>1</v>
          </cell>
          <cell r="D1494" t="str">
            <v>NORTHLAND</v>
          </cell>
          <cell r="E1494" t="str">
            <v>percentile</v>
          </cell>
          <cell r="F1494" t="str">
            <v>high</v>
          </cell>
          <cell r="G1494">
            <v>11</v>
          </cell>
        </row>
        <row r="1495">
          <cell r="A1495" t="str">
            <v>Rut_20P-NTH CANTERBURY-high-</v>
          </cell>
          <cell r="B1495" t="str">
            <v>Rut_20P</v>
          </cell>
          <cell r="C1495">
            <v>1</v>
          </cell>
          <cell r="D1495" t="str">
            <v>NTH CANTERBURY</v>
          </cell>
          <cell r="E1495" t="str">
            <v>percentile</v>
          </cell>
          <cell r="F1495" t="str">
            <v>high</v>
          </cell>
          <cell r="G1495">
            <v>11</v>
          </cell>
        </row>
        <row r="1496">
          <cell r="A1496" t="str">
            <v>Rut_20P-OTAGO CENTRAL-high-</v>
          </cell>
          <cell r="B1496" t="str">
            <v>Rut_20P</v>
          </cell>
          <cell r="C1496">
            <v>1</v>
          </cell>
          <cell r="D1496" t="str">
            <v>OTAGO CENTRAL</v>
          </cell>
          <cell r="E1496" t="str">
            <v>percentile</v>
          </cell>
          <cell r="F1496" t="str">
            <v>high</v>
          </cell>
          <cell r="G1496">
            <v>11</v>
          </cell>
        </row>
        <row r="1497">
          <cell r="A1497" t="str">
            <v>Rut_20P-PSMC005-high-</v>
          </cell>
          <cell r="B1497" t="str">
            <v>Rut_20P</v>
          </cell>
          <cell r="C1497">
            <v>1</v>
          </cell>
          <cell r="D1497" t="str">
            <v>PSMC 005</v>
          </cell>
          <cell r="E1497" t="str">
            <v>percentile</v>
          </cell>
          <cell r="F1497" t="str">
            <v>high</v>
          </cell>
          <cell r="G1497">
            <v>11</v>
          </cell>
        </row>
        <row r="1498">
          <cell r="A1498" t="str">
            <v>Rut_20P-PSMC006-high-</v>
          </cell>
          <cell r="B1498" t="str">
            <v>Rut_20P</v>
          </cell>
          <cell r="C1498">
            <v>1</v>
          </cell>
          <cell r="D1498" t="str">
            <v>PSMC 006</v>
          </cell>
          <cell r="E1498" t="str">
            <v>percentile</v>
          </cell>
          <cell r="F1498" t="str">
            <v>high</v>
          </cell>
          <cell r="G1498">
            <v>11</v>
          </cell>
        </row>
        <row r="1499">
          <cell r="A1499" t="str">
            <v>Rut_20P-ROTORUA DIST-high-</v>
          </cell>
          <cell r="B1499" t="str">
            <v>Rut_20P</v>
          </cell>
          <cell r="C1499">
            <v>1</v>
          </cell>
          <cell r="D1499" t="str">
            <v>ROTORUA DIST</v>
          </cell>
          <cell r="E1499" t="str">
            <v>percentile</v>
          </cell>
          <cell r="F1499" t="str">
            <v>high</v>
          </cell>
          <cell r="G1499">
            <v>11</v>
          </cell>
        </row>
        <row r="1500">
          <cell r="A1500" t="str">
            <v>Rut_20P-SOUTHLAND-high-</v>
          </cell>
          <cell r="B1500" t="str">
            <v>Rut_20P</v>
          </cell>
          <cell r="C1500">
            <v>1</v>
          </cell>
          <cell r="D1500" t="str">
            <v>SOUTHLAND</v>
          </cell>
          <cell r="E1500" t="str">
            <v>percentile</v>
          </cell>
          <cell r="F1500" t="str">
            <v>high</v>
          </cell>
          <cell r="G1500">
            <v>11</v>
          </cell>
        </row>
        <row r="1501">
          <cell r="A1501" t="str">
            <v>Rut_20P-STH CANTERBURY-high-</v>
          </cell>
          <cell r="B1501" t="str">
            <v>Rut_20P</v>
          </cell>
          <cell r="C1501">
            <v>1</v>
          </cell>
          <cell r="D1501" t="str">
            <v>STH CANTERBURY</v>
          </cell>
          <cell r="E1501" t="str">
            <v>percentile</v>
          </cell>
          <cell r="F1501" t="str">
            <v>high</v>
          </cell>
          <cell r="G1501">
            <v>11</v>
          </cell>
        </row>
        <row r="1502">
          <cell r="A1502" t="str">
            <v>Rut_20P-TAURANGA CITY-high-</v>
          </cell>
          <cell r="B1502" t="str">
            <v>Rut_20P</v>
          </cell>
          <cell r="C1502">
            <v>1</v>
          </cell>
          <cell r="D1502" t="str">
            <v>TAURANGA CITY</v>
          </cell>
          <cell r="E1502" t="str">
            <v>percentile</v>
          </cell>
          <cell r="F1502" t="str">
            <v>high</v>
          </cell>
          <cell r="G1502">
            <v>11</v>
          </cell>
        </row>
        <row r="1503">
          <cell r="A1503" t="str">
            <v>Rut_20P-Unknown-high-</v>
          </cell>
          <cell r="B1503" t="str">
            <v>Rut_20P</v>
          </cell>
          <cell r="C1503">
            <v>1</v>
          </cell>
          <cell r="D1503" t="str">
            <v>Unknown</v>
          </cell>
          <cell r="E1503" t="str">
            <v>percentile</v>
          </cell>
          <cell r="F1503" t="str">
            <v>high</v>
          </cell>
          <cell r="G1503">
            <v>11</v>
          </cell>
        </row>
        <row r="1504">
          <cell r="A1504" t="str">
            <v>Rut_20P-WELLINGTON-high-</v>
          </cell>
          <cell r="B1504" t="str">
            <v>Rut_20P</v>
          </cell>
          <cell r="C1504">
            <v>1</v>
          </cell>
          <cell r="D1504" t="str">
            <v>WELLINGTON</v>
          </cell>
          <cell r="E1504" t="str">
            <v>percentile</v>
          </cell>
          <cell r="F1504" t="str">
            <v>high</v>
          </cell>
          <cell r="G1504">
            <v>11</v>
          </cell>
        </row>
        <row r="1505">
          <cell r="A1505" t="str">
            <v>Rut_20P-WEST COAST-high-</v>
          </cell>
          <cell r="B1505" t="str">
            <v>Rut_20P</v>
          </cell>
          <cell r="C1505">
            <v>1</v>
          </cell>
          <cell r="D1505" t="str">
            <v>WEST COAST</v>
          </cell>
          <cell r="E1505" t="str">
            <v>percentile</v>
          </cell>
          <cell r="F1505" t="str">
            <v>high</v>
          </cell>
          <cell r="G1505">
            <v>11</v>
          </cell>
        </row>
        <row r="1506">
          <cell r="A1506" t="str">
            <v>Rut_20P-WEST WAIKATO-high-</v>
          </cell>
          <cell r="B1506" t="str">
            <v>Rut_20P</v>
          </cell>
          <cell r="C1506">
            <v>1</v>
          </cell>
          <cell r="D1506" t="str">
            <v>WEST WAIKATO</v>
          </cell>
          <cell r="E1506" t="str">
            <v>percentile</v>
          </cell>
          <cell r="F1506" t="str">
            <v>high</v>
          </cell>
          <cell r="G1506">
            <v>11</v>
          </cell>
        </row>
        <row r="1507">
          <cell r="A1507" t="str">
            <v>Rut_20P-WEST WHANGANUI-high-</v>
          </cell>
          <cell r="B1507" t="str">
            <v>Rut_20P</v>
          </cell>
          <cell r="C1507">
            <v>1</v>
          </cell>
          <cell r="D1507" t="str">
            <v>WEST WHANGANUI</v>
          </cell>
          <cell r="E1507" t="str">
            <v>percentile</v>
          </cell>
          <cell r="F1507" t="str">
            <v>high</v>
          </cell>
          <cell r="G1507">
            <v>11</v>
          </cell>
        </row>
        <row r="1508">
          <cell r="A1508" t="str">
            <v>Rut_20P-Auckland Alliance-close-</v>
          </cell>
          <cell r="B1508" t="str">
            <v>Rut_20P</v>
          </cell>
          <cell r="C1508">
            <v>1</v>
          </cell>
          <cell r="D1508" t="str">
            <v>AUCK ALLIANCE</v>
          </cell>
          <cell r="E1508" t="str">
            <v>percentile</v>
          </cell>
          <cell r="F1508" t="str">
            <v>close</v>
          </cell>
          <cell r="G1508">
            <v>8</v>
          </cell>
        </row>
        <row r="1509">
          <cell r="A1509" t="str">
            <v>Rut_20P-BOP EAST-close-</v>
          </cell>
          <cell r="B1509" t="str">
            <v>Rut_20P</v>
          </cell>
          <cell r="C1509">
            <v>1</v>
          </cell>
          <cell r="D1509" t="str">
            <v>BOP EAST</v>
          </cell>
          <cell r="E1509" t="str">
            <v>percentile</v>
          </cell>
          <cell r="F1509" t="str">
            <v>close</v>
          </cell>
          <cell r="G1509">
            <v>8</v>
          </cell>
        </row>
        <row r="1510">
          <cell r="A1510" t="str">
            <v>Rut_20P-BOP WEST-close-</v>
          </cell>
          <cell r="B1510" t="str">
            <v>Rut_20P</v>
          </cell>
          <cell r="C1510">
            <v>1</v>
          </cell>
          <cell r="D1510" t="str">
            <v>BOP WEST</v>
          </cell>
          <cell r="E1510" t="str">
            <v>percentile</v>
          </cell>
          <cell r="F1510" t="str">
            <v>close</v>
          </cell>
          <cell r="G1510">
            <v>8</v>
          </cell>
        </row>
        <row r="1511">
          <cell r="A1511" t="str">
            <v>Rut_20P-CENTRAL WAIKATO-close-</v>
          </cell>
          <cell r="B1511" t="str">
            <v>Rut_20P</v>
          </cell>
          <cell r="C1511">
            <v>1</v>
          </cell>
          <cell r="D1511" t="str">
            <v>CENTRAL WAIKATO</v>
          </cell>
          <cell r="E1511" t="str">
            <v>percentile</v>
          </cell>
          <cell r="F1511" t="str">
            <v>close</v>
          </cell>
          <cell r="G1511">
            <v>8</v>
          </cell>
        </row>
        <row r="1512">
          <cell r="A1512" t="str">
            <v>Rut_20P-COASTAL OTAGO-close-</v>
          </cell>
          <cell r="B1512" t="str">
            <v>Rut_20P</v>
          </cell>
          <cell r="C1512">
            <v>1</v>
          </cell>
          <cell r="D1512" t="str">
            <v>COASTAL OTAGO</v>
          </cell>
          <cell r="E1512" t="str">
            <v>percentile</v>
          </cell>
          <cell r="F1512" t="str">
            <v>close</v>
          </cell>
          <cell r="G1512">
            <v>8</v>
          </cell>
        </row>
        <row r="1513">
          <cell r="A1513" t="str">
            <v>Rut_20P-EAST WAIKATO-close-</v>
          </cell>
          <cell r="B1513" t="str">
            <v>Rut_20P</v>
          </cell>
          <cell r="C1513">
            <v>1</v>
          </cell>
          <cell r="D1513" t="str">
            <v>EAST WAIKATO</v>
          </cell>
          <cell r="E1513" t="str">
            <v>percentile</v>
          </cell>
          <cell r="F1513" t="str">
            <v>close</v>
          </cell>
          <cell r="G1513">
            <v>8</v>
          </cell>
        </row>
        <row r="1514">
          <cell r="A1514" t="str">
            <v>Rut_20P-EAST WHANGANUI-close-</v>
          </cell>
          <cell r="B1514" t="str">
            <v>Rut_20P</v>
          </cell>
          <cell r="C1514">
            <v>1</v>
          </cell>
          <cell r="D1514" t="str">
            <v>EAST WHANGANUI</v>
          </cell>
          <cell r="E1514" t="str">
            <v>percentile</v>
          </cell>
          <cell r="F1514" t="str">
            <v>close</v>
          </cell>
          <cell r="G1514">
            <v>8</v>
          </cell>
        </row>
        <row r="1515">
          <cell r="A1515" t="str">
            <v>Rut_20P-GISBORNE-close-</v>
          </cell>
          <cell r="B1515" t="str">
            <v>Rut_20P</v>
          </cell>
          <cell r="C1515">
            <v>1</v>
          </cell>
          <cell r="D1515" t="str">
            <v>GISBORNE</v>
          </cell>
          <cell r="E1515" t="str">
            <v>percentile</v>
          </cell>
          <cell r="F1515" t="str">
            <v>close</v>
          </cell>
          <cell r="G1515">
            <v>8</v>
          </cell>
        </row>
        <row r="1516">
          <cell r="A1516" t="str">
            <v>Rut_20P-MARLBOROUGH-close-</v>
          </cell>
          <cell r="B1516" t="str">
            <v>Rut_20P</v>
          </cell>
          <cell r="C1516">
            <v>1</v>
          </cell>
          <cell r="D1516" t="str">
            <v>MARLBOROUGH</v>
          </cell>
          <cell r="E1516" t="str">
            <v>percentile</v>
          </cell>
          <cell r="F1516" t="str">
            <v>close</v>
          </cell>
          <cell r="G1516">
            <v>8</v>
          </cell>
        </row>
        <row r="1517">
          <cell r="A1517" t="str">
            <v>Rut_20P-NAPIER-close-</v>
          </cell>
          <cell r="B1517" t="str">
            <v>Rut_20P</v>
          </cell>
          <cell r="C1517">
            <v>1</v>
          </cell>
          <cell r="D1517" t="str">
            <v>NAPIER</v>
          </cell>
          <cell r="E1517" t="str">
            <v>percentile</v>
          </cell>
          <cell r="F1517" t="str">
            <v>close</v>
          </cell>
          <cell r="G1517">
            <v>8</v>
          </cell>
        </row>
        <row r="1518">
          <cell r="A1518" t="str">
            <v>Rut_20P-NELSON-close-</v>
          </cell>
          <cell r="B1518" t="str">
            <v>Rut_20P</v>
          </cell>
          <cell r="C1518">
            <v>1</v>
          </cell>
          <cell r="D1518" t="str">
            <v>NELSON</v>
          </cell>
          <cell r="E1518" t="str">
            <v>percentile</v>
          </cell>
          <cell r="F1518" t="str">
            <v>close</v>
          </cell>
          <cell r="G1518">
            <v>8</v>
          </cell>
        </row>
        <row r="1519">
          <cell r="A1519" t="str">
            <v>Rut_20P-NORTHLAND-close-</v>
          </cell>
          <cell r="B1519" t="str">
            <v>Rut_20P</v>
          </cell>
          <cell r="C1519">
            <v>1</v>
          </cell>
          <cell r="D1519" t="str">
            <v>NORTHLAND</v>
          </cell>
          <cell r="E1519" t="str">
            <v>percentile</v>
          </cell>
          <cell r="F1519" t="str">
            <v>close</v>
          </cell>
          <cell r="G1519">
            <v>8</v>
          </cell>
        </row>
        <row r="1520">
          <cell r="A1520" t="str">
            <v>Rut_20P-NTH CANTERBURY-close-</v>
          </cell>
          <cell r="B1520" t="str">
            <v>Rut_20P</v>
          </cell>
          <cell r="C1520">
            <v>1</v>
          </cell>
          <cell r="D1520" t="str">
            <v>NTH CANTERBURY</v>
          </cell>
          <cell r="E1520" t="str">
            <v>percentile</v>
          </cell>
          <cell r="F1520" t="str">
            <v>close</v>
          </cell>
          <cell r="G1520">
            <v>8</v>
          </cell>
        </row>
        <row r="1521">
          <cell r="A1521" t="str">
            <v>Rut_20P-OTAGO CENTRAL-close-</v>
          </cell>
          <cell r="B1521" t="str">
            <v>Rut_20P</v>
          </cell>
          <cell r="C1521">
            <v>1</v>
          </cell>
          <cell r="D1521" t="str">
            <v>OTAGO CENTRAL</v>
          </cell>
          <cell r="E1521" t="str">
            <v>percentile</v>
          </cell>
          <cell r="F1521" t="str">
            <v>close</v>
          </cell>
          <cell r="G1521">
            <v>8</v>
          </cell>
        </row>
        <row r="1522">
          <cell r="A1522" t="str">
            <v>Rut_20P-PSMC005-close-</v>
          </cell>
          <cell r="B1522" t="str">
            <v>Rut_20P</v>
          </cell>
          <cell r="C1522">
            <v>1</v>
          </cell>
          <cell r="D1522" t="str">
            <v>PSMC 005</v>
          </cell>
          <cell r="E1522" t="str">
            <v>percentile</v>
          </cell>
          <cell r="F1522" t="str">
            <v>close</v>
          </cell>
          <cell r="G1522">
            <v>8</v>
          </cell>
        </row>
        <row r="1523">
          <cell r="A1523" t="str">
            <v>Rut_20P-PSMC006-close-</v>
          </cell>
          <cell r="B1523" t="str">
            <v>Rut_20P</v>
          </cell>
          <cell r="C1523">
            <v>1</v>
          </cell>
          <cell r="D1523" t="str">
            <v>PSMC 006</v>
          </cell>
          <cell r="E1523" t="str">
            <v>percentile</v>
          </cell>
          <cell r="F1523" t="str">
            <v>close</v>
          </cell>
          <cell r="G1523">
            <v>8</v>
          </cell>
        </row>
        <row r="1524">
          <cell r="A1524" t="str">
            <v>Rut_20P-ROTORUA DIST-close-</v>
          </cell>
          <cell r="B1524" t="str">
            <v>Rut_20P</v>
          </cell>
          <cell r="C1524">
            <v>1</v>
          </cell>
          <cell r="D1524" t="str">
            <v>ROTORUA DIST</v>
          </cell>
          <cell r="E1524" t="str">
            <v>percentile</v>
          </cell>
          <cell r="F1524" t="str">
            <v>close</v>
          </cell>
          <cell r="G1524">
            <v>8</v>
          </cell>
        </row>
        <row r="1525">
          <cell r="A1525" t="str">
            <v>Rut_20P-SOUTHLAND-close-</v>
          </cell>
          <cell r="B1525" t="str">
            <v>Rut_20P</v>
          </cell>
          <cell r="C1525">
            <v>1</v>
          </cell>
          <cell r="D1525" t="str">
            <v>SOUTHLAND</v>
          </cell>
          <cell r="E1525" t="str">
            <v>percentile</v>
          </cell>
          <cell r="F1525" t="str">
            <v>close</v>
          </cell>
          <cell r="G1525">
            <v>8</v>
          </cell>
        </row>
        <row r="1526">
          <cell r="A1526" t="str">
            <v>Rut_20P-STH CANTERBURY-close-</v>
          </cell>
          <cell r="B1526" t="str">
            <v>Rut_20P</v>
          </cell>
          <cell r="C1526">
            <v>1</v>
          </cell>
          <cell r="D1526" t="str">
            <v>STH CANTERBURY</v>
          </cell>
          <cell r="E1526" t="str">
            <v>percentile</v>
          </cell>
          <cell r="F1526" t="str">
            <v>close</v>
          </cell>
          <cell r="G1526">
            <v>8</v>
          </cell>
        </row>
        <row r="1527">
          <cell r="A1527" t="str">
            <v>Rut_20P-TAURANGA CITY-close-</v>
          </cell>
          <cell r="B1527" t="str">
            <v>Rut_20P</v>
          </cell>
          <cell r="C1527">
            <v>1</v>
          </cell>
          <cell r="D1527" t="str">
            <v>TAURANGA CITY</v>
          </cell>
          <cell r="E1527" t="str">
            <v>percentile</v>
          </cell>
          <cell r="F1527" t="str">
            <v>close</v>
          </cell>
          <cell r="G1527">
            <v>8</v>
          </cell>
        </row>
        <row r="1528">
          <cell r="A1528" t="str">
            <v>Rut_20P-Unknown-close-</v>
          </cell>
          <cell r="B1528" t="str">
            <v>Rut_20P</v>
          </cell>
          <cell r="C1528">
            <v>1</v>
          </cell>
          <cell r="D1528" t="str">
            <v>Unknown</v>
          </cell>
          <cell r="E1528" t="str">
            <v>percentile</v>
          </cell>
          <cell r="F1528" t="str">
            <v>close</v>
          </cell>
          <cell r="G1528">
            <v>8</v>
          </cell>
        </row>
        <row r="1529">
          <cell r="A1529" t="str">
            <v>Rut_20P-WELLINGTON-close-</v>
          </cell>
          <cell r="B1529" t="str">
            <v>Rut_20P</v>
          </cell>
          <cell r="C1529">
            <v>1</v>
          </cell>
          <cell r="D1529" t="str">
            <v>WELLINGTON</v>
          </cell>
          <cell r="E1529" t="str">
            <v>percentile</v>
          </cell>
          <cell r="F1529" t="str">
            <v>close</v>
          </cell>
          <cell r="G1529">
            <v>8</v>
          </cell>
        </row>
        <row r="1530">
          <cell r="A1530" t="str">
            <v>Rut_20P-WEST COAST-close-</v>
          </cell>
          <cell r="B1530" t="str">
            <v>Rut_20P</v>
          </cell>
          <cell r="C1530">
            <v>1</v>
          </cell>
          <cell r="D1530" t="str">
            <v>WEST COAST</v>
          </cell>
          <cell r="E1530" t="str">
            <v>percentile</v>
          </cell>
          <cell r="F1530" t="str">
            <v>close</v>
          </cell>
          <cell r="G1530">
            <v>8</v>
          </cell>
        </row>
        <row r="1531">
          <cell r="A1531" t="str">
            <v>Rut_20P-WEST WAIKATO-close-</v>
          </cell>
          <cell r="B1531" t="str">
            <v>Rut_20P</v>
          </cell>
          <cell r="C1531">
            <v>1</v>
          </cell>
          <cell r="D1531" t="str">
            <v>WEST WAIKATO</v>
          </cell>
          <cell r="E1531" t="str">
            <v>percentile</v>
          </cell>
          <cell r="F1531" t="str">
            <v>close</v>
          </cell>
          <cell r="G1531">
            <v>8</v>
          </cell>
        </row>
        <row r="1532">
          <cell r="A1532" t="str">
            <v>Rut_20P-WEST WHANGANUI-close-</v>
          </cell>
          <cell r="B1532" t="str">
            <v>Rut_20P</v>
          </cell>
          <cell r="C1532">
            <v>1</v>
          </cell>
          <cell r="D1532" t="str">
            <v>WEST WHANGANUI</v>
          </cell>
          <cell r="E1532" t="str">
            <v>percentile</v>
          </cell>
          <cell r="F1532" t="str">
            <v>close</v>
          </cell>
          <cell r="G1532">
            <v>8</v>
          </cell>
        </row>
        <row r="1533">
          <cell r="A1533" t="str">
            <v>Rut_20P-Auckland Alliance-median-</v>
          </cell>
          <cell r="B1533" t="str">
            <v>Rut_20P</v>
          </cell>
          <cell r="C1533">
            <v>1</v>
          </cell>
          <cell r="D1533" t="str">
            <v>AUCK ALLIANCE</v>
          </cell>
          <cell r="E1533" t="str">
            <v>percentile</v>
          </cell>
          <cell r="F1533" t="str">
            <v>median</v>
          </cell>
          <cell r="G1533">
            <v>5</v>
          </cell>
        </row>
        <row r="1534">
          <cell r="A1534" t="str">
            <v>Rut_20P-BOP EAST-median-</v>
          </cell>
          <cell r="B1534" t="str">
            <v>Rut_20P</v>
          </cell>
          <cell r="C1534">
            <v>1</v>
          </cell>
          <cell r="D1534" t="str">
            <v>BOP EAST</v>
          </cell>
          <cell r="E1534" t="str">
            <v>percentile</v>
          </cell>
          <cell r="F1534" t="str">
            <v>median</v>
          </cell>
          <cell r="G1534">
            <v>5</v>
          </cell>
        </row>
        <row r="1535">
          <cell r="A1535" t="str">
            <v>Rut_20P-BOP WEST-median-</v>
          </cell>
          <cell r="B1535" t="str">
            <v>Rut_20P</v>
          </cell>
          <cell r="C1535">
            <v>1</v>
          </cell>
          <cell r="D1535" t="str">
            <v>BOP WEST</v>
          </cell>
          <cell r="E1535" t="str">
            <v>percentile</v>
          </cell>
          <cell r="F1535" t="str">
            <v>median</v>
          </cell>
          <cell r="G1535">
            <v>5</v>
          </cell>
        </row>
        <row r="1536">
          <cell r="A1536" t="str">
            <v>Rut_20P-CENTRAL WAIKATO-median-</v>
          </cell>
          <cell r="B1536" t="str">
            <v>Rut_20P</v>
          </cell>
          <cell r="C1536">
            <v>1</v>
          </cell>
          <cell r="D1536" t="str">
            <v>CENTRAL WAIKATO</v>
          </cell>
          <cell r="E1536" t="str">
            <v>percentile</v>
          </cell>
          <cell r="F1536" t="str">
            <v>median</v>
          </cell>
          <cell r="G1536">
            <v>5</v>
          </cell>
        </row>
        <row r="1537">
          <cell r="A1537" t="str">
            <v>Rut_20P-COASTAL OTAGO-median-</v>
          </cell>
          <cell r="B1537" t="str">
            <v>Rut_20P</v>
          </cell>
          <cell r="C1537">
            <v>1</v>
          </cell>
          <cell r="D1537" t="str">
            <v>COASTAL OTAGO</v>
          </cell>
          <cell r="E1537" t="str">
            <v>percentile</v>
          </cell>
          <cell r="F1537" t="str">
            <v>median</v>
          </cell>
          <cell r="G1537">
            <v>5</v>
          </cell>
        </row>
        <row r="1538">
          <cell r="A1538" t="str">
            <v>Rut_20P-EAST WAIKATO-median-</v>
          </cell>
          <cell r="B1538" t="str">
            <v>Rut_20P</v>
          </cell>
          <cell r="C1538">
            <v>1</v>
          </cell>
          <cell r="D1538" t="str">
            <v>EAST WAIKATO</v>
          </cell>
          <cell r="E1538" t="str">
            <v>percentile</v>
          </cell>
          <cell r="F1538" t="str">
            <v>median</v>
          </cell>
          <cell r="G1538">
            <v>5</v>
          </cell>
        </row>
        <row r="1539">
          <cell r="A1539" t="str">
            <v>Rut_20P-EAST WHANGANUI-median-</v>
          </cell>
          <cell r="B1539" t="str">
            <v>Rut_20P</v>
          </cell>
          <cell r="C1539">
            <v>1</v>
          </cell>
          <cell r="D1539" t="str">
            <v>EAST WHANGANUI</v>
          </cell>
          <cell r="E1539" t="str">
            <v>percentile</v>
          </cell>
          <cell r="F1539" t="str">
            <v>median</v>
          </cell>
          <cell r="G1539">
            <v>5</v>
          </cell>
        </row>
        <row r="1540">
          <cell r="A1540" t="str">
            <v>Rut_20P-GISBORNE-median-</v>
          </cell>
          <cell r="B1540" t="str">
            <v>Rut_20P</v>
          </cell>
          <cell r="C1540">
            <v>1</v>
          </cell>
          <cell r="D1540" t="str">
            <v>GISBORNE</v>
          </cell>
          <cell r="E1540" t="str">
            <v>percentile</v>
          </cell>
          <cell r="F1540" t="str">
            <v>median</v>
          </cell>
          <cell r="G1540">
            <v>5</v>
          </cell>
        </row>
        <row r="1541">
          <cell r="A1541" t="str">
            <v>Rut_20P-MARLBOROUGH-median-</v>
          </cell>
          <cell r="B1541" t="str">
            <v>Rut_20P</v>
          </cell>
          <cell r="C1541">
            <v>1</v>
          </cell>
          <cell r="D1541" t="str">
            <v>MARLBOROUGH</v>
          </cell>
          <cell r="E1541" t="str">
            <v>percentile</v>
          </cell>
          <cell r="F1541" t="str">
            <v>median</v>
          </cell>
          <cell r="G1541">
            <v>5</v>
          </cell>
        </row>
        <row r="1542">
          <cell r="A1542" t="str">
            <v>Rut_20P-NAPIER-median-</v>
          </cell>
          <cell r="B1542" t="str">
            <v>Rut_20P</v>
          </cell>
          <cell r="C1542">
            <v>1</v>
          </cell>
          <cell r="D1542" t="str">
            <v>NAPIER</v>
          </cell>
          <cell r="E1542" t="str">
            <v>percentile</v>
          </cell>
          <cell r="F1542" t="str">
            <v>median</v>
          </cell>
          <cell r="G1542">
            <v>5</v>
          </cell>
        </row>
        <row r="1543">
          <cell r="A1543" t="str">
            <v>Rut_20P-NELSON-median-</v>
          </cell>
          <cell r="B1543" t="str">
            <v>Rut_20P</v>
          </cell>
          <cell r="C1543">
            <v>1</v>
          </cell>
          <cell r="D1543" t="str">
            <v>NELSON</v>
          </cell>
          <cell r="E1543" t="str">
            <v>percentile</v>
          </cell>
          <cell r="F1543" t="str">
            <v>median</v>
          </cell>
          <cell r="G1543">
            <v>5</v>
          </cell>
        </row>
        <row r="1544">
          <cell r="A1544" t="str">
            <v>Rut_20P-NORTHLAND-median-</v>
          </cell>
          <cell r="B1544" t="str">
            <v>Rut_20P</v>
          </cell>
          <cell r="C1544">
            <v>1</v>
          </cell>
          <cell r="D1544" t="str">
            <v>NORTHLAND</v>
          </cell>
          <cell r="E1544" t="str">
            <v>percentile</v>
          </cell>
          <cell r="F1544" t="str">
            <v>median</v>
          </cell>
          <cell r="G1544">
            <v>5</v>
          </cell>
        </row>
        <row r="1545">
          <cell r="A1545" t="str">
            <v>Rut_20P-NTH CANTERBURY-median-</v>
          </cell>
          <cell r="B1545" t="str">
            <v>Rut_20P</v>
          </cell>
          <cell r="C1545">
            <v>1</v>
          </cell>
          <cell r="D1545" t="str">
            <v>NTH CANTERBURY</v>
          </cell>
          <cell r="E1545" t="str">
            <v>percentile</v>
          </cell>
          <cell r="F1545" t="str">
            <v>median</v>
          </cell>
          <cell r="G1545">
            <v>5</v>
          </cell>
        </row>
        <row r="1546">
          <cell r="A1546" t="str">
            <v>Rut_20P-OTAGO CENTRAL-median-</v>
          </cell>
          <cell r="B1546" t="str">
            <v>Rut_20P</v>
          </cell>
          <cell r="C1546">
            <v>1</v>
          </cell>
          <cell r="D1546" t="str">
            <v>OTAGO CENTRAL</v>
          </cell>
          <cell r="E1546" t="str">
            <v>percentile</v>
          </cell>
          <cell r="F1546" t="str">
            <v>median</v>
          </cell>
          <cell r="G1546">
            <v>5</v>
          </cell>
        </row>
        <row r="1547">
          <cell r="A1547" t="str">
            <v>Rut_20P-PSMC005-median-</v>
          </cell>
          <cell r="B1547" t="str">
            <v>Rut_20P</v>
          </cell>
          <cell r="C1547">
            <v>1</v>
          </cell>
          <cell r="D1547" t="str">
            <v>PSMC 005</v>
          </cell>
          <cell r="E1547" t="str">
            <v>percentile</v>
          </cell>
          <cell r="F1547" t="str">
            <v>median</v>
          </cell>
          <cell r="G1547">
            <v>5</v>
          </cell>
        </row>
        <row r="1548">
          <cell r="A1548" t="str">
            <v>Rut_20P-PSMC006-median-</v>
          </cell>
          <cell r="B1548" t="str">
            <v>Rut_20P</v>
          </cell>
          <cell r="C1548">
            <v>1</v>
          </cell>
          <cell r="D1548" t="str">
            <v>PSMC 006</v>
          </cell>
          <cell r="E1548" t="str">
            <v>percentile</v>
          </cell>
          <cell r="F1548" t="str">
            <v>median</v>
          </cell>
          <cell r="G1548">
            <v>5</v>
          </cell>
        </row>
        <row r="1549">
          <cell r="A1549" t="str">
            <v>Rut_20P-ROTORUA DIST-median-</v>
          </cell>
          <cell r="B1549" t="str">
            <v>Rut_20P</v>
          </cell>
          <cell r="C1549">
            <v>1</v>
          </cell>
          <cell r="D1549" t="str">
            <v>ROTORUA DIST</v>
          </cell>
          <cell r="E1549" t="str">
            <v>percentile</v>
          </cell>
          <cell r="F1549" t="str">
            <v>median</v>
          </cell>
          <cell r="G1549">
            <v>5</v>
          </cell>
        </row>
        <row r="1550">
          <cell r="A1550" t="str">
            <v>Rut_20P-SOUTHLAND-median-</v>
          </cell>
          <cell r="B1550" t="str">
            <v>Rut_20P</v>
          </cell>
          <cell r="C1550">
            <v>1</v>
          </cell>
          <cell r="D1550" t="str">
            <v>SOUTHLAND</v>
          </cell>
          <cell r="E1550" t="str">
            <v>percentile</v>
          </cell>
          <cell r="F1550" t="str">
            <v>median</v>
          </cell>
          <cell r="G1550">
            <v>5</v>
          </cell>
        </row>
        <row r="1551">
          <cell r="A1551" t="str">
            <v>Rut_20P-STH CANTERBURY-median-</v>
          </cell>
          <cell r="B1551" t="str">
            <v>Rut_20P</v>
          </cell>
          <cell r="C1551">
            <v>1</v>
          </cell>
          <cell r="D1551" t="str">
            <v>STH CANTERBURY</v>
          </cell>
          <cell r="E1551" t="str">
            <v>percentile</v>
          </cell>
          <cell r="F1551" t="str">
            <v>median</v>
          </cell>
          <cell r="G1551">
            <v>5</v>
          </cell>
        </row>
        <row r="1552">
          <cell r="A1552" t="str">
            <v>Rut_20P-TAURANGA CITY-median-</v>
          </cell>
          <cell r="B1552" t="str">
            <v>Rut_20P</v>
          </cell>
          <cell r="C1552">
            <v>1</v>
          </cell>
          <cell r="D1552" t="str">
            <v>TAURANGA CITY</v>
          </cell>
          <cell r="E1552" t="str">
            <v>percentile</v>
          </cell>
          <cell r="F1552" t="str">
            <v>median</v>
          </cell>
          <cell r="G1552">
            <v>5</v>
          </cell>
        </row>
        <row r="1553">
          <cell r="A1553" t="str">
            <v>Rut_20P-Unknown-median-</v>
          </cell>
          <cell r="B1553" t="str">
            <v>Rut_20P</v>
          </cell>
          <cell r="C1553">
            <v>1</v>
          </cell>
          <cell r="D1553" t="str">
            <v>Unknown</v>
          </cell>
          <cell r="E1553" t="str">
            <v>percentile</v>
          </cell>
          <cell r="F1553" t="str">
            <v>median</v>
          </cell>
          <cell r="G1553">
            <v>5</v>
          </cell>
        </row>
        <row r="1554">
          <cell r="A1554" t="str">
            <v>Rut_20P-WELLINGTON-median-</v>
          </cell>
          <cell r="B1554" t="str">
            <v>Rut_20P</v>
          </cell>
          <cell r="C1554">
            <v>1</v>
          </cell>
          <cell r="D1554" t="str">
            <v>WELLINGTON</v>
          </cell>
          <cell r="E1554" t="str">
            <v>percentile</v>
          </cell>
          <cell r="F1554" t="str">
            <v>median</v>
          </cell>
          <cell r="G1554">
            <v>5</v>
          </cell>
        </row>
        <row r="1555">
          <cell r="A1555" t="str">
            <v>Rut_20P-WEST COAST-median-</v>
          </cell>
          <cell r="B1555" t="str">
            <v>Rut_20P</v>
          </cell>
          <cell r="C1555">
            <v>1</v>
          </cell>
          <cell r="D1555" t="str">
            <v>WEST COAST</v>
          </cell>
          <cell r="E1555" t="str">
            <v>percentile</v>
          </cell>
          <cell r="F1555" t="str">
            <v>median</v>
          </cell>
          <cell r="G1555">
            <v>5</v>
          </cell>
        </row>
        <row r="1556">
          <cell r="A1556" t="str">
            <v>Rut_20P-WEST WAIKATO-median-</v>
          </cell>
          <cell r="B1556" t="str">
            <v>Rut_20P</v>
          </cell>
          <cell r="C1556">
            <v>1</v>
          </cell>
          <cell r="D1556" t="str">
            <v>WEST WAIKATO</v>
          </cell>
          <cell r="E1556" t="str">
            <v>percentile</v>
          </cell>
          <cell r="F1556" t="str">
            <v>median</v>
          </cell>
          <cell r="G1556">
            <v>5</v>
          </cell>
        </row>
        <row r="1557">
          <cell r="A1557" t="str">
            <v>Rut_20P-WEST WHANGANUI-median-</v>
          </cell>
          <cell r="B1557" t="str">
            <v>Rut_20P</v>
          </cell>
          <cell r="C1557">
            <v>1</v>
          </cell>
          <cell r="D1557" t="str">
            <v>WEST WHANGANUI</v>
          </cell>
          <cell r="E1557" t="str">
            <v>percentile</v>
          </cell>
          <cell r="F1557" t="str">
            <v>median</v>
          </cell>
          <cell r="G1557">
            <v>5</v>
          </cell>
        </row>
        <row r="1558">
          <cell r="A1558" t="str">
            <v>Rut_20P-Auckland Alliance-open-</v>
          </cell>
          <cell r="B1558" t="str">
            <v>Rut_20P</v>
          </cell>
          <cell r="C1558">
            <v>1</v>
          </cell>
          <cell r="D1558" t="str">
            <v>AUCK ALLIANCE</v>
          </cell>
          <cell r="E1558" t="str">
            <v>percentile</v>
          </cell>
          <cell r="F1558" t="str">
            <v>open</v>
          </cell>
          <cell r="G1558">
            <v>3</v>
          </cell>
        </row>
        <row r="1559">
          <cell r="A1559" t="str">
            <v>Rut_20P-BOP EAST-open-</v>
          </cell>
          <cell r="B1559" t="str">
            <v>Rut_20P</v>
          </cell>
          <cell r="C1559">
            <v>1</v>
          </cell>
          <cell r="D1559" t="str">
            <v>BOP EAST</v>
          </cell>
          <cell r="E1559" t="str">
            <v>percentile</v>
          </cell>
          <cell r="F1559" t="str">
            <v>open</v>
          </cell>
          <cell r="G1559">
            <v>3</v>
          </cell>
        </row>
        <row r="1560">
          <cell r="A1560" t="str">
            <v>Rut_20P-BOP WEST-open-</v>
          </cell>
          <cell r="B1560" t="str">
            <v>Rut_20P</v>
          </cell>
          <cell r="C1560">
            <v>1</v>
          </cell>
          <cell r="D1560" t="str">
            <v>BOP WEST</v>
          </cell>
          <cell r="E1560" t="str">
            <v>percentile</v>
          </cell>
          <cell r="F1560" t="str">
            <v>open</v>
          </cell>
          <cell r="G1560">
            <v>3</v>
          </cell>
        </row>
        <row r="1561">
          <cell r="A1561" t="str">
            <v>Rut_20P-CENTRAL WAIKATO-open-</v>
          </cell>
          <cell r="B1561" t="str">
            <v>Rut_20P</v>
          </cell>
          <cell r="C1561">
            <v>1</v>
          </cell>
          <cell r="D1561" t="str">
            <v>CENTRAL WAIKATO</v>
          </cell>
          <cell r="E1561" t="str">
            <v>percentile</v>
          </cell>
          <cell r="F1561" t="str">
            <v>open</v>
          </cell>
          <cell r="G1561">
            <v>3</v>
          </cell>
        </row>
        <row r="1562">
          <cell r="A1562" t="str">
            <v>Rut_20P-COASTAL OTAGO-open-</v>
          </cell>
          <cell r="B1562" t="str">
            <v>Rut_20P</v>
          </cell>
          <cell r="C1562">
            <v>1</v>
          </cell>
          <cell r="D1562" t="str">
            <v>COASTAL OTAGO</v>
          </cell>
          <cell r="E1562" t="str">
            <v>percentile</v>
          </cell>
          <cell r="F1562" t="str">
            <v>open</v>
          </cell>
          <cell r="G1562">
            <v>3</v>
          </cell>
        </row>
        <row r="1563">
          <cell r="A1563" t="str">
            <v>Rut_20P-EAST WAIKATO-open-</v>
          </cell>
          <cell r="B1563" t="str">
            <v>Rut_20P</v>
          </cell>
          <cell r="C1563">
            <v>1</v>
          </cell>
          <cell r="D1563" t="str">
            <v>EAST WAIKATO</v>
          </cell>
          <cell r="E1563" t="str">
            <v>percentile</v>
          </cell>
          <cell r="F1563" t="str">
            <v>open</v>
          </cell>
          <cell r="G1563">
            <v>3</v>
          </cell>
        </row>
        <row r="1564">
          <cell r="A1564" t="str">
            <v>Rut_20P-EAST WHANGANUI-open-</v>
          </cell>
          <cell r="B1564" t="str">
            <v>Rut_20P</v>
          </cell>
          <cell r="C1564">
            <v>1</v>
          </cell>
          <cell r="D1564" t="str">
            <v>EAST WHANGANUI</v>
          </cell>
          <cell r="E1564" t="str">
            <v>percentile</v>
          </cell>
          <cell r="F1564" t="str">
            <v>open</v>
          </cell>
          <cell r="G1564">
            <v>3</v>
          </cell>
        </row>
        <row r="1565">
          <cell r="A1565" t="str">
            <v>Rut_20P-GISBORNE-open-</v>
          </cell>
          <cell r="B1565" t="str">
            <v>Rut_20P</v>
          </cell>
          <cell r="C1565">
            <v>1</v>
          </cell>
          <cell r="D1565" t="str">
            <v>GISBORNE</v>
          </cell>
          <cell r="E1565" t="str">
            <v>percentile</v>
          </cell>
          <cell r="F1565" t="str">
            <v>open</v>
          </cell>
          <cell r="G1565">
            <v>3</v>
          </cell>
        </row>
        <row r="1566">
          <cell r="A1566" t="str">
            <v>Rut_20P-MARLBOROUGH-open-</v>
          </cell>
          <cell r="B1566" t="str">
            <v>Rut_20P</v>
          </cell>
          <cell r="C1566">
            <v>1</v>
          </cell>
          <cell r="D1566" t="str">
            <v>MARLBOROUGH</v>
          </cell>
          <cell r="E1566" t="str">
            <v>percentile</v>
          </cell>
          <cell r="F1566" t="str">
            <v>open</v>
          </cell>
          <cell r="G1566">
            <v>3</v>
          </cell>
        </row>
        <row r="1567">
          <cell r="A1567" t="str">
            <v>Rut_20P-NAPIER-open-</v>
          </cell>
          <cell r="B1567" t="str">
            <v>Rut_20P</v>
          </cell>
          <cell r="C1567">
            <v>1</v>
          </cell>
          <cell r="D1567" t="str">
            <v>NAPIER</v>
          </cell>
          <cell r="E1567" t="str">
            <v>percentile</v>
          </cell>
          <cell r="F1567" t="str">
            <v>open</v>
          </cell>
          <cell r="G1567">
            <v>3</v>
          </cell>
        </row>
        <row r="1568">
          <cell r="A1568" t="str">
            <v>Rut_20P-NELSON-open-</v>
          </cell>
          <cell r="B1568" t="str">
            <v>Rut_20P</v>
          </cell>
          <cell r="C1568">
            <v>1</v>
          </cell>
          <cell r="D1568" t="str">
            <v>NELSON</v>
          </cell>
          <cell r="E1568" t="str">
            <v>percentile</v>
          </cell>
          <cell r="F1568" t="str">
            <v>open</v>
          </cell>
          <cell r="G1568">
            <v>3</v>
          </cell>
        </row>
        <row r="1569">
          <cell r="A1569" t="str">
            <v>Rut_20P-NORTHLAND-open-</v>
          </cell>
          <cell r="B1569" t="str">
            <v>Rut_20P</v>
          </cell>
          <cell r="C1569">
            <v>1</v>
          </cell>
          <cell r="D1569" t="str">
            <v>NORTHLAND</v>
          </cell>
          <cell r="E1569" t="str">
            <v>percentile</v>
          </cell>
          <cell r="F1569" t="str">
            <v>open</v>
          </cell>
          <cell r="G1569">
            <v>3</v>
          </cell>
        </row>
        <row r="1570">
          <cell r="A1570" t="str">
            <v>Rut_20P-NTH CANTERBURY-open-</v>
          </cell>
          <cell r="B1570" t="str">
            <v>Rut_20P</v>
          </cell>
          <cell r="C1570">
            <v>1</v>
          </cell>
          <cell r="D1570" t="str">
            <v>NTH CANTERBURY</v>
          </cell>
          <cell r="E1570" t="str">
            <v>percentile</v>
          </cell>
          <cell r="F1570" t="str">
            <v>open</v>
          </cell>
          <cell r="G1570">
            <v>3</v>
          </cell>
        </row>
        <row r="1571">
          <cell r="A1571" t="str">
            <v>Rut_20P-OTAGO CENTRAL-open-</v>
          </cell>
          <cell r="B1571" t="str">
            <v>Rut_20P</v>
          </cell>
          <cell r="C1571">
            <v>1</v>
          </cell>
          <cell r="D1571" t="str">
            <v>OTAGO CENTRAL</v>
          </cell>
          <cell r="E1571" t="str">
            <v>percentile</v>
          </cell>
          <cell r="F1571" t="str">
            <v>open</v>
          </cell>
          <cell r="G1571">
            <v>3</v>
          </cell>
        </row>
        <row r="1572">
          <cell r="A1572" t="str">
            <v>Rut_20P-PSMC005-open-</v>
          </cell>
          <cell r="B1572" t="str">
            <v>Rut_20P</v>
          </cell>
          <cell r="C1572">
            <v>1</v>
          </cell>
          <cell r="D1572" t="str">
            <v>PSMC 005</v>
          </cell>
          <cell r="E1572" t="str">
            <v>percentile</v>
          </cell>
          <cell r="F1572" t="str">
            <v>open</v>
          </cell>
          <cell r="G1572">
            <v>3</v>
          </cell>
        </row>
        <row r="1573">
          <cell r="A1573" t="str">
            <v>Rut_20P-PSMC006-open-</v>
          </cell>
          <cell r="B1573" t="str">
            <v>Rut_20P</v>
          </cell>
          <cell r="C1573">
            <v>1</v>
          </cell>
          <cell r="D1573" t="str">
            <v>PSMC 006</v>
          </cell>
          <cell r="E1573" t="str">
            <v>percentile</v>
          </cell>
          <cell r="F1573" t="str">
            <v>open</v>
          </cell>
          <cell r="G1573">
            <v>3</v>
          </cell>
        </row>
        <row r="1574">
          <cell r="A1574" t="str">
            <v>Rut_20P-ROTORUA DIST-open-</v>
          </cell>
          <cell r="B1574" t="str">
            <v>Rut_20P</v>
          </cell>
          <cell r="C1574">
            <v>1</v>
          </cell>
          <cell r="D1574" t="str">
            <v>ROTORUA DIST</v>
          </cell>
          <cell r="E1574" t="str">
            <v>percentile</v>
          </cell>
          <cell r="F1574" t="str">
            <v>open</v>
          </cell>
          <cell r="G1574">
            <v>3</v>
          </cell>
        </row>
        <row r="1575">
          <cell r="A1575" t="str">
            <v>Rut_20P-SOUTHLAND-open-</v>
          </cell>
          <cell r="B1575" t="str">
            <v>Rut_20P</v>
          </cell>
          <cell r="C1575">
            <v>1</v>
          </cell>
          <cell r="D1575" t="str">
            <v>SOUTHLAND</v>
          </cell>
          <cell r="E1575" t="str">
            <v>percentile</v>
          </cell>
          <cell r="F1575" t="str">
            <v>open</v>
          </cell>
          <cell r="G1575">
            <v>3</v>
          </cell>
        </row>
        <row r="1576">
          <cell r="A1576" t="str">
            <v>Rut_20P-STH CANTERBURY-open-</v>
          </cell>
          <cell r="B1576" t="str">
            <v>Rut_20P</v>
          </cell>
          <cell r="C1576">
            <v>1</v>
          </cell>
          <cell r="D1576" t="str">
            <v>STH CANTERBURY</v>
          </cell>
          <cell r="E1576" t="str">
            <v>percentile</v>
          </cell>
          <cell r="F1576" t="str">
            <v>open</v>
          </cell>
          <cell r="G1576">
            <v>3</v>
          </cell>
        </row>
        <row r="1577">
          <cell r="A1577" t="str">
            <v>Rut_20P-TAURANGA CITY-open-</v>
          </cell>
          <cell r="B1577" t="str">
            <v>Rut_20P</v>
          </cell>
          <cell r="C1577">
            <v>1</v>
          </cell>
          <cell r="D1577" t="str">
            <v>TAURANGA CITY</v>
          </cell>
          <cell r="E1577" t="str">
            <v>percentile</v>
          </cell>
          <cell r="F1577" t="str">
            <v>open</v>
          </cell>
          <cell r="G1577">
            <v>3</v>
          </cell>
        </row>
        <row r="1578">
          <cell r="A1578" t="str">
            <v>Rut_20P-Unknown-open-</v>
          </cell>
          <cell r="B1578" t="str">
            <v>Rut_20P</v>
          </cell>
          <cell r="C1578">
            <v>1</v>
          </cell>
          <cell r="D1578" t="str">
            <v>Unknown</v>
          </cell>
          <cell r="E1578" t="str">
            <v>percentile</v>
          </cell>
          <cell r="F1578" t="str">
            <v>open</v>
          </cell>
          <cell r="G1578">
            <v>3</v>
          </cell>
        </row>
        <row r="1579">
          <cell r="A1579" t="str">
            <v>Rut_20P-WELLINGTON-open-</v>
          </cell>
          <cell r="B1579" t="str">
            <v>Rut_20P</v>
          </cell>
          <cell r="C1579">
            <v>1</v>
          </cell>
          <cell r="D1579" t="str">
            <v>WELLINGTON</v>
          </cell>
          <cell r="E1579" t="str">
            <v>percentile</v>
          </cell>
          <cell r="F1579" t="str">
            <v>open</v>
          </cell>
          <cell r="G1579">
            <v>3</v>
          </cell>
        </row>
        <row r="1580">
          <cell r="A1580" t="str">
            <v>Rut_20P-WEST COAST-open-</v>
          </cell>
          <cell r="B1580" t="str">
            <v>Rut_20P</v>
          </cell>
          <cell r="C1580">
            <v>1</v>
          </cell>
          <cell r="D1580" t="str">
            <v>WEST COAST</v>
          </cell>
          <cell r="E1580" t="str">
            <v>percentile</v>
          </cell>
          <cell r="F1580" t="str">
            <v>open</v>
          </cell>
          <cell r="G1580">
            <v>3</v>
          </cell>
        </row>
        <row r="1581">
          <cell r="A1581" t="str">
            <v>Rut_20P-WEST WAIKATO-open-</v>
          </cell>
          <cell r="B1581" t="str">
            <v>Rut_20P</v>
          </cell>
          <cell r="C1581">
            <v>1</v>
          </cell>
          <cell r="D1581" t="str">
            <v>WEST WAIKATO</v>
          </cell>
          <cell r="E1581" t="str">
            <v>percentile</v>
          </cell>
          <cell r="F1581" t="str">
            <v>open</v>
          </cell>
          <cell r="G1581">
            <v>3</v>
          </cell>
        </row>
        <row r="1582">
          <cell r="A1582" t="str">
            <v>Rut_20P-WEST WHANGANUI-open-</v>
          </cell>
          <cell r="B1582" t="str">
            <v>Rut_20P</v>
          </cell>
          <cell r="C1582">
            <v>1</v>
          </cell>
          <cell r="D1582" t="str">
            <v>WEST WHANGANUI</v>
          </cell>
          <cell r="E1582" t="str">
            <v>percentile</v>
          </cell>
          <cell r="F1582" t="str">
            <v>open</v>
          </cell>
          <cell r="G1582">
            <v>3</v>
          </cell>
        </row>
        <row r="1583">
          <cell r="A1583" t="str">
            <v>Rut_20P-Auckland Alliance-low-</v>
          </cell>
          <cell r="B1583" t="str">
            <v>Rut_20P</v>
          </cell>
          <cell r="C1583">
            <v>1</v>
          </cell>
          <cell r="D1583" t="str">
            <v>AUCK ALLIANCE</v>
          </cell>
          <cell r="E1583" t="str">
            <v>percentile</v>
          </cell>
          <cell r="F1583" t="str">
            <v>low</v>
          </cell>
          <cell r="G1583">
            <v>1</v>
          </cell>
        </row>
        <row r="1584">
          <cell r="A1584" t="str">
            <v>Rut_20P-BOP EAST-low-</v>
          </cell>
          <cell r="B1584" t="str">
            <v>Rut_20P</v>
          </cell>
          <cell r="C1584">
            <v>1</v>
          </cell>
          <cell r="D1584" t="str">
            <v>BOP EAST</v>
          </cell>
          <cell r="E1584" t="str">
            <v>percentile</v>
          </cell>
          <cell r="F1584" t="str">
            <v>low</v>
          </cell>
          <cell r="G1584">
            <v>1</v>
          </cell>
        </row>
        <row r="1585">
          <cell r="A1585" t="str">
            <v>Rut_20P-BOP WEST-low-</v>
          </cell>
          <cell r="B1585" t="str">
            <v>Rut_20P</v>
          </cell>
          <cell r="C1585">
            <v>1</v>
          </cell>
          <cell r="D1585" t="str">
            <v>BOP WEST</v>
          </cell>
          <cell r="E1585" t="str">
            <v>percentile</v>
          </cell>
          <cell r="F1585" t="str">
            <v>low</v>
          </cell>
          <cell r="G1585">
            <v>1</v>
          </cell>
        </row>
        <row r="1586">
          <cell r="A1586" t="str">
            <v>Rut_20P-CENTRAL WAIKATO-low-</v>
          </cell>
          <cell r="B1586" t="str">
            <v>Rut_20P</v>
          </cell>
          <cell r="C1586">
            <v>1</v>
          </cell>
          <cell r="D1586" t="str">
            <v>CENTRAL WAIKATO</v>
          </cell>
          <cell r="E1586" t="str">
            <v>percentile</v>
          </cell>
          <cell r="F1586" t="str">
            <v>low</v>
          </cell>
          <cell r="G1586">
            <v>1</v>
          </cell>
        </row>
        <row r="1587">
          <cell r="A1587" t="str">
            <v>Rut_20P-COASTAL OTAGO-low-</v>
          </cell>
          <cell r="B1587" t="str">
            <v>Rut_20P</v>
          </cell>
          <cell r="C1587">
            <v>1</v>
          </cell>
          <cell r="D1587" t="str">
            <v>COASTAL OTAGO</v>
          </cell>
          <cell r="E1587" t="str">
            <v>percentile</v>
          </cell>
          <cell r="F1587" t="str">
            <v>low</v>
          </cell>
          <cell r="G1587">
            <v>1</v>
          </cell>
        </row>
        <row r="1588">
          <cell r="A1588" t="str">
            <v>Rut_20P-EAST WAIKATO-low-</v>
          </cell>
          <cell r="B1588" t="str">
            <v>Rut_20P</v>
          </cell>
          <cell r="C1588">
            <v>1</v>
          </cell>
          <cell r="D1588" t="str">
            <v>EAST WAIKATO</v>
          </cell>
          <cell r="E1588" t="str">
            <v>percentile</v>
          </cell>
          <cell r="F1588" t="str">
            <v>low</v>
          </cell>
          <cell r="G1588">
            <v>1</v>
          </cell>
        </row>
        <row r="1589">
          <cell r="A1589" t="str">
            <v>Rut_20P-EAST WHANGANUI-low-</v>
          </cell>
          <cell r="B1589" t="str">
            <v>Rut_20P</v>
          </cell>
          <cell r="C1589">
            <v>1</v>
          </cell>
          <cell r="D1589" t="str">
            <v>EAST WHANGANUI</v>
          </cell>
          <cell r="E1589" t="str">
            <v>percentile</v>
          </cell>
          <cell r="F1589" t="str">
            <v>low</v>
          </cell>
          <cell r="G1589">
            <v>1</v>
          </cell>
        </row>
        <row r="1590">
          <cell r="A1590" t="str">
            <v>Rut_20P-GISBORNE-low-</v>
          </cell>
          <cell r="B1590" t="str">
            <v>Rut_20P</v>
          </cell>
          <cell r="C1590">
            <v>1</v>
          </cell>
          <cell r="D1590" t="str">
            <v>GISBORNE</v>
          </cell>
          <cell r="E1590" t="str">
            <v>percentile</v>
          </cell>
          <cell r="F1590" t="str">
            <v>low</v>
          </cell>
          <cell r="G1590">
            <v>1</v>
          </cell>
        </row>
        <row r="1591">
          <cell r="A1591" t="str">
            <v>Rut_20P-MARLBOROUGH-low-</v>
          </cell>
          <cell r="B1591" t="str">
            <v>Rut_20P</v>
          </cell>
          <cell r="C1591">
            <v>1</v>
          </cell>
          <cell r="D1591" t="str">
            <v>MARLBOROUGH</v>
          </cell>
          <cell r="E1591" t="str">
            <v>percentile</v>
          </cell>
          <cell r="F1591" t="str">
            <v>low</v>
          </cell>
          <cell r="G1591">
            <v>1</v>
          </cell>
        </row>
        <row r="1592">
          <cell r="A1592" t="str">
            <v>Rut_20P-NAPIER-low-</v>
          </cell>
          <cell r="B1592" t="str">
            <v>Rut_20P</v>
          </cell>
          <cell r="C1592">
            <v>1</v>
          </cell>
          <cell r="D1592" t="str">
            <v>NAPIER</v>
          </cell>
          <cell r="E1592" t="str">
            <v>percentile</v>
          </cell>
          <cell r="F1592" t="str">
            <v>low</v>
          </cell>
          <cell r="G1592">
            <v>1</v>
          </cell>
        </row>
        <row r="1593">
          <cell r="A1593" t="str">
            <v>Rut_20P-NELSON-low-</v>
          </cell>
          <cell r="B1593" t="str">
            <v>Rut_20P</v>
          </cell>
          <cell r="C1593">
            <v>1</v>
          </cell>
          <cell r="D1593" t="str">
            <v>NELSON</v>
          </cell>
          <cell r="E1593" t="str">
            <v>percentile</v>
          </cell>
          <cell r="F1593" t="str">
            <v>low</v>
          </cell>
          <cell r="G1593">
            <v>1</v>
          </cell>
        </row>
        <row r="1594">
          <cell r="A1594" t="str">
            <v>Rut_20P-NORTHLAND-low-</v>
          </cell>
          <cell r="B1594" t="str">
            <v>Rut_20P</v>
          </cell>
          <cell r="C1594">
            <v>1</v>
          </cell>
          <cell r="D1594" t="str">
            <v>NORTHLAND</v>
          </cell>
          <cell r="E1594" t="str">
            <v>percentile</v>
          </cell>
          <cell r="F1594" t="str">
            <v>low</v>
          </cell>
          <cell r="G1594">
            <v>1</v>
          </cell>
        </row>
        <row r="1595">
          <cell r="A1595" t="str">
            <v>Rut_20P-NTH CANTERBURY-low-</v>
          </cell>
          <cell r="B1595" t="str">
            <v>Rut_20P</v>
          </cell>
          <cell r="C1595">
            <v>1</v>
          </cell>
          <cell r="D1595" t="str">
            <v>NTH CANTERBURY</v>
          </cell>
          <cell r="E1595" t="str">
            <v>percentile</v>
          </cell>
          <cell r="F1595" t="str">
            <v>low</v>
          </cell>
          <cell r="G1595">
            <v>1</v>
          </cell>
        </row>
        <row r="1596">
          <cell r="A1596" t="str">
            <v>Rut_20P-OTAGO CENTRAL-low-</v>
          </cell>
          <cell r="B1596" t="str">
            <v>Rut_20P</v>
          </cell>
          <cell r="C1596">
            <v>1</v>
          </cell>
          <cell r="D1596" t="str">
            <v>OTAGO CENTRAL</v>
          </cell>
          <cell r="E1596" t="str">
            <v>percentile</v>
          </cell>
          <cell r="F1596" t="str">
            <v>low</v>
          </cell>
          <cell r="G1596">
            <v>1</v>
          </cell>
        </row>
        <row r="1597">
          <cell r="A1597" t="str">
            <v>Rut_20P-PSMC005-low-</v>
          </cell>
          <cell r="B1597" t="str">
            <v>Rut_20P</v>
          </cell>
          <cell r="C1597">
            <v>1</v>
          </cell>
          <cell r="D1597" t="str">
            <v>PSMC 005</v>
          </cell>
          <cell r="E1597" t="str">
            <v>percentile</v>
          </cell>
          <cell r="F1597" t="str">
            <v>low</v>
          </cell>
          <cell r="G1597">
            <v>1</v>
          </cell>
        </row>
        <row r="1598">
          <cell r="A1598" t="str">
            <v>Rut_20P-PSMC006-low-</v>
          </cell>
          <cell r="B1598" t="str">
            <v>Rut_20P</v>
          </cell>
          <cell r="C1598">
            <v>1</v>
          </cell>
          <cell r="D1598" t="str">
            <v>PSMC 006</v>
          </cell>
          <cell r="E1598" t="str">
            <v>percentile</v>
          </cell>
          <cell r="F1598" t="str">
            <v>low</v>
          </cell>
          <cell r="G1598">
            <v>1</v>
          </cell>
        </row>
        <row r="1599">
          <cell r="A1599" t="str">
            <v>Rut_20P-ROTORUA DIST-low-</v>
          </cell>
          <cell r="B1599" t="str">
            <v>Rut_20P</v>
          </cell>
          <cell r="C1599">
            <v>1</v>
          </cell>
          <cell r="D1599" t="str">
            <v>ROTORUA DIST</v>
          </cell>
          <cell r="E1599" t="str">
            <v>percentile</v>
          </cell>
          <cell r="F1599" t="str">
            <v>low</v>
          </cell>
          <cell r="G1599">
            <v>1</v>
          </cell>
        </row>
        <row r="1600">
          <cell r="A1600" t="str">
            <v>Rut_20P-SOUTHLAND-low-</v>
          </cell>
          <cell r="B1600" t="str">
            <v>Rut_20P</v>
          </cell>
          <cell r="C1600">
            <v>1</v>
          </cell>
          <cell r="D1600" t="str">
            <v>SOUTHLAND</v>
          </cell>
          <cell r="E1600" t="str">
            <v>percentile</v>
          </cell>
          <cell r="F1600" t="str">
            <v>low</v>
          </cell>
          <cell r="G1600">
            <v>1</v>
          </cell>
        </row>
        <row r="1601">
          <cell r="A1601" t="str">
            <v>Rut_20P-STH CANTERBURY-low-</v>
          </cell>
          <cell r="B1601" t="str">
            <v>Rut_20P</v>
          </cell>
          <cell r="C1601">
            <v>1</v>
          </cell>
          <cell r="D1601" t="str">
            <v>STH CANTERBURY</v>
          </cell>
          <cell r="E1601" t="str">
            <v>percentile</v>
          </cell>
          <cell r="F1601" t="str">
            <v>low</v>
          </cell>
          <cell r="G1601">
            <v>1</v>
          </cell>
        </row>
        <row r="1602">
          <cell r="A1602" t="str">
            <v>Rut_20P-TAURANGA CITY-low-</v>
          </cell>
          <cell r="B1602" t="str">
            <v>Rut_20P</v>
          </cell>
          <cell r="C1602">
            <v>1</v>
          </cell>
          <cell r="D1602" t="str">
            <v>TAURANGA CITY</v>
          </cell>
          <cell r="E1602" t="str">
            <v>percentile</v>
          </cell>
          <cell r="F1602" t="str">
            <v>low</v>
          </cell>
          <cell r="G1602">
            <v>1</v>
          </cell>
        </row>
        <row r="1603">
          <cell r="A1603" t="str">
            <v>Rut_20P-Unknown-low-</v>
          </cell>
          <cell r="B1603" t="str">
            <v>Rut_20P</v>
          </cell>
          <cell r="C1603">
            <v>1</v>
          </cell>
          <cell r="D1603" t="str">
            <v>Unknown</v>
          </cell>
          <cell r="E1603" t="str">
            <v>percentile</v>
          </cell>
          <cell r="F1603" t="str">
            <v>low</v>
          </cell>
          <cell r="G1603">
            <v>1</v>
          </cell>
        </row>
        <row r="1604">
          <cell r="A1604" t="str">
            <v>Rut_20P-WELLINGTON-low-</v>
          </cell>
          <cell r="B1604" t="str">
            <v>Rut_20P</v>
          </cell>
          <cell r="C1604">
            <v>1</v>
          </cell>
          <cell r="D1604" t="str">
            <v>WELLINGTON</v>
          </cell>
          <cell r="E1604" t="str">
            <v>percentile</v>
          </cell>
          <cell r="F1604" t="str">
            <v>low</v>
          </cell>
          <cell r="G1604">
            <v>1</v>
          </cell>
        </row>
        <row r="1605">
          <cell r="A1605" t="str">
            <v>Rut_20P-WEST COAST-low-</v>
          </cell>
          <cell r="B1605" t="str">
            <v>Rut_20P</v>
          </cell>
          <cell r="C1605">
            <v>1</v>
          </cell>
          <cell r="D1605" t="str">
            <v>WEST COAST</v>
          </cell>
          <cell r="E1605" t="str">
            <v>percentile</v>
          </cell>
          <cell r="F1605" t="str">
            <v>low</v>
          </cell>
          <cell r="G1605">
            <v>1</v>
          </cell>
        </row>
        <row r="1606">
          <cell r="A1606" t="str">
            <v>Rut_20P-WEST WAIKATO-low-</v>
          </cell>
          <cell r="B1606" t="str">
            <v>Rut_20P</v>
          </cell>
          <cell r="C1606">
            <v>1</v>
          </cell>
          <cell r="D1606" t="str">
            <v>WEST WAIKATO</v>
          </cell>
          <cell r="E1606" t="str">
            <v>percentile</v>
          </cell>
          <cell r="F1606" t="str">
            <v>low</v>
          </cell>
          <cell r="G1606">
            <v>1</v>
          </cell>
        </row>
        <row r="1607">
          <cell r="A1607" t="str">
            <v>Rut_20P-WEST WHANGANUI-low-</v>
          </cell>
          <cell r="B1607" t="str">
            <v>Rut_20P</v>
          </cell>
          <cell r="C1607">
            <v>1</v>
          </cell>
          <cell r="D1607" t="str">
            <v>WEST WHANGANUI</v>
          </cell>
          <cell r="E1607" t="str">
            <v>percentile</v>
          </cell>
          <cell r="F1607" t="str">
            <v>low</v>
          </cell>
          <cell r="G1607">
            <v>1</v>
          </cell>
        </row>
        <row r="1608">
          <cell r="A1608" t="str">
            <v>Rut_20P-Auckland Alliance-tail-</v>
          </cell>
          <cell r="B1608" t="str">
            <v>Rut_20P</v>
          </cell>
          <cell r="C1608">
            <v>1</v>
          </cell>
          <cell r="D1608" t="str">
            <v>AUCK ALLIANCE</v>
          </cell>
          <cell r="E1608" t="str">
            <v>percentile</v>
          </cell>
          <cell r="F1608" t="str">
            <v>tail</v>
          </cell>
          <cell r="G1608">
            <v>0</v>
          </cell>
        </row>
        <row r="1609">
          <cell r="A1609" t="str">
            <v>Rut_20P-BOP EAST-tail-</v>
          </cell>
          <cell r="B1609" t="str">
            <v>Rut_20P</v>
          </cell>
          <cell r="C1609">
            <v>1</v>
          </cell>
          <cell r="D1609" t="str">
            <v>BOP EAST</v>
          </cell>
          <cell r="E1609" t="str">
            <v>percentile</v>
          </cell>
          <cell r="F1609" t="str">
            <v>tail</v>
          </cell>
          <cell r="G1609">
            <v>0</v>
          </cell>
        </row>
        <row r="1610">
          <cell r="A1610" t="str">
            <v>Rut_20P-BOP WEST-tail-</v>
          </cell>
          <cell r="B1610" t="str">
            <v>Rut_20P</v>
          </cell>
          <cell r="C1610">
            <v>1</v>
          </cell>
          <cell r="D1610" t="str">
            <v>BOP WEST</v>
          </cell>
          <cell r="E1610" t="str">
            <v>percentile</v>
          </cell>
          <cell r="F1610" t="str">
            <v>tail</v>
          </cell>
          <cell r="G1610">
            <v>0</v>
          </cell>
        </row>
        <row r="1611">
          <cell r="A1611" t="str">
            <v>Rut_20P-CENTRAL WAIKATO-tail-</v>
          </cell>
          <cell r="B1611" t="str">
            <v>Rut_20P</v>
          </cell>
          <cell r="C1611">
            <v>1</v>
          </cell>
          <cell r="D1611" t="str">
            <v>CENTRAL WAIKATO</v>
          </cell>
          <cell r="E1611" t="str">
            <v>percentile</v>
          </cell>
          <cell r="F1611" t="str">
            <v>tail</v>
          </cell>
          <cell r="G1611">
            <v>0</v>
          </cell>
        </row>
        <row r="1612">
          <cell r="A1612" t="str">
            <v>Rut_20P-COASTAL OTAGO-tail-</v>
          </cell>
          <cell r="B1612" t="str">
            <v>Rut_20P</v>
          </cell>
          <cell r="C1612">
            <v>1</v>
          </cell>
          <cell r="D1612" t="str">
            <v>COASTAL OTAGO</v>
          </cell>
          <cell r="E1612" t="str">
            <v>percentile</v>
          </cell>
          <cell r="F1612" t="str">
            <v>tail</v>
          </cell>
          <cell r="G1612">
            <v>0</v>
          </cell>
        </row>
        <row r="1613">
          <cell r="A1613" t="str">
            <v>Rut_20P-EAST WAIKATO-tail-</v>
          </cell>
          <cell r="B1613" t="str">
            <v>Rut_20P</v>
          </cell>
          <cell r="C1613">
            <v>1</v>
          </cell>
          <cell r="D1613" t="str">
            <v>EAST WAIKATO</v>
          </cell>
          <cell r="E1613" t="str">
            <v>percentile</v>
          </cell>
          <cell r="F1613" t="str">
            <v>tail</v>
          </cell>
          <cell r="G1613">
            <v>0</v>
          </cell>
        </row>
        <row r="1614">
          <cell r="A1614" t="str">
            <v>Rut_20P-EAST WHANGANUI-tail-</v>
          </cell>
          <cell r="B1614" t="str">
            <v>Rut_20P</v>
          </cell>
          <cell r="C1614">
            <v>1</v>
          </cell>
          <cell r="D1614" t="str">
            <v>EAST WHANGANUI</v>
          </cell>
          <cell r="E1614" t="str">
            <v>percentile</v>
          </cell>
          <cell r="F1614" t="str">
            <v>tail</v>
          </cell>
          <cell r="G1614">
            <v>0</v>
          </cell>
        </row>
        <row r="1615">
          <cell r="A1615" t="str">
            <v>Rut_20P-GISBORNE-tail-</v>
          </cell>
          <cell r="B1615" t="str">
            <v>Rut_20P</v>
          </cell>
          <cell r="C1615">
            <v>1</v>
          </cell>
          <cell r="D1615" t="str">
            <v>GISBORNE</v>
          </cell>
          <cell r="E1615" t="str">
            <v>percentile</v>
          </cell>
          <cell r="F1615" t="str">
            <v>tail</v>
          </cell>
          <cell r="G1615">
            <v>0</v>
          </cell>
        </row>
        <row r="1616">
          <cell r="A1616" t="str">
            <v>Rut_20P-MARLBOROUGH-tail-</v>
          </cell>
          <cell r="B1616" t="str">
            <v>Rut_20P</v>
          </cell>
          <cell r="C1616">
            <v>1</v>
          </cell>
          <cell r="D1616" t="str">
            <v>MARLBOROUGH</v>
          </cell>
          <cell r="E1616" t="str">
            <v>percentile</v>
          </cell>
          <cell r="F1616" t="str">
            <v>tail</v>
          </cell>
          <cell r="G1616">
            <v>0</v>
          </cell>
        </row>
        <row r="1617">
          <cell r="A1617" t="str">
            <v>Rut_20P-NAPIER-tail-</v>
          </cell>
          <cell r="B1617" t="str">
            <v>Rut_20P</v>
          </cell>
          <cell r="C1617">
            <v>1</v>
          </cell>
          <cell r="D1617" t="str">
            <v>NAPIER</v>
          </cell>
          <cell r="E1617" t="str">
            <v>percentile</v>
          </cell>
          <cell r="F1617" t="str">
            <v>tail</v>
          </cell>
          <cell r="G1617">
            <v>0</v>
          </cell>
        </row>
        <row r="1618">
          <cell r="A1618" t="str">
            <v>Rut_20P-NELSON-tail-</v>
          </cell>
          <cell r="B1618" t="str">
            <v>Rut_20P</v>
          </cell>
          <cell r="C1618">
            <v>1</v>
          </cell>
          <cell r="D1618" t="str">
            <v>NELSON</v>
          </cell>
          <cell r="E1618" t="str">
            <v>percentile</v>
          </cell>
          <cell r="F1618" t="str">
            <v>tail</v>
          </cell>
          <cell r="G1618">
            <v>0</v>
          </cell>
        </row>
        <row r="1619">
          <cell r="A1619" t="str">
            <v>Rut_20P-NORTHLAND-tail-</v>
          </cell>
          <cell r="B1619" t="str">
            <v>Rut_20P</v>
          </cell>
          <cell r="C1619">
            <v>1</v>
          </cell>
          <cell r="D1619" t="str">
            <v>NORTHLAND</v>
          </cell>
          <cell r="E1619" t="str">
            <v>percentile</v>
          </cell>
          <cell r="F1619" t="str">
            <v>tail</v>
          </cell>
          <cell r="G1619">
            <v>0</v>
          </cell>
        </row>
        <row r="1620">
          <cell r="A1620" t="str">
            <v>Rut_20P-NTH CANTERBURY-tail-</v>
          </cell>
          <cell r="B1620" t="str">
            <v>Rut_20P</v>
          </cell>
          <cell r="C1620">
            <v>1</v>
          </cell>
          <cell r="D1620" t="str">
            <v>NTH CANTERBURY</v>
          </cell>
          <cell r="E1620" t="str">
            <v>percentile</v>
          </cell>
          <cell r="F1620" t="str">
            <v>tail</v>
          </cell>
          <cell r="G1620">
            <v>0</v>
          </cell>
        </row>
        <row r="1621">
          <cell r="A1621" t="str">
            <v>Rut_20P-OTAGO CENTRAL-tail-</v>
          </cell>
          <cell r="B1621" t="str">
            <v>Rut_20P</v>
          </cell>
          <cell r="C1621">
            <v>1</v>
          </cell>
          <cell r="D1621" t="str">
            <v>OTAGO CENTRAL</v>
          </cell>
          <cell r="E1621" t="str">
            <v>percentile</v>
          </cell>
          <cell r="F1621" t="str">
            <v>tail</v>
          </cell>
          <cell r="G1621">
            <v>0</v>
          </cell>
        </row>
        <row r="1622">
          <cell r="A1622" t="str">
            <v>Rut_20P-PSMC005-tail-</v>
          </cell>
          <cell r="B1622" t="str">
            <v>Rut_20P</v>
          </cell>
          <cell r="C1622">
            <v>1</v>
          </cell>
          <cell r="D1622" t="str">
            <v>PSMC 005</v>
          </cell>
          <cell r="E1622" t="str">
            <v>percentile</v>
          </cell>
          <cell r="F1622" t="str">
            <v>tail</v>
          </cell>
          <cell r="G1622">
            <v>0</v>
          </cell>
        </row>
        <row r="1623">
          <cell r="A1623" t="str">
            <v>Rut_20P-PSMC006-tail-</v>
          </cell>
          <cell r="B1623" t="str">
            <v>Rut_20P</v>
          </cell>
          <cell r="C1623">
            <v>1</v>
          </cell>
          <cell r="D1623" t="str">
            <v>PSMC 006</v>
          </cell>
          <cell r="E1623" t="str">
            <v>percentile</v>
          </cell>
          <cell r="F1623" t="str">
            <v>tail</v>
          </cell>
          <cell r="G1623">
            <v>0</v>
          </cell>
        </row>
        <row r="1624">
          <cell r="A1624" t="str">
            <v>Rut_20P-ROTORUA DIST-tail-</v>
          </cell>
          <cell r="B1624" t="str">
            <v>Rut_20P</v>
          </cell>
          <cell r="C1624">
            <v>1</v>
          </cell>
          <cell r="D1624" t="str">
            <v>ROTORUA DIST</v>
          </cell>
          <cell r="E1624" t="str">
            <v>percentile</v>
          </cell>
          <cell r="F1624" t="str">
            <v>tail</v>
          </cell>
          <cell r="G1624">
            <v>0</v>
          </cell>
        </row>
        <row r="1625">
          <cell r="A1625" t="str">
            <v>Rut_20P-SOUTHLAND-tail-</v>
          </cell>
          <cell r="B1625" t="str">
            <v>Rut_20P</v>
          </cell>
          <cell r="C1625">
            <v>1</v>
          </cell>
          <cell r="D1625" t="str">
            <v>SOUTHLAND</v>
          </cell>
          <cell r="E1625" t="str">
            <v>percentile</v>
          </cell>
          <cell r="F1625" t="str">
            <v>tail</v>
          </cell>
          <cell r="G1625">
            <v>0</v>
          </cell>
        </row>
        <row r="1626">
          <cell r="A1626" t="str">
            <v>Rut_20P-STH CANTERBURY-tail-</v>
          </cell>
          <cell r="B1626" t="str">
            <v>Rut_20P</v>
          </cell>
          <cell r="C1626">
            <v>1</v>
          </cell>
          <cell r="D1626" t="str">
            <v>STH CANTERBURY</v>
          </cell>
          <cell r="E1626" t="str">
            <v>percentile</v>
          </cell>
          <cell r="F1626" t="str">
            <v>tail</v>
          </cell>
          <cell r="G1626">
            <v>0</v>
          </cell>
        </row>
        <row r="1627">
          <cell r="A1627" t="str">
            <v>Rut_20P-TAURANGA CITY-tail-</v>
          </cell>
          <cell r="B1627" t="str">
            <v>Rut_20P</v>
          </cell>
          <cell r="C1627">
            <v>1</v>
          </cell>
          <cell r="D1627" t="str">
            <v>TAURANGA CITY</v>
          </cell>
          <cell r="E1627" t="str">
            <v>percentile</v>
          </cell>
          <cell r="F1627" t="str">
            <v>tail</v>
          </cell>
          <cell r="G1627">
            <v>0</v>
          </cell>
        </row>
        <row r="1628">
          <cell r="A1628" t="str">
            <v>Rut_20P-Unknown-tail-</v>
          </cell>
          <cell r="B1628" t="str">
            <v>Rut_20P</v>
          </cell>
          <cell r="C1628">
            <v>1</v>
          </cell>
          <cell r="D1628" t="str">
            <v>Unknown</v>
          </cell>
          <cell r="E1628" t="str">
            <v>percentile</v>
          </cell>
          <cell r="F1628" t="str">
            <v>tail</v>
          </cell>
          <cell r="G1628">
            <v>0</v>
          </cell>
        </row>
        <row r="1629">
          <cell r="A1629" t="str">
            <v>Rut_20P-WELLINGTON-tail-</v>
          </cell>
          <cell r="B1629" t="str">
            <v>Rut_20P</v>
          </cell>
          <cell r="C1629">
            <v>1</v>
          </cell>
          <cell r="D1629" t="str">
            <v>WELLINGTON</v>
          </cell>
          <cell r="E1629" t="str">
            <v>percentile</v>
          </cell>
          <cell r="F1629" t="str">
            <v>tail</v>
          </cell>
          <cell r="G1629">
            <v>0</v>
          </cell>
        </row>
        <row r="1630">
          <cell r="A1630" t="str">
            <v>Rut_20P-WEST COAST-tail-</v>
          </cell>
          <cell r="B1630" t="str">
            <v>Rut_20P</v>
          </cell>
          <cell r="C1630">
            <v>1</v>
          </cell>
          <cell r="D1630" t="str">
            <v>WEST COAST</v>
          </cell>
          <cell r="E1630" t="str">
            <v>percentile</v>
          </cell>
          <cell r="F1630" t="str">
            <v>tail</v>
          </cell>
          <cell r="G1630">
            <v>0</v>
          </cell>
        </row>
        <row r="1631">
          <cell r="A1631" t="str">
            <v>Rut_20P-WEST WAIKATO-tail-</v>
          </cell>
          <cell r="B1631" t="str">
            <v>Rut_20P</v>
          </cell>
          <cell r="C1631">
            <v>1</v>
          </cell>
          <cell r="D1631" t="str">
            <v>WEST WAIKATO</v>
          </cell>
          <cell r="E1631" t="str">
            <v>percentile</v>
          </cell>
          <cell r="F1631" t="str">
            <v>tail</v>
          </cell>
          <cell r="G1631">
            <v>0</v>
          </cell>
        </row>
        <row r="1632">
          <cell r="A1632" t="str">
            <v>Rut_20P-WEST WHANGANUI-tail-</v>
          </cell>
          <cell r="B1632" t="str">
            <v>Rut_20P</v>
          </cell>
          <cell r="C1632">
            <v>1</v>
          </cell>
          <cell r="D1632" t="str">
            <v>WEST WHANGANUI</v>
          </cell>
          <cell r="E1632" t="str">
            <v>percentile</v>
          </cell>
          <cell r="F1632" t="str">
            <v>tail</v>
          </cell>
          <cell r="G1632">
            <v>0</v>
          </cell>
        </row>
        <row r="1633">
          <cell r="A1633" t="str">
            <v>Rut_20P-National-high-</v>
          </cell>
          <cell r="B1633" t="str">
            <v>Rut_20P</v>
          </cell>
          <cell r="C1633">
            <v>1</v>
          </cell>
          <cell r="D1633" t="str">
            <v>National</v>
          </cell>
          <cell r="E1633" t="str">
            <v>percentile</v>
          </cell>
          <cell r="F1633" t="str">
            <v>high</v>
          </cell>
          <cell r="G1633">
            <v>11</v>
          </cell>
        </row>
        <row r="1634">
          <cell r="A1634" t="str">
            <v>Rut_20P-National-close-</v>
          </cell>
          <cell r="B1634" t="str">
            <v>Rut_20P</v>
          </cell>
          <cell r="C1634">
            <v>1</v>
          </cell>
          <cell r="D1634" t="str">
            <v>National</v>
          </cell>
          <cell r="E1634" t="str">
            <v>percentile</v>
          </cell>
          <cell r="F1634" t="str">
            <v>close</v>
          </cell>
          <cell r="G1634">
            <v>8</v>
          </cell>
        </row>
        <row r="1635">
          <cell r="A1635" t="str">
            <v>Rut_20P-National-median-</v>
          </cell>
          <cell r="B1635" t="str">
            <v>Rut_20P</v>
          </cell>
          <cell r="C1635">
            <v>1</v>
          </cell>
          <cell r="D1635" t="str">
            <v>National</v>
          </cell>
          <cell r="E1635" t="str">
            <v>percentile</v>
          </cell>
          <cell r="F1635" t="str">
            <v>median</v>
          </cell>
          <cell r="G1635">
            <v>5</v>
          </cell>
        </row>
        <row r="1636">
          <cell r="A1636" t="str">
            <v>Rut_20P-National-open-</v>
          </cell>
          <cell r="B1636" t="str">
            <v>Rut_20P</v>
          </cell>
          <cell r="C1636">
            <v>1</v>
          </cell>
          <cell r="D1636" t="str">
            <v>National</v>
          </cell>
          <cell r="E1636" t="str">
            <v>percentile</v>
          </cell>
          <cell r="F1636" t="str">
            <v>open</v>
          </cell>
          <cell r="G1636">
            <v>3</v>
          </cell>
        </row>
        <row r="1637">
          <cell r="A1637" t="str">
            <v>Rut_20P-National-low-</v>
          </cell>
          <cell r="B1637" t="str">
            <v>Rut_20P</v>
          </cell>
          <cell r="C1637">
            <v>1</v>
          </cell>
          <cell r="D1637" t="str">
            <v>National</v>
          </cell>
          <cell r="E1637" t="str">
            <v>percentile</v>
          </cell>
          <cell r="F1637" t="str">
            <v>low</v>
          </cell>
          <cell r="G1637">
            <v>1</v>
          </cell>
        </row>
        <row r="1638">
          <cell r="A1638" t="str">
            <v>Rut_20P-National-tail-</v>
          </cell>
          <cell r="B1638" t="str">
            <v>Rut_20P</v>
          </cell>
          <cell r="C1638">
            <v>1</v>
          </cell>
          <cell r="D1638" t="str">
            <v>National</v>
          </cell>
          <cell r="E1638" t="str">
            <v>percentile</v>
          </cell>
          <cell r="F1638" t="str">
            <v>tail</v>
          </cell>
          <cell r="G1638">
            <v>0</v>
          </cell>
        </row>
        <row r="1639">
          <cell r="A1639" t="str">
            <v>Rut_10-Auckland Alliance-High Volume-R</v>
          </cell>
          <cell r="B1639" t="str">
            <v>Rut_10</v>
          </cell>
          <cell r="C1639">
            <v>2015</v>
          </cell>
          <cell r="D1639" t="str">
            <v>AUCK ALLIANCE</v>
          </cell>
          <cell r="E1639" t="str">
            <v>High Volume</v>
          </cell>
          <cell r="F1639" t="str">
            <v>R</v>
          </cell>
          <cell r="G1639">
            <v>1.3582119238227837</v>
          </cell>
        </row>
        <row r="1640">
          <cell r="A1640" t="str">
            <v>Rut_10-Auckland Alliance-High Volume-U</v>
          </cell>
          <cell r="B1640" t="str">
            <v>Rut_10</v>
          </cell>
          <cell r="C1640">
            <v>2015</v>
          </cell>
          <cell r="D1640" t="str">
            <v>AUCK ALLIANCE</v>
          </cell>
          <cell r="E1640" t="str">
            <v>High Volume</v>
          </cell>
          <cell r="F1640" t="str">
            <v>U</v>
          </cell>
          <cell r="G1640">
            <v>3.8733818770226538</v>
          </cell>
        </row>
        <row r="1641">
          <cell r="A1641" t="str">
            <v>Rut_10-Auckland Alliance-Regional Connector-R</v>
          </cell>
          <cell r="B1641" t="str">
            <v>Rut_10</v>
          </cell>
          <cell r="C1641">
            <v>2015</v>
          </cell>
          <cell r="D1641" t="str">
            <v>AUCK ALLIANCE</v>
          </cell>
          <cell r="E1641" t="str">
            <v>Regional Connector</v>
          </cell>
          <cell r="F1641" t="str">
            <v>R</v>
          </cell>
          <cell r="G1641">
            <v>1.0354291417165669</v>
          </cell>
        </row>
        <row r="1642">
          <cell r="A1642" t="str">
            <v>Rut_10-Auckland Alliance-Regional Connector-U</v>
          </cell>
          <cell r="B1642" t="str">
            <v>Rut_10</v>
          </cell>
          <cell r="C1642">
            <v>2015</v>
          </cell>
          <cell r="D1642" t="str">
            <v>AUCK ALLIANCE</v>
          </cell>
          <cell r="E1642" t="str">
            <v>Regional Connector</v>
          </cell>
          <cell r="F1642" t="str">
            <v>U</v>
          </cell>
          <cell r="G1642">
            <v>0.4521276595744681</v>
          </cell>
        </row>
        <row r="1643">
          <cell r="A1643" t="str">
            <v>Rut_10-Auckland Alliance-Regional Distributor-R</v>
          </cell>
          <cell r="B1643" t="str">
            <v>Rut_10</v>
          </cell>
          <cell r="C1643">
            <v>2015</v>
          </cell>
          <cell r="D1643" t="str">
            <v>AUCK ALLIANCE</v>
          </cell>
          <cell r="E1643" t="str">
            <v>Regional Distributor</v>
          </cell>
          <cell r="F1643" t="str">
            <v>R</v>
          </cell>
          <cell r="G1643">
            <v>0</v>
          </cell>
        </row>
        <row r="1644">
          <cell r="A1644" t="str">
            <v>Rut_10-BOP EAST-Regional Connector-R</v>
          </cell>
          <cell r="B1644" t="str">
            <v>Rut_10</v>
          </cell>
          <cell r="C1644">
            <v>2015</v>
          </cell>
          <cell r="D1644" t="str">
            <v>BOP EAST</v>
          </cell>
          <cell r="E1644" t="str">
            <v>Regional Connector</v>
          </cell>
          <cell r="F1644" t="str">
            <v>R</v>
          </cell>
          <cell r="G1644">
            <v>11.125</v>
          </cell>
        </row>
        <row r="1645">
          <cell r="A1645" t="str">
            <v>Rut_10-BOP EAST-Regional Connector-U</v>
          </cell>
          <cell r="B1645" t="str">
            <v>Rut_10</v>
          </cell>
          <cell r="C1645">
            <v>2015</v>
          </cell>
          <cell r="D1645" t="str">
            <v>BOP EAST</v>
          </cell>
          <cell r="E1645" t="str">
            <v>Regional Connector</v>
          </cell>
          <cell r="F1645" t="str">
            <v>U</v>
          </cell>
          <cell r="G1645">
            <v>5.6510819165378674</v>
          </cell>
        </row>
        <row r="1646">
          <cell r="A1646" t="str">
            <v>Rut_10-BOP EAST-Regional Distributor-R</v>
          </cell>
          <cell r="B1646" t="str">
            <v>Rut_10</v>
          </cell>
          <cell r="C1646">
            <v>2015</v>
          </cell>
          <cell r="D1646" t="str">
            <v>BOP EAST</v>
          </cell>
          <cell r="E1646" t="str">
            <v>Regional Distributor</v>
          </cell>
          <cell r="F1646" t="str">
            <v>R</v>
          </cell>
          <cell r="G1646">
            <v>7.2830675422138835</v>
          </cell>
        </row>
        <row r="1647">
          <cell r="A1647" t="str">
            <v>Rut_10-BOP EAST-Regional Distributor-U</v>
          </cell>
          <cell r="B1647" t="str">
            <v>Rut_10</v>
          </cell>
          <cell r="C1647">
            <v>2015</v>
          </cell>
          <cell r="D1647" t="str">
            <v>BOP EAST</v>
          </cell>
          <cell r="E1647" t="str">
            <v>Regional Distributor</v>
          </cell>
          <cell r="F1647" t="str">
            <v>U</v>
          </cell>
          <cell r="G1647">
            <v>8.7727272727272734</v>
          </cell>
        </row>
        <row r="1648">
          <cell r="A1648" t="str">
            <v>Rut_10-BOP WEST-High Volume-R</v>
          </cell>
          <cell r="B1648" t="str">
            <v>Rut_10</v>
          </cell>
          <cell r="C1648">
            <v>2015</v>
          </cell>
          <cell r="D1648" t="str">
            <v>BOP WEST</v>
          </cell>
          <cell r="E1648" t="str">
            <v>High Volume</v>
          </cell>
          <cell r="F1648" t="str">
            <v>R</v>
          </cell>
          <cell r="G1648">
            <v>9.0477239353891328</v>
          </cell>
        </row>
        <row r="1649">
          <cell r="A1649" t="str">
            <v>Rut_10-BOP WEST-High Volume-U</v>
          </cell>
          <cell r="B1649" t="str">
            <v>Rut_10</v>
          </cell>
          <cell r="C1649">
            <v>2015</v>
          </cell>
          <cell r="D1649" t="str">
            <v>BOP WEST</v>
          </cell>
          <cell r="E1649" t="str">
            <v>High Volume</v>
          </cell>
          <cell r="F1649" t="str">
            <v>U</v>
          </cell>
          <cell r="G1649">
            <v>6.8494897959183669</v>
          </cell>
        </row>
        <row r="1650">
          <cell r="A1650" t="str">
            <v>Rut_10-BOP WEST-Regional Connector-R</v>
          </cell>
          <cell r="B1650" t="str">
            <v>Rut_10</v>
          </cell>
          <cell r="C1650">
            <v>2015</v>
          </cell>
          <cell r="D1650" t="str">
            <v>BOP WEST</v>
          </cell>
          <cell r="E1650" t="str">
            <v>Regional Connector</v>
          </cell>
          <cell r="F1650" t="str">
            <v>R</v>
          </cell>
          <cell r="G1650">
            <v>12.673192771084338</v>
          </cell>
        </row>
        <row r="1651">
          <cell r="A1651" t="str">
            <v>Rut_10-BOP WEST-Regional Distributor-R</v>
          </cell>
          <cell r="B1651" t="str">
            <v>Rut_10</v>
          </cell>
          <cell r="C1651">
            <v>2015</v>
          </cell>
          <cell r="D1651" t="str">
            <v>BOP WEST</v>
          </cell>
          <cell r="E1651" t="str">
            <v>Regional Distributor</v>
          </cell>
          <cell r="F1651" t="str">
            <v>R</v>
          </cell>
          <cell r="G1651">
            <v>9.9463434022257555</v>
          </cell>
        </row>
        <row r="1652">
          <cell r="A1652" t="str">
            <v>Rut_10-BOP WEST-Regional Strategic-R</v>
          </cell>
          <cell r="B1652" t="str">
            <v>Rut_10</v>
          </cell>
          <cell r="C1652">
            <v>2015</v>
          </cell>
          <cell r="D1652" t="str">
            <v>BOP WEST</v>
          </cell>
          <cell r="E1652" t="str">
            <v>Regional Strategic</v>
          </cell>
          <cell r="F1652" t="str">
            <v>R</v>
          </cell>
          <cell r="G1652">
            <v>9.9769509384260786</v>
          </cell>
        </row>
        <row r="1653">
          <cell r="A1653" t="str">
            <v>Rut_10-BOP WEST-Regional Strategic-U</v>
          </cell>
          <cell r="B1653" t="str">
            <v>Rut_10</v>
          </cell>
          <cell r="C1653">
            <v>2015</v>
          </cell>
          <cell r="D1653" t="str">
            <v>BOP WEST</v>
          </cell>
          <cell r="E1653" t="str">
            <v>Regional Strategic</v>
          </cell>
          <cell r="F1653" t="str">
            <v>U</v>
          </cell>
          <cell r="G1653">
            <v>7.2773972602739727</v>
          </cell>
        </row>
        <row r="1654">
          <cell r="A1654" t="str">
            <v>Rut_10-CENTRAL WAIKATO-High Volume-R</v>
          </cell>
          <cell r="B1654" t="str">
            <v>Rut_10</v>
          </cell>
          <cell r="C1654">
            <v>2015</v>
          </cell>
          <cell r="D1654" t="str">
            <v>CENTRAL WAIKATO</v>
          </cell>
          <cell r="E1654" t="str">
            <v>High Volume</v>
          </cell>
          <cell r="F1654" t="str">
            <v>R</v>
          </cell>
          <cell r="G1654">
            <v>15.768241722918676</v>
          </cell>
        </row>
        <row r="1655">
          <cell r="A1655" t="str">
            <v>Rut_10-CENTRAL WAIKATO-High Volume-U</v>
          </cell>
          <cell r="B1655" t="str">
            <v>Rut_10</v>
          </cell>
          <cell r="C1655">
            <v>2015</v>
          </cell>
          <cell r="D1655" t="str">
            <v>CENTRAL WAIKATO</v>
          </cell>
          <cell r="E1655" t="str">
            <v>High Volume</v>
          </cell>
          <cell r="F1655" t="str">
            <v>U</v>
          </cell>
          <cell r="G1655">
            <v>7.654040404040404</v>
          </cell>
        </row>
        <row r="1656">
          <cell r="A1656" t="str">
            <v>Rut_10-CENTRAL WAIKATO-National Strategic-R</v>
          </cell>
          <cell r="B1656" t="str">
            <v>Rut_10</v>
          </cell>
          <cell r="C1656">
            <v>2015</v>
          </cell>
          <cell r="D1656" t="str">
            <v>CENTRAL WAIKATO</v>
          </cell>
          <cell r="E1656" t="str">
            <v>National Strategic</v>
          </cell>
          <cell r="F1656" t="str">
            <v>R</v>
          </cell>
          <cell r="G1656">
            <v>21.032186459489456</v>
          </cell>
        </row>
        <row r="1657">
          <cell r="A1657" t="str">
            <v>Rut_10-CENTRAL WAIKATO-National Strategic-U</v>
          </cell>
          <cell r="B1657" t="str">
            <v>Rut_10</v>
          </cell>
          <cell r="C1657">
            <v>2015</v>
          </cell>
          <cell r="D1657" t="str">
            <v>CENTRAL WAIKATO</v>
          </cell>
          <cell r="E1657" t="str">
            <v>National Strategic</v>
          </cell>
          <cell r="F1657" t="str">
            <v>U</v>
          </cell>
          <cell r="G1657">
            <v>14.027397260273972</v>
          </cell>
        </row>
        <row r="1658">
          <cell r="A1658" t="str">
            <v>Rut_10-CENTRAL WAIKATO-Regional Connector-R</v>
          </cell>
          <cell r="B1658" t="str">
            <v>Rut_10</v>
          </cell>
          <cell r="C1658">
            <v>2015</v>
          </cell>
          <cell r="D1658" t="str">
            <v>CENTRAL WAIKATO</v>
          </cell>
          <cell r="E1658" t="str">
            <v>Regional Connector</v>
          </cell>
          <cell r="F1658" t="str">
            <v>R</v>
          </cell>
          <cell r="G1658">
            <v>15.413432835820895</v>
          </cell>
        </row>
        <row r="1659">
          <cell r="A1659" t="str">
            <v>Rut_10-CENTRAL WAIKATO-Regional Connector-U</v>
          </cell>
          <cell r="B1659" t="str">
            <v>Rut_10</v>
          </cell>
          <cell r="C1659">
            <v>2015</v>
          </cell>
          <cell r="D1659" t="str">
            <v>CENTRAL WAIKATO</v>
          </cell>
          <cell r="E1659" t="str">
            <v>Regional Connector</v>
          </cell>
          <cell r="F1659" t="str">
            <v>U</v>
          </cell>
          <cell r="G1659">
            <v>5.2678571428571432</v>
          </cell>
        </row>
        <row r="1660">
          <cell r="A1660" t="str">
            <v>Rut_10-CENTRAL WAIKATO-Regional Distributor-R</v>
          </cell>
          <cell r="B1660" t="str">
            <v>Rut_10</v>
          </cell>
          <cell r="C1660">
            <v>2015</v>
          </cell>
          <cell r="D1660" t="str">
            <v>CENTRAL WAIKATO</v>
          </cell>
          <cell r="E1660" t="str">
            <v>Regional Distributor</v>
          </cell>
          <cell r="F1660" t="str">
            <v>R</v>
          </cell>
          <cell r="G1660">
            <v>12.651732069095006</v>
          </cell>
        </row>
        <row r="1661">
          <cell r="A1661" t="str">
            <v>Rut_10-CENTRAL WAIKATO-Regional Distributor-U</v>
          </cell>
          <cell r="B1661" t="str">
            <v>Rut_10</v>
          </cell>
          <cell r="C1661">
            <v>2015</v>
          </cell>
          <cell r="D1661" t="str">
            <v>CENTRAL WAIKATO</v>
          </cell>
          <cell r="E1661" t="str">
            <v>Regional Distributor</v>
          </cell>
          <cell r="F1661" t="str">
            <v>U</v>
          </cell>
          <cell r="G1661">
            <v>4.7416201117318435</v>
          </cell>
        </row>
        <row r="1662">
          <cell r="A1662" t="str">
            <v>Rut_10-CENTRAL WAIKATO-Regional Strategic-R</v>
          </cell>
          <cell r="B1662" t="str">
            <v>Rut_10</v>
          </cell>
          <cell r="C1662">
            <v>2015</v>
          </cell>
          <cell r="D1662" t="str">
            <v>CENTRAL WAIKATO</v>
          </cell>
          <cell r="E1662" t="str">
            <v>Regional Strategic</v>
          </cell>
          <cell r="F1662" t="str">
            <v>R</v>
          </cell>
          <cell r="G1662">
            <v>19.512139047268715</v>
          </cell>
        </row>
        <row r="1663">
          <cell r="A1663" t="str">
            <v>Rut_10-CENTRAL WAIKATO-Regional Strategic-U</v>
          </cell>
          <cell r="B1663" t="str">
            <v>Rut_10</v>
          </cell>
          <cell r="C1663">
            <v>2015</v>
          </cell>
          <cell r="D1663" t="str">
            <v>CENTRAL WAIKATO</v>
          </cell>
          <cell r="E1663" t="str">
            <v>Regional Strategic</v>
          </cell>
          <cell r="F1663" t="str">
            <v>U</v>
          </cell>
          <cell r="G1663">
            <v>2.5</v>
          </cell>
        </row>
        <row r="1664">
          <cell r="A1664" t="str">
            <v>Rut_10-COASTAL OTAGO-National Strategic-R</v>
          </cell>
          <cell r="B1664" t="str">
            <v>Rut_10</v>
          </cell>
          <cell r="C1664">
            <v>2015</v>
          </cell>
          <cell r="D1664" t="str">
            <v>COASTAL OTAGO</v>
          </cell>
          <cell r="E1664" t="str">
            <v>National Strategic</v>
          </cell>
          <cell r="F1664" t="str">
            <v>R</v>
          </cell>
          <cell r="G1664">
            <v>15.152080686149937</v>
          </cell>
        </row>
        <row r="1665">
          <cell r="A1665" t="str">
            <v>Rut_10-COASTAL OTAGO-National Strategic-U</v>
          </cell>
          <cell r="B1665" t="str">
            <v>Rut_10</v>
          </cell>
          <cell r="C1665">
            <v>2015</v>
          </cell>
          <cell r="D1665" t="str">
            <v>COASTAL OTAGO</v>
          </cell>
          <cell r="E1665" t="str">
            <v>National Strategic</v>
          </cell>
          <cell r="F1665" t="str">
            <v>U</v>
          </cell>
          <cell r="G1665">
            <v>4.4736268526591108</v>
          </cell>
        </row>
        <row r="1666">
          <cell r="A1666" t="str">
            <v>Rut_10-COASTAL OTAGO-Regional Connector-R</v>
          </cell>
          <cell r="B1666" t="str">
            <v>Rut_10</v>
          </cell>
          <cell r="C1666">
            <v>2015</v>
          </cell>
          <cell r="D1666" t="str">
            <v>COASTAL OTAGO</v>
          </cell>
          <cell r="E1666" t="str">
            <v>Regional Connector</v>
          </cell>
          <cell r="F1666" t="str">
            <v>R</v>
          </cell>
          <cell r="G1666">
            <v>9.040086206896552</v>
          </cell>
        </row>
        <row r="1667">
          <cell r="A1667" t="str">
            <v>Rut_10-COASTAL OTAGO-Regional Connector-U</v>
          </cell>
          <cell r="B1667" t="str">
            <v>Rut_10</v>
          </cell>
          <cell r="C1667">
            <v>2015</v>
          </cell>
          <cell r="D1667" t="str">
            <v>COASTAL OTAGO</v>
          </cell>
          <cell r="E1667" t="str">
            <v>Regional Connector</v>
          </cell>
          <cell r="F1667" t="str">
            <v>U</v>
          </cell>
          <cell r="G1667">
            <v>4.9305555555555554</v>
          </cell>
        </row>
        <row r="1668">
          <cell r="A1668" t="str">
            <v>Rut_10-COASTAL OTAGO-Regional Distributor-R</v>
          </cell>
          <cell r="B1668" t="str">
            <v>Rut_10</v>
          </cell>
          <cell r="C1668">
            <v>2015</v>
          </cell>
          <cell r="D1668" t="str">
            <v>COASTAL OTAGO</v>
          </cell>
          <cell r="E1668" t="str">
            <v>Regional Distributor</v>
          </cell>
          <cell r="F1668" t="str">
            <v>R</v>
          </cell>
          <cell r="G1668">
            <v>10.259419551934826</v>
          </cell>
        </row>
        <row r="1669">
          <cell r="A1669" t="str">
            <v>Rut_10-COASTAL OTAGO-Regional Distributor-U</v>
          </cell>
          <cell r="B1669" t="str">
            <v>Rut_10</v>
          </cell>
          <cell r="C1669">
            <v>2015</v>
          </cell>
          <cell r="D1669" t="str">
            <v>COASTAL OTAGO</v>
          </cell>
          <cell r="E1669" t="str">
            <v>Regional Distributor</v>
          </cell>
          <cell r="F1669" t="str">
            <v>U</v>
          </cell>
          <cell r="G1669">
            <v>6.2055759803921573</v>
          </cell>
        </row>
        <row r="1670">
          <cell r="A1670" t="str">
            <v>Rut_10-COASTAL OTAGO-Regional Strategic-R</v>
          </cell>
          <cell r="B1670" t="str">
            <v>Rut_10</v>
          </cell>
          <cell r="C1670">
            <v>2015</v>
          </cell>
          <cell r="D1670" t="str">
            <v>COASTAL OTAGO</v>
          </cell>
          <cell r="E1670" t="str">
            <v>Regional Strategic</v>
          </cell>
          <cell r="F1670" t="str">
            <v>R</v>
          </cell>
          <cell r="G1670">
            <v>14.410758228237466</v>
          </cell>
        </row>
        <row r="1671">
          <cell r="A1671" t="str">
            <v>Rut_10-COASTAL OTAGO-Regional Strategic-U</v>
          </cell>
          <cell r="B1671" t="str">
            <v>Rut_10</v>
          </cell>
          <cell r="C1671">
            <v>2015</v>
          </cell>
          <cell r="D1671" t="str">
            <v>COASTAL OTAGO</v>
          </cell>
          <cell r="E1671" t="str">
            <v>Regional Strategic</v>
          </cell>
          <cell r="F1671" t="str">
            <v>U</v>
          </cell>
          <cell r="G1671">
            <v>5.3643469490670697</v>
          </cell>
        </row>
        <row r="1672">
          <cell r="A1672" t="str">
            <v>Rut_10-EAST WAIKATO-High Volume-R</v>
          </cell>
          <cell r="B1672" t="str">
            <v>Rut_10</v>
          </cell>
          <cell r="C1672">
            <v>2015</v>
          </cell>
          <cell r="D1672" t="str">
            <v>EAST WAIKATO</v>
          </cell>
          <cell r="E1672" t="str">
            <v>High Volume</v>
          </cell>
          <cell r="F1672" t="str">
            <v>R</v>
          </cell>
          <cell r="G1672">
            <v>11.816298342541437</v>
          </cell>
        </row>
        <row r="1673">
          <cell r="A1673" t="str">
            <v>Rut_10-EAST WAIKATO-Regional Connector-R</v>
          </cell>
          <cell r="B1673" t="str">
            <v>Rut_10</v>
          </cell>
          <cell r="C1673">
            <v>2015</v>
          </cell>
          <cell r="D1673" t="str">
            <v>EAST WAIKATO</v>
          </cell>
          <cell r="E1673" t="str">
            <v>Regional Connector</v>
          </cell>
          <cell r="F1673" t="str">
            <v>R</v>
          </cell>
          <cell r="G1673">
            <v>13.947096000871744</v>
          </cell>
        </row>
        <row r="1674">
          <cell r="A1674" t="str">
            <v>Rut_10-EAST WAIKATO-Regional Connector-U</v>
          </cell>
          <cell r="B1674" t="str">
            <v>Rut_10</v>
          </cell>
          <cell r="C1674">
            <v>2015</v>
          </cell>
          <cell r="D1674" t="str">
            <v>EAST WAIKATO</v>
          </cell>
          <cell r="E1674" t="str">
            <v>Regional Connector</v>
          </cell>
          <cell r="F1674" t="str">
            <v>U</v>
          </cell>
          <cell r="G1674">
            <v>7.2205180640763462</v>
          </cell>
        </row>
        <row r="1675">
          <cell r="A1675" t="str">
            <v>Rut_10-EAST WAIKATO-Regional Distributor-R</v>
          </cell>
          <cell r="B1675" t="str">
            <v>Rut_10</v>
          </cell>
          <cell r="C1675">
            <v>2015</v>
          </cell>
          <cell r="D1675" t="str">
            <v>EAST WAIKATO</v>
          </cell>
          <cell r="E1675" t="str">
            <v>Regional Distributor</v>
          </cell>
          <cell r="F1675" t="str">
            <v>R</v>
          </cell>
          <cell r="G1675">
            <v>13.191191591454359</v>
          </cell>
        </row>
        <row r="1676">
          <cell r="A1676" t="str">
            <v>Rut_10-EAST WAIKATO-Regional Distributor-U</v>
          </cell>
          <cell r="B1676" t="str">
            <v>Rut_10</v>
          </cell>
          <cell r="C1676">
            <v>2015</v>
          </cell>
          <cell r="D1676" t="str">
            <v>EAST WAIKATO</v>
          </cell>
          <cell r="E1676" t="str">
            <v>Regional Distributor</v>
          </cell>
          <cell r="F1676" t="str">
            <v>U</v>
          </cell>
          <cell r="G1676">
            <v>11.849526928675401</v>
          </cell>
        </row>
        <row r="1677">
          <cell r="A1677" t="str">
            <v>Rut_10-EAST WAIKATO-Regional Strategic-R</v>
          </cell>
          <cell r="B1677" t="str">
            <v>Rut_10</v>
          </cell>
          <cell r="C1677">
            <v>2015</v>
          </cell>
          <cell r="D1677" t="str">
            <v>EAST WAIKATO</v>
          </cell>
          <cell r="E1677" t="str">
            <v>Regional Strategic</v>
          </cell>
          <cell r="F1677" t="str">
            <v>R</v>
          </cell>
          <cell r="G1677">
            <v>14.746817775792765</v>
          </cell>
        </row>
        <row r="1678">
          <cell r="A1678" t="str">
            <v>Rut_10-EAST WAIKATO-Regional Strategic-U</v>
          </cell>
          <cell r="B1678" t="str">
            <v>Rut_10</v>
          </cell>
          <cell r="C1678">
            <v>2015</v>
          </cell>
          <cell r="D1678" t="str">
            <v>EAST WAIKATO</v>
          </cell>
          <cell r="E1678" t="str">
            <v>Regional Strategic</v>
          </cell>
          <cell r="F1678" t="str">
            <v>U</v>
          </cell>
          <cell r="G1678">
            <v>8.6647121535181242</v>
          </cell>
        </row>
        <row r="1679">
          <cell r="A1679" t="str">
            <v>Rut_10-EAST WHANGANUI-High Volume-R</v>
          </cell>
          <cell r="B1679" t="str">
            <v>Rut_10</v>
          </cell>
          <cell r="C1679">
            <v>2015</v>
          </cell>
          <cell r="D1679" t="str">
            <v>EAST WHANGANUI</v>
          </cell>
          <cell r="E1679" t="str">
            <v>High Volume</v>
          </cell>
          <cell r="F1679" t="str">
            <v>R</v>
          </cell>
          <cell r="G1679">
            <v>9.4232495511669665</v>
          </cell>
        </row>
        <row r="1680">
          <cell r="A1680" t="str">
            <v>Rut_10-EAST WHANGANUI-National Strategic-R</v>
          </cell>
          <cell r="B1680" t="str">
            <v>Rut_10</v>
          </cell>
          <cell r="C1680">
            <v>2015</v>
          </cell>
          <cell r="D1680" t="str">
            <v>EAST WHANGANUI</v>
          </cell>
          <cell r="E1680" t="str">
            <v>National Strategic</v>
          </cell>
          <cell r="F1680" t="str">
            <v>R</v>
          </cell>
          <cell r="G1680">
            <v>9.1426810769814182</v>
          </cell>
        </row>
        <row r="1681">
          <cell r="A1681" t="str">
            <v>Rut_10-EAST WHANGANUI-National Strategic-U</v>
          </cell>
          <cell r="B1681" t="str">
            <v>Rut_10</v>
          </cell>
          <cell r="C1681">
            <v>2015</v>
          </cell>
          <cell r="D1681" t="str">
            <v>EAST WHANGANUI</v>
          </cell>
          <cell r="E1681" t="str">
            <v>National Strategic</v>
          </cell>
          <cell r="F1681" t="str">
            <v>U</v>
          </cell>
          <cell r="G1681">
            <v>5.9811970338983054</v>
          </cell>
        </row>
        <row r="1682">
          <cell r="A1682" t="str">
            <v>Rut_10-EAST WHANGANUI-Regional Connector-R</v>
          </cell>
          <cell r="B1682" t="str">
            <v>Rut_10</v>
          </cell>
          <cell r="C1682">
            <v>2015</v>
          </cell>
          <cell r="D1682" t="str">
            <v>EAST WHANGANUI</v>
          </cell>
          <cell r="E1682" t="str">
            <v>Regional Connector</v>
          </cell>
          <cell r="F1682" t="str">
            <v>R</v>
          </cell>
          <cell r="G1682">
            <v>6.0991567316080255</v>
          </cell>
        </row>
        <row r="1683">
          <cell r="A1683" t="str">
            <v>Rut_10-EAST WHANGANUI-Regional Connector-U</v>
          </cell>
          <cell r="B1683" t="str">
            <v>Rut_10</v>
          </cell>
          <cell r="C1683">
            <v>2015</v>
          </cell>
          <cell r="D1683" t="str">
            <v>EAST WHANGANUI</v>
          </cell>
          <cell r="E1683" t="str">
            <v>Regional Connector</v>
          </cell>
          <cell r="F1683" t="str">
            <v>U</v>
          </cell>
          <cell r="G1683">
            <v>9.1309523809523814</v>
          </cell>
        </row>
        <row r="1684">
          <cell r="A1684" t="str">
            <v>Rut_10-EAST WHANGANUI-Regional Distributor-R</v>
          </cell>
          <cell r="B1684" t="str">
            <v>Rut_10</v>
          </cell>
          <cell r="C1684">
            <v>2015</v>
          </cell>
          <cell r="D1684" t="str">
            <v>EAST WHANGANUI</v>
          </cell>
          <cell r="E1684" t="str">
            <v>Regional Distributor</v>
          </cell>
          <cell r="F1684" t="str">
            <v>R</v>
          </cell>
          <cell r="G1684">
            <v>10.853036336485815</v>
          </cell>
        </row>
        <row r="1685">
          <cell r="A1685" t="str">
            <v>Rut_10-EAST WHANGANUI-Regional Distributor-U</v>
          </cell>
          <cell r="B1685" t="str">
            <v>Rut_10</v>
          </cell>
          <cell r="C1685">
            <v>2015</v>
          </cell>
          <cell r="D1685" t="str">
            <v>EAST WHANGANUI</v>
          </cell>
          <cell r="E1685" t="str">
            <v>Regional Distributor</v>
          </cell>
          <cell r="F1685" t="str">
            <v>U</v>
          </cell>
          <cell r="G1685">
            <v>4.9533582089552235</v>
          </cell>
        </row>
        <row r="1686">
          <cell r="A1686" t="str">
            <v>Rut_10-EAST WHANGANUI-Regional Strategic-R</v>
          </cell>
          <cell r="B1686" t="str">
            <v>Rut_10</v>
          </cell>
          <cell r="C1686">
            <v>2015</v>
          </cell>
          <cell r="D1686" t="str">
            <v>EAST WHANGANUI</v>
          </cell>
          <cell r="E1686" t="str">
            <v>Regional Strategic</v>
          </cell>
          <cell r="F1686" t="str">
            <v>R</v>
          </cell>
          <cell r="G1686">
            <v>9.6683978306829665</v>
          </cell>
        </row>
        <row r="1687">
          <cell r="A1687" t="str">
            <v>Rut_10-EAST WHANGANUI-Regional Strategic-U</v>
          </cell>
          <cell r="B1687" t="str">
            <v>Rut_10</v>
          </cell>
          <cell r="C1687">
            <v>2015</v>
          </cell>
          <cell r="D1687" t="str">
            <v>EAST WHANGANUI</v>
          </cell>
          <cell r="E1687" t="str">
            <v>Regional Strategic</v>
          </cell>
          <cell r="F1687" t="str">
            <v>U</v>
          </cell>
          <cell r="G1687">
            <v>3.6227203647416415</v>
          </cell>
        </row>
        <row r="1688">
          <cell r="A1688" t="str">
            <v>Rut_10-GISBORNE-Regional Connector-R</v>
          </cell>
          <cell r="B1688" t="str">
            <v>Rut_10</v>
          </cell>
          <cell r="C1688">
            <v>2015</v>
          </cell>
          <cell r="D1688" t="str">
            <v>GISBORNE</v>
          </cell>
          <cell r="E1688" t="str">
            <v>Regional Connector</v>
          </cell>
          <cell r="F1688" t="str">
            <v>R</v>
          </cell>
          <cell r="G1688">
            <v>16.184028650414678</v>
          </cell>
        </row>
        <row r="1689">
          <cell r="A1689" t="str">
            <v>Rut_10-GISBORNE-Regional Connector-U</v>
          </cell>
          <cell r="B1689" t="str">
            <v>Rut_10</v>
          </cell>
          <cell r="C1689">
            <v>2015</v>
          </cell>
          <cell r="D1689" t="str">
            <v>GISBORNE</v>
          </cell>
          <cell r="E1689" t="str">
            <v>Regional Connector</v>
          </cell>
          <cell r="F1689" t="str">
            <v>U</v>
          </cell>
          <cell r="G1689">
            <v>10.553571428571429</v>
          </cell>
        </row>
        <row r="1690">
          <cell r="A1690" t="str">
            <v>Rut_10-GISBORNE-Regional Distributor-R</v>
          </cell>
          <cell r="B1690" t="str">
            <v>Rut_10</v>
          </cell>
          <cell r="C1690">
            <v>2015</v>
          </cell>
          <cell r="D1690" t="str">
            <v>GISBORNE</v>
          </cell>
          <cell r="E1690" t="str">
            <v>Regional Distributor</v>
          </cell>
          <cell r="F1690" t="str">
            <v>R</v>
          </cell>
          <cell r="G1690">
            <v>14.298629414865577</v>
          </cell>
        </row>
        <row r="1691">
          <cell r="A1691" t="str">
            <v>Rut_10-GISBORNE-Regional Distributor-U</v>
          </cell>
          <cell r="B1691" t="str">
            <v>Rut_10</v>
          </cell>
          <cell r="C1691">
            <v>2015</v>
          </cell>
          <cell r="D1691" t="str">
            <v>GISBORNE</v>
          </cell>
          <cell r="E1691" t="str">
            <v>Regional Distributor</v>
          </cell>
          <cell r="F1691" t="str">
            <v>U</v>
          </cell>
          <cell r="G1691">
            <v>11.852634194831014</v>
          </cell>
        </row>
        <row r="1692">
          <cell r="A1692" t="str">
            <v>Rut_10-GISBORNE-Regional Strategic-R</v>
          </cell>
          <cell r="B1692" t="str">
            <v>Rut_10</v>
          </cell>
          <cell r="C1692">
            <v>2015</v>
          </cell>
          <cell r="D1692" t="str">
            <v>GISBORNE</v>
          </cell>
          <cell r="E1692" t="str">
            <v>Regional Strategic</v>
          </cell>
          <cell r="F1692" t="str">
            <v>R</v>
          </cell>
          <cell r="G1692">
            <v>17.68188660311089</v>
          </cell>
        </row>
        <row r="1693">
          <cell r="A1693" t="str">
            <v>Rut_10-MARLBOROUGH-National Strategic-R</v>
          </cell>
          <cell r="B1693" t="str">
            <v>Rut_10</v>
          </cell>
          <cell r="C1693">
            <v>2015</v>
          </cell>
          <cell r="D1693" t="str">
            <v>MARLBOROUGH</v>
          </cell>
          <cell r="E1693" t="str">
            <v>National Strategic</v>
          </cell>
          <cell r="F1693" t="str">
            <v>R</v>
          </cell>
          <cell r="G1693">
            <v>9.2862345229424612</v>
          </cell>
        </row>
        <row r="1694">
          <cell r="A1694" t="str">
            <v>Rut_10-MARLBOROUGH-National Strategic-U</v>
          </cell>
          <cell r="B1694" t="str">
            <v>Rut_10</v>
          </cell>
          <cell r="C1694">
            <v>2015</v>
          </cell>
          <cell r="D1694" t="str">
            <v>MARLBOROUGH</v>
          </cell>
          <cell r="E1694" t="str">
            <v>National Strategic</v>
          </cell>
          <cell r="F1694" t="str">
            <v>U</v>
          </cell>
          <cell r="G1694">
            <v>7.2333795013850413</v>
          </cell>
        </row>
        <row r="1695">
          <cell r="A1695" t="str">
            <v>Rut_10-MARLBOROUGH-Regional Distributor-R</v>
          </cell>
          <cell r="B1695" t="str">
            <v>Rut_10</v>
          </cell>
          <cell r="C1695">
            <v>2015</v>
          </cell>
          <cell r="D1695" t="str">
            <v>MARLBOROUGH</v>
          </cell>
          <cell r="E1695" t="str">
            <v>Regional Distributor</v>
          </cell>
          <cell r="F1695" t="str">
            <v>R</v>
          </cell>
          <cell r="G1695">
            <v>6.5477350219191424</v>
          </cell>
        </row>
        <row r="1696">
          <cell r="A1696" t="str">
            <v>Rut_10-MARLBOROUGH-Regional Distributor-U</v>
          </cell>
          <cell r="B1696" t="str">
            <v>Rut_10</v>
          </cell>
          <cell r="C1696">
            <v>2015</v>
          </cell>
          <cell r="D1696" t="str">
            <v>MARLBOROUGH</v>
          </cell>
          <cell r="E1696" t="str">
            <v>Regional Distributor</v>
          </cell>
          <cell r="F1696" t="str">
            <v>U</v>
          </cell>
          <cell r="G1696">
            <v>3.1329113924050631</v>
          </cell>
        </row>
        <row r="1697">
          <cell r="A1697" t="str">
            <v>Rut_10-MARLBOROUGH-Regional Strategic-R</v>
          </cell>
          <cell r="B1697" t="str">
            <v>Rut_10</v>
          </cell>
          <cell r="C1697">
            <v>2015</v>
          </cell>
          <cell r="D1697" t="str">
            <v>MARLBOROUGH</v>
          </cell>
          <cell r="E1697" t="str">
            <v>Regional Strategic</v>
          </cell>
          <cell r="F1697" t="str">
            <v>R</v>
          </cell>
          <cell r="G1697">
            <v>6.9271101389603702</v>
          </cell>
        </row>
        <row r="1698">
          <cell r="A1698" t="str">
            <v>Rut_10-MARLBOROUGH-Regional Strategic-U</v>
          </cell>
          <cell r="B1698" t="str">
            <v>Rut_10</v>
          </cell>
          <cell r="C1698">
            <v>2015</v>
          </cell>
          <cell r="D1698" t="str">
            <v>MARLBOROUGH</v>
          </cell>
          <cell r="E1698" t="str">
            <v>Regional Strategic</v>
          </cell>
          <cell r="F1698" t="str">
            <v>U</v>
          </cell>
          <cell r="G1698">
            <v>3.5551558752997603</v>
          </cell>
        </row>
        <row r="1699">
          <cell r="A1699" t="str">
            <v>Rut_10-NAPIER-High Volume-R</v>
          </cell>
          <cell r="B1699" t="str">
            <v>Rut_10</v>
          </cell>
          <cell r="C1699">
            <v>2015</v>
          </cell>
          <cell r="D1699" t="str">
            <v>NAPIER</v>
          </cell>
          <cell r="E1699" t="str">
            <v>High Volume</v>
          </cell>
          <cell r="F1699" t="str">
            <v>R</v>
          </cell>
          <cell r="G1699">
            <v>4.5628415300546452</v>
          </cell>
        </row>
        <row r="1700">
          <cell r="A1700" t="str">
            <v>Rut_10-NAPIER-High Volume-U</v>
          </cell>
          <cell r="B1700" t="str">
            <v>Rut_10</v>
          </cell>
          <cell r="C1700">
            <v>2015</v>
          </cell>
          <cell r="D1700" t="str">
            <v>NAPIER</v>
          </cell>
          <cell r="E1700" t="str">
            <v>High Volume</v>
          </cell>
          <cell r="F1700" t="str">
            <v>U</v>
          </cell>
          <cell r="G1700">
            <v>3.8568215892053974</v>
          </cell>
        </row>
        <row r="1701">
          <cell r="A1701" t="str">
            <v>Rut_10-NAPIER-National Strategic-R</v>
          </cell>
          <cell r="B1701" t="str">
            <v>Rut_10</v>
          </cell>
          <cell r="C1701">
            <v>2015</v>
          </cell>
          <cell r="D1701" t="str">
            <v>NAPIER</v>
          </cell>
          <cell r="E1701" t="str">
            <v>National Strategic</v>
          </cell>
          <cell r="F1701" t="str">
            <v>R</v>
          </cell>
          <cell r="G1701">
            <v>6.8757605256753465</v>
          </cell>
        </row>
        <row r="1702">
          <cell r="A1702" t="str">
            <v>Rut_10-NAPIER-National Strategic-U</v>
          </cell>
          <cell r="B1702" t="str">
            <v>Rut_10</v>
          </cell>
          <cell r="C1702">
            <v>2015</v>
          </cell>
          <cell r="D1702" t="str">
            <v>NAPIER</v>
          </cell>
          <cell r="E1702" t="str">
            <v>National Strategic</v>
          </cell>
          <cell r="F1702" t="str">
            <v>U</v>
          </cell>
          <cell r="G1702">
            <v>4.3074912891986061</v>
          </cell>
        </row>
        <row r="1703">
          <cell r="A1703" t="str">
            <v>Rut_10-NAPIER-Regional Distributor-R</v>
          </cell>
          <cell r="B1703" t="str">
            <v>Rut_10</v>
          </cell>
          <cell r="C1703">
            <v>2015</v>
          </cell>
          <cell r="D1703" t="str">
            <v>NAPIER</v>
          </cell>
          <cell r="E1703" t="str">
            <v>Regional Distributor</v>
          </cell>
          <cell r="F1703" t="str">
            <v>R</v>
          </cell>
          <cell r="G1703">
            <v>5.7674272633289023</v>
          </cell>
        </row>
        <row r="1704">
          <cell r="A1704" t="str">
            <v>Rut_10-NAPIER-Regional Distributor-U</v>
          </cell>
          <cell r="B1704" t="str">
            <v>Rut_10</v>
          </cell>
          <cell r="C1704">
            <v>2015</v>
          </cell>
          <cell r="D1704" t="str">
            <v>NAPIER</v>
          </cell>
          <cell r="E1704" t="str">
            <v>Regional Distributor</v>
          </cell>
          <cell r="F1704" t="str">
            <v>U</v>
          </cell>
          <cell r="G1704">
            <v>5.9327036599763874</v>
          </cell>
        </row>
        <row r="1705">
          <cell r="A1705" t="str">
            <v>Rut_10-NAPIER-Regional Strategic-R</v>
          </cell>
          <cell r="B1705" t="str">
            <v>Rut_10</v>
          </cell>
          <cell r="C1705">
            <v>2015</v>
          </cell>
          <cell r="D1705" t="str">
            <v>NAPIER</v>
          </cell>
          <cell r="E1705" t="str">
            <v>Regional Strategic</v>
          </cell>
          <cell r="F1705" t="str">
            <v>R</v>
          </cell>
          <cell r="G1705">
            <v>10.901600139142534</v>
          </cell>
        </row>
        <row r="1706">
          <cell r="A1706" t="str">
            <v>Rut_10-NAPIER-Regional Strategic-U</v>
          </cell>
          <cell r="B1706" t="str">
            <v>Rut_10</v>
          </cell>
          <cell r="C1706">
            <v>2015</v>
          </cell>
          <cell r="D1706" t="str">
            <v>NAPIER</v>
          </cell>
          <cell r="E1706" t="str">
            <v>Regional Strategic</v>
          </cell>
          <cell r="F1706" t="str">
            <v>U</v>
          </cell>
          <cell r="G1706">
            <v>4.367167919799499</v>
          </cell>
        </row>
        <row r="1707">
          <cell r="A1707" t="str">
            <v>Rut_10-NELSON-Regional Connector-R</v>
          </cell>
          <cell r="B1707" t="str">
            <v>Rut_10</v>
          </cell>
          <cell r="C1707">
            <v>2015</v>
          </cell>
          <cell r="D1707" t="str">
            <v>NELSON</v>
          </cell>
          <cell r="E1707" t="str">
            <v>Regional Connector</v>
          </cell>
          <cell r="F1707" t="str">
            <v>R</v>
          </cell>
          <cell r="G1707">
            <v>8.1675957914572859</v>
          </cell>
        </row>
        <row r="1708">
          <cell r="A1708" t="str">
            <v>Rut_10-NELSON-Regional Connector-U</v>
          </cell>
          <cell r="B1708" t="str">
            <v>Rut_10</v>
          </cell>
          <cell r="C1708">
            <v>2015</v>
          </cell>
          <cell r="D1708" t="str">
            <v>NELSON</v>
          </cell>
          <cell r="E1708" t="str">
            <v>Regional Connector</v>
          </cell>
          <cell r="F1708" t="str">
            <v>U</v>
          </cell>
          <cell r="G1708">
            <v>8.8719512195121943</v>
          </cell>
        </row>
        <row r="1709">
          <cell r="A1709" t="str">
            <v>Rut_10-NELSON-Regional Distributor-R</v>
          </cell>
          <cell r="B1709" t="str">
            <v>Rut_10</v>
          </cell>
          <cell r="C1709">
            <v>2015</v>
          </cell>
          <cell r="D1709" t="str">
            <v>NELSON</v>
          </cell>
          <cell r="E1709" t="str">
            <v>Regional Distributor</v>
          </cell>
          <cell r="F1709" t="str">
            <v>R</v>
          </cell>
          <cell r="G1709">
            <v>9.5127883004767426</v>
          </cell>
        </row>
        <row r="1710">
          <cell r="A1710" t="str">
            <v>Rut_10-NELSON-Regional Distributor-U</v>
          </cell>
          <cell r="B1710" t="str">
            <v>Rut_10</v>
          </cell>
          <cell r="C1710">
            <v>2015</v>
          </cell>
          <cell r="D1710" t="str">
            <v>NELSON</v>
          </cell>
          <cell r="E1710" t="str">
            <v>Regional Distributor</v>
          </cell>
          <cell r="F1710" t="str">
            <v>U</v>
          </cell>
          <cell r="G1710">
            <v>4.9213075060532692</v>
          </cell>
        </row>
        <row r="1711">
          <cell r="A1711" t="str">
            <v>Rut_10-NELSON-Regional Strategic-R</v>
          </cell>
          <cell r="B1711" t="str">
            <v>Rut_10</v>
          </cell>
          <cell r="C1711">
            <v>2015</v>
          </cell>
          <cell r="D1711" t="str">
            <v>NELSON</v>
          </cell>
          <cell r="E1711" t="str">
            <v>Regional Strategic</v>
          </cell>
          <cell r="F1711" t="str">
            <v>R</v>
          </cell>
          <cell r="G1711">
            <v>8.0596066363393088</v>
          </cell>
        </row>
        <row r="1712">
          <cell r="A1712" t="str">
            <v>Rut_10-NELSON-Regional Strategic-U</v>
          </cell>
          <cell r="B1712" t="str">
            <v>Rut_10</v>
          </cell>
          <cell r="C1712">
            <v>2015</v>
          </cell>
          <cell r="D1712" t="str">
            <v>NELSON</v>
          </cell>
          <cell r="E1712" t="str">
            <v>Regional Strategic</v>
          </cell>
          <cell r="F1712" t="str">
            <v>U</v>
          </cell>
          <cell r="G1712">
            <v>7.0473421926910298</v>
          </cell>
        </row>
        <row r="1713">
          <cell r="A1713" t="str">
            <v>Rut_10-NORTHLAND-National Strategic-R</v>
          </cell>
          <cell r="B1713" t="str">
            <v>Rut_10</v>
          </cell>
          <cell r="C1713">
            <v>2015</v>
          </cell>
          <cell r="D1713" t="str">
            <v>NORTHLAND</v>
          </cell>
          <cell r="E1713" t="str">
            <v>National Strategic</v>
          </cell>
          <cell r="F1713" t="str">
            <v>R</v>
          </cell>
          <cell r="G1713">
            <v>14.846148666846217</v>
          </cell>
        </row>
        <row r="1714">
          <cell r="A1714" t="str">
            <v>Rut_10-NORTHLAND-National Strategic-U</v>
          </cell>
          <cell r="B1714" t="str">
            <v>Rut_10</v>
          </cell>
          <cell r="C1714">
            <v>2015</v>
          </cell>
          <cell r="D1714" t="str">
            <v>NORTHLAND</v>
          </cell>
          <cell r="E1714" t="str">
            <v>National Strategic</v>
          </cell>
          <cell r="F1714" t="str">
            <v>U</v>
          </cell>
          <cell r="G1714">
            <v>15.355329949238579</v>
          </cell>
        </row>
        <row r="1715">
          <cell r="A1715" t="str">
            <v>Rut_10-NORTHLAND-Regional Distributor-R</v>
          </cell>
          <cell r="B1715" t="str">
            <v>Rut_10</v>
          </cell>
          <cell r="C1715">
            <v>2015</v>
          </cell>
          <cell r="D1715" t="str">
            <v>NORTHLAND</v>
          </cell>
          <cell r="E1715" t="str">
            <v>Regional Distributor</v>
          </cell>
          <cell r="F1715" t="str">
            <v>R</v>
          </cell>
          <cell r="G1715">
            <v>14.183152688624645</v>
          </cell>
        </row>
        <row r="1716">
          <cell r="A1716" t="str">
            <v>Rut_10-NORTHLAND-Regional Distributor-U</v>
          </cell>
          <cell r="B1716" t="str">
            <v>Rut_10</v>
          </cell>
          <cell r="C1716">
            <v>2015</v>
          </cell>
          <cell r="D1716" t="str">
            <v>NORTHLAND</v>
          </cell>
          <cell r="E1716" t="str">
            <v>Regional Distributor</v>
          </cell>
          <cell r="F1716" t="str">
            <v>U</v>
          </cell>
          <cell r="G1716">
            <v>11.148058252427184</v>
          </cell>
        </row>
        <row r="1717">
          <cell r="A1717" t="str">
            <v>Rut_10-NORTHLAND-Regional Strategic-R</v>
          </cell>
          <cell r="B1717" t="str">
            <v>Rut_10</v>
          </cell>
          <cell r="C1717">
            <v>2015</v>
          </cell>
          <cell r="D1717" t="str">
            <v>NORTHLAND</v>
          </cell>
          <cell r="E1717" t="str">
            <v>Regional Strategic</v>
          </cell>
          <cell r="F1717" t="str">
            <v>R</v>
          </cell>
          <cell r="G1717">
            <v>18.789304923458833</v>
          </cell>
        </row>
        <row r="1718">
          <cell r="A1718" t="str">
            <v>Rut_10-NORTHLAND-Regional Strategic-U</v>
          </cell>
          <cell r="B1718" t="str">
            <v>Rut_10</v>
          </cell>
          <cell r="C1718">
            <v>2015</v>
          </cell>
          <cell r="D1718" t="str">
            <v>NORTHLAND</v>
          </cell>
          <cell r="E1718" t="str">
            <v>Regional Strategic</v>
          </cell>
          <cell r="F1718" t="str">
            <v>U</v>
          </cell>
          <cell r="G1718">
            <v>9.7281713344316305</v>
          </cell>
        </row>
        <row r="1719">
          <cell r="A1719" t="str">
            <v>Rut_10-NTH CANTERBURY-High Volume-R</v>
          </cell>
          <cell r="B1719" t="str">
            <v>Rut_10</v>
          </cell>
          <cell r="C1719">
            <v>2015</v>
          </cell>
          <cell r="D1719" t="str">
            <v>NTH CANTERBURY</v>
          </cell>
          <cell r="E1719" t="str">
            <v>High Volume</v>
          </cell>
          <cell r="F1719" t="str">
            <v>R</v>
          </cell>
          <cell r="G1719">
            <v>1.8823353888999403</v>
          </cell>
        </row>
        <row r="1720">
          <cell r="A1720" t="str">
            <v>Rut_10-NTH CANTERBURY-High Volume-U</v>
          </cell>
          <cell r="B1720" t="str">
            <v>Rut_10</v>
          </cell>
          <cell r="C1720">
            <v>2015</v>
          </cell>
          <cell r="D1720" t="str">
            <v>NTH CANTERBURY</v>
          </cell>
          <cell r="E1720" t="str">
            <v>High Volume</v>
          </cell>
          <cell r="F1720" t="str">
            <v>U</v>
          </cell>
          <cell r="G1720">
            <v>2.8802019583843328</v>
          </cell>
        </row>
        <row r="1721">
          <cell r="A1721" t="str">
            <v>Rut_10-NTH CANTERBURY-National Strategic-R</v>
          </cell>
          <cell r="B1721" t="str">
            <v>Rut_10</v>
          </cell>
          <cell r="C1721">
            <v>2015</v>
          </cell>
          <cell r="D1721" t="str">
            <v>NTH CANTERBURY</v>
          </cell>
          <cell r="E1721" t="str">
            <v>National Strategic</v>
          </cell>
          <cell r="F1721" t="str">
            <v>R</v>
          </cell>
          <cell r="G1721">
            <v>10.021694742215416</v>
          </cell>
        </row>
        <row r="1722">
          <cell r="A1722" t="str">
            <v>Rut_10-NTH CANTERBURY-National Strategic-U</v>
          </cell>
          <cell r="B1722" t="str">
            <v>Rut_10</v>
          </cell>
          <cell r="C1722">
            <v>2015</v>
          </cell>
          <cell r="D1722" t="str">
            <v>NTH CANTERBURY</v>
          </cell>
          <cell r="E1722" t="str">
            <v>National Strategic</v>
          </cell>
          <cell r="F1722" t="str">
            <v>U</v>
          </cell>
          <cell r="G1722">
            <v>4.8096205962059617</v>
          </cell>
        </row>
        <row r="1723">
          <cell r="A1723" t="str">
            <v>Rut_10-NTH CANTERBURY-Regional Connector-R</v>
          </cell>
          <cell r="B1723" t="str">
            <v>Rut_10</v>
          </cell>
          <cell r="C1723">
            <v>2015</v>
          </cell>
          <cell r="D1723" t="str">
            <v>NTH CANTERBURY</v>
          </cell>
          <cell r="E1723" t="str">
            <v>Regional Connector</v>
          </cell>
          <cell r="F1723" t="str">
            <v>R</v>
          </cell>
          <cell r="G1723">
            <v>5.832473562032499</v>
          </cell>
        </row>
        <row r="1724">
          <cell r="A1724" t="str">
            <v>Rut_10-NTH CANTERBURY-Regional Connector-U</v>
          </cell>
          <cell r="B1724" t="str">
            <v>Rut_10</v>
          </cell>
          <cell r="C1724">
            <v>2015</v>
          </cell>
          <cell r="D1724" t="str">
            <v>NTH CANTERBURY</v>
          </cell>
          <cell r="E1724" t="str">
            <v>Regional Connector</v>
          </cell>
          <cell r="F1724" t="str">
            <v>U</v>
          </cell>
          <cell r="G1724">
            <v>4.4376528117359415</v>
          </cell>
        </row>
        <row r="1725">
          <cell r="A1725" t="str">
            <v>Rut_10-NTH CANTERBURY-Regional Distributor-R</v>
          </cell>
          <cell r="B1725" t="str">
            <v>Rut_10</v>
          </cell>
          <cell r="C1725">
            <v>2015</v>
          </cell>
          <cell r="D1725" t="str">
            <v>NTH CANTERBURY</v>
          </cell>
          <cell r="E1725" t="str">
            <v>Regional Distributor</v>
          </cell>
          <cell r="F1725" t="str">
            <v>R</v>
          </cell>
          <cell r="G1725">
            <v>6.8742058449809402</v>
          </cell>
        </row>
        <row r="1726">
          <cell r="A1726" t="str">
            <v>Rut_10-NTH CANTERBURY-Regional Distributor-U</v>
          </cell>
          <cell r="B1726" t="str">
            <v>Rut_10</v>
          </cell>
          <cell r="C1726">
            <v>2015</v>
          </cell>
          <cell r="D1726" t="str">
            <v>NTH CANTERBURY</v>
          </cell>
          <cell r="E1726" t="str">
            <v>Regional Distributor</v>
          </cell>
          <cell r="F1726" t="str">
            <v>U</v>
          </cell>
          <cell r="G1726">
            <v>2.5841750841750843</v>
          </cell>
        </row>
        <row r="1727">
          <cell r="A1727" t="str">
            <v>Rut_10-NTH CANTERBURY-Regional Strategic-R</v>
          </cell>
          <cell r="B1727" t="str">
            <v>Rut_10</v>
          </cell>
          <cell r="C1727">
            <v>2015</v>
          </cell>
          <cell r="D1727" t="str">
            <v>NTH CANTERBURY</v>
          </cell>
          <cell r="E1727" t="str">
            <v>Regional Strategic</v>
          </cell>
          <cell r="F1727" t="str">
            <v>R</v>
          </cell>
          <cell r="G1727">
            <v>5.8376391096979336</v>
          </cell>
        </row>
        <row r="1728">
          <cell r="A1728" t="str">
            <v>Rut_10-NTH CANTERBURY-Regional Strategic-U</v>
          </cell>
          <cell r="B1728" t="str">
            <v>Rut_10</v>
          </cell>
          <cell r="C1728">
            <v>2015</v>
          </cell>
          <cell r="D1728" t="str">
            <v>NTH CANTERBURY</v>
          </cell>
          <cell r="E1728" t="str">
            <v>Regional Strategic</v>
          </cell>
          <cell r="F1728" t="str">
            <v>U</v>
          </cell>
          <cell r="G1728">
            <v>5.6425233644859816</v>
          </cell>
        </row>
        <row r="1729">
          <cell r="A1729" t="str">
            <v>Rut_10-OTAGO CENTRAL-Regional Connector-R</v>
          </cell>
          <cell r="B1729" t="str">
            <v>Rut_10</v>
          </cell>
          <cell r="C1729">
            <v>2015</v>
          </cell>
          <cell r="D1729" t="str">
            <v>OTAGO CENTRAL</v>
          </cell>
          <cell r="E1729" t="str">
            <v>Regional Connector</v>
          </cell>
          <cell r="F1729" t="str">
            <v>R</v>
          </cell>
          <cell r="G1729">
            <v>11.185170020277647</v>
          </cell>
        </row>
        <row r="1730">
          <cell r="A1730" t="str">
            <v>Rut_10-OTAGO CENTRAL-Regional Connector-U</v>
          </cell>
          <cell r="B1730" t="str">
            <v>Rut_10</v>
          </cell>
          <cell r="C1730">
            <v>2015</v>
          </cell>
          <cell r="D1730" t="str">
            <v>OTAGO CENTRAL</v>
          </cell>
          <cell r="E1730" t="str">
            <v>Regional Connector</v>
          </cell>
          <cell r="F1730" t="str">
            <v>U</v>
          </cell>
          <cell r="G1730">
            <v>5.7189542483660132</v>
          </cell>
        </row>
        <row r="1731">
          <cell r="A1731" t="str">
            <v>Rut_10-OTAGO CENTRAL-Regional Distributor-R</v>
          </cell>
          <cell r="B1731" t="str">
            <v>Rut_10</v>
          </cell>
          <cell r="C1731">
            <v>2015</v>
          </cell>
          <cell r="D1731" t="str">
            <v>OTAGO CENTRAL</v>
          </cell>
          <cell r="E1731" t="str">
            <v>Regional Distributor</v>
          </cell>
          <cell r="F1731" t="str">
            <v>R</v>
          </cell>
          <cell r="G1731">
            <v>8.6937072174852883</v>
          </cell>
        </row>
        <row r="1732">
          <cell r="A1732" t="str">
            <v>Rut_10-OTAGO CENTRAL-Regional Distributor-U</v>
          </cell>
          <cell r="B1732" t="str">
            <v>Rut_10</v>
          </cell>
          <cell r="C1732">
            <v>2015</v>
          </cell>
          <cell r="D1732" t="str">
            <v>OTAGO CENTRAL</v>
          </cell>
          <cell r="E1732" t="str">
            <v>Regional Distributor</v>
          </cell>
          <cell r="F1732" t="str">
            <v>U</v>
          </cell>
          <cell r="G1732">
            <v>2.0254629629629628</v>
          </cell>
        </row>
        <row r="1733">
          <cell r="A1733" t="str">
            <v>Rut_10-OTAGO CENTRAL-Regional Strategic-R</v>
          </cell>
          <cell r="B1733" t="str">
            <v>Rut_10</v>
          </cell>
          <cell r="C1733">
            <v>2015</v>
          </cell>
          <cell r="D1733" t="str">
            <v>OTAGO CENTRAL</v>
          </cell>
          <cell r="E1733" t="str">
            <v>Regional Strategic</v>
          </cell>
          <cell r="F1733" t="str">
            <v>R</v>
          </cell>
          <cell r="G1733">
            <v>14.496451965065502</v>
          </cell>
        </row>
        <row r="1734">
          <cell r="A1734" t="str">
            <v>Rut_10-OTAGO CENTRAL-Regional Strategic-U</v>
          </cell>
          <cell r="B1734" t="str">
            <v>Rut_10</v>
          </cell>
          <cell r="C1734">
            <v>2015</v>
          </cell>
          <cell r="D1734" t="str">
            <v>OTAGO CENTRAL</v>
          </cell>
          <cell r="E1734" t="str">
            <v>Regional Strategic</v>
          </cell>
          <cell r="F1734" t="str">
            <v>U</v>
          </cell>
          <cell r="G1734">
            <v>8.289078156312625</v>
          </cell>
        </row>
        <row r="1735">
          <cell r="A1735" t="str">
            <v>Rut_10-PSMC005-High Volume-R</v>
          </cell>
          <cell r="B1735" t="str">
            <v>Rut_10</v>
          </cell>
          <cell r="C1735">
            <v>2015</v>
          </cell>
          <cell r="D1735" t="str">
            <v>PSMC 005</v>
          </cell>
          <cell r="E1735" t="str">
            <v>High Volume</v>
          </cell>
          <cell r="F1735" t="str">
            <v>R</v>
          </cell>
          <cell r="G1735">
            <v>8.5426682692307701</v>
          </cell>
        </row>
        <row r="1736">
          <cell r="A1736" t="str">
            <v>Rut_10-PSMC005-High Volume-U</v>
          </cell>
          <cell r="B1736" t="str">
            <v>Rut_10</v>
          </cell>
          <cell r="C1736">
            <v>2015</v>
          </cell>
          <cell r="D1736" t="str">
            <v>PSMC 005</v>
          </cell>
          <cell r="E1736" t="str">
            <v>High Volume</v>
          </cell>
          <cell r="F1736" t="str">
            <v>U</v>
          </cell>
          <cell r="G1736">
            <v>9.2857142857142865</v>
          </cell>
        </row>
        <row r="1737">
          <cell r="A1737" t="str">
            <v>Rut_10-PSMC005-National Strategic-R</v>
          </cell>
          <cell r="B1737" t="str">
            <v>Rut_10</v>
          </cell>
          <cell r="C1737">
            <v>2015</v>
          </cell>
          <cell r="D1737" t="str">
            <v>PSMC 005</v>
          </cell>
          <cell r="E1737" t="str">
            <v>National Strategic</v>
          </cell>
          <cell r="F1737" t="str">
            <v>R</v>
          </cell>
          <cell r="G1737">
            <v>17.404822335025379</v>
          </cell>
        </row>
        <row r="1738">
          <cell r="A1738" t="str">
            <v>Rut_10-PSMC005-National Strategic-U</v>
          </cell>
          <cell r="B1738" t="str">
            <v>Rut_10</v>
          </cell>
          <cell r="C1738">
            <v>2015</v>
          </cell>
          <cell r="D1738" t="str">
            <v>PSMC 005</v>
          </cell>
          <cell r="E1738" t="str">
            <v>National Strategic</v>
          </cell>
          <cell r="F1738" t="str">
            <v>U</v>
          </cell>
          <cell r="G1738">
            <v>10.604719764011799</v>
          </cell>
        </row>
        <row r="1739">
          <cell r="A1739" t="str">
            <v>Rut_10-PSMC005-Regional Distributor-R</v>
          </cell>
          <cell r="B1739" t="str">
            <v>Rut_10</v>
          </cell>
          <cell r="C1739">
            <v>2015</v>
          </cell>
          <cell r="D1739" t="str">
            <v>PSMC 005</v>
          </cell>
          <cell r="E1739" t="str">
            <v>Regional Distributor</v>
          </cell>
          <cell r="F1739" t="str">
            <v>R</v>
          </cell>
          <cell r="G1739">
            <v>11.026728553137003</v>
          </cell>
        </row>
        <row r="1740">
          <cell r="A1740" t="str">
            <v>Rut_10-PSMC005-Regional Distributor-U</v>
          </cell>
          <cell r="B1740" t="str">
            <v>Rut_10</v>
          </cell>
          <cell r="C1740">
            <v>2015</v>
          </cell>
          <cell r="D1740" t="str">
            <v>PSMC 005</v>
          </cell>
          <cell r="E1740" t="str">
            <v>Regional Distributor</v>
          </cell>
          <cell r="F1740" t="str">
            <v>U</v>
          </cell>
          <cell r="G1740">
            <v>4.8261278195488719</v>
          </cell>
        </row>
        <row r="1741">
          <cell r="A1741" t="str">
            <v>Rut_10-PSMC006-Regional Connector-R</v>
          </cell>
          <cell r="B1741" t="str">
            <v>Rut_10</v>
          </cell>
          <cell r="C1741">
            <v>2015</v>
          </cell>
          <cell r="D1741" t="str">
            <v>PSMC 006</v>
          </cell>
          <cell r="E1741" t="str">
            <v>Regional Connector</v>
          </cell>
          <cell r="F1741" t="str">
            <v>R</v>
          </cell>
          <cell r="G1741">
            <v>7.3199965132496514</v>
          </cell>
        </row>
        <row r="1742">
          <cell r="A1742" t="str">
            <v>Rut_10-PSMC006-Regional Connector-U</v>
          </cell>
          <cell r="B1742" t="str">
            <v>Rut_10</v>
          </cell>
          <cell r="C1742">
            <v>2015</v>
          </cell>
          <cell r="D1742" t="str">
            <v>PSMC 006</v>
          </cell>
          <cell r="E1742" t="str">
            <v>Regional Connector</v>
          </cell>
          <cell r="F1742" t="str">
            <v>U</v>
          </cell>
          <cell r="G1742">
            <v>10.068681318681319</v>
          </cell>
        </row>
        <row r="1743">
          <cell r="A1743" t="str">
            <v>Rut_10-PSMC006-Regional Distributor-R</v>
          </cell>
          <cell r="B1743" t="str">
            <v>Rut_10</v>
          </cell>
          <cell r="C1743">
            <v>2015</v>
          </cell>
          <cell r="D1743" t="str">
            <v>PSMC 006</v>
          </cell>
          <cell r="E1743" t="str">
            <v>Regional Distributor</v>
          </cell>
          <cell r="F1743" t="str">
            <v>R</v>
          </cell>
          <cell r="G1743">
            <v>6.4785440895039015</v>
          </cell>
        </row>
        <row r="1744">
          <cell r="A1744" t="str">
            <v>Rut_10-PSMC006-Regional Distributor-U</v>
          </cell>
          <cell r="B1744" t="str">
            <v>Rut_10</v>
          </cell>
          <cell r="C1744">
            <v>2015</v>
          </cell>
          <cell r="D1744" t="str">
            <v>PSMC 006</v>
          </cell>
          <cell r="E1744" t="str">
            <v>Regional Distributor</v>
          </cell>
          <cell r="F1744" t="str">
            <v>U</v>
          </cell>
          <cell r="G1744">
            <v>5.7169117647058822</v>
          </cell>
        </row>
        <row r="1745">
          <cell r="A1745" t="str">
            <v>Rut_10-PSMC006-Regional Strategic-R</v>
          </cell>
          <cell r="B1745" t="str">
            <v>Rut_10</v>
          </cell>
          <cell r="C1745">
            <v>2015</v>
          </cell>
          <cell r="D1745" t="str">
            <v>PSMC 006</v>
          </cell>
          <cell r="E1745" t="str">
            <v>Regional Strategic</v>
          </cell>
          <cell r="F1745" t="str">
            <v>R</v>
          </cell>
          <cell r="G1745">
            <v>8.2655614638723804</v>
          </cell>
        </row>
        <row r="1746">
          <cell r="A1746" t="str">
            <v>Rut_10-PSMC006-Regional Strategic-U</v>
          </cell>
          <cell r="B1746" t="str">
            <v>Rut_10</v>
          </cell>
          <cell r="C1746">
            <v>2015</v>
          </cell>
          <cell r="D1746" t="str">
            <v>PSMC 006</v>
          </cell>
          <cell r="E1746" t="str">
            <v>Regional Strategic</v>
          </cell>
          <cell r="F1746" t="str">
            <v>U</v>
          </cell>
          <cell r="G1746">
            <v>7.8370633187772922</v>
          </cell>
        </row>
        <row r="1747">
          <cell r="A1747" t="str">
            <v>Rut_10-ROTORUA DIST-Regional Connector-R</v>
          </cell>
          <cell r="B1747" t="str">
            <v>Rut_10</v>
          </cell>
          <cell r="C1747">
            <v>2015</v>
          </cell>
          <cell r="D1747" t="str">
            <v>ROTORUA DIST</v>
          </cell>
          <cell r="E1747" t="str">
            <v>Regional Connector</v>
          </cell>
          <cell r="F1747" t="str">
            <v>R</v>
          </cell>
          <cell r="G1747">
            <v>22.236263736263737</v>
          </cell>
        </row>
        <row r="1748">
          <cell r="A1748" t="str">
            <v>Rut_10-ROTORUA DIST-Regional Distributor-R</v>
          </cell>
          <cell r="B1748" t="str">
            <v>Rut_10</v>
          </cell>
          <cell r="C1748">
            <v>2015</v>
          </cell>
          <cell r="D1748" t="str">
            <v>ROTORUA DIST</v>
          </cell>
          <cell r="E1748" t="str">
            <v>Regional Distributor</v>
          </cell>
          <cell r="F1748" t="str">
            <v>R</v>
          </cell>
          <cell r="G1748">
            <v>12.64850136239782</v>
          </cell>
        </row>
        <row r="1749">
          <cell r="A1749" t="str">
            <v>Rut_10-ROTORUA DIST-Regional Distributor-U</v>
          </cell>
          <cell r="B1749" t="str">
            <v>Rut_10</v>
          </cell>
          <cell r="C1749">
            <v>2015</v>
          </cell>
          <cell r="D1749" t="str">
            <v>ROTORUA DIST</v>
          </cell>
          <cell r="E1749" t="str">
            <v>Regional Distributor</v>
          </cell>
          <cell r="F1749" t="str">
            <v>U</v>
          </cell>
          <cell r="G1749">
            <v>13.446069469835466</v>
          </cell>
        </row>
        <row r="1750">
          <cell r="A1750" t="str">
            <v>Rut_10-ROTORUA DIST-Regional Strategic-R</v>
          </cell>
          <cell r="B1750" t="str">
            <v>Rut_10</v>
          </cell>
          <cell r="C1750">
            <v>2015</v>
          </cell>
          <cell r="D1750" t="str">
            <v>ROTORUA DIST</v>
          </cell>
          <cell r="E1750" t="str">
            <v>Regional Strategic</v>
          </cell>
          <cell r="F1750" t="str">
            <v>R</v>
          </cell>
          <cell r="G1750">
            <v>16.773052343274497</v>
          </cell>
        </row>
        <row r="1751">
          <cell r="A1751" t="str">
            <v>Rut_10-ROTORUA DIST-Regional Strategic-U</v>
          </cell>
          <cell r="B1751" t="str">
            <v>Rut_10</v>
          </cell>
          <cell r="C1751">
            <v>2015</v>
          </cell>
          <cell r="D1751" t="str">
            <v>ROTORUA DIST</v>
          </cell>
          <cell r="E1751" t="str">
            <v>Regional Strategic</v>
          </cell>
          <cell r="F1751" t="str">
            <v>U</v>
          </cell>
          <cell r="G1751">
            <v>14.405876235049401</v>
          </cell>
        </row>
        <row r="1752">
          <cell r="A1752" t="str">
            <v>Rut_10-SOUTHLAND-Regional Connector-R</v>
          </cell>
          <cell r="B1752" t="str">
            <v>Rut_10</v>
          </cell>
          <cell r="C1752">
            <v>2015</v>
          </cell>
          <cell r="D1752" t="str">
            <v>SOUTHLAND</v>
          </cell>
          <cell r="E1752" t="str">
            <v>Regional Connector</v>
          </cell>
          <cell r="F1752" t="str">
            <v>R</v>
          </cell>
          <cell r="G1752">
            <v>11.80224564619615</v>
          </cell>
        </row>
        <row r="1753">
          <cell r="A1753" t="str">
            <v>Rut_10-SOUTHLAND-Regional Connector-U</v>
          </cell>
          <cell r="B1753" t="str">
            <v>Rut_10</v>
          </cell>
          <cell r="C1753">
            <v>2015</v>
          </cell>
          <cell r="D1753" t="str">
            <v>SOUTHLAND</v>
          </cell>
          <cell r="E1753" t="str">
            <v>Regional Connector</v>
          </cell>
          <cell r="F1753" t="str">
            <v>U</v>
          </cell>
          <cell r="G1753">
            <v>7.7156964656964657</v>
          </cell>
        </row>
        <row r="1754">
          <cell r="A1754" t="str">
            <v>Rut_10-SOUTHLAND-Regional Distributor-R</v>
          </cell>
          <cell r="B1754" t="str">
            <v>Rut_10</v>
          </cell>
          <cell r="C1754">
            <v>2015</v>
          </cell>
          <cell r="D1754" t="str">
            <v>SOUTHLAND</v>
          </cell>
          <cell r="E1754" t="str">
            <v>Regional Distributor</v>
          </cell>
          <cell r="F1754" t="str">
            <v>R</v>
          </cell>
          <cell r="G1754">
            <v>10.251894749709676</v>
          </cell>
        </row>
        <row r="1755">
          <cell r="A1755" t="str">
            <v>Rut_10-SOUTHLAND-Regional Distributor-U</v>
          </cell>
          <cell r="B1755" t="str">
            <v>Rut_10</v>
          </cell>
          <cell r="C1755">
            <v>2015</v>
          </cell>
          <cell r="D1755" t="str">
            <v>SOUTHLAND</v>
          </cell>
          <cell r="E1755" t="str">
            <v>Regional Distributor</v>
          </cell>
          <cell r="F1755" t="str">
            <v>U</v>
          </cell>
          <cell r="G1755">
            <v>6.6528239202657806</v>
          </cell>
        </row>
        <row r="1756">
          <cell r="A1756" t="str">
            <v>Rut_10-SOUTHLAND-Regional Strategic-R</v>
          </cell>
          <cell r="B1756" t="str">
            <v>Rut_10</v>
          </cell>
          <cell r="C1756">
            <v>2015</v>
          </cell>
          <cell r="D1756" t="str">
            <v>SOUTHLAND</v>
          </cell>
          <cell r="E1756" t="str">
            <v>Regional Strategic</v>
          </cell>
          <cell r="F1756" t="str">
            <v>R</v>
          </cell>
          <cell r="G1756">
            <v>13.053680149496655</v>
          </cell>
        </row>
        <row r="1757">
          <cell r="A1757" t="str">
            <v>Rut_10-SOUTHLAND-Regional Strategic-U</v>
          </cell>
          <cell r="B1757" t="str">
            <v>Rut_10</v>
          </cell>
          <cell r="C1757">
            <v>2015</v>
          </cell>
          <cell r="D1757" t="str">
            <v>SOUTHLAND</v>
          </cell>
          <cell r="E1757" t="str">
            <v>Regional Strategic</v>
          </cell>
          <cell r="F1757" t="str">
            <v>U</v>
          </cell>
          <cell r="G1757">
            <v>5.4637526652452024</v>
          </cell>
        </row>
        <row r="1758">
          <cell r="A1758" t="str">
            <v>Rut_10-STH CANTERBURY-National Strategic-R</v>
          </cell>
          <cell r="B1758" t="str">
            <v>Rut_10</v>
          </cell>
          <cell r="C1758">
            <v>2015</v>
          </cell>
          <cell r="D1758" t="str">
            <v>STH CANTERBURY</v>
          </cell>
          <cell r="E1758" t="str">
            <v>National Strategic</v>
          </cell>
          <cell r="F1758" t="str">
            <v>R</v>
          </cell>
          <cell r="G1758">
            <v>6.9432891583251095</v>
          </cell>
        </row>
        <row r="1759">
          <cell r="A1759" t="str">
            <v>Rut_10-STH CANTERBURY-National Strategic-U</v>
          </cell>
          <cell r="B1759" t="str">
            <v>Rut_10</v>
          </cell>
          <cell r="C1759">
            <v>2015</v>
          </cell>
          <cell r="D1759" t="str">
            <v>STH CANTERBURY</v>
          </cell>
          <cell r="E1759" t="str">
            <v>National Strategic</v>
          </cell>
          <cell r="F1759" t="str">
            <v>U</v>
          </cell>
          <cell r="G1759">
            <v>8.0934249628528967</v>
          </cell>
        </row>
        <row r="1760">
          <cell r="A1760" t="str">
            <v>Rut_10-STH CANTERBURY-Regional Connector-R</v>
          </cell>
          <cell r="B1760" t="str">
            <v>Rut_10</v>
          </cell>
          <cell r="C1760">
            <v>2015</v>
          </cell>
          <cell r="D1760" t="str">
            <v>STH CANTERBURY</v>
          </cell>
          <cell r="E1760" t="str">
            <v>Regional Connector</v>
          </cell>
          <cell r="F1760" t="str">
            <v>R</v>
          </cell>
          <cell r="G1760">
            <v>9.8283578592182952</v>
          </cell>
        </row>
        <row r="1761">
          <cell r="A1761" t="str">
            <v>Rut_10-STH CANTERBURY-Regional Connector-U</v>
          </cell>
          <cell r="B1761" t="str">
            <v>Rut_10</v>
          </cell>
          <cell r="C1761">
            <v>2015</v>
          </cell>
          <cell r="D1761" t="str">
            <v>STH CANTERBURY</v>
          </cell>
          <cell r="E1761" t="str">
            <v>Regional Connector</v>
          </cell>
          <cell r="F1761" t="str">
            <v>U</v>
          </cell>
          <cell r="G1761">
            <v>5.2870370370370372</v>
          </cell>
        </row>
        <row r="1762">
          <cell r="A1762" t="str">
            <v>Rut_10-STH CANTERBURY-Regional Distributor-R</v>
          </cell>
          <cell r="B1762" t="str">
            <v>Rut_10</v>
          </cell>
          <cell r="C1762">
            <v>2015</v>
          </cell>
          <cell r="D1762" t="str">
            <v>STH CANTERBURY</v>
          </cell>
          <cell r="E1762" t="str">
            <v>Regional Distributor</v>
          </cell>
          <cell r="F1762" t="str">
            <v>R</v>
          </cell>
          <cell r="G1762">
            <v>6.7506755962871576</v>
          </cell>
        </row>
        <row r="1763">
          <cell r="A1763" t="str">
            <v>Rut_10-STH CANTERBURY-Regional Distributor-U</v>
          </cell>
          <cell r="B1763" t="str">
            <v>Rut_10</v>
          </cell>
          <cell r="C1763">
            <v>2015</v>
          </cell>
          <cell r="D1763" t="str">
            <v>STH CANTERBURY</v>
          </cell>
          <cell r="E1763" t="str">
            <v>Regional Distributor</v>
          </cell>
          <cell r="F1763" t="str">
            <v>U</v>
          </cell>
          <cell r="G1763">
            <v>4.5309773123909247</v>
          </cell>
        </row>
        <row r="1764">
          <cell r="A1764" t="str">
            <v>Rut_10-TAURANGA CITY-High Volume-R</v>
          </cell>
          <cell r="B1764" t="str">
            <v>Rut_10</v>
          </cell>
          <cell r="C1764">
            <v>2015</v>
          </cell>
          <cell r="D1764" t="str">
            <v>TAURANGA CITY</v>
          </cell>
          <cell r="E1764" t="str">
            <v>High Volume</v>
          </cell>
          <cell r="F1764" t="str">
            <v>R</v>
          </cell>
          <cell r="G1764">
            <v>7.0118876080691646</v>
          </cell>
        </row>
        <row r="1765">
          <cell r="A1765" t="str">
            <v>Rut_10-TAURANGA CITY-High Volume-U</v>
          </cell>
          <cell r="B1765" t="str">
            <v>Rut_10</v>
          </cell>
          <cell r="C1765">
            <v>2015</v>
          </cell>
          <cell r="D1765" t="str">
            <v>TAURANGA CITY</v>
          </cell>
          <cell r="E1765" t="str">
            <v>High Volume</v>
          </cell>
          <cell r="F1765" t="str">
            <v>U</v>
          </cell>
          <cell r="G1765">
            <v>8.4858900144717797</v>
          </cell>
        </row>
        <row r="1766">
          <cell r="A1766" t="str">
            <v>Rut_10-TAURANGA CITY-Regional Distributor-R</v>
          </cell>
          <cell r="B1766" t="str">
            <v>Rut_10</v>
          </cell>
          <cell r="C1766">
            <v>2015</v>
          </cell>
          <cell r="D1766" t="str">
            <v>TAURANGA CITY</v>
          </cell>
          <cell r="E1766" t="str">
            <v>Regional Distributor</v>
          </cell>
          <cell r="F1766" t="str">
            <v>R</v>
          </cell>
          <cell r="G1766">
            <v>1.1199095022624435</v>
          </cell>
        </row>
        <row r="1767">
          <cell r="A1767" t="str">
            <v>Rut_10-TAURANGA CITY-Regional Strategic-R</v>
          </cell>
          <cell r="B1767" t="str">
            <v>Rut_10</v>
          </cell>
          <cell r="C1767">
            <v>2015</v>
          </cell>
          <cell r="D1767" t="str">
            <v>TAURANGA CITY</v>
          </cell>
          <cell r="E1767" t="str">
            <v>Regional Strategic</v>
          </cell>
          <cell r="F1767" t="str">
            <v>R</v>
          </cell>
          <cell r="G1767">
            <v>1.7598684210526316</v>
          </cell>
        </row>
        <row r="1768">
          <cell r="A1768" t="str">
            <v>Rut_10-TAURANGA CITY-Regional Strategic-U</v>
          </cell>
          <cell r="B1768" t="str">
            <v>Rut_10</v>
          </cell>
          <cell r="C1768">
            <v>2015</v>
          </cell>
          <cell r="D1768" t="str">
            <v>TAURANGA CITY</v>
          </cell>
          <cell r="E1768" t="str">
            <v>Regional Strategic</v>
          </cell>
          <cell r="F1768" t="str">
            <v>U</v>
          </cell>
          <cell r="G1768">
            <v>5.1013513513513518</v>
          </cell>
        </row>
        <row r="1769">
          <cell r="A1769" t="str">
            <v>Rut_10-Unknown-High Volume-R</v>
          </cell>
          <cell r="B1769" t="str">
            <v>Rut_10</v>
          </cell>
          <cell r="C1769">
            <v>2015</v>
          </cell>
          <cell r="D1769" t="str">
            <v>Unknown</v>
          </cell>
          <cell r="E1769" t="str">
            <v>High Volume</v>
          </cell>
          <cell r="F1769" t="str">
            <v>R</v>
          </cell>
          <cell r="G1769">
            <v>13.111658456486042</v>
          </cell>
        </row>
        <row r="1770">
          <cell r="A1770" t="str">
            <v>Rut_10-Unknown-High Volume-U</v>
          </cell>
          <cell r="B1770" t="str">
            <v>Rut_10</v>
          </cell>
          <cell r="C1770">
            <v>2015</v>
          </cell>
          <cell r="D1770" t="str">
            <v>Unknown</v>
          </cell>
          <cell r="E1770" t="str">
            <v>High Volume</v>
          </cell>
          <cell r="F1770" t="str">
            <v>U</v>
          </cell>
          <cell r="G1770">
            <v>1.25</v>
          </cell>
        </row>
        <row r="1771">
          <cell r="A1771" t="str">
            <v>Rut_10-Unknown-Regional Strategic-R</v>
          </cell>
          <cell r="B1771" t="str">
            <v>Rut_10</v>
          </cell>
          <cell r="C1771">
            <v>2015</v>
          </cell>
          <cell r="D1771" t="str">
            <v>Unknown</v>
          </cell>
          <cell r="E1771" t="str">
            <v>Regional Strategic</v>
          </cell>
          <cell r="F1771" t="str">
            <v>R</v>
          </cell>
          <cell r="G1771">
            <v>0</v>
          </cell>
        </row>
        <row r="1772">
          <cell r="A1772" t="str">
            <v>Rut_10-WELLINGTON-High Volume-R</v>
          </cell>
          <cell r="B1772" t="str">
            <v>Rut_10</v>
          </cell>
          <cell r="C1772">
            <v>2015</v>
          </cell>
          <cell r="D1772" t="str">
            <v>WELLINGTON</v>
          </cell>
          <cell r="E1772" t="str">
            <v>High Volume</v>
          </cell>
          <cell r="F1772" t="str">
            <v>R</v>
          </cell>
          <cell r="G1772">
            <v>5.1022479512818588</v>
          </cell>
        </row>
        <row r="1773">
          <cell r="A1773" t="str">
            <v>Rut_10-WELLINGTON-High Volume-U</v>
          </cell>
          <cell r="B1773" t="str">
            <v>Rut_10</v>
          </cell>
          <cell r="C1773">
            <v>2015</v>
          </cell>
          <cell r="D1773" t="str">
            <v>WELLINGTON</v>
          </cell>
          <cell r="E1773" t="str">
            <v>High Volume</v>
          </cell>
          <cell r="F1773" t="str">
            <v>U</v>
          </cell>
          <cell r="G1773">
            <v>3.2794744318181817</v>
          </cell>
        </row>
        <row r="1774">
          <cell r="A1774" t="str">
            <v>Rut_10-WELLINGTON-National Strategic-R</v>
          </cell>
          <cell r="B1774" t="str">
            <v>Rut_10</v>
          </cell>
          <cell r="C1774">
            <v>2015</v>
          </cell>
          <cell r="D1774" t="str">
            <v>WELLINGTON</v>
          </cell>
          <cell r="E1774" t="str">
            <v>National Strategic</v>
          </cell>
          <cell r="F1774" t="str">
            <v>R</v>
          </cell>
          <cell r="G1774">
            <v>1.359979459089353</v>
          </cell>
        </row>
        <row r="1775">
          <cell r="A1775" t="str">
            <v>Rut_10-WELLINGTON-Regional Distributor-R</v>
          </cell>
          <cell r="B1775" t="str">
            <v>Rut_10</v>
          </cell>
          <cell r="C1775">
            <v>2015</v>
          </cell>
          <cell r="D1775" t="str">
            <v>WELLINGTON</v>
          </cell>
          <cell r="E1775" t="str">
            <v>Regional Distributor</v>
          </cell>
          <cell r="F1775" t="str">
            <v>R</v>
          </cell>
          <cell r="G1775">
            <v>5.4852185089974297</v>
          </cell>
        </row>
        <row r="1776">
          <cell r="A1776" t="str">
            <v>Rut_10-WELLINGTON-Regional Distributor-U</v>
          </cell>
          <cell r="B1776" t="str">
            <v>Rut_10</v>
          </cell>
          <cell r="C1776">
            <v>2015</v>
          </cell>
          <cell r="D1776" t="str">
            <v>WELLINGTON</v>
          </cell>
          <cell r="E1776" t="str">
            <v>Regional Distributor</v>
          </cell>
          <cell r="F1776" t="str">
            <v>U</v>
          </cell>
          <cell r="G1776">
            <v>6.4033018867924527</v>
          </cell>
        </row>
        <row r="1777">
          <cell r="A1777" t="str">
            <v>Rut_10-WELLINGTON-Regional Strategic-R</v>
          </cell>
          <cell r="B1777" t="str">
            <v>Rut_10</v>
          </cell>
          <cell r="C1777">
            <v>2015</v>
          </cell>
          <cell r="D1777" t="str">
            <v>WELLINGTON</v>
          </cell>
          <cell r="E1777" t="str">
            <v>Regional Strategic</v>
          </cell>
          <cell r="F1777" t="str">
            <v>R</v>
          </cell>
          <cell r="G1777">
            <v>8.9502954466458124</v>
          </cell>
        </row>
        <row r="1778">
          <cell r="A1778" t="str">
            <v>Rut_10-WELLINGTON-Regional Strategic-U</v>
          </cell>
          <cell r="B1778" t="str">
            <v>Rut_10</v>
          </cell>
          <cell r="C1778">
            <v>2015</v>
          </cell>
          <cell r="D1778" t="str">
            <v>WELLINGTON</v>
          </cell>
          <cell r="E1778" t="str">
            <v>Regional Strategic</v>
          </cell>
          <cell r="F1778" t="str">
            <v>U</v>
          </cell>
          <cell r="G1778">
            <v>2.7642374517374519</v>
          </cell>
        </row>
        <row r="1779">
          <cell r="A1779" t="str">
            <v>Rut_10-WEST COAST-Regional Connector-R</v>
          </cell>
          <cell r="B1779" t="str">
            <v>Rut_10</v>
          </cell>
          <cell r="C1779">
            <v>2015</v>
          </cell>
          <cell r="D1779" t="str">
            <v>WEST COAST</v>
          </cell>
          <cell r="E1779" t="str">
            <v>Regional Connector</v>
          </cell>
          <cell r="F1779" t="str">
            <v>R</v>
          </cell>
          <cell r="G1779">
            <v>8.9763289036544851</v>
          </cell>
        </row>
        <row r="1780">
          <cell r="A1780" t="str">
            <v>Rut_10-WEST COAST-Regional Connector-U</v>
          </cell>
          <cell r="B1780" t="str">
            <v>Rut_10</v>
          </cell>
          <cell r="C1780">
            <v>2015</v>
          </cell>
          <cell r="D1780" t="str">
            <v>WEST COAST</v>
          </cell>
          <cell r="E1780" t="str">
            <v>Regional Connector</v>
          </cell>
          <cell r="F1780" t="str">
            <v>U</v>
          </cell>
          <cell r="G1780">
            <v>5.2807971014492754</v>
          </cell>
        </row>
        <row r="1781">
          <cell r="A1781" t="str">
            <v>Rut_10-WEST COAST-Regional Distributor-R</v>
          </cell>
          <cell r="B1781" t="str">
            <v>Rut_10</v>
          </cell>
          <cell r="C1781">
            <v>2015</v>
          </cell>
          <cell r="D1781" t="str">
            <v>WEST COAST</v>
          </cell>
          <cell r="E1781" t="str">
            <v>Regional Distributor</v>
          </cell>
          <cell r="F1781" t="str">
            <v>R</v>
          </cell>
          <cell r="G1781">
            <v>8.6715485724233989</v>
          </cell>
        </row>
        <row r="1782">
          <cell r="A1782" t="str">
            <v>Rut_10-WEST COAST-Regional Distributor-U</v>
          </cell>
          <cell r="B1782" t="str">
            <v>Rut_10</v>
          </cell>
          <cell r="C1782">
            <v>2015</v>
          </cell>
          <cell r="D1782" t="str">
            <v>WEST COAST</v>
          </cell>
          <cell r="E1782" t="str">
            <v>Regional Distributor</v>
          </cell>
          <cell r="F1782" t="str">
            <v>U</v>
          </cell>
          <cell r="G1782">
            <v>7.1639610389610393</v>
          </cell>
        </row>
        <row r="1783">
          <cell r="A1783" t="str">
            <v>Rut_10-WEST COAST-Regional Strategic-R</v>
          </cell>
          <cell r="B1783" t="str">
            <v>Rut_10</v>
          </cell>
          <cell r="C1783">
            <v>2015</v>
          </cell>
          <cell r="D1783" t="str">
            <v>WEST COAST</v>
          </cell>
          <cell r="E1783" t="str">
            <v>Regional Strategic</v>
          </cell>
          <cell r="F1783" t="str">
            <v>R</v>
          </cell>
          <cell r="G1783">
            <v>10.862992855252712</v>
          </cell>
        </row>
        <row r="1784">
          <cell r="A1784" t="str">
            <v>Rut_10-WEST COAST-Regional Strategic-U</v>
          </cell>
          <cell r="B1784" t="str">
            <v>Rut_10</v>
          </cell>
          <cell r="C1784">
            <v>2015</v>
          </cell>
          <cell r="D1784" t="str">
            <v>WEST COAST</v>
          </cell>
          <cell r="E1784" t="str">
            <v>Regional Strategic</v>
          </cell>
          <cell r="F1784" t="str">
            <v>U</v>
          </cell>
          <cell r="G1784">
            <v>9.1047297297297298</v>
          </cell>
        </row>
        <row r="1785">
          <cell r="A1785" t="str">
            <v>Rut_10-WEST WAIKATO-High Volume-R</v>
          </cell>
          <cell r="B1785" t="str">
            <v>Rut_10</v>
          </cell>
          <cell r="C1785">
            <v>2015</v>
          </cell>
          <cell r="D1785" t="str">
            <v>WEST WAIKATO</v>
          </cell>
          <cell r="E1785" t="str">
            <v>High Volume</v>
          </cell>
          <cell r="F1785" t="str">
            <v>R</v>
          </cell>
          <cell r="G1785">
            <v>11.997087989926019</v>
          </cell>
        </row>
        <row r="1786">
          <cell r="A1786" t="str">
            <v>Rut_10-WEST WAIKATO-High Volume-U</v>
          </cell>
          <cell r="B1786" t="str">
            <v>Rut_10</v>
          </cell>
          <cell r="C1786">
            <v>2015</v>
          </cell>
          <cell r="D1786" t="str">
            <v>WEST WAIKATO</v>
          </cell>
          <cell r="E1786" t="str">
            <v>High Volume</v>
          </cell>
          <cell r="F1786" t="str">
            <v>U</v>
          </cell>
          <cell r="G1786">
            <v>5.6000518403317781</v>
          </cell>
        </row>
        <row r="1787">
          <cell r="A1787" t="str">
            <v>Rut_10-WEST WAIKATO-Regional Connector-R</v>
          </cell>
          <cell r="B1787" t="str">
            <v>Rut_10</v>
          </cell>
          <cell r="C1787">
            <v>2015</v>
          </cell>
          <cell r="D1787" t="str">
            <v>WEST WAIKATO</v>
          </cell>
          <cell r="E1787" t="str">
            <v>Regional Connector</v>
          </cell>
          <cell r="F1787" t="str">
            <v>R</v>
          </cell>
          <cell r="G1787">
            <v>7.0809792843691151</v>
          </cell>
        </row>
        <row r="1788">
          <cell r="A1788" t="str">
            <v>Rut_10-WEST WAIKATO-Regional Connector-U</v>
          </cell>
          <cell r="B1788" t="str">
            <v>Rut_10</v>
          </cell>
          <cell r="C1788">
            <v>2015</v>
          </cell>
          <cell r="D1788" t="str">
            <v>WEST WAIKATO</v>
          </cell>
          <cell r="E1788" t="str">
            <v>Regional Connector</v>
          </cell>
          <cell r="F1788" t="str">
            <v>U</v>
          </cell>
          <cell r="G1788">
            <v>3.340297121634169</v>
          </cell>
        </row>
        <row r="1789">
          <cell r="A1789" t="str">
            <v>Rut_10-WEST WAIKATO-Regional Distributor-R</v>
          </cell>
          <cell r="B1789" t="str">
            <v>Rut_10</v>
          </cell>
          <cell r="C1789">
            <v>2015</v>
          </cell>
          <cell r="D1789" t="str">
            <v>WEST WAIKATO</v>
          </cell>
          <cell r="E1789" t="str">
            <v>Regional Distributor</v>
          </cell>
          <cell r="F1789" t="str">
            <v>R</v>
          </cell>
          <cell r="G1789">
            <v>8.1670934699103714</v>
          </cell>
        </row>
        <row r="1790">
          <cell r="A1790" t="str">
            <v>Rut_10-WEST WAIKATO-Regional Distributor-U</v>
          </cell>
          <cell r="B1790" t="str">
            <v>Rut_10</v>
          </cell>
          <cell r="C1790">
            <v>2015</v>
          </cell>
          <cell r="D1790" t="str">
            <v>WEST WAIKATO</v>
          </cell>
          <cell r="E1790" t="str">
            <v>Regional Distributor</v>
          </cell>
          <cell r="F1790" t="str">
            <v>U</v>
          </cell>
          <cell r="G1790">
            <v>3.75</v>
          </cell>
        </row>
        <row r="1791">
          <cell r="A1791" t="str">
            <v>Rut_10-WEST WAIKATO-Regional Strategic-R</v>
          </cell>
          <cell r="B1791" t="str">
            <v>Rut_10</v>
          </cell>
          <cell r="C1791">
            <v>2015</v>
          </cell>
          <cell r="D1791" t="str">
            <v>WEST WAIKATO</v>
          </cell>
          <cell r="E1791" t="str">
            <v>Regional Strategic</v>
          </cell>
          <cell r="F1791" t="str">
            <v>R</v>
          </cell>
          <cell r="G1791">
            <v>10.003765060240964</v>
          </cell>
        </row>
        <row r="1792">
          <cell r="A1792" t="str">
            <v>Rut_10-WEST WAIKATO-Regional Strategic-U</v>
          </cell>
          <cell r="B1792" t="str">
            <v>Rut_10</v>
          </cell>
          <cell r="C1792">
            <v>2015</v>
          </cell>
          <cell r="D1792" t="str">
            <v>WEST WAIKATO</v>
          </cell>
          <cell r="E1792" t="str">
            <v>Regional Strategic</v>
          </cell>
          <cell r="F1792" t="str">
            <v>U</v>
          </cell>
          <cell r="G1792">
            <v>2.2507122507122506</v>
          </cell>
        </row>
        <row r="1793">
          <cell r="A1793" t="str">
            <v>Rut_10-WEST WHANGANUI-National Strategic-R</v>
          </cell>
          <cell r="B1793" t="str">
            <v>Rut_10</v>
          </cell>
          <cell r="C1793">
            <v>2015</v>
          </cell>
          <cell r="D1793" t="str">
            <v>WEST WHANGANUI</v>
          </cell>
          <cell r="E1793" t="str">
            <v>National Strategic</v>
          </cell>
          <cell r="F1793" t="str">
            <v>R</v>
          </cell>
          <cell r="G1793">
            <v>12.705406230910201</v>
          </cell>
        </row>
        <row r="1794">
          <cell r="A1794" t="str">
            <v>Rut_10-WEST WHANGANUI-National Strategic-U</v>
          </cell>
          <cell r="B1794" t="str">
            <v>Rut_10</v>
          </cell>
          <cell r="C1794">
            <v>2015</v>
          </cell>
          <cell r="D1794" t="str">
            <v>WEST WHANGANUI</v>
          </cell>
          <cell r="E1794" t="str">
            <v>National Strategic</v>
          </cell>
          <cell r="F1794" t="str">
            <v>U</v>
          </cell>
          <cell r="G1794">
            <v>2.2321428571428572</v>
          </cell>
        </row>
        <row r="1795">
          <cell r="A1795" t="str">
            <v>Rut_10-WEST WHANGANUI-Regional Connector-R</v>
          </cell>
          <cell r="B1795" t="str">
            <v>Rut_10</v>
          </cell>
          <cell r="C1795">
            <v>2015</v>
          </cell>
          <cell r="D1795" t="str">
            <v>WEST WHANGANUI</v>
          </cell>
          <cell r="E1795" t="str">
            <v>Regional Connector</v>
          </cell>
          <cell r="F1795" t="str">
            <v>R</v>
          </cell>
          <cell r="G1795">
            <v>10.939667128987518</v>
          </cell>
        </row>
        <row r="1796">
          <cell r="A1796" t="str">
            <v>Rut_10-WEST WHANGANUI-Regional Connector-U</v>
          </cell>
          <cell r="B1796" t="str">
            <v>Rut_10</v>
          </cell>
          <cell r="C1796">
            <v>2015</v>
          </cell>
          <cell r="D1796" t="str">
            <v>WEST WHANGANUI</v>
          </cell>
          <cell r="E1796" t="str">
            <v>Regional Connector</v>
          </cell>
          <cell r="F1796" t="str">
            <v>U</v>
          </cell>
          <cell r="G1796">
            <v>3.0576923076923075</v>
          </cell>
        </row>
        <row r="1797">
          <cell r="A1797" t="str">
            <v>Rut_10-WEST WHANGANUI-Regional Distributor-R</v>
          </cell>
          <cell r="B1797" t="str">
            <v>Rut_10</v>
          </cell>
          <cell r="C1797">
            <v>2015</v>
          </cell>
          <cell r="D1797" t="str">
            <v>WEST WHANGANUI</v>
          </cell>
          <cell r="E1797" t="str">
            <v>Regional Distributor</v>
          </cell>
          <cell r="F1797" t="str">
            <v>R</v>
          </cell>
          <cell r="G1797">
            <v>10.545061610469004</v>
          </cell>
        </row>
        <row r="1798">
          <cell r="A1798" t="str">
            <v>Rut_10-WEST WHANGANUI-Regional Distributor-U</v>
          </cell>
          <cell r="B1798" t="str">
            <v>Rut_10</v>
          </cell>
          <cell r="C1798">
            <v>2015</v>
          </cell>
          <cell r="D1798" t="str">
            <v>WEST WHANGANUI</v>
          </cell>
          <cell r="E1798" t="str">
            <v>Regional Distributor</v>
          </cell>
          <cell r="F1798" t="str">
            <v>U</v>
          </cell>
          <cell r="G1798">
            <v>6.8352713178294575</v>
          </cell>
        </row>
        <row r="1799">
          <cell r="A1799" t="str">
            <v>Rut_10-WEST WHANGANUI-Regional Strategic-R</v>
          </cell>
          <cell r="B1799" t="str">
            <v>Rut_10</v>
          </cell>
          <cell r="C1799">
            <v>2015</v>
          </cell>
          <cell r="D1799" t="str">
            <v>WEST WHANGANUI</v>
          </cell>
          <cell r="E1799" t="str">
            <v>Regional Strategic</v>
          </cell>
          <cell r="F1799" t="str">
            <v>R</v>
          </cell>
          <cell r="G1799">
            <v>17.129295375616888</v>
          </cell>
        </row>
        <row r="1800">
          <cell r="A1800" t="str">
            <v>Rut_10-WEST WHANGANUI-Regional Strategic-U</v>
          </cell>
          <cell r="B1800" t="str">
            <v>Rut_10</v>
          </cell>
          <cell r="C1800">
            <v>2015</v>
          </cell>
          <cell r="D1800" t="str">
            <v>WEST WHANGANUI</v>
          </cell>
          <cell r="E1800" t="str">
            <v>Regional Strategic</v>
          </cell>
          <cell r="F1800" t="str">
            <v>U</v>
          </cell>
          <cell r="G1800">
            <v>8.6185350160851275</v>
          </cell>
        </row>
        <row r="1801">
          <cell r="A1801" t="str">
            <v>Rut_10-Auckland Alliance-High Volume-All</v>
          </cell>
          <cell r="B1801" t="str">
            <v>Rut_10</v>
          </cell>
          <cell r="C1801">
            <v>2015</v>
          </cell>
          <cell r="D1801" t="str">
            <v>AUCK ALLIANCE</v>
          </cell>
          <cell r="E1801" t="str">
            <v>High Volume</v>
          </cell>
          <cell r="F1801" t="str">
            <v>All</v>
          </cell>
          <cell r="G1801">
            <v>1.433197452843842</v>
          </cell>
        </row>
        <row r="1802">
          <cell r="A1802" t="str">
            <v>Rut_10-Auckland Alliance-Regional Connector-All</v>
          </cell>
          <cell r="B1802" t="str">
            <v>Rut_10</v>
          </cell>
          <cell r="C1802">
            <v>2015</v>
          </cell>
          <cell r="D1802" t="str">
            <v>AUCK ALLIANCE</v>
          </cell>
          <cell r="E1802" t="str">
            <v>Regional Connector</v>
          </cell>
          <cell r="F1802" t="str">
            <v>All</v>
          </cell>
          <cell r="G1802">
            <v>0.90732087227414326</v>
          </cell>
        </row>
        <row r="1803">
          <cell r="A1803" t="str">
            <v>Rut_10-Auckland Alliance-Regional Distributor-All</v>
          </cell>
          <cell r="B1803" t="str">
            <v>Rut_10</v>
          </cell>
          <cell r="C1803">
            <v>2015</v>
          </cell>
          <cell r="D1803" t="str">
            <v>AUCK ALLIANCE</v>
          </cell>
          <cell r="E1803" t="str">
            <v>Regional Distributor</v>
          </cell>
          <cell r="F1803" t="str">
            <v>All</v>
          </cell>
          <cell r="G1803">
            <v>0</v>
          </cell>
        </row>
        <row r="1804">
          <cell r="A1804" t="str">
            <v>Rut_10-BOP EAST-Regional Connector-All</v>
          </cell>
          <cell r="B1804" t="str">
            <v>Rut_10</v>
          </cell>
          <cell r="C1804">
            <v>2015</v>
          </cell>
          <cell r="D1804" t="str">
            <v>BOP EAST</v>
          </cell>
          <cell r="E1804" t="str">
            <v>Regional Connector</v>
          </cell>
          <cell r="F1804" t="str">
            <v>All</v>
          </cell>
          <cell r="G1804">
            <v>10.733530452083563</v>
          </cell>
        </row>
        <row r="1805">
          <cell r="A1805" t="str">
            <v>Rut_10-BOP EAST-Regional Distributor-All</v>
          </cell>
          <cell r="B1805" t="str">
            <v>Rut_10</v>
          </cell>
          <cell r="C1805">
            <v>2015</v>
          </cell>
          <cell r="D1805" t="str">
            <v>BOP EAST</v>
          </cell>
          <cell r="E1805" t="str">
            <v>Regional Distributor</v>
          </cell>
          <cell r="F1805" t="str">
            <v>All</v>
          </cell>
          <cell r="G1805">
            <v>7.3757383435968329</v>
          </cell>
        </row>
        <row r="1806">
          <cell r="A1806" t="str">
            <v>Rut_10-BOP WEST-High Volume-All</v>
          </cell>
          <cell r="B1806" t="str">
            <v>Rut_10</v>
          </cell>
          <cell r="C1806">
            <v>2015</v>
          </cell>
          <cell r="D1806" t="str">
            <v>BOP WEST</v>
          </cell>
          <cell r="E1806" t="str">
            <v>High Volume</v>
          </cell>
          <cell r="F1806" t="str">
            <v>All</v>
          </cell>
          <cell r="G1806">
            <v>8.8207795628127474</v>
          </cell>
        </row>
        <row r="1807">
          <cell r="A1807" t="str">
            <v>Rut_10-BOP WEST-Regional Connector-All</v>
          </cell>
          <cell r="B1807" t="str">
            <v>Rut_10</v>
          </cell>
          <cell r="C1807">
            <v>2015</v>
          </cell>
          <cell r="D1807" t="str">
            <v>BOP WEST</v>
          </cell>
          <cell r="E1807" t="str">
            <v>Regional Connector</v>
          </cell>
          <cell r="F1807" t="str">
            <v>All</v>
          </cell>
          <cell r="G1807">
            <v>12.673192771084338</v>
          </cell>
        </row>
        <row r="1808">
          <cell r="A1808" t="str">
            <v>Rut_10-BOP WEST-Regional Distributor-All</v>
          </cell>
          <cell r="B1808" t="str">
            <v>Rut_10</v>
          </cell>
          <cell r="C1808">
            <v>2015</v>
          </cell>
          <cell r="D1808" t="str">
            <v>BOP WEST</v>
          </cell>
          <cell r="E1808" t="str">
            <v>Regional Distributor</v>
          </cell>
          <cell r="F1808" t="str">
            <v>All</v>
          </cell>
          <cell r="G1808">
            <v>9.9463434022257555</v>
          </cell>
        </row>
        <row r="1809">
          <cell r="A1809" t="str">
            <v>Rut_10-BOP WEST-Regional Strategic-All</v>
          </cell>
          <cell r="B1809" t="str">
            <v>Rut_10</v>
          </cell>
          <cell r="C1809">
            <v>2015</v>
          </cell>
          <cell r="D1809" t="str">
            <v>BOP WEST</v>
          </cell>
          <cell r="E1809" t="str">
            <v>Regional Strategic</v>
          </cell>
          <cell r="F1809" t="str">
            <v>All</v>
          </cell>
          <cell r="G1809">
            <v>9.8531259817781969</v>
          </cell>
        </row>
        <row r="1810">
          <cell r="A1810" t="str">
            <v>Rut_10-CENTRAL WAIKATO-High Volume-All</v>
          </cell>
          <cell r="B1810" t="str">
            <v>Rut_10</v>
          </cell>
          <cell r="C1810">
            <v>2015</v>
          </cell>
          <cell r="D1810" t="str">
            <v>CENTRAL WAIKATO</v>
          </cell>
          <cell r="E1810" t="str">
            <v>High Volume</v>
          </cell>
          <cell r="F1810" t="str">
            <v>All</v>
          </cell>
          <cell r="G1810">
            <v>14.990070715877167</v>
          </cell>
        </row>
        <row r="1811">
          <cell r="A1811" t="str">
            <v>Rut_10-CENTRAL WAIKATO-National Strategic-All</v>
          </cell>
          <cell r="B1811" t="str">
            <v>Rut_10</v>
          </cell>
          <cell r="C1811">
            <v>2015</v>
          </cell>
          <cell r="D1811" t="str">
            <v>CENTRAL WAIKATO</v>
          </cell>
          <cell r="E1811" t="str">
            <v>National Strategic</v>
          </cell>
          <cell r="F1811" t="str">
            <v>All</v>
          </cell>
          <cell r="G1811">
            <v>20.453671229777125</v>
          </cell>
        </row>
        <row r="1812">
          <cell r="A1812" t="str">
            <v>Rut_10-CENTRAL WAIKATO-Regional Connector-All</v>
          </cell>
          <cell r="B1812" t="str">
            <v>Rut_10</v>
          </cell>
          <cell r="C1812">
            <v>2015</v>
          </cell>
          <cell r="D1812" t="str">
            <v>CENTRAL WAIKATO</v>
          </cell>
          <cell r="E1812" t="str">
            <v>Regional Connector</v>
          </cell>
          <cell r="F1812" t="str">
            <v>All</v>
          </cell>
          <cell r="G1812">
            <v>15.329336885731202</v>
          </cell>
        </row>
        <row r="1813">
          <cell r="A1813" t="str">
            <v>Rut_10-CENTRAL WAIKATO-Regional Distributor-All</v>
          </cell>
          <cell r="B1813" t="str">
            <v>Rut_10</v>
          </cell>
          <cell r="C1813">
            <v>2015</v>
          </cell>
          <cell r="D1813" t="str">
            <v>CENTRAL WAIKATO</v>
          </cell>
          <cell r="E1813" t="str">
            <v>Regional Distributor</v>
          </cell>
          <cell r="F1813" t="str">
            <v>All</v>
          </cell>
          <cell r="G1813">
            <v>12.521004524051333</v>
          </cell>
        </row>
        <row r="1814">
          <cell r="A1814" t="str">
            <v>Rut_10-CENTRAL WAIKATO-Regional Strategic-All</v>
          </cell>
          <cell r="B1814" t="str">
            <v>Rut_10</v>
          </cell>
          <cell r="C1814">
            <v>2015</v>
          </cell>
          <cell r="D1814" t="str">
            <v>CENTRAL WAIKATO</v>
          </cell>
          <cell r="E1814" t="str">
            <v>Regional Strategic</v>
          </cell>
          <cell r="F1814" t="str">
            <v>All</v>
          </cell>
          <cell r="G1814">
            <v>19.499632420510935</v>
          </cell>
        </row>
        <row r="1815">
          <cell r="A1815" t="str">
            <v>Rut_10-COASTAL OTAGO-National Strategic-All</v>
          </cell>
          <cell r="B1815" t="str">
            <v>Rut_10</v>
          </cell>
          <cell r="C1815">
            <v>2015</v>
          </cell>
          <cell r="D1815" t="str">
            <v>COASTAL OTAGO</v>
          </cell>
          <cell r="E1815" t="str">
            <v>National Strategic</v>
          </cell>
          <cell r="F1815" t="str">
            <v>All</v>
          </cell>
          <cell r="G1815">
            <v>13.506482601101707</v>
          </cell>
        </row>
        <row r="1816">
          <cell r="A1816" t="str">
            <v>Rut_10-COASTAL OTAGO-Regional Connector-All</v>
          </cell>
          <cell r="B1816" t="str">
            <v>Rut_10</v>
          </cell>
          <cell r="C1816">
            <v>2015</v>
          </cell>
          <cell r="D1816" t="str">
            <v>COASTAL OTAGO</v>
          </cell>
          <cell r="E1816" t="str">
            <v>Regional Connector</v>
          </cell>
          <cell r="F1816" t="str">
            <v>All</v>
          </cell>
          <cell r="G1816">
            <v>8.9649627623561265</v>
          </cell>
        </row>
        <row r="1817">
          <cell r="A1817" t="str">
            <v>Rut_10-COASTAL OTAGO-Regional Distributor-All</v>
          </cell>
          <cell r="B1817" t="str">
            <v>Rut_10</v>
          </cell>
          <cell r="C1817">
            <v>2015</v>
          </cell>
          <cell r="D1817" t="str">
            <v>COASTAL OTAGO</v>
          </cell>
          <cell r="E1817" t="str">
            <v>Regional Distributor</v>
          </cell>
          <cell r="F1817" t="str">
            <v>All</v>
          </cell>
          <cell r="G1817">
            <v>10.097709718420024</v>
          </cell>
        </row>
        <row r="1818">
          <cell r="A1818" t="str">
            <v>Rut_10-COASTAL OTAGO-Regional Strategic-All</v>
          </cell>
          <cell r="B1818" t="str">
            <v>Rut_10</v>
          </cell>
          <cell r="C1818">
            <v>2015</v>
          </cell>
          <cell r="D1818" t="str">
            <v>COASTAL OTAGO</v>
          </cell>
          <cell r="E1818" t="str">
            <v>Regional Strategic</v>
          </cell>
          <cell r="F1818" t="str">
            <v>All</v>
          </cell>
          <cell r="G1818">
            <v>13.2137852805765</v>
          </cell>
        </row>
        <row r="1819">
          <cell r="A1819" t="str">
            <v>Rut_10-EAST WAIKATO-High Volume-All</v>
          </cell>
          <cell r="B1819" t="str">
            <v>Rut_10</v>
          </cell>
          <cell r="C1819">
            <v>2015</v>
          </cell>
          <cell r="D1819" t="str">
            <v>EAST WAIKATO</v>
          </cell>
          <cell r="E1819" t="str">
            <v>High Volume</v>
          </cell>
          <cell r="F1819" t="str">
            <v>All</v>
          </cell>
          <cell r="G1819">
            <v>11.816298342541437</v>
          </cell>
        </row>
        <row r="1820">
          <cell r="A1820" t="str">
            <v>Rut_10-EAST WAIKATO-Regional Connector-All</v>
          </cell>
          <cell r="B1820" t="str">
            <v>Rut_10</v>
          </cell>
          <cell r="C1820">
            <v>2015</v>
          </cell>
          <cell r="D1820" t="str">
            <v>EAST WAIKATO</v>
          </cell>
          <cell r="E1820" t="str">
            <v>Regional Connector</v>
          </cell>
          <cell r="F1820" t="str">
            <v>All</v>
          </cell>
          <cell r="G1820">
            <v>13.020011273957159</v>
          </cell>
        </row>
        <row r="1821">
          <cell r="A1821" t="str">
            <v>Rut_10-EAST WAIKATO-Regional Distributor-All</v>
          </cell>
          <cell r="B1821" t="str">
            <v>Rut_10</v>
          </cell>
          <cell r="C1821">
            <v>2015</v>
          </cell>
          <cell r="D1821" t="str">
            <v>EAST WAIKATO</v>
          </cell>
          <cell r="E1821" t="str">
            <v>Regional Distributor</v>
          </cell>
          <cell r="F1821" t="str">
            <v>All</v>
          </cell>
          <cell r="G1821">
            <v>13.009158684704255</v>
          </cell>
        </row>
        <row r="1822">
          <cell r="A1822" t="str">
            <v>Rut_10-EAST WAIKATO-Regional Strategic-All</v>
          </cell>
          <cell r="B1822" t="str">
            <v>Rut_10</v>
          </cell>
          <cell r="C1822">
            <v>2015</v>
          </cell>
          <cell r="D1822" t="str">
            <v>EAST WAIKATO</v>
          </cell>
          <cell r="E1822" t="str">
            <v>Regional Strategic</v>
          </cell>
          <cell r="F1822" t="str">
            <v>All</v>
          </cell>
          <cell r="G1822">
            <v>14.170204164139882</v>
          </cell>
        </row>
        <row r="1823">
          <cell r="A1823" t="str">
            <v>Rut_10-EAST WHANGANUI-High Volume-All</v>
          </cell>
          <cell r="B1823" t="str">
            <v>Rut_10</v>
          </cell>
          <cell r="C1823">
            <v>2015</v>
          </cell>
          <cell r="D1823" t="str">
            <v>EAST WHANGANUI</v>
          </cell>
          <cell r="E1823" t="str">
            <v>High Volume</v>
          </cell>
          <cell r="F1823" t="str">
            <v>All</v>
          </cell>
          <cell r="G1823">
            <v>9.4232495511669665</v>
          </cell>
        </row>
        <row r="1824">
          <cell r="A1824" t="str">
            <v>Rut_10-EAST WHANGANUI-National Strategic-All</v>
          </cell>
          <cell r="B1824" t="str">
            <v>Rut_10</v>
          </cell>
          <cell r="C1824">
            <v>2015</v>
          </cell>
          <cell r="D1824" t="str">
            <v>EAST WHANGANUI</v>
          </cell>
          <cell r="E1824" t="str">
            <v>National Strategic</v>
          </cell>
          <cell r="F1824" t="str">
            <v>All</v>
          </cell>
          <cell r="G1824">
            <v>8.9314530398471224</v>
          </cell>
        </row>
        <row r="1825">
          <cell r="A1825" t="str">
            <v>Rut_10-EAST WHANGANUI-Regional Connector-All</v>
          </cell>
          <cell r="B1825" t="str">
            <v>Rut_10</v>
          </cell>
          <cell r="C1825">
            <v>2015</v>
          </cell>
          <cell r="D1825" t="str">
            <v>EAST WHANGANUI</v>
          </cell>
          <cell r="E1825" t="str">
            <v>Regional Connector</v>
          </cell>
          <cell r="F1825" t="str">
            <v>All</v>
          </cell>
          <cell r="G1825">
            <v>6.2736366127706225</v>
          </cell>
        </row>
        <row r="1826">
          <cell r="A1826" t="str">
            <v>Rut_10-EAST WHANGANUI-Regional Distributor-All</v>
          </cell>
          <cell r="B1826" t="str">
            <v>Rut_10</v>
          </cell>
          <cell r="C1826">
            <v>2015</v>
          </cell>
          <cell r="D1826" t="str">
            <v>EAST WHANGANUI</v>
          </cell>
          <cell r="E1826" t="str">
            <v>Regional Distributor</v>
          </cell>
          <cell r="F1826" t="str">
            <v>All</v>
          </cell>
          <cell r="G1826">
            <v>10.484134391040596</v>
          </cell>
        </row>
        <row r="1827">
          <cell r="A1827" t="str">
            <v>Rut_10-EAST WHANGANUI-Regional Strategic-All</v>
          </cell>
          <cell r="B1827" t="str">
            <v>Rut_10</v>
          </cell>
          <cell r="C1827">
            <v>2015</v>
          </cell>
          <cell r="D1827" t="str">
            <v>EAST WHANGANUI</v>
          </cell>
          <cell r="E1827" t="str">
            <v>Regional Strategic</v>
          </cell>
          <cell r="F1827" t="str">
            <v>All</v>
          </cell>
          <cell r="G1827">
            <v>9.0159901599015981</v>
          </cell>
        </row>
        <row r="1828">
          <cell r="A1828" t="str">
            <v>Rut_10-GISBORNE-Regional Connector-All</v>
          </cell>
          <cell r="B1828" t="str">
            <v>Rut_10</v>
          </cell>
          <cell r="C1828">
            <v>2015</v>
          </cell>
          <cell r="D1828" t="str">
            <v>GISBORNE</v>
          </cell>
          <cell r="E1828" t="str">
            <v>Regional Connector</v>
          </cell>
          <cell r="F1828" t="str">
            <v>All</v>
          </cell>
          <cell r="G1828">
            <v>16.086688071128673</v>
          </cell>
        </row>
        <row r="1829">
          <cell r="A1829" t="str">
            <v>Rut_10-GISBORNE-Regional Distributor-All</v>
          </cell>
          <cell r="B1829" t="str">
            <v>Rut_10</v>
          </cell>
          <cell r="C1829">
            <v>2015</v>
          </cell>
          <cell r="D1829" t="str">
            <v>GISBORNE</v>
          </cell>
          <cell r="E1829" t="str">
            <v>Regional Distributor</v>
          </cell>
          <cell r="F1829" t="str">
            <v>All</v>
          </cell>
          <cell r="G1829">
            <v>14.064078734153084</v>
          </cell>
        </row>
        <row r="1830">
          <cell r="A1830" t="str">
            <v>Rut_10-GISBORNE-Regional Strategic-All</v>
          </cell>
          <cell r="B1830" t="str">
            <v>Rut_10</v>
          </cell>
          <cell r="C1830">
            <v>2015</v>
          </cell>
          <cell r="D1830" t="str">
            <v>GISBORNE</v>
          </cell>
          <cell r="E1830" t="str">
            <v>Regional Strategic</v>
          </cell>
          <cell r="F1830" t="str">
            <v>All</v>
          </cell>
          <cell r="G1830">
            <v>17.68188660311089</v>
          </cell>
        </row>
        <row r="1831">
          <cell r="A1831" t="str">
            <v>Rut_10-MARLBOROUGH-National Strategic-All</v>
          </cell>
          <cell r="B1831" t="str">
            <v>Rut_10</v>
          </cell>
          <cell r="C1831">
            <v>2015</v>
          </cell>
          <cell r="D1831" t="str">
            <v>MARLBOROUGH</v>
          </cell>
          <cell r="E1831" t="str">
            <v>National Strategic</v>
          </cell>
          <cell r="F1831" t="str">
            <v>All</v>
          </cell>
          <cell r="G1831">
            <v>9.1208147321428577</v>
          </cell>
        </row>
        <row r="1832">
          <cell r="A1832" t="str">
            <v>Rut_10-MARLBOROUGH-Regional Distributor-All</v>
          </cell>
          <cell r="B1832" t="str">
            <v>Rut_10</v>
          </cell>
          <cell r="C1832">
            <v>2015</v>
          </cell>
          <cell r="D1832" t="str">
            <v>MARLBOROUGH</v>
          </cell>
          <cell r="E1832" t="str">
            <v>Regional Distributor</v>
          </cell>
          <cell r="F1832" t="str">
            <v>All</v>
          </cell>
          <cell r="G1832">
            <v>6.4832735961768222</v>
          </cell>
        </row>
        <row r="1833">
          <cell r="A1833" t="str">
            <v>Rut_10-MARLBOROUGH-Regional Strategic-All</v>
          </cell>
          <cell r="B1833" t="str">
            <v>Rut_10</v>
          </cell>
          <cell r="C1833">
            <v>2015</v>
          </cell>
          <cell r="D1833" t="str">
            <v>MARLBOROUGH</v>
          </cell>
          <cell r="E1833" t="str">
            <v>Regional Strategic</v>
          </cell>
          <cell r="F1833" t="str">
            <v>All</v>
          </cell>
          <cell r="G1833">
            <v>6.6003369742040441</v>
          </cell>
        </row>
        <row r="1834">
          <cell r="A1834" t="str">
            <v>Rut_10-NAPIER-High Volume-All</v>
          </cell>
          <cell r="B1834" t="str">
            <v>Rut_10</v>
          </cell>
          <cell r="C1834">
            <v>2015</v>
          </cell>
          <cell r="D1834" t="str">
            <v>NAPIER</v>
          </cell>
          <cell r="E1834" t="str">
            <v>High Volume</v>
          </cell>
          <cell r="F1834" t="str">
            <v>All</v>
          </cell>
          <cell r="G1834">
            <v>4.2262330235882777</v>
          </cell>
        </row>
        <row r="1835">
          <cell r="A1835" t="str">
            <v>Rut_10-NAPIER-National Strategic-All</v>
          </cell>
          <cell r="B1835" t="str">
            <v>Rut_10</v>
          </cell>
          <cell r="C1835">
            <v>2015</v>
          </cell>
          <cell r="D1835" t="str">
            <v>NAPIER</v>
          </cell>
          <cell r="E1835" t="str">
            <v>National Strategic</v>
          </cell>
          <cell r="F1835" t="str">
            <v>All</v>
          </cell>
          <cell r="G1835">
            <v>6.7080868971792542</v>
          </cell>
        </row>
        <row r="1836">
          <cell r="A1836" t="str">
            <v>Rut_10-NAPIER-Regional Distributor-All</v>
          </cell>
          <cell r="B1836" t="str">
            <v>Rut_10</v>
          </cell>
          <cell r="C1836">
            <v>2015</v>
          </cell>
          <cell r="D1836" t="str">
            <v>NAPIER</v>
          </cell>
          <cell r="E1836" t="str">
            <v>Regional Distributor</v>
          </cell>
          <cell r="F1836" t="str">
            <v>All</v>
          </cell>
          <cell r="G1836">
            <v>5.7771561609562863</v>
          </cell>
        </row>
        <row r="1837">
          <cell r="A1837" t="str">
            <v>Rut_10-NAPIER-Regional Strategic-All</v>
          </cell>
          <cell r="B1837" t="str">
            <v>Rut_10</v>
          </cell>
          <cell r="C1837">
            <v>2015</v>
          </cell>
          <cell r="D1837" t="str">
            <v>NAPIER</v>
          </cell>
          <cell r="E1837" t="str">
            <v>Regional Strategic</v>
          </cell>
          <cell r="F1837" t="str">
            <v>All</v>
          </cell>
          <cell r="G1837">
            <v>10.682467641620441</v>
          </cell>
        </row>
        <row r="1838">
          <cell r="A1838" t="str">
            <v>Rut_10-NELSON-Regional Connector-All</v>
          </cell>
          <cell r="B1838" t="str">
            <v>Rut_10</v>
          </cell>
          <cell r="C1838">
            <v>2015</v>
          </cell>
          <cell r="D1838" t="str">
            <v>NELSON</v>
          </cell>
          <cell r="E1838" t="str">
            <v>Regional Connector</v>
          </cell>
          <cell r="F1838" t="str">
            <v>All</v>
          </cell>
          <cell r="G1838">
            <v>8.2020982676224605</v>
          </cell>
        </row>
        <row r="1839">
          <cell r="A1839" t="str">
            <v>Rut_10-NELSON-Regional Distributor-All</v>
          </cell>
          <cell r="B1839" t="str">
            <v>Rut_10</v>
          </cell>
          <cell r="C1839">
            <v>2015</v>
          </cell>
          <cell r="D1839" t="str">
            <v>NELSON</v>
          </cell>
          <cell r="E1839" t="str">
            <v>Regional Distributor</v>
          </cell>
          <cell r="F1839" t="str">
            <v>All</v>
          </cell>
          <cell r="G1839">
            <v>9.2807988744800589</v>
          </cell>
        </row>
        <row r="1840">
          <cell r="A1840" t="str">
            <v>Rut_10-NELSON-Regional Strategic-All</v>
          </cell>
          <cell r="B1840" t="str">
            <v>Rut_10</v>
          </cell>
          <cell r="C1840">
            <v>2015</v>
          </cell>
          <cell r="D1840" t="str">
            <v>NELSON</v>
          </cell>
          <cell r="E1840" t="str">
            <v>Regional Strategic</v>
          </cell>
          <cell r="F1840" t="str">
            <v>All</v>
          </cell>
          <cell r="G1840">
            <v>7.919163401705462</v>
          </cell>
        </row>
        <row r="1841">
          <cell r="A1841" t="str">
            <v>Rut_10-NORTHLAND-National Strategic-All</v>
          </cell>
          <cell r="B1841" t="str">
            <v>Rut_10</v>
          </cell>
          <cell r="C1841">
            <v>2015</v>
          </cell>
          <cell r="D1841" t="str">
            <v>NORTHLAND</v>
          </cell>
          <cell r="E1841" t="str">
            <v>National Strategic</v>
          </cell>
          <cell r="F1841" t="str">
            <v>All</v>
          </cell>
          <cell r="G1841">
            <v>14.871803069053708</v>
          </cell>
        </row>
        <row r="1842">
          <cell r="A1842" t="str">
            <v>Rut_10-NORTHLAND-Regional Distributor-All</v>
          </cell>
          <cell r="B1842" t="str">
            <v>Rut_10</v>
          </cell>
          <cell r="C1842">
            <v>2015</v>
          </cell>
          <cell r="D1842" t="str">
            <v>NORTHLAND</v>
          </cell>
          <cell r="E1842" t="str">
            <v>Regional Distributor</v>
          </cell>
          <cell r="F1842" t="str">
            <v>All</v>
          </cell>
          <cell r="G1842">
            <v>13.886357163201367</v>
          </cell>
        </row>
        <row r="1843">
          <cell r="A1843" t="str">
            <v>Rut_10-NORTHLAND-Regional Strategic-All</v>
          </cell>
          <cell r="B1843" t="str">
            <v>Rut_10</v>
          </cell>
          <cell r="C1843">
            <v>2015</v>
          </cell>
          <cell r="D1843" t="str">
            <v>NORTHLAND</v>
          </cell>
          <cell r="E1843" t="str">
            <v>Regional Strategic</v>
          </cell>
          <cell r="F1843" t="str">
            <v>All</v>
          </cell>
          <cell r="G1843">
            <v>17.778441462966367</v>
          </cell>
        </row>
        <row r="1844">
          <cell r="A1844" t="str">
            <v>Rut_10-NTH CANTERBURY-High Volume-All</v>
          </cell>
          <cell r="B1844" t="str">
            <v>Rut_10</v>
          </cell>
          <cell r="C1844">
            <v>2015</v>
          </cell>
          <cell r="D1844" t="str">
            <v>NTH CANTERBURY</v>
          </cell>
          <cell r="E1844" t="str">
            <v>High Volume</v>
          </cell>
          <cell r="F1844" t="str">
            <v>All</v>
          </cell>
          <cell r="G1844">
            <v>2.2754671488848706</v>
          </cell>
        </row>
        <row r="1845">
          <cell r="A1845" t="str">
            <v>Rut_10-NTH CANTERBURY-National Strategic-All</v>
          </cell>
          <cell r="B1845" t="str">
            <v>Rut_10</v>
          </cell>
          <cell r="C1845">
            <v>2015</v>
          </cell>
          <cell r="D1845" t="str">
            <v>NTH CANTERBURY</v>
          </cell>
          <cell r="E1845" t="str">
            <v>National Strategic</v>
          </cell>
          <cell r="F1845" t="str">
            <v>All</v>
          </cell>
          <cell r="G1845">
            <v>9.3620742874781353</v>
          </cell>
        </row>
        <row r="1846">
          <cell r="A1846" t="str">
            <v>Rut_10-NTH CANTERBURY-Regional Connector-All</v>
          </cell>
          <cell r="B1846" t="str">
            <v>Rut_10</v>
          </cell>
          <cell r="C1846">
            <v>2015</v>
          </cell>
          <cell r="D1846" t="str">
            <v>NTH CANTERBURY</v>
          </cell>
          <cell r="E1846" t="str">
            <v>Regional Connector</v>
          </cell>
          <cell r="F1846" t="str">
            <v>All</v>
          </cell>
          <cell r="G1846">
            <v>5.6993700419972004</v>
          </cell>
        </row>
        <row r="1847">
          <cell r="A1847" t="str">
            <v>Rut_10-NTH CANTERBURY-Regional Distributor-All</v>
          </cell>
          <cell r="B1847" t="str">
            <v>Rut_10</v>
          </cell>
          <cell r="C1847">
            <v>2015</v>
          </cell>
          <cell r="D1847" t="str">
            <v>NTH CANTERBURY</v>
          </cell>
          <cell r="E1847" t="str">
            <v>Regional Distributor</v>
          </cell>
          <cell r="F1847" t="str">
            <v>All</v>
          </cell>
          <cell r="G1847">
            <v>6.7319075273620728</v>
          </cell>
        </row>
        <row r="1848">
          <cell r="A1848" t="str">
            <v>Rut_10-NTH CANTERBURY-Regional Strategic-All</v>
          </cell>
          <cell r="B1848" t="str">
            <v>Rut_10</v>
          </cell>
          <cell r="C1848">
            <v>2015</v>
          </cell>
          <cell r="D1848" t="str">
            <v>NTH CANTERBURY</v>
          </cell>
          <cell r="E1848" t="str">
            <v>Regional Strategic</v>
          </cell>
          <cell r="F1848" t="str">
            <v>All</v>
          </cell>
          <cell r="G1848">
            <v>5.8168773973575796</v>
          </cell>
        </row>
        <row r="1849">
          <cell r="A1849" t="str">
            <v>Rut_10-OTAGO CENTRAL-Regional Connector-All</v>
          </cell>
          <cell r="B1849" t="str">
            <v>Rut_10</v>
          </cell>
          <cell r="C1849">
            <v>2015</v>
          </cell>
          <cell r="D1849" t="str">
            <v>OTAGO CENTRAL</v>
          </cell>
          <cell r="E1849" t="str">
            <v>Regional Connector</v>
          </cell>
          <cell r="F1849" t="str">
            <v>All</v>
          </cell>
          <cell r="G1849">
            <v>11.120712909441233</v>
          </cell>
        </row>
        <row r="1850">
          <cell r="A1850" t="str">
            <v>Rut_10-OTAGO CENTRAL-Regional Distributor-All</v>
          </cell>
          <cell r="B1850" t="str">
            <v>Rut_10</v>
          </cell>
          <cell r="C1850">
            <v>2015</v>
          </cell>
          <cell r="D1850" t="str">
            <v>OTAGO CENTRAL</v>
          </cell>
          <cell r="E1850" t="str">
            <v>Regional Distributor</v>
          </cell>
          <cell r="F1850" t="str">
            <v>All</v>
          </cell>
          <cell r="G1850">
            <v>8.3648247516839813</v>
          </cell>
        </row>
        <row r="1851">
          <cell r="A1851" t="str">
            <v>Rut_10-OTAGO CENTRAL-Regional Strategic-All</v>
          </cell>
          <cell r="B1851" t="str">
            <v>Rut_10</v>
          </cell>
          <cell r="C1851">
            <v>2015</v>
          </cell>
          <cell r="D1851" t="str">
            <v>OTAGO CENTRAL</v>
          </cell>
          <cell r="E1851" t="str">
            <v>Regional Strategic</v>
          </cell>
          <cell r="F1851" t="str">
            <v>All</v>
          </cell>
          <cell r="G1851">
            <v>13.886591848789132</v>
          </cell>
        </row>
        <row r="1852">
          <cell r="A1852" t="str">
            <v>Rut_10-PSMC005-High Volume-All</v>
          </cell>
          <cell r="B1852" t="str">
            <v>Rut_10</v>
          </cell>
          <cell r="C1852">
            <v>2015</v>
          </cell>
          <cell r="D1852" t="str">
            <v>PSMC 005</v>
          </cell>
          <cell r="E1852" t="str">
            <v>High Volume</v>
          </cell>
          <cell r="F1852" t="str">
            <v>All</v>
          </cell>
          <cell r="G1852">
            <v>8.6496913580246915</v>
          </cell>
        </row>
        <row r="1853">
          <cell r="A1853" t="str">
            <v>Rut_10-PSMC005-National Strategic-All</v>
          </cell>
          <cell r="B1853" t="str">
            <v>Rut_10</v>
          </cell>
          <cell r="C1853">
            <v>2015</v>
          </cell>
          <cell r="D1853" t="str">
            <v>PSMC 005</v>
          </cell>
          <cell r="E1853" t="str">
            <v>National Strategic</v>
          </cell>
          <cell r="F1853" t="str">
            <v>All</v>
          </cell>
          <cell r="G1853">
            <v>15.663708459214501</v>
          </cell>
        </row>
        <row r="1854">
          <cell r="A1854" t="str">
            <v>Rut_10-PSMC005-Regional Distributor-All</v>
          </cell>
          <cell r="B1854" t="str">
            <v>Rut_10</v>
          </cell>
          <cell r="C1854">
            <v>2015</v>
          </cell>
          <cell r="D1854" t="str">
            <v>PSMC 005</v>
          </cell>
          <cell r="E1854" t="str">
            <v>Regional Distributor</v>
          </cell>
          <cell r="F1854" t="str">
            <v>All</v>
          </cell>
          <cell r="G1854">
            <v>10.540191740412979</v>
          </cell>
        </row>
        <row r="1855">
          <cell r="A1855" t="str">
            <v>Rut_10-PSMC006-Regional Connector-All</v>
          </cell>
          <cell r="B1855" t="str">
            <v>Rut_10</v>
          </cell>
          <cell r="C1855">
            <v>2015</v>
          </cell>
          <cell r="D1855" t="str">
            <v>PSMC 006</v>
          </cell>
          <cell r="E1855" t="str">
            <v>Regional Connector</v>
          </cell>
          <cell r="F1855" t="str">
            <v>All</v>
          </cell>
          <cell r="G1855">
            <v>7.4840163934426229</v>
          </cell>
        </row>
        <row r="1856">
          <cell r="A1856" t="str">
            <v>Rut_10-PSMC006-Regional Distributor-All</v>
          </cell>
          <cell r="B1856" t="str">
            <v>Rut_10</v>
          </cell>
          <cell r="C1856">
            <v>2015</v>
          </cell>
          <cell r="D1856" t="str">
            <v>PSMC 006</v>
          </cell>
          <cell r="E1856" t="str">
            <v>Regional Distributor</v>
          </cell>
          <cell r="F1856" t="str">
            <v>All</v>
          </cell>
          <cell r="G1856">
            <v>6.4635950353586376</v>
          </cell>
        </row>
        <row r="1857">
          <cell r="A1857" t="str">
            <v>Rut_10-PSMC006-Regional Strategic-All</v>
          </cell>
          <cell r="B1857" t="str">
            <v>Rut_10</v>
          </cell>
          <cell r="C1857">
            <v>2015</v>
          </cell>
          <cell r="D1857" t="str">
            <v>PSMC 006</v>
          </cell>
          <cell r="E1857" t="str">
            <v>Regional Strategic</v>
          </cell>
          <cell r="F1857" t="str">
            <v>All</v>
          </cell>
          <cell r="G1857">
            <v>8.2118673050615598</v>
          </cell>
        </row>
        <row r="1858">
          <cell r="A1858" t="str">
            <v>Rut_10-ROTORUA DIST-Regional Connector-All</v>
          </cell>
          <cell r="B1858" t="str">
            <v>Rut_10</v>
          </cell>
          <cell r="C1858">
            <v>2015</v>
          </cell>
          <cell r="D1858" t="str">
            <v>ROTORUA DIST</v>
          </cell>
          <cell r="E1858" t="str">
            <v>Regional Connector</v>
          </cell>
          <cell r="F1858" t="str">
            <v>All</v>
          </cell>
          <cell r="G1858">
            <v>22.236263736263737</v>
          </cell>
        </row>
        <row r="1859">
          <cell r="A1859" t="str">
            <v>Rut_10-ROTORUA DIST-Regional Distributor-All</v>
          </cell>
          <cell r="B1859" t="str">
            <v>Rut_10</v>
          </cell>
          <cell r="C1859">
            <v>2015</v>
          </cell>
          <cell r="D1859" t="str">
            <v>ROTORUA DIST</v>
          </cell>
          <cell r="E1859" t="str">
            <v>Regional Distributor</v>
          </cell>
          <cell r="F1859" t="str">
            <v>All</v>
          </cell>
          <cell r="G1859">
            <v>12.751956367085606</v>
          </cell>
        </row>
        <row r="1860">
          <cell r="A1860" t="str">
            <v>Rut_10-ROTORUA DIST-Regional Strategic-All</v>
          </cell>
          <cell r="B1860" t="str">
            <v>Rut_10</v>
          </cell>
          <cell r="C1860">
            <v>2015</v>
          </cell>
          <cell r="D1860" t="str">
            <v>ROTORUA DIST</v>
          </cell>
          <cell r="E1860" t="str">
            <v>Regional Strategic</v>
          </cell>
          <cell r="F1860" t="str">
            <v>All</v>
          </cell>
          <cell r="G1860">
            <v>16.237198351971749</v>
          </cell>
        </row>
        <row r="1861">
          <cell r="A1861" t="str">
            <v>Rut_10-SOUTHLAND-Regional Connector-All</v>
          </cell>
          <cell r="B1861" t="str">
            <v>Rut_10</v>
          </cell>
          <cell r="C1861">
            <v>2015</v>
          </cell>
          <cell r="D1861" t="str">
            <v>SOUTHLAND</v>
          </cell>
          <cell r="E1861" t="str">
            <v>Regional Connector</v>
          </cell>
          <cell r="F1861" t="str">
            <v>All</v>
          </cell>
          <cell r="G1861">
            <v>11.396542827657379</v>
          </cell>
        </row>
        <row r="1862">
          <cell r="A1862" t="str">
            <v>Rut_10-SOUTHLAND-Regional Distributor-All</v>
          </cell>
          <cell r="B1862" t="str">
            <v>Rut_10</v>
          </cell>
          <cell r="C1862">
            <v>2015</v>
          </cell>
          <cell r="D1862" t="str">
            <v>SOUTHLAND</v>
          </cell>
          <cell r="E1862" t="str">
            <v>Regional Distributor</v>
          </cell>
          <cell r="F1862" t="str">
            <v>All</v>
          </cell>
          <cell r="G1862">
            <v>10.063643999073216</v>
          </cell>
        </row>
        <row r="1863">
          <cell r="A1863" t="str">
            <v>Rut_10-SOUTHLAND-Regional Strategic-All</v>
          </cell>
          <cell r="B1863" t="str">
            <v>Rut_10</v>
          </cell>
          <cell r="C1863">
            <v>2015</v>
          </cell>
          <cell r="D1863" t="str">
            <v>SOUTHLAND</v>
          </cell>
          <cell r="E1863" t="str">
            <v>Regional Strategic</v>
          </cell>
          <cell r="F1863" t="str">
            <v>All</v>
          </cell>
          <cell r="G1863">
            <v>12.647486734752096</v>
          </cell>
        </row>
        <row r="1864">
          <cell r="A1864" t="str">
            <v>Rut_10-STH CANTERBURY-National Strategic-All</v>
          </cell>
          <cell r="B1864" t="str">
            <v>Rut_10</v>
          </cell>
          <cell r="C1864">
            <v>2015</v>
          </cell>
          <cell r="D1864" t="str">
            <v>STH CANTERBURY</v>
          </cell>
          <cell r="E1864" t="str">
            <v>National Strategic</v>
          </cell>
          <cell r="F1864" t="str">
            <v>All</v>
          </cell>
          <cell r="G1864">
            <v>7.1267330252399574</v>
          </cell>
        </row>
        <row r="1865">
          <cell r="A1865" t="str">
            <v>Rut_10-STH CANTERBURY-Regional Connector-All</v>
          </cell>
          <cell r="B1865" t="str">
            <v>Rut_10</v>
          </cell>
          <cell r="C1865">
            <v>2015</v>
          </cell>
          <cell r="D1865" t="str">
            <v>STH CANTERBURY</v>
          </cell>
          <cell r="E1865" t="str">
            <v>Regional Connector</v>
          </cell>
          <cell r="F1865" t="str">
            <v>All</v>
          </cell>
          <cell r="G1865">
            <v>9.7162674833165745</v>
          </cell>
        </row>
        <row r="1866">
          <cell r="A1866" t="str">
            <v>Rut_10-STH CANTERBURY-Regional Distributor-All</v>
          </cell>
          <cell r="B1866" t="str">
            <v>Rut_10</v>
          </cell>
          <cell r="C1866">
            <v>2015</v>
          </cell>
          <cell r="D1866" t="str">
            <v>STH CANTERBURY</v>
          </cell>
          <cell r="E1866" t="str">
            <v>Regional Distributor</v>
          </cell>
          <cell r="F1866" t="str">
            <v>All</v>
          </cell>
          <cell r="G1866">
            <v>6.6106616028181415</v>
          </cell>
        </row>
        <row r="1867">
          <cell r="A1867" t="str">
            <v>Rut_10-TAURANGA CITY-High Volume-All</v>
          </cell>
          <cell r="B1867" t="str">
            <v>Rut_10</v>
          </cell>
          <cell r="C1867">
            <v>2015</v>
          </cell>
          <cell r="D1867" t="str">
            <v>TAURANGA CITY</v>
          </cell>
          <cell r="E1867" t="str">
            <v>High Volume</v>
          </cell>
          <cell r="F1867" t="str">
            <v>All</v>
          </cell>
          <cell r="G1867">
            <v>7.9931358381502893</v>
          </cell>
        </row>
        <row r="1868">
          <cell r="A1868" t="str">
            <v>Rut_10-TAURANGA CITY-Regional Distributor-All</v>
          </cell>
          <cell r="B1868" t="str">
            <v>Rut_10</v>
          </cell>
          <cell r="C1868">
            <v>2015</v>
          </cell>
          <cell r="D1868" t="str">
            <v>TAURANGA CITY</v>
          </cell>
          <cell r="E1868" t="str">
            <v>Regional Distributor</v>
          </cell>
          <cell r="F1868" t="str">
            <v>All</v>
          </cell>
          <cell r="G1868">
            <v>1.1199095022624435</v>
          </cell>
        </row>
        <row r="1869">
          <cell r="A1869" t="str">
            <v>Rut_10-TAURANGA CITY-Regional Strategic-All</v>
          </cell>
          <cell r="B1869" t="str">
            <v>Rut_10</v>
          </cell>
          <cell r="C1869">
            <v>2015</v>
          </cell>
          <cell r="D1869" t="str">
            <v>TAURANGA CITY</v>
          </cell>
          <cell r="E1869" t="str">
            <v>Regional Strategic</v>
          </cell>
          <cell r="F1869" t="str">
            <v>All</v>
          </cell>
          <cell r="G1869">
            <v>3.1701520912547529</v>
          </cell>
        </row>
        <row r="1870">
          <cell r="A1870" t="str">
            <v>Rut_10-Unknown-High Volume-All</v>
          </cell>
          <cell r="B1870" t="str">
            <v>Rut_10</v>
          </cell>
          <cell r="C1870">
            <v>2015</v>
          </cell>
          <cell r="D1870" t="str">
            <v>Unknown</v>
          </cell>
          <cell r="E1870" t="str">
            <v>High Volume</v>
          </cell>
          <cell r="F1870" t="str">
            <v>All</v>
          </cell>
          <cell r="G1870">
            <v>12.863745980707396</v>
          </cell>
        </row>
        <row r="1871">
          <cell r="A1871" t="str">
            <v>Rut_10-Unknown-Regional Strategic-All</v>
          </cell>
          <cell r="B1871" t="str">
            <v>Rut_10</v>
          </cell>
          <cell r="C1871">
            <v>2015</v>
          </cell>
          <cell r="D1871" t="str">
            <v>Unknown</v>
          </cell>
          <cell r="E1871" t="str">
            <v>Regional Strategic</v>
          </cell>
          <cell r="F1871" t="str">
            <v>All</v>
          </cell>
          <cell r="G1871">
            <v>0</v>
          </cell>
        </row>
        <row r="1872">
          <cell r="A1872" t="str">
            <v>Rut_10-WELLINGTON-High Volume-All</v>
          </cell>
          <cell r="B1872" t="str">
            <v>Rut_10</v>
          </cell>
          <cell r="C1872">
            <v>2015</v>
          </cell>
          <cell r="D1872" t="str">
            <v>WELLINGTON</v>
          </cell>
          <cell r="E1872" t="str">
            <v>High Volume</v>
          </cell>
          <cell r="F1872" t="str">
            <v>All</v>
          </cell>
          <cell r="G1872">
            <v>4.7837686914438171</v>
          </cell>
        </row>
        <row r="1873">
          <cell r="A1873" t="str">
            <v>Rut_10-WELLINGTON-National Strategic-All</v>
          </cell>
          <cell r="B1873" t="str">
            <v>Rut_10</v>
          </cell>
          <cell r="C1873">
            <v>2015</v>
          </cell>
          <cell r="D1873" t="str">
            <v>WELLINGTON</v>
          </cell>
          <cell r="E1873" t="str">
            <v>National Strategic</v>
          </cell>
          <cell r="F1873" t="str">
            <v>All</v>
          </cell>
          <cell r="G1873">
            <v>1.359979459089353</v>
          </cell>
        </row>
        <row r="1874">
          <cell r="A1874" t="str">
            <v>Rut_10-WELLINGTON-Regional Distributor-All</v>
          </cell>
          <cell r="B1874" t="str">
            <v>Rut_10</v>
          </cell>
          <cell r="C1874">
            <v>2015</v>
          </cell>
          <cell r="D1874" t="str">
            <v>WELLINGTON</v>
          </cell>
          <cell r="E1874" t="str">
            <v>Regional Distributor</v>
          </cell>
          <cell r="F1874" t="str">
            <v>All</v>
          </cell>
          <cell r="G1874">
            <v>5.5953054298642533</v>
          </cell>
        </row>
        <row r="1875">
          <cell r="A1875" t="str">
            <v>Rut_10-WELLINGTON-Regional Strategic-All</v>
          </cell>
          <cell r="B1875" t="str">
            <v>Rut_10</v>
          </cell>
          <cell r="C1875">
            <v>2015</v>
          </cell>
          <cell r="D1875" t="str">
            <v>WELLINGTON</v>
          </cell>
          <cell r="E1875" t="str">
            <v>Regional Strategic</v>
          </cell>
          <cell r="F1875" t="str">
            <v>All</v>
          </cell>
          <cell r="G1875">
            <v>7.752732878632159</v>
          </cell>
        </row>
        <row r="1876">
          <cell r="A1876" t="str">
            <v>Rut_10-WEST COAST-Regional Connector-All</v>
          </cell>
          <cell r="B1876" t="str">
            <v>Rut_10</v>
          </cell>
          <cell r="C1876">
            <v>2015</v>
          </cell>
          <cell r="D1876" t="str">
            <v>WEST COAST</v>
          </cell>
          <cell r="E1876" t="str">
            <v>Regional Connector</v>
          </cell>
          <cell r="F1876" t="str">
            <v>All</v>
          </cell>
          <cell r="G1876">
            <v>8.8433822434083122</v>
          </cell>
        </row>
        <row r="1877">
          <cell r="A1877" t="str">
            <v>Rut_10-WEST COAST-Regional Distributor-All</v>
          </cell>
          <cell r="B1877" t="str">
            <v>Rut_10</v>
          </cell>
          <cell r="C1877">
            <v>2015</v>
          </cell>
          <cell r="D1877" t="str">
            <v>WEST COAST</v>
          </cell>
          <cell r="E1877" t="str">
            <v>Regional Distributor</v>
          </cell>
          <cell r="F1877" t="str">
            <v>All</v>
          </cell>
          <cell r="G1877">
            <v>8.4933412649677624</v>
          </cell>
        </row>
        <row r="1878">
          <cell r="A1878" t="str">
            <v>Rut_10-WEST COAST-Regional Strategic-All</v>
          </cell>
          <cell r="B1878" t="str">
            <v>Rut_10</v>
          </cell>
          <cell r="C1878">
            <v>2015</v>
          </cell>
          <cell r="D1878" t="str">
            <v>WEST COAST</v>
          </cell>
          <cell r="E1878" t="str">
            <v>Regional Strategic</v>
          </cell>
          <cell r="F1878" t="str">
            <v>All</v>
          </cell>
          <cell r="G1878">
            <v>10.7967277820219</v>
          </cell>
        </row>
        <row r="1879">
          <cell r="A1879" t="str">
            <v>Rut_10-WEST WAIKATO-High Volume-All</v>
          </cell>
          <cell r="B1879" t="str">
            <v>Rut_10</v>
          </cell>
          <cell r="C1879">
            <v>2015</v>
          </cell>
          <cell r="D1879" t="str">
            <v>WEST WAIKATO</v>
          </cell>
          <cell r="E1879" t="str">
            <v>High Volume</v>
          </cell>
          <cell r="F1879" t="str">
            <v>All</v>
          </cell>
          <cell r="G1879">
            <v>11.153911855141784</v>
          </cell>
        </row>
        <row r="1880">
          <cell r="A1880" t="str">
            <v>Rut_10-WEST WAIKATO-Regional Connector-All</v>
          </cell>
          <cell r="B1880" t="str">
            <v>Rut_10</v>
          </cell>
          <cell r="C1880">
            <v>2015</v>
          </cell>
          <cell r="D1880" t="str">
            <v>WEST WAIKATO</v>
          </cell>
          <cell r="E1880" t="str">
            <v>Regional Connector</v>
          </cell>
          <cell r="F1880" t="str">
            <v>All</v>
          </cell>
          <cell r="G1880">
            <v>6.6601378878094639</v>
          </cell>
        </row>
        <row r="1881">
          <cell r="A1881" t="str">
            <v>Rut_10-WEST WAIKATO-Regional Distributor-All</v>
          </cell>
          <cell r="B1881" t="str">
            <v>Rut_10</v>
          </cell>
          <cell r="C1881">
            <v>2015</v>
          </cell>
          <cell r="D1881" t="str">
            <v>WEST WAIKATO</v>
          </cell>
          <cell r="E1881" t="str">
            <v>Regional Distributor</v>
          </cell>
          <cell r="F1881" t="str">
            <v>All</v>
          </cell>
          <cell r="G1881">
            <v>7.8422301304863584</v>
          </cell>
        </row>
        <row r="1882">
          <cell r="A1882" t="str">
            <v>Rut_10-WEST WAIKATO-Regional Strategic-All</v>
          </cell>
          <cell r="B1882" t="str">
            <v>Rut_10</v>
          </cell>
          <cell r="C1882">
            <v>2015</v>
          </cell>
          <cell r="D1882" t="str">
            <v>WEST WAIKATO</v>
          </cell>
          <cell r="E1882" t="str">
            <v>Regional Strategic</v>
          </cell>
          <cell r="F1882" t="str">
            <v>All</v>
          </cell>
          <cell r="G1882">
            <v>7.3226600985221673</v>
          </cell>
        </row>
        <row r="1883">
          <cell r="A1883" t="str">
            <v>Rut_10-WEST WHANGANUI-National Strategic-All</v>
          </cell>
          <cell r="B1883" t="str">
            <v>Rut_10</v>
          </cell>
          <cell r="C1883">
            <v>2015</v>
          </cell>
          <cell r="D1883" t="str">
            <v>WEST WHANGANUI</v>
          </cell>
          <cell r="E1883" t="str">
            <v>National Strategic</v>
          </cell>
          <cell r="F1883" t="str">
            <v>All</v>
          </cell>
          <cell r="G1883">
            <v>12.443418701608101</v>
          </cell>
        </row>
        <row r="1884">
          <cell r="A1884" t="str">
            <v>Rut_10-WEST WHANGANUI-Regional Connector-All</v>
          </cell>
          <cell r="B1884" t="str">
            <v>Rut_10</v>
          </cell>
          <cell r="C1884">
            <v>2015</v>
          </cell>
          <cell r="D1884" t="str">
            <v>WEST WHANGANUI</v>
          </cell>
          <cell r="E1884" t="str">
            <v>Regional Connector</v>
          </cell>
          <cell r="F1884" t="str">
            <v>All</v>
          </cell>
          <cell r="G1884">
            <v>10.741742321807997</v>
          </cell>
        </row>
        <row r="1885">
          <cell r="A1885" t="str">
            <v>Rut_10-WEST WHANGANUI-Regional Distributor-All</v>
          </cell>
          <cell r="B1885" t="str">
            <v>Rut_10</v>
          </cell>
          <cell r="C1885">
            <v>2015</v>
          </cell>
          <cell r="D1885" t="str">
            <v>WEST WHANGANUI</v>
          </cell>
          <cell r="E1885" t="str">
            <v>Regional Distributor</v>
          </cell>
          <cell r="F1885" t="str">
            <v>All</v>
          </cell>
          <cell r="G1885">
            <v>10.329764261292064</v>
          </cell>
        </row>
        <row r="1886">
          <cell r="A1886" t="str">
            <v>Rut_10-WEST WHANGANUI-Regional Strategic-All</v>
          </cell>
          <cell r="B1886" t="str">
            <v>Rut_10</v>
          </cell>
          <cell r="C1886">
            <v>2015</v>
          </cell>
          <cell r="D1886" t="str">
            <v>WEST WHANGANUI</v>
          </cell>
          <cell r="E1886" t="str">
            <v>Regional Strategic</v>
          </cell>
          <cell r="F1886" t="str">
            <v>All</v>
          </cell>
          <cell r="G1886">
            <v>15.802700096432016</v>
          </cell>
        </row>
        <row r="1887">
          <cell r="A1887" t="str">
            <v>Rut_10-Auckland Alliance-All-R</v>
          </cell>
          <cell r="B1887" t="str">
            <v>Rut_10</v>
          </cell>
          <cell r="C1887">
            <v>2015</v>
          </cell>
          <cell r="D1887" t="str">
            <v>AUCK ALLIANCE</v>
          </cell>
          <cell r="E1887" t="str">
            <v>All</v>
          </cell>
          <cell r="F1887" t="str">
            <v>R</v>
          </cell>
          <cell r="G1887">
            <v>1.3501042879317036</v>
          </cell>
        </row>
        <row r="1888">
          <cell r="A1888" t="str">
            <v>Rut_10-Auckland Alliance-All-U</v>
          </cell>
          <cell r="B1888" t="str">
            <v>Rut_10</v>
          </cell>
          <cell r="C1888">
            <v>2015</v>
          </cell>
          <cell r="D1888" t="str">
            <v>AUCK ALLIANCE</v>
          </cell>
          <cell r="E1888" t="str">
            <v>All</v>
          </cell>
          <cell r="F1888" t="str">
            <v>U</v>
          </cell>
          <cell r="G1888">
            <v>3.2378129117259551</v>
          </cell>
        </row>
        <row r="1889">
          <cell r="A1889" t="str">
            <v>Rut_10-BOP EAST-All-R</v>
          </cell>
          <cell r="B1889" t="str">
            <v>Rut_10</v>
          </cell>
          <cell r="C1889">
            <v>2015</v>
          </cell>
          <cell r="D1889" t="str">
            <v>BOP EAST</v>
          </cell>
          <cell r="E1889" t="str">
            <v>All</v>
          </cell>
          <cell r="F1889" t="str">
            <v>R</v>
          </cell>
          <cell r="G1889">
            <v>9.3176301853486319</v>
          </cell>
        </row>
        <row r="1890">
          <cell r="A1890" t="str">
            <v>Rut_10-BOP EAST-All-U</v>
          </cell>
          <cell r="B1890" t="str">
            <v>Rut_10</v>
          </cell>
          <cell r="C1890">
            <v>2015</v>
          </cell>
          <cell r="D1890" t="str">
            <v>BOP EAST</v>
          </cell>
          <cell r="E1890" t="str">
            <v>All</v>
          </cell>
          <cell r="F1890" t="str">
            <v>U</v>
          </cell>
          <cell r="G1890">
            <v>7.0041593695271454</v>
          </cell>
        </row>
        <row r="1891">
          <cell r="A1891" t="str">
            <v>Rut_10-BOP WEST-All-R</v>
          </cell>
          <cell r="B1891" t="str">
            <v>Rut_10</v>
          </cell>
          <cell r="C1891">
            <v>2015</v>
          </cell>
          <cell r="D1891" t="str">
            <v>BOP WEST</v>
          </cell>
          <cell r="E1891" t="str">
            <v>All</v>
          </cell>
          <cell r="F1891" t="str">
            <v>R</v>
          </cell>
          <cell r="G1891">
            <v>10.129227139486666</v>
          </cell>
        </row>
        <row r="1892">
          <cell r="A1892" t="str">
            <v>Rut_10-BOP WEST-All-U</v>
          </cell>
          <cell r="B1892" t="str">
            <v>Rut_10</v>
          </cell>
          <cell r="C1892">
            <v>2015</v>
          </cell>
          <cell r="D1892" t="str">
            <v>BOP WEST</v>
          </cell>
          <cell r="E1892" t="str">
            <v>All</v>
          </cell>
          <cell r="F1892" t="str">
            <v>U</v>
          </cell>
          <cell r="G1892">
            <v>7.0321637426900585</v>
          </cell>
        </row>
        <row r="1893">
          <cell r="A1893" t="str">
            <v>Rut_10-CENTRAL WAIKATO-All-R</v>
          </cell>
          <cell r="B1893" t="str">
            <v>Rut_10</v>
          </cell>
          <cell r="C1893">
            <v>2015</v>
          </cell>
          <cell r="D1893" t="str">
            <v>CENTRAL WAIKATO</v>
          </cell>
          <cell r="E1893" t="str">
            <v>All</v>
          </cell>
          <cell r="F1893" t="str">
            <v>R</v>
          </cell>
          <cell r="G1893">
            <v>16.06678308476496</v>
          </cell>
        </row>
        <row r="1894">
          <cell r="A1894" t="str">
            <v>Rut_10-CENTRAL WAIKATO-All-U</v>
          </cell>
          <cell r="B1894" t="str">
            <v>Rut_10</v>
          </cell>
          <cell r="C1894">
            <v>2015</v>
          </cell>
          <cell r="D1894" t="str">
            <v>CENTRAL WAIKATO</v>
          </cell>
          <cell r="E1894" t="str">
            <v>All</v>
          </cell>
          <cell r="F1894" t="str">
            <v>U</v>
          </cell>
          <cell r="G1894">
            <v>9.3105487228003785</v>
          </cell>
        </row>
        <row r="1895">
          <cell r="A1895" t="str">
            <v>Rut_10-COASTAL OTAGO-All-R</v>
          </cell>
          <cell r="B1895" t="str">
            <v>Rut_10</v>
          </cell>
          <cell r="C1895">
            <v>2015</v>
          </cell>
          <cell r="D1895" t="str">
            <v>COASTAL OTAGO</v>
          </cell>
          <cell r="E1895" t="str">
            <v>All</v>
          </cell>
          <cell r="F1895" t="str">
            <v>R</v>
          </cell>
          <cell r="G1895">
            <v>11.794880864791443</v>
          </cell>
        </row>
        <row r="1896">
          <cell r="A1896" t="str">
            <v>Rut_10-COASTAL OTAGO-All-U</v>
          </cell>
          <cell r="B1896" t="str">
            <v>Rut_10</v>
          </cell>
          <cell r="C1896">
            <v>2015</v>
          </cell>
          <cell r="D1896" t="str">
            <v>COASTAL OTAGO</v>
          </cell>
          <cell r="E1896" t="str">
            <v>All</v>
          </cell>
          <cell r="F1896" t="str">
            <v>U</v>
          </cell>
          <cell r="G1896">
            <v>5.245138773475154</v>
          </cell>
        </row>
        <row r="1897">
          <cell r="A1897" t="str">
            <v>Rut_10-EAST WAIKATO-All-R</v>
          </cell>
          <cell r="B1897" t="str">
            <v>Rut_10</v>
          </cell>
          <cell r="C1897">
            <v>2015</v>
          </cell>
          <cell r="D1897" t="str">
            <v>EAST WAIKATO</v>
          </cell>
          <cell r="E1897" t="str">
            <v>All</v>
          </cell>
          <cell r="F1897" t="str">
            <v>R</v>
          </cell>
          <cell r="G1897">
            <v>13.779918752744839</v>
          </cell>
        </row>
        <row r="1898">
          <cell r="A1898" t="str">
            <v>Rut_10-EAST WAIKATO-All-U</v>
          </cell>
          <cell r="B1898" t="str">
            <v>Rut_10</v>
          </cell>
          <cell r="C1898">
            <v>2015</v>
          </cell>
          <cell r="D1898" t="str">
            <v>EAST WAIKATO</v>
          </cell>
          <cell r="E1898" t="str">
            <v>All</v>
          </cell>
          <cell r="F1898" t="str">
            <v>U</v>
          </cell>
          <cell r="G1898">
            <v>9.34667673716012</v>
          </cell>
        </row>
        <row r="1899">
          <cell r="A1899" t="str">
            <v>Rut_10-EAST WHANGANUI-All-R</v>
          </cell>
          <cell r="B1899" t="str">
            <v>Rut_10</v>
          </cell>
          <cell r="C1899">
            <v>2015</v>
          </cell>
          <cell r="D1899" t="str">
            <v>EAST WHANGANUI</v>
          </cell>
          <cell r="E1899" t="str">
            <v>All</v>
          </cell>
          <cell r="F1899" t="str">
            <v>R</v>
          </cell>
          <cell r="G1899">
            <v>9.1958751636839811</v>
          </cell>
        </row>
        <row r="1900">
          <cell r="A1900" t="str">
            <v>Rut_10-EAST WHANGANUI-All-U</v>
          </cell>
          <cell r="B1900" t="str">
            <v>Rut_10</v>
          </cell>
          <cell r="C1900">
            <v>2015</v>
          </cell>
          <cell r="D1900" t="str">
            <v>EAST WHANGANUI</v>
          </cell>
          <cell r="E1900" t="str">
            <v>All</v>
          </cell>
          <cell r="F1900" t="str">
            <v>U</v>
          </cell>
          <cell r="G1900">
            <v>5.2430744160782181</v>
          </cell>
        </row>
        <row r="1901">
          <cell r="A1901" t="str">
            <v>Rut_10-GISBORNE-All-R</v>
          </cell>
          <cell r="B1901" t="str">
            <v>Rut_10</v>
          </cell>
          <cell r="C1901">
            <v>2015</v>
          </cell>
          <cell r="D1901" t="str">
            <v>GISBORNE</v>
          </cell>
          <cell r="E1901" t="str">
            <v>All</v>
          </cell>
          <cell r="F1901" t="str">
            <v>R</v>
          </cell>
          <cell r="G1901">
            <v>15.22020767289901</v>
          </cell>
        </row>
        <row r="1902">
          <cell r="A1902" t="str">
            <v>Rut_10-GISBORNE-All-U</v>
          </cell>
          <cell r="B1902" t="str">
            <v>Rut_10</v>
          </cell>
          <cell r="C1902">
            <v>2015</v>
          </cell>
          <cell r="D1902" t="str">
            <v>GISBORNE</v>
          </cell>
          <cell r="E1902" t="str">
            <v>All</v>
          </cell>
          <cell r="F1902" t="str">
            <v>U</v>
          </cell>
          <cell r="G1902">
            <v>11.768122676579926</v>
          </cell>
        </row>
        <row r="1903">
          <cell r="A1903" t="str">
            <v>Rut_10-MARLBOROUGH-All-R</v>
          </cell>
          <cell r="B1903" t="str">
            <v>Rut_10</v>
          </cell>
          <cell r="C1903">
            <v>2015</v>
          </cell>
          <cell r="D1903" t="str">
            <v>MARLBOROUGH</v>
          </cell>
          <cell r="E1903" t="str">
            <v>All</v>
          </cell>
          <cell r="F1903" t="str">
            <v>R</v>
          </cell>
          <cell r="G1903">
            <v>7.6008380810833129</v>
          </cell>
        </row>
        <row r="1904">
          <cell r="A1904" t="str">
            <v>Rut_10-MARLBOROUGH-All-U</v>
          </cell>
          <cell r="B1904" t="str">
            <v>Rut_10</v>
          </cell>
          <cell r="C1904">
            <v>2015</v>
          </cell>
          <cell r="D1904" t="str">
            <v>MARLBOROUGH</v>
          </cell>
          <cell r="E1904" t="str">
            <v>All</v>
          </cell>
          <cell r="F1904" t="str">
            <v>U</v>
          </cell>
          <cell r="G1904">
            <v>5.0656359393232204</v>
          </cell>
        </row>
        <row r="1905">
          <cell r="A1905" t="str">
            <v>Rut_10-NAPIER-All-R</v>
          </cell>
          <cell r="B1905" t="str">
            <v>Rut_10</v>
          </cell>
          <cell r="C1905">
            <v>2015</v>
          </cell>
          <cell r="D1905" t="str">
            <v>NAPIER</v>
          </cell>
          <cell r="E1905" t="str">
            <v>All</v>
          </cell>
          <cell r="F1905" t="str">
            <v>R</v>
          </cell>
          <cell r="G1905">
            <v>8.5439107496152999</v>
          </cell>
        </row>
        <row r="1906">
          <cell r="A1906" t="str">
            <v>Rut_10-NAPIER-All-U</v>
          </cell>
          <cell r="B1906" t="str">
            <v>Rut_10</v>
          </cell>
          <cell r="C1906">
            <v>2015</v>
          </cell>
          <cell r="D1906" t="str">
            <v>NAPIER</v>
          </cell>
          <cell r="E1906" t="str">
            <v>All</v>
          </cell>
          <cell r="F1906" t="str">
            <v>U</v>
          </cell>
          <cell r="G1906">
            <v>4.6968121968121972</v>
          </cell>
        </row>
        <row r="1907">
          <cell r="A1907" t="str">
            <v>Rut_10-NELSON-All-R</v>
          </cell>
          <cell r="B1907" t="str">
            <v>Rut_10</v>
          </cell>
          <cell r="C1907">
            <v>2015</v>
          </cell>
          <cell r="D1907" t="str">
            <v>NELSON</v>
          </cell>
          <cell r="E1907" t="str">
            <v>All</v>
          </cell>
          <cell r="F1907" t="str">
            <v>R</v>
          </cell>
          <cell r="G1907">
            <v>8.7293602373222878</v>
          </cell>
        </row>
        <row r="1908">
          <cell r="A1908" t="str">
            <v>Rut_10-NELSON-All-U</v>
          </cell>
          <cell r="B1908" t="str">
            <v>Rut_10</v>
          </cell>
          <cell r="C1908">
            <v>2015</v>
          </cell>
          <cell r="D1908" t="str">
            <v>NELSON</v>
          </cell>
          <cell r="E1908" t="str">
            <v>All</v>
          </cell>
          <cell r="F1908" t="str">
            <v>U</v>
          </cell>
          <cell r="G1908">
            <v>6.8391660461653014</v>
          </cell>
        </row>
        <row r="1909">
          <cell r="A1909" t="str">
            <v>Rut_10-NORTHLAND-All-R</v>
          </cell>
          <cell r="B1909" t="str">
            <v>Rut_10</v>
          </cell>
          <cell r="C1909">
            <v>2015</v>
          </cell>
          <cell r="D1909" t="str">
            <v>NORTHLAND</v>
          </cell>
          <cell r="E1909" t="str">
            <v>All</v>
          </cell>
          <cell r="F1909" t="str">
            <v>R</v>
          </cell>
          <cell r="G1909">
            <v>14.575622852853719</v>
          </cell>
        </row>
        <row r="1910">
          <cell r="A1910" t="str">
            <v>Rut_10-NORTHLAND-All-U</v>
          </cell>
          <cell r="B1910" t="str">
            <v>Rut_10</v>
          </cell>
          <cell r="C1910">
            <v>2015</v>
          </cell>
          <cell r="D1910" t="str">
            <v>NORTHLAND</v>
          </cell>
          <cell r="E1910" t="str">
            <v>All</v>
          </cell>
          <cell r="F1910" t="str">
            <v>U</v>
          </cell>
          <cell r="G1910">
            <v>11.25887759364991</v>
          </cell>
        </row>
        <row r="1911">
          <cell r="A1911" t="str">
            <v>Rut_10-NTH CANTERBURY-All-R</v>
          </cell>
          <cell r="B1911" t="str">
            <v>Rut_10</v>
          </cell>
          <cell r="C1911">
            <v>2015</v>
          </cell>
          <cell r="D1911" t="str">
            <v>NTH CANTERBURY</v>
          </cell>
          <cell r="E1911" t="str">
            <v>All</v>
          </cell>
          <cell r="F1911" t="str">
            <v>R</v>
          </cell>
          <cell r="G1911">
            <v>7.372362126148337</v>
          </cell>
        </row>
        <row r="1912">
          <cell r="A1912" t="str">
            <v>Rut_10-NTH CANTERBURY-All-U</v>
          </cell>
          <cell r="B1912" t="str">
            <v>Rut_10</v>
          </cell>
          <cell r="C1912">
            <v>2015</v>
          </cell>
          <cell r="D1912" t="str">
            <v>NTH CANTERBURY</v>
          </cell>
          <cell r="E1912" t="str">
            <v>All</v>
          </cell>
          <cell r="F1912" t="str">
            <v>U</v>
          </cell>
          <cell r="G1912">
            <v>4.1322963113092825</v>
          </cell>
        </row>
        <row r="1913">
          <cell r="A1913" t="str">
            <v>Rut_10-OTAGO CENTRAL-All-R</v>
          </cell>
          <cell r="B1913" t="str">
            <v>Rut_10</v>
          </cell>
          <cell r="C1913">
            <v>2015</v>
          </cell>
          <cell r="D1913" t="str">
            <v>OTAGO CENTRAL</v>
          </cell>
          <cell r="E1913" t="str">
            <v>All</v>
          </cell>
          <cell r="F1913" t="str">
            <v>R</v>
          </cell>
          <cell r="G1913">
            <v>10.968265381476156</v>
          </cell>
        </row>
        <row r="1914">
          <cell r="A1914" t="str">
            <v>Rut_10-OTAGO CENTRAL-All-U</v>
          </cell>
          <cell r="B1914" t="str">
            <v>Rut_10</v>
          </cell>
          <cell r="C1914">
            <v>2015</v>
          </cell>
          <cell r="D1914" t="str">
            <v>OTAGO CENTRAL</v>
          </cell>
          <cell r="E1914" t="str">
            <v>All</v>
          </cell>
          <cell r="F1914" t="str">
            <v>U</v>
          </cell>
          <cell r="G1914">
            <v>5.4301199261992616</v>
          </cell>
        </row>
        <row r="1915">
          <cell r="A1915" t="str">
            <v>Rut_10-PSMC005-All-R</v>
          </cell>
          <cell r="B1915" t="str">
            <v>Rut_10</v>
          </cell>
          <cell r="C1915">
            <v>2015</v>
          </cell>
          <cell r="D1915" t="str">
            <v>PSMC 005</v>
          </cell>
          <cell r="E1915" t="str">
            <v>All</v>
          </cell>
          <cell r="F1915" t="str">
            <v>R</v>
          </cell>
          <cell r="G1915">
            <v>11.879933211900426</v>
          </cell>
        </row>
        <row r="1916">
          <cell r="A1916" t="str">
            <v>Rut_10-PSMC005-All-U</v>
          </cell>
          <cell r="B1916" t="str">
            <v>Rut_10</v>
          </cell>
          <cell r="C1916">
            <v>2015</v>
          </cell>
          <cell r="D1916" t="str">
            <v>PSMC 005</v>
          </cell>
          <cell r="E1916" t="str">
            <v>All</v>
          </cell>
          <cell r="F1916" t="str">
            <v>U</v>
          </cell>
          <cell r="G1916">
            <v>8.2936241610738257</v>
          </cell>
        </row>
        <row r="1917">
          <cell r="A1917" t="str">
            <v>Rut_10-PSMC006-All-R</v>
          </cell>
          <cell r="B1917" t="str">
            <v>Rut_10</v>
          </cell>
          <cell r="C1917">
            <v>2015</v>
          </cell>
          <cell r="D1917" t="str">
            <v>PSMC 006</v>
          </cell>
          <cell r="E1917" t="str">
            <v>All</v>
          </cell>
          <cell r="F1917" t="str">
            <v>R</v>
          </cell>
          <cell r="G1917">
            <v>7.3405481158517594</v>
          </cell>
        </row>
        <row r="1918">
          <cell r="A1918" t="str">
            <v>Rut_10-PSMC006-All-U</v>
          </cell>
          <cell r="B1918" t="str">
            <v>Rut_10</v>
          </cell>
          <cell r="C1918">
            <v>2015</v>
          </cell>
          <cell r="D1918" t="str">
            <v>PSMC 006</v>
          </cell>
          <cell r="E1918" t="str">
            <v>All</v>
          </cell>
          <cell r="F1918" t="str">
            <v>U</v>
          </cell>
          <cell r="G1918">
            <v>7.9325364667747165</v>
          </cell>
        </row>
        <row r="1919">
          <cell r="A1919" t="str">
            <v>Rut_10-ROTORUA DIST-All-R</v>
          </cell>
          <cell r="B1919" t="str">
            <v>Rut_10</v>
          </cell>
          <cell r="C1919">
            <v>2015</v>
          </cell>
          <cell r="D1919" t="str">
            <v>ROTORUA DIST</v>
          </cell>
          <cell r="E1919" t="str">
            <v>All</v>
          </cell>
          <cell r="F1919" t="str">
            <v>R</v>
          </cell>
          <cell r="G1919">
            <v>15.850108160076914</v>
          </cell>
        </row>
        <row r="1920">
          <cell r="A1920" t="str">
            <v>Rut_10-ROTORUA DIST-All-U</v>
          </cell>
          <cell r="B1920" t="str">
            <v>Rut_10</v>
          </cell>
          <cell r="C1920">
            <v>2015</v>
          </cell>
          <cell r="D1920" t="str">
            <v>ROTORUA DIST</v>
          </cell>
          <cell r="E1920" t="str">
            <v>All</v>
          </cell>
          <cell r="F1920" t="str">
            <v>U</v>
          </cell>
          <cell r="G1920">
            <v>14.057838912827313</v>
          </cell>
        </row>
        <row r="1921">
          <cell r="A1921" t="str">
            <v>Rut_10-SOUTHLAND-All-R</v>
          </cell>
          <cell r="B1921" t="str">
            <v>Rut_10</v>
          </cell>
          <cell r="C1921">
            <v>2015</v>
          </cell>
          <cell r="D1921" t="str">
            <v>SOUTHLAND</v>
          </cell>
          <cell r="E1921" t="str">
            <v>All</v>
          </cell>
          <cell r="F1921" t="str">
            <v>R</v>
          </cell>
          <cell r="G1921">
            <v>11.678826981829877</v>
          </cell>
        </row>
        <row r="1922">
          <cell r="A1922" t="str">
            <v>Rut_10-SOUTHLAND-All-U</v>
          </cell>
          <cell r="B1922" t="str">
            <v>Rut_10</v>
          </cell>
          <cell r="C1922">
            <v>2015</v>
          </cell>
          <cell r="D1922" t="str">
            <v>SOUTHLAND</v>
          </cell>
          <cell r="E1922" t="str">
            <v>All</v>
          </cell>
          <cell r="F1922" t="str">
            <v>U</v>
          </cell>
          <cell r="G1922">
            <v>6.3926571920757969</v>
          </cell>
        </row>
        <row r="1923">
          <cell r="A1923" t="str">
            <v>Rut_10-STH CANTERBURY-All-R</v>
          </cell>
          <cell r="B1923" t="str">
            <v>Rut_10</v>
          </cell>
          <cell r="C1923">
            <v>2015</v>
          </cell>
          <cell r="D1923" t="str">
            <v>STH CANTERBURY</v>
          </cell>
          <cell r="E1923" t="str">
            <v>All</v>
          </cell>
          <cell r="F1923" t="str">
            <v>R</v>
          </cell>
          <cell r="G1923">
            <v>8.0524683134777142</v>
          </cell>
        </row>
        <row r="1924">
          <cell r="A1924" t="str">
            <v>Rut_10-STH CANTERBURY-All-U</v>
          </cell>
          <cell r="B1924" t="str">
            <v>Rut_10</v>
          </cell>
          <cell r="C1924">
            <v>2015</v>
          </cell>
          <cell r="D1924" t="str">
            <v>STH CANTERBURY</v>
          </cell>
          <cell r="E1924" t="str">
            <v>All</v>
          </cell>
          <cell r="F1924" t="str">
            <v>U</v>
          </cell>
          <cell r="G1924">
            <v>6.8147555961626312</v>
          </cell>
        </row>
        <row r="1925">
          <cell r="A1925" t="str">
            <v>Rut_10-TAURANGA CITY-All-R</v>
          </cell>
          <cell r="B1925" t="str">
            <v>Rut_10</v>
          </cell>
          <cell r="C1925">
            <v>2015</v>
          </cell>
          <cell r="D1925" t="str">
            <v>TAURANGA CITY</v>
          </cell>
          <cell r="E1925" t="str">
            <v>All</v>
          </cell>
          <cell r="F1925" t="str">
            <v>R</v>
          </cell>
          <cell r="G1925">
            <v>5.0433458294283033</v>
          </cell>
        </row>
        <row r="1926">
          <cell r="A1926" t="str">
            <v>Rut_10-TAURANGA CITY-All-U</v>
          </cell>
          <cell r="B1926" t="str">
            <v>Rut_10</v>
          </cell>
          <cell r="C1926">
            <v>2015</v>
          </cell>
          <cell r="D1926" t="str">
            <v>TAURANGA CITY</v>
          </cell>
          <cell r="E1926" t="str">
            <v>All</v>
          </cell>
          <cell r="F1926" t="str">
            <v>U</v>
          </cell>
          <cell r="G1926">
            <v>8.2342598794373743</v>
          </cell>
        </row>
        <row r="1927">
          <cell r="A1927" t="str">
            <v>Rut_10-Unknown-All-R</v>
          </cell>
          <cell r="B1927" t="str">
            <v>Rut_10</v>
          </cell>
          <cell r="C1927">
            <v>2015</v>
          </cell>
          <cell r="D1927" t="str">
            <v>Unknown</v>
          </cell>
          <cell r="E1927" t="str">
            <v>All</v>
          </cell>
          <cell r="F1927" t="str">
            <v>R</v>
          </cell>
          <cell r="G1927">
            <v>13.068739770867431</v>
          </cell>
        </row>
        <row r="1928">
          <cell r="A1928" t="str">
            <v>Rut_10-Unknown-All-U</v>
          </cell>
          <cell r="B1928" t="str">
            <v>Rut_10</v>
          </cell>
          <cell r="C1928">
            <v>2015</v>
          </cell>
          <cell r="D1928" t="str">
            <v>Unknown</v>
          </cell>
          <cell r="E1928" t="str">
            <v>All</v>
          </cell>
          <cell r="F1928" t="str">
            <v>U</v>
          </cell>
          <cell r="G1928">
            <v>1.25</v>
          </cell>
        </row>
        <row r="1929">
          <cell r="A1929" t="str">
            <v>Rut_10-WELLINGTON-All-R</v>
          </cell>
          <cell r="B1929" t="str">
            <v>Rut_10</v>
          </cell>
          <cell r="C1929">
            <v>2015</v>
          </cell>
          <cell r="D1929" t="str">
            <v>WELLINGTON</v>
          </cell>
          <cell r="E1929" t="str">
            <v>All</v>
          </cell>
          <cell r="F1929" t="str">
            <v>R</v>
          </cell>
          <cell r="G1929">
            <v>5.968514521564618</v>
          </cell>
        </row>
        <row r="1930">
          <cell r="A1930" t="str">
            <v>Rut_10-WELLINGTON-All-U</v>
          </cell>
          <cell r="B1930" t="str">
            <v>Rut_10</v>
          </cell>
          <cell r="C1930">
            <v>2015</v>
          </cell>
          <cell r="D1930" t="str">
            <v>WELLINGTON</v>
          </cell>
          <cell r="E1930" t="str">
            <v>All</v>
          </cell>
          <cell r="F1930" t="str">
            <v>U</v>
          </cell>
          <cell r="G1930">
            <v>3.2</v>
          </cell>
        </row>
        <row r="1931">
          <cell r="A1931" t="str">
            <v>Rut_10-WEST COAST-All-R</v>
          </cell>
          <cell r="B1931" t="str">
            <v>Rut_10</v>
          </cell>
          <cell r="C1931">
            <v>2015</v>
          </cell>
          <cell r="D1931" t="str">
            <v>WEST COAST</v>
          </cell>
          <cell r="E1931" t="str">
            <v>All</v>
          </cell>
          <cell r="F1931" t="str">
            <v>R</v>
          </cell>
          <cell r="G1931">
            <v>9.0644971205015423</v>
          </cell>
        </row>
        <row r="1932">
          <cell r="A1932" t="str">
            <v>Rut_10-WEST COAST-All-U</v>
          </cell>
          <cell r="B1932" t="str">
            <v>Rut_10</v>
          </cell>
          <cell r="C1932">
            <v>2015</v>
          </cell>
          <cell r="D1932" t="str">
            <v>WEST COAST</v>
          </cell>
          <cell r="E1932" t="str">
            <v>All</v>
          </cell>
          <cell r="F1932" t="str">
            <v>U</v>
          </cell>
          <cell r="G1932">
            <v>6.5867558402411452</v>
          </cell>
        </row>
        <row r="1933">
          <cell r="A1933" t="str">
            <v>Rut_10-WEST WAIKATO-All-R</v>
          </cell>
          <cell r="B1933" t="str">
            <v>Rut_10</v>
          </cell>
          <cell r="C1933">
            <v>2015</v>
          </cell>
          <cell r="D1933" t="str">
            <v>WEST WAIKATO</v>
          </cell>
          <cell r="E1933" t="str">
            <v>All</v>
          </cell>
          <cell r="F1933" t="str">
            <v>R</v>
          </cell>
          <cell r="G1933">
            <v>9.7446742462457809</v>
          </cell>
        </row>
        <row r="1934">
          <cell r="A1934" t="str">
            <v>Rut_10-WEST WAIKATO-All-U</v>
          </cell>
          <cell r="B1934" t="str">
            <v>Rut_10</v>
          </cell>
          <cell r="C1934">
            <v>2015</v>
          </cell>
          <cell r="D1934" t="str">
            <v>WEST WAIKATO</v>
          </cell>
          <cell r="E1934" t="str">
            <v>All</v>
          </cell>
          <cell r="F1934" t="str">
            <v>U</v>
          </cell>
          <cell r="G1934">
            <v>4.4593673302427055</v>
          </cell>
        </row>
        <row r="1935">
          <cell r="A1935" t="str">
            <v>Rut_10-WEST WHANGANUI-All-R</v>
          </cell>
          <cell r="B1935" t="str">
            <v>Rut_10</v>
          </cell>
          <cell r="C1935">
            <v>2015</v>
          </cell>
          <cell r="D1935" t="str">
            <v>WEST WHANGANUI</v>
          </cell>
          <cell r="E1935" t="str">
            <v>All</v>
          </cell>
          <cell r="F1935" t="str">
            <v>R</v>
          </cell>
          <cell r="G1935">
            <v>12.556594232963386</v>
          </cell>
        </row>
        <row r="1936">
          <cell r="A1936" t="str">
            <v>Rut_10-WEST WHANGANUI-All-U</v>
          </cell>
          <cell r="B1936" t="str">
            <v>Rut_10</v>
          </cell>
          <cell r="C1936">
            <v>2015</v>
          </cell>
          <cell r="D1936" t="str">
            <v>WEST WHANGANUI</v>
          </cell>
          <cell r="E1936" t="str">
            <v>All</v>
          </cell>
          <cell r="F1936" t="str">
            <v>U</v>
          </cell>
          <cell r="G1936">
            <v>7.6733668341708539</v>
          </cell>
        </row>
        <row r="1937">
          <cell r="A1937" t="str">
            <v>Rut_10-Auckland Alliance-All-All</v>
          </cell>
          <cell r="B1937" t="str">
            <v>Rut_10</v>
          </cell>
          <cell r="C1937">
            <v>2015</v>
          </cell>
          <cell r="D1937" t="str">
            <v>AUCK ALLIANCE</v>
          </cell>
          <cell r="E1937" t="str">
            <v>All</v>
          </cell>
          <cell r="F1937" t="str">
            <v>All</v>
          </cell>
          <cell r="G1937">
            <v>1.4171345029239766</v>
          </cell>
        </row>
        <row r="1938">
          <cell r="A1938" t="str">
            <v>Rut_10-BOP EAST-All-All</v>
          </cell>
          <cell r="B1938" t="str">
            <v>Rut_10</v>
          </cell>
          <cell r="C1938">
            <v>2015</v>
          </cell>
          <cell r="D1938" t="str">
            <v>BOP EAST</v>
          </cell>
          <cell r="E1938" t="str">
            <v>All</v>
          </cell>
          <cell r="F1938" t="str">
            <v>All</v>
          </cell>
          <cell r="G1938">
            <v>9.1622559397788752</v>
          </cell>
        </row>
        <row r="1939">
          <cell r="A1939" t="str">
            <v>Rut_10-BOP WEST-All-All</v>
          </cell>
          <cell r="B1939" t="str">
            <v>Rut_10</v>
          </cell>
          <cell r="C1939">
            <v>2015</v>
          </cell>
          <cell r="D1939" t="str">
            <v>BOP WEST</v>
          </cell>
          <cell r="E1939" t="str">
            <v>All</v>
          </cell>
          <cell r="F1939" t="str">
            <v>All</v>
          </cell>
          <cell r="G1939">
            <v>9.9848340263104092</v>
          </cell>
        </row>
        <row r="1940">
          <cell r="A1940" t="str">
            <v>Rut_10-CENTRAL WAIKATO-All-All</v>
          </cell>
          <cell r="B1940" t="str">
            <v>Rut_10</v>
          </cell>
          <cell r="C1940">
            <v>2015</v>
          </cell>
          <cell r="D1940" t="str">
            <v>CENTRAL WAIKATO</v>
          </cell>
          <cell r="E1940" t="str">
            <v>All</v>
          </cell>
          <cell r="F1940" t="str">
            <v>All</v>
          </cell>
          <cell r="G1940">
            <v>15.807494009149663</v>
          </cell>
        </row>
        <row r="1941">
          <cell r="A1941" t="str">
            <v>Rut_10-COASTAL OTAGO-All-All</v>
          </cell>
          <cell r="B1941" t="str">
            <v>Rut_10</v>
          </cell>
          <cell r="C1941">
            <v>2015</v>
          </cell>
          <cell r="D1941" t="str">
            <v>COASTAL OTAGO</v>
          </cell>
          <cell r="E1941" t="str">
            <v>All</v>
          </cell>
          <cell r="F1941" t="str">
            <v>All</v>
          </cell>
          <cell r="G1941">
            <v>11.281016520412553</v>
          </cell>
        </row>
        <row r="1942">
          <cell r="A1942" t="str">
            <v>Rut_10-EAST WAIKATO-All-All</v>
          </cell>
          <cell r="B1942" t="str">
            <v>Rut_10</v>
          </cell>
          <cell r="C1942">
            <v>2015</v>
          </cell>
          <cell r="D1942" t="str">
            <v>EAST WAIKATO</v>
          </cell>
          <cell r="E1942" t="str">
            <v>All</v>
          </cell>
          <cell r="F1942" t="str">
            <v>All</v>
          </cell>
          <cell r="G1942">
            <v>13.217264187116564</v>
          </cell>
        </row>
        <row r="1943">
          <cell r="A1943" t="str">
            <v>Rut_10-EAST WHANGANUI-All-All</v>
          </cell>
          <cell r="B1943" t="str">
            <v>Rut_10</v>
          </cell>
          <cell r="C1943">
            <v>2015</v>
          </cell>
          <cell r="D1943" t="str">
            <v>EAST WHANGANUI</v>
          </cell>
          <cell r="E1943" t="str">
            <v>All</v>
          </cell>
          <cell r="F1943" t="str">
            <v>All</v>
          </cell>
          <cell r="G1943">
            <v>8.9018625510080405</v>
          </cell>
        </row>
        <row r="1944">
          <cell r="A1944" t="str">
            <v>Rut_10-GISBORNE-All-All</v>
          </cell>
          <cell r="B1944" t="str">
            <v>Rut_10</v>
          </cell>
          <cell r="C1944">
            <v>2015</v>
          </cell>
          <cell r="D1944" t="str">
            <v>GISBORNE</v>
          </cell>
          <cell r="E1944" t="str">
            <v>All</v>
          </cell>
          <cell r="F1944" t="str">
            <v>All</v>
          </cell>
          <cell r="G1944">
            <v>14.99553922458114</v>
          </cell>
        </row>
        <row r="1945">
          <cell r="A1945" t="str">
            <v>Rut_10-MARLBOROUGH-All-All</v>
          </cell>
          <cell r="B1945" t="str">
            <v>Rut_10</v>
          </cell>
          <cell r="C1945">
            <v>2015</v>
          </cell>
          <cell r="D1945" t="str">
            <v>MARLBOROUGH</v>
          </cell>
          <cell r="E1945" t="str">
            <v>All</v>
          </cell>
          <cell r="F1945" t="str">
            <v>All</v>
          </cell>
          <cell r="G1945">
            <v>7.4332973473164712</v>
          </cell>
        </row>
        <row r="1946">
          <cell r="A1946" t="str">
            <v>Rut_10-NAPIER-All-All</v>
          </cell>
          <cell r="B1946" t="str">
            <v>Rut_10</v>
          </cell>
          <cell r="C1946">
            <v>2015</v>
          </cell>
          <cell r="D1946" t="str">
            <v>NAPIER</v>
          </cell>
          <cell r="E1946" t="str">
            <v>All</v>
          </cell>
          <cell r="F1946" t="str">
            <v>All</v>
          </cell>
          <cell r="G1946">
            <v>8.3144017694724663</v>
          </cell>
        </row>
        <row r="1947">
          <cell r="A1947" t="str">
            <v>Rut_10-NELSON-All-All</v>
          </cell>
          <cell r="B1947" t="str">
            <v>Rut_10</v>
          </cell>
          <cell r="C1947">
            <v>2015</v>
          </cell>
          <cell r="D1947" t="str">
            <v>NELSON</v>
          </cell>
          <cell r="E1947" t="str">
            <v>All</v>
          </cell>
          <cell r="F1947" t="str">
            <v>All</v>
          </cell>
          <cell r="G1947">
            <v>8.5972070383674311</v>
          </cell>
        </row>
        <row r="1948">
          <cell r="A1948" t="str">
            <v>Rut_10-NORTHLAND-All-All</v>
          </cell>
          <cell r="B1948" t="str">
            <v>Rut_10</v>
          </cell>
          <cell r="C1948">
            <v>2015</v>
          </cell>
          <cell r="D1948" t="str">
            <v>NORTHLAND</v>
          </cell>
          <cell r="E1948" t="str">
            <v>All</v>
          </cell>
          <cell r="F1948" t="str">
            <v>All</v>
          </cell>
          <cell r="G1948">
            <v>14.264115408258021</v>
          </cell>
        </row>
        <row r="1949">
          <cell r="A1949" t="str">
            <v>Rut_10-NTH CANTERBURY-All-All</v>
          </cell>
          <cell r="B1949" t="str">
            <v>Rut_10</v>
          </cell>
          <cell r="C1949">
            <v>2015</v>
          </cell>
          <cell r="D1949" t="str">
            <v>NTH CANTERBURY</v>
          </cell>
          <cell r="E1949" t="str">
            <v>All</v>
          </cell>
          <cell r="F1949" t="str">
            <v>All</v>
          </cell>
          <cell r="G1949">
            <v>6.9625048070760158</v>
          </cell>
        </row>
        <row r="1950">
          <cell r="A1950" t="str">
            <v>Rut_10-OTAGO CENTRAL-All-All</v>
          </cell>
          <cell r="B1950" t="str">
            <v>Rut_10</v>
          </cell>
          <cell r="C1950">
            <v>2015</v>
          </cell>
          <cell r="D1950" t="str">
            <v>OTAGO CENTRAL</v>
          </cell>
          <cell r="E1950" t="str">
            <v>All</v>
          </cell>
          <cell r="F1950" t="str">
            <v>All</v>
          </cell>
          <cell r="G1950">
            <v>10.744368403386417</v>
          </cell>
        </row>
        <row r="1951">
          <cell r="A1951" t="str">
            <v>Rut_10-PSMC005-All-All</v>
          </cell>
          <cell r="B1951" t="str">
            <v>Rut_10</v>
          </cell>
          <cell r="C1951">
            <v>2015</v>
          </cell>
          <cell r="D1951" t="str">
            <v>PSMC 005</v>
          </cell>
          <cell r="E1951" t="str">
            <v>All</v>
          </cell>
          <cell r="F1951" t="str">
            <v>All</v>
          </cell>
          <cell r="G1951">
            <v>11.410042208934225</v>
          </cell>
        </row>
        <row r="1952">
          <cell r="A1952" t="str">
            <v>Rut_10-PSMC006-All-All</v>
          </cell>
          <cell r="B1952" t="str">
            <v>Rut_10</v>
          </cell>
          <cell r="C1952">
            <v>2015</v>
          </cell>
          <cell r="D1952" t="str">
            <v>PSMC 006</v>
          </cell>
          <cell r="E1952" t="str">
            <v>All</v>
          </cell>
          <cell r="F1952" t="str">
            <v>All</v>
          </cell>
          <cell r="G1952">
            <v>7.3828012030771006</v>
          </cell>
        </row>
        <row r="1953">
          <cell r="A1953" t="str">
            <v>Rut_10-ROTORUA DIST-All-All</v>
          </cell>
          <cell r="B1953" t="str">
            <v>Rut_10</v>
          </cell>
          <cell r="C1953">
            <v>2015</v>
          </cell>
          <cell r="D1953" t="str">
            <v>ROTORUA DIST</v>
          </cell>
          <cell r="E1953" t="str">
            <v>All</v>
          </cell>
          <cell r="F1953" t="str">
            <v>All</v>
          </cell>
          <cell r="G1953">
            <v>15.575054682333791</v>
          </cell>
        </row>
        <row r="1954">
          <cell r="A1954" t="str">
            <v>Rut_10-SOUTHLAND-All-All</v>
          </cell>
          <cell r="B1954" t="str">
            <v>Rut_10</v>
          </cell>
          <cell r="C1954">
            <v>2015</v>
          </cell>
          <cell r="D1954" t="str">
            <v>SOUTHLAND</v>
          </cell>
          <cell r="E1954" t="str">
            <v>All</v>
          </cell>
          <cell r="F1954" t="str">
            <v>All</v>
          </cell>
          <cell r="G1954">
            <v>11.369146735291149</v>
          </cell>
        </row>
        <row r="1955">
          <cell r="A1955" t="str">
            <v>Rut_10-STH CANTERBURY-All-All</v>
          </cell>
          <cell r="B1955" t="str">
            <v>Rut_10</v>
          </cell>
          <cell r="C1955">
            <v>2015</v>
          </cell>
          <cell r="D1955" t="str">
            <v>STH CANTERBURY</v>
          </cell>
          <cell r="E1955" t="str">
            <v>All</v>
          </cell>
          <cell r="F1955" t="str">
            <v>All</v>
          </cell>
          <cell r="G1955">
            <v>7.9572763684913221</v>
          </cell>
        </row>
        <row r="1956">
          <cell r="A1956" t="str">
            <v>Rut_10-TAURANGA CITY-All-All</v>
          </cell>
          <cell r="B1956" t="str">
            <v>Rut_10</v>
          </cell>
          <cell r="C1956">
            <v>2015</v>
          </cell>
          <cell r="D1956" t="str">
            <v>TAURANGA CITY</v>
          </cell>
          <cell r="E1956" t="str">
            <v>All</v>
          </cell>
          <cell r="F1956" t="str">
            <v>All</v>
          </cell>
          <cell r="G1956">
            <v>6.904296875</v>
          </cell>
        </row>
        <row r="1957">
          <cell r="A1957" t="str">
            <v>Rut_10-Unknown-All-All</v>
          </cell>
          <cell r="B1957" t="str">
            <v>Rut_10</v>
          </cell>
          <cell r="C1957">
            <v>2015</v>
          </cell>
          <cell r="D1957" t="str">
            <v>Unknown</v>
          </cell>
          <cell r="E1957" t="str">
            <v>All</v>
          </cell>
          <cell r="F1957" t="str">
            <v>All</v>
          </cell>
          <cell r="G1957">
            <v>12.822516025641026</v>
          </cell>
        </row>
        <row r="1958">
          <cell r="A1958" t="str">
            <v>Rut_10-WELLINGTON-All-All</v>
          </cell>
          <cell r="B1958" t="str">
            <v>Rut_10</v>
          </cell>
          <cell r="C1958">
            <v>2015</v>
          </cell>
          <cell r="D1958" t="str">
            <v>WELLINGTON</v>
          </cell>
          <cell r="E1958" t="str">
            <v>All</v>
          </cell>
          <cell r="F1958" t="str">
            <v>All</v>
          </cell>
          <cell r="G1958">
            <v>5.5204068678790188</v>
          </cell>
        </row>
        <row r="1959">
          <cell r="A1959" t="str">
            <v>Rut_10-WEST COAST-All-All</v>
          </cell>
          <cell r="B1959" t="str">
            <v>Rut_10</v>
          </cell>
          <cell r="C1959">
            <v>2015</v>
          </cell>
          <cell r="D1959" t="str">
            <v>WEST COAST</v>
          </cell>
          <cell r="E1959" t="str">
            <v>All</v>
          </cell>
          <cell r="F1959" t="str">
            <v>All</v>
          </cell>
          <cell r="G1959">
            <v>8.9143858287488307</v>
          </cell>
        </row>
        <row r="1960">
          <cell r="A1960" t="str">
            <v>Rut_10-WEST WAIKATO-All-All</v>
          </cell>
          <cell r="B1960" t="str">
            <v>Rut_10</v>
          </cell>
          <cell r="C1960">
            <v>2015</v>
          </cell>
          <cell r="D1960" t="str">
            <v>WEST WAIKATO</v>
          </cell>
          <cell r="E1960" t="str">
            <v>All</v>
          </cell>
          <cell r="F1960" t="str">
            <v>All</v>
          </cell>
          <cell r="G1960">
            <v>9.0863000203818203</v>
          </cell>
        </row>
        <row r="1961">
          <cell r="A1961" t="str">
            <v>Rut_10-WEST WHANGANUI-All-All</v>
          </cell>
          <cell r="B1961" t="str">
            <v>Rut_10</v>
          </cell>
          <cell r="C1961">
            <v>2015</v>
          </cell>
          <cell r="D1961" t="str">
            <v>WEST WHANGANUI</v>
          </cell>
          <cell r="E1961" t="str">
            <v>All</v>
          </cell>
          <cell r="F1961" t="str">
            <v>All</v>
          </cell>
          <cell r="G1961">
            <v>12.152141081897422</v>
          </cell>
        </row>
        <row r="1962">
          <cell r="A1962" t="str">
            <v>Rut_10-National-High Volume-R</v>
          </cell>
          <cell r="B1962" t="str">
            <v>Rut_10</v>
          </cell>
          <cell r="C1962">
            <v>2015</v>
          </cell>
          <cell r="D1962" t="str">
            <v>National</v>
          </cell>
          <cell r="E1962" t="str">
            <v>High Volume</v>
          </cell>
          <cell r="F1962" t="str">
            <v>R</v>
          </cell>
          <cell r="G1962">
            <v>5.8732564202841875</v>
          </cell>
        </row>
        <row r="1963">
          <cell r="A1963" t="str">
            <v>Rut_10-National-High Volume-U</v>
          </cell>
          <cell r="B1963" t="str">
            <v>Rut_10</v>
          </cell>
          <cell r="C1963">
            <v>2015</v>
          </cell>
          <cell r="D1963" t="str">
            <v>National</v>
          </cell>
          <cell r="E1963" t="str">
            <v>High Volume</v>
          </cell>
          <cell r="F1963" t="str">
            <v>U</v>
          </cell>
          <cell r="G1963">
            <v>5.0849312213422255</v>
          </cell>
        </row>
        <row r="1964">
          <cell r="A1964" t="str">
            <v>Rut_10-National-National Strategic-R</v>
          </cell>
          <cell r="B1964" t="str">
            <v>Rut_10</v>
          </cell>
          <cell r="C1964">
            <v>2015</v>
          </cell>
          <cell r="D1964" t="str">
            <v>National</v>
          </cell>
          <cell r="E1964" t="str">
            <v>National Strategic</v>
          </cell>
          <cell r="F1964" t="str">
            <v>R</v>
          </cell>
          <cell r="G1964">
            <v>10.770874203298785</v>
          </cell>
        </row>
        <row r="1965">
          <cell r="A1965" t="str">
            <v>Rut_10-National-National Strategic-U</v>
          </cell>
          <cell r="B1965" t="str">
            <v>Rut_10</v>
          </cell>
          <cell r="C1965">
            <v>2015</v>
          </cell>
          <cell r="D1965" t="str">
            <v>National</v>
          </cell>
          <cell r="E1965" t="str">
            <v>National Strategic</v>
          </cell>
          <cell r="F1965" t="str">
            <v>U</v>
          </cell>
          <cell r="G1965">
            <v>6.7257747708424267</v>
          </cell>
        </row>
        <row r="1966">
          <cell r="A1966" t="str">
            <v>Rut_10-National-Regional Connector-R</v>
          </cell>
          <cell r="B1966" t="str">
            <v>Rut_10</v>
          </cell>
          <cell r="C1966">
            <v>2015</v>
          </cell>
          <cell r="D1966" t="str">
            <v>National</v>
          </cell>
          <cell r="E1966" t="str">
            <v>Regional Connector</v>
          </cell>
          <cell r="F1966" t="str">
            <v>R</v>
          </cell>
          <cell r="G1966">
            <v>10.33959845220215</v>
          </cell>
        </row>
        <row r="1967">
          <cell r="A1967" t="str">
            <v>Rut_10-National-Regional Connector-U</v>
          </cell>
          <cell r="B1967" t="str">
            <v>Rut_10</v>
          </cell>
          <cell r="C1967">
            <v>2015</v>
          </cell>
          <cell r="D1967" t="str">
            <v>National</v>
          </cell>
          <cell r="E1967" t="str">
            <v>Regional Connector</v>
          </cell>
          <cell r="F1967" t="str">
            <v>U</v>
          </cell>
          <cell r="G1967">
            <v>6.0815632608513139</v>
          </cell>
        </row>
        <row r="1968">
          <cell r="A1968" t="str">
            <v>Rut_10-National-Regional Distributor-R</v>
          </cell>
          <cell r="B1968" t="str">
            <v>Rut_10</v>
          </cell>
          <cell r="C1968">
            <v>2015</v>
          </cell>
          <cell r="D1968" t="str">
            <v>National</v>
          </cell>
          <cell r="E1968" t="str">
            <v>Regional Distributor</v>
          </cell>
          <cell r="F1968" t="str">
            <v>R</v>
          </cell>
          <cell r="G1968">
            <v>10.358229330656263</v>
          </cell>
        </row>
        <row r="1969">
          <cell r="A1969" t="str">
            <v>Rut_10-National-Regional Distributor-U</v>
          </cell>
          <cell r="B1969" t="str">
            <v>Rut_10</v>
          </cell>
          <cell r="C1969">
            <v>2015</v>
          </cell>
          <cell r="D1969" t="str">
            <v>National</v>
          </cell>
          <cell r="E1969" t="str">
            <v>Regional Distributor</v>
          </cell>
          <cell r="F1969" t="str">
            <v>U</v>
          </cell>
          <cell r="G1969">
            <v>8.3577992914518227</v>
          </cell>
        </row>
        <row r="1970">
          <cell r="A1970" t="str">
            <v>Rut_10-National-Regional Strategic-R</v>
          </cell>
          <cell r="B1970" t="str">
            <v>Rut_10</v>
          </cell>
          <cell r="C1970">
            <v>2015</v>
          </cell>
          <cell r="D1970" t="str">
            <v>National</v>
          </cell>
          <cell r="E1970" t="str">
            <v>Regional Strategic</v>
          </cell>
          <cell r="F1970" t="str">
            <v>R</v>
          </cell>
          <cell r="G1970">
            <v>12.466409424392658</v>
          </cell>
        </row>
        <row r="1971">
          <cell r="A1971" t="str">
            <v>Rut_10-National-Regional Strategic-U</v>
          </cell>
          <cell r="B1971" t="str">
            <v>Rut_10</v>
          </cell>
          <cell r="C1971">
            <v>2015</v>
          </cell>
          <cell r="D1971" t="str">
            <v>National</v>
          </cell>
          <cell r="E1971" t="str">
            <v>Regional Strategic</v>
          </cell>
          <cell r="F1971" t="str">
            <v>U</v>
          </cell>
          <cell r="G1971">
            <v>6.9611070206591883</v>
          </cell>
        </row>
        <row r="1972">
          <cell r="A1972" t="str">
            <v>Rut_10-National-High Volume-All</v>
          </cell>
          <cell r="B1972" t="str">
            <v>Rut_10</v>
          </cell>
          <cell r="C1972">
            <v>2015</v>
          </cell>
          <cell r="D1972" t="str">
            <v>National</v>
          </cell>
          <cell r="E1972" t="str">
            <v>High Volume</v>
          </cell>
          <cell r="F1972" t="str">
            <v>All</v>
          </cell>
          <cell r="G1972">
            <v>5.7666563327884557</v>
          </cell>
        </row>
        <row r="1973">
          <cell r="A1973" t="str">
            <v>Rut_10-National-National Strategic-All</v>
          </cell>
          <cell r="B1973" t="str">
            <v>Rut_10</v>
          </cell>
          <cell r="C1973">
            <v>2015</v>
          </cell>
          <cell r="D1973" t="str">
            <v>National</v>
          </cell>
          <cell r="E1973" t="str">
            <v>National Strategic</v>
          </cell>
          <cell r="F1973" t="str">
            <v>All</v>
          </cell>
          <cell r="G1973">
            <v>10.351275685383762</v>
          </cell>
        </row>
        <row r="1974">
          <cell r="A1974" t="str">
            <v>Rut_10-National-Regional Connector-All</v>
          </cell>
          <cell r="B1974" t="str">
            <v>Rut_10</v>
          </cell>
          <cell r="C1974">
            <v>2015</v>
          </cell>
          <cell r="D1974" t="str">
            <v>National</v>
          </cell>
          <cell r="E1974" t="str">
            <v>Regional Connector</v>
          </cell>
          <cell r="F1974" t="str">
            <v>All</v>
          </cell>
          <cell r="G1974">
            <v>10.114820904650895</v>
          </cell>
        </row>
        <row r="1975">
          <cell r="A1975" t="str">
            <v>Rut_10-National-Regional Distributor-All</v>
          </cell>
          <cell r="B1975" t="str">
            <v>Rut_10</v>
          </cell>
          <cell r="C1975">
            <v>2015</v>
          </cell>
          <cell r="D1975" t="str">
            <v>National</v>
          </cell>
          <cell r="E1975" t="str">
            <v>Regional Distributor</v>
          </cell>
          <cell r="F1975" t="str">
            <v>All</v>
          </cell>
          <cell r="G1975">
            <v>10.223396458377662</v>
          </cell>
        </row>
        <row r="1976">
          <cell r="A1976" t="str">
            <v>Rut_10-National-Regional Strategic-All</v>
          </cell>
          <cell r="B1976" t="str">
            <v>Rut_10</v>
          </cell>
          <cell r="C1976">
            <v>2015</v>
          </cell>
          <cell r="D1976" t="str">
            <v>National</v>
          </cell>
          <cell r="E1976" t="str">
            <v>Regional Strategic</v>
          </cell>
          <cell r="F1976" t="str">
            <v>All</v>
          </cell>
          <cell r="G1976">
            <v>11.921489109046714</v>
          </cell>
        </row>
        <row r="1977">
          <cell r="A1977" t="str">
            <v>Rut_10-National-All-R</v>
          </cell>
          <cell r="B1977" t="str">
            <v>Rut_10</v>
          </cell>
          <cell r="C1977">
            <v>2015</v>
          </cell>
          <cell r="D1977" t="str">
            <v>National</v>
          </cell>
          <cell r="E1977" t="str">
            <v>All</v>
          </cell>
          <cell r="F1977" t="str">
            <v>R</v>
          </cell>
          <cell r="G1977">
            <v>10.431365595106808</v>
          </cell>
        </row>
        <row r="1978">
          <cell r="A1978" t="str">
            <v>Rut_10-National-All-U</v>
          </cell>
          <cell r="B1978" t="str">
            <v>Rut_10</v>
          </cell>
          <cell r="C1978">
            <v>2015</v>
          </cell>
          <cell r="D1978" t="str">
            <v>National</v>
          </cell>
          <cell r="E1978" t="str">
            <v>All</v>
          </cell>
          <cell r="F1978" t="str">
            <v>U</v>
          </cell>
          <cell r="G1978">
            <v>6.951303342098659</v>
          </cell>
        </row>
        <row r="1979">
          <cell r="A1979" t="str">
            <v>Rut_10-National-All-All</v>
          </cell>
          <cell r="B1979" t="str">
            <v>Rut_10</v>
          </cell>
          <cell r="C1979">
            <v>2015</v>
          </cell>
          <cell r="D1979" t="str">
            <v>National</v>
          </cell>
          <cell r="E1979" t="str">
            <v>All</v>
          </cell>
          <cell r="F1979" t="str">
            <v>All</v>
          </cell>
          <cell r="G1979">
            <v>10.146805860635919</v>
          </cell>
        </row>
        <row r="1980">
          <cell r="A1980" t="str">
            <v>CI-Auckland Alliance-High Volume-R</v>
          </cell>
          <cell r="B1980" t="str">
            <v>CI</v>
          </cell>
          <cell r="C1980">
            <v>2015</v>
          </cell>
          <cell r="D1980" t="str">
            <v>AUCK ALLIANCE</v>
          </cell>
          <cell r="E1980" t="str">
            <v>High Volume</v>
          </cell>
          <cell r="F1980" t="str">
            <v>R</v>
          </cell>
          <cell r="G1980">
            <v>0.75304095999999998</v>
          </cell>
        </row>
        <row r="1981">
          <cell r="A1981" t="str">
            <v>CI-Auckland Alliance-Regional Connector-All</v>
          </cell>
          <cell r="B1981" t="str">
            <v>CI</v>
          </cell>
          <cell r="C1981">
            <v>2015</v>
          </cell>
          <cell r="D1981" t="str">
            <v>AUCK ALLIANCE</v>
          </cell>
          <cell r="E1981" t="str">
            <v>Regional Connector</v>
          </cell>
          <cell r="F1981" t="str">
            <v>All</v>
          </cell>
          <cell r="G1981">
            <v>1.7339034200000001</v>
          </cell>
        </row>
        <row r="1982">
          <cell r="A1982" t="str">
            <v>CI-Auckland Alliance-Regional Connector-U</v>
          </cell>
          <cell r="B1982" t="str">
            <v>CI</v>
          </cell>
          <cell r="C1982">
            <v>2015</v>
          </cell>
          <cell r="D1982" t="str">
            <v>AUCK ALLIANCE</v>
          </cell>
          <cell r="E1982" t="str">
            <v>Regional Connector</v>
          </cell>
          <cell r="F1982" t="str">
            <v>U</v>
          </cell>
          <cell r="G1982">
            <v>0.11134601</v>
          </cell>
        </row>
        <row r="1983">
          <cell r="A1983" t="str">
            <v>CI-BOP EAST-All-R</v>
          </cell>
          <cell r="B1983" t="str">
            <v>CI</v>
          </cell>
          <cell r="C1983">
            <v>2015</v>
          </cell>
          <cell r="D1983" t="str">
            <v>BOP EAST</v>
          </cell>
          <cell r="E1983" t="str">
            <v>All</v>
          </cell>
          <cell r="F1983" t="str">
            <v>R</v>
          </cell>
          <cell r="G1983">
            <v>1.6774732999999999</v>
          </cell>
        </row>
        <row r="1984">
          <cell r="A1984" t="str">
            <v>CI-BOP EAST-Regional Connector-R</v>
          </cell>
          <cell r="B1984" t="str">
            <v>CI</v>
          </cell>
          <cell r="C1984">
            <v>2015</v>
          </cell>
          <cell r="D1984" t="str">
            <v>BOP EAST</v>
          </cell>
          <cell r="E1984" t="str">
            <v>Regional Connector</v>
          </cell>
          <cell r="F1984" t="str">
            <v>R</v>
          </cell>
          <cell r="G1984">
            <v>1.7167180900000001</v>
          </cell>
        </row>
        <row r="1985">
          <cell r="A1985" t="str">
            <v>CI-BOP EAST-Regional Connector-U</v>
          </cell>
          <cell r="B1985" t="str">
            <v>CI</v>
          </cell>
          <cell r="C1985">
            <v>2015</v>
          </cell>
          <cell r="D1985" t="str">
            <v>BOP EAST</v>
          </cell>
          <cell r="E1985" t="str">
            <v>Regional Connector</v>
          </cell>
          <cell r="F1985" t="str">
            <v>U</v>
          </cell>
          <cell r="G1985">
            <v>5.7383900900000002</v>
          </cell>
        </row>
        <row r="1986">
          <cell r="A1986" t="str">
            <v>CI-BOP EAST-Regional Distributor-R</v>
          </cell>
          <cell r="B1986" t="str">
            <v>CI</v>
          </cell>
          <cell r="C1986">
            <v>2015</v>
          </cell>
          <cell r="D1986" t="str">
            <v>BOP EAST</v>
          </cell>
          <cell r="E1986" t="str">
            <v>Regional Distributor</v>
          </cell>
          <cell r="F1986" t="str">
            <v>R</v>
          </cell>
          <cell r="G1986">
            <v>1.6336222899999999</v>
          </cell>
        </row>
        <row r="1987">
          <cell r="A1987" t="str">
            <v>CI-BOP EAST-Regional Distributor-U</v>
          </cell>
          <cell r="B1987" t="str">
            <v>CI</v>
          </cell>
          <cell r="C1987">
            <v>2015</v>
          </cell>
          <cell r="D1987" t="str">
            <v>BOP EAST</v>
          </cell>
          <cell r="E1987" t="str">
            <v>Regional Distributor</v>
          </cell>
          <cell r="F1987" t="str">
            <v>U</v>
          </cell>
          <cell r="G1987">
            <v>5.3002356400000004</v>
          </cell>
        </row>
        <row r="1988">
          <cell r="A1988" t="str">
            <v>CI-BOP WEST-All-All</v>
          </cell>
          <cell r="B1988" t="str">
            <v>CI</v>
          </cell>
          <cell r="C1988">
            <v>2015</v>
          </cell>
          <cell r="D1988" t="str">
            <v>BOP WEST</v>
          </cell>
          <cell r="E1988" t="str">
            <v>All</v>
          </cell>
          <cell r="F1988" t="str">
            <v>All</v>
          </cell>
          <cell r="G1988">
            <v>1.7674796399999999</v>
          </cell>
        </row>
        <row r="1989">
          <cell r="A1989" t="str">
            <v>CI-BOP WEST-All-R</v>
          </cell>
          <cell r="B1989" t="str">
            <v>CI</v>
          </cell>
          <cell r="C1989">
            <v>2015</v>
          </cell>
          <cell r="D1989" t="str">
            <v>BOP WEST</v>
          </cell>
          <cell r="E1989" t="str">
            <v>All</v>
          </cell>
          <cell r="F1989" t="str">
            <v>R</v>
          </cell>
          <cell r="G1989">
            <v>1.3997149900000001</v>
          </cell>
        </row>
        <row r="1990">
          <cell r="A1990" t="str">
            <v>CI-BOP WEST-High Volume-R</v>
          </cell>
          <cell r="B1990" t="str">
            <v>CI</v>
          </cell>
          <cell r="C1990">
            <v>2015</v>
          </cell>
          <cell r="D1990" t="str">
            <v>BOP WEST</v>
          </cell>
          <cell r="E1990" t="str">
            <v>High Volume</v>
          </cell>
          <cell r="F1990" t="str">
            <v>R</v>
          </cell>
          <cell r="G1990">
            <v>2.93326865</v>
          </cell>
        </row>
        <row r="1991">
          <cell r="A1991" t="str">
            <v>CI-BOP WEST-Regional Connector-All</v>
          </cell>
          <cell r="B1991" t="str">
            <v>CI</v>
          </cell>
          <cell r="C1991">
            <v>2015</v>
          </cell>
          <cell r="D1991" t="str">
            <v>BOP WEST</v>
          </cell>
          <cell r="E1991" t="str">
            <v>Regional Connector</v>
          </cell>
          <cell r="F1991" t="str">
            <v>All</v>
          </cell>
          <cell r="G1991">
            <v>3.2438606499999998</v>
          </cell>
        </row>
        <row r="1992">
          <cell r="A1992" t="str">
            <v>CI-BOP WEST-Regional Connector-R</v>
          </cell>
          <cell r="B1992" t="str">
            <v>CI</v>
          </cell>
          <cell r="C1992">
            <v>2015</v>
          </cell>
          <cell r="D1992" t="str">
            <v>BOP WEST</v>
          </cell>
          <cell r="E1992" t="str">
            <v>Regional Connector</v>
          </cell>
          <cell r="F1992" t="str">
            <v>R</v>
          </cell>
          <cell r="G1992">
            <v>3.2438606499999998</v>
          </cell>
        </row>
        <row r="1993">
          <cell r="A1993" t="str">
            <v>CI-BOP WEST-Regional Strategic-U</v>
          </cell>
          <cell r="B1993" t="str">
            <v>CI</v>
          </cell>
          <cell r="C1993">
            <v>2015</v>
          </cell>
          <cell r="D1993" t="str">
            <v>BOP WEST</v>
          </cell>
          <cell r="E1993" t="str">
            <v>Regional Strategic</v>
          </cell>
          <cell r="F1993" t="str">
            <v>U</v>
          </cell>
          <cell r="G1993">
            <v>1.01872659</v>
          </cell>
        </row>
        <row r="1994">
          <cell r="A1994" t="str">
            <v>CI-CENTRAL WAIKATO-All-R</v>
          </cell>
          <cell r="B1994" t="str">
            <v>CI</v>
          </cell>
          <cell r="C1994">
            <v>2015</v>
          </cell>
          <cell r="D1994" t="str">
            <v>CENTRAL WAIKATO</v>
          </cell>
          <cell r="E1994" t="str">
            <v>All</v>
          </cell>
          <cell r="F1994" t="str">
            <v>R</v>
          </cell>
          <cell r="G1994">
            <v>0.83044028000000003</v>
          </cell>
        </row>
        <row r="1995">
          <cell r="A1995" t="str">
            <v>CI-CENTRAL WAIKATO-All-U</v>
          </cell>
          <cell r="B1995" t="str">
            <v>CI</v>
          </cell>
          <cell r="C1995">
            <v>2015</v>
          </cell>
          <cell r="D1995" t="str">
            <v>CENTRAL WAIKATO</v>
          </cell>
          <cell r="E1995" t="str">
            <v>All</v>
          </cell>
          <cell r="F1995" t="str">
            <v>U</v>
          </cell>
          <cell r="G1995">
            <v>12.875666389999999</v>
          </cell>
        </row>
        <row r="1996">
          <cell r="A1996" t="str">
            <v>CI-CENTRAL WAIKATO-High Volume-U</v>
          </cell>
          <cell r="B1996" t="str">
            <v>CI</v>
          </cell>
          <cell r="C1996">
            <v>2015</v>
          </cell>
          <cell r="D1996" t="str">
            <v>CENTRAL WAIKATO</v>
          </cell>
          <cell r="E1996" t="str">
            <v>High Volume</v>
          </cell>
          <cell r="F1996" t="str">
            <v>U</v>
          </cell>
          <cell r="G1996">
            <v>19.303309729999999</v>
          </cell>
        </row>
        <row r="1997">
          <cell r="A1997" t="str">
            <v>CI-CENTRAL WAIKATO-National Strategic-R</v>
          </cell>
          <cell r="B1997" t="str">
            <v>CI</v>
          </cell>
          <cell r="C1997">
            <v>2015</v>
          </cell>
          <cell r="D1997" t="str">
            <v>CENTRAL WAIKATO</v>
          </cell>
          <cell r="E1997" t="str">
            <v>National Strategic</v>
          </cell>
          <cell r="F1997" t="str">
            <v>R</v>
          </cell>
          <cell r="G1997">
            <v>0.76434634000000001</v>
          </cell>
        </row>
        <row r="1998">
          <cell r="A1998" t="str">
            <v>CI-CENTRAL WAIKATO-Regional Connector-All</v>
          </cell>
          <cell r="B1998" t="str">
            <v>CI</v>
          </cell>
          <cell r="C1998">
            <v>2015</v>
          </cell>
          <cell r="D1998" t="str">
            <v>CENTRAL WAIKATO</v>
          </cell>
          <cell r="E1998" t="str">
            <v>Regional Connector</v>
          </cell>
          <cell r="F1998" t="str">
            <v>All</v>
          </cell>
          <cell r="G1998">
            <v>4.7749979999999997E-2</v>
          </cell>
        </row>
        <row r="1999">
          <cell r="A1999" t="str">
            <v>CI-CENTRAL WAIKATO-Regional Distributor-All</v>
          </cell>
          <cell r="B1999" t="str">
            <v>CI</v>
          </cell>
          <cell r="C1999">
            <v>2015</v>
          </cell>
          <cell r="D1999" t="str">
            <v>CENTRAL WAIKATO</v>
          </cell>
          <cell r="E1999" t="str">
            <v>Regional Distributor</v>
          </cell>
          <cell r="F1999" t="str">
            <v>All</v>
          </cell>
          <cell r="G1999">
            <v>1.0969689899999999</v>
          </cell>
        </row>
        <row r="2000">
          <cell r="A2000" t="str">
            <v>CI-CENTRAL WAIKATO-Regional Distributor-U</v>
          </cell>
          <cell r="B2000" t="str">
            <v>CI</v>
          </cell>
          <cell r="C2000">
            <v>2015</v>
          </cell>
          <cell r="D2000" t="str">
            <v>CENTRAL WAIKATO</v>
          </cell>
          <cell r="E2000" t="str">
            <v>Regional Distributor</v>
          </cell>
          <cell r="F2000" t="str">
            <v>U</v>
          </cell>
          <cell r="G2000">
            <v>12.689179709999999</v>
          </cell>
        </row>
        <row r="2001">
          <cell r="A2001" t="str">
            <v>CI-CENTRAL WAIKATO-Regional Strategic-All</v>
          </cell>
          <cell r="B2001" t="str">
            <v>CI</v>
          </cell>
          <cell r="C2001">
            <v>2015</v>
          </cell>
          <cell r="D2001" t="str">
            <v>CENTRAL WAIKATO</v>
          </cell>
          <cell r="E2001" t="str">
            <v>Regional Strategic</v>
          </cell>
          <cell r="F2001" t="str">
            <v>All</v>
          </cell>
          <cell r="G2001">
            <v>0.59764349000000005</v>
          </cell>
        </row>
        <row r="2002">
          <cell r="A2002" t="str">
            <v>CI-CENTRAL WAIKATO-Regional Strategic-R</v>
          </cell>
          <cell r="B2002" t="str">
            <v>CI</v>
          </cell>
          <cell r="C2002">
            <v>2015</v>
          </cell>
          <cell r="D2002" t="str">
            <v>CENTRAL WAIKATO</v>
          </cell>
          <cell r="E2002" t="str">
            <v>Regional Strategic</v>
          </cell>
          <cell r="F2002" t="str">
            <v>R</v>
          </cell>
          <cell r="G2002">
            <v>0.58056503999999998</v>
          </cell>
        </row>
        <row r="2003">
          <cell r="A2003" t="str">
            <v>CI-COASTAL OTAGO-All-All</v>
          </cell>
          <cell r="B2003" t="str">
            <v>CI</v>
          </cell>
          <cell r="C2003">
            <v>2015</v>
          </cell>
          <cell r="D2003" t="str">
            <v>COASTAL OTAGO</v>
          </cell>
          <cell r="E2003" t="str">
            <v>All</v>
          </cell>
          <cell r="F2003" t="str">
            <v>All</v>
          </cell>
          <cell r="G2003">
            <v>6.4870587500000001</v>
          </cell>
        </row>
        <row r="2004">
          <cell r="A2004" t="str">
            <v>CI-COASTAL OTAGO-All-R</v>
          </cell>
          <cell r="B2004" t="str">
            <v>CI</v>
          </cell>
          <cell r="C2004">
            <v>2015</v>
          </cell>
          <cell r="D2004" t="str">
            <v>COASTAL OTAGO</v>
          </cell>
          <cell r="E2004" t="str">
            <v>All</v>
          </cell>
          <cell r="F2004" t="str">
            <v>R</v>
          </cell>
          <cell r="G2004">
            <v>2.7269587300000002</v>
          </cell>
        </row>
        <row r="2005">
          <cell r="A2005" t="str">
            <v>CI-COASTAL OTAGO-Regional Connector-All</v>
          </cell>
          <cell r="B2005" t="str">
            <v>CI</v>
          </cell>
          <cell r="C2005">
            <v>2015</v>
          </cell>
          <cell r="D2005" t="str">
            <v>COASTAL OTAGO</v>
          </cell>
          <cell r="E2005" t="str">
            <v>Regional Connector</v>
          </cell>
          <cell r="F2005" t="str">
            <v>All</v>
          </cell>
          <cell r="G2005">
            <v>1.26327897</v>
          </cell>
        </row>
        <row r="2006">
          <cell r="A2006" t="str">
            <v>CI-COASTAL OTAGO-Regional Connector-U</v>
          </cell>
          <cell r="B2006" t="str">
            <v>CI</v>
          </cell>
          <cell r="C2006">
            <v>2015</v>
          </cell>
          <cell r="D2006" t="str">
            <v>COASTAL OTAGO</v>
          </cell>
          <cell r="E2006" t="str">
            <v>Regional Connector</v>
          </cell>
          <cell r="F2006" t="str">
            <v>U</v>
          </cell>
          <cell r="G2006">
            <v>11.388349509999999</v>
          </cell>
        </row>
        <row r="2007">
          <cell r="A2007" t="str">
            <v>CI-COASTAL OTAGO-Regional Distributor-All</v>
          </cell>
          <cell r="B2007" t="str">
            <v>CI</v>
          </cell>
          <cell r="C2007">
            <v>2015</v>
          </cell>
          <cell r="D2007" t="str">
            <v>COASTAL OTAGO</v>
          </cell>
          <cell r="E2007" t="str">
            <v>Regional Distributor</v>
          </cell>
          <cell r="F2007" t="str">
            <v>All</v>
          </cell>
          <cell r="G2007">
            <v>2.9809131</v>
          </cell>
        </row>
        <row r="2008">
          <cell r="A2008" t="str">
            <v>CI-COASTAL OTAGO-Regional Distributor-R</v>
          </cell>
          <cell r="B2008" t="str">
            <v>CI</v>
          </cell>
          <cell r="C2008">
            <v>2015</v>
          </cell>
          <cell r="D2008" t="str">
            <v>COASTAL OTAGO</v>
          </cell>
          <cell r="E2008" t="str">
            <v>Regional Distributor</v>
          </cell>
          <cell r="F2008" t="str">
            <v>R</v>
          </cell>
          <cell r="G2008">
            <v>1.8599783400000001</v>
          </cell>
        </row>
        <row r="2009">
          <cell r="A2009" t="str">
            <v>CI-COASTAL OTAGO-Regional Strategic-R</v>
          </cell>
          <cell r="B2009" t="str">
            <v>CI</v>
          </cell>
          <cell r="C2009">
            <v>2015</v>
          </cell>
          <cell r="D2009" t="str">
            <v>COASTAL OTAGO</v>
          </cell>
          <cell r="E2009" t="str">
            <v>Regional Strategic</v>
          </cell>
          <cell r="F2009" t="str">
            <v>R</v>
          </cell>
          <cell r="G2009">
            <v>4.0536783099999996</v>
          </cell>
        </row>
        <row r="2010">
          <cell r="A2010" t="str">
            <v>CI-EAST WAIKATO-All-All</v>
          </cell>
          <cell r="B2010" t="str">
            <v>CI</v>
          </cell>
          <cell r="C2010">
            <v>2015</v>
          </cell>
          <cell r="D2010" t="str">
            <v>EAST WAIKATO</v>
          </cell>
          <cell r="E2010" t="str">
            <v>All</v>
          </cell>
          <cell r="F2010" t="str">
            <v>All</v>
          </cell>
          <cell r="G2010">
            <v>2.1352820700000001</v>
          </cell>
        </row>
        <row r="2011">
          <cell r="A2011" t="str">
            <v>CI-EAST WAIKATO-High Volume-All</v>
          </cell>
          <cell r="B2011" t="str">
            <v>CI</v>
          </cell>
          <cell r="C2011">
            <v>2015</v>
          </cell>
          <cell r="D2011" t="str">
            <v>EAST WAIKATO</v>
          </cell>
          <cell r="E2011" t="str">
            <v>High Volume</v>
          </cell>
          <cell r="F2011" t="str">
            <v>All</v>
          </cell>
          <cell r="G2011">
            <v>11.55507617</v>
          </cell>
        </row>
        <row r="2012">
          <cell r="A2012" t="str">
            <v>CI-EAST WAIKATO-High Volume-R</v>
          </cell>
          <cell r="B2012" t="str">
            <v>CI</v>
          </cell>
          <cell r="C2012">
            <v>2015</v>
          </cell>
          <cell r="D2012" t="str">
            <v>EAST WAIKATO</v>
          </cell>
          <cell r="E2012" t="str">
            <v>High Volume</v>
          </cell>
          <cell r="F2012" t="str">
            <v>R</v>
          </cell>
          <cell r="G2012">
            <v>11.55507617</v>
          </cell>
        </row>
        <row r="2013">
          <cell r="A2013" t="str">
            <v>CI-EAST WAIKATO-Regional Connector-All</v>
          </cell>
          <cell r="B2013" t="str">
            <v>CI</v>
          </cell>
          <cell r="C2013">
            <v>2015</v>
          </cell>
          <cell r="D2013" t="str">
            <v>EAST WAIKATO</v>
          </cell>
          <cell r="E2013" t="str">
            <v>Regional Connector</v>
          </cell>
          <cell r="F2013" t="str">
            <v>All</v>
          </cell>
          <cell r="G2013">
            <v>1.9961048400000001</v>
          </cell>
        </row>
        <row r="2014">
          <cell r="A2014" t="str">
            <v>CI-EAST WAIKATO-Regional Connector-R</v>
          </cell>
          <cell r="B2014" t="str">
            <v>CI</v>
          </cell>
          <cell r="C2014">
            <v>2015</v>
          </cell>
          <cell r="D2014" t="str">
            <v>EAST WAIKATO</v>
          </cell>
          <cell r="E2014" t="str">
            <v>Regional Connector</v>
          </cell>
          <cell r="F2014" t="str">
            <v>R</v>
          </cell>
          <cell r="G2014">
            <v>0.79882724000000005</v>
          </cell>
        </row>
        <row r="2015">
          <cell r="A2015" t="str">
            <v>CI-EAST WAIKATO-Regional Connector-U</v>
          </cell>
          <cell r="B2015" t="str">
            <v>CI</v>
          </cell>
          <cell r="C2015">
            <v>2015</v>
          </cell>
          <cell r="D2015" t="str">
            <v>EAST WAIKATO</v>
          </cell>
          <cell r="E2015" t="str">
            <v>Regional Connector</v>
          </cell>
          <cell r="F2015" t="str">
            <v>U</v>
          </cell>
          <cell r="G2015">
            <v>9.2278719299999992</v>
          </cell>
        </row>
        <row r="2016">
          <cell r="A2016" t="str">
            <v>CI-EAST WAIKATO-Regional Distributor-All</v>
          </cell>
          <cell r="B2016" t="str">
            <v>CI</v>
          </cell>
          <cell r="C2016">
            <v>2015</v>
          </cell>
          <cell r="D2016" t="str">
            <v>EAST WAIKATO</v>
          </cell>
          <cell r="E2016" t="str">
            <v>Regional Distributor</v>
          </cell>
          <cell r="F2016" t="str">
            <v>All</v>
          </cell>
          <cell r="G2016">
            <v>1.43083608</v>
          </cell>
        </row>
        <row r="2017">
          <cell r="A2017" t="str">
            <v>CI-EAST WAIKATO-Regional Distributor-R</v>
          </cell>
          <cell r="B2017" t="str">
            <v>CI</v>
          </cell>
          <cell r="C2017">
            <v>2015</v>
          </cell>
          <cell r="D2017" t="str">
            <v>EAST WAIKATO</v>
          </cell>
          <cell r="E2017" t="str">
            <v>Regional Distributor</v>
          </cell>
          <cell r="F2017" t="str">
            <v>R</v>
          </cell>
          <cell r="G2017">
            <v>0.72843342</v>
          </cell>
        </row>
        <row r="2018">
          <cell r="A2018" t="str">
            <v>CI-EAST WHANGANUI-All-R</v>
          </cell>
          <cell r="B2018" t="str">
            <v>CI</v>
          </cell>
          <cell r="C2018">
            <v>2015</v>
          </cell>
          <cell r="D2018" t="str">
            <v>EAST WHANGANUI</v>
          </cell>
          <cell r="E2018" t="str">
            <v>All</v>
          </cell>
          <cell r="F2018" t="str">
            <v>R</v>
          </cell>
          <cell r="G2018">
            <v>0.84750239999999999</v>
          </cell>
        </row>
        <row r="2019">
          <cell r="A2019" t="str">
            <v>CI-EAST WHANGANUI-All-U</v>
          </cell>
          <cell r="B2019" t="str">
            <v>CI</v>
          </cell>
          <cell r="C2019">
            <v>2015</v>
          </cell>
          <cell r="D2019" t="str">
            <v>EAST WHANGANUI</v>
          </cell>
          <cell r="E2019" t="str">
            <v>All</v>
          </cell>
          <cell r="F2019" t="str">
            <v>U</v>
          </cell>
          <cell r="G2019">
            <v>4.3606649400000004</v>
          </cell>
        </row>
        <row r="2020">
          <cell r="A2020" t="str">
            <v>CI-EAST WHANGANUI-High Volume-All</v>
          </cell>
          <cell r="B2020" t="str">
            <v>CI</v>
          </cell>
          <cell r="C2020">
            <v>2015</v>
          </cell>
          <cell r="D2020" t="str">
            <v>EAST WHANGANUI</v>
          </cell>
          <cell r="E2020" t="str">
            <v>High Volume</v>
          </cell>
          <cell r="F2020" t="str">
            <v>All</v>
          </cell>
          <cell r="G2020">
            <v>1.3748653500000001</v>
          </cell>
        </row>
        <row r="2021">
          <cell r="A2021" t="str">
            <v>CI-EAST WHANGANUI-High Volume-R</v>
          </cell>
          <cell r="B2021" t="str">
            <v>CI</v>
          </cell>
          <cell r="C2021">
            <v>2015</v>
          </cell>
          <cell r="D2021" t="str">
            <v>EAST WHANGANUI</v>
          </cell>
          <cell r="E2021" t="str">
            <v>High Volume</v>
          </cell>
          <cell r="F2021" t="str">
            <v>R</v>
          </cell>
          <cell r="G2021">
            <v>1.3748653500000001</v>
          </cell>
        </row>
        <row r="2022">
          <cell r="A2022" t="str">
            <v>CI-EAST WHANGANUI-National Strategic-U</v>
          </cell>
          <cell r="B2022" t="str">
            <v>CI</v>
          </cell>
          <cell r="C2022">
            <v>2015</v>
          </cell>
          <cell r="D2022" t="str">
            <v>EAST WHANGANUI</v>
          </cell>
          <cell r="E2022" t="str">
            <v>National Strategic</v>
          </cell>
          <cell r="F2022" t="str">
            <v>U</v>
          </cell>
          <cell r="G2022">
            <v>6.8490464299999996</v>
          </cell>
        </row>
        <row r="2023">
          <cell r="A2023" t="str">
            <v>CI-EAST WHANGANUI-Regional Distributor-U</v>
          </cell>
          <cell r="B2023" t="str">
            <v>CI</v>
          </cell>
          <cell r="C2023">
            <v>2015</v>
          </cell>
          <cell r="D2023" t="str">
            <v>EAST WHANGANUI</v>
          </cell>
          <cell r="E2023" t="str">
            <v>Regional Distributor</v>
          </cell>
          <cell r="F2023" t="str">
            <v>U</v>
          </cell>
          <cell r="G2023">
            <v>0</v>
          </cell>
        </row>
        <row r="2024">
          <cell r="A2024" t="str">
            <v>CI-EAST WHANGANUI-Regional Strategic-All</v>
          </cell>
          <cell r="B2024" t="str">
            <v>CI</v>
          </cell>
          <cell r="C2024">
            <v>2015</v>
          </cell>
          <cell r="D2024" t="str">
            <v>EAST WHANGANUI</v>
          </cell>
          <cell r="E2024" t="str">
            <v>Regional Strategic</v>
          </cell>
          <cell r="F2024" t="str">
            <v>All</v>
          </cell>
          <cell r="G2024">
            <v>0.90140397999999999</v>
          </cell>
        </row>
        <row r="2025">
          <cell r="A2025" t="str">
            <v>CI-GISBORNE-All-All</v>
          </cell>
          <cell r="B2025" t="str">
            <v>CI</v>
          </cell>
          <cell r="C2025">
            <v>2015</v>
          </cell>
          <cell r="D2025" t="str">
            <v>GISBORNE</v>
          </cell>
          <cell r="E2025" t="str">
            <v>All</v>
          </cell>
          <cell r="F2025" t="str">
            <v>All</v>
          </cell>
          <cell r="G2025">
            <v>1.27127868</v>
          </cell>
        </row>
        <row r="2026">
          <cell r="A2026" t="str">
            <v>CI-GISBORNE-All-R</v>
          </cell>
          <cell r="B2026" t="str">
            <v>CI</v>
          </cell>
          <cell r="C2026">
            <v>2015</v>
          </cell>
          <cell r="D2026" t="str">
            <v>GISBORNE</v>
          </cell>
          <cell r="E2026" t="str">
            <v>All</v>
          </cell>
          <cell r="F2026" t="str">
            <v>R</v>
          </cell>
          <cell r="G2026">
            <v>0.77193849000000003</v>
          </cell>
        </row>
        <row r="2027">
          <cell r="A2027" t="str">
            <v>CI-GISBORNE-Regional Connector-U</v>
          </cell>
          <cell r="B2027" t="str">
            <v>CI</v>
          </cell>
          <cell r="C2027">
            <v>2015</v>
          </cell>
          <cell r="D2027" t="str">
            <v>GISBORNE</v>
          </cell>
          <cell r="E2027" t="str">
            <v>Regional Connector</v>
          </cell>
          <cell r="F2027" t="str">
            <v>U</v>
          </cell>
          <cell r="G2027">
            <v>1.53051643</v>
          </cell>
        </row>
        <row r="2028">
          <cell r="A2028" t="str">
            <v>CI-GISBORNE-Regional Distributor-R</v>
          </cell>
          <cell r="B2028" t="str">
            <v>CI</v>
          </cell>
          <cell r="C2028">
            <v>2015</v>
          </cell>
          <cell r="D2028" t="str">
            <v>GISBORNE</v>
          </cell>
          <cell r="E2028" t="str">
            <v>Regional Distributor</v>
          </cell>
          <cell r="F2028" t="str">
            <v>R</v>
          </cell>
          <cell r="G2028">
            <v>0.81029408000000003</v>
          </cell>
        </row>
        <row r="2029">
          <cell r="A2029" t="str">
            <v>CI-GISBORNE-Regional Strategic-R</v>
          </cell>
          <cell r="B2029" t="str">
            <v>CI</v>
          </cell>
          <cell r="C2029">
            <v>2015</v>
          </cell>
          <cell r="D2029" t="str">
            <v>GISBORNE</v>
          </cell>
          <cell r="E2029" t="str">
            <v>Regional Strategic</v>
          </cell>
          <cell r="F2029" t="str">
            <v>R</v>
          </cell>
          <cell r="G2029">
            <v>1.5363205499999999</v>
          </cell>
        </row>
        <row r="2030">
          <cell r="A2030" t="str">
            <v>CI-MARLBOROUGH-All-All</v>
          </cell>
          <cell r="B2030" t="str">
            <v>CI</v>
          </cell>
          <cell r="C2030">
            <v>2015</v>
          </cell>
          <cell r="D2030" t="str">
            <v>MARLBOROUGH</v>
          </cell>
          <cell r="E2030" t="str">
            <v>All</v>
          </cell>
          <cell r="F2030" t="str">
            <v>All</v>
          </cell>
          <cell r="G2030">
            <v>5.7751300299999997</v>
          </cell>
        </row>
        <row r="2031">
          <cell r="A2031" t="str">
            <v>CI-MARLBOROUGH-All-U</v>
          </cell>
          <cell r="B2031" t="str">
            <v>CI</v>
          </cell>
          <cell r="C2031">
            <v>2015</v>
          </cell>
          <cell r="D2031" t="str">
            <v>MARLBOROUGH</v>
          </cell>
          <cell r="E2031" t="str">
            <v>All</v>
          </cell>
          <cell r="F2031" t="str">
            <v>U</v>
          </cell>
          <cell r="G2031">
            <v>44.32336926</v>
          </cell>
        </row>
        <row r="2032">
          <cell r="A2032" t="str">
            <v>CI-MARLBOROUGH-Regional Strategic-All</v>
          </cell>
          <cell r="B2032" t="str">
            <v>CI</v>
          </cell>
          <cell r="C2032">
            <v>2015</v>
          </cell>
          <cell r="D2032" t="str">
            <v>MARLBOROUGH</v>
          </cell>
          <cell r="E2032" t="str">
            <v>Regional Strategic</v>
          </cell>
          <cell r="F2032" t="str">
            <v>All</v>
          </cell>
          <cell r="G2032">
            <v>8.5727639</v>
          </cell>
        </row>
        <row r="2033">
          <cell r="A2033" t="str">
            <v>CI-MARLBOROUGH-Regional Strategic-R</v>
          </cell>
          <cell r="B2033" t="str">
            <v>CI</v>
          </cell>
          <cell r="C2033">
            <v>2015</v>
          </cell>
          <cell r="D2033" t="str">
            <v>MARLBOROUGH</v>
          </cell>
          <cell r="E2033" t="str">
            <v>Regional Strategic</v>
          </cell>
          <cell r="F2033" t="str">
            <v>R</v>
          </cell>
          <cell r="G2033">
            <v>3.0878025199999999</v>
          </cell>
        </row>
        <row r="2034">
          <cell r="A2034" t="str">
            <v>CI-NAPIER-All-All</v>
          </cell>
          <cell r="B2034" t="str">
            <v>CI</v>
          </cell>
          <cell r="C2034">
            <v>2015</v>
          </cell>
          <cell r="D2034" t="str">
            <v>NAPIER</v>
          </cell>
          <cell r="E2034" t="str">
            <v>All</v>
          </cell>
          <cell r="F2034" t="str">
            <v>All</v>
          </cell>
          <cell r="G2034">
            <v>0.95042411000000004</v>
          </cell>
        </row>
        <row r="2035">
          <cell r="A2035" t="str">
            <v>CI-NAPIER-All-R</v>
          </cell>
          <cell r="B2035" t="str">
            <v>CI</v>
          </cell>
          <cell r="C2035">
            <v>2015</v>
          </cell>
          <cell r="D2035" t="str">
            <v>NAPIER</v>
          </cell>
          <cell r="E2035" t="str">
            <v>All</v>
          </cell>
          <cell r="F2035" t="str">
            <v>R</v>
          </cell>
          <cell r="G2035">
            <v>0.76780795999999996</v>
          </cell>
        </row>
        <row r="2036">
          <cell r="A2036" t="str">
            <v>CI-NAPIER-All-U</v>
          </cell>
          <cell r="B2036" t="str">
            <v>CI</v>
          </cell>
          <cell r="C2036">
            <v>2015</v>
          </cell>
          <cell r="D2036" t="str">
            <v>NAPIER</v>
          </cell>
          <cell r="E2036" t="str">
            <v>All</v>
          </cell>
          <cell r="F2036" t="str">
            <v>U</v>
          </cell>
          <cell r="G2036">
            <v>3.2018915400000001</v>
          </cell>
        </row>
        <row r="2037">
          <cell r="A2037" t="str">
            <v>CI-NAPIER-High Volume-All</v>
          </cell>
          <cell r="B2037" t="str">
            <v>CI</v>
          </cell>
          <cell r="C2037">
            <v>2015</v>
          </cell>
          <cell r="D2037" t="str">
            <v>NAPIER</v>
          </cell>
          <cell r="E2037" t="str">
            <v>High Volume</v>
          </cell>
          <cell r="F2037" t="str">
            <v>All</v>
          </cell>
          <cell r="G2037">
            <v>3.5722970699999999</v>
          </cell>
        </row>
        <row r="2038">
          <cell r="A2038" t="str">
            <v>CI-NAPIER-High Volume-U</v>
          </cell>
          <cell r="B2038" t="str">
            <v>CI</v>
          </cell>
          <cell r="C2038">
            <v>2015</v>
          </cell>
          <cell r="D2038" t="str">
            <v>NAPIER</v>
          </cell>
          <cell r="E2038" t="str">
            <v>High Volume</v>
          </cell>
          <cell r="F2038" t="str">
            <v>U</v>
          </cell>
          <cell r="G2038">
            <v>3.7006874600000002</v>
          </cell>
        </row>
        <row r="2039">
          <cell r="A2039" t="str">
            <v>CI-NAPIER-National Strategic-All</v>
          </cell>
          <cell r="B2039" t="str">
            <v>CI</v>
          </cell>
          <cell r="C2039">
            <v>2015</v>
          </cell>
          <cell r="D2039" t="str">
            <v>NAPIER</v>
          </cell>
          <cell r="E2039" t="str">
            <v>National Strategic</v>
          </cell>
          <cell r="F2039" t="str">
            <v>All</v>
          </cell>
          <cell r="G2039">
            <v>1.47229002</v>
          </cell>
        </row>
        <row r="2040">
          <cell r="A2040" t="str">
            <v>CI-NAPIER-National Strategic-U</v>
          </cell>
          <cell r="B2040" t="str">
            <v>CI</v>
          </cell>
          <cell r="C2040">
            <v>2015</v>
          </cell>
          <cell r="D2040" t="str">
            <v>NAPIER</v>
          </cell>
          <cell r="E2040" t="str">
            <v>National Strategic</v>
          </cell>
          <cell r="F2040" t="str">
            <v>U</v>
          </cell>
          <cell r="G2040">
            <v>7.2903516599999998</v>
          </cell>
        </row>
        <row r="2041">
          <cell r="A2041" t="str">
            <v>CI-NAPIER-Regional Distributor-U</v>
          </cell>
          <cell r="B2041" t="str">
            <v>CI</v>
          </cell>
          <cell r="C2041">
            <v>2015</v>
          </cell>
          <cell r="D2041" t="str">
            <v>NAPIER</v>
          </cell>
          <cell r="E2041" t="str">
            <v>Regional Distributor</v>
          </cell>
          <cell r="F2041" t="str">
            <v>U</v>
          </cell>
          <cell r="G2041">
            <v>1.3061142299999999</v>
          </cell>
        </row>
        <row r="2042">
          <cell r="A2042" t="str">
            <v>CI-NAPIER-Regional Strategic-All</v>
          </cell>
          <cell r="B2042" t="str">
            <v>CI</v>
          </cell>
          <cell r="C2042">
            <v>2015</v>
          </cell>
          <cell r="D2042" t="str">
            <v>NAPIER</v>
          </cell>
          <cell r="E2042" t="str">
            <v>Regional Strategic</v>
          </cell>
          <cell r="F2042" t="str">
            <v>All</v>
          </cell>
          <cell r="G2042">
            <v>0.79166038999999999</v>
          </cell>
        </row>
        <row r="2043">
          <cell r="A2043" t="str">
            <v>CI-NAPIER-Regional Strategic-U</v>
          </cell>
          <cell r="B2043" t="str">
            <v>CI</v>
          </cell>
          <cell r="C2043">
            <v>2015</v>
          </cell>
          <cell r="D2043" t="str">
            <v>NAPIER</v>
          </cell>
          <cell r="E2043" t="str">
            <v>Regional Strategic</v>
          </cell>
          <cell r="F2043" t="str">
            <v>U</v>
          </cell>
          <cell r="G2043">
            <v>1.99714233</v>
          </cell>
        </row>
        <row r="2044">
          <cell r="A2044" t="str">
            <v>CI-National-All-All</v>
          </cell>
          <cell r="B2044" t="str">
            <v>CI</v>
          </cell>
          <cell r="C2044">
            <v>2015</v>
          </cell>
          <cell r="D2044" t="str">
            <v>National</v>
          </cell>
          <cell r="E2044" t="str">
            <v>All</v>
          </cell>
          <cell r="F2044" t="str">
            <v>All</v>
          </cell>
          <cell r="G2044">
            <v>2.9000900999999999</v>
          </cell>
        </row>
        <row r="2045">
          <cell r="A2045" t="str">
            <v>CI-National-All-R</v>
          </cell>
          <cell r="B2045" t="str">
            <v>CI</v>
          </cell>
          <cell r="C2045">
            <v>2015</v>
          </cell>
          <cell r="D2045" t="str">
            <v>National</v>
          </cell>
          <cell r="E2045" t="str">
            <v>All</v>
          </cell>
          <cell r="F2045" t="str">
            <v>R</v>
          </cell>
          <cell r="G2045">
            <v>1.5104350600000001</v>
          </cell>
        </row>
        <row r="2046">
          <cell r="A2046" t="str">
            <v>CI-National-High Volume-All</v>
          </cell>
          <cell r="B2046" t="str">
            <v>CI</v>
          </cell>
          <cell r="C2046">
            <v>2015</v>
          </cell>
          <cell r="D2046" t="str">
            <v>National</v>
          </cell>
          <cell r="E2046" t="str">
            <v>High Volume</v>
          </cell>
          <cell r="F2046" t="str">
            <v>All</v>
          </cell>
          <cell r="G2046">
            <v>3.3629104600000002</v>
          </cell>
        </row>
        <row r="2047">
          <cell r="A2047" t="str">
            <v>CI-National-High Volume-U</v>
          </cell>
          <cell r="B2047" t="str">
            <v>CI</v>
          </cell>
          <cell r="C2047">
            <v>2015</v>
          </cell>
          <cell r="D2047" t="str">
            <v>National</v>
          </cell>
          <cell r="E2047" t="str">
            <v>High Volume</v>
          </cell>
          <cell r="F2047" t="str">
            <v>U</v>
          </cell>
          <cell r="G2047">
            <v>14.17668581</v>
          </cell>
        </row>
        <row r="2048">
          <cell r="A2048" t="str">
            <v>CI-National-National Strategic-All</v>
          </cell>
          <cell r="B2048" t="str">
            <v>CI</v>
          </cell>
          <cell r="C2048">
            <v>2015</v>
          </cell>
          <cell r="D2048" t="str">
            <v>National</v>
          </cell>
          <cell r="E2048" t="str">
            <v>National Strategic</v>
          </cell>
          <cell r="F2048" t="str">
            <v>All</v>
          </cell>
          <cell r="G2048">
            <v>5.1771983400000003</v>
          </cell>
        </row>
        <row r="2049">
          <cell r="A2049" t="str">
            <v>CI-National-National Strategic-U</v>
          </cell>
          <cell r="B2049" t="str">
            <v>CI</v>
          </cell>
          <cell r="C2049">
            <v>2015</v>
          </cell>
          <cell r="D2049" t="str">
            <v>National</v>
          </cell>
          <cell r="E2049" t="str">
            <v>National Strategic</v>
          </cell>
          <cell r="F2049" t="str">
            <v>U</v>
          </cell>
          <cell r="G2049">
            <v>29.364286499999999</v>
          </cell>
        </row>
        <row r="2050">
          <cell r="A2050" t="str">
            <v>CI-National-Regional Connector-All</v>
          </cell>
          <cell r="B2050" t="str">
            <v>CI</v>
          </cell>
          <cell r="C2050">
            <v>2015</v>
          </cell>
          <cell r="D2050" t="str">
            <v>National</v>
          </cell>
          <cell r="E2050" t="str">
            <v>Regional Connector</v>
          </cell>
          <cell r="F2050" t="str">
            <v>All</v>
          </cell>
          <cell r="G2050">
            <v>1.84206001</v>
          </cell>
        </row>
        <row r="2051">
          <cell r="A2051" t="str">
            <v>CI-National-Regional Distributor-All</v>
          </cell>
          <cell r="B2051" t="str">
            <v>CI</v>
          </cell>
          <cell r="C2051">
            <v>2015</v>
          </cell>
          <cell r="D2051" t="str">
            <v>National</v>
          </cell>
          <cell r="E2051" t="str">
            <v>Regional Distributor</v>
          </cell>
          <cell r="F2051" t="str">
            <v>All</v>
          </cell>
          <cell r="G2051">
            <v>2.0224294199999999</v>
          </cell>
        </row>
        <row r="2052">
          <cell r="A2052" t="str">
            <v>CI-National-Regional Distributor-U</v>
          </cell>
          <cell r="B2052" t="str">
            <v>CI</v>
          </cell>
          <cell r="C2052">
            <v>2015</v>
          </cell>
          <cell r="D2052" t="str">
            <v>National</v>
          </cell>
          <cell r="E2052" t="str">
            <v>Regional Distributor</v>
          </cell>
          <cell r="F2052" t="str">
            <v>U</v>
          </cell>
          <cell r="G2052">
            <v>9.5410418400000001</v>
          </cell>
        </row>
        <row r="2053">
          <cell r="A2053" t="str">
            <v>CI-National-Regional Strategic-All</v>
          </cell>
          <cell r="B2053" t="str">
            <v>CI</v>
          </cell>
          <cell r="C2053">
            <v>2015</v>
          </cell>
          <cell r="D2053" t="str">
            <v>National</v>
          </cell>
          <cell r="E2053" t="str">
            <v>Regional Strategic</v>
          </cell>
          <cell r="F2053" t="str">
            <v>All</v>
          </cell>
          <cell r="G2053">
            <v>3.9689465300000002</v>
          </cell>
        </row>
        <row r="2054">
          <cell r="A2054" t="str">
            <v>CI-National-Regional Strategic-R</v>
          </cell>
          <cell r="B2054" t="str">
            <v>CI</v>
          </cell>
          <cell r="C2054">
            <v>2015</v>
          </cell>
          <cell r="D2054" t="str">
            <v>National</v>
          </cell>
          <cell r="E2054" t="str">
            <v>Regional Strategic</v>
          </cell>
          <cell r="F2054" t="str">
            <v>R</v>
          </cell>
          <cell r="G2054">
            <v>1.6377354799999999</v>
          </cell>
        </row>
        <row r="2055">
          <cell r="A2055" t="str">
            <v>CI-NELSON-All-All</v>
          </cell>
          <cell r="B2055" t="str">
            <v>CI</v>
          </cell>
          <cell r="C2055">
            <v>2015</v>
          </cell>
          <cell r="D2055" t="str">
            <v>NELSON</v>
          </cell>
          <cell r="E2055" t="str">
            <v>All</v>
          </cell>
          <cell r="F2055" t="str">
            <v>All</v>
          </cell>
          <cell r="G2055">
            <v>3.7850081000000002</v>
          </cell>
        </row>
        <row r="2056">
          <cell r="A2056" t="str">
            <v>CI-NELSON-All-R</v>
          </cell>
          <cell r="B2056" t="str">
            <v>CI</v>
          </cell>
          <cell r="C2056">
            <v>2015</v>
          </cell>
          <cell r="D2056" t="str">
            <v>NELSON</v>
          </cell>
          <cell r="E2056" t="str">
            <v>All</v>
          </cell>
          <cell r="F2056" t="str">
            <v>R</v>
          </cell>
          <cell r="G2056">
            <v>1.64350822</v>
          </cell>
        </row>
        <row r="2057">
          <cell r="A2057" t="str">
            <v>CI-NELSON-Regional Connector-U</v>
          </cell>
          <cell r="B2057" t="str">
            <v>CI</v>
          </cell>
          <cell r="C2057">
            <v>2015</v>
          </cell>
          <cell r="D2057" t="str">
            <v>NELSON</v>
          </cell>
          <cell r="E2057" t="str">
            <v>Regional Connector</v>
          </cell>
          <cell r="F2057" t="str">
            <v>U</v>
          </cell>
          <cell r="G2057">
            <v>11.390644930000001</v>
          </cell>
        </row>
        <row r="2058">
          <cell r="A2058" t="str">
            <v>CI-NELSON-Regional Distributor-All</v>
          </cell>
          <cell r="B2058" t="str">
            <v>CI</v>
          </cell>
          <cell r="C2058">
            <v>2015</v>
          </cell>
          <cell r="D2058" t="str">
            <v>NELSON</v>
          </cell>
          <cell r="E2058" t="str">
            <v>Regional Distributor</v>
          </cell>
          <cell r="F2058" t="str">
            <v>All</v>
          </cell>
          <cell r="G2058">
            <v>2.65226637</v>
          </cell>
        </row>
        <row r="2059">
          <cell r="A2059" t="str">
            <v>CI-NELSON-Regional Strategic-R</v>
          </cell>
          <cell r="B2059" t="str">
            <v>CI</v>
          </cell>
          <cell r="C2059">
            <v>2015</v>
          </cell>
          <cell r="D2059" t="str">
            <v>NELSON</v>
          </cell>
          <cell r="E2059" t="str">
            <v>Regional Strategic</v>
          </cell>
          <cell r="F2059" t="str">
            <v>R</v>
          </cell>
          <cell r="G2059">
            <v>2.4017988300000002</v>
          </cell>
        </row>
        <row r="2060">
          <cell r="A2060" t="str">
            <v>CI-NELSON-Regional Strategic-U</v>
          </cell>
          <cell r="B2060" t="str">
            <v>CI</v>
          </cell>
          <cell r="C2060">
            <v>2015</v>
          </cell>
          <cell r="D2060" t="str">
            <v>NELSON</v>
          </cell>
          <cell r="E2060" t="str">
            <v>Regional Strategic</v>
          </cell>
          <cell r="F2060" t="str">
            <v>U</v>
          </cell>
          <cell r="G2060">
            <v>37.345243809999999</v>
          </cell>
        </row>
        <row r="2061">
          <cell r="A2061" t="str">
            <v>CI-NORTHLAND-All-All</v>
          </cell>
          <cell r="B2061" t="str">
            <v>CI</v>
          </cell>
          <cell r="C2061">
            <v>2015</v>
          </cell>
          <cell r="D2061" t="str">
            <v>NORTHLAND</v>
          </cell>
          <cell r="E2061" t="str">
            <v>All</v>
          </cell>
          <cell r="F2061" t="str">
            <v>All</v>
          </cell>
          <cell r="G2061">
            <v>3.4150344700000002</v>
          </cell>
        </row>
        <row r="2062">
          <cell r="A2062" t="str">
            <v>CI-NORTHLAND-All-U</v>
          </cell>
          <cell r="B2062" t="str">
            <v>CI</v>
          </cell>
          <cell r="C2062">
            <v>2015</v>
          </cell>
          <cell r="D2062" t="str">
            <v>NORTHLAND</v>
          </cell>
          <cell r="E2062" t="str">
            <v>All</v>
          </cell>
          <cell r="F2062" t="str">
            <v>U</v>
          </cell>
          <cell r="G2062">
            <v>9.5660672699999996</v>
          </cell>
        </row>
        <row r="2063">
          <cell r="A2063" t="str">
            <v>CI-NORTHLAND-National Strategic-All</v>
          </cell>
          <cell r="B2063" t="str">
            <v>CI</v>
          </cell>
          <cell r="C2063">
            <v>2015</v>
          </cell>
          <cell r="D2063" t="str">
            <v>NORTHLAND</v>
          </cell>
          <cell r="E2063" t="str">
            <v>National Strategic</v>
          </cell>
          <cell r="F2063" t="str">
            <v>All</v>
          </cell>
          <cell r="G2063">
            <v>4.98019751</v>
          </cell>
        </row>
        <row r="2064">
          <cell r="A2064" t="str">
            <v>CI-NORTHLAND-National Strategic-R</v>
          </cell>
          <cell r="B2064" t="str">
            <v>CI</v>
          </cell>
          <cell r="C2064">
            <v>2015</v>
          </cell>
          <cell r="D2064" t="str">
            <v>NORTHLAND</v>
          </cell>
          <cell r="E2064" t="str">
            <v>National Strategic</v>
          </cell>
          <cell r="F2064" t="str">
            <v>R</v>
          </cell>
          <cell r="G2064">
            <v>3.08084062</v>
          </cell>
        </row>
        <row r="2065">
          <cell r="A2065" t="str">
            <v>CI-NORTHLAND-National Strategic-U</v>
          </cell>
          <cell r="B2065" t="str">
            <v>CI</v>
          </cell>
          <cell r="C2065">
            <v>2015</v>
          </cell>
          <cell r="D2065" t="str">
            <v>NORTHLAND</v>
          </cell>
          <cell r="E2065" t="str">
            <v>National Strategic</v>
          </cell>
          <cell r="F2065" t="str">
            <v>U</v>
          </cell>
          <cell r="G2065">
            <v>38.59985683</v>
          </cell>
        </row>
        <row r="2066">
          <cell r="A2066" t="str">
            <v>CI-NORTHLAND-Regional Strategic-All</v>
          </cell>
          <cell r="B2066" t="str">
            <v>CI</v>
          </cell>
          <cell r="C2066">
            <v>2015</v>
          </cell>
          <cell r="D2066" t="str">
            <v>NORTHLAND</v>
          </cell>
          <cell r="E2066" t="str">
            <v>Regional Strategic</v>
          </cell>
          <cell r="F2066" t="str">
            <v>All</v>
          </cell>
          <cell r="G2066">
            <v>6.55747664</v>
          </cell>
        </row>
        <row r="2067">
          <cell r="A2067" t="str">
            <v>CI-NORTHLAND-Regional Strategic-R</v>
          </cell>
          <cell r="B2067" t="str">
            <v>CI</v>
          </cell>
          <cell r="C2067">
            <v>2015</v>
          </cell>
          <cell r="D2067" t="str">
            <v>NORTHLAND</v>
          </cell>
          <cell r="E2067" t="str">
            <v>Regional Strategic</v>
          </cell>
          <cell r="F2067" t="str">
            <v>R</v>
          </cell>
          <cell r="G2067">
            <v>3.18257725</v>
          </cell>
        </row>
        <row r="2068">
          <cell r="A2068" t="str">
            <v>CI-NORTHLAND-Regional Strategic-U</v>
          </cell>
          <cell r="B2068" t="str">
            <v>CI</v>
          </cell>
          <cell r="C2068">
            <v>2015</v>
          </cell>
          <cell r="D2068" t="str">
            <v>NORTHLAND</v>
          </cell>
          <cell r="E2068" t="str">
            <v>Regional Strategic</v>
          </cell>
          <cell r="F2068" t="str">
            <v>U</v>
          </cell>
          <cell r="G2068">
            <v>22.000590840000001</v>
          </cell>
        </row>
        <row r="2069">
          <cell r="A2069" t="str">
            <v>CI-NTH CANTERBURY-All-All</v>
          </cell>
          <cell r="B2069" t="str">
            <v>CI</v>
          </cell>
          <cell r="C2069">
            <v>2015</v>
          </cell>
          <cell r="D2069" t="str">
            <v>NTH CANTERBURY</v>
          </cell>
          <cell r="E2069" t="str">
            <v>All</v>
          </cell>
          <cell r="F2069" t="str">
            <v>All</v>
          </cell>
          <cell r="G2069">
            <v>4.2505251199999998</v>
          </cell>
        </row>
        <row r="2070">
          <cell r="A2070" t="str">
            <v>CI-NTH CANTERBURY-All-U</v>
          </cell>
          <cell r="B2070" t="str">
            <v>CI</v>
          </cell>
          <cell r="C2070">
            <v>2015</v>
          </cell>
          <cell r="D2070" t="str">
            <v>NTH CANTERBURY</v>
          </cell>
          <cell r="E2070" t="str">
            <v>All</v>
          </cell>
          <cell r="F2070" t="str">
            <v>U</v>
          </cell>
          <cell r="G2070">
            <v>16.917049850000001</v>
          </cell>
        </row>
        <row r="2071">
          <cell r="A2071" t="str">
            <v>CI-NTH CANTERBURY-High Volume-All</v>
          </cell>
          <cell r="B2071" t="str">
            <v>CI</v>
          </cell>
          <cell r="C2071">
            <v>2015</v>
          </cell>
          <cell r="D2071" t="str">
            <v>NTH CANTERBURY</v>
          </cell>
          <cell r="E2071" t="str">
            <v>High Volume</v>
          </cell>
          <cell r="F2071" t="str">
            <v>All</v>
          </cell>
          <cell r="G2071">
            <v>12.410451699999999</v>
          </cell>
        </row>
        <row r="2072">
          <cell r="A2072" t="str">
            <v>CI-NTH CANTERBURY-High Volume-U</v>
          </cell>
          <cell r="B2072" t="str">
            <v>CI</v>
          </cell>
          <cell r="C2072">
            <v>2015</v>
          </cell>
          <cell r="D2072" t="str">
            <v>NTH CANTERBURY</v>
          </cell>
          <cell r="E2072" t="str">
            <v>High Volume</v>
          </cell>
          <cell r="F2072" t="str">
            <v>U</v>
          </cell>
          <cell r="G2072">
            <v>27.847966190000001</v>
          </cell>
        </row>
        <row r="2073">
          <cell r="A2073" t="str">
            <v>CI-NTH CANTERBURY-National Strategic-R</v>
          </cell>
          <cell r="B2073" t="str">
            <v>CI</v>
          </cell>
          <cell r="C2073">
            <v>2015</v>
          </cell>
          <cell r="D2073" t="str">
            <v>NTH CANTERBURY</v>
          </cell>
          <cell r="E2073" t="str">
            <v>National Strategic</v>
          </cell>
          <cell r="F2073" t="str">
            <v>R</v>
          </cell>
          <cell r="G2073">
            <v>1.6504891900000001</v>
          </cell>
        </row>
        <row r="2074">
          <cell r="A2074" t="str">
            <v>CI-NTH CANTERBURY-Regional Connector-All</v>
          </cell>
          <cell r="B2074" t="str">
            <v>CI</v>
          </cell>
          <cell r="C2074">
            <v>2015</v>
          </cell>
          <cell r="D2074" t="str">
            <v>NTH CANTERBURY</v>
          </cell>
          <cell r="E2074" t="str">
            <v>Regional Connector</v>
          </cell>
          <cell r="F2074" t="str">
            <v>All</v>
          </cell>
          <cell r="G2074">
            <v>2.5046481599999999</v>
          </cell>
        </row>
        <row r="2075">
          <cell r="A2075" t="str">
            <v>CI-NTH CANTERBURY-Regional Connector-R</v>
          </cell>
          <cell r="B2075" t="str">
            <v>CI</v>
          </cell>
          <cell r="C2075">
            <v>2015</v>
          </cell>
          <cell r="D2075" t="str">
            <v>NTH CANTERBURY</v>
          </cell>
          <cell r="E2075" t="str">
            <v>Regional Connector</v>
          </cell>
          <cell r="F2075" t="str">
            <v>R</v>
          </cell>
          <cell r="G2075">
            <v>1.4332500800000001</v>
          </cell>
        </row>
        <row r="2076">
          <cell r="A2076" t="str">
            <v>CI-NTH CANTERBURY-Regional Connector-U</v>
          </cell>
          <cell r="B2076" t="str">
            <v>CI</v>
          </cell>
          <cell r="C2076">
            <v>2015</v>
          </cell>
          <cell r="D2076" t="str">
            <v>NTH CANTERBURY</v>
          </cell>
          <cell r="E2076" t="str">
            <v>Regional Connector</v>
          </cell>
          <cell r="F2076" t="str">
            <v>U</v>
          </cell>
          <cell r="G2076">
            <v>11.826728210000001</v>
          </cell>
        </row>
        <row r="2077">
          <cell r="A2077" t="str">
            <v>CI-NTH CANTERBURY-Regional Distributor-R</v>
          </cell>
          <cell r="B2077" t="str">
            <v>CI</v>
          </cell>
          <cell r="C2077">
            <v>2015</v>
          </cell>
          <cell r="D2077" t="str">
            <v>NTH CANTERBURY</v>
          </cell>
          <cell r="E2077" t="str">
            <v>Regional Distributor</v>
          </cell>
          <cell r="F2077" t="str">
            <v>R</v>
          </cell>
          <cell r="G2077">
            <v>2.7287874300000001</v>
          </cell>
        </row>
        <row r="2078">
          <cell r="A2078" t="str">
            <v>CI-NTH CANTERBURY-Regional Distributor-U</v>
          </cell>
          <cell r="B2078" t="str">
            <v>CI</v>
          </cell>
          <cell r="C2078">
            <v>2015</v>
          </cell>
          <cell r="D2078" t="str">
            <v>NTH CANTERBURY</v>
          </cell>
          <cell r="E2078" t="str">
            <v>Regional Distributor</v>
          </cell>
          <cell r="F2078" t="str">
            <v>U</v>
          </cell>
          <cell r="G2078">
            <v>6.9025941399999997</v>
          </cell>
        </row>
        <row r="2079">
          <cell r="A2079" t="str">
            <v>CI-NTH CANTERBURY-Regional Strategic-All</v>
          </cell>
          <cell r="B2079" t="str">
            <v>CI</v>
          </cell>
          <cell r="C2079">
            <v>2015</v>
          </cell>
          <cell r="D2079" t="str">
            <v>NTH CANTERBURY</v>
          </cell>
          <cell r="E2079" t="str">
            <v>Regional Strategic</v>
          </cell>
          <cell r="F2079" t="str">
            <v>All</v>
          </cell>
          <cell r="G2079">
            <v>2.9049072499999999</v>
          </cell>
        </row>
        <row r="2080">
          <cell r="A2080" t="str">
            <v>CI-OTAGO CENTRAL-Regional Connector-U</v>
          </cell>
          <cell r="B2080" t="str">
            <v>CI</v>
          </cell>
          <cell r="C2080">
            <v>2015</v>
          </cell>
          <cell r="D2080" t="str">
            <v>OTAGO CENTRAL</v>
          </cell>
          <cell r="E2080" t="str">
            <v>Regional Connector</v>
          </cell>
          <cell r="F2080" t="str">
            <v>U</v>
          </cell>
          <cell r="G2080">
            <v>32.932716259999999</v>
          </cell>
        </row>
        <row r="2081">
          <cell r="A2081" t="str">
            <v>CI-OTAGO CENTRAL-Regional Distributor-U</v>
          </cell>
          <cell r="B2081" t="str">
            <v>CI</v>
          </cell>
          <cell r="C2081">
            <v>2015</v>
          </cell>
          <cell r="D2081" t="str">
            <v>OTAGO CENTRAL</v>
          </cell>
          <cell r="E2081" t="str">
            <v>Regional Distributor</v>
          </cell>
          <cell r="F2081" t="str">
            <v>U</v>
          </cell>
          <cell r="G2081">
            <v>17.54987388</v>
          </cell>
        </row>
        <row r="2082">
          <cell r="A2082" t="str">
            <v>CI-OTAGO CENTRAL-Regional Strategic-R</v>
          </cell>
          <cell r="B2082" t="str">
            <v>CI</v>
          </cell>
          <cell r="C2082">
            <v>2015</v>
          </cell>
          <cell r="D2082" t="str">
            <v>OTAGO CENTRAL</v>
          </cell>
          <cell r="E2082" t="str">
            <v>Regional Strategic</v>
          </cell>
          <cell r="F2082" t="str">
            <v>R</v>
          </cell>
          <cell r="G2082">
            <v>1.65599396</v>
          </cell>
        </row>
        <row r="2083">
          <cell r="A2083" t="str">
            <v>CI-PSMC005-All-R</v>
          </cell>
          <cell r="B2083" t="str">
            <v>CI</v>
          </cell>
          <cell r="C2083">
            <v>2015</v>
          </cell>
          <cell r="D2083" t="str">
            <v>PSMC 005</v>
          </cell>
          <cell r="E2083" t="str">
            <v>All</v>
          </cell>
          <cell r="F2083" t="str">
            <v>R</v>
          </cell>
          <cell r="G2083">
            <v>1.1378525900000001</v>
          </cell>
        </row>
        <row r="2084">
          <cell r="A2084" t="str">
            <v>CI-PSMC005-High Volume-All</v>
          </cell>
          <cell r="B2084" t="str">
            <v>CI</v>
          </cell>
          <cell r="C2084">
            <v>2015</v>
          </cell>
          <cell r="D2084" t="str">
            <v>PSMC 005</v>
          </cell>
          <cell r="E2084" t="str">
            <v>High Volume</v>
          </cell>
          <cell r="F2084" t="str">
            <v>All</v>
          </cell>
          <cell r="G2084">
            <v>3.3110141199999998</v>
          </cell>
        </row>
        <row r="2085">
          <cell r="A2085" t="str">
            <v>CI-PSMC005-High Volume-R</v>
          </cell>
          <cell r="B2085" t="str">
            <v>CI</v>
          </cell>
          <cell r="C2085">
            <v>2015</v>
          </cell>
          <cell r="D2085" t="str">
            <v>PSMC 005</v>
          </cell>
          <cell r="E2085" t="str">
            <v>High Volume</v>
          </cell>
          <cell r="F2085" t="str">
            <v>R</v>
          </cell>
          <cell r="G2085">
            <v>3.6782436500000002</v>
          </cell>
        </row>
        <row r="2086">
          <cell r="A2086" t="str">
            <v>CI-PSMC005-High Volume-U</v>
          </cell>
          <cell r="B2086" t="str">
            <v>CI</v>
          </cell>
          <cell r="C2086">
            <v>2015</v>
          </cell>
          <cell r="D2086" t="str">
            <v>PSMC 005</v>
          </cell>
          <cell r="E2086" t="str">
            <v>High Volume</v>
          </cell>
          <cell r="F2086" t="str">
            <v>U</v>
          </cell>
          <cell r="G2086">
            <v>1.1276747499999999</v>
          </cell>
        </row>
        <row r="2087">
          <cell r="A2087" t="str">
            <v>CI-PSMC005-National Strategic-All</v>
          </cell>
          <cell r="B2087" t="str">
            <v>CI</v>
          </cell>
          <cell r="C2087">
            <v>2015</v>
          </cell>
          <cell r="D2087" t="str">
            <v>PSMC 005</v>
          </cell>
          <cell r="E2087" t="str">
            <v>National Strategic</v>
          </cell>
          <cell r="F2087" t="str">
            <v>All</v>
          </cell>
          <cell r="G2087">
            <v>0.48490907</v>
          </cell>
        </row>
        <row r="2088">
          <cell r="A2088" t="str">
            <v>CI-PSMC005-National Strategic-R</v>
          </cell>
          <cell r="B2088" t="str">
            <v>CI</v>
          </cell>
          <cell r="C2088">
            <v>2015</v>
          </cell>
          <cell r="D2088" t="str">
            <v>PSMC 005</v>
          </cell>
          <cell r="E2088" t="str">
            <v>National Strategic</v>
          </cell>
          <cell r="F2088" t="str">
            <v>R</v>
          </cell>
          <cell r="G2088">
            <v>0.41043738000000002</v>
          </cell>
        </row>
        <row r="2089">
          <cell r="A2089" t="str">
            <v>CI-PSMC005-National Strategic-U</v>
          </cell>
          <cell r="B2089" t="str">
            <v>CI</v>
          </cell>
          <cell r="C2089">
            <v>2015</v>
          </cell>
          <cell r="D2089" t="str">
            <v>PSMC 005</v>
          </cell>
          <cell r="E2089" t="str">
            <v>National Strategic</v>
          </cell>
          <cell r="F2089" t="str">
            <v>U</v>
          </cell>
          <cell r="G2089">
            <v>0.68865398</v>
          </cell>
        </row>
        <row r="2090">
          <cell r="A2090" t="str">
            <v>CI-PSMC005-Regional Distributor-U</v>
          </cell>
          <cell r="B2090" t="str">
            <v>CI</v>
          </cell>
          <cell r="C2090">
            <v>2015</v>
          </cell>
          <cell r="D2090" t="str">
            <v>PSMC 005</v>
          </cell>
          <cell r="E2090" t="str">
            <v>Regional Distributor</v>
          </cell>
          <cell r="F2090" t="str">
            <v>U</v>
          </cell>
          <cell r="G2090">
            <v>0.73831040999999997</v>
          </cell>
        </row>
        <row r="2091">
          <cell r="A2091" t="str">
            <v>CI-PSMC006-All-U</v>
          </cell>
          <cell r="B2091" t="str">
            <v>CI</v>
          </cell>
          <cell r="C2091">
            <v>2015</v>
          </cell>
          <cell r="D2091" t="str">
            <v>PSMC 006</v>
          </cell>
          <cell r="E2091" t="str">
            <v>All</v>
          </cell>
          <cell r="F2091" t="str">
            <v>U</v>
          </cell>
          <cell r="G2091">
            <v>5.8742380199999999</v>
          </cell>
        </row>
        <row r="2092">
          <cell r="A2092" t="str">
            <v>CI-PSMC006-Regional Connector-All</v>
          </cell>
          <cell r="B2092" t="str">
            <v>CI</v>
          </cell>
          <cell r="C2092">
            <v>2015</v>
          </cell>
          <cell r="D2092" t="str">
            <v>PSMC 006</v>
          </cell>
          <cell r="E2092" t="str">
            <v>Regional Connector</v>
          </cell>
          <cell r="F2092" t="str">
            <v>All</v>
          </cell>
          <cell r="G2092">
            <v>0.18507932999999999</v>
          </cell>
        </row>
        <row r="2093">
          <cell r="A2093" t="str">
            <v>CI-PSMC006-Regional Connector-R</v>
          </cell>
          <cell r="B2093" t="str">
            <v>CI</v>
          </cell>
          <cell r="C2093">
            <v>2015</v>
          </cell>
          <cell r="D2093" t="str">
            <v>PSMC 006</v>
          </cell>
          <cell r="E2093" t="str">
            <v>Regional Connector</v>
          </cell>
          <cell r="F2093" t="str">
            <v>R</v>
          </cell>
          <cell r="G2093">
            <v>0.17494779999999999</v>
          </cell>
        </row>
        <row r="2094">
          <cell r="A2094" t="str">
            <v>CI-PSMC006-Regional Distributor-U</v>
          </cell>
          <cell r="B2094" t="str">
            <v>CI</v>
          </cell>
          <cell r="C2094">
            <v>2015</v>
          </cell>
          <cell r="D2094" t="str">
            <v>PSMC 006</v>
          </cell>
          <cell r="E2094" t="str">
            <v>Regional Distributor</v>
          </cell>
          <cell r="F2094" t="str">
            <v>U</v>
          </cell>
          <cell r="G2094">
            <v>11.21085594</v>
          </cell>
        </row>
        <row r="2095">
          <cell r="A2095" t="str">
            <v>CI-PSMC006-Regional Strategic-U</v>
          </cell>
          <cell r="B2095" t="str">
            <v>CI</v>
          </cell>
          <cell r="C2095">
            <v>2015</v>
          </cell>
          <cell r="D2095" t="str">
            <v>PSMC 006</v>
          </cell>
          <cell r="E2095" t="str">
            <v>Regional Strategic</v>
          </cell>
          <cell r="F2095" t="str">
            <v>U</v>
          </cell>
          <cell r="G2095">
            <v>6.2560100399999996</v>
          </cell>
        </row>
        <row r="2096">
          <cell r="A2096" t="str">
            <v>CI-ROTORUA DIST-All-All</v>
          </cell>
          <cell r="B2096" t="str">
            <v>CI</v>
          </cell>
          <cell r="C2096">
            <v>2015</v>
          </cell>
          <cell r="D2096" t="str">
            <v>ROTORUA DIST</v>
          </cell>
          <cell r="E2096" t="str">
            <v>All</v>
          </cell>
          <cell r="F2096" t="str">
            <v>All</v>
          </cell>
          <cell r="G2096">
            <v>7.3201247499999997</v>
          </cell>
        </row>
        <row r="2097">
          <cell r="A2097" t="str">
            <v>CI-ROTORUA DIST-All-U</v>
          </cell>
          <cell r="B2097" t="str">
            <v>CI</v>
          </cell>
          <cell r="C2097">
            <v>2015</v>
          </cell>
          <cell r="D2097" t="str">
            <v>ROTORUA DIST</v>
          </cell>
          <cell r="E2097" t="str">
            <v>All</v>
          </cell>
          <cell r="F2097" t="str">
            <v>U</v>
          </cell>
          <cell r="G2097">
            <v>28.428600329999998</v>
          </cell>
        </row>
        <row r="2098">
          <cell r="A2098" t="str">
            <v>CI-ROTORUA DIST-Regional Connector-R</v>
          </cell>
          <cell r="B2098" t="str">
            <v>CI</v>
          </cell>
          <cell r="C2098">
            <v>2015</v>
          </cell>
          <cell r="D2098" t="str">
            <v>ROTORUA DIST</v>
          </cell>
          <cell r="E2098" t="str">
            <v>Regional Connector</v>
          </cell>
          <cell r="F2098" t="str">
            <v>R</v>
          </cell>
          <cell r="G2098">
            <v>0.87654500999999996</v>
          </cell>
        </row>
        <row r="2099">
          <cell r="A2099" t="str">
            <v>CI-ROTORUA DIST-Regional Distributor-R</v>
          </cell>
          <cell r="B2099" t="str">
            <v>CI</v>
          </cell>
          <cell r="C2099">
            <v>2015</v>
          </cell>
          <cell r="D2099" t="str">
            <v>ROTORUA DIST</v>
          </cell>
          <cell r="E2099" t="str">
            <v>Regional Distributor</v>
          </cell>
          <cell r="F2099" t="str">
            <v>R</v>
          </cell>
          <cell r="G2099">
            <v>1.3010657299999999</v>
          </cell>
        </row>
        <row r="2100">
          <cell r="A2100" t="str">
            <v>CI-ROTORUA DIST-Regional Distributor-U</v>
          </cell>
          <cell r="B2100" t="str">
            <v>CI</v>
          </cell>
          <cell r="C2100">
            <v>2015</v>
          </cell>
          <cell r="D2100" t="str">
            <v>ROTORUA DIST</v>
          </cell>
          <cell r="E2100" t="str">
            <v>Regional Distributor</v>
          </cell>
          <cell r="F2100" t="str">
            <v>U</v>
          </cell>
          <cell r="G2100">
            <v>4.2795389000000004</v>
          </cell>
        </row>
        <row r="2101">
          <cell r="A2101" t="str">
            <v>CI-SOUTHLAND-Regional Distributor-All</v>
          </cell>
          <cell r="B2101" t="str">
            <v>CI</v>
          </cell>
          <cell r="C2101">
            <v>2015</v>
          </cell>
          <cell r="D2101" t="str">
            <v>SOUTHLAND</v>
          </cell>
          <cell r="E2101" t="str">
            <v>Regional Distributor</v>
          </cell>
          <cell r="F2101" t="str">
            <v>All</v>
          </cell>
          <cell r="G2101">
            <v>1.31688801</v>
          </cell>
        </row>
        <row r="2102">
          <cell r="A2102" t="str">
            <v>CI-SOUTHLAND-Regional Strategic-All</v>
          </cell>
          <cell r="B2102" t="str">
            <v>CI</v>
          </cell>
          <cell r="C2102">
            <v>2015</v>
          </cell>
          <cell r="D2102" t="str">
            <v>SOUTHLAND</v>
          </cell>
          <cell r="E2102" t="str">
            <v>Regional Strategic</v>
          </cell>
          <cell r="F2102" t="str">
            <v>All</v>
          </cell>
          <cell r="G2102">
            <v>2.6119964200000001</v>
          </cell>
        </row>
        <row r="2103">
          <cell r="A2103" t="str">
            <v>CI-SOUTHLAND-Regional Strategic-R</v>
          </cell>
          <cell r="B2103" t="str">
            <v>CI</v>
          </cell>
          <cell r="C2103">
            <v>2015</v>
          </cell>
          <cell r="D2103" t="str">
            <v>SOUTHLAND</v>
          </cell>
          <cell r="E2103" t="str">
            <v>Regional Strategic</v>
          </cell>
          <cell r="F2103" t="str">
            <v>R</v>
          </cell>
          <cell r="G2103">
            <v>1.5014348399999999</v>
          </cell>
        </row>
        <row r="2104">
          <cell r="A2104" t="str">
            <v>CI-SOUTHLAND-Regional Strategic-U</v>
          </cell>
          <cell r="B2104" t="str">
            <v>CI</v>
          </cell>
          <cell r="C2104">
            <v>2015</v>
          </cell>
          <cell r="D2104" t="str">
            <v>SOUTHLAND</v>
          </cell>
          <cell r="E2104" t="str">
            <v>Regional Strategic</v>
          </cell>
          <cell r="F2104" t="str">
            <v>U</v>
          </cell>
          <cell r="G2104">
            <v>17.799909589999999</v>
          </cell>
        </row>
        <row r="2105">
          <cell r="A2105" t="str">
            <v>CI-STH CANTERBURY-All-All</v>
          </cell>
          <cell r="B2105" t="str">
            <v>CI</v>
          </cell>
          <cell r="C2105">
            <v>2015</v>
          </cell>
          <cell r="D2105" t="str">
            <v>STH CANTERBURY</v>
          </cell>
          <cell r="E2105" t="str">
            <v>All</v>
          </cell>
          <cell r="F2105" t="str">
            <v>All</v>
          </cell>
          <cell r="G2105">
            <v>6.2401834699999998</v>
          </cell>
        </row>
        <row r="2106">
          <cell r="A2106" t="str">
            <v>CI-STH CANTERBURY-National Strategic-U</v>
          </cell>
          <cell r="B2106" t="str">
            <v>CI</v>
          </cell>
          <cell r="C2106">
            <v>2015</v>
          </cell>
          <cell r="D2106" t="str">
            <v>STH CANTERBURY</v>
          </cell>
          <cell r="E2106" t="str">
            <v>National Strategic</v>
          </cell>
          <cell r="F2106" t="str">
            <v>U</v>
          </cell>
          <cell r="G2106">
            <v>48.805690679999998</v>
          </cell>
        </row>
        <row r="2107">
          <cell r="A2107" t="str">
            <v>CI-TAURANGA CITY-All-U</v>
          </cell>
          <cell r="B2107" t="str">
            <v>CI</v>
          </cell>
          <cell r="C2107">
            <v>2015</v>
          </cell>
          <cell r="D2107" t="str">
            <v>TAURANGA CITY</v>
          </cell>
          <cell r="E2107" t="str">
            <v>All</v>
          </cell>
          <cell r="F2107" t="str">
            <v>U</v>
          </cell>
          <cell r="G2107">
            <v>12.678179869999999</v>
          </cell>
        </row>
        <row r="2108">
          <cell r="A2108" t="str">
            <v>CI-TAURANGA CITY-Regional Strategic-All</v>
          </cell>
          <cell r="B2108" t="str">
            <v>CI</v>
          </cell>
          <cell r="C2108">
            <v>2015</v>
          </cell>
          <cell r="D2108" t="str">
            <v>TAURANGA CITY</v>
          </cell>
          <cell r="E2108" t="str">
            <v>Regional Strategic</v>
          </cell>
          <cell r="F2108" t="str">
            <v>All</v>
          </cell>
          <cell r="G2108">
            <v>7.0176201799999998</v>
          </cell>
        </row>
        <row r="2109">
          <cell r="A2109" t="str">
            <v>CI-Unknown-All-All</v>
          </cell>
          <cell r="B2109" t="str">
            <v>CI</v>
          </cell>
          <cell r="C2109">
            <v>2015</v>
          </cell>
          <cell r="D2109" t="str">
            <v>Unknown</v>
          </cell>
          <cell r="E2109" t="str">
            <v>All</v>
          </cell>
          <cell r="F2109" t="str">
            <v>All</v>
          </cell>
          <cell r="G2109">
            <v>1.64688751</v>
          </cell>
        </row>
        <row r="2110">
          <cell r="A2110" t="str">
            <v>CI-Unknown-All-U</v>
          </cell>
          <cell r="B2110" t="str">
            <v>CI</v>
          </cell>
          <cell r="C2110">
            <v>2015</v>
          </cell>
          <cell r="D2110" t="str">
            <v>Unknown</v>
          </cell>
          <cell r="E2110" t="str">
            <v>All</v>
          </cell>
          <cell r="F2110" t="str">
            <v>U</v>
          </cell>
          <cell r="G2110">
            <v>19.39557739</v>
          </cell>
        </row>
        <row r="2111">
          <cell r="A2111" t="str">
            <v>CI-Unknown-High Volume-All</v>
          </cell>
          <cell r="B2111" t="str">
            <v>CI</v>
          </cell>
          <cell r="C2111">
            <v>2015</v>
          </cell>
          <cell r="D2111" t="str">
            <v>Unknown</v>
          </cell>
          <cell r="E2111" t="str">
            <v>High Volume</v>
          </cell>
          <cell r="F2111" t="str">
            <v>All</v>
          </cell>
          <cell r="G2111">
            <v>1.6803268499999999</v>
          </cell>
        </row>
        <row r="2112">
          <cell r="A2112" t="str">
            <v>CI-Unknown-High Volume-R</v>
          </cell>
          <cell r="B2112" t="str">
            <v>CI</v>
          </cell>
          <cell r="C2112">
            <v>2015</v>
          </cell>
          <cell r="D2112" t="str">
            <v>Unknown</v>
          </cell>
          <cell r="E2112" t="str">
            <v>High Volume</v>
          </cell>
          <cell r="F2112" t="str">
            <v>R</v>
          </cell>
          <cell r="G2112">
            <v>0.74028682999999995</v>
          </cell>
        </row>
        <row r="2113">
          <cell r="A2113" t="str">
            <v>CI-Unknown-High Volume-U</v>
          </cell>
          <cell r="B2113" t="str">
            <v>CI</v>
          </cell>
          <cell r="C2113">
            <v>2015</v>
          </cell>
          <cell r="D2113" t="str">
            <v>Unknown</v>
          </cell>
          <cell r="E2113" t="str">
            <v>High Volume</v>
          </cell>
          <cell r="F2113" t="str">
            <v>U</v>
          </cell>
          <cell r="G2113">
            <v>19.39557739</v>
          </cell>
        </row>
        <row r="2114">
          <cell r="A2114" t="str">
            <v>CI-Unknown-Regional Strategic-R</v>
          </cell>
          <cell r="B2114" t="str">
            <v>CI</v>
          </cell>
          <cell r="C2114">
            <v>2015</v>
          </cell>
          <cell r="D2114" t="str">
            <v>Unknown</v>
          </cell>
          <cell r="E2114" t="str">
            <v>Regional Strategic</v>
          </cell>
          <cell r="F2114" t="str">
            <v>R</v>
          </cell>
        </row>
        <row r="2115">
          <cell r="A2115" t="str">
            <v>CI-WELLINGTON-All-All</v>
          </cell>
          <cell r="B2115" t="str">
            <v>CI</v>
          </cell>
          <cell r="C2115">
            <v>2015</v>
          </cell>
          <cell r="D2115" t="str">
            <v>WELLINGTON</v>
          </cell>
          <cell r="E2115" t="str">
            <v>All</v>
          </cell>
          <cell r="F2115" t="str">
            <v>All</v>
          </cell>
          <cell r="G2115">
            <v>3.1269384699999998</v>
          </cell>
        </row>
        <row r="2116">
          <cell r="A2116" t="str">
            <v>CI-WELLINGTON-All-R</v>
          </cell>
          <cell r="B2116" t="str">
            <v>CI</v>
          </cell>
          <cell r="C2116">
            <v>2015</v>
          </cell>
          <cell r="D2116" t="str">
            <v>WELLINGTON</v>
          </cell>
          <cell r="E2116" t="str">
            <v>All</v>
          </cell>
          <cell r="F2116" t="str">
            <v>R</v>
          </cell>
          <cell r="G2116">
            <v>1.00845699</v>
          </cell>
        </row>
        <row r="2117">
          <cell r="A2117" t="str">
            <v>CI-WELLINGTON-National Strategic-All</v>
          </cell>
          <cell r="B2117" t="str">
            <v>CI</v>
          </cell>
          <cell r="C2117">
            <v>2015</v>
          </cell>
          <cell r="D2117" t="str">
            <v>WELLINGTON</v>
          </cell>
          <cell r="E2117" t="str">
            <v>National Strategic</v>
          </cell>
          <cell r="F2117" t="str">
            <v>All</v>
          </cell>
          <cell r="G2117">
            <v>0.45900329000000001</v>
          </cell>
        </row>
        <row r="2118">
          <cell r="A2118" t="str">
            <v>CI-WELLINGTON-National Strategic-R</v>
          </cell>
          <cell r="B2118" t="str">
            <v>CI</v>
          </cell>
          <cell r="C2118">
            <v>2015</v>
          </cell>
          <cell r="D2118" t="str">
            <v>WELLINGTON</v>
          </cell>
          <cell r="E2118" t="str">
            <v>National Strategic</v>
          </cell>
          <cell r="F2118" t="str">
            <v>R</v>
          </cell>
          <cell r="G2118">
            <v>0.45900329000000001</v>
          </cell>
        </row>
        <row r="2119">
          <cell r="A2119" t="str">
            <v>CI-WELLINGTON-Regional Distributor-R</v>
          </cell>
          <cell r="B2119" t="str">
            <v>CI</v>
          </cell>
          <cell r="C2119">
            <v>2015</v>
          </cell>
          <cell r="D2119" t="str">
            <v>WELLINGTON</v>
          </cell>
          <cell r="E2119" t="str">
            <v>Regional Distributor</v>
          </cell>
          <cell r="F2119" t="str">
            <v>R</v>
          </cell>
          <cell r="G2119">
            <v>2.4051291899999998</v>
          </cell>
        </row>
        <row r="2120">
          <cell r="A2120" t="str">
            <v>CI-WELLINGTON-Regional Strategic-All</v>
          </cell>
          <cell r="B2120" t="str">
            <v>CI</v>
          </cell>
          <cell r="C2120">
            <v>2015</v>
          </cell>
          <cell r="D2120" t="str">
            <v>WELLINGTON</v>
          </cell>
          <cell r="E2120" t="str">
            <v>Regional Strategic</v>
          </cell>
          <cell r="F2120" t="str">
            <v>All</v>
          </cell>
          <cell r="G2120">
            <v>4.6791365100000002</v>
          </cell>
        </row>
        <row r="2121">
          <cell r="A2121" t="str">
            <v>CI-WELLINGTON-Regional Strategic-R</v>
          </cell>
          <cell r="B2121" t="str">
            <v>CI</v>
          </cell>
          <cell r="C2121">
            <v>2015</v>
          </cell>
          <cell r="D2121" t="str">
            <v>WELLINGTON</v>
          </cell>
          <cell r="E2121" t="str">
            <v>Regional Strategic</v>
          </cell>
          <cell r="F2121" t="str">
            <v>R</v>
          </cell>
          <cell r="G2121">
            <v>1.3525721399999999</v>
          </cell>
        </row>
        <row r="2122">
          <cell r="A2122" t="str">
            <v>CI-WELLINGTON-Regional Strategic-U</v>
          </cell>
          <cell r="B2122" t="str">
            <v>CI</v>
          </cell>
          <cell r="C2122">
            <v>2015</v>
          </cell>
          <cell r="D2122" t="str">
            <v>WELLINGTON</v>
          </cell>
          <cell r="E2122" t="str">
            <v>Regional Strategic</v>
          </cell>
          <cell r="F2122" t="str">
            <v>U</v>
          </cell>
          <cell r="G2122">
            <v>18.120311690000001</v>
          </cell>
        </row>
        <row r="2123">
          <cell r="A2123" t="str">
            <v>CI-WEST COAST-All-R</v>
          </cell>
          <cell r="B2123" t="str">
            <v>CI</v>
          </cell>
          <cell r="C2123">
            <v>2015</v>
          </cell>
          <cell r="D2123" t="str">
            <v>WEST COAST</v>
          </cell>
          <cell r="E2123" t="str">
            <v>All</v>
          </cell>
          <cell r="F2123" t="str">
            <v>R</v>
          </cell>
          <cell r="G2123">
            <v>0.68574104000000002</v>
          </cell>
        </row>
        <row r="2124">
          <cell r="A2124" t="str">
            <v>CI-WEST COAST-All-U</v>
          </cell>
          <cell r="B2124" t="str">
            <v>CI</v>
          </cell>
          <cell r="C2124">
            <v>2015</v>
          </cell>
          <cell r="D2124" t="str">
            <v>WEST COAST</v>
          </cell>
          <cell r="E2124" t="str">
            <v>All</v>
          </cell>
          <cell r="F2124" t="str">
            <v>U</v>
          </cell>
          <cell r="G2124">
            <v>10.27205895</v>
          </cell>
        </row>
        <row r="2125">
          <cell r="A2125" t="str">
            <v>CI-WEST COAST-Regional Connector-All</v>
          </cell>
          <cell r="B2125" t="str">
            <v>CI</v>
          </cell>
          <cell r="C2125">
            <v>2015</v>
          </cell>
          <cell r="D2125" t="str">
            <v>WEST COAST</v>
          </cell>
          <cell r="E2125" t="str">
            <v>Regional Connector</v>
          </cell>
          <cell r="F2125" t="str">
            <v>All</v>
          </cell>
          <cell r="G2125">
            <v>1.04610957</v>
          </cell>
        </row>
        <row r="2126">
          <cell r="A2126" t="str">
            <v>CI-WEST COAST-Regional Connector-R</v>
          </cell>
          <cell r="B2126" t="str">
            <v>CI</v>
          </cell>
          <cell r="C2126">
            <v>2015</v>
          </cell>
          <cell r="D2126" t="str">
            <v>WEST COAST</v>
          </cell>
          <cell r="E2126" t="str">
            <v>Regional Connector</v>
          </cell>
          <cell r="F2126" t="str">
            <v>R</v>
          </cell>
          <cell r="G2126">
            <v>0.38615633999999999</v>
          </cell>
        </row>
        <row r="2127">
          <cell r="A2127" t="str">
            <v>CI-WEST COAST-Regional Connector-U</v>
          </cell>
          <cell r="B2127" t="str">
            <v>CI</v>
          </cell>
          <cell r="C2127">
            <v>2015</v>
          </cell>
          <cell r="D2127" t="str">
            <v>WEST COAST</v>
          </cell>
          <cell r="E2127" t="str">
            <v>Regional Connector</v>
          </cell>
          <cell r="F2127" t="str">
            <v>U</v>
          </cell>
          <cell r="G2127">
            <v>16.078014490000001</v>
          </cell>
        </row>
        <row r="2128">
          <cell r="A2128" t="str">
            <v>CI-WEST COAST-Regional Distributor-All</v>
          </cell>
          <cell r="B2128" t="str">
            <v>CI</v>
          </cell>
          <cell r="C2128">
            <v>2015</v>
          </cell>
          <cell r="D2128" t="str">
            <v>WEST COAST</v>
          </cell>
          <cell r="E2128" t="str">
            <v>Regional Distributor</v>
          </cell>
          <cell r="F2128" t="str">
            <v>All</v>
          </cell>
          <cell r="G2128">
            <v>1.47622024</v>
          </cell>
        </row>
        <row r="2129">
          <cell r="A2129" t="str">
            <v>CI-WEST COAST-Regional Distributor-U</v>
          </cell>
          <cell r="B2129" t="str">
            <v>CI</v>
          </cell>
          <cell r="C2129">
            <v>2015</v>
          </cell>
          <cell r="D2129" t="str">
            <v>WEST COAST</v>
          </cell>
          <cell r="E2129" t="str">
            <v>Regional Distributor</v>
          </cell>
          <cell r="F2129" t="str">
            <v>U</v>
          </cell>
          <cell r="G2129">
            <v>3.2873418600000002</v>
          </cell>
        </row>
        <row r="2130">
          <cell r="A2130" t="str">
            <v>CI-WEST COAST-Regional Strategic-All</v>
          </cell>
          <cell r="B2130" t="str">
            <v>CI</v>
          </cell>
          <cell r="C2130">
            <v>2015</v>
          </cell>
          <cell r="D2130" t="str">
            <v>WEST COAST</v>
          </cell>
          <cell r="E2130" t="str">
            <v>Regional Strategic</v>
          </cell>
          <cell r="F2130" t="str">
            <v>All</v>
          </cell>
          <cell r="G2130">
            <v>2.2004758899999999</v>
          </cell>
        </row>
        <row r="2131">
          <cell r="A2131" t="str">
            <v>CI-WEST COAST-Regional Strategic-R</v>
          </cell>
          <cell r="B2131" t="str">
            <v>CI</v>
          </cell>
          <cell r="C2131">
            <v>2015</v>
          </cell>
          <cell r="D2131" t="str">
            <v>WEST COAST</v>
          </cell>
          <cell r="E2131" t="str">
            <v>Regional Strategic</v>
          </cell>
          <cell r="F2131" t="str">
            <v>R</v>
          </cell>
          <cell r="G2131">
            <v>0.93690203999999999</v>
          </cell>
        </row>
        <row r="2132">
          <cell r="A2132" t="str">
            <v>CI-WEST WAIKATO-High Volume-All</v>
          </cell>
          <cell r="B2132" t="str">
            <v>CI</v>
          </cell>
          <cell r="C2132">
            <v>2015</v>
          </cell>
          <cell r="D2132" t="str">
            <v>WEST WAIKATO</v>
          </cell>
          <cell r="E2132" t="str">
            <v>High Volume</v>
          </cell>
          <cell r="F2132" t="str">
            <v>All</v>
          </cell>
          <cell r="G2132">
            <v>2.3412657800000001</v>
          </cell>
        </row>
        <row r="2133">
          <cell r="A2133" t="str">
            <v>CI-WEST WAIKATO-Regional Connector-All</v>
          </cell>
          <cell r="B2133" t="str">
            <v>CI</v>
          </cell>
          <cell r="C2133">
            <v>2015</v>
          </cell>
          <cell r="D2133" t="str">
            <v>WEST WAIKATO</v>
          </cell>
          <cell r="E2133" t="str">
            <v>Regional Connector</v>
          </cell>
          <cell r="F2133" t="str">
            <v>All</v>
          </cell>
          <cell r="G2133">
            <v>0.41670492999999997</v>
          </cell>
        </row>
        <row r="2134">
          <cell r="A2134" t="str">
            <v>CI-WEST WAIKATO-Regional Connector-R</v>
          </cell>
          <cell r="B2134" t="str">
            <v>CI</v>
          </cell>
          <cell r="C2134">
            <v>2015</v>
          </cell>
          <cell r="D2134" t="str">
            <v>WEST WAIKATO</v>
          </cell>
          <cell r="E2134" t="str">
            <v>Regional Connector</v>
          </cell>
          <cell r="F2134" t="str">
            <v>R</v>
          </cell>
          <cell r="G2134">
            <v>0.23263270999999999</v>
          </cell>
        </row>
        <row r="2135">
          <cell r="A2135" t="str">
            <v>CI-WEST WAIKATO-Regional Connector-U</v>
          </cell>
          <cell r="B2135" t="str">
            <v>CI</v>
          </cell>
          <cell r="C2135">
            <v>2015</v>
          </cell>
          <cell r="D2135" t="str">
            <v>WEST WAIKATO</v>
          </cell>
          <cell r="E2135" t="str">
            <v>Regional Connector</v>
          </cell>
          <cell r="F2135" t="str">
            <v>U</v>
          </cell>
          <cell r="G2135">
            <v>1.89532079</v>
          </cell>
        </row>
        <row r="2136">
          <cell r="A2136" t="str">
            <v>CI-WEST WAIKATO-Regional Distributor-All</v>
          </cell>
          <cell r="B2136" t="str">
            <v>CI</v>
          </cell>
          <cell r="C2136">
            <v>2015</v>
          </cell>
          <cell r="D2136" t="str">
            <v>WEST WAIKATO</v>
          </cell>
          <cell r="E2136" t="str">
            <v>Regional Distributor</v>
          </cell>
          <cell r="F2136" t="str">
            <v>All</v>
          </cell>
          <cell r="G2136">
            <v>1.5208096600000001</v>
          </cell>
        </row>
        <row r="2137">
          <cell r="A2137" t="str">
            <v>CI-WEST WAIKATO-Regional Distributor-R</v>
          </cell>
          <cell r="B2137" t="str">
            <v>CI</v>
          </cell>
          <cell r="C2137">
            <v>2015</v>
          </cell>
          <cell r="D2137" t="str">
            <v>WEST WAIKATO</v>
          </cell>
          <cell r="E2137" t="str">
            <v>Regional Distributor</v>
          </cell>
          <cell r="F2137" t="str">
            <v>R</v>
          </cell>
          <cell r="G2137">
            <v>1.2782764799999999</v>
          </cell>
        </row>
        <row r="2138">
          <cell r="A2138" t="str">
            <v>CI-WEST WAIKATO-Regional Strategic-All</v>
          </cell>
          <cell r="B2138" t="str">
            <v>CI</v>
          </cell>
          <cell r="C2138">
            <v>2015</v>
          </cell>
          <cell r="D2138" t="str">
            <v>WEST WAIKATO</v>
          </cell>
          <cell r="E2138" t="str">
            <v>Regional Strategic</v>
          </cell>
          <cell r="F2138" t="str">
            <v>All</v>
          </cell>
          <cell r="G2138">
            <v>3.2206509900000002</v>
          </cell>
        </row>
        <row r="2139">
          <cell r="A2139" t="str">
            <v>CI-WEST WAIKATO-Regional Strategic-R</v>
          </cell>
          <cell r="B2139" t="str">
            <v>CI</v>
          </cell>
          <cell r="C2139">
            <v>2015</v>
          </cell>
          <cell r="D2139" t="str">
            <v>WEST WAIKATO</v>
          </cell>
          <cell r="E2139" t="str">
            <v>Regional Strategic</v>
          </cell>
          <cell r="F2139" t="str">
            <v>R</v>
          </cell>
          <cell r="G2139">
            <v>0.33122076</v>
          </cell>
        </row>
        <row r="2140">
          <cell r="A2140" t="str">
            <v>CI-WEST WAIKATO-Regional Strategic-U</v>
          </cell>
          <cell r="B2140" t="str">
            <v>CI</v>
          </cell>
          <cell r="C2140">
            <v>2015</v>
          </cell>
          <cell r="D2140" t="str">
            <v>WEST WAIKATO</v>
          </cell>
          <cell r="E2140" t="str">
            <v>Regional Strategic</v>
          </cell>
          <cell r="F2140" t="str">
            <v>U</v>
          </cell>
          <cell r="G2140">
            <v>6.8172426699999997</v>
          </cell>
        </row>
        <row r="2141">
          <cell r="A2141" t="str">
            <v>CI-WEST WHANGANUI-All-All</v>
          </cell>
          <cell r="B2141" t="str">
            <v>CI</v>
          </cell>
          <cell r="C2141">
            <v>2015</v>
          </cell>
          <cell r="D2141" t="str">
            <v>WEST WHANGANUI</v>
          </cell>
          <cell r="E2141" t="str">
            <v>All</v>
          </cell>
          <cell r="F2141" t="str">
            <v>All</v>
          </cell>
          <cell r="G2141">
            <v>3.0092968199999999</v>
          </cell>
        </row>
        <row r="2142">
          <cell r="A2142" t="str">
            <v>CI-WEST WHANGANUI-All-R</v>
          </cell>
          <cell r="B2142" t="str">
            <v>CI</v>
          </cell>
          <cell r="C2142">
            <v>2015</v>
          </cell>
          <cell r="D2142" t="str">
            <v>WEST WHANGANUI</v>
          </cell>
          <cell r="E2142" t="str">
            <v>All</v>
          </cell>
          <cell r="F2142" t="str">
            <v>R</v>
          </cell>
          <cell r="G2142">
            <v>1.21160914</v>
          </cell>
        </row>
        <row r="2143">
          <cell r="A2143" t="str">
            <v>CI-WEST WHANGANUI-All-U</v>
          </cell>
          <cell r="B2143" t="str">
            <v>CI</v>
          </cell>
          <cell r="C2143">
            <v>2015</v>
          </cell>
          <cell r="D2143" t="str">
            <v>WEST WHANGANUI</v>
          </cell>
          <cell r="E2143" t="str">
            <v>All</v>
          </cell>
          <cell r="F2143" t="str">
            <v>U</v>
          </cell>
          <cell r="G2143">
            <v>20.817260300000001</v>
          </cell>
        </row>
        <row r="2144">
          <cell r="A2144" t="str">
            <v>CI-WEST WHANGANUI-National Strategic-All</v>
          </cell>
          <cell r="B2144" t="str">
            <v>CI</v>
          </cell>
          <cell r="C2144">
            <v>2015</v>
          </cell>
          <cell r="D2144" t="str">
            <v>WEST WHANGANUI</v>
          </cell>
          <cell r="E2144" t="str">
            <v>National Strategic</v>
          </cell>
          <cell r="F2144" t="str">
            <v>All</v>
          </cell>
          <cell r="G2144">
            <v>2.2599404700000001</v>
          </cell>
        </row>
        <row r="2145">
          <cell r="A2145" t="str">
            <v>CI-WEST WHANGANUI-National Strategic-U</v>
          </cell>
          <cell r="B2145" t="str">
            <v>CI</v>
          </cell>
          <cell r="C2145">
            <v>2015</v>
          </cell>
          <cell r="D2145" t="str">
            <v>WEST WHANGANUI</v>
          </cell>
          <cell r="E2145" t="str">
            <v>National Strategic</v>
          </cell>
          <cell r="F2145" t="str">
            <v>U</v>
          </cell>
          <cell r="G2145">
            <v>16.542662109999998</v>
          </cell>
        </row>
        <row r="2146">
          <cell r="A2146" t="str">
            <v>CI-WEST WHANGANUI-Regional Connector-All</v>
          </cell>
          <cell r="B2146" t="str">
            <v>CI</v>
          </cell>
          <cell r="C2146">
            <v>2015</v>
          </cell>
          <cell r="D2146" t="str">
            <v>WEST WHANGANUI</v>
          </cell>
          <cell r="E2146" t="str">
            <v>Regional Connector</v>
          </cell>
          <cell r="F2146" t="str">
            <v>All</v>
          </cell>
          <cell r="G2146">
            <v>1.8697536100000001</v>
          </cell>
        </row>
        <row r="2147">
          <cell r="A2147" t="str">
            <v>CI-WEST WHANGANUI-Regional Distributor-R</v>
          </cell>
          <cell r="B2147" t="str">
            <v>CI</v>
          </cell>
          <cell r="C2147">
            <v>2015</v>
          </cell>
          <cell r="D2147" t="str">
            <v>WEST WHANGANUI</v>
          </cell>
          <cell r="E2147" t="str">
            <v>Regional Distributor</v>
          </cell>
          <cell r="F2147" t="str">
            <v>R</v>
          </cell>
          <cell r="G2147">
            <v>1.0003939500000001</v>
          </cell>
        </row>
        <row r="2148">
          <cell r="A2148" t="str">
            <v>CI-WEST WHANGANUI-Regional Strategic-R</v>
          </cell>
          <cell r="B2148" t="str">
            <v>CI</v>
          </cell>
          <cell r="C2148">
            <v>2015</v>
          </cell>
          <cell r="D2148" t="str">
            <v>WEST WHANGANUI</v>
          </cell>
          <cell r="E2148" t="str">
            <v>Regional Strategic</v>
          </cell>
          <cell r="F2148" t="str">
            <v>R</v>
          </cell>
          <cell r="G2148">
            <v>1.335216</v>
          </cell>
        </row>
        <row r="2149">
          <cell r="A2149" t="str">
            <v>CI-WEST WHANGANUI-Regional Strategic-U</v>
          </cell>
          <cell r="B2149" t="str">
            <v>CI</v>
          </cell>
          <cell r="C2149">
            <v>2015</v>
          </cell>
          <cell r="D2149" t="str">
            <v>WEST WHANGANUI</v>
          </cell>
          <cell r="E2149" t="str">
            <v>Regional Strategic</v>
          </cell>
          <cell r="F2149" t="str">
            <v>U</v>
          </cell>
          <cell r="G2149">
            <v>21.461433209999999</v>
          </cell>
        </row>
        <row r="2150">
          <cell r="A2150" t="str">
            <v>CI-Auckland Alliance-All-All</v>
          </cell>
          <cell r="B2150" t="str">
            <v>CI</v>
          </cell>
          <cell r="C2150">
            <v>2015</v>
          </cell>
          <cell r="D2150" t="str">
            <v>AUCK ALLIANCE</v>
          </cell>
          <cell r="E2150" t="str">
            <v>All</v>
          </cell>
          <cell r="F2150" t="str">
            <v>All</v>
          </cell>
          <cell r="G2150">
            <v>0.83988037999999998</v>
          </cell>
        </row>
        <row r="2151">
          <cell r="A2151" t="str">
            <v>CI-Auckland Alliance-All-R</v>
          </cell>
          <cell r="B2151" t="str">
            <v>CI</v>
          </cell>
          <cell r="C2151">
            <v>2015</v>
          </cell>
          <cell r="D2151" t="str">
            <v>AUCK ALLIANCE</v>
          </cell>
          <cell r="E2151" t="str">
            <v>All</v>
          </cell>
          <cell r="F2151" t="str">
            <v>R</v>
          </cell>
          <cell r="G2151">
            <v>0.79384650999999995</v>
          </cell>
        </row>
        <row r="2152">
          <cell r="A2152" t="str">
            <v>CI-Auckland Alliance-All-U</v>
          </cell>
          <cell r="B2152" t="str">
            <v>CI</v>
          </cell>
          <cell r="C2152">
            <v>2015</v>
          </cell>
          <cell r="D2152" t="str">
            <v>AUCK ALLIANCE</v>
          </cell>
          <cell r="E2152" t="str">
            <v>All</v>
          </cell>
          <cell r="F2152" t="str">
            <v>U</v>
          </cell>
          <cell r="G2152">
            <v>1.8018519500000001</v>
          </cell>
        </row>
        <row r="2153">
          <cell r="A2153" t="str">
            <v>CI-Auckland Alliance-High Volume-All</v>
          </cell>
          <cell r="B2153" t="str">
            <v>CI</v>
          </cell>
          <cell r="C2153">
            <v>2015</v>
          </cell>
          <cell r="D2153" t="str">
            <v>AUCK ALLIANCE</v>
          </cell>
          <cell r="E2153" t="str">
            <v>High Volume</v>
          </cell>
          <cell r="F2153" t="str">
            <v>All</v>
          </cell>
          <cell r="G2153">
            <v>0.80742744</v>
          </cell>
        </row>
        <row r="2154">
          <cell r="A2154" t="str">
            <v>CI-Auckland Alliance-High Volume-U</v>
          </cell>
          <cell r="B2154" t="str">
            <v>CI</v>
          </cell>
          <cell r="C2154">
            <v>2015</v>
          </cell>
          <cell r="D2154" t="str">
            <v>AUCK ALLIANCE</v>
          </cell>
          <cell r="E2154" t="str">
            <v>High Volume</v>
          </cell>
          <cell r="F2154" t="str">
            <v>U</v>
          </cell>
          <cell r="G2154">
            <v>2.1153217899999999</v>
          </cell>
        </row>
        <row r="2155">
          <cell r="A2155" t="str">
            <v>CI-Auckland Alliance-Regional Connector-R</v>
          </cell>
          <cell r="B2155" t="str">
            <v>CI</v>
          </cell>
          <cell r="C2155">
            <v>2015</v>
          </cell>
          <cell r="D2155" t="str">
            <v>AUCK ALLIANCE</v>
          </cell>
          <cell r="E2155" t="str">
            <v>Regional Connector</v>
          </cell>
          <cell r="F2155" t="str">
            <v>R</v>
          </cell>
          <cell r="G2155">
            <v>2.14957573</v>
          </cell>
        </row>
        <row r="2156">
          <cell r="A2156" t="str">
            <v>CI-BOP EAST-All-All</v>
          </cell>
          <cell r="B2156" t="str">
            <v>CI</v>
          </cell>
          <cell r="C2156">
            <v>2015</v>
          </cell>
          <cell r="D2156" t="str">
            <v>BOP EAST</v>
          </cell>
          <cell r="E2156" t="str">
            <v>All</v>
          </cell>
          <cell r="F2156" t="str">
            <v>All</v>
          </cell>
          <cell r="G2156">
            <v>1.93865573</v>
          </cell>
        </row>
        <row r="2157">
          <cell r="A2157" t="str">
            <v>CI-BOP EAST-All-U</v>
          </cell>
          <cell r="B2157" t="str">
            <v>CI</v>
          </cell>
          <cell r="C2157">
            <v>2015</v>
          </cell>
          <cell r="D2157" t="str">
            <v>BOP EAST</v>
          </cell>
          <cell r="E2157" t="str">
            <v>All</v>
          </cell>
          <cell r="F2157" t="str">
            <v>U</v>
          </cell>
          <cell r="G2157">
            <v>5.5597764300000003</v>
          </cell>
        </row>
        <row r="2158">
          <cell r="A2158" t="str">
            <v>CI-BOP EAST-Regional Connector-All</v>
          </cell>
          <cell r="B2158" t="str">
            <v>CI</v>
          </cell>
          <cell r="C2158">
            <v>2015</v>
          </cell>
          <cell r="D2158" t="str">
            <v>BOP EAST</v>
          </cell>
          <cell r="E2158" t="str">
            <v>Regional Connector</v>
          </cell>
          <cell r="F2158" t="str">
            <v>All</v>
          </cell>
          <cell r="G2158">
            <v>2.01793216</v>
          </cell>
        </row>
        <row r="2159">
          <cell r="A2159" t="str">
            <v>CI-BOP EAST-Regional Distributor-All</v>
          </cell>
          <cell r="B2159" t="str">
            <v>CI</v>
          </cell>
          <cell r="C2159">
            <v>2015</v>
          </cell>
          <cell r="D2159" t="str">
            <v>BOP EAST</v>
          </cell>
          <cell r="E2159" t="str">
            <v>Regional Distributor</v>
          </cell>
          <cell r="F2159" t="str">
            <v>All</v>
          </cell>
          <cell r="G2159">
            <v>1.8485147099999999</v>
          </cell>
        </row>
        <row r="2160">
          <cell r="A2160" t="str">
            <v>CI-BOP WEST-All-U</v>
          </cell>
          <cell r="B2160" t="str">
            <v>CI</v>
          </cell>
          <cell r="C2160">
            <v>2015</v>
          </cell>
          <cell r="D2160" t="str">
            <v>BOP WEST</v>
          </cell>
          <cell r="E2160" t="str">
            <v>All</v>
          </cell>
          <cell r="F2160" t="str">
            <v>U</v>
          </cell>
          <cell r="G2160">
            <v>9.2626970199999992</v>
          </cell>
        </row>
        <row r="2161">
          <cell r="A2161" t="str">
            <v>CI-BOP WEST-High Volume-All</v>
          </cell>
          <cell r="B2161" t="str">
            <v>CI</v>
          </cell>
          <cell r="C2161">
            <v>2015</v>
          </cell>
          <cell r="D2161" t="str">
            <v>BOP WEST</v>
          </cell>
          <cell r="E2161" t="str">
            <v>High Volume</v>
          </cell>
          <cell r="F2161" t="str">
            <v>All</v>
          </cell>
          <cell r="G2161">
            <v>4.1803410799999998</v>
          </cell>
        </row>
        <row r="2162">
          <cell r="A2162" t="str">
            <v>CI-BOP WEST-High Volume-U</v>
          </cell>
          <cell r="B2162" t="str">
            <v>CI</v>
          </cell>
          <cell r="C2162">
            <v>2015</v>
          </cell>
          <cell r="D2162" t="str">
            <v>BOP WEST</v>
          </cell>
          <cell r="E2162" t="str">
            <v>High Volume</v>
          </cell>
          <cell r="F2162" t="str">
            <v>U</v>
          </cell>
          <cell r="G2162">
            <v>13.715441670000001</v>
          </cell>
        </row>
        <row r="2163">
          <cell r="A2163" t="str">
            <v>CI-BOP WEST-Regional Distributor-All</v>
          </cell>
          <cell r="B2163" t="str">
            <v>CI</v>
          </cell>
          <cell r="C2163">
            <v>2015</v>
          </cell>
          <cell r="D2163" t="str">
            <v>BOP WEST</v>
          </cell>
          <cell r="E2163" t="str">
            <v>Regional Distributor</v>
          </cell>
          <cell r="F2163" t="str">
            <v>All</v>
          </cell>
          <cell r="G2163">
            <v>0.59045954</v>
          </cell>
        </row>
        <row r="2164">
          <cell r="A2164" t="str">
            <v>CI-BOP WEST-Regional Distributor-R</v>
          </cell>
          <cell r="B2164" t="str">
            <v>CI</v>
          </cell>
          <cell r="C2164">
            <v>2015</v>
          </cell>
          <cell r="D2164" t="str">
            <v>BOP WEST</v>
          </cell>
          <cell r="E2164" t="str">
            <v>Regional Distributor</v>
          </cell>
          <cell r="F2164" t="str">
            <v>R</v>
          </cell>
          <cell r="G2164">
            <v>0.59045954</v>
          </cell>
        </row>
        <row r="2165">
          <cell r="A2165" t="str">
            <v>CI-BOP WEST-Regional Strategic-All</v>
          </cell>
          <cell r="B2165" t="str">
            <v>CI</v>
          </cell>
          <cell r="C2165">
            <v>2015</v>
          </cell>
          <cell r="D2165" t="str">
            <v>BOP WEST</v>
          </cell>
          <cell r="E2165" t="str">
            <v>Regional Strategic</v>
          </cell>
          <cell r="F2165" t="str">
            <v>All</v>
          </cell>
          <cell r="G2165">
            <v>0.32686531000000002</v>
          </cell>
        </row>
        <row r="2166">
          <cell r="A2166" t="str">
            <v>CI-BOP WEST-Regional Strategic-R</v>
          </cell>
          <cell r="B2166" t="str">
            <v>CI</v>
          </cell>
          <cell r="C2166">
            <v>2015</v>
          </cell>
          <cell r="D2166" t="str">
            <v>BOP WEST</v>
          </cell>
          <cell r="E2166" t="str">
            <v>Regional Strategic</v>
          </cell>
          <cell r="F2166" t="str">
            <v>R</v>
          </cell>
          <cell r="G2166">
            <v>0.29969603</v>
          </cell>
        </row>
        <row r="2167">
          <cell r="A2167" t="str">
            <v>CI-CENTRAL WAIKATO-All-All</v>
          </cell>
          <cell r="B2167" t="str">
            <v>CI</v>
          </cell>
          <cell r="C2167">
            <v>2015</v>
          </cell>
          <cell r="D2167" t="str">
            <v>CENTRAL WAIKATO</v>
          </cell>
          <cell r="E2167" t="str">
            <v>All</v>
          </cell>
          <cell r="F2167" t="str">
            <v>All</v>
          </cell>
          <cell r="G2167">
            <v>1.4390228</v>
          </cell>
        </row>
        <row r="2168">
          <cell r="A2168" t="str">
            <v>CI-CENTRAL WAIKATO-High Volume-All</v>
          </cell>
          <cell r="B2168" t="str">
            <v>CI</v>
          </cell>
          <cell r="C2168">
            <v>2015</v>
          </cell>
          <cell r="D2168" t="str">
            <v>CENTRAL WAIKATO</v>
          </cell>
          <cell r="E2168" t="str">
            <v>High Volume</v>
          </cell>
          <cell r="F2168" t="str">
            <v>All</v>
          </cell>
          <cell r="G2168">
            <v>3.4604894499999999</v>
          </cell>
        </row>
        <row r="2169">
          <cell r="A2169" t="str">
            <v>CI-CENTRAL WAIKATO-High Volume-R</v>
          </cell>
          <cell r="B2169" t="str">
            <v>CI</v>
          </cell>
          <cell r="C2169">
            <v>2015</v>
          </cell>
          <cell r="D2169" t="str">
            <v>CENTRAL WAIKATO</v>
          </cell>
          <cell r="E2169" t="str">
            <v>High Volume</v>
          </cell>
          <cell r="F2169" t="str">
            <v>R</v>
          </cell>
          <cell r="G2169">
            <v>1.3866556000000001</v>
          </cell>
        </row>
        <row r="2170">
          <cell r="A2170" t="str">
            <v>CI-CENTRAL WAIKATO-National Strategic-All</v>
          </cell>
          <cell r="B2170" t="str">
            <v>CI</v>
          </cell>
          <cell r="C2170">
            <v>2015</v>
          </cell>
          <cell r="D2170" t="str">
            <v>CENTRAL WAIKATO</v>
          </cell>
          <cell r="E2170" t="str">
            <v>National Strategic</v>
          </cell>
          <cell r="F2170" t="str">
            <v>All</v>
          </cell>
          <cell r="G2170">
            <v>1.4484977000000001</v>
          </cell>
        </row>
        <row r="2171">
          <cell r="A2171" t="str">
            <v>CI-CENTRAL WAIKATO-National Strategic-U</v>
          </cell>
          <cell r="B2171" t="str">
            <v>CI</v>
          </cell>
          <cell r="C2171">
            <v>2015</v>
          </cell>
          <cell r="D2171" t="str">
            <v>CENTRAL WAIKATO</v>
          </cell>
          <cell r="E2171" t="str">
            <v>National Strategic</v>
          </cell>
          <cell r="F2171" t="str">
            <v>U</v>
          </cell>
          <cell r="G2171">
            <v>6.41815129</v>
          </cell>
        </row>
        <row r="2172">
          <cell r="A2172" t="str">
            <v>CI-CENTRAL WAIKATO-Regional Connector-R</v>
          </cell>
          <cell r="B2172" t="str">
            <v>CI</v>
          </cell>
          <cell r="C2172">
            <v>2015</v>
          </cell>
          <cell r="D2172" t="str">
            <v>CENTRAL WAIKATO</v>
          </cell>
          <cell r="E2172" t="str">
            <v>Regional Connector</v>
          </cell>
          <cell r="F2172" t="str">
            <v>R</v>
          </cell>
          <cell r="G2172">
            <v>4.782492E-2</v>
          </cell>
        </row>
        <row r="2173">
          <cell r="A2173" t="str">
            <v>CI-CENTRAL WAIKATO-Regional Connector-U</v>
          </cell>
          <cell r="B2173" t="str">
            <v>CI</v>
          </cell>
          <cell r="C2173">
            <v>2015</v>
          </cell>
          <cell r="D2173" t="str">
            <v>CENTRAL WAIKATO</v>
          </cell>
          <cell r="E2173" t="str">
            <v>Regional Connector</v>
          </cell>
          <cell r="F2173" t="str">
            <v>U</v>
          </cell>
          <cell r="G2173">
            <v>0</v>
          </cell>
        </row>
        <row r="2174">
          <cell r="A2174" t="str">
            <v>CI-CENTRAL WAIKATO-Regional Distributor-R</v>
          </cell>
          <cell r="B2174" t="str">
            <v>CI</v>
          </cell>
          <cell r="C2174">
            <v>2015</v>
          </cell>
          <cell r="D2174" t="str">
            <v>CENTRAL WAIKATO</v>
          </cell>
          <cell r="E2174" t="str">
            <v>Regional Distributor</v>
          </cell>
          <cell r="F2174" t="str">
            <v>R</v>
          </cell>
          <cell r="G2174">
            <v>0.86352191</v>
          </cell>
        </row>
        <row r="2175">
          <cell r="A2175" t="str">
            <v>CI-CENTRAL WAIKATO-Regional Strategic-U</v>
          </cell>
          <cell r="B2175" t="str">
            <v>CI</v>
          </cell>
          <cell r="C2175">
            <v>2015</v>
          </cell>
          <cell r="D2175" t="str">
            <v>CENTRAL WAIKATO</v>
          </cell>
          <cell r="E2175" t="str">
            <v>Regional Strategic</v>
          </cell>
          <cell r="F2175" t="str">
            <v>U</v>
          </cell>
          <cell r="G2175">
            <v>3.0640000000000001</v>
          </cell>
        </row>
        <row r="2176">
          <cell r="A2176" t="str">
            <v>CI-COASTAL OTAGO-All-U</v>
          </cell>
          <cell r="B2176" t="str">
            <v>CI</v>
          </cell>
          <cell r="C2176">
            <v>2015</v>
          </cell>
          <cell r="D2176" t="str">
            <v>COASTAL OTAGO</v>
          </cell>
          <cell r="E2176" t="str">
            <v>All</v>
          </cell>
          <cell r="F2176" t="str">
            <v>U</v>
          </cell>
          <cell r="G2176">
            <v>47.145428289999998</v>
          </cell>
        </row>
        <row r="2177">
          <cell r="A2177" t="str">
            <v>CI-COASTAL OTAGO-National Strategic-All</v>
          </cell>
          <cell r="B2177" t="str">
            <v>CI</v>
          </cell>
          <cell r="C2177">
            <v>2015</v>
          </cell>
          <cell r="D2177" t="str">
            <v>COASTAL OTAGO</v>
          </cell>
          <cell r="E2177" t="str">
            <v>National Strategic</v>
          </cell>
          <cell r="F2177" t="str">
            <v>All</v>
          </cell>
          <cell r="G2177">
            <v>15.359724290000001</v>
          </cell>
        </row>
        <row r="2178">
          <cell r="A2178" t="str">
            <v>CI-COASTAL OTAGO-National Strategic-R</v>
          </cell>
          <cell r="B2178" t="str">
            <v>CI</v>
          </cell>
          <cell r="C2178">
            <v>2015</v>
          </cell>
          <cell r="D2178" t="str">
            <v>COASTAL OTAGO</v>
          </cell>
          <cell r="E2178" t="str">
            <v>National Strategic</v>
          </cell>
          <cell r="F2178" t="str">
            <v>R</v>
          </cell>
          <cell r="G2178">
            <v>4.8089411899999996</v>
          </cell>
        </row>
        <row r="2179">
          <cell r="A2179" t="str">
            <v>CI-COASTAL OTAGO-National Strategic-U</v>
          </cell>
          <cell r="B2179" t="str">
            <v>CI</v>
          </cell>
          <cell r="C2179">
            <v>2015</v>
          </cell>
          <cell r="D2179" t="str">
            <v>COASTAL OTAGO</v>
          </cell>
          <cell r="E2179" t="str">
            <v>National Strategic</v>
          </cell>
          <cell r="F2179" t="str">
            <v>U</v>
          </cell>
          <cell r="G2179">
            <v>71.03675088</v>
          </cell>
        </row>
        <row r="2180">
          <cell r="A2180" t="str">
            <v>CI-COASTAL OTAGO-Regional Connector-R</v>
          </cell>
          <cell r="B2180" t="str">
            <v>CI</v>
          </cell>
          <cell r="C2180">
            <v>2015</v>
          </cell>
          <cell r="D2180" t="str">
            <v>COASTAL OTAGO</v>
          </cell>
          <cell r="E2180" t="str">
            <v>Regional Connector</v>
          </cell>
          <cell r="F2180" t="str">
            <v>R</v>
          </cell>
          <cell r="G2180">
            <v>1.0837379</v>
          </cell>
        </row>
        <row r="2181">
          <cell r="A2181" t="str">
            <v>CI-COASTAL OTAGO-Regional Distributor-U</v>
          </cell>
          <cell r="B2181" t="str">
            <v>CI</v>
          </cell>
          <cell r="C2181">
            <v>2015</v>
          </cell>
          <cell r="D2181" t="str">
            <v>COASTAL OTAGO</v>
          </cell>
          <cell r="E2181" t="str">
            <v>Regional Distributor</v>
          </cell>
          <cell r="F2181" t="str">
            <v>U</v>
          </cell>
          <cell r="G2181">
            <v>26.558923279999998</v>
          </cell>
        </row>
        <row r="2182">
          <cell r="A2182" t="str">
            <v>CI-COASTAL OTAGO-Regional Strategic-All</v>
          </cell>
          <cell r="B2182" t="str">
            <v>CI</v>
          </cell>
          <cell r="C2182">
            <v>2015</v>
          </cell>
          <cell r="D2182" t="str">
            <v>COASTAL OTAGO</v>
          </cell>
          <cell r="E2182" t="str">
            <v>Regional Strategic</v>
          </cell>
          <cell r="F2182" t="str">
            <v>All</v>
          </cell>
          <cell r="G2182">
            <v>9.2121030899999994</v>
          </cell>
        </row>
        <row r="2183">
          <cell r="A2183" t="str">
            <v>CI-COASTAL OTAGO-Regional Strategic-U</v>
          </cell>
          <cell r="B2183" t="str">
            <v>CI</v>
          </cell>
          <cell r="C2183">
            <v>2015</v>
          </cell>
          <cell r="D2183" t="str">
            <v>COASTAL OTAGO</v>
          </cell>
          <cell r="E2183" t="str">
            <v>Regional Strategic</v>
          </cell>
          <cell r="F2183" t="str">
            <v>U</v>
          </cell>
          <cell r="G2183">
            <v>40.058373510000003</v>
          </cell>
        </row>
        <row r="2184">
          <cell r="A2184" t="str">
            <v>CI-EAST WAIKATO-All-R</v>
          </cell>
          <cell r="B2184" t="str">
            <v>CI</v>
          </cell>
          <cell r="C2184">
            <v>2015</v>
          </cell>
          <cell r="D2184" t="str">
            <v>EAST WAIKATO</v>
          </cell>
          <cell r="E2184" t="str">
            <v>All</v>
          </cell>
          <cell r="F2184" t="str">
            <v>R</v>
          </cell>
          <cell r="G2184">
            <v>1.1788147600000001</v>
          </cell>
        </row>
        <row r="2185">
          <cell r="A2185" t="str">
            <v>CI-EAST WAIKATO-All-U</v>
          </cell>
          <cell r="B2185" t="str">
            <v>CI</v>
          </cell>
          <cell r="C2185">
            <v>2015</v>
          </cell>
          <cell r="D2185" t="str">
            <v>EAST WAIKATO</v>
          </cell>
          <cell r="E2185" t="str">
            <v>All</v>
          </cell>
          <cell r="F2185" t="str">
            <v>U</v>
          </cell>
          <cell r="G2185">
            <v>8.71311882</v>
          </cell>
        </row>
        <row r="2186">
          <cell r="A2186" t="str">
            <v>CI-EAST WAIKATO-Regional Distributor-U</v>
          </cell>
          <cell r="B2186" t="str">
            <v>CI</v>
          </cell>
          <cell r="C2186">
            <v>2015</v>
          </cell>
          <cell r="D2186" t="str">
            <v>EAST WAIKATO</v>
          </cell>
          <cell r="E2186" t="str">
            <v>Regional Distributor</v>
          </cell>
          <cell r="F2186" t="str">
            <v>U</v>
          </cell>
          <cell r="G2186">
            <v>6.2513787599999997</v>
          </cell>
        </row>
        <row r="2187">
          <cell r="A2187" t="str">
            <v>CI-EAST WAIKATO-Regional Strategic-All</v>
          </cell>
          <cell r="B2187" t="str">
            <v>CI</v>
          </cell>
          <cell r="C2187">
            <v>2015</v>
          </cell>
          <cell r="D2187" t="str">
            <v>EAST WAIKATO</v>
          </cell>
          <cell r="E2187" t="str">
            <v>Regional Strategic</v>
          </cell>
          <cell r="F2187" t="str">
            <v>All</v>
          </cell>
          <cell r="G2187">
            <v>3.1769546900000001</v>
          </cell>
        </row>
        <row r="2188">
          <cell r="A2188" t="str">
            <v>CI-EAST WAIKATO-Regional Strategic-R</v>
          </cell>
          <cell r="B2188" t="str">
            <v>CI</v>
          </cell>
          <cell r="C2188">
            <v>2015</v>
          </cell>
          <cell r="D2188" t="str">
            <v>EAST WAIKATO</v>
          </cell>
          <cell r="E2188" t="str">
            <v>Regional Strategic</v>
          </cell>
          <cell r="F2188" t="str">
            <v>R</v>
          </cell>
          <cell r="G2188">
            <v>1.9952018600000001</v>
          </cell>
        </row>
        <row r="2189">
          <cell r="A2189" t="str">
            <v>CI-EAST WAIKATO-Regional Strategic-U</v>
          </cell>
          <cell r="B2189" t="str">
            <v>CI</v>
          </cell>
          <cell r="C2189">
            <v>2015</v>
          </cell>
          <cell r="D2189" t="str">
            <v>EAST WAIKATO</v>
          </cell>
          <cell r="E2189" t="str">
            <v>Regional Strategic</v>
          </cell>
          <cell r="F2189" t="str">
            <v>U</v>
          </cell>
          <cell r="G2189">
            <v>13.40628343</v>
          </cell>
        </row>
        <row r="2190">
          <cell r="A2190" t="str">
            <v>CI-EAST WHANGANUI-All-All</v>
          </cell>
          <cell r="B2190" t="str">
            <v>CI</v>
          </cell>
          <cell r="C2190">
            <v>2015</v>
          </cell>
          <cell r="D2190" t="str">
            <v>EAST WHANGANUI</v>
          </cell>
          <cell r="E2190" t="str">
            <v>All</v>
          </cell>
          <cell r="F2190" t="str">
            <v>All</v>
          </cell>
          <cell r="G2190">
            <v>1.13460326</v>
          </cell>
        </row>
        <row r="2191">
          <cell r="A2191" t="str">
            <v>CI-EAST WHANGANUI-National Strategic-All</v>
          </cell>
          <cell r="B2191" t="str">
            <v>CI</v>
          </cell>
          <cell r="C2191">
            <v>2015</v>
          </cell>
          <cell r="D2191" t="str">
            <v>EAST WHANGANUI</v>
          </cell>
          <cell r="E2191" t="str">
            <v>National Strategic</v>
          </cell>
          <cell r="F2191" t="str">
            <v>All</v>
          </cell>
          <cell r="G2191">
            <v>1.2190371099999999</v>
          </cell>
        </row>
        <row r="2192">
          <cell r="A2192" t="str">
            <v>CI-EAST WHANGANUI-National Strategic-R</v>
          </cell>
          <cell r="B2192" t="str">
            <v>CI</v>
          </cell>
          <cell r="C2192">
            <v>2015</v>
          </cell>
          <cell r="D2192" t="str">
            <v>EAST WHANGANUI</v>
          </cell>
          <cell r="E2192" t="str">
            <v>National Strategic</v>
          </cell>
          <cell r="F2192" t="str">
            <v>R</v>
          </cell>
          <cell r="G2192">
            <v>0.82350535999999996</v>
          </cell>
        </row>
        <row r="2193">
          <cell r="A2193" t="str">
            <v>CI-EAST WHANGANUI-Regional Connector-All</v>
          </cell>
          <cell r="B2193" t="str">
            <v>CI</v>
          </cell>
          <cell r="C2193">
            <v>2015</v>
          </cell>
          <cell r="D2193" t="str">
            <v>EAST WHANGANUI</v>
          </cell>
          <cell r="E2193" t="str">
            <v>Regional Connector</v>
          </cell>
          <cell r="F2193" t="str">
            <v>All</v>
          </cell>
          <cell r="G2193">
            <v>1.9378988699999999</v>
          </cell>
        </row>
        <row r="2194">
          <cell r="A2194" t="str">
            <v>CI-EAST WHANGANUI-Regional Connector-R</v>
          </cell>
          <cell r="B2194" t="str">
            <v>CI</v>
          </cell>
          <cell r="C2194">
            <v>2015</v>
          </cell>
          <cell r="D2194" t="str">
            <v>EAST WHANGANUI</v>
          </cell>
          <cell r="E2194" t="str">
            <v>Regional Connector</v>
          </cell>
          <cell r="F2194" t="str">
            <v>R</v>
          </cell>
          <cell r="G2194">
            <v>1.8719895600000001</v>
          </cell>
        </row>
        <row r="2195">
          <cell r="A2195" t="str">
            <v>CI-EAST WHANGANUI-Regional Connector-U</v>
          </cell>
          <cell r="B2195" t="str">
            <v>CI</v>
          </cell>
          <cell r="C2195">
            <v>2015</v>
          </cell>
          <cell r="D2195" t="str">
            <v>EAST WHANGANUI</v>
          </cell>
          <cell r="E2195" t="str">
            <v>Regional Connector</v>
          </cell>
          <cell r="F2195" t="str">
            <v>U</v>
          </cell>
          <cell r="G2195">
            <v>2.9902822699999998</v>
          </cell>
        </row>
        <row r="2196">
          <cell r="A2196" t="str">
            <v>CI-EAST WHANGANUI-Regional Distributor-All</v>
          </cell>
          <cell r="B2196" t="str">
            <v>CI</v>
          </cell>
          <cell r="C2196">
            <v>2015</v>
          </cell>
          <cell r="D2196" t="str">
            <v>EAST WHANGANUI</v>
          </cell>
          <cell r="E2196" t="str">
            <v>Regional Distributor</v>
          </cell>
          <cell r="F2196" t="str">
            <v>All</v>
          </cell>
          <cell r="G2196">
            <v>0.53739661000000005</v>
          </cell>
        </row>
        <row r="2197">
          <cell r="A2197" t="str">
            <v>CI-EAST WHANGANUI-Regional Distributor-R</v>
          </cell>
          <cell r="B2197" t="str">
            <v>CI</v>
          </cell>
          <cell r="C2197">
            <v>2015</v>
          </cell>
          <cell r="D2197" t="str">
            <v>EAST WHANGANUI</v>
          </cell>
          <cell r="E2197" t="str">
            <v>Regional Distributor</v>
          </cell>
          <cell r="F2197" t="str">
            <v>R</v>
          </cell>
          <cell r="G2197">
            <v>0.57933372999999999</v>
          </cell>
        </row>
        <row r="2198">
          <cell r="A2198" t="str">
            <v>CI-EAST WHANGANUI-Regional Strategic-R</v>
          </cell>
          <cell r="B2198" t="str">
            <v>CI</v>
          </cell>
          <cell r="C2198">
            <v>2015</v>
          </cell>
          <cell r="D2198" t="str">
            <v>EAST WHANGANUI</v>
          </cell>
          <cell r="E2198" t="str">
            <v>Regional Strategic</v>
          </cell>
          <cell r="F2198" t="str">
            <v>R</v>
          </cell>
          <cell r="G2198">
            <v>0.62938912999999996</v>
          </cell>
        </row>
        <row r="2199">
          <cell r="A2199" t="str">
            <v>CI-EAST WHANGANUI-Regional Strategic-U</v>
          </cell>
          <cell r="B2199" t="str">
            <v>CI</v>
          </cell>
          <cell r="C2199">
            <v>2015</v>
          </cell>
          <cell r="D2199" t="str">
            <v>EAST WHANGANUI</v>
          </cell>
          <cell r="E2199" t="str">
            <v>Regional Strategic</v>
          </cell>
          <cell r="F2199" t="str">
            <v>U</v>
          </cell>
          <cell r="G2199">
            <v>2.6462812800000002</v>
          </cell>
        </row>
        <row r="2200">
          <cell r="A2200" t="str">
            <v>CI-GISBORNE-All-U</v>
          </cell>
          <cell r="B2200" t="str">
            <v>CI</v>
          </cell>
          <cell r="C2200">
            <v>2015</v>
          </cell>
          <cell r="D2200" t="str">
            <v>GISBORNE</v>
          </cell>
          <cell r="E2200" t="str">
            <v>All</v>
          </cell>
          <cell r="F2200" t="str">
            <v>U</v>
          </cell>
          <cell r="G2200">
            <v>8.5747745099999992</v>
          </cell>
        </row>
        <row r="2201">
          <cell r="A2201" t="str">
            <v>CI-GISBORNE-Regional Connector-All</v>
          </cell>
          <cell r="B2201" t="str">
            <v>CI</v>
          </cell>
          <cell r="C2201">
            <v>2015</v>
          </cell>
          <cell r="D2201" t="str">
            <v>GISBORNE</v>
          </cell>
          <cell r="E2201" t="str">
            <v>Regional Connector</v>
          </cell>
          <cell r="F2201" t="str">
            <v>All</v>
          </cell>
          <cell r="G2201">
            <v>0.32525362000000002</v>
          </cell>
        </row>
        <row r="2202">
          <cell r="A2202" t="str">
            <v>CI-GISBORNE-Regional Connector-R</v>
          </cell>
          <cell r="B2202" t="str">
            <v>CI</v>
          </cell>
          <cell r="C2202">
            <v>2015</v>
          </cell>
          <cell r="D2202" t="str">
            <v>GISBORNE</v>
          </cell>
          <cell r="E2202" t="str">
            <v>Regional Connector</v>
          </cell>
          <cell r="F2202" t="str">
            <v>R</v>
          </cell>
          <cell r="G2202">
            <v>0.29271445000000001</v>
          </cell>
        </row>
        <row r="2203">
          <cell r="A2203" t="str">
            <v>CI-GISBORNE-Regional Distributor-All</v>
          </cell>
          <cell r="B2203" t="str">
            <v>CI</v>
          </cell>
          <cell r="C2203">
            <v>2015</v>
          </cell>
          <cell r="D2203" t="str">
            <v>GISBORNE</v>
          </cell>
          <cell r="E2203" t="str">
            <v>Regional Distributor</v>
          </cell>
          <cell r="F2203" t="str">
            <v>All</v>
          </cell>
          <cell r="G2203">
            <v>1.5859407299999999</v>
          </cell>
        </row>
        <row r="2204">
          <cell r="A2204" t="str">
            <v>CI-GISBORNE-Regional Distributor-U</v>
          </cell>
          <cell r="B2204" t="str">
            <v>CI</v>
          </cell>
          <cell r="C2204">
            <v>2015</v>
          </cell>
          <cell r="D2204" t="str">
            <v>GISBORNE</v>
          </cell>
          <cell r="E2204" t="str">
            <v>Regional Distributor</v>
          </cell>
          <cell r="F2204" t="str">
            <v>U</v>
          </cell>
          <cell r="G2204">
            <v>9.3625242800000006</v>
          </cell>
        </row>
        <row r="2205">
          <cell r="A2205" t="str">
            <v>CI-GISBORNE-Regional Strategic-All</v>
          </cell>
          <cell r="B2205" t="str">
            <v>CI</v>
          </cell>
          <cell r="C2205">
            <v>2015</v>
          </cell>
          <cell r="D2205" t="str">
            <v>GISBORNE</v>
          </cell>
          <cell r="E2205" t="str">
            <v>Regional Strategic</v>
          </cell>
          <cell r="F2205" t="str">
            <v>All</v>
          </cell>
          <cell r="G2205">
            <v>1.5363205499999999</v>
          </cell>
        </row>
        <row r="2206">
          <cell r="A2206" t="str">
            <v>CI-MARLBOROUGH-All-R</v>
          </cell>
          <cell r="B2206" t="str">
            <v>CI</v>
          </cell>
          <cell r="C2206">
            <v>2015</v>
          </cell>
          <cell r="D2206" t="str">
            <v>MARLBOROUGH</v>
          </cell>
          <cell r="E2206" t="str">
            <v>All</v>
          </cell>
          <cell r="F2206" t="str">
            <v>R</v>
          </cell>
          <cell r="G2206">
            <v>2.9029070300000002</v>
          </cell>
        </row>
        <row r="2207">
          <cell r="A2207" t="str">
            <v>CI-MARLBOROUGH-National Strategic-All</v>
          </cell>
          <cell r="B2207" t="str">
            <v>CI</v>
          </cell>
          <cell r="C2207">
            <v>2015</v>
          </cell>
          <cell r="D2207" t="str">
            <v>MARLBOROUGH</v>
          </cell>
          <cell r="E2207" t="str">
            <v>National Strategic</v>
          </cell>
          <cell r="F2207" t="str">
            <v>All</v>
          </cell>
          <cell r="G2207">
            <v>5.7302729100000001</v>
          </cell>
        </row>
        <row r="2208">
          <cell r="A2208" t="str">
            <v>CI-MARLBOROUGH-National Strategic-R</v>
          </cell>
          <cell r="B2208" t="str">
            <v>CI</v>
          </cell>
          <cell r="C2208">
            <v>2015</v>
          </cell>
          <cell r="D2208" t="str">
            <v>MARLBOROUGH</v>
          </cell>
          <cell r="E2208" t="str">
            <v>National Strategic</v>
          </cell>
          <cell r="F2208" t="str">
            <v>R</v>
          </cell>
          <cell r="G2208">
            <v>2.6823885000000001</v>
          </cell>
        </row>
        <row r="2209">
          <cell r="A2209" t="str">
            <v>CI-MARLBOROUGH-National Strategic-U</v>
          </cell>
          <cell r="B2209" t="str">
            <v>CI</v>
          </cell>
          <cell r="C2209">
            <v>2015</v>
          </cell>
          <cell r="D2209" t="str">
            <v>MARLBOROUGH</v>
          </cell>
          <cell r="E2209" t="str">
            <v>National Strategic</v>
          </cell>
          <cell r="F2209" t="str">
            <v>U</v>
          </cell>
          <cell r="G2209">
            <v>34.436555890000001</v>
          </cell>
        </row>
        <row r="2210">
          <cell r="A2210" t="str">
            <v>CI-MARLBOROUGH-Regional Distributor-All</v>
          </cell>
          <cell r="B2210" t="str">
            <v>CI</v>
          </cell>
          <cell r="C2210">
            <v>2015</v>
          </cell>
          <cell r="D2210" t="str">
            <v>MARLBOROUGH</v>
          </cell>
          <cell r="E2210" t="str">
            <v>Regional Distributor</v>
          </cell>
          <cell r="F2210" t="str">
            <v>All</v>
          </cell>
          <cell r="G2210">
            <v>2.9469248399999999</v>
          </cell>
        </row>
        <row r="2211">
          <cell r="A2211" t="str">
            <v>CI-MARLBOROUGH-Regional Distributor-R</v>
          </cell>
          <cell r="B2211" t="str">
            <v>CI</v>
          </cell>
          <cell r="C2211">
            <v>2015</v>
          </cell>
          <cell r="D2211" t="str">
            <v>MARLBOROUGH</v>
          </cell>
          <cell r="E2211" t="str">
            <v>Regional Distributor</v>
          </cell>
          <cell r="F2211" t="str">
            <v>R</v>
          </cell>
          <cell r="G2211">
            <v>2.9469248399999999</v>
          </cell>
        </row>
        <row r="2212">
          <cell r="A2212" t="str">
            <v>CI-MARLBOROUGH-Regional Strategic-U</v>
          </cell>
          <cell r="B2212" t="str">
            <v>CI</v>
          </cell>
          <cell r="C2212">
            <v>2015</v>
          </cell>
          <cell r="D2212" t="str">
            <v>MARLBOROUGH</v>
          </cell>
          <cell r="E2212" t="str">
            <v>Regional Strategic</v>
          </cell>
          <cell r="F2212" t="str">
            <v>U</v>
          </cell>
          <cell r="G2212">
            <v>53.38277257</v>
          </cell>
        </row>
        <row r="2213">
          <cell r="A2213" t="str">
            <v>CI-NAPIER-High Volume-R</v>
          </cell>
          <cell r="B2213" t="str">
            <v>CI</v>
          </cell>
          <cell r="C2213">
            <v>2015</v>
          </cell>
          <cell r="D2213" t="str">
            <v>NAPIER</v>
          </cell>
          <cell r="E2213" t="str">
            <v>High Volume</v>
          </cell>
          <cell r="F2213" t="str">
            <v>R</v>
          </cell>
          <cell r="G2213">
            <v>3.4343973600000002</v>
          </cell>
        </row>
        <row r="2214">
          <cell r="A2214" t="str">
            <v>CI-NAPIER-National Strategic-R</v>
          </cell>
          <cell r="B2214" t="str">
            <v>CI</v>
          </cell>
          <cell r="C2214">
            <v>2015</v>
          </cell>
          <cell r="D2214" t="str">
            <v>NAPIER</v>
          </cell>
          <cell r="E2214" t="str">
            <v>National Strategic</v>
          </cell>
          <cell r="F2214" t="str">
            <v>R</v>
          </cell>
          <cell r="G2214">
            <v>0.99921791999999998</v>
          </cell>
        </row>
        <row r="2215">
          <cell r="A2215" t="str">
            <v>CI-NAPIER-Regional Distributor-All</v>
          </cell>
          <cell r="B2215" t="str">
            <v>CI</v>
          </cell>
          <cell r="C2215">
            <v>2015</v>
          </cell>
          <cell r="D2215" t="str">
            <v>NAPIER</v>
          </cell>
          <cell r="E2215" t="str">
            <v>Regional Distributor</v>
          </cell>
          <cell r="F2215" t="str">
            <v>All</v>
          </cell>
          <cell r="G2215">
            <v>0.56593729999999998</v>
          </cell>
        </row>
        <row r="2216">
          <cell r="A2216" t="str">
            <v>CI-NAPIER-Regional Distributor-R</v>
          </cell>
          <cell r="B2216" t="str">
            <v>CI</v>
          </cell>
          <cell r="C2216">
            <v>2015</v>
          </cell>
          <cell r="D2216" t="str">
            <v>NAPIER</v>
          </cell>
          <cell r="E2216" t="str">
            <v>Regional Distributor</v>
          </cell>
          <cell r="F2216" t="str">
            <v>R</v>
          </cell>
          <cell r="G2216">
            <v>0.51175594999999996</v>
          </cell>
        </row>
        <row r="2217">
          <cell r="A2217" t="str">
            <v>CI-NAPIER-Regional Strategic-R</v>
          </cell>
          <cell r="B2217" t="str">
            <v>CI</v>
          </cell>
          <cell r="C2217">
            <v>2015</v>
          </cell>
          <cell r="D2217" t="str">
            <v>NAPIER</v>
          </cell>
          <cell r="E2217" t="str">
            <v>Regional Strategic</v>
          </cell>
          <cell r="F2217" t="str">
            <v>R</v>
          </cell>
          <cell r="G2217">
            <v>0.73442231999999996</v>
          </cell>
        </row>
        <row r="2218">
          <cell r="A2218" t="str">
            <v>CI-National-All-U</v>
          </cell>
          <cell r="B2218" t="str">
            <v>CI</v>
          </cell>
          <cell r="C2218">
            <v>2015</v>
          </cell>
          <cell r="D2218" t="str">
            <v>National</v>
          </cell>
          <cell r="E2218" t="str">
            <v>All</v>
          </cell>
          <cell r="F2218" t="str">
            <v>U</v>
          </cell>
          <cell r="G2218">
            <v>16.58483219</v>
          </cell>
        </row>
        <row r="2219">
          <cell r="A2219" t="str">
            <v>CI-National-High Volume-R</v>
          </cell>
          <cell r="B2219" t="str">
            <v>CI</v>
          </cell>
          <cell r="C2219">
            <v>2015</v>
          </cell>
          <cell r="D2219" t="str">
            <v>National</v>
          </cell>
          <cell r="E2219" t="str">
            <v>High Volume</v>
          </cell>
          <cell r="F2219" t="str">
            <v>R</v>
          </cell>
          <cell r="G2219">
            <v>1.34735019</v>
          </cell>
        </row>
        <row r="2220">
          <cell r="A2220" t="str">
            <v>CI-National-National Strategic-R</v>
          </cell>
          <cell r="B2220" t="str">
            <v>CI</v>
          </cell>
          <cell r="C2220">
            <v>2015</v>
          </cell>
          <cell r="D2220" t="str">
            <v>National</v>
          </cell>
          <cell r="E2220" t="str">
            <v>National Strategic</v>
          </cell>
          <cell r="F2220" t="str">
            <v>R</v>
          </cell>
          <cell r="G2220">
            <v>2.0158345799999999</v>
          </cell>
        </row>
        <row r="2221">
          <cell r="A2221" t="str">
            <v>CI-National-Regional Connector-R</v>
          </cell>
          <cell r="B2221" t="str">
            <v>CI</v>
          </cell>
          <cell r="C2221">
            <v>2015</v>
          </cell>
          <cell r="D2221" t="str">
            <v>National</v>
          </cell>
          <cell r="E2221" t="str">
            <v>Regional Connector</v>
          </cell>
          <cell r="F2221" t="str">
            <v>R</v>
          </cell>
          <cell r="G2221">
            <v>1.2945754599999999</v>
          </cell>
        </row>
        <row r="2222">
          <cell r="A2222" t="str">
            <v>CI-National-Regional Connector-U</v>
          </cell>
          <cell r="B2222" t="str">
            <v>CI</v>
          </cell>
          <cell r="C2222">
            <v>2015</v>
          </cell>
          <cell r="D2222" t="str">
            <v>National</v>
          </cell>
          <cell r="E2222" t="str">
            <v>Regional Connector</v>
          </cell>
          <cell r="F2222" t="str">
            <v>U</v>
          </cell>
          <cell r="G2222">
            <v>10.58031488</v>
          </cell>
        </row>
        <row r="2223">
          <cell r="A2223" t="str">
            <v>CI-National-Regional Distributor-R</v>
          </cell>
          <cell r="B2223" t="str">
            <v>CI</v>
          </cell>
          <cell r="C2223">
            <v>2015</v>
          </cell>
          <cell r="D2223" t="str">
            <v>National</v>
          </cell>
          <cell r="E2223" t="str">
            <v>Regional Distributor</v>
          </cell>
          <cell r="F2223" t="str">
            <v>R</v>
          </cell>
          <cell r="G2223">
            <v>1.4463915300000001</v>
          </cell>
        </row>
        <row r="2224">
          <cell r="A2224" t="str">
            <v>CI-National-Regional Strategic-U</v>
          </cell>
          <cell r="B2224" t="str">
            <v>CI</v>
          </cell>
          <cell r="C2224">
            <v>2015</v>
          </cell>
          <cell r="D2224" t="str">
            <v>National</v>
          </cell>
          <cell r="E2224" t="str">
            <v>Regional Strategic</v>
          </cell>
          <cell r="F2224" t="str">
            <v>U</v>
          </cell>
          <cell r="G2224">
            <v>21.482249929999998</v>
          </cell>
        </row>
        <row r="2225">
          <cell r="A2225" t="str">
            <v>CI-NELSON-All-U</v>
          </cell>
          <cell r="B2225" t="str">
            <v>CI</v>
          </cell>
          <cell r="C2225">
            <v>2015</v>
          </cell>
          <cell r="D2225" t="str">
            <v>NELSON</v>
          </cell>
          <cell r="E2225" t="str">
            <v>All</v>
          </cell>
          <cell r="F2225" t="str">
            <v>U</v>
          </cell>
          <cell r="G2225">
            <v>28.978724809999999</v>
          </cell>
        </row>
        <row r="2226">
          <cell r="A2226" t="str">
            <v>CI-NELSON-Regional Connector-All</v>
          </cell>
          <cell r="B2226" t="str">
            <v>CI</v>
          </cell>
          <cell r="C2226">
            <v>2015</v>
          </cell>
          <cell r="D2226" t="str">
            <v>NELSON</v>
          </cell>
          <cell r="E2226" t="str">
            <v>Regional Connector</v>
          </cell>
          <cell r="F2226" t="str">
            <v>All</v>
          </cell>
          <cell r="G2226">
            <v>2.2820514699999999</v>
          </cell>
        </row>
        <row r="2227">
          <cell r="A2227" t="str">
            <v>CI-NELSON-Regional Connector-R</v>
          </cell>
          <cell r="B2227" t="str">
            <v>CI</v>
          </cell>
          <cell r="C2227">
            <v>2015</v>
          </cell>
          <cell r="D2227" t="str">
            <v>NELSON</v>
          </cell>
          <cell r="E2227" t="str">
            <v>Regional Connector</v>
          </cell>
          <cell r="F2227" t="str">
            <v>R</v>
          </cell>
          <cell r="G2227">
            <v>1.77588298</v>
          </cell>
        </row>
        <row r="2228">
          <cell r="A2228" t="str">
            <v>CI-NELSON-Regional Distributor-R</v>
          </cell>
          <cell r="B2228" t="str">
            <v>CI</v>
          </cell>
          <cell r="C2228">
            <v>2015</v>
          </cell>
          <cell r="D2228" t="str">
            <v>NELSON</v>
          </cell>
          <cell r="E2228" t="str">
            <v>Regional Distributor</v>
          </cell>
          <cell r="F2228" t="str">
            <v>R</v>
          </cell>
          <cell r="G2228">
            <v>1.1722743</v>
          </cell>
        </row>
        <row r="2229">
          <cell r="A2229" t="str">
            <v>CI-NELSON-Regional Distributor-U</v>
          </cell>
          <cell r="B2229" t="str">
            <v>CI</v>
          </cell>
          <cell r="C2229">
            <v>2015</v>
          </cell>
          <cell r="D2229" t="str">
            <v>NELSON</v>
          </cell>
          <cell r="E2229" t="str">
            <v>Regional Distributor</v>
          </cell>
          <cell r="F2229" t="str">
            <v>U</v>
          </cell>
          <cell r="G2229">
            <v>29.220986790000001</v>
          </cell>
        </row>
        <row r="2230">
          <cell r="A2230" t="str">
            <v>CI-NELSON-Regional Strategic-All</v>
          </cell>
          <cell r="B2230" t="str">
            <v>CI</v>
          </cell>
          <cell r="C2230">
            <v>2015</v>
          </cell>
          <cell r="D2230" t="str">
            <v>NELSON</v>
          </cell>
          <cell r="E2230" t="str">
            <v>Regional Strategic</v>
          </cell>
          <cell r="F2230" t="str">
            <v>All</v>
          </cell>
          <cell r="G2230">
            <v>8.1434076999999991</v>
          </cell>
        </row>
        <row r="2231">
          <cell r="A2231" t="str">
            <v>CI-NORTHLAND-All-R</v>
          </cell>
          <cell r="B2231" t="str">
            <v>CI</v>
          </cell>
          <cell r="C2231">
            <v>2015</v>
          </cell>
          <cell r="D2231" t="str">
            <v>NORTHLAND</v>
          </cell>
          <cell r="E2231" t="str">
            <v>All</v>
          </cell>
          <cell r="F2231" t="str">
            <v>R</v>
          </cell>
          <cell r="G2231">
            <v>2.6037501500000002</v>
          </cell>
        </row>
        <row r="2232">
          <cell r="A2232" t="str">
            <v>CI-NORTHLAND-Regional Distributor-All</v>
          </cell>
          <cell r="B2232" t="str">
            <v>CI</v>
          </cell>
          <cell r="C2232">
            <v>2015</v>
          </cell>
          <cell r="D2232" t="str">
            <v>NORTHLAND</v>
          </cell>
          <cell r="E2232" t="str">
            <v>Regional Distributor</v>
          </cell>
          <cell r="F2232" t="str">
            <v>All</v>
          </cell>
          <cell r="G2232">
            <v>2.9397178400000001</v>
          </cell>
        </row>
        <row r="2233">
          <cell r="A2233" t="str">
            <v>CI-NORTHLAND-Regional Distributor-R</v>
          </cell>
          <cell r="B2233" t="str">
            <v>CI</v>
          </cell>
          <cell r="C2233">
            <v>2015</v>
          </cell>
          <cell r="D2233" t="str">
            <v>NORTHLAND</v>
          </cell>
          <cell r="E2233" t="str">
            <v>Regional Distributor</v>
          </cell>
          <cell r="F2233" t="str">
            <v>R</v>
          </cell>
          <cell r="G2233">
            <v>2.49199064</v>
          </cell>
        </row>
        <row r="2234">
          <cell r="A2234" t="str">
            <v>CI-NORTHLAND-Regional Distributor-U</v>
          </cell>
          <cell r="B2234" t="str">
            <v>CI</v>
          </cell>
          <cell r="C2234">
            <v>2015</v>
          </cell>
          <cell r="D2234" t="str">
            <v>NORTHLAND</v>
          </cell>
          <cell r="E2234" t="str">
            <v>Regional Distributor</v>
          </cell>
          <cell r="F2234" t="str">
            <v>U</v>
          </cell>
          <cell r="G2234">
            <v>6.2634593299999999</v>
          </cell>
        </row>
        <row r="2235">
          <cell r="A2235" t="str">
            <v>CI-NTH CANTERBURY-All-R</v>
          </cell>
          <cell r="B2235" t="str">
            <v>CI</v>
          </cell>
          <cell r="C2235">
            <v>2015</v>
          </cell>
          <cell r="D2235" t="str">
            <v>NTH CANTERBURY</v>
          </cell>
          <cell r="E2235" t="str">
            <v>All</v>
          </cell>
          <cell r="F2235" t="str">
            <v>R</v>
          </cell>
          <cell r="G2235">
            <v>2.0983308300000001</v>
          </cell>
        </row>
        <row r="2236">
          <cell r="A2236" t="str">
            <v>CI-NTH CANTERBURY-High Volume-R</v>
          </cell>
          <cell r="B2236" t="str">
            <v>CI</v>
          </cell>
          <cell r="C2236">
            <v>2015</v>
          </cell>
          <cell r="D2236" t="str">
            <v>NTH CANTERBURY</v>
          </cell>
          <cell r="E2236" t="str">
            <v>High Volume</v>
          </cell>
          <cell r="F2236" t="str">
            <v>R</v>
          </cell>
          <cell r="G2236">
            <v>0.98598487000000001</v>
          </cell>
        </row>
        <row r="2237">
          <cell r="A2237" t="str">
            <v>CI-NTH CANTERBURY-National Strategic-All</v>
          </cell>
          <cell r="B2237" t="str">
            <v>CI</v>
          </cell>
          <cell r="C2237">
            <v>2015</v>
          </cell>
          <cell r="D2237" t="str">
            <v>NTH CANTERBURY</v>
          </cell>
          <cell r="E2237" t="str">
            <v>National Strategic</v>
          </cell>
          <cell r="F2237" t="str">
            <v>All</v>
          </cell>
          <cell r="G2237">
            <v>3.7858162599999998</v>
          </cell>
        </row>
        <row r="2238">
          <cell r="A2238" t="str">
            <v>CI-NTH CANTERBURY-National Strategic-U</v>
          </cell>
          <cell r="B2238" t="str">
            <v>CI</v>
          </cell>
          <cell r="C2238">
            <v>2015</v>
          </cell>
          <cell r="D2238" t="str">
            <v>NTH CANTERBURY</v>
          </cell>
          <cell r="E2238" t="str">
            <v>National Strategic</v>
          </cell>
          <cell r="F2238" t="str">
            <v>U</v>
          </cell>
          <cell r="G2238">
            <v>15.80711889</v>
          </cell>
        </row>
        <row r="2239">
          <cell r="A2239" t="str">
            <v>CI-NTH CANTERBURY-Regional Distributor-All</v>
          </cell>
          <cell r="B2239" t="str">
            <v>CI</v>
          </cell>
          <cell r="C2239">
            <v>2015</v>
          </cell>
          <cell r="D2239" t="str">
            <v>NTH CANTERBURY</v>
          </cell>
          <cell r="E2239" t="str">
            <v>Regional Distributor</v>
          </cell>
          <cell r="F2239" t="str">
            <v>All</v>
          </cell>
          <cell r="G2239">
            <v>2.8679640100000001</v>
          </cell>
        </row>
        <row r="2240">
          <cell r="A2240" t="str">
            <v>CI-NTH CANTERBURY-Regional Strategic-R</v>
          </cell>
          <cell r="B2240" t="str">
            <v>CI</v>
          </cell>
          <cell r="C2240">
            <v>2015</v>
          </cell>
          <cell r="D2240" t="str">
            <v>NTH CANTERBURY</v>
          </cell>
          <cell r="E2240" t="str">
            <v>Regional Strategic</v>
          </cell>
          <cell r="F2240" t="str">
            <v>R</v>
          </cell>
          <cell r="G2240">
            <v>3.0110917399999999</v>
          </cell>
        </row>
        <row r="2241">
          <cell r="A2241" t="str">
            <v>CI-NTH CANTERBURY-Regional Strategic-U</v>
          </cell>
          <cell r="B2241" t="str">
            <v>CI</v>
          </cell>
          <cell r="C2241">
            <v>2015</v>
          </cell>
          <cell r="D2241" t="str">
            <v>NTH CANTERBURY</v>
          </cell>
          <cell r="E2241" t="str">
            <v>Regional Strategic</v>
          </cell>
          <cell r="F2241" t="str">
            <v>U</v>
          </cell>
          <cell r="G2241">
            <v>2.15817082</v>
          </cell>
        </row>
        <row r="2242">
          <cell r="A2242" t="str">
            <v>CI-OTAGO CENTRAL-All-All</v>
          </cell>
          <cell r="B2242" t="str">
            <v>CI</v>
          </cell>
          <cell r="C2242">
            <v>2015</v>
          </cell>
          <cell r="D2242" t="str">
            <v>OTAGO CENTRAL</v>
          </cell>
          <cell r="E2242" t="str">
            <v>All</v>
          </cell>
          <cell r="F2242" t="str">
            <v>All</v>
          </cell>
          <cell r="G2242">
            <v>1.8250596400000001</v>
          </cell>
        </row>
        <row r="2243">
          <cell r="A2243" t="str">
            <v>CI-OTAGO CENTRAL-All-R</v>
          </cell>
          <cell r="B2243" t="str">
            <v>CI</v>
          </cell>
          <cell r="C2243">
            <v>2015</v>
          </cell>
          <cell r="D2243" t="str">
            <v>OTAGO CENTRAL</v>
          </cell>
          <cell r="E2243" t="str">
            <v>All</v>
          </cell>
          <cell r="F2243" t="str">
            <v>R</v>
          </cell>
          <cell r="G2243">
            <v>0.78623516000000004</v>
          </cell>
        </row>
        <row r="2244">
          <cell r="A2244" t="str">
            <v>CI-OTAGO CENTRAL-All-U</v>
          </cell>
          <cell r="B2244" t="str">
            <v>CI</v>
          </cell>
          <cell r="C2244">
            <v>2015</v>
          </cell>
          <cell r="D2244" t="str">
            <v>OTAGO CENTRAL</v>
          </cell>
          <cell r="E2244" t="str">
            <v>All</v>
          </cell>
          <cell r="F2244" t="str">
            <v>U</v>
          </cell>
          <cell r="G2244">
            <v>26.435112740000001</v>
          </cell>
        </row>
        <row r="2245">
          <cell r="A2245" t="str">
            <v>CI-OTAGO CENTRAL-Regional Connector-All</v>
          </cell>
          <cell r="B2245" t="str">
            <v>CI</v>
          </cell>
          <cell r="C2245">
            <v>2015</v>
          </cell>
          <cell r="D2245" t="str">
            <v>OTAGO CENTRAL</v>
          </cell>
          <cell r="E2245" t="str">
            <v>Regional Connector</v>
          </cell>
          <cell r="F2245" t="str">
            <v>All</v>
          </cell>
          <cell r="G2245">
            <v>1.0937208700000001</v>
          </cell>
        </row>
        <row r="2246">
          <cell r="A2246" t="str">
            <v>CI-OTAGO CENTRAL-Regional Connector-R</v>
          </cell>
          <cell r="B2246" t="str">
            <v>CI</v>
          </cell>
          <cell r="C2246">
            <v>2015</v>
          </cell>
          <cell r="D2246" t="str">
            <v>OTAGO CENTRAL</v>
          </cell>
          <cell r="E2246" t="str">
            <v>Regional Connector</v>
          </cell>
          <cell r="F2246" t="str">
            <v>R</v>
          </cell>
          <cell r="G2246">
            <v>0.74551188000000002</v>
          </cell>
        </row>
        <row r="2247">
          <cell r="A2247" t="str">
            <v>CI-OTAGO CENTRAL-Regional Distributor-All</v>
          </cell>
          <cell r="B2247" t="str">
            <v>CI</v>
          </cell>
          <cell r="C2247">
            <v>2015</v>
          </cell>
          <cell r="D2247" t="str">
            <v>OTAGO CENTRAL</v>
          </cell>
          <cell r="E2247" t="str">
            <v>Regional Distributor</v>
          </cell>
          <cell r="F2247" t="str">
            <v>All</v>
          </cell>
          <cell r="G2247">
            <v>1.2265278100000001</v>
          </cell>
        </row>
        <row r="2248">
          <cell r="A2248" t="str">
            <v>CI-OTAGO CENTRAL-Regional Distributor-R</v>
          </cell>
          <cell r="B2248" t="str">
            <v>CI</v>
          </cell>
          <cell r="C2248">
            <v>2015</v>
          </cell>
          <cell r="D2248" t="str">
            <v>OTAGO CENTRAL</v>
          </cell>
          <cell r="E2248" t="str">
            <v>Regional Distributor</v>
          </cell>
          <cell r="F2248" t="str">
            <v>R</v>
          </cell>
          <cell r="G2248">
            <v>0.37158314999999997</v>
          </cell>
        </row>
        <row r="2249">
          <cell r="A2249" t="str">
            <v>CI-OTAGO CENTRAL-Regional Strategic-All</v>
          </cell>
          <cell r="B2249" t="str">
            <v>CI</v>
          </cell>
          <cell r="C2249">
            <v>2015</v>
          </cell>
          <cell r="D2249" t="str">
            <v>OTAGO CENTRAL</v>
          </cell>
          <cell r="E2249" t="str">
            <v>Regional Strategic</v>
          </cell>
          <cell r="F2249" t="str">
            <v>All</v>
          </cell>
          <cell r="G2249">
            <v>4.7260569200000004</v>
          </cell>
        </row>
        <row r="2250">
          <cell r="A2250" t="str">
            <v>CI-OTAGO CENTRAL-Regional Strategic-U</v>
          </cell>
          <cell r="B2250" t="str">
            <v>CI</v>
          </cell>
          <cell r="C2250">
            <v>2015</v>
          </cell>
          <cell r="D2250" t="str">
            <v>OTAGO CENTRAL</v>
          </cell>
          <cell r="E2250" t="str">
            <v>Regional Strategic</v>
          </cell>
          <cell r="F2250" t="str">
            <v>U</v>
          </cell>
          <cell r="G2250">
            <v>32.244043529999999</v>
          </cell>
        </row>
        <row r="2251">
          <cell r="A2251" t="str">
            <v>CI-PSMC005-All-All</v>
          </cell>
          <cell r="B2251" t="str">
            <v>CI</v>
          </cell>
          <cell r="C2251">
            <v>2015</v>
          </cell>
          <cell r="D2251" t="str">
            <v>PSMC 005</v>
          </cell>
          <cell r="E2251" t="str">
            <v>All</v>
          </cell>
          <cell r="F2251" t="str">
            <v>All</v>
          </cell>
          <cell r="G2251">
            <v>1.0917655100000001</v>
          </cell>
        </row>
        <row r="2252">
          <cell r="A2252" t="str">
            <v>CI-PSMC005-All-U</v>
          </cell>
          <cell r="B2252" t="str">
            <v>CI</v>
          </cell>
          <cell r="C2252">
            <v>2015</v>
          </cell>
          <cell r="D2252" t="str">
            <v>PSMC 005</v>
          </cell>
          <cell r="E2252" t="str">
            <v>All</v>
          </cell>
          <cell r="F2252" t="str">
            <v>U</v>
          </cell>
          <cell r="G2252">
            <v>0.78764427000000004</v>
          </cell>
        </row>
        <row r="2253">
          <cell r="A2253" t="str">
            <v>CI-PSMC005-Regional Distributor-All</v>
          </cell>
          <cell r="B2253" t="str">
            <v>CI</v>
          </cell>
          <cell r="C2253">
            <v>2015</v>
          </cell>
          <cell r="D2253" t="str">
            <v>PSMC 005</v>
          </cell>
          <cell r="E2253" t="str">
            <v>Regional Distributor</v>
          </cell>
          <cell r="F2253" t="str">
            <v>All</v>
          </cell>
          <cell r="G2253">
            <v>0.69224653000000003</v>
          </cell>
        </row>
        <row r="2254">
          <cell r="A2254" t="str">
            <v>CI-PSMC005-Regional Distributor-R</v>
          </cell>
          <cell r="B2254" t="str">
            <v>CI</v>
          </cell>
          <cell r="C2254">
            <v>2015</v>
          </cell>
          <cell r="D2254" t="str">
            <v>PSMC 005</v>
          </cell>
          <cell r="E2254" t="str">
            <v>Regional Distributor</v>
          </cell>
          <cell r="F2254" t="str">
            <v>R</v>
          </cell>
          <cell r="G2254">
            <v>0.68851467</v>
          </cell>
        </row>
        <row r="2255">
          <cell r="A2255" t="str">
            <v>CI-PSMC006-All-All</v>
          </cell>
          <cell r="B2255" t="str">
            <v>CI</v>
          </cell>
          <cell r="C2255">
            <v>2015</v>
          </cell>
          <cell r="D2255" t="str">
            <v>PSMC 006</v>
          </cell>
          <cell r="E2255" t="str">
            <v>All</v>
          </cell>
          <cell r="F2255" t="str">
            <v>All</v>
          </cell>
          <cell r="G2255">
            <v>0.59614328000000005</v>
          </cell>
        </row>
        <row r="2256">
          <cell r="A2256" t="str">
            <v>CI-PSMC006-All-R</v>
          </cell>
          <cell r="B2256" t="str">
            <v>CI</v>
          </cell>
          <cell r="C2256">
            <v>2015</v>
          </cell>
          <cell r="D2256" t="str">
            <v>PSMC 006</v>
          </cell>
          <cell r="E2256" t="str">
            <v>All</v>
          </cell>
          <cell r="F2256" t="str">
            <v>R</v>
          </cell>
          <cell r="G2256">
            <v>0.19479415999999999</v>
          </cell>
        </row>
        <row r="2257">
          <cell r="A2257" t="str">
            <v>CI-PSMC006-Regional Connector-U</v>
          </cell>
          <cell r="B2257" t="str">
            <v>CI</v>
          </cell>
          <cell r="C2257">
            <v>2015</v>
          </cell>
          <cell r="D2257" t="str">
            <v>PSMC 006</v>
          </cell>
          <cell r="E2257" t="str">
            <v>Regional Connector</v>
          </cell>
          <cell r="F2257" t="str">
            <v>U</v>
          </cell>
          <cell r="G2257">
            <v>0.31616300000000003</v>
          </cell>
        </row>
        <row r="2258">
          <cell r="A2258" t="str">
            <v>CI-PSMC006-Regional Distributor-All</v>
          </cell>
          <cell r="B2258" t="str">
            <v>CI</v>
          </cell>
          <cell r="C2258">
            <v>2015</v>
          </cell>
          <cell r="D2258" t="str">
            <v>PSMC 006</v>
          </cell>
          <cell r="E2258" t="str">
            <v>Regional Distributor</v>
          </cell>
          <cell r="F2258" t="str">
            <v>All</v>
          </cell>
          <cell r="G2258">
            <v>0.40414805999999998</v>
          </cell>
        </row>
        <row r="2259">
          <cell r="A2259" t="str">
            <v>CI-PSMC006-Regional Distributor-R</v>
          </cell>
          <cell r="B2259" t="str">
            <v>CI</v>
          </cell>
          <cell r="C2259">
            <v>2015</v>
          </cell>
          <cell r="D2259" t="str">
            <v>PSMC 006</v>
          </cell>
          <cell r="E2259" t="str">
            <v>Regional Distributor</v>
          </cell>
          <cell r="F2259" t="str">
            <v>R</v>
          </cell>
          <cell r="G2259">
            <v>0.13636429999999999</v>
          </cell>
        </row>
        <row r="2260">
          <cell r="A2260" t="str">
            <v>CI-PSMC006-Regional Strategic-All</v>
          </cell>
          <cell r="B2260" t="str">
            <v>CI</v>
          </cell>
          <cell r="C2260">
            <v>2015</v>
          </cell>
          <cell r="D2260" t="str">
            <v>PSMC 006</v>
          </cell>
          <cell r="E2260" t="str">
            <v>Regional Strategic</v>
          </cell>
          <cell r="F2260" t="str">
            <v>All</v>
          </cell>
          <cell r="G2260">
            <v>0.94908466999999996</v>
          </cell>
        </row>
        <row r="2261">
          <cell r="A2261" t="str">
            <v>CI-PSMC006-Regional Strategic-R</v>
          </cell>
          <cell r="B2261" t="str">
            <v>CI</v>
          </cell>
          <cell r="C2261">
            <v>2015</v>
          </cell>
          <cell r="D2261" t="str">
            <v>PSMC 006</v>
          </cell>
          <cell r="E2261" t="str">
            <v>Regional Strategic</v>
          </cell>
          <cell r="F2261" t="str">
            <v>R</v>
          </cell>
          <cell r="G2261">
            <v>0.26444424999999999</v>
          </cell>
        </row>
        <row r="2262">
          <cell r="A2262" t="str">
            <v>CI-ROTORUA DIST-All-R</v>
          </cell>
          <cell r="B2262" t="str">
            <v>CI</v>
          </cell>
          <cell r="C2262">
            <v>2015</v>
          </cell>
          <cell r="D2262" t="str">
            <v>ROTORUA DIST</v>
          </cell>
          <cell r="E2262" t="str">
            <v>All</v>
          </cell>
          <cell r="F2262" t="str">
            <v>R</v>
          </cell>
          <cell r="G2262">
            <v>2.0271204200000001</v>
          </cell>
        </row>
        <row r="2263">
          <cell r="A2263" t="str">
            <v>CI-ROTORUA DIST-Regional Connector-All</v>
          </cell>
          <cell r="B2263" t="str">
            <v>CI</v>
          </cell>
          <cell r="C2263">
            <v>2015</v>
          </cell>
          <cell r="D2263" t="str">
            <v>ROTORUA DIST</v>
          </cell>
          <cell r="E2263" t="str">
            <v>Regional Connector</v>
          </cell>
          <cell r="F2263" t="str">
            <v>All</v>
          </cell>
          <cell r="G2263">
            <v>0.87654500999999996</v>
          </cell>
        </row>
        <row r="2264">
          <cell r="A2264" t="str">
            <v>CI-ROTORUA DIST-Regional Distributor-All</v>
          </cell>
          <cell r="B2264" t="str">
            <v>CI</v>
          </cell>
          <cell r="C2264">
            <v>2015</v>
          </cell>
          <cell r="D2264" t="str">
            <v>ROTORUA DIST</v>
          </cell>
          <cell r="E2264" t="str">
            <v>Regional Distributor</v>
          </cell>
          <cell r="F2264" t="str">
            <v>All</v>
          </cell>
          <cell r="G2264">
            <v>1.6929858799999999</v>
          </cell>
        </row>
        <row r="2265">
          <cell r="A2265" t="str">
            <v>CI-ROTORUA DIST-Regional Strategic-All</v>
          </cell>
          <cell r="B2265" t="str">
            <v>CI</v>
          </cell>
          <cell r="C2265">
            <v>2015</v>
          </cell>
          <cell r="D2265" t="str">
            <v>ROTORUA DIST</v>
          </cell>
          <cell r="E2265" t="str">
            <v>Regional Strategic</v>
          </cell>
          <cell r="F2265" t="str">
            <v>All</v>
          </cell>
          <cell r="G2265">
            <v>13.231199439999999</v>
          </cell>
        </row>
        <row r="2266">
          <cell r="A2266" t="str">
            <v>CI-ROTORUA DIST-Regional Strategic-R</v>
          </cell>
          <cell r="B2266" t="str">
            <v>CI</v>
          </cell>
          <cell r="C2266">
            <v>2015</v>
          </cell>
          <cell r="D2266" t="str">
            <v>ROTORUA DIST</v>
          </cell>
          <cell r="E2266" t="str">
            <v>Regional Strategic</v>
          </cell>
          <cell r="F2266" t="str">
            <v>R</v>
          </cell>
          <cell r="G2266">
            <v>3.1301113699999998</v>
          </cell>
        </row>
        <row r="2267">
          <cell r="A2267" t="str">
            <v>CI-ROTORUA DIST-Regional Strategic-U</v>
          </cell>
          <cell r="B2267" t="str">
            <v>CI</v>
          </cell>
          <cell r="C2267">
            <v>2015</v>
          </cell>
          <cell r="D2267" t="str">
            <v>ROTORUA DIST</v>
          </cell>
          <cell r="E2267" t="str">
            <v>Regional Strategic</v>
          </cell>
          <cell r="F2267" t="str">
            <v>U</v>
          </cell>
          <cell r="G2267">
            <v>36.462370419999999</v>
          </cell>
        </row>
        <row r="2268">
          <cell r="A2268" t="str">
            <v>CI-SOUTHLAND-All-All</v>
          </cell>
          <cell r="B2268" t="str">
            <v>CI</v>
          </cell>
          <cell r="C2268">
            <v>2015</v>
          </cell>
          <cell r="D2268" t="str">
            <v>SOUTHLAND</v>
          </cell>
          <cell r="E2268" t="str">
            <v>All</v>
          </cell>
          <cell r="F2268" t="str">
            <v>All</v>
          </cell>
          <cell r="G2268">
            <v>2.2899313299999999</v>
          </cell>
        </row>
        <row r="2269">
          <cell r="A2269" t="str">
            <v>CI-SOUTHLAND-All-R</v>
          </cell>
          <cell r="B2269" t="str">
            <v>CI</v>
          </cell>
          <cell r="C2269">
            <v>2015</v>
          </cell>
          <cell r="D2269" t="str">
            <v>SOUTHLAND</v>
          </cell>
          <cell r="E2269" t="str">
            <v>All</v>
          </cell>
          <cell r="F2269" t="str">
            <v>R</v>
          </cell>
          <cell r="G2269">
            <v>1.48133114</v>
          </cell>
        </row>
        <row r="2270">
          <cell r="A2270" t="str">
            <v>CI-SOUTHLAND-All-U</v>
          </cell>
          <cell r="B2270" t="str">
            <v>CI</v>
          </cell>
          <cell r="C2270">
            <v>2015</v>
          </cell>
          <cell r="D2270" t="str">
            <v>SOUTHLAND</v>
          </cell>
          <cell r="E2270" t="str">
            <v>All</v>
          </cell>
          <cell r="F2270" t="str">
            <v>U</v>
          </cell>
          <cell r="G2270">
            <v>12.55396417</v>
          </cell>
        </row>
        <row r="2271">
          <cell r="A2271" t="str">
            <v>CI-SOUTHLAND-Regional Connector-All</v>
          </cell>
          <cell r="B2271" t="str">
            <v>CI</v>
          </cell>
          <cell r="C2271">
            <v>2015</v>
          </cell>
          <cell r="D2271" t="str">
            <v>SOUTHLAND</v>
          </cell>
          <cell r="E2271" t="str">
            <v>Regional Connector</v>
          </cell>
          <cell r="F2271" t="str">
            <v>All</v>
          </cell>
          <cell r="G2271">
            <v>4.4504883700000004</v>
          </cell>
        </row>
        <row r="2272">
          <cell r="A2272" t="str">
            <v>CI-SOUTHLAND-Regional Connector-R</v>
          </cell>
          <cell r="B2272" t="str">
            <v>CI</v>
          </cell>
          <cell r="C2272">
            <v>2015</v>
          </cell>
          <cell r="D2272" t="str">
            <v>SOUTHLAND</v>
          </cell>
          <cell r="E2272" t="str">
            <v>Regional Connector</v>
          </cell>
          <cell r="F2272" t="str">
            <v>R</v>
          </cell>
          <cell r="G2272">
            <v>2.5709802599999998</v>
          </cell>
        </row>
        <row r="2273">
          <cell r="A2273" t="str">
            <v>CI-SOUTHLAND-Regional Connector-U</v>
          </cell>
          <cell r="B2273" t="str">
            <v>CI</v>
          </cell>
          <cell r="C2273">
            <v>2015</v>
          </cell>
          <cell r="D2273" t="str">
            <v>SOUTHLAND</v>
          </cell>
          <cell r="E2273" t="str">
            <v>Regional Connector</v>
          </cell>
          <cell r="F2273" t="str">
            <v>U</v>
          </cell>
          <cell r="G2273">
            <v>15.34220481</v>
          </cell>
        </row>
        <row r="2274">
          <cell r="A2274" t="str">
            <v>CI-SOUTHLAND-Regional Distributor-R</v>
          </cell>
          <cell r="B2274" t="str">
            <v>CI</v>
          </cell>
          <cell r="C2274">
            <v>2015</v>
          </cell>
          <cell r="D2274" t="str">
            <v>SOUTHLAND</v>
          </cell>
          <cell r="E2274" t="str">
            <v>Regional Distributor</v>
          </cell>
          <cell r="F2274" t="str">
            <v>R</v>
          </cell>
          <cell r="G2274">
            <v>1.1691016999999999</v>
          </cell>
        </row>
        <row r="2275">
          <cell r="A2275" t="str">
            <v>CI-SOUTHLAND-Regional Distributor-U</v>
          </cell>
          <cell r="B2275" t="str">
            <v>CI</v>
          </cell>
          <cell r="C2275">
            <v>2015</v>
          </cell>
          <cell r="D2275" t="str">
            <v>SOUTHLAND</v>
          </cell>
          <cell r="E2275" t="str">
            <v>Regional Distributor</v>
          </cell>
          <cell r="F2275" t="str">
            <v>U</v>
          </cell>
          <cell r="G2275">
            <v>3.8029193299999999</v>
          </cell>
        </row>
        <row r="2276">
          <cell r="A2276" t="str">
            <v>CI-STH CANTERBURY-All-R</v>
          </cell>
          <cell r="B2276" t="str">
            <v>CI</v>
          </cell>
          <cell r="C2276">
            <v>2015</v>
          </cell>
          <cell r="D2276" t="str">
            <v>STH CANTERBURY</v>
          </cell>
          <cell r="E2276" t="str">
            <v>All</v>
          </cell>
          <cell r="F2276" t="str">
            <v>R</v>
          </cell>
          <cell r="G2276">
            <v>3.59823621</v>
          </cell>
        </row>
        <row r="2277">
          <cell r="A2277" t="str">
            <v>CI-STH CANTERBURY-All-U</v>
          </cell>
          <cell r="B2277" t="str">
            <v>CI</v>
          </cell>
          <cell r="C2277">
            <v>2015</v>
          </cell>
          <cell r="D2277" t="str">
            <v>STH CANTERBURY</v>
          </cell>
          <cell r="E2277" t="str">
            <v>All</v>
          </cell>
          <cell r="F2277" t="str">
            <v>U</v>
          </cell>
          <cell r="G2277">
            <v>33.962747980000003</v>
          </cell>
        </row>
        <row r="2278">
          <cell r="A2278" t="str">
            <v>CI-STH CANTERBURY-National Strategic-All</v>
          </cell>
          <cell r="B2278" t="str">
            <v>CI</v>
          </cell>
          <cell r="C2278">
            <v>2015</v>
          </cell>
          <cell r="D2278" t="str">
            <v>STH CANTERBURY</v>
          </cell>
          <cell r="E2278" t="str">
            <v>National Strategic</v>
          </cell>
          <cell r="F2278" t="str">
            <v>All</v>
          </cell>
          <cell r="G2278">
            <v>11.021302309999999</v>
          </cell>
        </row>
        <row r="2279">
          <cell r="A2279" t="str">
            <v>CI-STH CANTERBURY-National Strategic-R</v>
          </cell>
          <cell r="B2279" t="str">
            <v>CI</v>
          </cell>
          <cell r="C2279">
            <v>2015</v>
          </cell>
          <cell r="D2279" t="str">
            <v>STH CANTERBURY</v>
          </cell>
          <cell r="E2279" t="str">
            <v>National Strategic</v>
          </cell>
          <cell r="F2279" t="str">
            <v>R</v>
          </cell>
          <cell r="G2279">
            <v>3.3201201199999999</v>
          </cell>
        </row>
        <row r="2280">
          <cell r="A2280" t="str">
            <v>CI-STH CANTERBURY-Regional Connector-All</v>
          </cell>
          <cell r="B2280" t="str">
            <v>CI</v>
          </cell>
          <cell r="C2280">
            <v>2015</v>
          </cell>
          <cell r="D2280" t="str">
            <v>STH CANTERBURY</v>
          </cell>
          <cell r="E2280" t="str">
            <v>Regional Connector</v>
          </cell>
          <cell r="F2280" t="str">
            <v>All</v>
          </cell>
          <cell r="G2280">
            <v>4.6981517100000003</v>
          </cell>
        </row>
        <row r="2281">
          <cell r="A2281" t="str">
            <v>CI-STH CANTERBURY-Regional Connector-R</v>
          </cell>
          <cell r="B2281" t="str">
            <v>CI</v>
          </cell>
          <cell r="C2281">
            <v>2015</v>
          </cell>
          <cell r="D2281" t="str">
            <v>STH CANTERBURY</v>
          </cell>
          <cell r="E2281" t="str">
            <v>Regional Connector</v>
          </cell>
          <cell r="F2281" t="str">
            <v>R</v>
          </cell>
          <cell r="G2281">
            <v>4.3552733000000003</v>
          </cell>
        </row>
        <row r="2282">
          <cell r="A2282" t="str">
            <v>CI-STH CANTERBURY-Regional Connector-U</v>
          </cell>
          <cell r="B2282" t="str">
            <v>CI</v>
          </cell>
          <cell r="C2282">
            <v>2015</v>
          </cell>
          <cell r="D2282" t="str">
            <v>STH CANTERBURY</v>
          </cell>
          <cell r="E2282" t="str">
            <v>Regional Connector</v>
          </cell>
          <cell r="F2282" t="str">
            <v>U</v>
          </cell>
          <cell r="G2282">
            <v>14.307805200000001</v>
          </cell>
        </row>
        <row r="2283">
          <cell r="A2283" t="str">
            <v>CI-STH CANTERBURY-Regional Distributor-All</v>
          </cell>
          <cell r="B2283" t="str">
            <v>CI</v>
          </cell>
          <cell r="C2283">
            <v>2015</v>
          </cell>
          <cell r="D2283" t="str">
            <v>STH CANTERBURY</v>
          </cell>
          <cell r="E2283" t="str">
            <v>Regional Distributor</v>
          </cell>
          <cell r="F2283" t="str">
            <v>All</v>
          </cell>
          <cell r="G2283">
            <v>3.4360767999999999</v>
          </cell>
        </row>
        <row r="2284">
          <cell r="A2284" t="str">
            <v>CI-STH CANTERBURY-Regional Distributor-R</v>
          </cell>
          <cell r="B2284" t="str">
            <v>CI</v>
          </cell>
          <cell r="C2284">
            <v>2015</v>
          </cell>
          <cell r="D2284" t="str">
            <v>STH CANTERBURY</v>
          </cell>
          <cell r="E2284" t="str">
            <v>Regional Distributor</v>
          </cell>
          <cell r="F2284" t="str">
            <v>R</v>
          </cell>
          <cell r="G2284">
            <v>2.8284820100000001</v>
          </cell>
        </row>
        <row r="2285">
          <cell r="A2285" t="str">
            <v>CI-STH CANTERBURY-Regional Distributor-U</v>
          </cell>
          <cell r="B2285" t="str">
            <v>CI</v>
          </cell>
          <cell r="C2285">
            <v>2015</v>
          </cell>
          <cell r="D2285" t="str">
            <v>STH CANTERBURY</v>
          </cell>
          <cell r="E2285" t="str">
            <v>Regional Distributor</v>
          </cell>
          <cell r="F2285" t="str">
            <v>U</v>
          </cell>
          <cell r="G2285">
            <v>11.220688519999999</v>
          </cell>
        </row>
        <row r="2286">
          <cell r="A2286" t="str">
            <v>CI-TAURANGA CITY-All-All</v>
          </cell>
          <cell r="B2286" t="str">
            <v>CI</v>
          </cell>
          <cell r="C2286">
            <v>2015</v>
          </cell>
          <cell r="D2286" t="str">
            <v>TAURANGA CITY</v>
          </cell>
          <cell r="E2286" t="str">
            <v>All</v>
          </cell>
          <cell r="F2286" t="str">
            <v>All</v>
          </cell>
          <cell r="G2286">
            <v>9.4722954399999999</v>
          </cell>
        </row>
        <row r="2287">
          <cell r="A2287" t="str">
            <v>CI-TAURANGA CITY-All-R</v>
          </cell>
          <cell r="B2287" t="str">
            <v>CI</v>
          </cell>
          <cell r="C2287">
            <v>2015</v>
          </cell>
          <cell r="D2287" t="str">
            <v>TAURANGA CITY</v>
          </cell>
          <cell r="E2287" t="str">
            <v>All</v>
          </cell>
          <cell r="F2287" t="str">
            <v>R</v>
          </cell>
          <cell r="G2287">
            <v>3.5520264400000001</v>
          </cell>
        </row>
        <row r="2288">
          <cell r="A2288" t="str">
            <v>CI-TAURANGA CITY-High Volume-All</v>
          </cell>
          <cell r="B2288" t="str">
            <v>CI</v>
          </cell>
          <cell r="C2288">
            <v>2015</v>
          </cell>
          <cell r="D2288" t="str">
            <v>TAURANGA CITY</v>
          </cell>
          <cell r="E2288" t="str">
            <v>High Volume</v>
          </cell>
          <cell r="F2288" t="str">
            <v>All</v>
          </cell>
          <cell r="G2288">
            <v>10.714329680000001</v>
          </cell>
        </row>
        <row r="2289">
          <cell r="A2289" t="str">
            <v>CI-TAURANGA CITY-High Volume-R</v>
          </cell>
          <cell r="B2289" t="str">
            <v>CI</v>
          </cell>
          <cell r="C2289">
            <v>2015</v>
          </cell>
          <cell r="D2289" t="str">
            <v>TAURANGA CITY</v>
          </cell>
          <cell r="E2289" t="str">
            <v>High Volume</v>
          </cell>
          <cell r="F2289" t="str">
            <v>R</v>
          </cell>
          <cell r="G2289">
            <v>4.0878111800000001</v>
          </cell>
        </row>
        <row r="2290">
          <cell r="A2290" t="str">
            <v>CI-TAURANGA CITY-High Volume-U</v>
          </cell>
          <cell r="B2290" t="str">
            <v>CI</v>
          </cell>
          <cell r="C2290">
            <v>2015</v>
          </cell>
          <cell r="D2290" t="str">
            <v>TAURANGA CITY</v>
          </cell>
          <cell r="E2290" t="str">
            <v>High Volume</v>
          </cell>
          <cell r="F2290" t="str">
            <v>U</v>
          </cell>
          <cell r="G2290">
            <v>12.92961521</v>
          </cell>
        </row>
        <row r="2291">
          <cell r="A2291" t="str">
            <v>CI-TAURANGA CITY-Regional Distributor-All</v>
          </cell>
          <cell r="B2291" t="str">
            <v>CI</v>
          </cell>
          <cell r="C2291">
            <v>2015</v>
          </cell>
          <cell r="D2291" t="str">
            <v>TAURANGA CITY</v>
          </cell>
          <cell r="E2291" t="str">
            <v>Regional Distributor</v>
          </cell>
          <cell r="F2291" t="str">
            <v>All</v>
          </cell>
          <cell r="G2291">
            <v>0</v>
          </cell>
        </row>
        <row r="2292">
          <cell r="A2292" t="str">
            <v>CI-TAURANGA CITY-Regional Distributor-R</v>
          </cell>
          <cell r="B2292" t="str">
            <v>CI</v>
          </cell>
          <cell r="C2292">
            <v>2015</v>
          </cell>
          <cell r="D2292" t="str">
            <v>TAURANGA CITY</v>
          </cell>
          <cell r="E2292" t="str">
            <v>Regional Distributor</v>
          </cell>
          <cell r="F2292" t="str">
            <v>R</v>
          </cell>
          <cell r="G2292">
            <v>0</v>
          </cell>
        </row>
        <row r="2293">
          <cell r="A2293" t="str">
            <v>CI-TAURANGA CITY-Regional Strategic-R</v>
          </cell>
          <cell r="B2293" t="str">
            <v>CI</v>
          </cell>
          <cell r="C2293">
            <v>2015</v>
          </cell>
          <cell r="D2293" t="str">
            <v>TAURANGA CITY</v>
          </cell>
          <cell r="E2293" t="str">
            <v>Regional Strategic</v>
          </cell>
          <cell r="F2293" t="str">
            <v>R</v>
          </cell>
          <cell r="G2293">
            <v>5.64147658</v>
          </cell>
        </row>
        <row r="2294">
          <cell r="A2294" t="str">
            <v>CI-TAURANGA CITY-Regional Strategic-U</v>
          </cell>
          <cell r="B2294" t="str">
            <v>CI</v>
          </cell>
          <cell r="C2294">
            <v>2015</v>
          </cell>
          <cell r="D2294" t="str">
            <v>TAURANGA CITY</v>
          </cell>
          <cell r="E2294" t="str">
            <v>Regional Strategic</v>
          </cell>
          <cell r="F2294" t="str">
            <v>U</v>
          </cell>
          <cell r="G2294">
            <v>9.3077368800000002</v>
          </cell>
        </row>
        <row r="2295">
          <cell r="A2295" t="str">
            <v>CI-Unknown-All-R</v>
          </cell>
          <cell r="B2295" t="str">
            <v>CI</v>
          </cell>
          <cell r="C2295">
            <v>2015</v>
          </cell>
          <cell r="D2295" t="str">
            <v>Unknown</v>
          </cell>
          <cell r="E2295" t="str">
            <v>All</v>
          </cell>
          <cell r="F2295" t="str">
            <v>R</v>
          </cell>
          <cell r="G2295">
            <v>0.72478936999999999</v>
          </cell>
        </row>
        <row r="2296">
          <cell r="A2296" t="str">
            <v>CI-Unknown-Regional Strategic-All</v>
          </cell>
          <cell r="B2296" t="str">
            <v>CI</v>
          </cell>
          <cell r="C2296">
            <v>2015</v>
          </cell>
          <cell r="D2296" t="str">
            <v>Unknown</v>
          </cell>
          <cell r="E2296" t="str">
            <v>Regional Strategic</v>
          </cell>
          <cell r="F2296" t="str">
            <v>All</v>
          </cell>
        </row>
        <row r="2297">
          <cell r="A2297" t="str">
            <v>CI-WELLINGTON-All-U</v>
          </cell>
          <cell r="B2297" t="str">
            <v>CI</v>
          </cell>
          <cell r="C2297">
            <v>2015</v>
          </cell>
          <cell r="D2297" t="str">
            <v>WELLINGTON</v>
          </cell>
          <cell r="E2297" t="str">
            <v>All</v>
          </cell>
          <cell r="F2297" t="str">
            <v>U</v>
          </cell>
          <cell r="G2297">
            <v>15.01009043</v>
          </cell>
        </row>
        <row r="2298">
          <cell r="A2298" t="str">
            <v>CI-WELLINGTON-High Volume-All</v>
          </cell>
          <cell r="B2298" t="str">
            <v>CI</v>
          </cell>
          <cell r="C2298">
            <v>2015</v>
          </cell>
          <cell r="D2298" t="str">
            <v>WELLINGTON</v>
          </cell>
          <cell r="E2298" t="str">
            <v>High Volume</v>
          </cell>
          <cell r="F2298" t="str">
            <v>All</v>
          </cell>
          <cell r="G2298">
            <v>2.5518572900000001</v>
          </cell>
        </row>
        <row r="2299">
          <cell r="A2299" t="str">
            <v>CI-WELLINGTON-High Volume-R</v>
          </cell>
          <cell r="B2299" t="str">
            <v>CI</v>
          </cell>
          <cell r="C2299">
            <v>2015</v>
          </cell>
          <cell r="D2299" t="str">
            <v>WELLINGTON</v>
          </cell>
          <cell r="E2299" t="str">
            <v>High Volume</v>
          </cell>
          <cell r="F2299" t="str">
            <v>R</v>
          </cell>
          <cell r="G2299">
            <v>0.75009998</v>
          </cell>
        </row>
        <row r="2300">
          <cell r="A2300" t="str">
            <v>CI-WELLINGTON-High Volume-U</v>
          </cell>
          <cell r="B2300" t="str">
            <v>CI</v>
          </cell>
          <cell r="C2300">
            <v>2015</v>
          </cell>
          <cell r="D2300" t="str">
            <v>WELLINGTON</v>
          </cell>
          <cell r="E2300" t="str">
            <v>High Volume</v>
          </cell>
          <cell r="F2300" t="str">
            <v>U</v>
          </cell>
          <cell r="G2300">
            <v>12.734270329999999</v>
          </cell>
        </row>
        <row r="2301">
          <cell r="A2301" t="str">
            <v>CI-WELLINGTON-Regional Distributor-All</v>
          </cell>
          <cell r="B2301" t="str">
            <v>CI</v>
          </cell>
          <cell r="C2301">
            <v>2015</v>
          </cell>
          <cell r="D2301" t="str">
            <v>WELLINGTON</v>
          </cell>
          <cell r="E2301" t="str">
            <v>Regional Distributor</v>
          </cell>
          <cell r="F2301" t="str">
            <v>All</v>
          </cell>
          <cell r="G2301">
            <v>3.3092707699999999</v>
          </cell>
        </row>
        <row r="2302">
          <cell r="A2302" t="str">
            <v>CI-WELLINGTON-Regional Distributor-U</v>
          </cell>
          <cell r="B2302" t="str">
            <v>CI</v>
          </cell>
          <cell r="C2302">
            <v>2015</v>
          </cell>
          <cell r="D2302" t="str">
            <v>WELLINGTON</v>
          </cell>
          <cell r="E2302" t="str">
            <v>Regional Distributor</v>
          </cell>
          <cell r="F2302" t="str">
            <v>U</v>
          </cell>
          <cell r="G2302">
            <v>9.9071294499999993</v>
          </cell>
        </row>
        <row r="2303">
          <cell r="A2303" t="str">
            <v>CI-WEST COAST-All-All</v>
          </cell>
          <cell r="B2303" t="str">
            <v>CI</v>
          </cell>
          <cell r="C2303">
            <v>2015</v>
          </cell>
          <cell r="D2303" t="str">
            <v>WEST COAST</v>
          </cell>
          <cell r="E2303" t="str">
            <v>All</v>
          </cell>
          <cell r="F2303" t="str">
            <v>All</v>
          </cell>
          <cell r="G2303">
            <v>1.27735537</v>
          </cell>
        </row>
        <row r="2304">
          <cell r="A2304" t="str">
            <v>CI-WEST COAST-Regional Distributor-R</v>
          </cell>
          <cell r="B2304" t="str">
            <v>CI</v>
          </cell>
          <cell r="C2304">
            <v>2015</v>
          </cell>
          <cell r="D2304" t="str">
            <v>WEST COAST</v>
          </cell>
          <cell r="E2304" t="str">
            <v>Regional Distributor</v>
          </cell>
          <cell r="F2304" t="str">
            <v>R</v>
          </cell>
          <cell r="G2304">
            <v>1.2667057399999999</v>
          </cell>
        </row>
        <row r="2305">
          <cell r="A2305" t="str">
            <v>CI-WEST COAST-Regional Strategic-U</v>
          </cell>
          <cell r="B2305" t="str">
            <v>CI</v>
          </cell>
          <cell r="C2305">
            <v>2015</v>
          </cell>
          <cell r="D2305" t="str">
            <v>WEST COAST</v>
          </cell>
          <cell r="E2305" t="str">
            <v>Regional Strategic</v>
          </cell>
          <cell r="F2305" t="str">
            <v>U</v>
          </cell>
          <cell r="G2305">
            <v>23.097522869999999</v>
          </cell>
        </row>
        <row r="2306">
          <cell r="A2306" t="str">
            <v>CI-WEST WAIKATO-All-All</v>
          </cell>
          <cell r="B2306" t="str">
            <v>CI</v>
          </cell>
          <cell r="C2306">
            <v>2015</v>
          </cell>
          <cell r="D2306" t="str">
            <v>WEST WAIKATO</v>
          </cell>
          <cell r="E2306" t="str">
            <v>All</v>
          </cell>
          <cell r="F2306" t="str">
            <v>All</v>
          </cell>
          <cell r="G2306">
            <v>1.7745399799999999</v>
          </cell>
        </row>
        <row r="2307">
          <cell r="A2307" t="str">
            <v>CI-WEST WAIKATO-All-R</v>
          </cell>
          <cell r="B2307" t="str">
            <v>CI</v>
          </cell>
          <cell r="C2307">
            <v>2015</v>
          </cell>
          <cell r="D2307" t="str">
            <v>WEST WAIKATO</v>
          </cell>
          <cell r="E2307" t="str">
            <v>All</v>
          </cell>
          <cell r="F2307" t="str">
            <v>R</v>
          </cell>
          <cell r="G2307">
            <v>1.31152347</v>
          </cell>
        </row>
        <row r="2308">
          <cell r="A2308" t="str">
            <v>CI-WEST WAIKATO-All-U</v>
          </cell>
          <cell r="B2308" t="str">
            <v>CI</v>
          </cell>
          <cell r="C2308">
            <v>2015</v>
          </cell>
          <cell r="D2308" t="str">
            <v>WEST WAIKATO</v>
          </cell>
          <cell r="E2308" t="str">
            <v>All</v>
          </cell>
          <cell r="F2308" t="str">
            <v>U</v>
          </cell>
          <cell r="G2308">
            <v>5.2747380100000001</v>
          </cell>
        </row>
        <row r="2309">
          <cell r="A2309" t="str">
            <v>CI-WEST WAIKATO-High Volume-R</v>
          </cell>
          <cell r="B2309" t="str">
            <v>CI</v>
          </cell>
          <cell r="C2309">
            <v>2015</v>
          </cell>
          <cell r="D2309" t="str">
            <v>WEST WAIKATO</v>
          </cell>
          <cell r="E2309" t="str">
            <v>High Volume</v>
          </cell>
          <cell r="F2309" t="str">
            <v>R</v>
          </cell>
          <cell r="G2309">
            <v>1.8234655500000001</v>
          </cell>
        </row>
        <row r="2310">
          <cell r="A2310" t="str">
            <v>CI-WEST WAIKATO-High Volume-U</v>
          </cell>
          <cell r="B2310" t="str">
            <v>CI</v>
          </cell>
          <cell r="C2310">
            <v>2015</v>
          </cell>
          <cell r="D2310" t="str">
            <v>WEST WAIKATO</v>
          </cell>
          <cell r="E2310" t="str">
            <v>High Volume</v>
          </cell>
          <cell r="F2310" t="str">
            <v>U</v>
          </cell>
          <cell r="G2310">
            <v>6.74038761</v>
          </cell>
        </row>
        <row r="2311">
          <cell r="A2311" t="str">
            <v>CI-WEST WAIKATO-Regional Distributor-U</v>
          </cell>
          <cell r="B2311" t="str">
            <v>CI</v>
          </cell>
          <cell r="C2311">
            <v>2015</v>
          </cell>
          <cell r="D2311" t="str">
            <v>WEST WAIKATO</v>
          </cell>
          <cell r="E2311" t="str">
            <v>Regional Distributor</v>
          </cell>
          <cell r="F2311" t="str">
            <v>U</v>
          </cell>
          <cell r="G2311">
            <v>3.8055085700000002</v>
          </cell>
        </row>
        <row r="2312">
          <cell r="A2312" t="str">
            <v>CI-WEST WHANGANUI-National Strategic-R</v>
          </cell>
          <cell r="B2312" t="str">
            <v>CI</v>
          </cell>
          <cell r="C2312">
            <v>2015</v>
          </cell>
          <cell r="D2312" t="str">
            <v>WEST WHANGANUI</v>
          </cell>
          <cell r="E2312" t="str">
            <v>National Strategic</v>
          </cell>
          <cell r="F2312" t="str">
            <v>R</v>
          </cell>
          <cell r="G2312">
            <v>1.87625683</v>
          </cell>
        </row>
        <row r="2313">
          <cell r="A2313" t="str">
            <v>CI-WEST WHANGANUI-Regional Connector-R</v>
          </cell>
          <cell r="B2313" t="str">
            <v>CI</v>
          </cell>
          <cell r="C2313">
            <v>2015</v>
          </cell>
          <cell r="D2313" t="str">
            <v>WEST WHANGANUI</v>
          </cell>
          <cell r="E2313" t="str">
            <v>Regional Connector</v>
          </cell>
          <cell r="F2313" t="str">
            <v>R</v>
          </cell>
          <cell r="G2313">
            <v>1.6155529099999999</v>
          </cell>
        </row>
        <row r="2314">
          <cell r="A2314" t="str">
            <v>CI-WEST WHANGANUI-Regional Connector-U</v>
          </cell>
          <cell r="B2314" t="str">
            <v>CI</v>
          </cell>
          <cell r="C2314">
            <v>2015</v>
          </cell>
          <cell r="D2314" t="str">
            <v>WEST WHANGANUI</v>
          </cell>
          <cell r="E2314" t="str">
            <v>Regional Connector</v>
          </cell>
          <cell r="F2314" t="str">
            <v>U</v>
          </cell>
          <cell r="G2314">
            <v>11.71138367</v>
          </cell>
        </row>
        <row r="2315">
          <cell r="A2315" t="str">
            <v>CI-WEST WHANGANUI-Regional Distributor-All</v>
          </cell>
          <cell r="B2315" t="str">
            <v>CI</v>
          </cell>
          <cell r="C2315">
            <v>2015</v>
          </cell>
          <cell r="D2315" t="str">
            <v>WEST WHANGANUI</v>
          </cell>
          <cell r="E2315" t="str">
            <v>Regional Distributor</v>
          </cell>
          <cell r="F2315" t="str">
            <v>All</v>
          </cell>
          <cell r="G2315">
            <v>2.22517744</v>
          </cell>
        </row>
        <row r="2316">
          <cell r="A2316" t="str">
            <v>CI-WEST WHANGANUI-Regional Distributor-U</v>
          </cell>
          <cell r="B2316" t="str">
            <v>CI</v>
          </cell>
          <cell r="C2316">
            <v>2015</v>
          </cell>
          <cell r="D2316" t="str">
            <v>WEST WHANGANUI</v>
          </cell>
          <cell r="E2316" t="str">
            <v>Regional Distributor</v>
          </cell>
          <cell r="F2316" t="str">
            <v>U</v>
          </cell>
          <cell r="G2316">
            <v>20.724007690000001</v>
          </cell>
        </row>
        <row r="2317">
          <cell r="A2317" t="str">
            <v>CI-WEST WHANGANUI-Regional Strategic-All</v>
          </cell>
          <cell r="B2317" t="str">
            <v>CI</v>
          </cell>
          <cell r="C2317">
            <v>2015</v>
          </cell>
          <cell r="D2317" t="str">
            <v>WEST WHANGANUI</v>
          </cell>
          <cell r="E2317" t="str">
            <v>Regional Strategic</v>
          </cell>
          <cell r="F2317" t="str">
            <v>All</v>
          </cell>
          <cell r="G2317">
            <v>4.8866468200000002</v>
          </cell>
        </row>
        <row r="2318">
          <cell r="A2318" t="str">
            <v>CI-Auckland Alliance-High Volume-R</v>
          </cell>
          <cell r="B2318" t="str">
            <v>CI</v>
          </cell>
          <cell r="C2318">
            <v>2015</v>
          </cell>
          <cell r="D2318" t="str">
            <v>AUCK ALLIANCE</v>
          </cell>
          <cell r="E2318" t="str">
            <v>High Volume</v>
          </cell>
          <cell r="F2318" t="str">
            <v>R</v>
          </cell>
          <cell r="G2318">
            <v>0.75304095999999998</v>
          </cell>
        </row>
        <row r="2319">
          <cell r="A2319" t="str">
            <v>CI-Auckland Alliance-Regional Connector-All</v>
          </cell>
          <cell r="B2319" t="str">
            <v>CI</v>
          </cell>
          <cell r="C2319">
            <v>2015</v>
          </cell>
          <cell r="D2319" t="str">
            <v>AUCK ALLIANCE</v>
          </cell>
          <cell r="E2319" t="str">
            <v>Regional Connector</v>
          </cell>
          <cell r="F2319" t="str">
            <v>All</v>
          </cell>
          <cell r="G2319">
            <v>1.7339034200000001</v>
          </cell>
        </row>
        <row r="2320">
          <cell r="A2320" t="str">
            <v>CI-Auckland Alliance-Regional Connector-U</v>
          </cell>
          <cell r="B2320" t="str">
            <v>CI</v>
          </cell>
          <cell r="C2320">
            <v>2015</v>
          </cell>
          <cell r="D2320" t="str">
            <v>AUCK ALLIANCE</v>
          </cell>
          <cell r="E2320" t="str">
            <v>Regional Connector</v>
          </cell>
          <cell r="F2320" t="str">
            <v>U</v>
          </cell>
          <cell r="G2320">
            <v>0.11134601</v>
          </cell>
        </row>
        <row r="2321">
          <cell r="A2321" t="str">
            <v>CI-BOP EAST-All-R</v>
          </cell>
          <cell r="B2321" t="str">
            <v>CI</v>
          </cell>
          <cell r="C2321">
            <v>2015</v>
          </cell>
          <cell r="D2321" t="str">
            <v>BOP EAST</v>
          </cell>
          <cell r="E2321" t="str">
            <v>All</v>
          </cell>
          <cell r="F2321" t="str">
            <v>R</v>
          </cell>
          <cell r="G2321">
            <v>1.6774732999999999</v>
          </cell>
        </row>
        <row r="2322">
          <cell r="A2322" t="str">
            <v>CI-BOP EAST-Regional Connector-R</v>
          </cell>
          <cell r="B2322" t="str">
            <v>CI</v>
          </cell>
          <cell r="C2322">
            <v>2015</v>
          </cell>
          <cell r="D2322" t="str">
            <v>BOP EAST</v>
          </cell>
          <cell r="E2322" t="str">
            <v>Regional Connector</v>
          </cell>
          <cell r="F2322" t="str">
            <v>R</v>
          </cell>
          <cell r="G2322">
            <v>1.7167180900000001</v>
          </cell>
        </row>
        <row r="2323">
          <cell r="A2323" t="str">
            <v>CI-BOP EAST-Regional Connector-U</v>
          </cell>
          <cell r="B2323" t="str">
            <v>CI</v>
          </cell>
          <cell r="C2323">
            <v>2015</v>
          </cell>
          <cell r="D2323" t="str">
            <v>BOP EAST</v>
          </cell>
          <cell r="E2323" t="str">
            <v>Regional Connector</v>
          </cell>
          <cell r="F2323" t="str">
            <v>U</v>
          </cell>
          <cell r="G2323">
            <v>5.7383900900000002</v>
          </cell>
        </row>
        <row r="2324">
          <cell r="A2324" t="str">
            <v>CI-BOP EAST-Regional Distributor-R</v>
          </cell>
          <cell r="B2324" t="str">
            <v>CI</v>
          </cell>
          <cell r="C2324">
            <v>2015</v>
          </cell>
          <cell r="D2324" t="str">
            <v>BOP EAST</v>
          </cell>
          <cell r="E2324" t="str">
            <v>Regional Distributor</v>
          </cell>
          <cell r="F2324" t="str">
            <v>R</v>
          </cell>
          <cell r="G2324">
            <v>1.6336222899999999</v>
          </cell>
        </row>
        <row r="2325">
          <cell r="A2325" t="str">
            <v>CI-BOP EAST-Regional Distributor-U</v>
          </cell>
          <cell r="B2325" t="str">
            <v>CI</v>
          </cell>
          <cell r="C2325">
            <v>2015</v>
          </cell>
          <cell r="D2325" t="str">
            <v>BOP EAST</v>
          </cell>
          <cell r="E2325" t="str">
            <v>Regional Distributor</v>
          </cell>
          <cell r="F2325" t="str">
            <v>U</v>
          </cell>
          <cell r="G2325">
            <v>5.3002356400000004</v>
          </cell>
        </row>
        <row r="2326">
          <cell r="A2326" t="str">
            <v>CI-BOP WEST-All-All</v>
          </cell>
          <cell r="B2326" t="str">
            <v>CI</v>
          </cell>
          <cell r="C2326">
            <v>2015</v>
          </cell>
          <cell r="D2326" t="str">
            <v>BOP WEST</v>
          </cell>
          <cell r="E2326" t="str">
            <v>All</v>
          </cell>
          <cell r="F2326" t="str">
            <v>All</v>
          </cell>
          <cell r="G2326">
            <v>1.7674796399999999</v>
          </cell>
        </row>
        <row r="2327">
          <cell r="A2327" t="str">
            <v>CI-BOP WEST-All-R</v>
          </cell>
          <cell r="B2327" t="str">
            <v>CI</v>
          </cell>
          <cell r="C2327">
            <v>2015</v>
          </cell>
          <cell r="D2327" t="str">
            <v>BOP WEST</v>
          </cell>
          <cell r="E2327" t="str">
            <v>All</v>
          </cell>
          <cell r="F2327" t="str">
            <v>R</v>
          </cell>
          <cell r="G2327">
            <v>1.3997149900000001</v>
          </cell>
        </row>
        <row r="2328">
          <cell r="A2328" t="str">
            <v>CI-BOP WEST-High Volume-R</v>
          </cell>
          <cell r="B2328" t="str">
            <v>CI</v>
          </cell>
          <cell r="C2328">
            <v>2015</v>
          </cell>
          <cell r="D2328" t="str">
            <v>BOP WEST</v>
          </cell>
          <cell r="E2328" t="str">
            <v>High Volume</v>
          </cell>
          <cell r="F2328" t="str">
            <v>R</v>
          </cell>
          <cell r="G2328">
            <v>2.93326865</v>
          </cell>
        </row>
        <row r="2329">
          <cell r="A2329" t="str">
            <v>CI-BOP WEST-Regional Connector-All</v>
          </cell>
          <cell r="B2329" t="str">
            <v>CI</v>
          </cell>
          <cell r="C2329">
            <v>2015</v>
          </cell>
          <cell r="D2329" t="str">
            <v>BOP WEST</v>
          </cell>
          <cell r="E2329" t="str">
            <v>Regional Connector</v>
          </cell>
          <cell r="F2329" t="str">
            <v>All</v>
          </cell>
          <cell r="G2329">
            <v>3.2438606499999998</v>
          </cell>
        </row>
        <row r="2330">
          <cell r="A2330" t="str">
            <v>CI-BOP WEST-Regional Connector-R</v>
          </cell>
          <cell r="B2330" t="str">
            <v>CI</v>
          </cell>
          <cell r="C2330">
            <v>2015</v>
          </cell>
          <cell r="D2330" t="str">
            <v>BOP WEST</v>
          </cell>
          <cell r="E2330" t="str">
            <v>Regional Connector</v>
          </cell>
          <cell r="F2330" t="str">
            <v>R</v>
          </cell>
          <cell r="G2330">
            <v>3.2438606499999998</v>
          </cell>
        </row>
        <row r="2331">
          <cell r="A2331" t="str">
            <v>CI-BOP WEST-Regional Strategic-U</v>
          </cell>
          <cell r="B2331" t="str">
            <v>CI</v>
          </cell>
          <cell r="C2331">
            <v>2015</v>
          </cell>
          <cell r="D2331" t="str">
            <v>BOP WEST</v>
          </cell>
          <cell r="E2331" t="str">
            <v>Regional Strategic</v>
          </cell>
          <cell r="F2331" t="str">
            <v>U</v>
          </cell>
          <cell r="G2331">
            <v>1.01872659</v>
          </cell>
        </row>
        <row r="2332">
          <cell r="A2332" t="str">
            <v>CI-CENTRAL WAIKATO-All-R</v>
          </cell>
          <cell r="B2332" t="str">
            <v>CI</v>
          </cell>
          <cell r="C2332">
            <v>2015</v>
          </cell>
          <cell r="D2332" t="str">
            <v>CENTRAL WAIKATO</v>
          </cell>
          <cell r="E2332" t="str">
            <v>All</v>
          </cell>
          <cell r="F2332" t="str">
            <v>R</v>
          </cell>
          <cell r="G2332">
            <v>0.83044028000000003</v>
          </cell>
        </row>
        <row r="2333">
          <cell r="A2333" t="str">
            <v>CI-CENTRAL WAIKATO-All-U</v>
          </cell>
          <cell r="B2333" t="str">
            <v>CI</v>
          </cell>
          <cell r="C2333">
            <v>2015</v>
          </cell>
          <cell r="D2333" t="str">
            <v>CENTRAL WAIKATO</v>
          </cell>
          <cell r="E2333" t="str">
            <v>All</v>
          </cell>
          <cell r="F2333" t="str">
            <v>U</v>
          </cell>
          <cell r="G2333">
            <v>12.875666389999999</v>
          </cell>
        </row>
        <row r="2334">
          <cell r="A2334" t="str">
            <v>CI-CENTRAL WAIKATO-High Volume-U</v>
          </cell>
          <cell r="B2334" t="str">
            <v>CI</v>
          </cell>
          <cell r="C2334">
            <v>2015</v>
          </cell>
          <cell r="D2334" t="str">
            <v>CENTRAL WAIKATO</v>
          </cell>
          <cell r="E2334" t="str">
            <v>High Volume</v>
          </cell>
          <cell r="F2334" t="str">
            <v>U</v>
          </cell>
          <cell r="G2334">
            <v>19.303309729999999</v>
          </cell>
        </row>
        <row r="2335">
          <cell r="A2335" t="str">
            <v>CI-CENTRAL WAIKATO-National Strategic-R</v>
          </cell>
          <cell r="B2335" t="str">
            <v>CI</v>
          </cell>
          <cell r="C2335">
            <v>2015</v>
          </cell>
          <cell r="D2335" t="str">
            <v>CENTRAL WAIKATO</v>
          </cell>
          <cell r="E2335" t="str">
            <v>National Strategic</v>
          </cell>
          <cell r="F2335" t="str">
            <v>R</v>
          </cell>
          <cell r="G2335">
            <v>0.76434634000000001</v>
          </cell>
        </row>
        <row r="2336">
          <cell r="A2336" t="str">
            <v>CI-CENTRAL WAIKATO-Regional Connector-All</v>
          </cell>
          <cell r="B2336" t="str">
            <v>CI</v>
          </cell>
          <cell r="C2336">
            <v>2015</v>
          </cell>
          <cell r="D2336" t="str">
            <v>CENTRAL WAIKATO</v>
          </cell>
          <cell r="E2336" t="str">
            <v>Regional Connector</v>
          </cell>
          <cell r="F2336" t="str">
            <v>All</v>
          </cell>
          <cell r="G2336">
            <v>4.7749979999999997E-2</v>
          </cell>
        </row>
        <row r="2337">
          <cell r="A2337" t="str">
            <v>CI-CENTRAL WAIKATO-Regional Distributor-All</v>
          </cell>
          <cell r="B2337" t="str">
            <v>CI</v>
          </cell>
          <cell r="C2337">
            <v>2015</v>
          </cell>
          <cell r="D2337" t="str">
            <v>CENTRAL WAIKATO</v>
          </cell>
          <cell r="E2337" t="str">
            <v>Regional Distributor</v>
          </cell>
          <cell r="F2337" t="str">
            <v>All</v>
          </cell>
          <cell r="G2337">
            <v>1.0969689899999999</v>
          </cell>
        </row>
        <row r="2338">
          <cell r="A2338" t="str">
            <v>CI-CENTRAL WAIKATO-Regional Distributor-U</v>
          </cell>
          <cell r="B2338" t="str">
            <v>CI</v>
          </cell>
          <cell r="C2338">
            <v>2015</v>
          </cell>
          <cell r="D2338" t="str">
            <v>CENTRAL WAIKATO</v>
          </cell>
          <cell r="E2338" t="str">
            <v>Regional Distributor</v>
          </cell>
          <cell r="F2338" t="str">
            <v>U</v>
          </cell>
          <cell r="G2338">
            <v>12.689179709999999</v>
          </cell>
        </row>
        <row r="2339">
          <cell r="A2339" t="str">
            <v>CI-CENTRAL WAIKATO-Regional Strategic-All</v>
          </cell>
          <cell r="B2339" t="str">
            <v>CI</v>
          </cell>
          <cell r="C2339">
            <v>2015</v>
          </cell>
          <cell r="D2339" t="str">
            <v>CENTRAL WAIKATO</v>
          </cell>
          <cell r="E2339" t="str">
            <v>Regional Strategic</v>
          </cell>
          <cell r="F2339" t="str">
            <v>All</v>
          </cell>
          <cell r="G2339">
            <v>0.59764349000000005</v>
          </cell>
        </row>
        <row r="2340">
          <cell r="A2340" t="str">
            <v>CI-CENTRAL WAIKATO-Regional Strategic-R</v>
          </cell>
          <cell r="B2340" t="str">
            <v>CI</v>
          </cell>
          <cell r="C2340">
            <v>2015</v>
          </cell>
          <cell r="D2340" t="str">
            <v>CENTRAL WAIKATO</v>
          </cell>
          <cell r="E2340" t="str">
            <v>Regional Strategic</v>
          </cell>
          <cell r="F2340" t="str">
            <v>R</v>
          </cell>
          <cell r="G2340">
            <v>0.58056503999999998</v>
          </cell>
        </row>
        <row r="2341">
          <cell r="A2341" t="str">
            <v>CI-COASTAL OTAGO-All-All</v>
          </cell>
          <cell r="B2341" t="str">
            <v>CI</v>
          </cell>
          <cell r="C2341">
            <v>2015</v>
          </cell>
          <cell r="D2341" t="str">
            <v>COASTAL OTAGO</v>
          </cell>
          <cell r="E2341" t="str">
            <v>All</v>
          </cell>
          <cell r="F2341" t="str">
            <v>All</v>
          </cell>
          <cell r="G2341">
            <v>6.4870587500000001</v>
          </cell>
        </row>
        <row r="2342">
          <cell r="A2342" t="str">
            <v>CI-COASTAL OTAGO-All-R</v>
          </cell>
          <cell r="B2342" t="str">
            <v>CI</v>
          </cell>
          <cell r="C2342">
            <v>2015</v>
          </cell>
          <cell r="D2342" t="str">
            <v>COASTAL OTAGO</v>
          </cell>
          <cell r="E2342" t="str">
            <v>All</v>
          </cell>
          <cell r="F2342" t="str">
            <v>R</v>
          </cell>
          <cell r="G2342">
            <v>2.7269587300000002</v>
          </cell>
        </row>
        <row r="2343">
          <cell r="A2343" t="str">
            <v>CI-COASTAL OTAGO-Regional Connector-All</v>
          </cell>
          <cell r="B2343" t="str">
            <v>CI</v>
          </cell>
          <cell r="C2343">
            <v>2015</v>
          </cell>
          <cell r="D2343" t="str">
            <v>COASTAL OTAGO</v>
          </cell>
          <cell r="E2343" t="str">
            <v>Regional Connector</v>
          </cell>
          <cell r="F2343" t="str">
            <v>All</v>
          </cell>
          <cell r="G2343">
            <v>1.26327897</v>
          </cell>
        </row>
        <row r="2344">
          <cell r="A2344" t="str">
            <v>CI-COASTAL OTAGO-Regional Connector-U</v>
          </cell>
          <cell r="B2344" t="str">
            <v>CI</v>
          </cell>
          <cell r="C2344">
            <v>2015</v>
          </cell>
          <cell r="D2344" t="str">
            <v>COASTAL OTAGO</v>
          </cell>
          <cell r="E2344" t="str">
            <v>Regional Connector</v>
          </cell>
          <cell r="F2344" t="str">
            <v>U</v>
          </cell>
          <cell r="G2344">
            <v>11.388349509999999</v>
          </cell>
        </row>
        <row r="2345">
          <cell r="A2345" t="str">
            <v>CI-COASTAL OTAGO-Regional Distributor-All</v>
          </cell>
          <cell r="B2345" t="str">
            <v>CI</v>
          </cell>
          <cell r="C2345">
            <v>2015</v>
          </cell>
          <cell r="D2345" t="str">
            <v>COASTAL OTAGO</v>
          </cell>
          <cell r="E2345" t="str">
            <v>Regional Distributor</v>
          </cell>
          <cell r="F2345" t="str">
            <v>All</v>
          </cell>
          <cell r="G2345">
            <v>2.9809131</v>
          </cell>
        </row>
        <row r="2346">
          <cell r="A2346" t="str">
            <v>CI-COASTAL OTAGO-Regional Distributor-R</v>
          </cell>
          <cell r="B2346" t="str">
            <v>CI</v>
          </cell>
          <cell r="C2346">
            <v>2015</v>
          </cell>
          <cell r="D2346" t="str">
            <v>COASTAL OTAGO</v>
          </cell>
          <cell r="E2346" t="str">
            <v>Regional Distributor</v>
          </cell>
          <cell r="F2346" t="str">
            <v>R</v>
          </cell>
          <cell r="G2346">
            <v>1.8599783400000001</v>
          </cell>
        </row>
        <row r="2347">
          <cell r="A2347" t="str">
            <v>CI-COASTAL OTAGO-Regional Strategic-R</v>
          </cell>
          <cell r="B2347" t="str">
            <v>CI</v>
          </cell>
          <cell r="C2347">
            <v>2015</v>
          </cell>
          <cell r="D2347" t="str">
            <v>COASTAL OTAGO</v>
          </cell>
          <cell r="E2347" t="str">
            <v>Regional Strategic</v>
          </cell>
          <cell r="F2347" t="str">
            <v>R</v>
          </cell>
          <cell r="G2347">
            <v>4.0536783099999996</v>
          </cell>
        </row>
        <row r="2348">
          <cell r="A2348" t="str">
            <v>CI-EAST WAIKATO-All-All</v>
          </cell>
          <cell r="B2348" t="str">
            <v>CI</v>
          </cell>
          <cell r="C2348">
            <v>2015</v>
          </cell>
          <cell r="D2348" t="str">
            <v>EAST WAIKATO</v>
          </cell>
          <cell r="E2348" t="str">
            <v>All</v>
          </cell>
          <cell r="F2348" t="str">
            <v>All</v>
          </cell>
          <cell r="G2348">
            <v>2.1352820700000001</v>
          </cell>
        </row>
        <row r="2349">
          <cell r="A2349" t="str">
            <v>CI-EAST WAIKATO-High Volume-All</v>
          </cell>
          <cell r="B2349" t="str">
            <v>CI</v>
          </cell>
          <cell r="C2349">
            <v>2015</v>
          </cell>
          <cell r="D2349" t="str">
            <v>EAST WAIKATO</v>
          </cell>
          <cell r="E2349" t="str">
            <v>High Volume</v>
          </cell>
          <cell r="F2349" t="str">
            <v>All</v>
          </cell>
          <cell r="G2349">
            <v>11.55507617</v>
          </cell>
        </row>
        <row r="2350">
          <cell r="A2350" t="str">
            <v>CI-EAST WAIKATO-High Volume-R</v>
          </cell>
          <cell r="B2350" t="str">
            <v>CI</v>
          </cell>
          <cell r="C2350">
            <v>2015</v>
          </cell>
          <cell r="D2350" t="str">
            <v>EAST WAIKATO</v>
          </cell>
          <cell r="E2350" t="str">
            <v>High Volume</v>
          </cell>
          <cell r="F2350" t="str">
            <v>R</v>
          </cell>
          <cell r="G2350">
            <v>11.55507617</v>
          </cell>
        </row>
        <row r="2351">
          <cell r="A2351" t="str">
            <v>CI-EAST WAIKATO-Regional Connector-All</v>
          </cell>
          <cell r="B2351" t="str">
            <v>CI</v>
          </cell>
          <cell r="C2351">
            <v>2015</v>
          </cell>
          <cell r="D2351" t="str">
            <v>EAST WAIKATO</v>
          </cell>
          <cell r="E2351" t="str">
            <v>Regional Connector</v>
          </cell>
          <cell r="F2351" t="str">
            <v>All</v>
          </cell>
          <cell r="G2351">
            <v>1.9961048400000001</v>
          </cell>
        </row>
        <row r="2352">
          <cell r="A2352" t="str">
            <v>CI-EAST WAIKATO-Regional Connector-R</v>
          </cell>
          <cell r="B2352" t="str">
            <v>CI</v>
          </cell>
          <cell r="C2352">
            <v>2015</v>
          </cell>
          <cell r="D2352" t="str">
            <v>EAST WAIKATO</v>
          </cell>
          <cell r="E2352" t="str">
            <v>Regional Connector</v>
          </cell>
          <cell r="F2352" t="str">
            <v>R</v>
          </cell>
          <cell r="G2352">
            <v>0.79882724000000005</v>
          </cell>
        </row>
        <row r="2353">
          <cell r="A2353" t="str">
            <v>CI-EAST WAIKATO-Regional Connector-U</v>
          </cell>
          <cell r="B2353" t="str">
            <v>CI</v>
          </cell>
          <cell r="C2353">
            <v>2015</v>
          </cell>
          <cell r="D2353" t="str">
            <v>EAST WAIKATO</v>
          </cell>
          <cell r="E2353" t="str">
            <v>Regional Connector</v>
          </cell>
          <cell r="F2353" t="str">
            <v>U</v>
          </cell>
          <cell r="G2353">
            <v>9.2278719299999992</v>
          </cell>
        </row>
        <row r="2354">
          <cell r="A2354" t="str">
            <v>CI-EAST WAIKATO-Regional Distributor-All</v>
          </cell>
          <cell r="B2354" t="str">
            <v>CI</v>
          </cell>
          <cell r="C2354">
            <v>2015</v>
          </cell>
          <cell r="D2354" t="str">
            <v>EAST WAIKATO</v>
          </cell>
          <cell r="E2354" t="str">
            <v>Regional Distributor</v>
          </cell>
          <cell r="F2354" t="str">
            <v>All</v>
          </cell>
          <cell r="G2354">
            <v>1.43083608</v>
          </cell>
        </row>
        <row r="2355">
          <cell r="A2355" t="str">
            <v>CI-EAST WAIKATO-Regional Distributor-R</v>
          </cell>
          <cell r="B2355" t="str">
            <v>CI</v>
          </cell>
          <cell r="C2355">
            <v>2015</v>
          </cell>
          <cell r="D2355" t="str">
            <v>EAST WAIKATO</v>
          </cell>
          <cell r="E2355" t="str">
            <v>Regional Distributor</v>
          </cell>
          <cell r="F2355" t="str">
            <v>R</v>
          </cell>
          <cell r="G2355">
            <v>0.72843342</v>
          </cell>
        </row>
        <row r="2356">
          <cell r="A2356" t="str">
            <v>CI-EAST WHANGANUI-All-R</v>
          </cell>
          <cell r="B2356" t="str">
            <v>CI</v>
          </cell>
          <cell r="C2356">
            <v>2015</v>
          </cell>
          <cell r="D2356" t="str">
            <v>EAST WHANGANUI</v>
          </cell>
          <cell r="E2356" t="str">
            <v>All</v>
          </cell>
          <cell r="F2356" t="str">
            <v>R</v>
          </cell>
          <cell r="G2356">
            <v>0.84750239999999999</v>
          </cell>
        </row>
        <row r="2357">
          <cell r="A2357" t="str">
            <v>CI-EAST WHANGANUI-All-U</v>
          </cell>
          <cell r="B2357" t="str">
            <v>CI</v>
          </cell>
          <cell r="C2357">
            <v>2015</v>
          </cell>
          <cell r="D2357" t="str">
            <v>EAST WHANGANUI</v>
          </cell>
          <cell r="E2357" t="str">
            <v>All</v>
          </cell>
          <cell r="F2357" t="str">
            <v>U</v>
          </cell>
          <cell r="G2357">
            <v>4.3606649400000004</v>
          </cell>
        </row>
        <row r="2358">
          <cell r="A2358" t="str">
            <v>CI-EAST WHANGANUI-High Volume-All</v>
          </cell>
          <cell r="B2358" t="str">
            <v>CI</v>
          </cell>
          <cell r="C2358">
            <v>2015</v>
          </cell>
          <cell r="D2358" t="str">
            <v>EAST WHANGANUI</v>
          </cell>
          <cell r="E2358" t="str">
            <v>High Volume</v>
          </cell>
          <cell r="F2358" t="str">
            <v>All</v>
          </cell>
          <cell r="G2358">
            <v>1.3748653500000001</v>
          </cell>
        </row>
        <row r="2359">
          <cell r="A2359" t="str">
            <v>CI-EAST WHANGANUI-High Volume-R</v>
          </cell>
          <cell r="B2359" t="str">
            <v>CI</v>
          </cell>
          <cell r="C2359">
            <v>2015</v>
          </cell>
          <cell r="D2359" t="str">
            <v>EAST WHANGANUI</v>
          </cell>
          <cell r="E2359" t="str">
            <v>High Volume</v>
          </cell>
          <cell r="F2359" t="str">
            <v>R</v>
          </cell>
          <cell r="G2359">
            <v>1.3748653500000001</v>
          </cell>
        </row>
        <row r="2360">
          <cell r="A2360" t="str">
            <v>CI-EAST WHANGANUI-National Strategic-U</v>
          </cell>
          <cell r="B2360" t="str">
            <v>CI</v>
          </cell>
          <cell r="C2360">
            <v>2015</v>
          </cell>
          <cell r="D2360" t="str">
            <v>EAST WHANGANUI</v>
          </cell>
          <cell r="E2360" t="str">
            <v>National Strategic</v>
          </cell>
          <cell r="F2360" t="str">
            <v>U</v>
          </cell>
          <cell r="G2360">
            <v>6.8490464299999996</v>
          </cell>
        </row>
        <row r="2361">
          <cell r="A2361" t="str">
            <v>CI-EAST WHANGANUI-Regional Distributor-U</v>
          </cell>
          <cell r="B2361" t="str">
            <v>CI</v>
          </cell>
          <cell r="C2361">
            <v>2015</v>
          </cell>
          <cell r="D2361" t="str">
            <v>EAST WHANGANUI</v>
          </cell>
          <cell r="E2361" t="str">
            <v>Regional Distributor</v>
          </cell>
          <cell r="F2361" t="str">
            <v>U</v>
          </cell>
          <cell r="G2361">
            <v>0</v>
          </cell>
        </row>
        <row r="2362">
          <cell r="A2362" t="str">
            <v>CI-EAST WHANGANUI-Regional Strategic-All</v>
          </cell>
          <cell r="B2362" t="str">
            <v>CI</v>
          </cell>
          <cell r="C2362">
            <v>2015</v>
          </cell>
          <cell r="D2362" t="str">
            <v>EAST WHANGANUI</v>
          </cell>
          <cell r="E2362" t="str">
            <v>Regional Strategic</v>
          </cell>
          <cell r="F2362" t="str">
            <v>All</v>
          </cell>
          <cell r="G2362">
            <v>0.90140397999999999</v>
          </cell>
        </row>
        <row r="2363">
          <cell r="A2363" t="str">
            <v>CI-GISBORNE-All-All</v>
          </cell>
          <cell r="B2363" t="str">
            <v>CI</v>
          </cell>
          <cell r="C2363">
            <v>2015</v>
          </cell>
          <cell r="D2363" t="str">
            <v>GISBORNE</v>
          </cell>
          <cell r="E2363" t="str">
            <v>All</v>
          </cell>
          <cell r="F2363" t="str">
            <v>All</v>
          </cell>
          <cell r="G2363">
            <v>1.27127868</v>
          </cell>
        </row>
        <row r="2364">
          <cell r="A2364" t="str">
            <v>CI-GISBORNE-All-R</v>
          </cell>
          <cell r="B2364" t="str">
            <v>CI</v>
          </cell>
          <cell r="C2364">
            <v>2015</v>
          </cell>
          <cell r="D2364" t="str">
            <v>GISBORNE</v>
          </cell>
          <cell r="E2364" t="str">
            <v>All</v>
          </cell>
          <cell r="F2364" t="str">
            <v>R</v>
          </cell>
          <cell r="G2364">
            <v>0.77193849000000003</v>
          </cell>
        </row>
        <row r="2365">
          <cell r="A2365" t="str">
            <v>CI-GISBORNE-Regional Connector-U</v>
          </cell>
          <cell r="B2365" t="str">
            <v>CI</v>
          </cell>
          <cell r="C2365">
            <v>2015</v>
          </cell>
          <cell r="D2365" t="str">
            <v>GISBORNE</v>
          </cell>
          <cell r="E2365" t="str">
            <v>Regional Connector</v>
          </cell>
          <cell r="F2365" t="str">
            <v>U</v>
          </cell>
          <cell r="G2365">
            <v>1.53051643</v>
          </cell>
        </row>
        <row r="2366">
          <cell r="A2366" t="str">
            <v>CI-GISBORNE-Regional Distributor-R</v>
          </cell>
          <cell r="B2366" t="str">
            <v>CI</v>
          </cell>
          <cell r="C2366">
            <v>2015</v>
          </cell>
          <cell r="D2366" t="str">
            <v>GISBORNE</v>
          </cell>
          <cell r="E2366" t="str">
            <v>Regional Distributor</v>
          </cell>
          <cell r="F2366" t="str">
            <v>R</v>
          </cell>
          <cell r="G2366">
            <v>0.81029408000000003</v>
          </cell>
        </row>
        <row r="2367">
          <cell r="A2367" t="str">
            <v>CI-GISBORNE-Regional Strategic-R</v>
          </cell>
          <cell r="B2367" t="str">
            <v>CI</v>
          </cell>
          <cell r="C2367">
            <v>2015</v>
          </cell>
          <cell r="D2367" t="str">
            <v>GISBORNE</v>
          </cell>
          <cell r="E2367" t="str">
            <v>Regional Strategic</v>
          </cell>
          <cell r="F2367" t="str">
            <v>R</v>
          </cell>
          <cell r="G2367">
            <v>1.5363205499999999</v>
          </cell>
        </row>
        <row r="2368">
          <cell r="A2368" t="str">
            <v>CI-MARLBOROUGH-All-All</v>
          </cell>
          <cell r="B2368" t="str">
            <v>CI</v>
          </cell>
          <cell r="C2368">
            <v>2015</v>
          </cell>
          <cell r="D2368" t="str">
            <v>MARLBOROUGH</v>
          </cell>
          <cell r="E2368" t="str">
            <v>All</v>
          </cell>
          <cell r="F2368" t="str">
            <v>All</v>
          </cell>
          <cell r="G2368">
            <v>5.7751300299999997</v>
          </cell>
        </row>
        <row r="2369">
          <cell r="A2369" t="str">
            <v>CI-MARLBOROUGH-All-U</v>
          </cell>
          <cell r="B2369" t="str">
            <v>CI</v>
          </cell>
          <cell r="C2369">
            <v>2015</v>
          </cell>
          <cell r="D2369" t="str">
            <v>MARLBOROUGH</v>
          </cell>
          <cell r="E2369" t="str">
            <v>All</v>
          </cell>
          <cell r="F2369" t="str">
            <v>U</v>
          </cell>
          <cell r="G2369">
            <v>44.32336926</v>
          </cell>
        </row>
        <row r="2370">
          <cell r="A2370" t="str">
            <v>CI-MARLBOROUGH-Regional Strategic-All</v>
          </cell>
          <cell r="B2370" t="str">
            <v>CI</v>
          </cell>
          <cell r="C2370">
            <v>2015</v>
          </cell>
          <cell r="D2370" t="str">
            <v>MARLBOROUGH</v>
          </cell>
          <cell r="E2370" t="str">
            <v>Regional Strategic</v>
          </cell>
          <cell r="F2370" t="str">
            <v>All</v>
          </cell>
          <cell r="G2370">
            <v>8.5727639</v>
          </cell>
        </row>
        <row r="2371">
          <cell r="A2371" t="str">
            <v>CI-MARLBOROUGH-Regional Strategic-R</v>
          </cell>
          <cell r="B2371" t="str">
            <v>CI</v>
          </cell>
          <cell r="C2371">
            <v>2015</v>
          </cell>
          <cell r="D2371" t="str">
            <v>MARLBOROUGH</v>
          </cell>
          <cell r="E2371" t="str">
            <v>Regional Strategic</v>
          </cell>
          <cell r="F2371" t="str">
            <v>R</v>
          </cell>
          <cell r="G2371">
            <v>3.0878025199999999</v>
          </cell>
        </row>
        <row r="2372">
          <cell r="A2372" t="str">
            <v>CI-NAPIER-All-All</v>
          </cell>
          <cell r="B2372" t="str">
            <v>CI</v>
          </cell>
          <cell r="C2372">
            <v>2015</v>
          </cell>
          <cell r="D2372" t="str">
            <v>NAPIER</v>
          </cell>
          <cell r="E2372" t="str">
            <v>All</v>
          </cell>
          <cell r="F2372" t="str">
            <v>All</v>
          </cell>
          <cell r="G2372">
            <v>0.95042411000000004</v>
          </cell>
        </row>
        <row r="2373">
          <cell r="A2373" t="str">
            <v>CI-NAPIER-All-R</v>
          </cell>
          <cell r="B2373" t="str">
            <v>CI</v>
          </cell>
          <cell r="C2373">
            <v>2015</v>
          </cell>
          <cell r="D2373" t="str">
            <v>NAPIER</v>
          </cell>
          <cell r="E2373" t="str">
            <v>All</v>
          </cell>
          <cell r="F2373" t="str">
            <v>R</v>
          </cell>
          <cell r="G2373">
            <v>0.76780795999999996</v>
          </cell>
        </row>
        <row r="2374">
          <cell r="A2374" t="str">
            <v>CI-NAPIER-All-U</v>
          </cell>
          <cell r="B2374" t="str">
            <v>CI</v>
          </cell>
          <cell r="C2374">
            <v>2015</v>
          </cell>
          <cell r="D2374" t="str">
            <v>NAPIER</v>
          </cell>
          <cell r="E2374" t="str">
            <v>All</v>
          </cell>
          <cell r="F2374" t="str">
            <v>U</v>
          </cell>
          <cell r="G2374">
            <v>3.2018915400000001</v>
          </cell>
        </row>
        <row r="2375">
          <cell r="A2375" t="str">
            <v>CI-NAPIER-High Volume-All</v>
          </cell>
          <cell r="B2375" t="str">
            <v>CI</v>
          </cell>
          <cell r="C2375">
            <v>2015</v>
          </cell>
          <cell r="D2375" t="str">
            <v>NAPIER</v>
          </cell>
          <cell r="E2375" t="str">
            <v>High Volume</v>
          </cell>
          <cell r="F2375" t="str">
            <v>All</v>
          </cell>
          <cell r="G2375">
            <v>3.5722970699999999</v>
          </cell>
        </row>
        <row r="2376">
          <cell r="A2376" t="str">
            <v>CI-NAPIER-High Volume-U</v>
          </cell>
          <cell r="B2376" t="str">
            <v>CI</v>
          </cell>
          <cell r="C2376">
            <v>2015</v>
          </cell>
          <cell r="D2376" t="str">
            <v>NAPIER</v>
          </cell>
          <cell r="E2376" t="str">
            <v>High Volume</v>
          </cell>
          <cell r="F2376" t="str">
            <v>U</v>
          </cell>
          <cell r="G2376">
            <v>3.7006874600000002</v>
          </cell>
        </row>
        <row r="2377">
          <cell r="A2377" t="str">
            <v>CI-NAPIER-National Strategic-All</v>
          </cell>
          <cell r="B2377" t="str">
            <v>CI</v>
          </cell>
          <cell r="C2377">
            <v>2015</v>
          </cell>
          <cell r="D2377" t="str">
            <v>NAPIER</v>
          </cell>
          <cell r="E2377" t="str">
            <v>National Strategic</v>
          </cell>
          <cell r="F2377" t="str">
            <v>All</v>
          </cell>
          <cell r="G2377">
            <v>1.47229002</v>
          </cell>
        </row>
        <row r="2378">
          <cell r="A2378" t="str">
            <v>CI-NAPIER-National Strategic-U</v>
          </cell>
          <cell r="B2378" t="str">
            <v>CI</v>
          </cell>
          <cell r="C2378">
            <v>2015</v>
          </cell>
          <cell r="D2378" t="str">
            <v>NAPIER</v>
          </cell>
          <cell r="E2378" t="str">
            <v>National Strategic</v>
          </cell>
          <cell r="F2378" t="str">
            <v>U</v>
          </cell>
          <cell r="G2378">
            <v>7.2903516599999998</v>
          </cell>
        </row>
        <row r="2379">
          <cell r="A2379" t="str">
            <v>CI-NAPIER-Regional Distributor-U</v>
          </cell>
          <cell r="B2379" t="str">
            <v>CI</v>
          </cell>
          <cell r="C2379">
            <v>2015</v>
          </cell>
          <cell r="D2379" t="str">
            <v>NAPIER</v>
          </cell>
          <cell r="E2379" t="str">
            <v>Regional Distributor</v>
          </cell>
          <cell r="F2379" t="str">
            <v>U</v>
          </cell>
          <cell r="G2379">
            <v>1.3061142299999999</v>
          </cell>
        </row>
        <row r="2380">
          <cell r="A2380" t="str">
            <v>CI-NAPIER-Regional Strategic-All</v>
          </cell>
          <cell r="B2380" t="str">
            <v>CI</v>
          </cell>
          <cell r="C2380">
            <v>2015</v>
          </cell>
          <cell r="D2380" t="str">
            <v>NAPIER</v>
          </cell>
          <cell r="E2380" t="str">
            <v>Regional Strategic</v>
          </cell>
          <cell r="F2380" t="str">
            <v>All</v>
          </cell>
          <cell r="G2380">
            <v>0.79166038999999999</v>
          </cell>
        </row>
        <row r="2381">
          <cell r="A2381" t="str">
            <v>CI-NAPIER-Regional Strategic-U</v>
          </cell>
          <cell r="B2381" t="str">
            <v>CI</v>
          </cell>
          <cell r="C2381">
            <v>2015</v>
          </cell>
          <cell r="D2381" t="str">
            <v>NAPIER</v>
          </cell>
          <cell r="E2381" t="str">
            <v>Regional Strategic</v>
          </cell>
          <cell r="F2381" t="str">
            <v>U</v>
          </cell>
          <cell r="G2381">
            <v>1.99714233</v>
          </cell>
        </row>
        <row r="2382">
          <cell r="A2382" t="str">
            <v>CI-National-All-All</v>
          </cell>
          <cell r="B2382" t="str">
            <v>CI</v>
          </cell>
          <cell r="C2382">
            <v>2015</v>
          </cell>
          <cell r="D2382" t="str">
            <v>National</v>
          </cell>
          <cell r="E2382" t="str">
            <v>All</v>
          </cell>
          <cell r="F2382" t="str">
            <v>All</v>
          </cell>
          <cell r="G2382">
            <v>2.9000900999999999</v>
          </cell>
        </row>
        <row r="2383">
          <cell r="A2383" t="str">
            <v>CI-National-All-R</v>
          </cell>
          <cell r="B2383" t="str">
            <v>CI</v>
          </cell>
          <cell r="C2383">
            <v>2015</v>
          </cell>
          <cell r="D2383" t="str">
            <v>National</v>
          </cell>
          <cell r="E2383" t="str">
            <v>All</v>
          </cell>
          <cell r="F2383" t="str">
            <v>R</v>
          </cell>
          <cell r="G2383">
            <v>1.5104350600000001</v>
          </cell>
        </row>
        <row r="2384">
          <cell r="A2384" t="str">
            <v>CI-National-High Volume-All</v>
          </cell>
          <cell r="B2384" t="str">
            <v>CI</v>
          </cell>
          <cell r="C2384">
            <v>2015</v>
          </cell>
          <cell r="D2384" t="str">
            <v>National</v>
          </cell>
          <cell r="E2384" t="str">
            <v>High Volume</v>
          </cell>
          <cell r="F2384" t="str">
            <v>All</v>
          </cell>
          <cell r="G2384">
            <v>3.3629104600000002</v>
          </cell>
        </row>
        <row r="2385">
          <cell r="A2385" t="str">
            <v>CI-National-High Volume-U</v>
          </cell>
          <cell r="B2385" t="str">
            <v>CI</v>
          </cell>
          <cell r="C2385">
            <v>2015</v>
          </cell>
          <cell r="D2385" t="str">
            <v>National</v>
          </cell>
          <cell r="E2385" t="str">
            <v>High Volume</v>
          </cell>
          <cell r="F2385" t="str">
            <v>U</v>
          </cell>
          <cell r="G2385">
            <v>14.17668581</v>
          </cell>
        </row>
        <row r="2386">
          <cell r="A2386" t="str">
            <v>CI-National-National Strategic-All</v>
          </cell>
          <cell r="B2386" t="str">
            <v>CI</v>
          </cell>
          <cell r="C2386">
            <v>2015</v>
          </cell>
          <cell r="D2386" t="str">
            <v>National</v>
          </cell>
          <cell r="E2386" t="str">
            <v>National Strategic</v>
          </cell>
          <cell r="F2386" t="str">
            <v>All</v>
          </cell>
          <cell r="G2386">
            <v>5.1771983400000003</v>
          </cell>
        </row>
        <row r="2387">
          <cell r="A2387" t="str">
            <v>CI-National-National Strategic-U</v>
          </cell>
          <cell r="B2387" t="str">
            <v>CI</v>
          </cell>
          <cell r="C2387">
            <v>2015</v>
          </cell>
          <cell r="D2387" t="str">
            <v>National</v>
          </cell>
          <cell r="E2387" t="str">
            <v>National Strategic</v>
          </cell>
          <cell r="F2387" t="str">
            <v>U</v>
          </cell>
          <cell r="G2387">
            <v>29.364286499999999</v>
          </cell>
        </row>
        <row r="2388">
          <cell r="A2388" t="str">
            <v>CI-National-Regional Connector-All</v>
          </cell>
          <cell r="B2388" t="str">
            <v>CI</v>
          </cell>
          <cell r="C2388">
            <v>2015</v>
          </cell>
          <cell r="D2388" t="str">
            <v>National</v>
          </cell>
          <cell r="E2388" t="str">
            <v>Regional Connector</v>
          </cell>
          <cell r="F2388" t="str">
            <v>All</v>
          </cell>
          <cell r="G2388">
            <v>1.84206001</v>
          </cell>
        </row>
        <row r="2389">
          <cell r="A2389" t="str">
            <v>CI-National-Regional Distributor-All</v>
          </cell>
          <cell r="B2389" t="str">
            <v>CI</v>
          </cell>
          <cell r="C2389">
            <v>2015</v>
          </cell>
          <cell r="D2389" t="str">
            <v>National</v>
          </cell>
          <cell r="E2389" t="str">
            <v>Regional Distributor</v>
          </cell>
          <cell r="F2389" t="str">
            <v>All</v>
          </cell>
          <cell r="G2389">
            <v>2.0224294199999999</v>
          </cell>
        </row>
        <row r="2390">
          <cell r="A2390" t="str">
            <v>CI-National-Regional Distributor-U</v>
          </cell>
          <cell r="B2390" t="str">
            <v>CI</v>
          </cell>
          <cell r="C2390">
            <v>2015</v>
          </cell>
          <cell r="D2390" t="str">
            <v>National</v>
          </cell>
          <cell r="E2390" t="str">
            <v>Regional Distributor</v>
          </cell>
          <cell r="F2390" t="str">
            <v>U</v>
          </cell>
          <cell r="G2390">
            <v>9.5410418400000001</v>
          </cell>
        </row>
        <row r="2391">
          <cell r="A2391" t="str">
            <v>CI-National-Regional Strategic-All</v>
          </cell>
          <cell r="B2391" t="str">
            <v>CI</v>
          </cell>
          <cell r="C2391">
            <v>2015</v>
          </cell>
          <cell r="D2391" t="str">
            <v>National</v>
          </cell>
          <cell r="E2391" t="str">
            <v>Regional Strategic</v>
          </cell>
          <cell r="F2391" t="str">
            <v>All</v>
          </cell>
          <cell r="G2391">
            <v>3.9689465300000002</v>
          </cell>
        </row>
        <row r="2392">
          <cell r="A2392" t="str">
            <v>CI-National-Regional Strategic-R</v>
          </cell>
          <cell r="B2392" t="str">
            <v>CI</v>
          </cell>
          <cell r="C2392">
            <v>2015</v>
          </cell>
          <cell r="D2392" t="str">
            <v>National</v>
          </cell>
          <cell r="E2392" t="str">
            <v>Regional Strategic</v>
          </cell>
          <cell r="F2392" t="str">
            <v>R</v>
          </cell>
          <cell r="G2392">
            <v>1.6377354799999999</v>
          </cell>
        </row>
        <row r="2393">
          <cell r="A2393" t="str">
            <v>CI-NELSON-All-All</v>
          </cell>
          <cell r="B2393" t="str">
            <v>CI</v>
          </cell>
          <cell r="C2393">
            <v>2015</v>
          </cell>
          <cell r="D2393" t="str">
            <v>NELSON</v>
          </cell>
          <cell r="E2393" t="str">
            <v>All</v>
          </cell>
          <cell r="F2393" t="str">
            <v>All</v>
          </cell>
          <cell r="G2393">
            <v>3.7850081000000002</v>
          </cell>
        </row>
        <row r="2394">
          <cell r="A2394" t="str">
            <v>CI-NELSON-All-R</v>
          </cell>
          <cell r="B2394" t="str">
            <v>CI</v>
          </cell>
          <cell r="C2394">
            <v>2015</v>
          </cell>
          <cell r="D2394" t="str">
            <v>NELSON</v>
          </cell>
          <cell r="E2394" t="str">
            <v>All</v>
          </cell>
          <cell r="F2394" t="str">
            <v>R</v>
          </cell>
          <cell r="G2394">
            <v>1.64350822</v>
          </cell>
        </row>
        <row r="2395">
          <cell r="A2395" t="str">
            <v>CI-NELSON-Regional Connector-U</v>
          </cell>
          <cell r="B2395" t="str">
            <v>CI</v>
          </cell>
          <cell r="C2395">
            <v>2015</v>
          </cell>
          <cell r="D2395" t="str">
            <v>NELSON</v>
          </cell>
          <cell r="E2395" t="str">
            <v>Regional Connector</v>
          </cell>
          <cell r="F2395" t="str">
            <v>U</v>
          </cell>
          <cell r="G2395">
            <v>11.390644930000001</v>
          </cell>
        </row>
        <row r="2396">
          <cell r="A2396" t="str">
            <v>CI-NELSON-Regional Distributor-All</v>
          </cell>
          <cell r="B2396" t="str">
            <v>CI</v>
          </cell>
          <cell r="C2396">
            <v>2015</v>
          </cell>
          <cell r="D2396" t="str">
            <v>NELSON</v>
          </cell>
          <cell r="E2396" t="str">
            <v>Regional Distributor</v>
          </cell>
          <cell r="F2396" t="str">
            <v>All</v>
          </cell>
          <cell r="G2396">
            <v>2.65226637</v>
          </cell>
        </row>
        <row r="2397">
          <cell r="A2397" t="str">
            <v>CI-NELSON-Regional Strategic-R</v>
          </cell>
          <cell r="B2397" t="str">
            <v>CI</v>
          </cell>
          <cell r="C2397">
            <v>2015</v>
          </cell>
          <cell r="D2397" t="str">
            <v>NELSON</v>
          </cell>
          <cell r="E2397" t="str">
            <v>Regional Strategic</v>
          </cell>
          <cell r="F2397" t="str">
            <v>R</v>
          </cell>
          <cell r="G2397">
            <v>2.4017988300000002</v>
          </cell>
        </row>
        <row r="2398">
          <cell r="A2398" t="str">
            <v>CI-NELSON-Regional Strategic-U</v>
          </cell>
          <cell r="B2398" t="str">
            <v>CI</v>
          </cell>
          <cell r="C2398">
            <v>2015</v>
          </cell>
          <cell r="D2398" t="str">
            <v>NELSON</v>
          </cell>
          <cell r="E2398" t="str">
            <v>Regional Strategic</v>
          </cell>
          <cell r="F2398" t="str">
            <v>U</v>
          </cell>
          <cell r="G2398">
            <v>37.345243809999999</v>
          </cell>
        </row>
        <row r="2399">
          <cell r="A2399" t="str">
            <v>CI-NORTHLAND-All-All</v>
          </cell>
          <cell r="B2399" t="str">
            <v>CI</v>
          </cell>
          <cell r="C2399">
            <v>2015</v>
          </cell>
          <cell r="D2399" t="str">
            <v>NORTHLAND</v>
          </cell>
          <cell r="E2399" t="str">
            <v>All</v>
          </cell>
          <cell r="F2399" t="str">
            <v>All</v>
          </cell>
          <cell r="G2399">
            <v>3.4150344700000002</v>
          </cell>
        </row>
        <row r="2400">
          <cell r="A2400" t="str">
            <v>CI-NORTHLAND-All-U</v>
          </cell>
          <cell r="B2400" t="str">
            <v>CI</v>
          </cell>
          <cell r="C2400">
            <v>2015</v>
          </cell>
          <cell r="D2400" t="str">
            <v>NORTHLAND</v>
          </cell>
          <cell r="E2400" t="str">
            <v>All</v>
          </cell>
          <cell r="F2400" t="str">
            <v>U</v>
          </cell>
          <cell r="G2400">
            <v>9.5660672699999996</v>
          </cell>
        </row>
        <row r="2401">
          <cell r="A2401" t="str">
            <v>CI-NORTHLAND-National Strategic-All</v>
          </cell>
          <cell r="B2401" t="str">
            <v>CI</v>
          </cell>
          <cell r="C2401">
            <v>2015</v>
          </cell>
          <cell r="D2401" t="str">
            <v>NORTHLAND</v>
          </cell>
          <cell r="E2401" t="str">
            <v>National Strategic</v>
          </cell>
          <cell r="F2401" t="str">
            <v>All</v>
          </cell>
          <cell r="G2401">
            <v>4.98019751</v>
          </cell>
        </row>
        <row r="2402">
          <cell r="A2402" t="str">
            <v>CI-NORTHLAND-National Strategic-R</v>
          </cell>
          <cell r="B2402" t="str">
            <v>CI</v>
          </cell>
          <cell r="C2402">
            <v>2015</v>
          </cell>
          <cell r="D2402" t="str">
            <v>NORTHLAND</v>
          </cell>
          <cell r="E2402" t="str">
            <v>National Strategic</v>
          </cell>
          <cell r="F2402" t="str">
            <v>R</v>
          </cell>
          <cell r="G2402">
            <v>3.08084062</v>
          </cell>
        </row>
        <row r="2403">
          <cell r="A2403" t="str">
            <v>CI-NORTHLAND-National Strategic-U</v>
          </cell>
          <cell r="B2403" t="str">
            <v>CI</v>
          </cell>
          <cell r="C2403">
            <v>2015</v>
          </cell>
          <cell r="D2403" t="str">
            <v>NORTHLAND</v>
          </cell>
          <cell r="E2403" t="str">
            <v>National Strategic</v>
          </cell>
          <cell r="F2403" t="str">
            <v>U</v>
          </cell>
          <cell r="G2403">
            <v>38.59985683</v>
          </cell>
        </row>
        <row r="2404">
          <cell r="A2404" t="str">
            <v>CI-NORTHLAND-Regional Strategic-All</v>
          </cell>
          <cell r="B2404" t="str">
            <v>CI</v>
          </cell>
          <cell r="C2404">
            <v>2015</v>
          </cell>
          <cell r="D2404" t="str">
            <v>NORTHLAND</v>
          </cell>
          <cell r="E2404" t="str">
            <v>Regional Strategic</v>
          </cell>
          <cell r="F2404" t="str">
            <v>All</v>
          </cell>
          <cell r="G2404">
            <v>6.55747664</v>
          </cell>
        </row>
        <row r="2405">
          <cell r="A2405" t="str">
            <v>CI-NORTHLAND-Regional Strategic-R</v>
          </cell>
          <cell r="B2405" t="str">
            <v>CI</v>
          </cell>
          <cell r="C2405">
            <v>2015</v>
          </cell>
          <cell r="D2405" t="str">
            <v>NORTHLAND</v>
          </cell>
          <cell r="E2405" t="str">
            <v>Regional Strategic</v>
          </cell>
          <cell r="F2405" t="str">
            <v>R</v>
          </cell>
          <cell r="G2405">
            <v>3.18257725</v>
          </cell>
        </row>
        <row r="2406">
          <cell r="A2406" t="str">
            <v>CI-NORTHLAND-Regional Strategic-U</v>
          </cell>
          <cell r="B2406" t="str">
            <v>CI</v>
          </cell>
          <cell r="C2406">
            <v>2015</v>
          </cell>
          <cell r="D2406" t="str">
            <v>NORTHLAND</v>
          </cell>
          <cell r="E2406" t="str">
            <v>Regional Strategic</v>
          </cell>
          <cell r="F2406" t="str">
            <v>U</v>
          </cell>
          <cell r="G2406">
            <v>22.000590840000001</v>
          </cell>
        </row>
        <row r="2407">
          <cell r="A2407" t="str">
            <v>CI-NTH CANTERBURY-All-All</v>
          </cell>
          <cell r="B2407" t="str">
            <v>CI</v>
          </cell>
          <cell r="C2407">
            <v>2015</v>
          </cell>
          <cell r="D2407" t="str">
            <v>NTH CANTERBURY</v>
          </cell>
          <cell r="E2407" t="str">
            <v>All</v>
          </cell>
          <cell r="F2407" t="str">
            <v>All</v>
          </cell>
          <cell r="G2407">
            <v>4.2505251199999998</v>
          </cell>
        </row>
        <row r="2408">
          <cell r="A2408" t="str">
            <v>CI-NTH CANTERBURY-All-U</v>
          </cell>
          <cell r="B2408" t="str">
            <v>CI</v>
          </cell>
          <cell r="C2408">
            <v>2015</v>
          </cell>
          <cell r="D2408" t="str">
            <v>NTH CANTERBURY</v>
          </cell>
          <cell r="E2408" t="str">
            <v>All</v>
          </cell>
          <cell r="F2408" t="str">
            <v>U</v>
          </cell>
          <cell r="G2408">
            <v>16.917049850000001</v>
          </cell>
        </row>
        <row r="2409">
          <cell r="A2409" t="str">
            <v>CI-NTH CANTERBURY-High Volume-All</v>
          </cell>
          <cell r="B2409" t="str">
            <v>CI</v>
          </cell>
          <cell r="C2409">
            <v>2015</v>
          </cell>
          <cell r="D2409" t="str">
            <v>NTH CANTERBURY</v>
          </cell>
          <cell r="E2409" t="str">
            <v>High Volume</v>
          </cell>
          <cell r="F2409" t="str">
            <v>All</v>
          </cell>
          <cell r="G2409">
            <v>12.410451699999999</v>
          </cell>
        </row>
        <row r="2410">
          <cell r="A2410" t="str">
            <v>CI-NTH CANTERBURY-High Volume-U</v>
          </cell>
          <cell r="B2410" t="str">
            <v>CI</v>
          </cell>
          <cell r="C2410">
            <v>2015</v>
          </cell>
          <cell r="D2410" t="str">
            <v>NTH CANTERBURY</v>
          </cell>
          <cell r="E2410" t="str">
            <v>High Volume</v>
          </cell>
          <cell r="F2410" t="str">
            <v>U</v>
          </cell>
          <cell r="G2410">
            <v>27.847966190000001</v>
          </cell>
        </row>
        <row r="2411">
          <cell r="A2411" t="str">
            <v>CI-NTH CANTERBURY-National Strategic-R</v>
          </cell>
          <cell r="B2411" t="str">
            <v>CI</v>
          </cell>
          <cell r="C2411">
            <v>2015</v>
          </cell>
          <cell r="D2411" t="str">
            <v>NTH CANTERBURY</v>
          </cell>
          <cell r="E2411" t="str">
            <v>National Strategic</v>
          </cell>
          <cell r="F2411" t="str">
            <v>R</v>
          </cell>
          <cell r="G2411">
            <v>1.6504891900000001</v>
          </cell>
        </row>
        <row r="2412">
          <cell r="A2412" t="str">
            <v>CI-NTH CANTERBURY-Regional Connector-All</v>
          </cell>
          <cell r="B2412" t="str">
            <v>CI</v>
          </cell>
          <cell r="C2412">
            <v>2015</v>
          </cell>
          <cell r="D2412" t="str">
            <v>NTH CANTERBURY</v>
          </cell>
          <cell r="E2412" t="str">
            <v>Regional Connector</v>
          </cell>
          <cell r="F2412" t="str">
            <v>All</v>
          </cell>
          <cell r="G2412">
            <v>2.5046481599999999</v>
          </cell>
        </row>
        <row r="2413">
          <cell r="A2413" t="str">
            <v>CI-NTH CANTERBURY-Regional Connector-R</v>
          </cell>
          <cell r="B2413" t="str">
            <v>CI</v>
          </cell>
          <cell r="C2413">
            <v>2015</v>
          </cell>
          <cell r="D2413" t="str">
            <v>NTH CANTERBURY</v>
          </cell>
          <cell r="E2413" t="str">
            <v>Regional Connector</v>
          </cell>
          <cell r="F2413" t="str">
            <v>R</v>
          </cell>
          <cell r="G2413">
            <v>1.4332500800000001</v>
          </cell>
        </row>
        <row r="2414">
          <cell r="A2414" t="str">
            <v>CI-NTH CANTERBURY-Regional Connector-U</v>
          </cell>
          <cell r="B2414" t="str">
            <v>CI</v>
          </cell>
          <cell r="C2414">
            <v>2015</v>
          </cell>
          <cell r="D2414" t="str">
            <v>NTH CANTERBURY</v>
          </cell>
          <cell r="E2414" t="str">
            <v>Regional Connector</v>
          </cell>
          <cell r="F2414" t="str">
            <v>U</v>
          </cell>
          <cell r="G2414">
            <v>11.826728210000001</v>
          </cell>
        </row>
        <row r="2415">
          <cell r="A2415" t="str">
            <v>CI-NTH CANTERBURY-Regional Distributor-R</v>
          </cell>
          <cell r="B2415" t="str">
            <v>CI</v>
          </cell>
          <cell r="C2415">
            <v>2015</v>
          </cell>
          <cell r="D2415" t="str">
            <v>NTH CANTERBURY</v>
          </cell>
          <cell r="E2415" t="str">
            <v>Regional Distributor</v>
          </cell>
          <cell r="F2415" t="str">
            <v>R</v>
          </cell>
          <cell r="G2415">
            <v>2.7287874300000001</v>
          </cell>
        </row>
        <row r="2416">
          <cell r="A2416" t="str">
            <v>CI-NTH CANTERBURY-Regional Distributor-U</v>
          </cell>
          <cell r="B2416" t="str">
            <v>CI</v>
          </cell>
          <cell r="C2416">
            <v>2015</v>
          </cell>
          <cell r="D2416" t="str">
            <v>NTH CANTERBURY</v>
          </cell>
          <cell r="E2416" t="str">
            <v>Regional Distributor</v>
          </cell>
          <cell r="F2416" t="str">
            <v>U</v>
          </cell>
          <cell r="G2416">
            <v>6.9025941399999997</v>
          </cell>
        </row>
        <row r="2417">
          <cell r="A2417" t="str">
            <v>CI-NTH CANTERBURY-Regional Strategic-All</v>
          </cell>
          <cell r="B2417" t="str">
            <v>CI</v>
          </cell>
          <cell r="C2417">
            <v>2015</v>
          </cell>
          <cell r="D2417" t="str">
            <v>NTH CANTERBURY</v>
          </cell>
          <cell r="E2417" t="str">
            <v>Regional Strategic</v>
          </cell>
          <cell r="F2417" t="str">
            <v>All</v>
          </cell>
          <cell r="G2417">
            <v>2.9049072499999999</v>
          </cell>
        </row>
        <row r="2418">
          <cell r="A2418" t="str">
            <v>CI-OTAGO CENTRAL-Regional Connector-U</v>
          </cell>
          <cell r="B2418" t="str">
            <v>CI</v>
          </cell>
          <cell r="C2418">
            <v>2015</v>
          </cell>
          <cell r="D2418" t="str">
            <v>OTAGO CENTRAL</v>
          </cell>
          <cell r="E2418" t="str">
            <v>Regional Connector</v>
          </cell>
          <cell r="F2418" t="str">
            <v>U</v>
          </cell>
          <cell r="G2418">
            <v>32.932716259999999</v>
          </cell>
        </row>
        <row r="2419">
          <cell r="A2419" t="str">
            <v>CI-OTAGO CENTRAL-Regional Distributor-U</v>
          </cell>
          <cell r="B2419" t="str">
            <v>CI</v>
          </cell>
          <cell r="C2419">
            <v>2015</v>
          </cell>
          <cell r="D2419" t="str">
            <v>OTAGO CENTRAL</v>
          </cell>
          <cell r="E2419" t="str">
            <v>Regional Distributor</v>
          </cell>
          <cell r="F2419" t="str">
            <v>U</v>
          </cell>
          <cell r="G2419">
            <v>17.54987388</v>
          </cell>
        </row>
        <row r="2420">
          <cell r="A2420" t="str">
            <v>CI-OTAGO CENTRAL-Regional Strategic-R</v>
          </cell>
          <cell r="B2420" t="str">
            <v>CI</v>
          </cell>
          <cell r="C2420">
            <v>2015</v>
          </cell>
          <cell r="D2420" t="str">
            <v>OTAGO CENTRAL</v>
          </cell>
          <cell r="E2420" t="str">
            <v>Regional Strategic</v>
          </cell>
          <cell r="F2420" t="str">
            <v>R</v>
          </cell>
          <cell r="G2420">
            <v>1.65599396</v>
          </cell>
        </row>
        <row r="2421">
          <cell r="A2421" t="str">
            <v>CI-PSMC005-All-R</v>
          </cell>
          <cell r="B2421" t="str">
            <v>CI</v>
          </cell>
          <cell r="C2421">
            <v>2015</v>
          </cell>
          <cell r="D2421" t="str">
            <v>PSMC 005</v>
          </cell>
          <cell r="E2421" t="str">
            <v>All</v>
          </cell>
          <cell r="F2421" t="str">
            <v>R</v>
          </cell>
          <cell r="G2421">
            <v>1.1378525900000001</v>
          </cell>
        </row>
        <row r="2422">
          <cell r="A2422" t="str">
            <v>CI-PSMC005-High Volume-All</v>
          </cell>
          <cell r="B2422" t="str">
            <v>CI</v>
          </cell>
          <cell r="C2422">
            <v>2015</v>
          </cell>
          <cell r="D2422" t="str">
            <v>PSMC 005</v>
          </cell>
          <cell r="E2422" t="str">
            <v>High Volume</v>
          </cell>
          <cell r="F2422" t="str">
            <v>All</v>
          </cell>
          <cell r="G2422">
            <v>3.3110141199999998</v>
          </cell>
        </row>
        <row r="2423">
          <cell r="A2423" t="str">
            <v>CI-PSMC005-High Volume-R</v>
          </cell>
          <cell r="B2423" t="str">
            <v>CI</v>
          </cell>
          <cell r="C2423">
            <v>2015</v>
          </cell>
          <cell r="D2423" t="str">
            <v>PSMC 005</v>
          </cell>
          <cell r="E2423" t="str">
            <v>High Volume</v>
          </cell>
          <cell r="F2423" t="str">
            <v>R</v>
          </cell>
          <cell r="G2423">
            <v>3.6782436500000002</v>
          </cell>
        </row>
        <row r="2424">
          <cell r="A2424" t="str">
            <v>CI-PSMC005-High Volume-U</v>
          </cell>
          <cell r="B2424" t="str">
            <v>CI</v>
          </cell>
          <cell r="C2424">
            <v>2015</v>
          </cell>
          <cell r="D2424" t="str">
            <v>PSMC 005</v>
          </cell>
          <cell r="E2424" t="str">
            <v>High Volume</v>
          </cell>
          <cell r="F2424" t="str">
            <v>U</v>
          </cell>
          <cell r="G2424">
            <v>1.1276747499999999</v>
          </cell>
        </row>
        <row r="2425">
          <cell r="A2425" t="str">
            <v>CI-PSMC005-National Strategic-All</v>
          </cell>
          <cell r="B2425" t="str">
            <v>CI</v>
          </cell>
          <cell r="C2425">
            <v>2015</v>
          </cell>
          <cell r="D2425" t="str">
            <v>PSMC 005</v>
          </cell>
          <cell r="E2425" t="str">
            <v>National Strategic</v>
          </cell>
          <cell r="F2425" t="str">
            <v>All</v>
          </cell>
          <cell r="G2425">
            <v>0.48490907</v>
          </cell>
        </row>
        <row r="2426">
          <cell r="A2426" t="str">
            <v>CI-PSMC005-National Strategic-R</v>
          </cell>
          <cell r="B2426" t="str">
            <v>CI</v>
          </cell>
          <cell r="C2426">
            <v>2015</v>
          </cell>
          <cell r="D2426" t="str">
            <v>PSMC 005</v>
          </cell>
          <cell r="E2426" t="str">
            <v>National Strategic</v>
          </cell>
          <cell r="F2426" t="str">
            <v>R</v>
          </cell>
          <cell r="G2426">
            <v>0.41043738000000002</v>
          </cell>
        </row>
        <row r="2427">
          <cell r="A2427" t="str">
            <v>CI-PSMC005-National Strategic-U</v>
          </cell>
          <cell r="B2427" t="str">
            <v>CI</v>
          </cell>
          <cell r="C2427">
            <v>2015</v>
          </cell>
          <cell r="D2427" t="str">
            <v>PSMC 005</v>
          </cell>
          <cell r="E2427" t="str">
            <v>National Strategic</v>
          </cell>
          <cell r="F2427" t="str">
            <v>U</v>
          </cell>
          <cell r="G2427">
            <v>0.68865398</v>
          </cell>
        </row>
        <row r="2428">
          <cell r="A2428" t="str">
            <v>CI-PSMC005-Regional Distributor-U</v>
          </cell>
          <cell r="B2428" t="str">
            <v>CI</v>
          </cell>
          <cell r="C2428">
            <v>2015</v>
          </cell>
          <cell r="D2428" t="str">
            <v>PSMC 005</v>
          </cell>
          <cell r="E2428" t="str">
            <v>Regional Distributor</v>
          </cell>
          <cell r="F2428" t="str">
            <v>U</v>
          </cell>
          <cell r="G2428">
            <v>0.73831040999999997</v>
          </cell>
        </row>
        <row r="2429">
          <cell r="A2429" t="str">
            <v>CI-PSMC006-All-U</v>
          </cell>
          <cell r="B2429" t="str">
            <v>CI</v>
          </cell>
          <cell r="C2429">
            <v>2015</v>
          </cell>
          <cell r="D2429" t="str">
            <v>PSMC 006</v>
          </cell>
          <cell r="E2429" t="str">
            <v>All</v>
          </cell>
          <cell r="F2429" t="str">
            <v>U</v>
          </cell>
          <cell r="G2429">
            <v>5.8742380199999999</v>
          </cell>
        </row>
        <row r="2430">
          <cell r="A2430" t="str">
            <v>CI-PSMC006-Regional Connector-All</v>
          </cell>
          <cell r="B2430" t="str">
            <v>CI</v>
          </cell>
          <cell r="C2430">
            <v>2015</v>
          </cell>
          <cell r="D2430" t="str">
            <v>PSMC 006</v>
          </cell>
          <cell r="E2430" t="str">
            <v>Regional Connector</v>
          </cell>
          <cell r="F2430" t="str">
            <v>All</v>
          </cell>
          <cell r="G2430">
            <v>0.18507932999999999</v>
          </cell>
        </row>
        <row r="2431">
          <cell r="A2431" t="str">
            <v>CI-PSMC006-Regional Connector-R</v>
          </cell>
          <cell r="B2431" t="str">
            <v>CI</v>
          </cell>
          <cell r="C2431">
            <v>2015</v>
          </cell>
          <cell r="D2431" t="str">
            <v>PSMC 006</v>
          </cell>
          <cell r="E2431" t="str">
            <v>Regional Connector</v>
          </cell>
          <cell r="F2431" t="str">
            <v>R</v>
          </cell>
          <cell r="G2431">
            <v>0.17494779999999999</v>
          </cell>
        </row>
        <row r="2432">
          <cell r="A2432" t="str">
            <v>CI-PSMC006-Regional Distributor-U</v>
          </cell>
          <cell r="B2432" t="str">
            <v>CI</v>
          </cell>
          <cell r="C2432">
            <v>2015</v>
          </cell>
          <cell r="D2432" t="str">
            <v>PSMC 006</v>
          </cell>
          <cell r="E2432" t="str">
            <v>Regional Distributor</v>
          </cell>
          <cell r="F2432" t="str">
            <v>U</v>
          </cell>
          <cell r="G2432">
            <v>11.21085594</v>
          </cell>
        </row>
        <row r="2433">
          <cell r="A2433" t="str">
            <v>CI-PSMC006-Regional Strategic-U</v>
          </cell>
          <cell r="B2433" t="str">
            <v>CI</v>
          </cell>
          <cell r="C2433">
            <v>2015</v>
          </cell>
          <cell r="D2433" t="str">
            <v>PSMC 006</v>
          </cell>
          <cell r="E2433" t="str">
            <v>Regional Strategic</v>
          </cell>
          <cell r="F2433" t="str">
            <v>U</v>
          </cell>
          <cell r="G2433">
            <v>6.2560100399999996</v>
          </cell>
        </row>
        <row r="2434">
          <cell r="A2434" t="str">
            <v>CI-ROTORUA DIST-All-All</v>
          </cell>
          <cell r="B2434" t="str">
            <v>CI</v>
          </cell>
          <cell r="C2434">
            <v>2015</v>
          </cell>
          <cell r="D2434" t="str">
            <v>ROTORUA DIST</v>
          </cell>
          <cell r="E2434" t="str">
            <v>All</v>
          </cell>
          <cell r="F2434" t="str">
            <v>All</v>
          </cell>
          <cell r="G2434">
            <v>7.3201247499999997</v>
          </cell>
        </row>
        <row r="2435">
          <cell r="A2435" t="str">
            <v>CI-ROTORUA DIST-All-U</v>
          </cell>
          <cell r="B2435" t="str">
            <v>CI</v>
          </cell>
          <cell r="C2435">
            <v>2015</v>
          </cell>
          <cell r="D2435" t="str">
            <v>ROTORUA DIST</v>
          </cell>
          <cell r="E2435" t="str">
            <v>All</v>
          </cell>
          <cell r="F2435" t="str">
            <v>U</v>
          </cell>
          <cell r="G2435">
            <v>28.428600329999998</v>
          </cell>
        </row>
        <row r="2436">
          <cell r="A2436" t="str">
            <v>CI-ROTORUA DIST-Regional Connector-R</v>
          </cell>
          <cell r="B2436" t="str">
            <v>CI</v>
          </cell>
          <cell r="C2436">
            <v>2015</v>
          </cell>
          <cell r="D2436" t="str">
            <v>ROTORUA DIST</v>
          </cell>
          <cell r="E2436" t="str">
            <v>Regional Connector</v>
          </cell>
          <cell r="F2436" t="str">
            <v>R</v>
          </cell>
          <cell r="G2436">
            <v>0.87654500999999996</v>
          </cell>
        </row>
        <row r="2437">
          <cell r="A2437" t="str">
            <v>CI-ROTORUA DIST-Regional Distributor-R</v>
          </cell>
          <cell r="B2437" t="str">
            <v>CI</v>
          </cell>
          <cell r="C2437">
            <v>2015</v>
          </cell>
          <cell r="D2437" t="str">
            <v>ROTORUA DIST</v>
          </cell>
          <cell r="E2437" t="str">
            <v>Regional Distributor</v>
          </cell>
          <cell r="F2437" t="str">
            <v>R</v>
          </cell>
          <cell r="G2437">
            <v>1.3010657299999999</v>
          </cell>
        </row>
        <row r="2438">
          <cell r="A2438" t="str">
            <v>CI-ROTORUA DIST-Regional Distributor-U</v>
          </cell>
          <cell r="B2438" t="str">
            <v>CI</v>
          </cell>
          <cell r="C2438">
            <v>2015</v>
          </cell>
          <cell r="D2438" t="str">
            <v>ROTORUA DIST</v>
          </cell>
          <cell r="E2438" t="str">
            <v>Regional Distributor</v>
          </cell>
          <cell r="F2438" t="str">
            <v>U</v>
          </cell>
          <cell r="G2438">
            <v>4.2795389000000004</v>
          </cell>
        </row>
        <row r="2439">
          <cell r="A2439" t="str">
            <v>CI-SOUTHLAND-Regional Distributor-All</v>
          </cell>
          <cell r="B2439" t="str">
            <v>CI</v>
          </cell>
          <cell r="C2439">
            <v>2015</v>
          </cell>
          <cell r="D2439" t="str">
            <v>SOUTHLAND</v>
          </cell>
          <cell r="E2439" t="str">
            <v>Regional Distributor</v>
          </cell>
          <cell r="F2439" t="str">
            <v>All</v>
          </cell>
          <cell r="G2439">
            <v>1.31688801</v>
          </cell>
        </row>
        <row r="2440">
          <cell r="A2440" t="str">
            <v>CI-SOUTHLAND-Regional Strategic-All</v>
          </cell>
          <cell r="B2440" t="str">
            <v>CI</v>
          </cell>
          <cell r="C2440">
            <v>2015</v>
          </cell>
          <cell r="D2440" t="str">
            <v>SOUTHLAND</v>
          </cell>
          <cell r="E2440" t="str">
            <v>Regional Strategic</v>
          </cell>
          <cell r="F2440" t="str">
            <v>All</v>
          </cell>
          <cell r="G2440">
            <v>2.6119964200000001</v>
          </cell>
        </row>
        <row r="2441">
          <cell r="A2441" t="str">
            <v>CI-SOUTHLAND-Regional Strategic-R</v>
          </cell>
          <cell r="B2441" t="str">
            <v>CI</v>
          </cell>
          <cell r="C2441">
            <v>2015</v>
          </cell>
          <cell r="D2441" t="str">
            <v>SOUTHLAND</v>
          </cell>
          <cell r="E2441" t="str">
            <v>Regional Strategic</v>
          </cell>
          <cell r="F2441" t="str">
            <v>R</v>
          </cell>
          <cell r="G2441">
            <v>1.5014348399999999</v>
          </cell>
        </row>
        <row r="2442">
          <cell r="A2442" t="str">
            <v>CI-SOUTHLAND-Regional Strategic-U</v>
          </cell>
          <cell r="B2442" t="str">
            <v>CI</v>
          </cell>
          <cell r="C2442">
            <v>2015</v>
          </cell>
          <cell r="D2442" t="str">
            <v>SOUTHLAND</v>
          </cell>
          <cell r="E2442" t="str">
            <v>Regional Strategic</v>
          </cell>
          <cell r="F2442" t="str">
            <v>U</v>
          </cell>
          <cell r="G2442">
            <v>17.799909589999999</v>
          </cell>
        </row>
        <row r="2443">
          <cell r="A2443" t="str">
            <v>CI-STH CANTERBURY-All-All</v>
          </cell>
          <cell r="B2443" t="str">
            <v>CI</v>
          </cell>
          <cell r="C2443">
            <v>2015</v>
          </cell>
          <cell r="D2443" t="str">
            <v>STH CANTERBURY</v>
          </cell>
          <cell r="E2443" t="str">
            <v>All</v>
          </cell>
          <cell r="F2443" t="str">
            <v>All</v>
          </cell>
          <cell r="G2443">
            <v>6.2401834699999998</v>
          </cell>
        </row>
        <row r="2444">
          <cell r="A2444" t="str">
            <v>CI-STH CANTERBURY-National Strategic-U</v>
          </cell>
          <cell r="B2444" t="str">
            <v>CI</v>
          </cell>
          <cell r="C2444">
            <v>2015</v>
          </cell>
          <cell r="D2444" t="str">
            <v>STH CANTERBURY</v>
          </cell>
          <cell r="E2444" t="str">
            <v>National Strategic</v>
          </cell>
          <cell r="F2444" t="str">
            <v>U</v>
          </cell>
          <cell r="G2444">
            <v>48.805690679999998</v>
          </cell>
        </row>
        <row r="2445">
          <cell r="A2445" t="str">
            <v>CI-TAURANGA CITY-All-U</v>
          </cell>
          <cell r="B2445" t="str">
            <v>CI</v>
          </cell>
          <cell r="C2445">
            <v>2015</v>
          </cell>
          <cell r="D2445" t="str">
            <v>TAURANGA CITY</v>
          </cell>
          <cell r="E2445" t="str">
            <v>All</v>
          </cell>
          <cell r="F2445" t="str">
            <v>U</v>
          </cell>
          <cell r="G2445">
            <v>12.678179869999999</v>
          </cell>
        </row>
        <row r="2446">
          <cell r="A2446" t="str">
            <v>CI-TAURANGA CITY-Regional Strategic-All</v>
          </cell>
          <cell r="B2446" t="str">
            <v>CI</v>
          </cell>
          <cell r="C2446">
            <v>2015</v>
          </cell>
          <cell r="D2446" t="str">
            <v>TAURANGA CITY</v>
          </cell>
          <cell r="E2446" t="str">
            <v>Regional Strategic</v>
          </cell>
          <cell r="F2446" t="str">
            <v>All</v>
          </cell>
          <cell r="G2446">
            <v>7.0176201799999998</v>
          </cell>
        </row>
        <row r="2447">
          <cell r="A2447" t="str">
            <v>CI-Unknown-All-All</v>
          </cell>
          <cell r="B2447" t="str">
            <v>CI</v>
          </cell>
          <cell r="C2447">
            <v>2015</v>
          </cell>
          <cell r="D2447" t="str">
            <v>Unknown</v>
          </cell>
          <cell r="E2447" t="str">
            <v>All</v>
          </cell>
          <cell r="F2447" t="str">
            <v>All</v>
          </cell>
          <cell r="G2447">
            <v>1.64688751</v>
          </cell>
        </row>
        <row r="2448">
          <cell r="A2448" t="str">
            <v>CI-Unknown-All-U</v>
          </cell>
          <cell r="B2448" t="str">
            <v>CI</v>
          </cell>
          <cell r="C2448">
            <v>2015</v>
          </cell>
          <cell r="D2448" t="str">
            <v>Unknown</v>
          </cell>
          <cell r="E2448" t="str">
            <v>All</v>
          </cell>
          <cell r="F2448" t="str">
            <v>U</v>
          </cell>
          <cell r="G2448">
            <v>19.39557739</v>
          </cell>
        </row>
        <row r="2449">
          <cell r="A2449" t="str">
            <v>CI-Unknown-High Volume-All</v>
          </cell>
          <cell r="B2449" t="str">
            <v>CI</v>
          </cell>
          <cell r="C2449">
            <v>2015</v>
          </cell>
          <cell r="D2449" t="str">
            <v>Unknown</v>
          </cell>
          <cell r="E2449" t="str">
            <v>High Volume</v>
          </cell>
          <cell r="F2449" t="str">
            <v>All</v>
          </cell>
          <cell r="G2449">
            <v>1.6803268499999999</v>
          </cell>
        </row>
        <row r="2450">
          <cell r="A2450" t="str">
            <v>CI-Unknown-High Volume-R</v>
          </cell>
          <cell r="B2450" t="str">
            <v>CI</v>
          </cell>
          <cell r="C2450">
            <v>2015</v>
          </cell>
          <cell r="D2450" t="str">
            <v>Unknown</v>
          </cell>
          <cell r="E2450" t="str">
            <v>High Volume</v>
          </cell>
          <cell r="F2450" t="str">
            <v>R</v>
          </cell>
          <cell r="G2450">
            <v>0.74028682999999995</v>
          </cell>
        </row>
        <row r="2451">
          <cell r="A2451" t="str">
            <v>CI-Unknown-High Volume-U</v>
          </cell>
          <cell r="B2451" t="str">
            <v>CI</v>
          </cell>
          <cell r="C2451">
            <v>2015</v>
          </cell>
          <cell r="D2451" t="str">
            <v>Unknown</v>
          </cell>
          <cell r="E2451" t="str">
            <v>High Volume</v>
          </cell>
          <cell r="F2451" t="str">
            <v>U</v>
          </cell>
          <cell r="G2451">
            <v>19.39557739</v>
          </cell>
        </row>
        <row r="2452">
          <cell r="A2452" t="str">
            <v>CI-Unknown-Regional Strategic-R</v>
          </cell>
          <cell r="B2452" t="str">
            <v>CI</v>
          </cell>
          <cell r="C2452">
            <v>2015</v>
          </cell>
          <cell r="D2452" t="str">
            <v>Unknown</v>
          </cell>
          <cell r="E2452" t="str">
            <v>Regional Strategic</v>
          </cell>
          <cell r="F2452" t="str">
            <v>R</v>
          </cell>
        </row>
        <row r="2453">
          <cell r="A2453" t="str">
            <v>CI-WELLINGTON-All-All</v>
          </cell>
          <cell r="B2453" t="str">
            <v>CI</v>
          </cell>
          <cell r="C2453">
            <v>2015</v>
          </cell>
          <cell r="D2453" t="str">
            <v>WELLINGTON</v>
          </cell>
          <cell r="E2453" t="str">
            <v>All</v>
          </cell>
          <cell r="F2453" t="str">
            <v>All</v>
          </cell>
          <cell r="G2453">
            <v>3.1269384699999998</v>
          </cell>
        </row>
        <row r="2454">
          <cell r="A2454" t="str">
            <v>CI-WELLINGTON-All-R</v>
          </cell>
          <cell r="B2454" t="str">
            <v>CI</v>
          </cell>
          <cell r="C2454">
            <v>2015</v>
          </cell>
          <cell r="D2454" t="str">
            <v>WELLINGTON</v>
          </cell>
          <cell r="E2454" t="str">
            <v>All</v>
          </cell>
          <cell r="F2454" t="str">
            <v>R</v>
          </cell>
          <cell r="G2454">
            <v>1.00845699</v>
          </cell>
        </row>
        <row r="2455">
          <cell r="A2455" t="str">
            <v>CI-WELLINGTON-National Strategic-All</v>
          </cell>
          <cell r="B2455" t="str">
            <v>CI</v>
          </cell>
          <cell r="C2455">
            <v>2015</v>
          </cell>
          <cell r="D2455" t="str">
            <v>WELLINGTON</v>
          </cell>
          <cell r="E2455" t="str">
            <v>National Strategic</v>
          </cell>
          <cell r="F2455" t="str">
            <v>All</v>
          </cell>
          <cell r="G2455">
            <v>0.45900329000000001</v>
          </cell>
        </row>
        <row r="2456">
          <cell r="A2456" t="str">
            <v>CI-WELLINGTON-National Strategic-R</v>
          </cell>
          <cell r="B2456" t="str">
            <v>CI</v>
          </cell>
          <cell r="C2456">
            <v>2015</v>
          </cell>
          <cell r="D2456" t="str">
            <v>WELLINGTON</v>
          </cell>
          <cell r="E2456" t="str">
            <v>National Strategic</v>
          </cell>
          <cell r="F2456" t="str">
            <v>R</v>
          </cell>
          <cell r="G2456">
            <v>0.45900329000000001</v>
          </cell>
        </row>
        <row r="2457">
          <cell r="A2457" t="str">
            <v>CI-WELLINGTON-Regional Distributor-R</v>
          </cell>
          <cell r="B2457" t="str">
            <v>CI</v>
          </cell>
          <cell r="C2457">
            <v>2015</v>
          </cell>
          <cell r="D2457" t="str">
            <v>WELLINGTON</v>
          </cell>
          <cell r="E2457" t="str">
            <v>Regional Distributor</v>
          </cell>
          <cell r="F2457" t="str">
            <v>R</v>
          </cell>
          <cell r="G2457">
            <v>2.4051291899999998</v>
          </cell>
        </row>
        <row r="2458">
          <cell r="A2458" t="str">
            <v>CI-WELLINGTON-Regional Strategic-All</v>
          </cell>
          <cell r="B2458" t="str">
            <v>CI</v>
          </cell>
          <cell r="C2458">
            <v>2015</v>
          </cell>
          <cell r="D2458" t="str">
            <v>WELLINGTON</v>
          </cell>
          <cell r="E2458" t="str">
            <v>Regional Strategic</v>
          </cell>
          <cell r="F2458" t="str">
            <v>All</v>
          </cell>
          <cell r="G2458">
            <v>4.6791365100000002</v>
          </cell>
        </row>
        <row r="2459">
          <cell r="A2459" t="str">
            <v>CI-WELLINGTON-Regional Strategic-R</v>
          </cell>
          <cell r="B2459" t="str">
            <v>CI</v>
          </cell>
          <cell r="C2459">
            <v>2015</v>
          </cell>
          <cell r="D2459" t="str">
            <v>WELLINGTON</v>
          </cell>
          <cell r="E2459" t="str">
            <v>Regional Strategic</v>
          </cell>
          <cell r="F2459" t="str">
            <v>R</v>
          </cell>
          <cell r="G2459">
            <v>1.3525721399999999</v>
          </cell>
        </row>
        <row r="2460">
          <cell r="A2460" t="str">
            <v>CI-WELLINGTON-Regional Strategic-U</v>
          </cell>
          <cell r="B2460" t="str">
            <v>CI</v>
          </cell>
          <cell r="C2460">
            <v>2015</v>
          </cell>
          <cell r="D2460" t="str">
            <v>WELLINGTON</v>
          </cell>
          <cell r="E2460" t="str">
            <v>Regional Strategic</v>
          </cell>
          <cell r="F2460" t="str">
            <v>U</v>
          </cell>
          <cell r="G2460">
            <v>18.120311690000001</v>
          </cell>
        </row>
        <row r="2461">
          <cell r="A2461" t="str">
            <v>CI-WEST COAST-All-R</v>
          </cell>
          <cell r="B2461" t="str">
            <v>CI</v>
          </cell>
          <cell r="C2461">
            <v>2015</v>
          </cell>
          <cell r="D2461" t="str">
            <v>WEST COAST</v>
          </cell>
          <cell r="E2461" t="str">
            <v>All</v>
          </cell>
          <cell r="F2461" t="str">
            <v>R</v>
          </cell>
          <cell r="G2461">
            <v>0.68574104000000002</v>
          </cell>
        </row>
        <row r="2462">
          <cell r="A2462" t="str">
            <v>CI-WEST COAST-All-U</v>
          </cell>
          <cell r="B2462" t="str">
            <v>CI</v>
          </cell>
          <cell r="C2462">
            <v>2015</v>
          </cell>
          <cell r="D2462" t="str">
            <v>WEST COAST</v>
          </cell>
          <cell r="E2462" t="str">
            <v>All</v>
          </cell>
          <cell r="F2462" t="str">
            <v>U</v>
          </cell>
          <cell r="G2462">
            <v>10.27205895</v>
          </cell>
        </row>
        <row r="2463">
          <cell r="A2463" t="str">
            <v>CI-WEST COAST-Regional Connector-All</v>
          </cell>
          <cell r="B2463" t="str">
            <v>CI</v>
          </cell>
          <cell r="C2463">
            <v>2015</v>
          </cell>
          <cell r="D2463" t="str">
            <v>WEST COAST</v>
          </cell>
          <cell r="E2463" t="str">
            <v>Regional Connector</v>
          </cell>
          <cell r="F2463" t="str">
            <v>All</v>
          </cell>
          <cell r="G2463">
            <v>1.04610957</v>
          </cell>
        </row>
        <row r="2464">
          <cell r="A2464" t="str">
            <v>CI-WEST COAST-Regional Connector-R</v>
          </cell>
          <cell r="B2464" t="str">
            <v>CI</v>
          </cell>
          <cell r="C2464">
            <v>2015</v>
          </cell>
          <cell r="D2464" t="str">
            <v>WEST COAST</v>
          </cell>
          <cell r="E2464" t="str">
            <v>Regional Connector</v>
          </cell>
          <cell r="F2464" t="str">
            <v>R</v>
          </cell>
          <cell r="G2464">
            <v>0.38615633999999999</v>
          </cell>
        </row>
        <row r="2465">
          <cell r="A2465" t="str">
            <v>CI-WEST COAST-Regional Connector-U</v>
          </cell>
          <cell r="B2465" t="str">
            <v>CI</v>
          </cell>
          <cell r="C2465">
            <v>2015</v>
          </cell>
          <cell r="D2465" t="str">
            <v>WEST COAST</v>
          </cell>
          <cell r="E2465" t="str">
            <v>Regional Connector</v>
          </cell>
          <cell r="F2465" t="str">
            <v>U</v>
          </cell>
          <cell r="G2465">
            <v>16.078014490000001</v>
          </cell>
        </row>
        <row r="2466">
          <cell r="A2466" t="str">
            <v>CI-WEST COAST-Regional Distributor-All</v>
          </cell>
          <cell r="B2466" t="str">
            <v>CI</v>
          </cell>
          <cell r="C2466">
            <v>2015</v>
          </cell>
          <cell r="D2466" t="str">
            <v>WEST COAST</v>
          </cell>
          <cell r="E2466" t="str">
            <v>Regional Distributor</v>
          </cell>
          <cell r="F2466" t="str">
            <v>All</v>
          </cell>
          <cell r="G2466">
            <v>1.47622024</v>
          </cell>
        </row>
        <row r="2467">
          <cell r="A2467" t="str">
            <v>CI-WEST COAST-Regional Distributor-U</v>
          </cell>
          <cell r="B2467" t="str">
            <v>CI</v>
          </cell>
          <cell r="C2467">
            <v>2015</v>
          </cell>
          <cell r="D2467" t="str">
            <v>WEST COAST</v>
          </cell>
          <cell r="E2467" t="str">
            <v>Regional Distributor</v>
          </cell>
          <cell r="F2467" t="str">
            <v>U</v>
          </cell>
          <cell r="G2467">
            <v>3.2873418600000002</v>
          </cell>
        </row>
        <row r="2468">
          <cell r="A2468" t="str">
            <v>CI-WEST COAST-Regional Strategic-All</v>
          </cell>
          <cell r="B2468" t="str">
            <v>CI</v>
          </cell>
          <cell r="C2468">
            <v>2015</v>
          </cell>
          <cell r="D2468" t="str">
            <v>WEST COAST</v>
          </cell>
          <cell r="E2468" t="str">
            <v>Regional Strategic</v>
          </cell>
          <cell r="F2468" t="str">
            <v>All</v>
          </cell>
          <cell r="G2468">
            <v>2.2004758899999999</v>
          </cell>
        </row>
        <row r="2469">
          <cell r="A2469" t="str">
            <v>CI-WEST COAST-Regional Strategic-R</v>
          </cell>
          <cell r="B2469" t="str">
            <v>CI</v>
          </cell>
          <cell r="C2469">
            <v>2015</v>
          </cell>
          <cell r="D2469" t="str">
            <v>WEST COAST</v>
          </cell>
          <cell r="E2469" t="str">
            <v>Regional Strategic</v>
          </cell>
          <cell r="F2469" t="str">
            <v>R</v>
          </cell>
          <cell r="G2469">
            <v>0.93690203999999999</v>
          </cell>
        </row>
        <row r="2470">
          <cell r="A2470" t="str">
            <v>CI-WEST WAIKATO-High Volume-All</v>
          </cell>
          <cell r="B2470" t="str">
            <v>CI</v>
          </cell>
          <cell r="C2470">
            <v>2015</v>
          </cell>
          <cell r="D2470" t="str">
            <v>WEST WAIKATO</v>
          </cell>
          <cell r="E2470" t="str">
            <v>High Volume</v>
          </cell>
          <cell r="F2470" t="str">
            <v>All</v>
          </cell>
          <cell r="G2470">
            <v>2.3412657800000001</v>
          </cell>
        </row>
        <row r="2471">
          <cell r="A2471" t="str">
            <v>CI-WEST WAIKATO-Regional Connector-All</v>
          </cell>
          <cell r="B2471" t="str">
            <v>CI</v>
          </cell>
          <cell r="C2471">
            <v>2015</v>
          </cell>
          <cell r="D2471" t="str">
            <v>WEST WAIKATO</v>
          </cell>
          <cell r="E2471" t="str">
            <v>Regional Connector</v>
          </cell>
          <cell r="F2471" t="str">
            <v>All</v>
          </cell>
          <cell r="G2471">
            <v>0.41670492999999997</v>
          </cell>
        </row>
        <row r="2472">
          <cell r="A2472" t="str">
            <v>CI-WEST WAIKATO-Regional Connector-R</v>
          </cell>
          <cell r="B2472" t="str">
            <v>CI</v>
          </cell>
          <cell r="C2472">
            <v>2015</v>
          </cell>
          <cell r="D2472" t="str">
            <v>WEST WAIKATO</v>
          </cell>
          <cell r="E2472" t="str">
            <v>Regional Connector</v>
          </cell>
          <cell r="F2472" t="str">
            <v>R</v>
          </cell>
          <cell r="G2472">
            <v>0.23263270999999999</v>
          </cell>
        </row>
        <row r="2473">
          <cell r="A2473" t="str">
            <v>CI-WEST WAIKATO-Regional Connector-U</v>
          </cell>
          <cell r="B2473" t="str">
            <v>CI</v>
          </cell>
          <cell r="C2473">
            <v>2015</v>
          </cell>
          <cell r="D2473" t="str">
            <v>WEST WAIKATO</v>
          </cell>
          <cell r="E2473" t="str">
            <v>Regional Connector</v>
          </cell>
          <cell r="F2473" t="str">
            <v>U</v>
          </cell>
          <cell r="G2473">
            <v>1.89532079</v>
          </cell>
        </row>
        <row r="2474">
          <cell r="A2474" t="str">
            <v>CI-WEST WAIKATO-Regional Distributor-All</v>
          </cell>
          <cell r="B2474" t="str">
            <v>CI</v>
          </cell>
          <cell r="C2474">
            <v>2015</v>
          </cell>
          <cell r="D2474" t="str">
            <v>WEST WAIKATO</v>
          </cell>
          <cell r="E2474" t="str">
            <v>Regional Distributor</v>
          </cell>
          <cell r="F2474" t="str">
            <v>All</v>
          </cell>
          <cell r="G2474">
            <v>1.5208096600000001</v>
          </cell>
        </row>
        <row r="2475">
          <cell r="A2475" t="str">
            <v>CI-WEST WAIKATO-Regional Distributor-R</v>
          </cell>
          <cell r="B2475" t="str">
            <v>CI</v>
          </cell>
          <cell r="C2475">
            <v>2015</v>
          </cell>
          <cell r="D2475" t="str">
            <v>WEST WAIKATO</v>
          </cell>
          <cell r="E2475" t="str">
            <v>Regional Distributor</v>
          </cell>
          <cell r="F2475" t="str">
            <v>R</v>
          </cell>
          <cell r="G2475">
            <v>1.2782764799999999</v>
          </cell>
        </row>
        <row r="2476">
          <cell r="A2476" t="str">
            <v>CI-WEST WAIKATO-Regional Strategic-All</v>
          </cell>
          <cell r="B2476" t="str">
            <v>CI</v>
          </cell>
          <cell r="C2476">
            <v>2015</v>
          </cell>
          <cell r="D2476" t="str">
            <v>WEST WAIKATO</v>
          </cell>
          <cell r="E2476" t="str">
            <v>Regional Strategic</v>
          </cell>
          <cell r="F2476" t="str">
            <v>All</v>
          </cell>
          <cell r="G2476">
            <v>3.2206509900000002</v>
          </cell>
        </row>
        <row r="2477">
          <cell r="A2477" t="str">
            <v>CI-WEST WAIKATO-Regional Strategic-R</v>
          </cell>
          <cell r="B2477" t="str">
            <v>CI</v>
          </cell>
          <cell r="C2477">
            <v>2015</v>
          </cell>
          <cell r="D2477" t="str">
            <v>WEST WAIKATO</v>
          </cell>
          <cell r="E2477" t="str">
            <v>Regional Strategic</v>
          </cell>
          <cell r="F2477" t="str">
            <v>R</v>
          </cell>
          <cell r="G2477">
            <v>0.33122076</v>
          </cell>
        </row>
        <row r="2478">
          <cell r="A2478" t="str">
            <v>CI-WEST WAIKATO-Regional Strategic-U</v>
          </cell>
          <cell r="B2478" t="str">
            <v>CI</v>
          </cell>
          <cell r="C2478">
            <v>2015</v>
          </cell>
          <cell r="D2478" t="str">
            <v>WEST WAIKATO</v>
          </cell>
          <cell r="E2478" t="str">
            <v>Regional Strategic</v>
          </cell>
          <cell r="F2478" t="str">
            <v>U</v>
          </cell>
          <cell r="G2478">
            <v>6.8172426699999997</v>
          </cell>
        </row>
        <row r="2479">
          <cell r="A2479" t="str">
            <v>CI-WEST WHANGANUI-All-All</v>
          </cell>
          <cell r="B2479" t="str">
            <v>CI</v>
          </cell>
          <cell r="C2479">
            <v>2015</v>
          </cell>
          <cell r="D2479" t="str">
            <v>WEST WHANGANUI</v>
          </cell>
          <cell r="E2479" t="str">
            <v>All</v>
          </cell>
          <cell r="F2479" t="str">
            <v>All</v>
          </cell>
          <cell r="G2479">
            <v>3.0092968199999999</v>
          </cell>
        </row>
        <row r="2480">
          <cell r="A2480" t="str">
            <v>CI-WEST WHANGANUI-All-R</v>
          </cell>
          <cell r="B2480" t="str">
            <v>CI</v>
          </cell>
          <cell r="C2480">
            <v>2015</v>
          </cell>
          <cell r="D2480" t="str">
            <v>WEST WHANGANUI</v>
          </cell>
          <cell r="E2480" t="str">
            <v>All</v>
          </cell>
          <cell r="F2480" t="str">
            <v>R</v>
          </cell>
          <cell r="G2480">
            <v>1.21160914</v>
          </cell>
        </row>
        <row r="2481">
          <cell r="A2481" t="str">
            <v>CI-WEST WHANGANUI-All-U</v>
          </cell>
          <cell r="B2481" t="str">
            <v>CI</v>
          </cell>
          <cell r="C2481">
            <v>2015</v>
          </cell>
          <cell r="D2481" t="str">
            <v>WEST WHANGANUI</v>
          </cell>
          <cell r="E2481" t="str">
            <v>All</v>
          </cell>
          <cell r="F2481" t="str">
            <v>U</v>
          </cell>
          <cell r="G2481">
            <v>20.817260300000001</v>
          </cell>
        </row>
        <row r="2482">
          <cell r="A2482" t="str">
            <v>CI-WEST WHANGANUI-National Strategic-All</v>
          </cell>
          <cell r="B2482" t="str">
            <v>CI</v>
          </cell>
          <cell r="C2482">
            <v>2015</v>
          </cell>
          <cell r="D2482" t="str">
            <v>WEST WHANGANUI</v>
          </cell>
          <cell r="E2482" t="str">
            <v>National Strategic</v>
          </cell>
          <cell r="F2482" t="str">
            <v>All</v>
          </cell>
          <cell r="G2482">
            <v>2.2599404700000001</v>
          </cell>
        </row>
        <row r="2483">
          <cell r="A2483" t="str">
            <v>CI-WEST WHANGANUI-National Strategic-U</v>
          </cell>
          <cell r="B2483" t="str">
            <v>CI</v>
          </cell>
          <cell r="C2483">
            <v>2015</v>
          </cell>
          <cell r="D2483" t="str">
            <v>WEST WHANGANUI</v>
          </cell>
          <cell r="E2483" t="str">
            <v>National Strategic</v>
          </cell>
          <cell r="F2483" t="str">
            <v>U</v>
          </cell>
          <cell r="G2483">
            <v>16.542662109999998</v>
          </cell>
        </row>
        <row r="2484">
          <cell r="A2484" t="str">
            <v>CI-WEST WHANGANUI-Regional Connector-All</v>
          </cell>
          <cell r="B2484" t="str">
            <v>CI</v>
          </cell>
          <cell r="C2484">
            <v>2015</v>
          </cell>
          <cell r="D2484" t="str">
            <v>WEST WHANGANUI</v>
          </cell>
          <cell r="E2484" t="str">
            <v>Regional Connector</v>
          </cell>
          <cell r="F2484" t="str">
            <v>All</v>
          </cell>
          <cell r="G2484">
            <v>1.8697536100000001</v>
          </cell>
        </row>
        <row r="2485">
          <cell r="A2485" t="str">
            <v>CI-WEST WHANGANUI-Regional Distributor-R</v>
          </cell>
          <cell r="B2485" t="str">
            <v>CI</v>
          </cell>
          <cell r="C2485">
            <v>2015</v>
          </cell>
          <cell r="D2485" t="str">
            <v>WEST WHANGANUI</v>
          </cell>
          <cell r="E2485" t="str">
            <v>Regional Distributor</v>
          </cell>
          <cell r="F2485" t="str">
            <v>R</v>
          </cell>
          <cell r="G2485">
            <v>1.0003939500000001</v>
          </cell>
        </row>
        <row r="2486">
          <cell r="A2486" t="str">
            <v>CI-WEST WHANGANUI-Regional Strategic-R</v>
          </cell>
          <cell r="B2486" t="str">
            <v>CI</v>
          </cell>
          <cell r="C2486">
            <v>2015</v>
          </cell>
          <cell r="D2486" t="str">
            <v>WEST WHANGANUI</v>
          </cell>
          <cell r="E2486" t="str">
            <v>Regional Strategic</v>
          </cell>
          <cell r="F2486" t="str">
            <v>R</v>
          </cell>
          <cell r="G2486">
            <v>1.335216</v>
          </cell>
        </row>
        <row r="2487">
          <cell r="A2487" t="str">
            <v>CI-WEST WHANGANUI-Regional Strategic-U</v>
          </cell>
          <cell r="B2487" t="str">
            <v>CI</v>
          </cell>
          <cell r="C2487">
            <v>2015</v>
          </cell>
          <cell r="D2487" t="str">
            <v>WEST WHANGANUI</v>
          </cell>
          <cell r="E2487" t="str">
            <v>Regional Strategic</v>
          </cell>
          <cell r="F2487" t="str">
            <v>U</v>
          </cell>
          <cell r="G2487">
            <v>21.461433209999999</v>
          </cell>
        </row>
        <row r="2488">
          <cell r="A2488" t="str">
            <v>CI-Auckland Alliance-All-All</v>
          </cell>
          <cell r="B2488" t="str">
            <v>CI</v>
          </cell>
          <cell r="C2488">
            <v>2015</v>
          </cell>
          <cell r="D2488" t="str">
            <v>AUCK ALLIANCE</v>
          </cell>
          <cell r="E2488" t="str">
            <v>All</v>
          </cell>
          <cell r="F2488" t="str">
            <v>All</v>
          </cell>
          <cell r="G2488">
            <v>0.83988037999999998</v>
          </cell>
        </row>
        <row r="2489">
          <cell r="A2489" t="str">
            <v>CI-Auckland Alliance-All-R</v>
          </cell>
          <cell r="B2489" t="str">
            <v>CI</v>
          </cell>
          <cell r="C2489">
            <v>2015</v>
          </cell>
          <cell r="D2489" t="str">
            <v>AUCK ALLIANCE</v>
          </cell>
          <cell r="E2489" t="str">
            <v>All</v>
          </cell>
          <cell r="F2489" t="str">
            <v>R</v>
          </cell>
          <cell r="G2489">
            <v>0.79384650999999995</v>
          </cell>
        </row>
        <row r="2490">
          <cell r="A2490" t="str">
            <v>CI-Auckland Alliance-All-U</v>
          </cell>
          <cell r="B2490" t="str">
            <v>CI</v>
          </cell>
          <cell r="C2490">
            <v>2015</v>
          </cell>
          <cell r="D2490" t="str">
            <v>AUCK ALLIANCE</v>
          </cell>
          <cell r="E2490" t="str">
            <v>All</v>
          </cell>
          <cell r="F2490" t="str">
            <v>U</v>
          </cell>
          <cell r="G2490">
            <v>1.8018519500000001</v>
          </cell>
        </row>
        <row r="2491">
          <cell r="A2491" t="str">
            <v>CI-Auckland Alliance-High Volume-All</v>
          </cell>
          <cell r="B2491" t="str">
            <v>CI</v>
          </cell>
          <cell r="C2491">
            <v>2015</v>
          </cell>
          <cell r="D2491" t="str">
            <v>AUCK ALLIANCE</v>
          </cell>
          <cell r="E2491" t="str">
            <v>High Volume</v>
          </cell>
          <cell r="F2491" t="str">
            <v>All</v>
          </cell>
          <cell r="G2491">
            <v>0.80742744</v>
          </cell>
        </row>
        <row r="2492">
          <cell r="A2492" t="str">
            <v>CI-Auckland Alliance-High Volume-U</v>
          </cell>
          <cell r="B2492" t="str">
            <v>CI</v>
          </cell>
          <cell r="C2492">
            <v>2015</v>
          </cell>
          <cell r="D2492" t="str">
            <v>AUCK ALLIANCE</v>
          </cell>
          <cell r="E2492" t="str">
            <v>High Volume</v>
          </cell>
          <cell r="F2492" t="str">
            <v>U</v>
          </cell>
          <cell r="G2492">
            <v>2.1153217899999999</v>
          </cell>
        </row>
        <row r="2493">
          <cell r="A2493" t="str">
            <v>CI-Auckland Alliance-Regional Connector-R</v>
          </cell>
          <cell r="B2493" t="str">
            <v>CI</v>
          </cell>
          <cell r="C2493">
            <v>2015</v>
          </cell>
          <cell r="D2493" t="str">
            <v>AUCK ALLIANCE</v>
          </cell>
          <cell r="E2493" t="str">
            <v>Regional Connector</v>
          </cell>
          <cell r="F2493" t="str">
            <v>R</v>
          </cell>
          <cell r="G2493">
            <v>2.14957573</v>
          </cell>
        </row>
        <row r="2494">
          <cell r="A2494" t="str">
            <v>CI-BOP EAST-All-All</v>
          </cell>
          <cell r="B2494" t="str">
            <v>CI</v>
          </cell>
          <cell r="C2494">
            <v>2015</v>
          </cell>
          <cell r="D2494" t="str">
            <v>BOP EAST</v>
          </cell>
          <cell r="E2494" t="str">
            <v>All</v>
          </cell>
          <cell r="F2494" t="str">
            <v>All</v>
          </cell>
          <cell r="G2494">
            <v>1.93865573</v>
          </cell>
        </row>
        <row r="2495">
          <cell r="A2495" t="str">
            <v>CI-BOP EAST-All-U</v>
          </cell>
          <cell r="B2495" t="str">
            <v>CI</v>
          </cell>
          <cell r="C2495">
            <v>2015</v>
          </cell>
          <cell r="D2495" t="str">
            <v>BOP EAST</v>
          </cell>
          <cell r="E2495" t="str">
            <v>All</v>
          </cell>
          <cell r="F2495" t="str">
            <v>U</v>
          </cell>
          <cell r="G2495">
            <v>5.5597764300000003</v>
          </cell>
        </row>
        <row r="2496">
          <cell r="A2496" t="str">
            <v>CI-BOP EAST-Regional Connector-All</v>
          </cell>
          <cell r="B2496" t="str">
            <v>CI</v>
          </cell>
          <cell r="C2496">
            <v>2015</v>
          </cell>
          <cell r="D2496" t="str">
            <v>BOP EAST</v>
          </cell>
          <cell r="E2496" t="str">
            <v>Regional Connector</v>
          </cell>
          <cell r="F2496" t="str">
            <v>All</v>
          </cell>
          <cell r="G2496">
            <v>2.01793216</v>
          </cell>
        </row>
        <row r="2497">
          <cell r="A2497" t="str">
            <v>CI-BOP EAST-Regional Distributor-All</v>
          </cell>
          <cell r="B2497" t="str">
            <v>CI</v>
          </cell>
          <cell r="C2497">
            <v>2015</v>
          </cell>
          <cell r="D2497" t="str">
            <v>BOP EAST</v>
          </cell>
          <cell r="E2497" t="str">
            <v>Regional Distributor</v>
          </cell>
          <cell r="F2497" t="str">
            <v>All</v>
          </cell>
          <cell r="G2497">
            <v>1.8485147099999999</v>
          </cell>
        </row>
        <row r="2498">
          <cell r="A2498" t="str">
            <v>CI-BOP WEST-All-U</v>
          </cell>
          <cell r="B2498" t="str">
            <v>CI</v>
          </cell>
          <cell r="C2498">
            <v>2015</v>
          </cell>
          <cell r="D2498" t="str">
            <v>BOP WEST</v>
          </cell>
          <cell r="E2498" t="str">
            <v>All</v>
          </cell>
          <cell r="F2498" t="str">
            <v>U</v>
          </cell>
          <cell r="G2498">
            <v>9.2626970199999992</v>
          </cell>
        </row>
        <row r="2499">
          <cell r="A2499" t="str">
            <v>CI-BOP WEST-High Volume-All</v>
          </cell>
          <cell r="B2499" t="str">
            <v>CI</v>
          </cell>
          <cell r="C2499">
            <v>2015</v>
          </cell>
          <cell r="D2499" t="str">
            <v>BOP WEST</v>
          </cell>
          <cell r="E2499" t="str">
            <v>High Volume</v>
          </cell>
          <cell r="F2499" t="str">
            <v>All</v>
          </cell>
          <cell r="G2499">
            <v>4.1803410799999998</v>
          </cell>
        </row>
        <row r="2500">
          <cell r="A2500" t="str">
            <v>CI-BOP WEST-High Volume-U</v>
          </cell>
          <cell r="B2500" t="str">
            <v>CI</v>
          </cell>
          <cell r="C2500">
            <v>2015</v>
          </cell>
          <cell r="D2500" t="str">
            <v>BOP WEST</v>
          </cell>
          <cell r="E2500" t="str">
            <v>High Volume</v>
          </cell>
          <cell r="F2500" t="str">
            <v>U</v>
          </cell>
          <cell r="G2500">
            <v>13.715441670000001</v>
          </cell>
        </row>
        <row r="2501">
          <cell r="A2501" t="str">
            <v>CI-BOP WEST-Regional Distributor-All</v>
          </cell>
          <cell r="B2501" t="str">
            <v>CI</v>
          </cell>
          <cell r="C2501">
            <v>2015</v>
          </cell>
          <cell r="D2501" t="str">
            <v>BOP WEST</v>
          </cell>
          <cell r="E2501" t="str">
            <v>Regional Distributor</v>
          </cell>
          <cell r="F2501" t="str">
            <v>All</v>
          </cell>
          <cell r="G2501">
            <v>0.59045954</v>
          </cell>
        </row>
        <row r="2502">
          <cell r="A2502" t="str">
            <v>CI-BOP WEST-Regional Distributor-R</v>
          </cell>
          <cell r="B2502" t="str">
            <v>CI</v>
          </cell>
          <cell r="C2502">
            <v>2015</v>
          </cell>
          <cell r="D2502" t="str">
            <v>BOP WEST</v>
          </cell>
          <cell r="E2502" t="str">
            <v>Regional Distributor</v>
          </cell>
          <cell r="F2502" t="str">
            <v>R</v>
          </cell>
          <cell r="G2502">
            <v>0.59045954</v>
          </cell>
        </row>
        <row r="2503">
          <cell r="A2503" t="str">
            <v>CI-BOP WEST-Regional Strategic-All</v>
          </cell>
          <cell r="B2503" t="str">
            <v>CI</v>
          </cell>
          <cell r="C2503">
            <v>2015</v>
          </cell>
          <cell r="D2503" t="str">
            <v>BOP WEST</v>
          </cell>
          <cell r="E2503" t="str">
            <v>Regional Strategic</v>
          </cell>
          <cell r="F2503" t="str">
            <v>All</v>
          </cell>
          <cell r="G2503">
            <v>0.32686531000000002</v>
          </cell>
        </row>
        <row r="2504">
          <cell r="A2504" t="str">
            <v>CI-BOP WEST-Regional Strategic-R</v>
          </cell>
          <cell r="B2504" t="str">
            <v>CI</v>
          </cell>
          <cell r="C2504">
            <v>2015</v>
          </cell>
          <cell r="D2504" t="str">
            <v>BOP WEST</v>
          </cell>
          <cell r="E2504" t="str">
            <v>Regional Strategic</v>
          </cell>
          <cell r="F2504" t="str">
            <v>R</v>
          </cell>
          <cell r="G2504">
            <v>0.29969603</v>
          </cell>
        </row>
        <row r="2505">
          <cell r="A2505" t="str">
            <v>CI-CENTRAL WAIKATO-All-All</v>
          </cell>
          <cell r="B2505" t="str">
            <v>CI</v>
          </cell>
          <cell r="C2505">
            <v>2015</v>
          </cell>
          <cell r="D2505" t="str">
            <v>CENTRAL WAIKATO</v>
          </cell>
          <cell r="E2505" t="str">
            <v>All</v>
          </cell>
          <cell r="F2505" t="str">
            <v>All</v>
          </cell>
          <cell r="G2505">
            <v>1.4390228</v>
          </cell>
        </row>
        <row r="2506">
          <cell r="A2506" t="str">
            <v>CI-CENTRAL WAIKATO-High Volume-All</v>
          </cell>
          <cell r="B2506" t="str">
            <v>CI</v>
          </cell>
          <cell r="C2506">
            <v>2015</v>
          </cell>
          <cell r="D2506" t="str">
            <v>CENTRAL WAIKATO</v>
          </cell>
          <cell r="E2506" t="str">
            <v>High Volume</v>
          </cell>
          <cell r="F2506" t="str">
            <v>All</v>
          </cell>
          <cell r="G2506">
            <v>3.4604894499999999</v>
          </cell>
        </row>
        <row r="2507">
          <cell r="A2507" t="str">
            <v>CI-CENTRAL WAIKATO-High Volume-R</v>
          </cell>
          <cell r="B2507" t="str">
            <v>CI</v>
          </cell>
          <cell r="C2507">
            <v>2015</v>
          </cell>
          <cell r="D2507" t="str">
            <v>CENTRAL WAIKATO</v>
          </cell>
          <cell r="E2507" t="str">
            <v>High Volume</v>
          </cell>
          <cell r="F2507" t="str">
            <v>R</v>
          </cell>
          <cell r="G2507">
            <v>1.3866556000000001</v>
          </cell>
        </row>
        <row r="2508">
          <cell r="A2508" t="str">
            <v>CI-CENTRAL WAIKATO-National Strategic-All</v>
          </cell>
          <cell r="B2508" t="str">
            <v>CI</v>
          </cell>
          <cell r="C2508">
            <v>2015</v>
          </cell>
          <cell r="D2508" t="str">
            <v>CENTRAL WAIKATO</v>
          </cell>
          <cell r="E2508" t="str">
            <v>National Strategic</v>
          </cell>
          <cell r="F2508" t="str">
            <v>All</v>
          </cell>
          <cell r="G2508">
            <v>1.4484977000000001</v>
          </cell>
        </row>
        <row r="2509">
          <cell r="A2509" t="str">
            <v>CI-CENTRAL WAIKATO-National Strategic-U</v>
          </cell>
          <cell r="B2509" t="str">
            <v>CI</v>
          </cell>
          <cell r="C2509">
            <v>2015</v>
          </cell>
          <cell r="D2509" t="str">
            <v>CENTRAL WAIKATO</v>
          </cell>
          <cell r="E2509" t="str">
            <v>National Strategic</v>
          </cell>
          <cell r="F2509" t="str">
            <v>U</v>
          </cell>
          <cell r="G2509">
            <v>6.41815129</v>
          </cell>
        </row>
        <row r="2510">
          <cell r="A2510" t="str">
            <v>CI-CENTRAL WAIKATO-Regional Connector-R</v>
          </cell>
          <cell r="B2510" t="str">
            <v>CI</v>
          </cell>
          <cell r="C2510">
            <v>2015</v>
          </cell>
          <cell r="D2510" t="str">
            <v>CENTRAL WAIKATO</v>
          </cell>
          <cell r="E2510" t="str">
            <v>Regional Connector</v>
          </cell>
          <cell r="F2510" t="str">
            <v>R</v>
          </cell>
          <cell r="G2510">
            <v>4.782492E-2</v>
          </cell>
        </row>
        <row r="2511">
          <cell r="A2511" t="str">
            <v>CI-CENTRAL WAIKATO-Regional Connector-U</v>
          </cell>
          <cell r="B2511" t="str">
            <v>CI</v>
          </cell>
          <cell r="C2511">
            <v>2015</v>
          </cell>
          <cell r="D2511" t="str">
            <v>CENTRAL WAIKATO</v>
          </cell>
          <cell r="E2511" t="str">
            <v>Regional Connector</v>
          </cell>
          <cell r="F2511" t="str">
            <v>U</v>
          </cell>
          <cell r="G2511">
            <v>0</v>
          </cell>
        </row>
        <row r="2512">
          <cell r="A2512" t="str">
            <v>CI-CENTRAL WAIKATO-Regional Distributor-R</v>
          </cell>
          <cell r="B2512" t="str">
            <v>CI</v>
          </cell>
          <cell r="C2512">
            <v>2015</v>
          </cell>
          <cell r="D2512" t="str">
            <v>CENTRAL WAIKATO</v>
          </cell>
          <cell r="E2512" t="str">
            <v>Regional Distributor</v>
          </cell>
          <cell r="F2512" t="str">
            <v>R</v>
          </cell>
          <cell r="G2512">
            <v>0.86352191</v>
          </cell>
        </row>
        <row r="2513">
          <cell r="A2513" t="str">
            <v>CI-CENTRAL WAIKATO-Regional Strategic-U</v>
          </cell>
          <cell r="B2513" t="str">
            <v>CI</v>
          </cell>
          <cell r="C2513">
            <v>2015</v>
          </cell>
          <cell r="D2513" t="str">
            <v>CENTRAL WAIKATO</v>
          </cell>
          <cell r="E2513" t="str">
            <v>Regional Strategic</v>
          </cell>
          <cell r="F2513" t="str">
            <v>U</v>
          </cell>
          <cell r="G2513">
            <v>3.0640000000000001</v>
          </cell>
        </row>
        <row r="2514">
          <cell r="A2514" t="str">
            <v>CI-COASTAL OTAGO-All-U</v>
          </cell>
          <cell r="B2514" t="str">
            <v>CI</v>
          </cell>
          <cell r="C2514">
            <v>2015</v>
          </cell>
          <cell r="D2514" t="str">
            <v>COASTAL OTAGO</v>
          </cell>
          <cell r="E2514" t="str">
            <v>All</v>
          </cell>
          <cell r="F2514" t="str">
            <v>U</v>
          </cell>
          <cell r="G2514">
            <v>47.145428289999998</v>
          </cell>
        </row>
        <row r="2515">
          <cell r="A2515" t="str">
            <v>CI-COASTAL OTAGO-National Strategic-All</v>
          </cell>
          <cell r="B2515" t="str">
            <v>CI</v>
          </cell>
          <cell r="C2515">
            <v>2015</v>
          </cell>
          <cell r="D2515" t="str">
            <v>COASTAL OTAGO</v>
          </cell>
          <cell r="E2515" t="str">
            <v>National Strategic</v>
          </cell>
          <cell r="F2515" t="str">
            <v>All</v>
          </cell>
          <cell r="G2515">
            <v>15.359724290000001</v>
          </cell>
        </row>
        <row r="2516">
          <cell r="A2516" t="str">
            <v>CI-COASTAL OTAGO-National Strategic-R</v>
          </cell>
          <cell r="B2516" t="str">
            <v>CI</v>
          </cell>
          <cell r="C2516">
            <v>2015</v>
          </cell>
          <cell r="D2516" t="str">
            <v>COASTAL OTAGO</v>
          </cell>
          <cell r="E2516" t="str">
            <v>National Strategic</v>
          </cell>
          <cell r="F2516" t="str">
            <v>R</v>
          </cell>
          <cell r="G2516">
            <v>4.8089411899999996</v>
          </cell>
        </row>
        <row r="2517">
          <cell r="A2517" t="str">
            <v>CI-COASTAL OTAGO-National Strategic-U</v>
          </cell>
          <cell r="B2517" t="str">
            <v>CI</v>
          </cell>
          <cell r="C2517">
            <v>2015</v>
          </cell>
          <cell r="D2517" t="str">
            <v>COASTAL OTAGO</v>
          </cell>
          <cell r="E2517" t="str">
            <v>National Strategic</v>
          </cell>
          <cell r="F2517" t="str">
            <v>U</v>
          </cell>
          <cell r="G2517">
            <v>71.03675088</v>
          </cell>
        </row>
        <row r="2518">
          <cell r="A2518" t="str">
            <v>CI-COASTAL OTAGO-Regional Connector-R</v>
          </cell>
          <cell r="B2518" t="str">
            <v>CI</v>
          </cell>
          <cell r="C2518">
            <v>2015</v>
          </cell>
          <cell r="D2518" t="str">
            <v>COASTAL OTAGO</v>
          </cell>
          <cell r="E2518" t="str">
            <v>Regional Connector</v>
          </cell>
          <cell r="F2518" t="str">
            <v>R</v>
          </cell>
          <cell r="G2518">
            <v>1.0837379</v>
          </cell>
        </row>
        <row r="2519">
          <cell r="A2519" t="str">
            <v>CI-COASTAL OTAGO-Regional Distributor-U</v>
          </cell>
          <cell r="B2519" t="str">
            <v>CI</v>
          </cell>
          <cell r="C2519">
            <v>2015</v>
          </cell>
          <cell r="D2519" t="str">
            <v>COASTAL OTAGO</v>
          </cell>
          <cell r="E2519" t="str">
            <v>Regional Distributor</v>
          </cell>
          <cell r="F2519" t="str">
            <v>U</v>
          </cell>
          <cell r="G2519">
            <v>26.558923279999998</v>
          </cell>
        </row>
        <row r="2520">
          <cell r="A2520" t="str">
            <v>CI-COASTAL OTAGO-Regional Strategic-All</v>
          </cell>
          <cell r="B2520" t="str">
            <v>CI</v>
          </cell>
          <cell r="C2520">
            <v>2015</v>
          </cell>
          <cell r="D2520" t="str">
            <v>COASTAL OTAGO</v>
          </cell>
          <cell r="E2520" t="str">
            <v>Regional Strategic</v>
          </cell>
          <cell r="F2520" t="str">
            <v>All</v>
          </cell>
          <cell r="G2520">
            <v>9.2121030899999994</v>
          </cell>
        </row>
        <row r="2521">
          <cell r="A2521" t="str">
            <v>CI-COASTAL OTAGO-Regional Strategic-U</v>
          </cell>
          <cell r="B2521" t="str">
            <v>CI</v>
          </cell>
          <cell r="C2521">
            <v>2015</v>
          </cell>
          <cell r="D2521" t="str">
            <v>COASTAL OTAGO</v>
          </cell>
          <cell r="E2521" t="str">
            <v>Regional Strategic</v>
          </cell>
          <cell r="F2521" t="str">
            <v>U</v>
          </cell>
          <cell r="G2521">
            <v>40.058373510000003</v>
          </cell>
        </row>
        <row r="2522">
          <cell r="A2522" t="str">
            <v>CI-EAST WAIKATO-All-R</v>
          </cell>
          <cell r="B2522" t="str">
            <v>CI</v>
          </cell>
          <cell r="C2522">
            <v>2015</v>
          </cell>
          <cell r="D2522" t="str">
            <v>EAST WAIKATO</v>
          </cell>
          <cell r="E2522" t="str">
            <v>All</v>
          </cell>
          <cell r="F2522" t="str">
            <v>R</v>
          </cell>
          <cell r="G2522">
            <v>1.1788147600000001</v>
          </cell>
        </row>
        <row r="2523">
          <cell r="A2523" t="str">
            <v>CI-EAST WAIKATO-All-U</v>
          </cell>
          <cell r="B2523" t="str">
            <v>CI</v>
          </cell>
          <cell r="C2523">
            <v>2015</v>
          </cell>
          <cell r="D2523" t="str">
            <v>EAST WAIKATO</v>
          </cell>
          <cell r="E2523" t="str">
            <v>All</v>
          </cell>
          <cell r="F2523" t="str">
            <v>U</v>
          </cell>
          <cell r="G2523">
            <v>8.71311882</v>
          </cell>
        </row>
        <row r="2524">
          <cell r="A2524" t="str">
            <v>CI-EAST WAIKATO-Regional Distributor-U</v>
          </cell>
          <cell r="B2524" t="str">
            <v>CI</v>
          </cell>
          <cell r="C2524">
            <v>2015</v>
          </cell>
          <cell r="D2524" t="str">
            <v>EAST WAIKATO</v>
          </cell>
          <cell r="E2524" t="str">
            <v>Regional Distributor</v>
          </cell>
          <cell r="F2524" t="str">
            <v>U</v>
          </cell>
          <cell r="G2524">
            <v>6.2513787599999997</v>
          </cell>
        </row>
        <row r="2525">
          <cell r="A2525" t="str">
            <v>CI-EAST WAIKATO-Regional Strategic-All</v>
          </cell>
          <cell r="B2525" t="str">
            <v>CI</v>
          </cell>
          <cell r="C2525">
            <v>2015</v>
          </cell>
          <cell r="D2525" t="str">
            <v>EAST WAIKATO</v>
          </cell>
          <cell r="E2525" t="str">
            <v>Regional Strategic</v>
          </cell>
          <cell r="F2525" t="str">
            <v>All</v>
          </cell>
          <cell r="G2525">
            <v>3.1769546900000001</v>
          </cell>
        </row>
        <row r="2526">
          <cell r="A2526" t="str">
            <v>CI-EAST WAIKATO-Regional Strategic-R</v>
          </cell>
          <cell r="B2526" t="str">
            <v>CI</v>
          </cell>
          <cell r="C2526">
            <v>2015</v>
          </cell>
          <cell r="D2526" t="str">
            <v>EAST WAIKATO</v>
          </cell>
          <cell r="E2526" t="str">
            <v>Regional Strategic</v>
          </cell>
          <cell r="F2526" t="str">
            <v>R</v>
          </cell>
          <cell r="G2526">
            <v>1.9952018600000001</v>
          </cell>
        </row>
        <row r="2527">
          <cell r="A2527" t="str">
            <v>CI-EAST WAIKATO-Regional Strategic-U</v>
          </cell>
          <cell r="B2527" t="str">
            <v>CI</v>
          </cell>
          <cell r="C2527">
            <v>2015</v>
          </cell>
          <cell r="D2527" t="str">
            <v>EAST WAIKATO</v>
          </cell>
          <cell r="E2527" t="str">
            <v>Regional Strategic</v>
          </cell>
          <cell r="F2527" t="str">
            <v>U</v>
          </cell>
          <cell r="G2527">
            <v>13.40628343</v>
          </cell>
        </row>
        <row r="2528">
          <cell r="A2528" t="str">
            <v>CI-EAST WHANGANUI-All-All</v>
          </cell>
          <cell r="B2528" t="str">
            <v>CI</v>
          </cell>
          <cell r="C2528">
            <v>2015</v>
          </cell>
          <cell r="D2528" t="str">
            <v>EAST WHANGANUI</v>
          </cell>
          <cell r="E2528" t="str">
            <v>All</v>
          </cell>
          <cell r="F2528" t="str">
            <v>All</v>
          </cell>
          <cell r="G2528">
            <v>1.13460326</v>
          </cell>
        </row>
        <row r="2529">
          <cell r="A2529" t="str">
            <v>CI-EAST WHANGANUI-National Strategic-All</v>
          </cell>
          <cell r="B2529" t="str">
            <v>CI</v>
          </cell>
          <cell r="C2529">
            <v>2015</v>
          </cell>
          <cell r="D2529" t="str">
            <v>EAST WHANGANUI</v>
          </cell>
          <cell r="E2529" t="str">
            <v>National Strategic</v>
          </cell>
          <cell r="F2529" t="str">
            <v>All</v>
          </cell>
          <cell r="G2529">
            <v>1.2190371099999999</v>
          </cell>
        </row>
        <row r="2530">
          <cell r="A2530" t="str">
            <v>CI-EAST WHANGANUI-National Strategic-R</v>
          </cell>
          <cell r="B2530" t="str">
            <v>CI</v>
          </cell>
          <cell r="C2530">
            <v>2015</v>
          </cell>
          <cell r="D2530" t="str">
            <v>EAST WHANGANUI</v>
          </cell>
          <cell r="E2530" t="str">
            <v>National Strategic</v>
          </cell>
          <cell r="F2530" t="str">
            <v>R</v>
          </cell>
          <cell r="G2530">
            <v>0.82350535999999996</v>
          </cell>
        </row>
        <row r="2531">
          <cell r="A2531" t="str">
            <v>CI-EAST WHANGANUI-Regional Connector-All</v>
          </cell>
          <cell r="B2531" t="str">
            <v>CI</v>
          </cell>
          <cell r="C2531">
            <v>2015</v>
          </cell>
          <cell r="D2531" t="str">
            <v>EAST WHANGANUI</v>
          </cell>
          <cell r="E2531" t="str">
            <v>Regional Connector</v>
          </cell>
          <cell r="F2531" t="str">
            <v>All</v>
          </cell>
          <cell r="G2531">
            <v>1.9378988699999999</v>
          </cell>
        </row>
        <row r="2532">
          <cell r="A2532" t="str">
            <v>CI-EAST WHANGANUI-Regional Connector-R</v>
          </cell>
          <cell r="B2532" t="str">
            <v>CI</v>
          </cell>
          <cell r="C2532">
            <v>2015</v>
          </cell>
          <cell r="D2532" t="str">
            <v>EAST WHANGANUI</v>
          </cell>
          <cell r="E2532" t="str">
            <v>Regional Connector</v>
          </cell>
          <cell r="F2532" t="str">
            <v>R</v>
          </cell>
          <cell r="G2532">
            <v>1.8719895600000001</v>
          </cell>
        </row>
        <row r="2533">
          <cell r="A2533" t="str">
            <v>CI-EAST WHANGANUI-Regional Connector-U</v>
          </cell>
          <cell r="B2533" t="str">
            <v>CI</v>
          </cell>
          <cell r="C2533">
            <v>2015</v>
          </cell>
          <cell r="D2533" t="str">
            <v>EAST WHANGANUI</v>
          </cell>
          <cell r="E2533" t="str">
            <v>Regional Connector</v>
          </cell>
          <cell r="F2533" t="str">
            <v>U</v>
          </cell>
          <cell r="G2533">
            <v>2.9902822699999998</v>
          </cell>
        </row>
        <row r="2534">
          <cell r="A2534" t="str">
            <v>CI-EAST WHANGANUI-Regional Distributor-All</v>
          </cell>
          <cell r="B2534" t="str">
            <v>CI</v>
          </cell>
          <cell r="C2534">
            <v>2015</v>
          </cell>
          <cell r="D2534" t="str">
            <v>EAST WHANGANUI</v>
          </cell>
          <cell r="E2534" t="str">
            <v>Regional Distributor</v>
          </cell>
          <cell r="F2534" t="str">
            <v>All</v>
          </cell>
          <cell r="G2534">
            <v>0.53739661000000005</v>
          </cell>
        </row>
        <row r="2535">
          <cell r="A2535" t="str">
            <v>CI-EAST WHANGANUI-Regional Distributor-R</v>
          </cell>
          <cell r="B2535" t="str">
            <v>CI</v>
          </cell>
          <cell r="C2535">
            <v>2015</v>
          </cell>
          <cell r="D2535" t="str">
            <v>EAST WHANGANUI</v>
          </cell>
          <cell r="E2535" t="str">
            <v>Regional Distributor</v>
          </cell>
          <cell r="F2535" t="str">
            <v>R</v>
          </cell>
          <cell r="G2535">
            <v>0.57933372999999999</v>
          </cell>
        </row>
        <row r="2536">
          <cell r="A2536" t="str">
            <v>CI-EAST WHANGANUI-Regional Strategic-R</v>
          </cell>
          <cell r="B2536" t="str">
            <v>CI</v>
          </cell>
          <cell r="C2536">
            <v>2015</v>
          </cell>
          <cell r="D2536" t="str">
            <v>EAST WHANGANUI</v>
          </cell>
          <cell r="E2536" t="str">
            <v>Regional Strategic</v>
          </cell>
          <cell r="F2536" t="str">
            <v>R</v>
          </cell>
          <cell r="G2536">
            <v>0.62938912999999996</v>
          </cell>
        </row>
        <row r="2537">
          <cell r="A2537" t="str">
            <v>CI-EAST WHANGANUI-Regional Strategic-U</v>
          </cell>
          <cell r="B2537" t="str">
            <v>CI</v>
          </cell>
          <cell r="C2537">
            <v>2015</v>
          </cell>
          <cell r="D2537" t="str">
            <v>EAST WHANGANUI</v>
          </cell>
          <cell r="E2537" t="str">
            <v>Regional Strategic</v>
          </cell>
          <cell r="F2537" t="str">
            <v>U</v>
          </cell>
          <cell r="G2537">
            <v>2.6462812800000002</v>
          </cell>
        </row>
        <row r="2538">
          <cell r="A2538" t="str">
            <v>CI-GISBORNE-All-U</v>
          </cell>
          <cell r="B2538" t="str">
            <v>CI</v>
          </cell>
          <cell r="C2538">
            <v>2015</v>
          </cell>
          <cell r="D2538" t="str">
            <v>GISBORNE</v>
          </cell>
          <cell r="E2538" t="str">
            <v>All</v>
          </cell>
          <cell r="F2538" t="str">
            <v>U</v>
          </cell>
          <cell r="G2538">
            <v>8.5747745099999992</v>
          </cell>
        </row>
        <row r="2539">
          <cell r="A2539" t="str">
            <v>CI-GISBORNE-Regional Connector-All</v>
          </cell>
          <cell r="B2539" t="str">
            <v>CI</v>
          </cell>
          <cell r="C2539">
            <v>2015</v>
          </cell>
          <cell r="D2539" t="str">
            <v>GISBORNE</v>
          </cell>
          <cell r="E2539" t="str">
            <v>Regional Connector</v>
          </cell>
          <cell r="F2539" t="str">
            <v>All</v>
          </cell>
          <cell r="G2539">
            <v>0.32525362000000002</v>
          </cell>
        </row>
        <row r="2540">
          <cell r="A2540" t="str">
            <v>CI-GISBORNE-Regional Connector-R</v>
          </cell>
          <cell r="B2540" t="str">
            <v>CI</v>
          </cell>
          <cell r="C2540">
            <v>2015</v>
          </cell>
          <cell r="D2540" t="str">
            <v>GISBORNE</v>
          </cell>
          <cell r="E2540" t="str">
            <v>Regional Connector</v>
          </cell>
          <cell r="F2540" t="str">
            <v>R</v>
          </cell>
          <cell r="G2540">
            <v>0.29271445000000001</v>
          </cell>
        </row>
        <row r="2541">
          <cell r="A2541" t="str">
            <v>CI-GISBORNE-Regional Distributor-All</v>
          </cell>
          <cell r="B2541" t="str">
            <v>CI</v>
          </cell>
          <cell r="C2541">
            <v>2015</v>
          </cell>
          <cell r="D2541" t="str">
            <v>GISBORNE</v>
          </cell>
          <cell r="E2541" t="str">
            <v>Regional Distributor</v>
          </cell>
          <cell r="F2541" t="str">
            <v>All</v>
          </cell>
          <cell r="G2541">
            <v>1.5859407299999999</v>
          </cell>
        </row>
        <row r="2542">
          <cell r="A2542" t="str">
            <v>CI-GISBORNE-Regional Distributor-U</v>
          </cell>
          <cell r="B2542" t="str">
            <v>CI</v>
          </cell>
          <cell r="C2542">
            <v>2015</v>
          </cell>
          <cell r="D2542" t="str">
            <v>GISBORNE</v>
          </cell>
          <cell r="E2542" t="str">
            <v>Regional Distributor</v>
          </cell>
          <cell r="F2542" t="str">
            <v>U</v>
          </cell>
          <cell r="G2542">
            <v>9.3625242800000006</v>
          </cell>
        </row>
        <row r="2543">
          <cell r="A2543" t="str">
            <v>CI-GISBORNE-Regional Strategic-All</v>
          </cell>
          <cell r="B2543" t="str">
            <v>CI</v>
          </cell>
          <cell r="C2543">
            <v>2015</v>
          </cell>
          <cell r="D2543" t="str">
            <v>GISBORNE</v>
          </cell>
          <cell r="E2543" t="str">
            <v>Regional Strategic</v>
          </cell>
          <cell r="F2543" t="str">
            <v>All</v>
          </cell>
          <cell r="G2543">
            <v>1.5363205499999999</v>
          </cell>
        </row>
        <row r="2544">
          <cell r="A2544" t="str">
            <v>CI-MARLBOROUGH-All-R</v>
          </cell>
          <cell r="B2544" t="str">
            <v>CI</v>
          </cell>
          <cell r="C2544">
            <v>2015</v>
          </cell>
          <cell r="D2544" t="str">
            <v>MARLBOROUGH</v>
          </cell>
          <cell r="E2544" t="str">
            <v>All</v>
          </cell>
          <cell r="F2544" t="str">
            <v>R</v>
          </cell>
          <cell r="G2544">
            <v>2.9029070300000002</v>
          </cell>
        </row>
        <row r="2545">
          <cell r="A2545" t="str">
            <v>CI-MARLBOROUGH-National Strategic-All</v>
          </cell>
          <cell r="B2545" t="str">
            <v>CI</v>
          </cell>
          <cell r="C2545">
            <v>2015</v>
          </cell>
          <cell r="D2545" t="str">
            <v>MARLBOROUGH</v>
          </cell>
          <cell r="E2545" t="str">
            <v>National Strategic</v>
          </cell>
          <cell r="F2545" t="str">
            <v>All</v>
          </cell>
          <cell r="G2545">
            <v>5.7302729100000001</v>
          </cell>
        </row>
        <row r="2546">
          <cell r="A2546" t="str">
            <v>CI-MARLBOROUGH-National Strategic-R</v>
          </cell>
          <cell r="B2546" t="str">
            <v>CI</v>
          </cell>
          <cell r="C2546">
            <v>2015</v>
          </cell>
          <cell r="D2546" t="str">
            <v>MARLBOROUGH</v>
          </cell>
          <cell r="E2546" t="str">
            <v>National Strategic</v>
          </cell>
          <cell r="F2546" t="str">
            <v>R</v>
          </cell>
          <cell r="G2546">
            <v>2.6823885000000001</v>
          </cell>
        </row>
        <row r="2547">
          <cell r="A2547" t="str">
            <v>CI-MARLBOROUGH-National Strategic-U</v>
          </cell>
          <cell r="B2547" t="str">
            <v>CI</v>
          </cell>
          <cell r="C2547">
            <v>2015</v>
          </cell>
          <cell r="D2547" t="str">
            <v>MARLBOROUGH</v>
          </cell>
          <cell r="E2547" t="str">
            <v>National Strategic</v>
          </cell>
          <cell r="F2547" t="str">
            <v>U</v>
          </cell>
          <cell r="G2547">
            <v>34.436555890000001</v>
          </cell>
        </row>
        <row r="2548">
          <cell r="A2548" t="str">
            <v>CI-MARLBOROUGH-Regional Distributor-All</v>
          </cell>
          <cell r="B2548" t="str">
            <v>CI</v>
          </cell>
          <cell r="C2548">
            <v>2015</v>
          </cell>
          <cell r="D2548" t="str">
            <v>MARLBOROUGH</v>
          </cell>
          <cell r="E2548" t="str">
            <v>Regional Distributor</v>
          </cell>
          <cell r="F2548" t="str">
            <v>All</v>
          </cell>
          <cell r="G2548">
            <v>2.9469248399999999</v>
          </cell>
        </row>
        <row r="2549">
          <cell r="A2549" t="str">
            <v>CI-MARLBOROUGH-Regional Distributor-R</v>
          </cell>
          <cell r="B2549" t="str">
            <v>CI</v>
          </cell>
          <cell r="C2549">
            <v>2015</v>
          </cell>
          <cell r="D2549" t="str">
            <v>MARLBOROUGH</v>
          </cell>
          <cell r="E2549" t="str">
            <v>Regional Distributor</v>
          </cell>
          <cell r="F2549" t="str">
            <v>R</v>
          </cell>
          <cell r="G2549">
            <v>2.9469248399999999</v>
          </cell>
        </row>
        <row r="2550">
          <cell r="A2550" t="str">
            <v>CI-MARLBOROUGH-Regional Strategic-U</v>
          </cell>
          <cell r="B2550" t="str">
            <v>CI</v>
          </cell>
          <cell r="C2550">
            <v>2015</v>
          </cell>
          <cell r="D2550" t="str">
            <v>MARLBOROUGH</v>
          </cell>
          <cell r="E2550" t="str">
            <v>Regional Strategic</v>
          </cell>
          <cell r="F2550" t="str">
            <v>U</v>
          </cell>
          <cell r="G2550">
            <v>53.38277257</v>
          </cell>
        </row>
        <row r="2551">
          <cell r="A2551" t="str">
            <v>CI-NAPIER-High Volume-R</v>
          </cell>
          <cell r="B2551" t="str">
            <v>CI</v>
          </cell>
          <cell r="C2551">
            <v>2015</v>
          </cell>
          <cell r="D2551" t="str">
            <v>NAPIER</v>
          </cell>
          <cell r="E2551" t="str">
            <v>High Volume</v>
          </cell>
          <cell r="F2551" t="str">
            <v>R</v>
          </cell>
          <cell r="G2551">
            <v>3.4343973600000002</v>
          </cell>
        </row>
        <row r="2552">
          <cell r="A2552" t="str">
            <v>CI-NAPIER-National Strategic-R</v>
          </cell>
          <cell r="B2552" t="str">
            <v>CI</v>
          </cell>
          <cell r="C2552">
            <v>2015</v>
          </cell>
          <cell r="D2552" t="str">
            <v>NAPIER</v>
          </cell>
          <cell r="E2552" t="str">
            <v>National Strategic</v>
          </cell>
          <cell r="F2552" t="str">
            <v>R</v>
          </cell>
          <cell r="G2552">
            <v>0.99921791999999998</v>
          </cell>
        </row>
        <row r="2553">
          <cell r="A2553" t="str">
            <v>CI-NAPIER-Regional Distributor-All</v>
          </cell>
          <cell r="B2553" t="str">
            <v>CI</v>
          </cell>
          <cell r="C2553">
            <v>2015</v>
          </cell>
          <cell r="D2553" t="str">
            <v>NAPIER</v>
          </cell>
          <cell r="E2553" t="str">
            <v>Regional Distributor</v>
          </cell>
          <cell r="F2553" t="str">
            <v>All</v>
          </cell>
          <cell r="G2553">
            <v>0.56593729999999998</v>
          </cell>
        </row>
        <row r="2554">
          <cell r="A2554" t="str">
            <v>CI-NAPIER-Regional Distributor-R</v>
          </cell>
          <cell r="B2554" t="str">
            <v>CI</v>
          </cell>
          <cell r="C2554">
            <v>2015</v>
          </cell>
          <cell r="D2554" t="str">
            <v>NAPIER</v>
          </cell>
          <cell r="E2554" t="str">
            <v>Regional Distributor</v>
          </cell>
          <cell r="F2554" t="str">
            <v>R</v>
          </cell>
          <cell r="G2554">
            <v>0.51175594999999996</v>
          </cell>
        </row>
        <row r="2555">
          <cell r="A2555" t="str">
            <v>CI-NAPIER-Regional Strategic-R</v>
          </cell>
          <cell r="B2555" t="str">
            <v>CI</v>
          </cell>
          <cell r="C2555">
            <v>2015</v>
          </cell>
          <cell r="D2555" t="str">
            <v>NAPIER</v>
          </cell>
          <cell r="E2555" t="str">
            <v>Regional Strategic</v>
          </cell>
          <cell r="F2555" t="str">
            <v>R</v>
          </cell>
          <cell r="G2555">
            <v>0.73442231999999996</v>
          </cell>
        </row>
        <row r="2556">
          <cell r="A2556" t="str">
            <v>CI-National-All-U</v>
          </cell>
          <cell r="B2556" t="str">
            <v>CI</v>
          </cell>
          <cell r="C2556">
            <v>2015</v>
          </cell>
          <cell r="D2556" t="str">
            <v>National</v>
          </cell>
          <cell r="E2556" t="str">
            <v>All</v>
          </cell>
          <cell r="F2556" t="str">
            <v>U</v>
          </cell>
          <cell r="G2556">
            <v>16.58483219</v>
          </cell>
        </row>
        <row r="2557">
          <cell r="A2557" t="str">
            <v>CI-National-High Volume-R</v>
          </cell>
          <cell r="B2557" t="str">
            <v>CI</v>
          </cell>
          <cell r="C2557">
            <v>2015</v>
          </cell>
          <cell r="D2557" t="str">
            <v>National</v>
          </cell>
          <cell r="E2557" t="str">
            <v>High Volume</v>
          </cell>
          <cell r="F2557" t="str">
            <v>R</v>
          </cell>
          <cell r="G2557">
            <v>1.34735019</v>
          </cell>
        </row>
        <row r="2558">
          <cell r="A2558" t="str">
            <v>CI-National-National Strategic-R</v>
          </cell>
          <cell r="B2558" t="str">
            <v>CI</v>
          </cell>
          <cell r="C2558">
            <v>2015</v>
          </cell>
          <cell r="D2558" t="str">
            <v>National</v>
          </cell>
          <cell r="E2558" t="str">
            <v>National Strategic</v>
          </cell>
          <cell r="F2558" t="str">
            <v>R</v>
          </cell>
          <cell r="G2558">
            <v>2.0158345799999999</v>
          </cell>
        </row>
        <row r="2559">
          <cell r="A2559" t="str">
            <v>CI-National-Regional Connector-R</v>
          </cell>
          <cell r="B2559" t="str">
            <v>CI</v>
          </cell>
          <cell r="C2559">
            <v>2015</v>
          </cell>
          <cell r="D2559" t="str">
            <v>National</v>
          </cell>
          <cell r="E2559" t="str">
            <v>Regional Connector</v>
          </cell>
          <cell r="F2559" t="str">
            <v>R</v>
          </cell>
          <cell r="G2559">
            <v>1.2945754599999999</v>
          </cell>
        </row>
        <row r="2560">
          <cell r="A2560" t="str">
            <v>CI-National-Regional Connector-U</v>
          </cell>
          <cell r="B2560" t="str">
            <v>CI</v>
          </cell>
          <cell r="C2560">
            <v>2015</v>
          </cell>
          <cell r="D2560" t="str">
            <v>National</v>
          </cell>
          <cell r="E2560" t="str">
            <v>Regional Connector</v>
          </cell>
          <cell r="F2560" t="str">
            <v>U</v>
          </cell>
          <cell r="G2560">
            <v>10.58031488</v>
          </cell>
        </row>
        <row r="2561">
          <cell r="A2561" t="str">
            <v>CI-National-Regional Distributor-R</v>
          </cell>
          <cell r="B2561" t="str">
            <v>CI</v>
          </cell>
          <cell r="C2561">
            <v>2015</v>
          </cell>
          <cell r="D2561" t="str">
            <v>National</v>
          </cell>
          <cell r="E2561" t="str">
            <v>Regional Distributor</v>
          </cell>
          <cell r="F2561" t="str">
            <v>R</v>
          </cell>
          <cell r="G2561">
            <v>1.4463915300000001</v>
          </cell>
        </row>
        <row r="2562">
          <cell r="A2562" t="str">
            <v>CI-National-Regional Strategic-U</v>
          </cell>
          <cell r="B2562" t="str">
            <v>CI</v>
          </cell>
          <cell r="C2562">
            <v>2015</v>
          </cell>
          <cell r="D2562" t="str">
            <v>National</v>
          </cell>
          <cell r="E2562" t="str">
            <v>Regional Strategic</v>
          </cell>
          <cell r="F2562" t="str">
            <v>U</v>
          </cell>
          <cell r="G2562">
            <v>21.482249929999998</v>
          </cell>
        </row>
        <row r="2563">
          <cell r="A2563" t="str">
            <v>CI-NELSON-All-U</v>
          </cell>
          <cell r="B2563" t="str">
            <v>CI</v>
          </cell>
          <cell r="C2563">
            <v>2015</v>
          </cell>
          <cell r="D2563" t="str">
            <v>NELSON</v>
          </cell>
          <cell r="E2563" t="str">
            <v>All</v>
          </cell>
          <cell r="F2563" t="str">
            <v>U</v>
          </cell>
          <cell r="G2563">
            <v>28.978724809999999</v>
          </cell>
        </row>
        <row r="2564">
          <cell r="A2564" t="str">
            <v>CI-NELSON-Regional Connector-All</v>
          </cell>
          <cell r="B2564" t="str">
            <v>CI</v>
          </cell>
          <cell r="C2564">
            <v>2015</v>
          </cell>
          <cell r="D2564" t="str">
            <v>NELSON</v>
          </cell>
          <cell r="E2564" t="str">
            <v>Regional Connector</v>
          </cell>
          <cell r="F2564" t="str">
            <v>All</v>
          </cell>
          <cell r="G2564">
            <v>2.2820514699999999</v>
          </cell>
        </row>
        <row r="2565">
          <cell r="A2565" t="str">
            <v>CI-NELSON-Regional Connector-R</v>
          </cell>
          <cell r="B2565" t="str">
            <v>CI</v>
          </cell>
          <cell r="C2565">
            <v>2015</v>
          </cell>
          <cell r="D2565" t="str">
            <v>NELSON</v>
          </cell>
          <cell r="E2565" t="str">
            <v>Regional Connector</v>
          </cell>
          <cell r="F2565" t="str">
            <v>R</v>
          </cell>
          <cell r="G2565">
            <v>1.77588298</v>
          </cell>
        </row>
        <row r="2566">
          <cell r="A2566" t="str">
            <v>CI-NELSON-Regional Distributor-R</v>
          </cell>
          <cell r="B2566" t="str">
            <v>CI</v>
          </cell>
          <cell r="C2566">
            <v>2015</v>
          </cell>
          <cell r="D2566" t="str">
            <v>NELSON</v>
          </cell>
          <cell r="E2566" t="str">
            <v>Regional Distributor</v>
          </cell>
          <cell r="F2566" t="str">
            <v>R</v>
          </cell>
          <cell r="G2566">
            <v>1.1722743</v>
          </cell>
        </row>
        <row r="2567">
          <cell r="A2567" t="str">
            <v>CI-NELSON-Regional Distributor-U</v>
          </cell>
          <cell r="B2567" t="str">
            <v>CI</v>
          </cell>
          <cell r="C2567">
            <v>2015</v>
          </cell>
          <cell r="D2567" t="str">
            <v>NELSON</v>
          </cell>
          <cell r="E2567" t="str">
            <v>Regional Distributor</v>
          </cell>
          <cell r="F2567" t="str">
            <v>U</v>
          </cell>
          <cell r="G2567">
            <v>29.220986790000001</v>
          </cell>
        </row>
        <row r="2568">
          <cell r="A2568" t="str">
            <v>CI-NELSON-Regional Strategic-All</v>
          </cell>
          <cell r="B2568" t="str">
            <v>CI</v>
          </cell>
          <cell r="C2568">
            <v>2015</v>
          </cell>
          <cell r="D2568" t="str">
            <v>NELSON</v>
          </cell>
          <cell r="E2568" t="str">
            <v>Regional Strategic</v>
          </cell>
          <cell r="F2568" t="str">
            <v>All</v>
          </cell>
          <cell r="G2568">
            <v>8.1434076999999991</v>
          </cell>
        </row>
        <row r="2569">
          <cell r="A2569" t="str">
            <v>CI-NORTHLAND-All-R</v>
          </cell>
          <cell r="B2569" t="str">
            <v>CI</v>
          </cell>
          <cell r="C2569">
            <v>2015</v>
          </cell>
          <cell r="D2569" t="str">
            <v>NORTHLAND</v>
          </cell>
          <cell r="E2569" t="str">
            <v>All</v>
          </cell>
          <cell r="F2569" t="str">
            <v>R</v>
          </cell>
          <cell r="G2569">
            <v>2.6037501500000002</v>
          </cell>
        </row>
        <row r="2570">
          <cell r="A2570" t="str">
            <v>CI-NORTHLAND-Regional Distributor-All</v>
          </cell>
          <cell r="B2570" t="str">
            <v>CI</v>
          </cell>
          <cell r="C2570">
            <v>2015</v>
          </cell>
          <cell r="D2570" t="str">
            <v>NORTHLAND</v>
          </cell>
          <cell r="E2570" t="str">
            <v>Regional Distributor</v>
          </cell>
          <cell r="F2570" t="str">
            <v>All</v>
          </cell>
          <cell r="G2570">
            <v>2.9397178400000001</v>
          </cell>
        </row>
        <row r="2571">
          <cell r="A2571" t="str">
            <v>CI-NORTHLAND-Regional Distributor-R</v>
          </cell>
          <cell r="B2571" t="str">
            <v>CI</v>
          </cell>
          <cell r="C2571">
            <v>2015</v>
          </cell>
          <cell r="D2571" t="str">
            <v>NORTHLAND</v>
          </cell>
          <cell r="E2571" t="str">
            <v>Regional Distributor</v>
          </cell>
          <cell r="F2571" t="str">
            <v>R</v>
          </cell>
          <cell r="G2571">
            <v>2.49199064</v>
          </cell>
        </row>
        <row r="2572">
          <cell r="A2572" t="str">
            <v>CI-NORTHLAND-Regional Distributor-U</v>
          </cell>
          <cell r="B2572" t="str">
            <v>CI</v>
          </cell>
          <cell r="C2572">
            <v>2015</v>
          </cell>
          <cell r="D2572" t="str">
            <v>NORTHLAND</v>
          </cell>
          <cell r="E2572" t="str">
            <v>Regional Distributor</v>
          </cell>
          <cell r="F2572" t="str">
            <v>U</v>
          </cell>
          <cell r="G2572">
            <v>6.2634593299999999</v>
          </cell>
        </row>
        <row r="2573">
          <cell r="A2573" t="str">
            <v>CI-NTH CANTERBURY-All-R</v>
          </cell>
          <cell r="B2573" t="str">
            <v>CI</v>
          </cell>
          <cell r="C2573">
            <v>2015</v>
          </cell>
          <cell r="D2573" t="str">
            <v>NTH CANTERBURY</v>
          </cell>
          <cell r="E2573" t="str">
            <v>All</v>
          </cell>
          <cell r="F2573" t="str">
            <v>R</v>
          </cell>
          <cell r="G2573">
            <v>2.0983308300000001</v>
          </cell>
        </row>
        <row r="2574">
          <cell r="A2574" t="str">
            <v>CI-NTH CANTERBURY-High Volume-R</v>
          </cell>
          <cell r="B2574" t="str">
            <v>CI</v>
          </cell>
          <cell r="C2574">
            <v>2015</v>
          </cell>
          <cell r="D2574" t="str">
            <v>NTH CANTERBURY</v>
          </cell>
          <cell r="E2574" t="str">
            <v>High Volume</v>
          </cell>
          <cell r="F2574" t="str">
            <v>R</v>
          </cell>
          <cell r="G2574">
            <v>0.98598487000000001</v>
          </cell>
        </row>
        <row r="2575">
          <cell r="A2575" t="str">
            <v>CI-NTH CANTERBURY-National Strategic-All</v>
          </cell>
          <cell r="B2575" t="str">
            <v>CI</v>
          </cell>
          <cell r="C2575">
            <v>2015</v>
          </cell>
          <cell r="D2575" t="str">
            <v>NTH CANTERBURY</v>
          </cell>
          <cell r="E2575" t="str">
            <v>National Strategic</v>
          </cell>
          <cell r="F2575" t="str">
            <v>All</v>
          </cell>
          <cell r="G2575">
            <v>3.7858162599999998</v>
          </cell>
        </row>
        <row r="2576">
          <cell r="A2576" t="str">
            <v>CI-NTH CANTERBURY-National Strategic-U</v>
          </cell>
          <cell r="B2576" t="str">
            <v>CI</v>
          </cell>
          <cell r="C2576">
            <v>2015</v>
          </cell>
          <cell r="D2576" t="str">
            <v>NTH CANTERBURY</v>
          </cell>
          <cell r="E2576" t="str">
            <v>National Strategic</v>
          </cell>
          <cell r="F2576" t="str">
            <v>U</v>
          </cell>
          <cell r="G2576">
            <v>15.80711889</v>
          </cell>
        </row>
        <row r="2577">
          <cell r="A2577" t="str">
            <v>CI-NTH CANTERBURY-Regional Distributor-All</v>
          </cell>
          <cell r="B2577" t="str">
            <v>CI</v>
          </cell>
          <cell r="C2577">
            <v>2015</v>
          </cell>
          <cell r="D2577" t="str">
            <v>NTH CANTERBURY</v>
          </cell>
          <cell r="E2577" t="str">
            <v>Regional Distributor</v>
          </cell>
          <cell r="F2577" t="str">
            <v>All</v>
          </cell>
          <cell r="G2577">
            <v>2.8679640100000001</v>
          </cell>
        </row>
        <row r="2578">
          <cell r="A2578" t="str">
            <v>CI-NTH CANTERBURY-Regional Strategic-R</v>
          </cell>
          <cell r="B2578" t="str">
            <v>CI</v>
          </cell>
          <cell r="C2578">
            <v>2015</v>
          </cell>
          <cell r="D2578" t="str">
            <v>NTH CANTERBURY</v>
          </cell>
          <cell r="E2578" t="str">
            <v>Regional Strategic</v>
          </cell>
          <cell r="F2578" t="str">
            <v>R</v>
          </cell>
          <cell r="G2578">
            <v>3.0110917399999999</v>
          </cell>
        </row>
        <row r="2579">
          <cell r="A2579" t="str">
            <v>CI-NTH CANTERBURY-Regional Strategic-U</v>
          </cell>
          <cell r="B2579" t="str">
            <v>CI</v>
          </cell>
          <cell r="C2579">
            <v>2015</v>
          </cell>
          <cell r="D2579" t="str">
            <v>NTH CANTERBURY</v>
          </cell>
          <cell r="E2579" t="str">
            <v>Regional Strategic</v>
          </cell>
          <cell r="F2579" t="str">
            <v>U</v>
          </cell>
          <cell r="G2579">
            <v>2.15817082</v>
          </cell>
        </row>
        <row r="2580">
          <cell r="A2580" t="str">
            <v>CI-OTAGO CENTRAL-All-All</v>
          </cell>
          <cell r="B2580" t="str">
            <v>CI</v>
          </cell>
          <cell r="C2580">
            <v>2015</v>
          </cell>
          <cell r="D2580" t="str">
            <v>OTAGO CENTRAL</v>
          </cell>
          <cell r="E2580" t="str">
            <v>All</v>
          </cell>
          <cell r="F2580" t="str">
            <v>All</v>
          </cell>
          <cell r="G2580">
            <v>1.8250596400000001</v>
          </cell>
        </row>
        <row r="2581">
          <cell r="A2581" t="str">
            <v>CI-OTAGO CENTRAL-All-R</v>
          </cell>
          <cell r="B2581" t="str">
            <v>CI</v>
          </cell>
          <cell r="C2581">
            <v>2015</v>
          </cell>
          <cell r="D2581" t="str">
            <v>OTAGO CENTRAL</v>
          </cell>
          <cell r="E2581" t="str">
            <v>All</v>
          </cell>
          <cell r="F2581" t="str">
            <v>R</v>
          </cell>
          <cell r="G2581">
            <v>0.78623516000000004</v>
          </cell>
        </row>
        <row r="2582">
          <cell r="A2582" t="str">
            <v>CI-OTAGO CENTRAL-All-U</v>
          </cell>
          <cell r="B2582" t="str">
            <v>CI</v>
          </cell>
          <cell r="C2582">
            <v>2015</v>
          </cell>
          <cell r="D2582" t="str">
            <v>OTAGO CENTRAL</v>
          </cell>
          <cell r="E2582" t="str">
            <v>All</v>
          </cell>
          <cell r="F2582" t="str">
            <v>U</v>
          </cell>
          <cell r="G2582">
            <v>26.435112740000001</v>
          </cell>
        </row>
        <row r="2583">
          <cell r="A2583" t="str">
            <v>CI-OTAGO CENTRAL-Regional Connector-All</v>
          </cell>
          <cell r="B2583" t="str">
            <v>CI</v>
          </cell>
          <cell r="C2583">
            <v>2015</v>
          </cell>
          <cell r="D2583" t="str">
            <v>OTAGO CENTRAL</v>
          </cell>
          <cell r="E2583" t="str">
            <v>Regional Connector</v>
          </cell>
          <cell r="F2583" t="str">
            <v>All</v>
          </cell>
          <cell r="G2583">
            <v>1.0937208700000001</v>
          </cell>
        </row>
        <row r="2584">
          <cell r="A2584" t="str">
            <v>CI-OTAGO CENTRAL-Regional Connector-R</v>
          </cell>
          <cell r="B2584" t="str">
            <v>CI</v>
          </cell>
          <cell r="C2584">
            <v>2015</v>
          </cell>
          <cell r="D2584" t="str">
            <v>OTAGO CENTRAL</v>
          </cell>
          <cell r="E2584" t="str">
            <v>Regional Connector</v>
          </cell>
          <cell r="F2584" t="str">
            <v>R</v>
          </cell>
          <cell r="G2584">
            <v>0.74551188000000002</v>
          </cell>
        </row>
        <row r="2585">
          <cell r="A2585" t="str">
            <v>CI-OTAGO CENTRAL-Regional Distributor-All</v>
          </cell>
          <cell r="B2585" t="str">
            <v>CI</v>
          </cell>
          <cell r="C2585">
            <v>2015</v>
          </cell>
          <cell r="D2585" t="str">
            <v>OTAGO CENTRAL</v>
          </cell>
          <cell r="E2585" t="str">
            <v>Regional Distributor</v>
          </cell>
          <cell r="F2585" t="str">
            <v>All</v>
          </cell>
          <cell r="G2585">
            <v>1.2265278100000001</v>
          </cell>
        </row>
        <row r="2586">
          <cell r="A2586" t="str">
            <v>CI-OTAGO CENTRAL-Regional Distributor-R</v>
          </cell>
          <cell r="B2586" t="str">
            <v>CI</v>
          </cell>
          <cell r="C2586">
            <v>2015</v>
          </cell>
          <cell r="D2586" t="str">
            <v>OTAGO CENTRAL</v>
          </cell>
          <cell r="E2586" t="str">
            <v>Regional Distributor</v>
          </cell>
          <cell r="F2586" t="str">
            <v>R</v>
          </cell>
          <cell r="G2586">
            <v>0.37158314999999997</v>
          </cell>
        </row>
        <row r="2587">
          <cell r="A2587" t="str">
            <v>CI-OTAGO CENTRAL-Regional Strategic-All</v>
          </cell>
          <cell r="B2587" t="str">
            <v>CI</v>
          </cell>
          <cell r="C2587">
            <v>2015</v>
          </cell>
          <cell r="D2587" t="str">
            <v>OTAGO CENTRAL</v>
          </cell>
          <cell r="E2587" t="str">
            <v>Regional Strategic</v>
          </cell>
          <cell r="F2587" t="str">
            <v>All</v>
          </cell>
          <cell r="G2587">
            <v>4.7260569200000004</v>
          </cell>
        </row>
        <row r="2588">
          <cell r="A2588" t="str">
            <v>CI-OTAGO CENTRAL-Regional Strategic-U</v>
          </cell>
          <cell r="B2588" t="str">
            <v>CI</v>
          </cell>
          <cell r="C2588">
            <v>2015</v>
          </cell>
          <cell r="D2588" t="str">
            <v>OTAGO CENTRAL</v>
          </cell>
          <cell r="E2588" t="str">
            <v>Regional Strategic</v>
          </cell>
          <cell r="F2588" t="str">
            <v>U</v>
          </cell>
          <cell r="G2588">
            <v>32.244043529999999</v>
          </cell>
        </row>
        <row r="2589">
          <cell r="A2589" t="str">
            <v>CI-PSMC005-All-All</v>
          </cell>
          <cell r="B2589" t="str">
            <v>CI</v>
          </cell>
          <cell r="C2589">
            <v>2015</v>
          </cell>
          <cell r="D2589" t="str">
            <v>PSMC 005</v>
          </cell>
          <cell r="E2589" t="str">
            <v>All</v>
          </cell>
          <cell r="F2589" t="str">
            <v>All</v>
          </cell>
          <cell r="G2589">
            <v>1.0917655100000001</v>
          </cell>
        </row>
        <row r="2590">
          <cell r="A2590" t="str">
            <v>CI-PSMC005-All-U</v>
          </cell>
          <cell r="B2590" t="str">
            <v>CI</v>
          </cell>
          <cell r="C2590">
            <v>2015</v>
          </cell>
          <cell r="D2590" t="str">
            <v>PSMC 005</v>
          </cell>
          <cell r="E2590" t="str">
            <v>All</v>
          </cell>
          <cell r="F2590" t="str">
            <v>U</v>
          </cell>
          <cell r="G2590">
            <v>0.78764427000000004</v>
          </cell>
        </row>
        <row r="2591">
          <cell r="A2591" t="str">
            <v>CI-PSMC005-Regional Distributor-All</v>
          </cell>
          <cell r="B2591" t="str">
            <v>CI</v>
          </cell>
          <cell r="C2591">
            <v>2015</v>
          </cell>
          <cell r="D2591" t="str">
            <v>PSMC 005</v>
          </cell>
          <cell r="E2591" t="str">
            <v>Regional Distributor</v>
          </cell>
          <cell r="F2591" t="str">
            <v>All</v>
          </cell>
          <cell r="G2591">
            <v>0.69224653000000003</v>
          </cell>
        </row>
        <row r="2592">
          <cell r="A2592" t="str">
            <v>CI-PSMC005-Regional Distributor-R</v>
          </cell>
          <cell r="B2592" t="str">
            <v>CI</v>
          </cell>
          <cell r="C2592">
            <v>2015</v>
          </cell>
          <cell r="D2592" t="str">
            <v>PSMC 005</v>
          </cell>
          <cell r="E2592" t="str">
            <v>Regional Distributor</v>
          </cell>
          <cell r="F2592" t="str">
            <v>R</v>
          </cell>
          <cell r="G2592">
            <v>0.68851467</v>
          </cell>
        </row>
        <row r="2593">
          <cell r="A2593" t="str">
            <v>CI-PSMC006-All-All</v>
          </cell>
          <cell r="B2593" t="str">
            <v>CI</v>
          </cell>
          <cell r="C2593">
            <v>2015</v>
          </cell>
          <cell r="D2593" t="str">
            <v>PSMC 006</v>
          </cell>
          <cell r="E2593" t="str">
            <v>All</v>
          </cell>
          <cell r="F2593" t="str">
            <v>All</v>
          </cell>
          <cell r="G2593">
            <v>0.59614328000000005</v>
          </cell>
        </row>
        <row r="2594">
          <cell r="A2594" t="str">
            <v>CI-PSMC006-All-R</v>
          </cell>
          <cell r="B2594" t="str">
            <v>CI</v>
          </cell>
          <cell r="C2594">
            <v>2015</v>
          </cell>
          <cell r="D2594" t="str">
            <v>PSMC 006</v>
          </cell>
          <cell r="E2594" t="str">
            <v>All</v>
          </cell>
          <cell r="F2594" t="str">
            <v>R</v>
          </cell>
          <cell r="G2594">
            <v>0.19479415999999999</v>
          </cell>
        </row>
        <row r="2595">
          <cell r="A2595" t="str">
            <v>CI-PSMC006-Regional Connector-U</v>
          </cell>
          <cell r="B2595" t="str">
            <v>CI</v>
          </cell>
          <cell r="C2595">
            <v>2015</v>
          </cell>
          <cell r="D2595" t="str">
            <v>PSMC 006</v>
          </cell>
          <cell r="E2595" t="str">
            <v>Regional Connector</v>
          </cell>
          <cell r="F2595" t="str">
            <v>U</v>
          </cell>
          <cell r="G2595">
            <v>0.31616300000000003</v>
          </cell>
        </row>
        <row r="2596">
          <cell r="A2596" t="str">
            <v>CI-PSMC006-Regional Distributor-All</v>
          </cell>
          <cell r="B2596" t="str">
            <v>CI</v>
          </cell>
          <cell r="C2596">
            <v>2015</v>
          </cell>
          <cell r="D2596" t="str">
            <v>PSMC 006</v>
          </cell>
          <cell r="E2596" t="str">
            <v>Regional Distributor</v>
          </cell>
          <cell r="F2596" t="str">
            <v>All</v>
          </cell>
          <cell r="G2596">
            <v>0.40414805999999998</v>
          </cell>
        </row>
        <row r="2597">
          <cell r="A2597" t="str">
            <v>CI-PSMC006-Regional Distributor-R</v>
          </cell>
          <cell r="B2597" t="str">
            <v>CI</v>
          </cell>
          <cell r="C2597">
            <v>2015</v>
          </cell>
          <cell r="D2597" t="str">
            <v>PSMC 006</v>
          </cell>
          <cell r="E2597" t="str">
            <v>Regional Distributor</v>
          </cell>
          <cell r="F2597" t="str">
            <v>R</v>
          </cell>
          <cell r="G2597">
            <v>0.13636429999999999</v>
          </cell>
        </row>
        <row r="2598">
          <cell r="A2598" t="str">
            <v>CI-PSMC006-Regional Strategic-All</v>
          </cell>
          <cell r="B2598" t="str">
            <v>CI</v>
          </cell>
          <cell r="C2598">
            <v>2015</v>
          </cell>
          <cell r="D2598" t="str">
            <v>PSMC 006</v>
          </cell>
          <cell r="E2598" t="str">
            <v>Regional Strategic</v>
          </cell>
          <cell r="F2598" t="str">
            <v>All</v>
          </cell>
          <cell r="G2598">
            <v>0.94908466999999996</v>
          </cell>
        </row>
        <row r="2599">
          <cell r="A2599" t="str">
            <v>CI-PSMC006-Regional Strategic-R</v>
          </cell>
          <cell r="B2599" t="str">
            <v>CI</v>
          </cell>
          <cell r="C2599">
            <v>2015</v>
          </cell>
          <cell r="D2599" t="str">
            <v>PSMC 006</v>
          </cell>
          <cell r="E2599" t="str">
            <v>Regional Strategic</v>
          </cell>
          <cell r="F2599" t="str">
            <v>R</v>
          </cell>
          <cell r="G2599">
            <v>0.26444424999999999</v>
          </cell>
        </row>
        <row r="2600">
          <cell r="A2600" t="str">
            <v>CI-ROTORUA DIST-All-R</v>
          </cell>
          <cell r="B2600" t="str">
            <v>CI</v>
          </cell>
          <cell r="C2600">
            <v>2015</v>
          </cell>
          <cell r="D2600" t="str">
            <v>ROTORUA DIST</v>
          </cell>
          <cell r="E2600" t="str">
            <v>All</v>
          </cell>
          <cell r="F2600" t="str">
            <v>R</v>
          </cell>
          <cell r="G2600">
            <v>2.0271204200000001</v>
          </cell>
        </row>
        <row r="2601">
          <cell r="A2601" t="str">
            <v>CI-ROTORUA DIST-Regional Connector-All</v>
          </cell>
          <cell r="B2601" t="str">
            <v>CI</v>
          </cell>
          <cell r="C2601">
            <v>2015</v>
          </cell>
          <cell r="D2601" t="str">
            <v>ROTORUA DIST</v>
          </cell>
          <cell r="E2601" t="str">
            <v>Regional Connector</v>
          </cell>
          <cell r="F2601" t="str">
            <v>All</v>
          </cell>
          <cell r="G2601">
            <v>0.87654500999999996</v>
          </cell>
        </row>
        <row r="2602">
          <cell r="A2602" t="str">
            <v>CI-ROTORUA DIST-Regional Distributor-All</v>
          </cell>
          <cell r="B2602" t="str">
            <v>CI</v>
          </cell>
          <cell r="C2602">
            <v>2015</v>
          </cell>
          <cell r="D2602" t="str">
            <v>ROTORUA DIST</v>
          </cell>
          <cell r="E2602" t="str">
            <v>Regional Distributor</v>
          </cell>
          <cell r="F2602" t="str">
            <v>All</v>
          </cell>
          <cell r="G2602">
            <v>1.6929858799999999</v>
          </cell>
        </row>
        <row r="2603">
          <cell r="A2603" t="str">
            <v>CI-ROTORUA DIST-Regional Strategic-All</v>
          </cell>
          <cell r="B2603" t="str">
            <v>CI</v>
          </cell>
          <cell r="C2603">
            <v>2015</v>
          </cell>
          <cell r="D2603" t="str">
            <v>ROTORUA DIST</v>
          </cell>
          <cell r="E2603" t="str">
            <v>Regional Strategic</v>
          </cell>
          <cell r="F2603" t="str">
            <v>All</v>
          </cell>
          <cell r="G2603">
            <v>13.231199439999999</v>
          </cell>
        </row>
        <row r="2604">
          <cell r="A2604" t="str">
            <v>CI-ROTORUA DIST-Regional Strategic-R</v>
          </cell>
          <cell r="B2604" t="str">
            <v>CI</v>
          </cell>
          <cell r="C2604">
            <v>2015</v>
          </cell>
          <cell r="D2604" t="str">
            <v>ROTORUA DIST</v>
          </cell>
          <cell r="E2604" t="str">
            <v>Regional Strategic</v>
          </cell>
          <cell r="F2604" t="str">
            <v>R</v>
          </cell>
          <cell r="G2604">
            <v>3.1301113699999998</v>
          </cell>
        </row>
        <row r="2605">
          <cell r="A2605" t="str">
            <v>CI-ROTORUA DIST-Regional Strategic-U</v>
          </cell>
          <cell r="B2605" t="str">
            <v>CI</v>
          </cell>
          <cell r="C2605">
            <v>2015</v>
          </cell>
          <cell r="D2605" t="str">
            <v>ROTORUA DIST</v>
          </cell>
          <cell r="E2605" t="str">
            <v>Regional Strategic</v>
          </cell>
          <cell r="F2605" t="str">
            <v>U</v>
          </cell>
          <cell r="G2605">
            <v>36.462370419999999</v>
          </cell>
        </row>
        <row r="2606">
          <cell r="A2606" t="str">
            <v>CI-SOUTHLAND-All-All</v>
          </cell>
          <cell r="B2606" t="str">
            <v>CI</v>
          </cell>
          <cell r="C2606">
            <v>2015</v>
          </cell>
          <cell r="D2606" t="str">
            <v>SOUTHLAND</v>
          </cell>
          <cell r="E2606" t="str">
            <v>All</v>
          </cell>
          <cell r="F2606" t="str">
            <v>All</v>
          </cell>
          <cell r="G2606">
            <v>2.2899313299999999</v>
          </cell>
        </row>
        <row r="2607">
          <cell r="A2607" t="str">
            <v>CI-SOUTHLAND-All-R</v>
          </cell>
          <cell r="B2607" t="str">
            <v>CI</v>
          </cell>
          <cell r="C2607">
            <v>2015</v>
          </cell>
          <cell r="D2607" t="str">
            <v>SOUTHLAND</v>
          </cell>
          <cell r="E2607" t="str">
            <v>All</v>
          </cell>
          <cell r="F2607" t="str">
            <v>R</v>
          </cell>
          <cell r="G2607">
            <v>1.48133114</v>
          </cell>
        </row>
        <row r="2608">
          <cell r="A2608" t="str">
            <v>CI-SOUTHLAND-All-U</v>
          </cell>
          <cell r="B2608" t="str">
            <v>CI</v>
          </cell>
          <cell r="C2608">
            <v>2015</v>
          </cell>
          <cell r="D2608" t="str">
            <v>SOUTHLAND</v>
          </cell>
          <cell r="E2608" t="str">
            <v>All</v>
          </cell>
          <cell r="F2608" t="str">
            <v>U</v>
          </cell>
          <cell r="G2608">
            <v>12.55396417</v>
          </cell>
        </row>
        <row r="2609">
          <cell r="A2609" t="str">
            <v>CI-SOUTHLAND-Regional Connector-All</v>
          </cell>
          <cell r="B2609" t="str">
            <v>CI</v>
          </cell>
          <cell r="C2609">
            <v>2015</v>
          </cell>
          <cell r="D2609" t="str">
            <v>SOUTHLAND</v>
          </cell>
          <cell r="E2609" t="str">
            <v>Regional Connector</v>
          </cell>
          <cell r="F2609" t="str">
            <v>All</v>
          </cell>
          <cell r="G2609">
            <v>4.4504883700000004</v>
          </cell>
        </row>
        <row r="2610">
          <cell r="A2610" t="str">
            <v>CI-SOUTHLAND-Regional Connector-R</v>
          </cell>
          <cell r="B2610" t="str">
            <v>CI</v>
          </cell>
          <cell r="C2610">
            <v>2015</v>
          </cell>
          <cell r="D2610" t="str">
            <v>SOUTHLAND</v>
          </cell>
          <cell r="E2610" t="str">
            <v>Regional Connector</v>
          </cell>
          <cell r="F2610" t="str">
            <v>R</v>
          </cell>
          <cell r="G2610">
            <v>2.5709802599999998</v>
          </cell>
        </row>
        <row r="2611">
          <cell r="A2611" t="str">
            <v>CI-SOUTHLAND-Regional Connector-U</v>
          </cell>
          <cell r="B2611" t="str">
            <v>CI</v>
          </cell>
          <cell r="C2611">
            <v>2015</v>
          </cell>
          <cell r="D2611" t="str">
            <v>SOUTHLAND</v>
          </cell>
          <cell r="E2611" t="str">
            <v>Regional Connector</v>
          </cell>
          <cell r="F2611" t="str">
            <v>U</v>
          </cell>
          <cell r="G2611">
            <v>15.34220481</v>
          </cell>
        </row>
        <row r="2612">
          <cell r="A2612" t="str">
            <v>CI-SOUTHLAND-Regional Distributor-R</v>
          </cell>
          <cell r="B2612" t="str">
            <v>CI</v>
          </cell>
          <cell r="C2612">
            <v>2015</v>
          </cell>
          <cell r="D2612" t="str">
            <v>SOUTHLAND</v>
          </cell>
          <cell r="E2612" t="str">
            <v>Regional Distributor</v>
          </cell>
          <cell r="F2612" t="str">
            <v>R</v>
          </cell>
          <cell r="G2612">
            <v>1.1691016999999999</v>
          </cell>
        </row>
        <row r="2613">
          <cell r="A2613" t="str">
            <v>CI-SOUTHLAND-Regional Distributor-U</v>
          </cell>
          <cell r="B2613" t="str">
            <v>CI</v>
          </cell>
          <cell r="C2613">
            <v>2015</v>
          </cell>
          <cell r="D2613" t="str">
            <v>SOUTHLAND</v>
          </cell>
          <cell r="E2613" t="str">
            <v>Regional Distributor</v>
          </cell>
          <cell r="F2613" t="str">
            <v>U</v>
          </cell>
          <cell r="G2613">
            <v>3.8029193299999999</v>
          </cell>
        </row>
        <row r="2614">
          <cell r="A2614" t="str">
            <v>CI-STH CANTERBURY-All-R</v>
          </cell>
          <cell r="B2614" t="str">
            <v>CI</v>
          </cell>
          <cell r="C2614">
            <v>2015</v>
          </cell>
          <cell r="D2614" t="str">
            <v>STH CANTERBURY</v>
          </cell>
          <cell r="E2614" t="str">
            <v>All</v>
          </cell>
          <cell r="F2614" t="str">
            <v>R</v>
          </cell>
          <cell r="G2614">
            <v>3.59823621</v>
          </cell>
        </row>
        <row r="2615">
          <cell r="A2615" t="str">
            <v>CI-STH CANTERBURY-All-U</v>
          </cell>
          <cell r="B2615" t="str">
            <v>CI</v>
          </cell>
          <cell r="C2615">
            <v>2015</v>
          </cell>
          <cell r="D2615" t="str">
            <v>STH CANTERBURY</v>
          </cell>
          <cell r="E2615" t="str">
            <v>All</v>
          </cell>
          <cell r="F2615" t="str">
            <v>U</v>
          </cell>
          <cell r="G2615">
            <v>33.962747980000003</v>
          </cell>
        </row>
        <row r="2616">
          <cell r="A2616" t="str">
            <v>CI-STH CANTERBURY-National Strategic-All</v>
          </cell>
          <cell r="B2616" t="str">
            <v>CI</v>
          </cell>
          <cell r="C2616">
            <v>2015</v>
          </cell>
          <cell r="D2616" t="str">
            <v>STH CANTERBURY</v>
          </cell>
          <cell r="E2616" t="str">
            <v>National Strategic</v>
          </cell>
          <cell r="F2616" t="str">
            <v>All</v>
          </cell>
          <cell r="G2616">
            <v>11.021302309999999</v>
          </cell>
        </row>
        <row r="2617">
          <cell r="A2617" t="str">
            <v>CI-STH CANTERBURY-National Strategic-R</v>
          </cell>
          <cell r="B2617" t="str">
            <v>CI</v>
          </cell>
          <cell r="C2617">
            <v>2015</v>
          </cell>
          <cell r="D2617" t="str">
            <v>STH CANTERBURY</v>
          </cell>
          <cell r="E2617" t="str">
            <v>National Strategic</v>
          </cell>
          <cell r="F2617" t="str">
            <v>R</v>
          </cell>
          <cell r="G2617">
            <v>3.3201201199999999</v>
          </cell>
        </row>
        <row r="2618">
          <cell r="A2618" t="str">
            <v>CI-STH CANTERBURY-Regional Connector-All</v>
          </cell>
          <cell r="B2618" t="str">
            <v>CI</v>
          </cell>
          <cell r="C2618">
            <v>2015</v>
          </cell>
          <cell r="D2618" t="str">
            <v>STH CANTERBURY</v>
          </cell>
          <cell r="E2618" t="str">
            <v>Regional Connector</v>
          </cell>
          <cell r="F2618" t="str">
            <v>All</v>
          </cell>
          <cell r="G2618">
            <v>4.6981517100000003</v>
          </cell>
        </row>
        <row r="2619">
          <cell r="A2619" t="str">
            <v>CI-STH CANTERBURY-Regional Connector-R</v>
          </cell>
          <cell r="B2619" t="str">
            <v>CI</v>
          </cell>
          <cell r="C2619">
            <v>2015</v>
          </cell>
          <cell r="D2619" t="str">
            <v>STH CANTERBURY</v>
          </cell>
          <cell r="E2619" t="str">
            <v>Regional Connector</v>
          </cell>
          <cell r="F2619" t="str">
            <v>R</v>
          </cell>
          <cell r="G2619">
            <v>4.3552733000000003</v>
          </cell>
        </row>
        <row r="2620">
          <cell r="A2620" t="str">
            <v>CI-STH CANTERBURY-Regional Connector-U</v>
          </cell>
          <cell r="B2620" t="str">
            <v>CI</v>
          </cell>
          <cell r="C2620">
            <v>2015</v>
          </cell>
          <cell r="D2620" t="str">
            <v>STH CANTERBURY</v>
          </cell>
          <cell r="E2620" t="str">
            <v>Regional Connector</v>
          </cell>
          <cell r="F2620" t="str">
            <v>U</v>
          </cell>
          <cell r="G2620">
            <v>14.307805200000001</v>
          </cell>
        </row>
        <row r="2621">
          <cell r="A2621" t="str">
            <v>CI-STH CANTERBURY-Regional Distributor-All</v>
          </cell>
          <cell r="B2621" t="str">
            <v>CI</v>
          </cell>
          <cell r="C2621">
            <v>2015</v>
          </cell>
          <cell r="D2621" t="str">
            <v>STH CANTERBURY</v>
          </cell>
          <cell r="E2621" t="str">
            <v>Regional Distributor</v>
          </cell>
          <cell r="F2621" t="str">
            <v>All</v>
          </cell>
          <cell r="G2621">
            <v>3.4360767999999999</v>
          </cell>
        </row>
        <row r="2622">
          <cell r="A2622" t="str">
            <v>CI-STH CANTERBURY-Regional Distributor-R</v>
          </cell>
          <cell r="B2622" t="str">
            <v>CI</v>
          </cell>
          <cell r="C2622">
            <v>2015</v>
          </cell>
          <cell r="D2622" t="str">
            <v>STH CANTERBURY</v>
          </cell>
          <cell r="E2622" t="str">
            <v>Regional Distributor</v>
          </cell>
          <cell r="F2622" t="str">
            <v>R</v>
          </cell>
          <cell r="G2622">
            <v>2.8284820100000001</v>
          </cell>
        </row>
        <row r="2623">
          <cell r="A2623" t="str">
            <v>CI-STH CANTERBURY-Regional Distributor-U</v>
          </cell>
          <cell r="B2623" t="str">
            <v>CI</v>
          </cell>
          <cell r="C2623">
            <v>2015</v>
          </cell>
          <cell r="D2623" t="str">
            <v>STH CANTERBURY</v>
          </cell>
          <cell r="E2623" t="str">
            <v>Regional Distributor</v>
          </cell>
          <cell r="F2623" t="str">
            <v>U</v>
          </cell>
          <cell r="G2623">
            <v>11.220688519999999</v>
          </cell>
        </row>
        <row r="2624">
          <cell r="A2624" t="str">
            <v>CI-TAURANGA CITY-All-All</v>
          </cell>
          <cell r="B2624" t="str">
            <v>CI</v>
          </cell>
          <cell r="C2624">
            <v>2015</v>
          </cell>
          <cell r="D2624" t="str">
            <v>TAURANGA CITY</v>
          </cell>
          <cell r="E2624" t="str">
            <v>All</v>
          </cell>
          <cell r="F2624" t="str">
            <v>All</v>
          </cell>
          <cell r="G2624">
            <v>9.4722954399999999</v>
          </cell>
        </row>
        <row r="2625">
          <cell r="A2625" t="str">
            <v>CI-TAURANGA CITY-All-R</v>
          </cell>
          <cell r="B2625" t="str">
            <v>CI</v>
          </cell>
          <cell r="C2625">
            <v>2015</v>
          </cell>
          <cell r="D2625" t="str">
            <v>TAURANGA CITY</v>
          </cell>
          <cell r="E2625" t="str">
            <v>All</v>
          </cell>
          <cell r="F2625" t="str">
            <v>R</v>
          </cell>
          <cell r="G2625">
            <v>3.5520264400000001</v>
          </cell>
        </row>
        <row r="2626">
          <cell r="A2626" t="str">
            <v>CI-TAURANGA CITY-High Volume-All</v>
          </cell>
          <cell r="B2626" t="str">
            <v>CI</v>
          </cell>
          <cell r="C2626">
            <v>2015</v>
          </cell>
          <cell r="D2626" t="str">
            <v>TAURANGA CITY</v>
          </cell>
          <cell r="E2626" t="str">
            <v>High Volume</v>
          </cell>
          <cell r="F2626" t="str">
            <v>All</v>
          </cell>
          <cell r="G2626">
            <v>10.714329680000001</v>
          </cell>
        </row>
        <row r="2627">
          <cell r="A2627" t="str">
            <v>CI-TAURANGA CITY-High Volume-R</v>
          </cell>
          <cell r="B2627" t="str">
            <v>CI</v>
          </cell>
          <cell r="C2627">
            <v>2015</v>
          </cell>
          <cell r="D2627" t="str">
            <v>TAURANGA CITY</v>
          </cell>
          <cell r="E2627" t="str">
            <v>High Volume</v>
          </cell>
          <cell r="F2627" t="str">
            <v>R</v>
          </cell>
          <cell r="G2627">
            <v>4.0878111800000001</v>
          </cell>
        </row>
        <row r="2628">
          <cell r="A2628" t="str">
            <v>CI-TAURANGA CITY-High Volume-U</v>
          </cell>
          <cell r="B2628" t="str">
            <v>CI</v>
          </cell>
          <cell r="C2628">
            <v>2015</v>
          </cell>
          <cell r="D2628" t="str">
            <v>TAURANGA CITY</v>
          </cell>
          <cell r="E2628" t="str">
            <v>High Volume</v>
          </cell>
          <cell r="F2628" t="str">
            <v>U</v>
          </cell>
          <cell r="G2628">
            <v>12.92961521</v>
          </cell>
        </row>
        <row r="2629">
          <cell r="A2629" t="str">
            <v>CI-TAURANGA CITY-Regional Distributor-All</v>
          </cell>
          <cell r="B2629" t="str">
            <v>CI</v>
          </cell>
          <cell r="C2629">
            <v>2015</v>
          </cell>
          <cell r="D2629" t="str">
            <v>TAURANGA CITY</v>
          </cell>
          <cell r="E2629" t="str">
            <v>Regional Distributor</v>
          </cell>
          <cell r="F2629" t="str">
            <v>All</v>
          </cell>
          <cell r="G2629">
            <v>0</v>
          </cell>
        </row>
        <row r="2630">
          <cell r="A2630" t="str">
            <v>CI-TAURANGA CITY-Regional Distributor-R</v>
          </cell>
          <cell r="B2630" t="str">
            <v>CI</v>
          </cell>
          <cell r="C2630">
            <v>2015</v>
          </cell>
          <cell r="D2630" t="str">
            <v>TAURANGA CITY</v>
          </cell>
          <cell r="E2630" t="str">
            <v>Regional Distributor</v>
          </cell>
          <cell r="F2630" t="str">
            <v>R</v>
          </cell>
          <cell r="G2630">
            <v>0</v>
          </cell>
        </row>
        <row r="2631">
          <cell r="A2631" t="str">
            <v>CI-TAURANGA CITY-Regional Strategic-R</v>
          </cell>
          <cell r="B2631" t="str">
            <v>CI</v>
          </cell>
          <cell r="C2631">
            <v>2015</v>
          </cell>
          <cell r="D2631" t="str">
            <v>TAURANGA CITY</v>
          </cell>
          <cell r="E2631" t="str">
            <v>Regional Strategic</v>
          </cell>
          <cell r="F2631" t="str">
            <v>R</v>
          </cell>
          <cell r="G2631">
            <v>5.64147658</v>
          </cell>
        </row>
        <row r="2632">
          <cell r="A2632" t="str">
            <v>CI-TAURANGA CITY-Regional Strategic-U</v>
          </cell>
          <cell r="B2632" t="str">
            <v>CI</v>
          </cell>
          <cell r="C2632">
            <v>2015</v>
          </cell>
          <cell r="D2632" t="str">
            <v>TAURANGA CITY</v>
          </cell>
          <cell r="E2632" t="str">
            <v>Regional Strategic</v>
          </cell>
          <cell r="F2632" t="str">
            <v>U</v>
          </cell>
          <cell r="G2632">
            <v>9.3077368800000002</v>
          </cell>
        </row>
        <row r="2633">
          <cell r="A2633" t="str">
            <v>CI-Unknown-All-R</v>
          </cell>
          <cell r="B2633" t="str">
            <v>CI</v>
          </cell>
          <cell r="C2633">
            <v>2015</v>
          </cell>
          <cell r="D2633" t="str">
            <v>Unknown</v>
          </cell>
          <cell r="E2633" t="str">
            <v>All</v>
          </cell>
          <cell r="F2633" t="str">
            <v>R</v>
          </cell>
          <cell r="G2633">
            <v>0.72478936999999999</v>
          </cell>
        </row>
        <row r="2634">
          <cell r="A2634" t="str">
            <v>CI-Unknown-Regional Strategic-All</v>
          </cell>
          <cell r="B2634" t="str">
            <v>CI</v>
          </cell>
          <cell r="C2634">
            <v>2015</v>
          </cell>
          <cell r="D2634" t="str">
            <v>Unknown</v>
          </cell>
          <cell r="E2634" t="str">
            <v>Regional Strategic</v>
          </cell>
          <cell r="F2634" t="str">
            <v>All</v>
          </cell>
        </row>
        <row r="2635">
          <cell r="A2635" t="str">
            <v>CI-WELLINGTON-All-U</v>
          </cell>
          <cell r="B2635" t="str">
            <v>CI</v>
          </cell>
          <cell r="C2635">
            <v>2015</v>
          </cell>
          <cell r="D2635" t="str">
            <v>WELLINGTON</v>
          </cell>
          <cell r="E2635" t="str">
            <v>All</v>
          </cell>
          <cell r="F2635" t="str">
            <v>U</v>
          </cell>
          <cell r="G2635">
            <v>15.01009043</v>
          </cell>
        </row>
        <row r="2636">
          <cell r="A2636" t="str">
            <v>CI-WELLINGTON-High Volume-All</v>
          </cell>
          <cell r="B2636" t="str">
            <v>CI</v>
          </cell>
          <cell r="C2636">
            <v>2015</v>
          </cell>
          <cell r="D2636" t="str">
            <v>WELLINGTON</v>
          </cell>
          <cell r="E2636" t="str">
            <v>High Volume</v>
          </cell>
          <cell r="F2636" t="str">
            <v>All</v>
          </cell>
          <cell r="G2636">
            <v>2.5518572900000001</v>
          </cell>
        </row>
        <row r="2637">
          <cell r="A2637" t="str">
            <v>CI-WELLINGTON-High Volume-R</v>
          </cell>
          <cell r="B2637" t="str">
            <v>CI</v>
          </cell>
          <cell r="C2637">
            <v>2015</v>
          </cell>
          <cell r="D2637" t="str">
            <v>WELLINGTON</v>
          </cell>
          <cell r="E2637" t="str">
            <v>High Volume</v>
          </cell>
          <cell r="F2637" t="str">
            <v>R</v>
          </cell>
          <cell r="G2637">
            <v>0.75009998</v>
          </cell>
        </row>
        <row r="2638">
          <cell r="A2638" t="str">
            <v>CI-WELLINGTON-High Volume-U</v>
          </cell>
          <cell r="B2638" t="str">
            <v>CI</v>
          </cell>
          <cell r="C2638">
            <v>2015</v>
          </cell>
          <cell r="D2638" t="str">
            <v>WELLINGTON</v>
          </cell>
          <cell r="E2638" t="str">
            <v>High Volume</v>
          </cell>
          <cell r="F2638" t="str">
            <v>U</v>
          </cell>
          <cell r="G2638">
            <v>12.734270329999999</v>
          </cell>
        </row>
        <row r="2639">
          <cell r="A2639" t="str">
            <v>CI-WELLINGTON-Regional Distributor-All</v>
          </cell>
          <cell r="B2639" t="str">
            <v>CI</v>
          </cell>
          <cell r="C2639">
            <v>2015</v>
          </cell>
          <cell r="D2639" t="str">
            <v>WELLINGTON</v>
          </cell>
          <cell r="E2639" t="str">
            <v>Regional Distributor</v>
          </cell>
          <cell r="F2639" t="str">
            <v>All</v>
          </cell>
          <cell r="G2639">
            <v>3.3092707699999999</v>
          </cell>
        </row>
        <row r="2640">
          <cell r="A2640" t="str">
            <v>CI-WELLINGTON-Regional Distributor-U</v>
          </cell>
          <cell r="B2640" t="str">
            <v>CI</v>
          </cell>
          <cell r="C2640">
            <v>2015</v>
          </cell>
          <cell r="D2640" t="str">
            <v>WELLINGTON</v>
          </cell>
          <cell r="E2640" t="str">
            <v>Regional Distributor</v>
          </cell>
          <cell r="F2640" t="str">
            <v>U</v>
          </cell>
          <cell r="G2640">
            <v>9.9071294499999993</v>
          </cell>
        </row>
        <row r="2641">
          <cell r="A2641" t="str">
            <v>CI-WEST COAST-All-All</v>
          </cell>
          <cell r="B2641" t="str">
            <v>CI</v>
          </cell>
          <cell r="C2641">
            <v>2015</v>
          </cell>
          <cell r="D2641" t="str">
            <v>WEST COAST</v>
          </cell>
          <cell r="E2641" t="str">
            <v>All</v>
          </cell>
          <cell r="F2641" t="str">
            <v>All</v>
          </cell>
          <cell r="G2641">
            <v>1.27735537</v>
          </cell>
        </row>
        <row r="2642">
          <cell r="A2642" t="str">
            <v>CI-WEST COAST-Regional Distributor-R</v>
          </cell>
          <cell r="B2642" t="str">
            <v>CI</v>
          </cell>
          <cell r="C2642">
            <v>2015</v>
          </cell>
          <cell r="D2642" t="str">
            <v>WEST COAST</v>
          </cell>
          <cell r="E2642" t="str">
            <v>Regional Distributor</v>
          </cell>
          <cell r="F2642" t="str">
            <v>R</v>
          </cell>
          <cell r="G2642">
            <v>1.2667057399999999</v>
          </cell>
        </row>
        <row r="2643">
          <cell r="A2643" t="str">
            <v>CI-WEST COAST-Regional Strategic-U</v>
          </cell>
          <cell r="B2643" t="str">
            <v>CI</v>
          </cell>
          <cell r="C2643">
            <v>2015</v>
          </cell>
          <cell r="D2643" t="str">
            <v>WEST COAST</v>
          </cell>
          <cell r="E2643" t="str">
            <v>Regional Strategic</v>
          </cell>
          <cell r="F2643" t="str">
            <v>U</v>
          </cell>
          <cell r="G2643">
            <v>23.097522869999999</v>
          </cell>
        </row>
        <row r="2644">
          <cell r="A2644" t="str">
            <v>CI-WEST WAIKATO-All-All</v>
          </cell>
          <cell r="B2644" t="str">
            <v>CI</v>
          </cell>
          <cell r="C2644">
            <v>2015</v>
          </cell>
          <cell r="D2644" t="str">
            <v>WEST WAIKATO</v>
          </cell>
          <cell r="E2644" t="str">
            <v>All</v>
          </cell>
          <cell r="F2644" t="str">
            <v>All</v>
          </cell>
          <cell r="G2644">
            <v>1.7745399799999999</v>
          </cell>
        </row>
        <row r="2645">
          <cell r="A2645" t="str">
            <v>CI-WEST WAIKATO-All-R</v>
          </cell>
          <cell r="B2645" t="str">
            <v>CI</v>
          </cell>
          <cell r="C2645">
            <v>2015</v>
          </cell>
          <cell r="D2645" t="str">
            <v>WEST WAIKATO</v>
          </cell>
          <cell r="E2645" t="str">
            <v>All</v>
          </cell>
          <cell r="F2645" t="str">
            <v>R</v>
          </cell>
          <cell r="G2645">
            <v>1.31152347</v>
          </cell>
        </row>
        <row r="2646">
          <cell r="A2646" t="str">
            <v>CI-WEST WAIKATO-All-U</v>
          </cell>
          <cell r="B2646" t="str">
            <v>CI</v>
          </cell>
          <cell r="C2646">
            <v>2015</v>
          </cell>
          <cell r="D2646" t="str">
            <v>WEST WAIKATO</v>
          </cell>
          <cell r="E2646" t="str">
            <v>All</v>
          </cell>
          <cell r="F2646" t="str">
            <v>U</v>
          </cell>
          <cell r="G2646">
            <v>5.2747380100000001</v>
          </cell>
        </row>
        <row r="2647">
          <cell r="A2647" t="str">
            <v>CI-WEST WAIKATO-High Volume-R</v>
          </cell>
          <cell r="B2647" t="str">
            <v>CI</v>
          </cell>
          <cell r="C2647">
            <v>2015</v>
          </cell>
          <cell r="D2647" t="str">
            <v>WEST WAIKATO</v>
          </cell>
          <cell r="E2647" t="str">
            <v>High Volume</v>
          </cell>
          <cell r="F2647" t="str">
            <v>R</v>
          </cell>
          <cell r="G2647">
            <v>1.8234655500000001</v>
          </cell>
        </row>
        <row r="2648">
          <cell r="A2648" t="str">
            <v>CI-WEST WAIKATO-High Volume-U</v>
          </cell>
          <cell r="B2648" t="str">
            <v>CI</v>
          </cell>
          <cell r="C2648">
            <v>2015</v>
          </cell>
          <cell r="D2648" t="str">
            <v>WEST WAIKATO</v>
          </cell>
          <cell r="E2648" t="str">
            <v>High Volume</v>
          </cell>
          <cell r="F2648" t="str">
            <v>U</v>
          </cell>
          <cell r="G2648">
            <v>6.74038761</v>
          </cell>
        </row>
        <row r="2649">
          <cell r="A2649" t="str">
            <v>CI-WEST WAIKATO-Regional Distributor-U</v>
          </cell>
          <cell r="B2649" t="str">
            <v>CI</v>
          </cell>
          <cell r="C2649">
            <v>2015</v>
          </cell>
          <cell r="D2649" t="str">
            <v>WEST WAIKATO</v>
          </cell>
          <cell r="E2649" t="str">
            <v>Regional Distributor</v>
          </cell>
          <cell r="F2649" t="str">
            <v>U</v>
          </cell>
          <cell r="G2649">
            <v>3.8055085700000002</v>
          </cell>
        </row>
        <row r="2650">
          <cell r="A2650" t="str">
            <v>CI-WEST WHANGANUI-National Strategic-R</v>
          </cell>
          <cell r="B2650" t="str">
            <v>CI</v>
          </cell>
          <cell r="C2650">
            <v>2015</v>
          </cell>
          <cell r="D2650" t="str">
            <v>WEST WHANGANUI</v>
          </cell>
          <cell r="E2650" t="str">
            <v>National Strategic</v>
          </cell>
          <cell r="F2650" t="str">
            <v>R</v>
          </cell>
          <cell r="G2650">
            <v>1.87625683</v>
          </cell>
        </row>
        <row r="2651">
          <cell r="A2651" t="str">
            <v>CI-WEST WHANGANUI-Regional Connector-R</v>
          </cell>
          <cell r="B2651" t="str">
            <v>CI</v>
          </cell>
          <cell r="C2651">
            <v>2015</v>
          </cell>
          <cell r="D2651" t="str">
            <v>WEST WHANGANUI</v>
          </cell>
          <cell r="E2651" t="str">
            <v>Regional Connector</v>
          </cell>
          <cell r="F2651" t="str">
            <v>R</v>
          </cell>
          <cell r="G2651">
            <v>1.6155529099999999</v>
          </cell>
        </row>
        <row r="2652">
          <cell r="A2652" t="str">
            <v>CI-WEST WHANGANUI-Regional Connector-U</v>
          </cell>
          <cell r="B2652" t="str">
            <v>CI</v>
          </cell>
          <cell r="C2652">
            <v>2015</v>
          </cell>
          <cell r="D2652" t="str">
            <v>WEST WHANGANUI</v>
          </cell>
          <cell r="E2652" t="str">
            <v>Regional Connector</v>
          </cell>
          <cell r="F2652" t="str">
            <v>U</v>
          </cell>
          <cell r="G2652">
            <v>11.71138367</v>
          </cell>
        </row>
        <row r="2653">
          <cell r="A2653" t="str">
            <v>CI-WEST WHANGANUI-Regional Distributor-All</v>
          </cell>
          <cell r="B2653" t="str">
            <v>CI</v>
          </cell>
          <cell r="C2653">
            <v>2015</v>
          </cell>
          <cell r="D2653" t="str">
            <v>WEST WHANGANUI</v>
          </cell>
          <cell r="E2653" t="str">
            <v>Regional Distributor</v>
          </cell>
          <cell r="F2653" t="str">
            <v>All</v>
          </cell>
          <cell r="G2653">
            <v>2.22517744</v>
          </cell>
        </row>
        <row r="2654">
          <cell r="A2654" t="str">
            <v>CI-WEST WHANGANUI-Regional Distributor-U</v>
          </cell>
          <cell r="B2654" t="str">
            <v>CI</v>
          </cell>
          <cell r="C2654">
            <v>2015</v>
          </cell>
          <cell r="D2654" t="str">
            <v>WEST WHANGANUI</v>
          </cell>
          <cell r="E2654" t="str">
            <v>Regional Distributor</v>
          </cell>
          <cell r="F2654" t="str">
            <v>U</v>
          </cell>
          <cell r="G2654">
            <v>20.724007690000001</v>
          </cell>
        </row>
        <row r="2655">
          <cell r="A2655" t="str">
            <v>CI-WEST WHANGANUI-Regional Strategic-All</v>
          </cell>
          <cell r="B2655" t="str">
            <v>CI</v>
          </cell>
          <cell r="C2655">
            <v>2015</v>
          </cell>
          <cell r="D2655" t="str">
            <v>WEST WHANGANUI</v>
          </cell>
          <cell r="E2655" t="str">
            <v>Regional Strategic</v>
          </cell>
          <cell r="F2655" t="str">
            <v>All</v>
          </cell>
          <cell r="G2655">
            <v>4.8866468200000002</v>
          </cell>
        </row>
        <row r="2656">
          <cell r="A2656" t="str">
            <v>SCI-Auckland Alliance-All-All</v>
          </cell>
          <cell r="B2656" t="str">
            <v>SCI</v>
          </cell>
          <cell r="C2656">
            <v>2015</v>
          </cell>
          <cell r="D2656" t="str">
            <v>AUCK ALLIANCE</v>
          </cell>
          <cell r="E2656" t="str">
            <v>All</v>
          </cell>
          <cell r="F2656" t="str">
            <v>All</v>
          </cell>
          <cell r="G2656">
            <v>3.9090183700000001</v>
          </cell>
        </row>
        <row r="2657">
          <cell r="A2657" t="str">
            <v>SCI-Auckland Alliance-All-R</v>
          </cell>
          <cell r="B2657" t="str">
            <v>SCI</v>
          </cell>
          <cell r="C2657">
            <v>2015</v>
          </cell>
          <cell r="D2657" t="str">
            <v>AUCK ALLIANCE</v>
          </cell>
          <cell r="E2657" t="str">
            <v>All</v>
          </cell>
          <cell r="F2657" t="str">
            <v>R</v>
          </cell>
          <cell r="G2657">
            <v>3.7638387299999998</v>
          </cell>
        </row>
        <row r="2658">
          <cell r="A2658" t="str">
            <v>SCI-Auckland Alliance-All-U</v>
          </cell>
          <cell r="B2658" t="str">
            <v>SCI</v>
          </cell>
          <cell r="C2658">
            <v>2015</v>
          </cell>
          <cell r="D2658" t="str">
            <v>AUCK ALLIANCE</v>
          </cell>
          <cell r="E2658" t="str">
            <v>All</v>
          </cell>
          <cell r="F2658" t="str">
            <v>U</v>
          </cell>
          <cell r="G2658">
            <v>6.9428429600000001</v>
          </cell>
        </row>
        <row r="2659">
          <cell r="A2659" t="str">
            <v>SCI-Auckland Alliance-High Volume-All</v>
          </cell>
          <cell r="B2659" t="str">
            <v>SCI</v>
          </cell>
          <cell r="C2659">
            <v>2015</v>
          </cell>
          <cell r="D2659" t="str">
            <v>AUCK ALLIANCE</v>
          </cell>
          <cell r="E2659" t="str">
            <v>High Volume</v>
          </cell>
          <cell r="F2659" t="str">
            <v>All</v>
          </cell>
          <cell r="G2659">
            <v>3.9058774700000001</v>
          </cell>
        </row>
        <row r="2660">
          <cell r="A2660" t="str">
            <v>SCI-Auckland Alliance-High Volume-R</v>
          </cell>
          <cell r="B2660" t="str">
            <v>SCI</v>
          </cell>
          <cell r="C2660">
            <v>2015</v>
          </cell>
          <cell r="D2660" t="str">
            <v>AUCK ALLIANCE</v>
          </cell>
          <cell r="E2660" t="str">
            <v>High Volume</v>
          </cell>
          <cell r="F2660" t="str">
            <v>R</v>
          </cell>
          <cell r="G2660">
            <v>3.76097452</v>
          </cell>
        </row>
        <row r="2661">
          <cell r="A2661" t="str">
            <v>SCI-Auckland Alliance-High Volume-U</v>
          </cell>
          <cell r="B2661" t="str">
            <v>SCI</v>
          </cell>
          <cell r="C2661">
            <v>2015</v>
          </cell>
          <cell r="D2661" t="str">
            <v>AUCK ALLIANCE</v>
          </cell>
          <cell r="E2661" t="str">
            <v>High Volume</v>
          </cell>
          <cell r="F2661" t="str">
            <v>U</v>
          </cell>
          <cell r="G2661">
            <v>7.3905259699999997</v>
          </cell>
        </row>
        <row r="2662">
          <cell r="A2662" t="str">
            <v>SCI-Auckland Alliance-Regional Connector-All</v>
          </cell>
          <cell r="B2662" t="str">
            <v>SCI</v>
          </cell>
          <cell r="C2662">
            <v>2015</v>
          </cell>
          <cell r="D2662" t="str">
            <v>AUCK ALLIANCE</v>
          </cell>
          <cell r="E2662" t="str">
            <v>Regional Connector</v>
          </cell>
          <cell r="F2662" t="str">
            <v>All</v>
          </cell>
          <cell r="G2662">
            <v>3.99554469</v>
          </cell>
        </row>
        <row r="2663">
          <cell r="A2663" t="str">
            <v>SCI-Auckland Alliance-Regional Connector-R</v>
          </cell>
          <cell r="B2663" t="str">
            <v>SCI</v>
          </cell>
          <cell r="C2663">
            <v>2015</v>
          </cell>
          <cell r="D2663" t="str">
            <v>AUCK ALLIANCE</v>
          </cell>
          <cell r="E2663" t="str">
            <v>Regional Connector</v>
          </cell>
          <cell r="F2663" t="str">
            <v>R</v>
          </cell>
          <cell r="G2663">
            <v>3.8589998099999998</v>
          </cell>
        </row>
        <row r="2664">
          <cell r="A2664" t="str">
            <v>SCI-Auckland Alliance-Regional Connector-U</v>
          </cell>
          <cell r="B2664" t="str">
            <v>SCI</v>
          </cell>
          <cell r="C2664">
            <v>2015</v>
          </cell>
          <cell r="D2664" t="str">
            <v>AUCK ALLIANCE</v>
          </cell>
          <cell r="E2664" t="str">
            <v>Regional Connector</v>
          </cell>
          <cell r="F2664" t="str">
            <v>U</v>
          </cell>
          <cell r="G2664">
            <v>4.5285412200000001</v>
          </cell>
        </row>
        <row r="2665">
          <cell r="A2665" t="str">
            <v>SCI-BOP EAST-All-All</v>
          </cell>
          <cell r="B2665" t="str">
            <v>SCI</v>
          </cell>
          <cell r="C2665">
            <v>2015</v>
          </cell>
          <cell r="D2665" t="str">
            <v>BOP EAST</v>
          </cell>
          <cell r="E2665" t="str">
            <v>All</v>
          </cell>
          <cell r="F2665" t="str">
            <v>All</v>
          </cell>
          <cell r="G2665">
            <v>8.7756291399999995</v>
          </cell>
        </row>
        <row r="2666">
          <cell r="A2666" t="str">
            <v>SCI-BOP EAST-All-R</v>
          </cell>
          <cell r="B2666" t="str">
            <v>SCI</v>
          </cell>
          <cell r="C2666">
            <v>2015</v>
          </cell>
          <cell r="D2666" t="str">
            <v>BOP EAST</v>
          </cell>
          <cell r="E2666" t="str">
            <v>All</v>
          </cell>
          <cell r="F2666" t="str">
            <v>R</v>
          </cell>
          <cell r="G2666">
            <v>8.4373978399999991</v>
          </cell>
        </row>
        <row r="2667">
          <cell r="A2667" t="str">
            <v>SCI-BOP EAST-All-U</v>
          </cell>
          <cell r="B2667" t="str">
            <v>SCI</v>
          </cell>
          <cell r="C2667">
            <v>2015</v>
          </cell>
          <cell r="D2667" t="str">
            <v>BOP EAST</v>
          </cell>
          <cell r="E2667" t="str">
            <v>All</v>
          </cell>
          <cell r="F2667" t="str">
            <v>U</v>
          </cell>
          <cell r="G2667">
            <v>13.46498122</v>
          </cell>
        </row>
        <row r="2668">
          <cell r="A2668" t="str">
            <v>SCI-BOP EAST-Regional Connector-All</v>
          </cell>
          <cell r="B2668" t="str">
            <v>SCI</v>
          </cell>
          <cell r="C2668">
            <v>2015</v>
          </cell>
          <cell r="D2668" t="str">
            <v>BOP EAST</v>
          </cell>
          <cell r="E2668" t="str">
            <v>Regional Connector</v>
          </cell>
          <cell r="F2668" t="str">
            <v>All</v>
          </cell>
          <cell r="G2668">
            <v>7.8072899099999997</v>
          </cell>
        </row>
        <row r="2669">
          <cell r="A2669" t="str">
            <v>SCI-BOP EAST-Regional Connector-R</v>
          </cell>
          <cell r="B2669" t="str">
            <v>SCI</v>
          </cell>
          <cell r="C2669">
            <v>2015</v>
          </cell>
          <cell r="D2669" t="str">
            <v>BOP EAST</v>
          </cell>
          <cell r="E2669" t="str">
            <v>Regional Connector</v>
          </cell>
          <cell r="F2669" t="str">
            <v>R</v>
          </cell>
          <cell r="G2669">
            <v>7.5851779300000004</v>
          </cell>
        </row>
        <row r="2670">
          <cell r="A2670" t="str">
            <v>SCI-BOP EAST-Regional Connector-U</v>
          </cell>
          <cell r="B2670" t="str">
            <v>SCI</v>
          </cell>
          <cell r="C2670">
            <v>2015</v>
          </cell>
          <cell r="D2670" t="str">
            <v>BOP EAST</v>
          </cell>
          <cell r="E2670" t="str">
            <v>Regional Connector</v>
          </cell>
          <cell r="F2670" t="str">
            <v>U</v>
          </cell>
          <cell r="G2670">
            <v>10.55071502</v>
          </cell>
        </row>
        <row r="2671">
          <cell r="A2671" t="str">
            <v>SCI-BOP EAST-Regional Distributor-All</v>
          </cell>
          <cell r="B2671" t="str">
            <v>SCI</v>
          </cell>
          <cell r="C2671">
            <v>2015</v>
          </cell>
          <cell r="D2671" t="str">
            <v>BOP EAST</v>
          </cell>
          <cell r="E2671" t="str">
            <v>Regional Distributor</v>
          </cell>
          <cell r="F2671" t="str">
            <v>All</v>
          </cell>
          <cell r="G2671">
            <v>9.8766761200000008</v>
          </cell>
        </row>
        <row r="2672">
          <cell r="A2672" t="str">
            <v>SCI-BOP EAST-Regional Distributor-R</v>
          </cell>
          <cell r="B2672" t="str">
            <v>SCI</v>
          </cell>
          <cell r="C2672">
            <v>2015</v>
          </cell>
          <cell r="D2672" t="str">
            <v>BOP EAST</v>
          </cell>
          <cell r="E2672" t="str">
            <v>Regional Distributor</v>
          </cell>
          <cell r="F2672" t="str">
            <v>R</v>
          </cell>
          <cell r="G2672">
            <v>9.3896438999999994</v>
          </cell>
        </row>
        <row r="2673">
          <cell r="A2673" t="str">
            <v>SCI-BOP EAST-Regional Distributor-U</v>
          </cell>
          <cell r="B2673" t="str">
            <v>SCI</v>
          </cell>
          <cell r="C2673">
            <v>2015</v>
          </cell>
          <cell r="D2673" t="str">
            <v>BOP EAST</v>
          </cell>
          <cell r="E2673" t="str">
            <v>Regional Distributor</v>
          </cell>
          <cell r="F2673" t="str">
            <v>U</v>
          </cell>
          <cell r="G2673">
            <v>17.699657240000001</v>
          </cell>
        </row>
        <row r="2674">
          <cell r="A2674" t="str">
            <v>SCI-BOP WEST-All-All</v>
          </cell>
          <cell r="B2674" t="str">
            <v>SCI</v>
          </cell>
          <cell r="C2674">
            <v>2015</v>
          </cell>
          <cell r="D2674" t="str">
            <v>BOP WEST</v>
          </cell>
          <cell r="E2674" t="str">
            <v>All</v>
          </cell>
          <cell r="F2674" t="str">
            <v>All</v>
          </cell>
          <cell r="G2674">
            <v>8.9400678500000001</v>
          </cell>
        </row>
        <row r="2675">
          <cell r="A2675" t="str">
            <v>SCI-BOP WEST-All-R</v>
          </cell>
          <cell r="B2675" t="str">
            <v>SCI</v>
          </cell>
          <cell r="C2675">
            <v>2015</v>
          </cell>
          <cell r="D2675" t="str">
            <v>BOP WEST</v>
          </cell>
          <cell r="E2675" t="str">
            <v>All</v>
          </cell>
          <cell r="F2675" t="str">
            <v>R</v>
          </cell>
          <cell r="G2675">
            <v>8.9269085599999993</v>
          </cell>
        </row>
        <row r="2676">
          <cell r="A2676" t="str">
            <v>SCI-BOP WEST-All-U</v>
          </cell>
          <cell r="B2676" t="str">
            <v>SCI</v>
          </cell>
          <cell r="C2676">
            <v>2015</v>
          </cell>
          <cell r="D2676" t="str">
            <v>BOP WEST</v>
          </cell>
          <cell r="E2676" t="str">
            <v>All</v>
          </cell>
          <cell r="F2676" t="str">
            <v>U</v>
          </cell>
          <cell r="G2676">
            <v>9.2082603600000006</v>
          </cell>
        </row>
        <row r="2677">
          <cell r="A2677" t="str">
            <v>SCI-BOP WEST-High Volume-All</v>
          </cell>
          <cell r="B2677" t="str">
            <v>SCI</v>
          </cell>
          <cell r="C2677">
            <v>2015</v>
          </cell>
          <cell r="D2677" t="str">
            <v>BOP WEST</v>
          </cell>
          <cell r="E2677" t="str">
            <v>High Volume</v>
          </cell>
          <cell r="F2677" t="str">
            <v>All</v>
          </cell>
          <cell r="G2677">
            <v>8.8540529200000009</v>
          </cell>
        </row>
        <row r="2678">
          <cell r="A2678" t="str">
            <v>SCI-BOP WEST-High Volume-R</v>
          </cell>
          <cell r="B2678" t="str">
            <v>SCI</v>
          </cell>
          <cell r="C2678">
            <v>2015</v>
          </cell>
          <cell r="D2678" t="str">
            <v>BOP WEST</v>
          </cell>
          <cell r="E2678" t="str">
            <v>High Volume</v>
          </cell>
          <cell r="F2678" t="str">
            <v>R</v>
          </cell>
          <cell r="G2678">
            <v>8.2292089199999996</v>
          </cell>
        </row>
        <row r="2679">
          <cell r="A2679" t="str">
            <v>SCI-BOP WEST-High Volume-U</v>
          </cell>
          <cell r="B2679" t="str">
            <v>SCI</v>
          </cell>
          <cell r="C2679">
            <v>2015</v>
          </cell>
          <cell r="D2679" t="str">
            <v>BOP WEST</v>
          </cell>
          <cell r="E2679" t="str">
            <v>High Volume</v>
          </cell>
          <cell r="F2679" t="str">
            <v>U</v>
          </cell>
          <cell r="G2679">
            <v>13.631602600000001</v>
          </cell>
        </row>
        <row r="2680">
          <cell r="A2680" t="str">
            <v>SCI-BOP WEST-Regional Connector-All</v>
          </cell>
          <cell r="B2680" t="str">
            <v>SCI</v>
          </cell>
          <cell r="C2680">
            <v>2015</v>
          </cell>
          <cell r="D2680" t="str">
            <v>BOP WEST</v>
          </cell>
          <cell r="E2680" t="str">
            <v>Regional Connector</v>
          </cell>
          <cell r="F2680" t="str">
            <v>All</v>
          </cell>
          <cell r="G2680">
            <v>21.139037429999998</v>
          </cell>
        </row>
        <row r="2681">
          <cell r="A2681" t="str">
            <v>SCI-BOP WEST-Regional Connector-R</v>
          </cell>
          <cell r="B2681" t="str">
            <v>SCI</v>
          </cell>
          <cell r="C2681">
            <v>2015</v>
          </cell>
          <cell r="D2681" t="str">
            <v>BOP WEST</v>
          </cell>
          <cell r="E2681" t="str">
            <v>Regional Connector</v>
          </cell>
          <cell r="F2681" t="str">
            <v>R</v>
          </cell>
          <cell r="G2681">
            <v>21.139037429999998</v>
          </cell>
        </row>
        <row r="2682">
          <cell r="A2682" t="str">
            <v>SCI-BOP WEST-Regional Distributor-All</v>
          </cell>
          <cell r="B2682" t="str">
            <v>SCI</v>
          </cell>
          <cell r="C2682">
            <v>2015</v>
          </cell>
          <cell r="D2682" t="str">
            <v>BOP WEST</v>
          </cell>
          <cell r="E2682" t="str">
            <v>Regional Distributor</v>
          </cell>
          <cell r="F2682" t="str">
            <v>All</v>
          </cell>
          <cell r="G2682">
            <v>7.8749255199999997</v>
          </cell>
        </row>
        <row r="2683">
          <cell r="A2683" t="str">
            <v>SCI-BOP WEST-Regional Distributor-R</v>
          </cell>
          <cell r="B2683" t="str">
            <v>SCI</v>
          </cell>
          <cell r="C2683">
            <v>2015</v>
          </cell>
          <cell r="D2683" t="str">
            <v>BOP WEST</v>
          </cell>
          <cell r="E2683" t="str">
            <v>Regional Distributor</v>
          </cell>
          <cell r="F2683" t="str">
            <v>R</v>
          </cell>
          <cell r="G2683">
            <v>7.8749255199999997</v>
          </cell>
        </row>
        <row r="2684">
          <cell r="A2684" t="str">
            <v>SCI-BOP WEST-Regional Strategic-All</v>
          </cell>
          <cell r="B2684" t="str">
            <v>SCI</v>
          </cell>
          <cell r="C2684">
            <v>2015</v>
          </cell>
          <cell r="D2684" t="str">
            <v>BOP WEST</v>
          </cell>
          <cell r="E2684" t="str">
            <v>Regional Strategic</v>
          </cell>
          <cell r="F2684" t="str">
            <v>All</v>
          </cell>
          <cell r="G2684">
            <v>5.7190816800000004</v>
          </cell>
        </row>
        <row r="2685">
          <cell r="A2685" t="str">
            <v>SCI-BOP WEST-Regional Strategic-R</v>
          </cell>
          <cell r="B2685" t="str">
            <v>SCI</v>
          </cell>
          <cell r="C2685">
            <v>2015</v>
          </cell>
          <cell r="D2685" t="str">
            <v>BOP WEST</v>
          </cell>
          <cell r="E2685" t="str">
            <v>Regional Strategic</v>
          </cell>
          <cell r="F2685" t="str">
            <v>R</v>
          </cell>
          <cell r="G2685">
            <v>5.9036638699999999</v>
          </cell>
        </row>
        <row r="2686">
          <cell r="A2686" t="str">
            <v>SCI-BOP WEST-Regional Strategic-U</v>
          </cell>
          <cell r="B2686" t="str">
            <v>SCI</v>
          </cell>
          <cell r="C2686">
            <v>2015</v>
          </cell>
          <cell r="D2686" t="str">
            <v>BOP WEST</v>
          </cell>
          <cell r="E2686" t="str">
            <v>Regional Strategic</v>
          </cell>
          <cell r="F2686" t="str">
            <v>U</v>
          </cell>
          <cell r="G2686">
            <v>1.01872659</v>
          </cell>
        </row>
        <row r="2687">
          <cell r="A2687" t="str">
            <v>SCI-CENTRAL WAIKATO-All-All</v>
          </cell>
          <cell r="B2687" t="str">
            <v>SCI</v>
          </cell>
          <cell r="C2687">
            <v>2015</v>
          </cell>
          <cell r="D2687" t="str">
            <v>CENTRAL WAIKATO</v>
          </cell>
          <cell r="E2687" t="str">
            <v>All</v>
          </cell>
          <cell r="F2687" t="str">
            <v>All</v>
          </cell>
          <cell r="G2687">
            <v>12.292933140000001</v>
          </cell>
        </row>
        <row r="2688">
          <cell r="A2688" t="str">
            <v>SCI-CENTRAL WAIKATO-All-R</v>
          </cell>
          <cell r="B2688" t="str">
            <v>SCI</v>
          </cell>
          <cell r="C2688">
            <v>2015</v>
          </cell>
          <cell r="D2688" t="str">
            <v>CENTRAL WAIKATO</v>
          </cell>
          <cell r="E2688" t="str">
            <v>All</v>
          </cell>
          <cell r="F2688" t="str">
            <v>R</v>
          </cell>
          <cell r="G2688">
            <v>11.75393974</v>
          </cell>
        </row>
        <row r="2689">
          <cell r="A2689" t="str">
            <v>SCI-CENTRAL WAIKATO-All-U</v>
          </cell>
          <cell r="B2689" t="str">
            <v>SCI</v>
          </cell>
          <cell r="C2689">
            <v>2015</v>
          </cell>
          <cell r="D2689" t="str">
            <v>CENTRAL WAIKATO</v>
          </cell>
          <cell r="E2689" t="str">
            <v>All</v>
          </cell>
          <cell r="F2689" t="str">
            <v>U</v>
          </cell>
          <cell r="G2689">
            <v>22.421839769999998</v>
          </cell>
        </row>
        <row r="2690">
          <cell r="A2690" t="str">
            <v>SCI-CENTRAL WAIKATO-High Volume-All</v>
          </cell>
          <cell r="B2690" t="str">
            <v>SCI</v>
          </cell>
          <cell r="C2690">
            <v>2015</v>
          </cell>
          <cell r="D2690" t="str">
            <v>CENTRAL WAIKATO</v>
          </cell>
          <cell r="E2690" t="str">
            <v>High Volume</v>
          </cell>
          <cell r="F2690" t="str">
            <v>All</v>
          </cell>
          <cell r="G2690">
            <v>12.829635769999999</v>
          </cell>
        </row>
        <row r="2691">
          <cell r="A2691" t="str">
            <v>SCI-CENTRAL WAIKATO-High Volume-R</v>
          </cell>
          <cell r="B2691" t="str">
            <v>SCI</v>
          </cell>
          <cell r="C2691">
            <v>2015</v>
          </cell>
          <cell r="D2691" t="str">
            <v>CENTRAL WAIKATO</v>
          </cell>
          <cell r="E2691" t="str">
            <v>High Volume</v>
          </cell>
          <cell r="F2691" t="str">
            <v>R</v>
          </cell>
          <cell r="G2691">
            <v>10.44464801</v>
          </cell>
        </row>
        <row r="2692">
          <cell r="A2692" t="str">
            <v>SCI-CENTRAL WAIKATO-High Volume-U</v>
          </cell>
          <cell r="B2692" t="str">
            <v>SCI</v>
          </cell>
          <cell r="C2692">
            <v>2015</v>
          </cell>
          <cell r="D2692" t="str">
            <v>CENTRAL WAIKATO</v>
          </cell>
          <cell r="E2692" t="str">
            <v>High Volume</v>
          </cell>
          <cell r="F2692" t="str">
            <v>U</v>
          </cell>
          <cell r="G2692">
            <v>31.049481310000001</v>
          </cell>
        </row>
        <row r="2693">
          <cell r="A2693" t="str">
            <v>SCI-CENTRAL WAIKATO-National Strategic-All</v>
          </cell>
          <cell r="B2693" t="str">
            <v>SCI</v>
          </cell>
          <cell r="C2693">
            <v>2015</v>
          </cell>
          <cell r="D2693" t="str">
            <v>CENTRAL WAIKATO</v>
          </cell>
          <cell r="E2693" t="str">
            <v>National Strategic</v>
          </cell>
          <cell r="F2693" t="str">
            <v>All</v>
          </cell>
          <cell r="G2693">
            <v>13.11294837</v>
          </cell>
        </row>
        <row r="2694">
          <cell r="A2694" t="str">
            <v>SCI-CENTRAL WAIKATO-National Strategic-R</v>
          </cell>
          <cell r="B2694" t="str">
            <v>SCI</v>
          </cell>
          <cell r="C2694">
            <v>2015</v>
          </cell>
          <cell r="D2694" t="str">
            <v>CENTRAL WAIKATO</v>
          </cell>
          <cell r="E2694" t="str">
            <v>National Strategic</v>
          </cell>
          <cell r="F2694" t="str">
            <v>R</v>
          </cell>
          <cell r="G2694">
            <v>12.546554179999999</v>
          </cell>
        </row>
        <row r="2695">
          <cell r="A2695" t="str">
            <v>SCI-CENTRAL WAIKATO-National Strategic-U</v>
          </cell>
          <cell r="B2695" t="str">
            <v>SCI</v>
          </cell>
          <cell r="C2695">
            <v>2015</v>
          </cell>
          <cell r="D2695" t="str">
            <v>CENTRAL WAIKATO</v>
          </cell>
          <cell r="E2695" t="str">
            <v>National Strategic</v>
          </cell>
          <cell r="F2695" t="str">
            <v>U</v>
          </cell>
          <cell r="G2695">
            <v>17.22721761</v>
          </cell>
        </row>
        <row r="2696">
          <cell r="A2696" t="str">
            <v>SCI-CENTRAL WAIKATO-Regional Connector-All</v>
          </cell>
          <cell r="B2696" t="str">
            <v>SCI</v>
          </cell>
          <cell r="C2696">
            <v>2015</v>
          </cell>
          <cell r="D2696" t="str">
            <v>CENTRAL WAIKATO</v>
          </cell>
          <cell r="E2696" t="str">
            <v>Regional Connector</v>
          </cell>
          <cell r="F2696" t="str">
            <v>All</v>
          </cell>
          <cell r="G2696">
            <v>28.416178810000002</v>
          </cell>
        </row>
        <row r="2697">
          <cell r="A2697" t="str">
            <v>SCI-CENTRAL WAIKATO-Regional Connector-R</v>
          </cell>
          <cell r="B2697" t="str">
            <v>SCI</v>
          </cell>
          <cell r="C2697">
            <v>2015</v>
          </cell>
          <cell r="D2697" t="str">
            <v>CENTRAL WAIKATO</v>
          </cell>
          <cell r="E2697" t="str">
            <v>Regional Connector</v>
          </cell>
          <cell r="F2697" t="str">
            <v>R</v>
          </cell>
          <cell r="G2697">
            <v>28.460777629999999</v>
          </cell>
        </row>
        <row r="2698">
          <cell r="A2698" t="str">
            <v>SCI-CENTRAL WAIKATO-Regional Connector-U</v>
          </cell>
          <cell r="B2698" t="str">
            <v>SCI</v>
          </cell>
          <cell r="C2698">
            <v>2015</v>
          </cell>
          <cell r="D2698" t="str">
            <v>CENTRAL WAIKATO</v>
          </cell>
          <cell r="E2698" t="str">
            <v>Regional Connector</v>
          </cell>
          <cell r="F2698" t="str">
            <v>U</v>
          </cell>
          <cell r="G2698">
            <v>0</v>
          </cell>
        </row>
        <row r="2699">
          <cell r="A2699" t="str">
            <v>SCI-CENTRAL WAIKATO-Regional Distributor-All</v>
          </cell>
          <cell r="B2699" t="str">
            <v>SCI</v>
          </cell>
          <cell r="C2699">
            <v>2015</v>
          </cell>
          <cell r="D2699" t="str">
            <v>CENTRAL WAIKATO</v>
          </cell>
          <cell r="E2699" t="str">
            <v>Regional Distributor</v>
          </cell>
          <cell r="F2699" t="str">
            <v>All</v>
          </cell>
          <cell r="G2699">
            <v>10.78362705</v>
          </cell>
        </row>
        <row r="2700">
          <cell r="A2700" t="str">
            <v>SCI-CENTRAL WAIKATO-Regional Distributor-R</v>
          </cell>
          <cell r="B2700" t="str">
            <v>SCI</v>
          </cell>
          <cell r="C2700">
            <v>2015</v>
          </cell>
          <cell r="D2700" t="str">
            <v>CENTRAL WAIKATO</v>
          </cell>
          <cell r="E2700" t="str">
            <v>Regional Distributor</v>
          </cell>
          <cell r="F2700" t="str">
            <v>R</v>
          </cell>
          <cell r="G2700">
            <v>10.70641139</v>
          </cell>
        </row>
        <row r="2701">
          <cell r="A2701" t="str">
            <v>SCI-CENTRAL WAIKATO-Regional Distributor-U</v>
          </cell>
          <cell r="B2701" t="str">
            <v>SCI</v>
          </cell>
          <cell r="C2701">
            <v>2015</v>
          </cell>
          <cell r="D2701" t="str">
            <v>CENTRAL WAIKATO</v>
          </cell>
          <cell r="E2701" t="str">
            <v>Regional Distributor</v>
          </cell>
          <cell r="F2701" t="str">
            <v>U</v>
          </cell>
          <cell r="G2701">
            <v>14.61790137</v>
          </cell>
        </row>
        <row r="2702">
          <cell r="A2702" t="str">
            <v>SCI-CENTRAL WAIKATO-Regional Strategic-All</v>
          </cell>
          <cell r="B2702" t="str">
            <v>SCI</v>
          </cell>
          <cell r="C2702">
            <v>2015</v>
          </cell>
          <cell r="D2702" t="str">
            <v>CENTRAL WAIKATO</v>
          </cell>
          <cell r="E2702" t="str">
            <v>Regional Strategic</v>
          </cell>
          <cell r="F2702" t="str">
            <v>All</v>
          </cell>
          <cell r="G2702">
            <v>9.1099761499999996</v>
          </cell>
        </row>
        <row r="2703">
          <cell r="A2703" t="str">
            <v>SCI-CENTRAL WAIKATO-Regional Strategic-R</v>
          </cell>
          <cell r="B2703" t="str">
            <v>SCI</v>
          </cell>
          <cell r="C2703">
            <v>2015</v>
          </cell>
          <cell r="D2703" t="str">
            <v>CENTRAL WAIKATO</v>
          </cell>
          <cell r="E2703" t="str">
            <v>Regional Strategic</v>
          </cell>
          <cell r="F2703" t="str">
            <v>R</v>
          </cell>
          <cell r="G2703">
            <v>9.1518419299999998</v>
          </cell>
        </row>
        <row r="2704">
          <cell r="A2704" t="str">
            <v>SCI-CENTRAL WAIKATO-Regional Strategic-U</v>
          </cell>
          <cell r="B2704" t="str">
            <v>SCI</v>
          </cell>
          <cell r="C2704">
            <v>2015</v>
          </cell>
          <cell r="D2704" t="str">
            <v>CENTRAL WAIKATO</v>
          </cell>
          <cell r="E2704" t="str">
            <v>Regional Strategic</v>
          </cell>
          <cell r="F2704" t="str">
            <v>U</v>
          </cell>
          <cell r="G2704">
            <v>3.0640000000000001</v>
          </cell>
        </row>
        <row r="2705">
          <cell r="A2705" t="str">
            <v>SCI-COASTAL OTAGO-All-All</v>
          </cell>
          <cell r="B2705" t="str">
            <v>SCI</v>
          </cell>
          <cell r="C2705">
            <v>2015</v>
          </cell>
          <cell r="D2705" t="str">
            <v>COASTAL OTAGO</v>
          </cell>
          <cell r="E2705" t="str">
            <v>All</v>
          </cell>
          <cell r="F2705" t="str">
            <v>All</v>
          </cell>
          <cell r="G2705">
            <v>11.97553188</v>
          </cell>
        </row>
        <row r="2706">
          <cell r="A2706" t="str">
            <v>SCI-COASTAL OTAGO-All-R</v>
          </cell>
          <cell r="B2706" t="str">
            <v>SCI</v>
          </cell>
          <cell r="C2706">
            <v>2015</v>
          </cell>
          <cell r="D2706" t="str">
            <v>COASTAL OTAGO</v>
          </cell>
          <cell r="E2706" t="str">
            <v>All</v>
          </cell>
          <cell r="F2706" t="str">
            <v>R</v>
          </cell>
          <cell r="G2706">
            <v>8.9803373799999999</v>
          </cell>
        </row>
        <row r="2707">
          <cell r="A2707" t="str">
            <v>SCI-COASTAL OTAGO-All-U</v>
          </cell>
          <cell r="B2707" t="str">
            <v>SCI</v>
          </cell>
          <cell r="C2707">
            <v>2015</v>
          </cell>
          <cell r="D2707" t="str">
            <v>COASTAL OTAGO</v>
          </cell>
          <cell r="E2707" t="str">
            <v>All</v>
          </cell>
          <cell r="F2707" t="str">
            <v>U</v>
          </cell>
          <cell r="G2707">
            <v>44.362895049999999</v>
          </cell>
        </row>
        <row r="2708">
          <cell r="A2708" t="str">
            <v>SCI-COASTAL OTAGO-National Strategic-All</v>
          </cell>
          <cell r="B2708" t="str">
            <v>SCI</v>
          </cell>
          <cell r="C2708">
            <v>2015</v>
          </cell>
          <cell r="D2708" t="str">
            <v>COASTAL OTAGO</v>
          </cell>
          <cell r="E2708" t="str">
            <v>National Strategic</v>
          </cell>
          <cell r="F2708" t="str">
            <v>All</v>
          </cell>
          <cell r="G2708">
            <v>20.747817749999999</v>
          </cell>
        </row>
        <row r="2709">
          <cell r="A2709" t="str">
            <v>SCI-COASTAL OTAGO-National Strategic-R</v>
          </cell>
          <cell r="B2709" t="str">
            <v>SCI</v>
          </cell>
          <cell r="C2709">
            <v>2015</v>
          </cell>
          <cell r="D2709" t="str">
            <v>COASTAL OTAGO</v>
          </cell>
          <cell r="E2709" t="str">
            <v>National Strategic</v>
          </cell>
          <cell r="F2709" t="str">
            <v>R</v>
          </cell>
          <cell r="G2709">
            <v>13.10455923</v>
          </cell>
        </row>
        <row r="2710">
          <cell r="A2710" t="str">
            <v>SCI-COASTAL OTAGO-National Strategic-U</v>
          </cell>
          <cell r="B2710" t="str">
            <v>SCI</v>
          </cell>
          <cell r="C2710">
            <v>2015</v>
          </cell>
          <cell r="D2710" t="str">
            <v>COASTAL OTAGO</v>
          </cell>
          <cell r="E2710" t="str">
            <v>National Strategic</v>
          </cell>
          <cell r="F2710" t="str">
            <v>U</v>
          </cell>
          <cell r="G2710">
            <v>61.081687189999997</v>
          </cell>
        </row>
        <row r="2711">
          <cell r="A2711" t="str">
            <v>SCI-COASTAL OTAGO-Regional Connector-All</v>
          </cell>
          <cell r="B2711" t="str">
            <v>SCI</v>
          </cell>
          <cell r="C2711">
            <v>2015</v>
          </cell>
          <cell r="D2711" t="str">
            <v>COASTAL OTAGO</v>
          </cell>
          <cell r="E2711" t="str">
            <v>Regional Connector</v>
          </cell>
          <cell r="F2711" t="str">
            <v>All</v>
          </cell>
          <cell r="G2711">
            <v>5.0706069400000002</v>
          </cell>
        </row>
        <row r="2712">
          <cell r="A2712" t="str">
            <v>SCI-COASTAL OTAGO-Regional Connector-R</v>
          </cell>
          <cell r="B2712" t="str">
            <v>SCI</v>
          </cell>
          <cell r="C2712">
            <v>2015</v>
          </cell>
          <cell r="D2712" t="str">
            <v>COASTAL OTAGO</v>
          </cell>
          <cell r="E2712" t="str">
            <v>Regional Connector</v>
          </cell>
          <cell r="F2712" t="str">
            <v>R</v>
          </cell>
          <cell r="G2712">
            <v>4.79468374</v>
          </cell>
        </row>
        <row r="2713">
          <cell r="A2713" t="str">
            <v>SCI-COASTAL OTAGO-Regional Connector-U</v>
          </cell>
          <cell r="B2713" t="str">
            <v>SCI</v>
          </cell>
          <cell r="C2713">
            <v>2015</v>
          </cell>
          <cell r="D2713" t="str">
            <v>COASTAL OTAGO</v>
          </cell>
          <cell r="E2713" t="str">
            <v>Regional Connector</v>
          </cell>
          <cell r="F2713" t="str">
            <v>U</v>
          </cell>
          <cell r="G2713">
            <v>20.631067959999999</v>
          </cell>
        </row>
        <row r="2714">
          <cell r="A2714" t="str">
            <v>SCI-COASTAL OTAGO-Regional Distributor-All</v>
          </cell>
          <cell r="B2714" t="str">
            <v>SCI</v>
          </cell>
          <cell r="C2714">
            <v>2015</v>
          </cell>
          <cell r="D2714" t="str">
            <v>COASTAL OTAGO</v>
          </cell>
          <cell r="E2714" t="str">
            <v>Regional Distributor</v>
          </cell>
          <cell r="F2714" t="str">
            <v>All</v>
          </cell>
          <cell r="G2714">
            <v>9.1889729899999999</v>
          </cell>
        </row>
        <row r="2715">
          <cell r="A2715" t="str">
            <v>SCI-COASTAL OTAGO-Regional Distributor-R</v>
          </cell>
          <cell r="B2715" t="str">
            <v>SCI</v>
          </cell>
          <cell r="C2715">
            <v>2015</v>
          </cell>
          <cell r="D2715" t="str">
            <v>COASTAL OTAGO</v>
          </cell>
          <cell r="E2715" t="str">
            <v>Regional Distributor</v>
          </cell>
          <cell r="F2715" t="str">
            <v>R</v>
          </cell>
          <cell r="G2715">
            <v>8.2554906300000006</v>
          </cell>
        </row>
        <row r="2716">
          <cell r="A2716" t="str">
            <v>SCI-COASTAL OTAGO-Regional Distributor-U</v>
          </cell>
          <cell r="B2716" t="str">
            <v>SCI</v>
          </cell>
          <cell r="C2716">
            <v>2015</v>
          </cell>
          <cell r="D2716" t="str">
            <v>COASTAL OTAGO</v>
          </cell>
          <cell r="E2716" t="str">
            <v>Regional Distributor</v>
          </cell>
          <cell r="F2716" t="str">
            <v>U</v>
          </cell>
          <cell r="G2716">
            <v>28.8240646</v>
          </cell>
        </row>
        <row r="2717">
          <cell r="A2717" t="str">
            <v>SCI-COASTAL OTAGO-Regional Strategic-All</v>
          </cell>
          <cell r="B2717" t="str">
            <v>SCI</v>
          </cell>
          <cell r="C2717">
            <v>2015</v>
          </cell>
          <cell r="D2717" t="str">
            <v>COASTAL OTAGO</v>
          </cell>
          <cell r="E2717" t="str">
            <v>Regional Strategic</v>
          </cell>
          <cell r="F2717" t="str">
            <v>All</v>
          </cell>
          <cell r="G2717">
            <v>13.504570210000001</v>
          </cell>
        </row>
        <row r="2718">
          <cell r="A2718" t="str">
            <v>SCI-COASTAL OTAGO-Regional Strategic-R</v>
          </cell>
          <cell r="B2718" t="str">
            <v>SCI</v>
          </cell>
          <cell r="C2718">
            <v>2015</v>
          </cell>
          <cell r="D2718" t="str">
            <v>COASTAL OTAGO</v>
          </cell>
          <cell r="E2718" t="str">
            <v>Regional Strategic</v>
          </cell>
          <cell r="F2718" t="str">
            <v>R</v>
          </cell>
          <cell r="G2718">
            <v>9.0206633899999993</v>
          </cell>
        </row>
        <row r="2719">
          <cell r="A2719" t="str">
            <v>SCI-COASTAL OTAGO-Regional Strategic-U</v>
          </cell>
          <cell r="B2719" t="str">
            <v>SCI</v>
          </cell>
          <cell r="C2719">
            <v>2015</v>
          </cell>
          <cell r="D2719" t="str">
            <v>COASTAL OTAGO</v>
          </cell>
          <cell r="E2719" t="str">
            <v>Regional Strategic</v>
          </cell>
          <cell r="F2719" t="str">
            <v>U</v>
          </cell>
          <cell r="G2719">
            <v>40.31736832</v>
          </cell>
        </row>
        <row r="2720">
          <cell r="A2720" t="str">
            <v>SCI-EAST WAIKATO-All-All</v>
          </cell>
          <cell r="B2720" t="str">
            <v>SCI</v>
          </cell>
          <cell r="C2720">
            <v>2015</v>
          </cell>
          <cell r="D2720" t="str">
            <v>EAST WAIKATO</v>
          </cell>
          <cell r="E2720" t="str">
            <v>All</v>
          </cell>
          <cell r="F2720" t="str">
            <v>All</v>
          </cell>
          <cell r="G2720">
            <v>8.1474064899999998</v>
          </cell>
        </row>
        <row r="2721">
          <cell r="A2721" t="str">
            <v>SCI-EAST WAIKATO-All-R</v>
          </cell>
          <cell r="B2721" t="str">
            <v>SCI</v>
          </cell>
          <cell r="C2721">
            <v>2015</v>
          </cell>
          <cell r="D2721" t="str">
            <v>EAST WAIKATO</v>
          </cell>
          <cell r="E2721" t="str">
            <v>All</v>
          </cell>
          <cell r="F2721" t="str">
            <v>R</v>
          </cell>
          <cell r="G2721">
            <v>6.6556257199999997</v>
          </cell>
        </row>
        <row r="2722">
          <cell r="A2722" t="str">
            <v>SCI-EAST WAIKATO-All-U</v>
          </cell>
          <cell r="B2722" t="str">
            <v>SCI</v>
          </cell>
          <cell r="C2722">
            <v>2015</v>
          </cell>
          <cell r="D2722" t="str">
            <v>EAST WAIKATO</v>
          </cell>
          <cell r="E2722" t="str">
            <v>All</v>
          </cell>
          <cell r="F2722" t="str">
            <v>U</v>
          </cell>
          <cell r="G2722">
            <v>18.406712089999999</v>
          </cell>
        </row>
        <row r="2723">
          <cell r="A2723" t="str">
            <v>SCI-EAST WAIKATO-High Volume-All</v>
          </cell>
          <cell r="B2723" t="str">
            <v>SCI</v>
          </cell>
          <cell r="C2723">
            <v>2015</v>
          </cell>
          <cell r="D2723" t="str">
            <v>EAST WAIKATO</v>
          </cell>
          <cell r="E2723" t="str">
            <v>High Volume</v>
          </cell>
          <cell r="F2723" t="str">
            <v>All</v>
          </cell>
          <cell r="G2723">
            <v>14.434272610000001</v>
          </cell>
        </row>
        <row r="2724">
          <cell r="A2724" t="str">
            <v>SCI-EAST WAIKATO-High Volume-R</v>
          </cell>
          <cell r="B2724" t="str">
            <v>SCI</v>
          </cell>
          <cell r="C2724">
            <v>2015</v>
          </cell>
          <cell r="D2724" t="str">
            <v>EAST WAIKATO</v>
          </cell>
          <cell r="E2724" t="str">
            <v>High Volume</v>
          </cell>
          <cell r="F2724" t="str">
            <v>R</v>
          </cell>
          <cell r="G2724">
            <v>14.434272610000001</v>
          </cell>
        </row>
        <row r="2725">
          <cell r="A2725" t="str">
            <v>SCI-EAST WAIKATO-Regional Connector-All</v>
          </cell>
          <cell r="B2725" t="str">
            <v>SCI</v>
          </cell>
          <cell r="C2725">
            <v>2015</v>
          </cell>
          <cell r="D2725" t="str">
            <v>EAST WAIKATO</v>
          </cell>
          <cell r="E2725" t="str">
            <v>Regional Connector</v>
          </cell>
          <cell r="F2725" t="str">
            <v>All</v>
          </cell>
          <cell r="G2725">
            <v>9.1675293799999995</v>
          </cell>
        </row>
        <row r="2726">
          <cell r="A2726" t="str">
            <v>SCI-EAST WAIKATO-Regional Connector-R</v>
          </cell>
          <cell r="B2726" t="str">
            <v>SCI</v>
          </cell>
          <cell r="C2726">
            <v>2015</v>
          </cell>
          <cell r="D2726" t="str">
            <v>EAST WAIKATO</v>
          </cell>
          <cell r="E2726" t="str">
            <v>Regional Connector</v>
          </cell>
          <cell r="F2726" t="str">
            <v>R</v>
          </cell>
          <cell r="G2726">
            <v>7.5196315399999998</v>
          </cell>
        </row>
        <row r="2727">
          <cell r="A2727" t="str">
            <v>SCI-EAST WAIKATO-Regional Connector-U</v>
          </cell>
          <cell r="B2727" t="str">
            <v>SCI</v>
          </cell>
          <cell r="C2727">
            <v>2015</v>
          </cell>
          <cell r="D2727" t="str">
            <v>EAST WAIKATO</v>
          </cell>
          <cell r="E2727" t="str">
            <v>Regional Connector</v>
          </cell>
          <cell r="F2727" t="str">
            <v>U</v>
          </cell>
          <cell r="G2727">
            <v>19.121122010000001</v>
          </cell>
        </row>
        <row r="2728">
          <cell r="A2728" t="str">
            <v>SCI-EAST WAIKATO-Regional Distributor-All</v>
          </cell>
          <cell r="B2728" t="str">
            <v>SCI</v>
          </cell>
          <cell r="C2728">
            <v>2015</v>
          </cell>
          <cell r="D2728" t="str">
            <v>EAST WAIKATO</v>
          </cell>
          <cell r="E2728" t="str">
            <v>Regional Distributor</v>
          </cell>
          <cell r="F2728" t="str">
            <v>All</v>
          </cell>
          <cell r="G2728">
            <v>6.8314727399999997</v>
          </cell>
        </row>
        <row r="2729">
          <cell r="A2729" t="str">
            <v>SCI-EAST WAIKATO-Regional Distributor-R</v>
          </cell>
          <cell r="B2729" t="str">
            <v>SCI</v>
          </cell>
          <cell r="C2729">
            <v>2015</v>
          </cell>
          <cell r="D2729" t="str">
            <v>EAST WAIKATO</v>
          </cell>
          <cell r="E2729" t="str">
            <v>Regional Distributor</v>
          </cell>
          <cell r="F2729" t="str">
            <v>R</v>
          </cell>
          <cell r="G2729">
            <v>5.2542694799999996</v>
          </cell>
        </row>
        <row r="2730">
          <cell r="A2730" t="str">
            <v>SCI-EAST WAIKATO-Regional Distributor-U</v>
          </cell>
          <cell r="B2730" t="str">
            <v>SCI</v>
          </cell>
          <cell r="C2730">
            <v>2015</v>
          </cell>
          <cell r="D2730" t="str">
            <v>EAST WAIKATO</v>
          </cell>
          <cell r="E2730" t="str">
            <v>Regional Distributor</v>
          </cell>
          <cell r="F2730" t="str">
            <v>U</v>
          </cell>
          <cell r="G2730">
            <v>17.655713670000001</v>
          </cell>
        </row>
        <row r="2731">
          <cell r="A2731" t="str">
            <v>SCI-EAST WAIKATO-Regional Strategic-All</v>
          </cell>
          <cell r="B2731" t="str">
            <v>SCI</v>
          </cell>
          <cell r="C2731">
            <v>2015</v>
          </cell>
          <cell r="D2731" t="str">
            <v>EAST WAIKATO</v>
          </cell>
          <cell r="E2731" t="str">
            <v>Regional Strategic</v>
          </cell>
          <cell r="F2731" t="str">
            <v>All</v>
          </cell>
          <cell r="G2731">
            <v>8.1905937099999999</v>
          </cell>
        </row>
        <row r="2732">
          <cell r="A2732" t="str">
            <v>SCI-EAST WAIKATO-Regional Strategic-R</v>
          </cell>
          <cell r="B2732" t="str">
            <v>SCI</v>
          </cell>
          <cell r="C2732">
            <v>2015</v>
          </cell>
          <cell r="D2732" t="str">
            <v>EAST WAIKATO</v>
          </cell>
          <cell r="E2732" t="str">
            <v>Regional Strategic</v>
          </cell>
          <cell r="F2732" t="str">
            <v>R</v>
          </cell>
          <cell r="G2732">
            <v>7.0345307999999998</v>
          </cell>
        </row>
        <row r="2733">
          <cell r="A2733" t="str">
            <v>SCI-EAST WAIKATO-Regional Strategic-U</v>
          </cell>
          <cell r="B2733" t="str">
            <v>SCI</v>
          </cell>
          <cell r="C2733">
            <v>2015</v>
          </cell>
          <cell r="D2733" t="str">
            <v>EAST WAIKATO</v>
          </cell>
          <cell r="E2733" t="str">
            <v>Regional Strategic</v>
          </cell>
          <cell r="F2733" t="str">
            <v>U</v>
          </cell>
          <cell r="G2733">
            <v>18.197548869999999</v>
          </cell>
        </row>
        <row r="2734">
          <cell r="A2734" t="str">
            <v>SCI-EAST WHANGANUI-All-All</v>
          </cell>
          <cell r="B2734" t="str">
            <v>SCI</v>
          </cell>
          <cell r="C2734">
            <v>2015</v>
          </cell>
          <cell r="D2734" t="str">
            <v>EAST WHANGANUI</v>
          </cell>
          <cell r="E2734" t="str">
            <v>All</v>
          </cell>
          <cell r="F2734" t="str">
            <v>All</v>
          </cell>
          <cell r="G2734">
            <v>4.8638586899999998</v>
          </cell>
        </row>
        <row r="2735">
          <cell r="A2735" t="str">
            <v>SCI-EAST WHANGANUI-All-R</v>
          </cell>
          <cell r="B2735" t="str">
            <v>SCI</v>
          </cell>
          <cell r="C2735">
            <v>2015</v>
          </cell>
          <cell r="D2735" t="str">
            <v>EAST WHANGANUI</v>
          </cell>
          <cell r="E2735" t="str">
            <v>All</v>
          </cell>
          <cell r="F2735" t="str">
            <v>R</v>
          </cell>
          <cell r="G2735">
            <v>4.7100659900000004</v>
          </cell>
        </row>
        <row r="2736">
          <cell r="A2736" t="str">
            <v>SCI-EAST WHANGANUI-All-U</v>
          </cell>
          <cell r="B2736" t="str">
            <v>SCI</v>
          </cell>
          <cell r="C2736">
            <v>2015</v>
          </cell>
          <cell r="D2736" t="str">
            <v>EAST WHANGANUI</v>
          </cell>
          <cell r="E2736" t="str">
            <v>All</v>
          </cell>
          <cell r="F2736" t="str">
            <v>U</v>
          </cell>
          <cell r="G2736">
            <v>6.5919787100000002</v>
          </cell>
        </row>
        <row r="2737">
          <cell r="A2737" t="str">
            <v>SCI-EAST WHANGANUI-High Volume-All</v>
          </cell>
          <cell r="B2737" t="str">
            <v>SCI</v>
          </cell>
          <cell r="C2737">
            <v>2015</v>
          </cell>
          <cell r="D2737" t="str">
            <v>EAST WHANGANUI</v>
          </cell>
          <cell r="E2737" t="str">
            <v>High Volume</v>
          </cell>
          <cell r="F2737" t="str">
            <v>All</v>
          </cell>
          <cell r="G2737">
            <v>3.4616696500000002</v>
          </cell>
        </row>
        <row r="2738">
          <cell r="A2738" t="str">
            <v>SCI-EAST WHANGANUI-High Volume-R</v>
          </cell>
          <cell r="B2738" t="str">
            <v>SCI</v>
          </cell>
          <cell r="C2738">
            <v>2015</v>
          </cell>
          <cell r="D2738" t="str">
            <v>EAST WHANGANUI</v>
          </cell>
          <cell r="E2738" t="str">
            <v>High Volume</v>
          </cell>
          <cell r="F2738" t="str">
            <v>R</v>
          </cell>
          <cell r="G2738">
            <v>3.4616696500000002</v>
          </cell>
        </row>
        <row r="2739">
          <cell r="A2739" t="str">
            <v>SCI-EAST WHANGANUI-National Strategic-All</v>
          </cell>
          <cell r="B2739" t="str">
            <v>SCI</v>
          </cell>
          <cell r="C2739">
            <v>2015</v>
          </cell>
          <cell r="D2739" t="str">
            <v>EAST WHANGANUI</v>
          </cell>
          <cell r="E2739" t="str">
            <v>National Strategic</v>
          </cell>
          <cell r="F2739" t="str">
            <v>All</v>
          </cell>
          <cell r="G2739">
            <v>4.8851945299999997</v>
          </cell>
        </row>
        <row r="2740">
          <cell r="A2740" t="str">
            <v>SCI-EAST WHANGANUI-National Strategic-R</v>
          </cell>
          <cell r="B2740" t="str">
            <v>SCI</v>
          </cell>
          <cell r="C2740">
            <v>2015</v>
          </cell>
          <cell r="D2740" t="str">
            <v>EAST WHANGANUI</v>
          </cell>
          <cell r="E2740" t="str">
            <v>National Strategic</v>
          </cell>
          <cell r="F2740" t="str">
            <v>R</v>
          </cell>
          <cell r="G2740">
            <v>4.5559209999999997</v>
          </cell>
        </row>
        <row r="2741">
          <cell r="A2741" t="str">
            <v>SCI-EAST WHANGANUI-National Strategic-U</v>
          </cell>
          <cell r="B2741" t="str">
            <v>SCI</v>
          </cell>
          <cell r="C2741">
            <v>2015</v>
          </cell>
          <cell r="D2741" t="str">
            <v>EAST WHANGANUI</v>
          </cell>
          <cell r="E2741" t="str">
            <v>National Strategic</v>
          </cell>
          <cell r="F2741" t="str">
            <v>U</v>
          </cell>
          <cell r="G2741">
            <v>9.5720827400000008</v>
          </cell>
        </row>
        <row r="2742">
          <cell r="A2742" t="str">
            <v>SCI-EAST WHANGANUI-Regional Connector-All</v>
          </cell>
          <cell r="B2742" t="str">
            <v>SCI</v>
          </cell>
          <cell r="C2742">
            <v>2015</v>
          </cell>
          <cell r="D2742" t="str">
            <v>EAST WHANGANUI</v>
          </cell>
          <cell r="E2742" t="str">
            <v>Regional Connector</v>
          </cell>
          <cell r="F2742" t="str">
            <v>All</v>
          </cell>
          <cell r="G2742">
            <v>12.928735059999999</v>
          </cell>
        </row>
        <row r="2743">
          <cell r="A2743" t="str">
            <v>SCI-EAST WHANGANUI-Regional Connector-R</v>
          </cell>
          <cell r="B2743" t="str">
            <v>SCI</v>
          </cell>
          <cell r="C2743">
            <v>2015</v>
          </cell>
          <cell r="D2743" t="str">
            <v>EAST WHANGANUI</v>
          </cell>
          <cell r="E2743" t="str">
            <v>Regional Connector</v>
          </cell>
          <cell r="F2743" t="str">
            <v>R</v>
          </cell>
          <cell r="G2743">
            <v>13.492218510000001</v>
          </cell>
        </row>
        <row r="2744">
          <cell r="A2744" t="str">
            <v>SCI-EAST WHANGANUI-Regional Connector-U</v>
          </cell>
          <cell r="B2744" t="str">
            <v>SCI</v>
          </cell>
          <cell r="C2744">
            <v>2015</v>
          </cell>
          <cell r="D2744" t="str">
            <v>EAST WHANGANUI</v>
          </cell>
          <cell r="E2744" t="str">
            <v>Regional Connector</v>
          </cell>
          <cell r="F2744" t="str">
            <v>U</v>
          </cell>
          <cell r="G2744">
            <v>3.9315131800000001</v>
          </cell>
        </row>
        <row r="2745">
          <cell r="A2745" t="str">
            <v>SCI-EAST WHANGANUI-Regional Distributor-All</v>
          </cell>
          <cell r="B2745" t="str">
            <v>SCI</v>
          </cell>
          <cell r="C2745">
            <v>2015</v>
          </cell>
          <cell r="D2745" t="str">
            <v>EAST WHANGANUI</v>
          </cell>
          <cell r="E2745" t="str">
            <v>Regional Distributor</v>
          </cell>
          <cell r="F2745" t="str">
            <v>All</v>
          </cell>
          <cell r="G2745">
            <v>2.1270900699999999</v>
          </cell>
        </row>
        <row r="2746">
          <cell r="A2746" t="str">
            <v>SCI-EAST WHANGANUI-Regional Distributor-R</v>
          </cell>
          <cell r="B2746" t="str">
            <v>SCI</v>
          </cell>
          <cell r="C2746">
            <v>2015</v>
          </cell>
          <cell r="D2746" t="str">
            <v>EAST WHANGANUI</v>
          </cell>
          <cell r="E2746" t="str">
            <v>Regional Distributor</v>
          </cell>
          <cell r="F2746" t="str">
            <v>R</v>
          </cell>
          <cell r="G2746">
            <v>2.2930829799999999</v>
          </cell>
        </row>
        <row r="2747">
          <cell r="A2747" t="str">
            <v>SCI-EAST WHANGANUI-Regional Distributor-U</v>
          </cell>
          <cell r="B2747" t="str">
            <v>SCI</v>
          </cell>
          <cell r="C2747">
            <v>2015</v>
          </cell>
          <cell r="D2747" t="str">
            <v>EAST WHANGANUI</v>
          </cell>
          <cell r="E2747" t="str">
            <v>Regional Distributor</v>
          </cell>
          <cell r="F2747" t="str">
            <v>U</v>
          </cell>
          <cell r="G2747">
            <v>0</v>
          </cell>
        </row>
        <row r="2748">
          <cell r="A2748" t="str">
            <v>SCI-EAST WHANGANUI-Regional Strategic-All</v>
          </cell>
          <cell r="B2748" t="str">
            <v>SCI</v>
          </cell>
          <cell r="C2748">
            <v>2015</v>
          </cell>
          <cell r="D2748" t="str">
            <v>EAST WHANGANUI</v>
          </cell>
          <cell r="E2748" t="str">
            <v>Regional Strategic</v>
          </cell>
          <cell r="F2748" t="str">
            <v>All</v>
          </cell>
          <cell r="G2748">
            <v>3.56172947</v>
          </cell>
        </row>
        <row r="2749">
          <cell r="A2749" t="str">
            <v>SCI-EAST WHANGANUI-Regional Strategic-R</v>
          </cell>
          <cell r="B2749" t="str">
            <v>SCI</v>
          </cell>
          <cell r="C2749">
            <v>2015</v>
          </cell>
          <cell r="D2749" t="str">
            <v>EAST WHANGANUI</v>
          </cell>
          <cell r="E2749" t="str">
            <v>Regional Strategic</v>
          </cell>
          <cell r="F2749" t="str">
            <v>R</v>
          </cell>
          <cell r="G2749">
            <v>3.3488323100000001</v>
          </cell>
        </row>
        <row r="2750">
          <cell r="A2750" t="str">
            <v>SCI-EAST WHANGANUI-Regional Strategic-U</v>
          </cell>
          <cell r="B2750" t="str">
            <v>SCI</v>
          </cell>
          <cell r="C2750">
            <v>2015</v>
          </cell>
          <cell r="D2750" t="str">
            <v>EAST WHANGANUI</v>
          </cell>
          <cell r="E2750" t="str">
            <v>Regional Strategic</v>
          </cell>
          <cell r="F2750" t="str">
            <v>U</v>
          </cell>
          <cell r="G2750">
            <v>4.9273880800000001</v>
          </cell>
        </row>
        <row r="2751">
          <cell r="A2751" t="str">
            <v>SCI-GISBORNE-All-All</v>
          </cell>
          <cell r="B2751" t="str">
            <v>SCI</v>
          </cell>
          <cell r="C2751">
            <v>2015</v>
          </cell>
          <cell r="D2751" t="str">
            <v>GISBORNE</v>
          </cell>
          <cell r="E2751" t="str">
            <v>All</v>
          </cell>
          <cell r="F2751" t="str">
            <v>All</v>
          </cell>
          <cell r="G2751">
            <v>4.7204110899999998</v>
          </cell>
        </row>
        <row r="2752">
          <cell r="A2752" t="str">
            <v>SCI-GISBORNE-All-R</v>
          </cell>
          <cell r="B2752" t="str">
            <v>SCI</v>
          </cell>
          <cell r="C2752">
            <v>2015</v>
          </cell>
          <cell r="D2752" t="str">
            <v>GISBORNE</v>
          </cell>
          <cell r="E2752" t="str">
            <v>All</v>
          </cell>
          <cell r="F2752" t="str">
            <v>R</v>
          </cell>
          <cell r="G2752">
            <v>4.0893391499999998</v>
          </cell>
        </row>
        <row r="2753">
          <cell r="A2753" t="str">
            <v>SCI-GISBORNE-All-U</v>
          </cell>
          <cell r="B2753" t="str">
            <v>SCI</v>
          </cell>
          <cell r="C2753">
            <v>2015</v>
          </cell>
          <cell r="D2753" t="str">
            <v>GISBORNE</v>
          </cell>
          <cell r="E2753" t="str">
            <v>All</v>
          </cell>
          <cell r="F2753" t="str">
            <v>U</v>
          </cell>
          <cell r="G2753">
            <v>13.950654009999999</v>
          </cell>
        </row>
        <row r="2754">
          <cell r="A2754" t="str">
            <v>SCI-GISBORNE-Regional Connector-All</v>
          </cell>
          <cell r="B2754" t="str">
            <v>SCI</v>
          </cell>
          <cell r="C2754">
            <v>2015</v>
          </cell>
          <cell r="D2754" t="str">
            <v>GISBORNE</v>
          </cell>
          <cell r="E2754" t="str">
            <v>Regional Connector</v>
          </cell>
          <cell r="F2754" t="str">
            <v>All</v>
          </cell>
          <cell r="G2754">
            <v>4.5706192999999997</v>
          </cell>
        </row>
        <row r="2755">
          <cell r="A2755" t="str">
            <v>SCI-GISBORNE-Regional Connector-R</v>
          </cell>
          <cell r="B2755" t="str">
            <v>SCI</v>
          </cell>
          <cell r="C2755">
            <v>2015</v>
          </cell>
          <cell r="D2755" t="str">
            <v>GISBORNE</v>
          </cell>
          <cell r="E2755" t="str">
            <v>Regional Connector</v>
          </cell>
          <cell r="F2755" t="str">
            <v>R</v>
          </cell>
          <cell r="G2755">
            <v>4.1047581600000003</v>
          </cell>
        </row>
        <row r="2756">
          <cell r="A2756" t="str">
            <v>SCI-GISBORNE-Regional Connector-U</v>
          </cell>
          <cell r="B2756" t="str">
            <v>SCI</v>
          </cell>
          <cell r="C2756">
            <v>2015</v>
          </cell>
          <cell r="D2756" t="str">
            <v>GISBORNE</v>
          </cell>
          <cell r="E2756" t="str">
            <v>Regional Connector</v>
          </cell>
          <cell r="F2756" t="str">
            <v>U</v>
          </cell>
          <cell r="G2756">
            <v>21.82629107</v>
          </cell>
        </row>
        <row r="2757">
          <cell r="A2757" t="str">
            <v>SCI-GISBORNE-Regional Distributor-All</v>
          </cell>
          <cell r="B2757" t="str">
            <v>SCI</v>
          </cell>
          <cell r="C2757">
            <v>2015</v>
          </cell>
          <cell r="D2757" t="str">
            <v>GISBORNE</v>
          </cell>
          <cell r="E2757" t="str">
            <v>Regional Distributor</v>
          </cell>
          <cell r="F2757" t="str">
            <v>All</v>
          </cell>
          <cell r="G2757">
            <v>4.9200279900000004</v>
          </cell>
        </row>
        <row r="2758">
          <cell r="A2758" t="str">
            <v>SCI-GISBORNE-Regional Distributor-R</v>
          </cell>
          <cell r="B2758" t="str">
            <v>SCI</v>
          </cell>
          <cell r="C2758">
            <v>2015</v>
          </cell>
          <cell r="D2758" t="str">
            <v>GISBORNE</v>
          </cell>
          <cell r="E2758" t="str">
            <v>Regional Distributor</v>
          </cell>
          <cell r="F2758" t="str">
            <v>R</v>
          </cell>
          <cell r="G2758">
            <v>4.1071458400000003</v>
          </cell>
        </row>
        <row r="2759">
          <cell r="A2759" t="str">
            <v>SCI-GISBORNE-Regional Distributor-U</v>
          </cell>
          <cell r="B2759" t="str">
            <v>SCI</v>
          </cell>
          <cell r="C2759">
            <v>2015</v>
          </cell>
          <cell r="D2759" t="str">
            <v>GISBORNE</v>
          </cell>
          <cell r="E2759" t="str">
            <v>Regional Distributor</v>
          </cell>
          <cell r="F2759" t="str">
            <v>U</v>
          </cell>
          <cell r="G2759">
            <v>13.069932270000001</v>
          </cell>
        </row>
        <row r="2760">
          <cell r="A2760" t="str">
            <v>SCI-GISBORNE-Regional Strategic-All</v>
          </cell>
          <cell r="B2760" t="str">
            <v>SCI</v>
          </cell>
          <cell r="C2760">
            <v>2015</v>
          </cell>
          <cell r="D2760" t="str">
            <v>GISBORNE</v>
          </cell>
          <cell r="E2760" t="str">
            <v>Regional Strategic</v>
          </cell>
          <cell r="F2760" t="str">
            <v>All</v>
          </cell>
          <cell r="G2760">
            <v>3.9735713700000002</v>
          </cell>
        </row>
        <row r="2761">
          <cell r="A2761" t="str">
            <v>SCI-GISBORNE-Regional Strategic-R</v>
          </cell>
          <cell r="B2761" t="str">
            <v>SCI</v>
          </cell>
          <cell r="C2761">
            <v>2015</v>
          </cell>
          <cell r="D2761" t="str">
            <v>GISBORNE</v>
          </cell>
          <cell r="E2761" t="str">
            <v>Regional Strategic</v>
          </cell>
          <cell r="F2761" t="str">
            <v>R</v>
          </cell>
          <cell r="G2761">
            <v>3.9735713700000002</v>
          </cell>
        </row>
        <row r="2762">
          <cell r="A2762" t="str">
            <v>SCI-MARLBOROUGH-All-All</v>
          </cell>
          <cell r="B2762" t="str">
            <v>SCI</v>
          </cell>
          <cell r="C2762">
            <v>2015</v>
          </cell>
          <cell r="D2762" t="str">
            <v>MARLBOROUGH</v>
          </cell>
          <cell r="E2762" t="str">
            <v>All</v>
          </cell>
          <cell r="F2762" t="str">
            <v>All</v>
          </cell>
          <cell r="G2762">
            <v>15.26199961</v>
          </cell>
        </row>
        <row r="2763">
          <cell r="A2763" t="str">
            <v>SCI-MARLBOROUGH-All-R</v>
          </cell>
          <cell r="B2763" t="str">
            <v>SCI</v>
          </cell>
          <cell r="C2763">
            <v>2015</v>
          </cell>
          <cell r="D2763" t="str">
            <v>MARLBOROUGH</v>
          </cell>
          <cell r="E2763" t="str">
            <v>All</v>
          </cell>
          <cell r="F2763" t="str">
            <v>R</v>
          </cell>
          <cell r="G2763">
            <v>13.27646635</v>
          </cell>
        </row>
        <row r="2764">
          <cell r="A2764" t="str">
            <v>SCI-MARLBOROUGH-All-U</v>
          </cell>
          <cell r="B2764" t="str">
            <v>SCI</v>
          </cell>
          <cell r="C2764">
            <v>2015</v>
          </cell>
          <cell r="D2764" t="str">
            <v>MARLBOROUGH</v>
          </cell>
          <cell r="E2764" t="str">
            <v>All</v>
          </cell>
          <cell r="F2764" t="str">
            <v>U</v>
          </cell>
          <cell r="G2764">
            <v>41.90993443</v>
          </cell>
        </row>
        <row r="2765">
          <cell r="A2765" t="str">
            <v>SCI-MARLBOROUGH-National Strategic-All</v>
          </cell>
          <cell r="B2765" t="str">
            <v>SCI</v>
          </cell>
          <cell r="C2765">
            <v>2015</v>
          </cell>
          <cell r="D2765" t="str">
            <v>MARLBOROUGH</v>
          </cell>
          <cell r="E2765" t="str">
            <v>National Strategic</v>
          </cell>
          <cell r="F2765" t="str">
            <v>All</v>
          </cell>
          <cell r="G2765">
            <v>17.748017529999998</v>
          </cell>
        </row>
        <row r="2766">
          <cell r="A2766" t="str">
            <v>SCI-MARLBOROUGH-National Strategic-R</v>
          </cell>
          <cell r="B2766" t="str">
            <v>SCI</v>
          </cell>
          <cell r="C2766">
            <v>2015</v>
          </cell>
          <cell r="D2766" t="str">
            <v>MARLBOROUGH</v>
          </cell>
          <cell r="E2766" t="str">
            <v>National Strategic</v>
          </cell>
          <cell r="F2766" t="str">
            <v>R</v>
          </cell>
          <cell r="G2766">
            <v>15.67103818</v>
          </cell>
        </row>
        <row r="2767">
          <cell r="A2767" t="str">
            <v>SCI-MARLBOROUGH-National Strategic-U</v>
          </cell>
          <cell r="B2767" t="str">
            <v>SCI</v>
          </cell>
          <cell r="C2767">
            <v>2015</v>
          </cell>
          <cell r="D2767" t="str">
            <v>MARLBOROUGH</v>
          </cell>
          <cell r="E2767" t="str">
            <v>National Strategic</v>
          </cell>
          <cell r="F2767" t="str">
            <v>U</v>
          </cell>
          <cell r="G2767">
            <v>37.309900059999997</v>
          </cell>
        </row>
        <row r="2768">
          <cell r="A2768" t="str">
            <v>SCI-MARLBOROUGH-Regional Distributor-All</v>
          </cell>
          <cell r="B2768" t="str">
            <v>SCI</v>
          </cell>
          <cell r="C2768">
            <v>2015</v>
          </cell>
          <cell r="D2768" t="str">
            <v>MARLBOROUGH</v>
          </cell>
          <cell r="E2768" t="str">
            <v>Regional Distributor</v>
          </cell>
          <cell r="F2768" t="str">
            <v>All</v>
          </cell>
          <cell r="G2768">
            <v>14.456916720000001</v>
          </cell>
        </row>
        <row r="2769">
          <cell r="A2769" t="str">
            <v>SCI-MARLBOROUGH-Regional Distributor-R</v>
          </cell>
          <cell r="B2769" t="str">
            <v>SCI</v>
          </cell>
          <cell r="C2769">
            <v>2015</v>
          </cell>
          <cell r="D2769" t="str">
            <v>MARLBOROUGH</v>
          </cell>
          <cell r="E2769" t="str">
            <v>Regional Distributor</v>
          </cell>
          <cell r="F2769" t="str">
            <v>R</v>
          </cell>
          <cell r="G2769">
            <v>14.456916720000001</v>
          </cell>
        </row>
        <row r="2770">
          <cell r="A2770" t="str">
            <v>SCI-MARLBOROUGH-Regional Strategic-All</v>
          </cell>
          <cell r="B2770" t="str">
            <v>SCI</v>
          </cell>
          <cell r="C2770">
            <v>2015</v>
          </cell>
          <cell r="D2770" t="str">
            <v>MARLBOROUGH</v>
          </cell>
          <cell r="E2770" t="str">
            <v>Regional Strategic</v>
          </cell>
          <cell r="F2770" t="str">
            <v>All</v>
          </cell>
          <cell r="G2770">
            <v>13.45688043</v>
          </cell>
        </row>
        <row r="2771">
          <cell r="A2771" t="str">
            <v>SCI-MARLBOROUGH-Regional Strategic-R</v>
          </cell>
          <cell r="B2771" t="str">
            <v>SCI</v>
          </cell>
          <cell r="C2771">
            <v>2015</v>
          </cell>
          <cell r="D2771" t="str">
            <v>MARLBOROUGH</v>
          </cell>
          <cell r="E2771" t="str">
            <v>Regional Strategic</v>
          </cell>
          <cell r="F2771" t="str">
            <v>R</v>
          </cell>
          <cell r="G2771">
            <v>9.4581448899999998</v>
          </cell>
        </row>
        <row r="2772">
          <cell r="A2772" t="str">
            <v>SCI-MARLBOROUGH-Regional Strategic-U</v>
          </cell>
          <cell r="B2772" t="str">
            <v>SCI</v>
          </cell>
          <cell r="C2772">
            <v>2015</v>
          </cell>
          <cell r="D2772" t="str">
            <v>MARLBOROUGH</v>
          </cell>
          <cell r="E2772" t="str">
            <v>Regional Strategic</v>
          </cell>
          <cell r="F2772" t="str">
            <v>U</v>
          </cell>
          <cell r="G2772">
            <v>46.125</v>
          </cell>
        </row>
        <row r="2773">
          <cell r="A2773" t="str">
            <v>SCI-NAPIER-All-All</v>
          </cell>
          <cell r="B2773" t="str">
            <v>SCI</v>
          </cell>
          <cell r="C2773">
            <v>2015</v>
          </cell>
          <cell r="D2773" t="str">
            <v>NAPIER</v>
          </cell>
          <cell r="E2773" t="str">
            <v>All</v>
          </cell>
          <cell r="F2773" t="str">
            <v>All</v>
          </cell>
          <cell r="G2773">
            <v>6.8873705899999997</v>
          </cell>
        </row>
        <row r="2774">
          <cell r="A2774" t="str">
            <v>SCI-NAPIER-All-R</v>
          </cell>
          <cell r="B2774" t="str">
            <v>SCI</v>
          </cell>
          <cell r="C2774">
            <v>2015</v>
          </cell>
          <cell r="D2774" t="str">
            <v>NAPIER</v>
          </cell>
          <cell r="E2774" t="str">
            <v>All</v>
          </cell>
          <cell r="F2774" t="str">
            <v>R</v>
          </cell>
          <cell r="G2774">
            <v>6.6919492399999996</v>
          </cell>
        </row>
        <row r="2775">
          <cell r="A2775" t="str">
            <v>SCI-NAPIER-All-U</v>
          </cell>
          <cell r="B2775" t="str">
            <v>SCI</v>
          </cell>
          <cell r="C2775">
            <v>2015</v>
          </cell>
          <cell r="D2775" t="str">
            <v>NAPIER</v>
          </cell>
          <cell r="E2775" t="str">
            <v>All</v>
          </cell>
          <cell r="F2775" t="str">
            <v>U</v>
          </cell>
          <cell r="G2775">
            <v>9.2967128199999998</v>
          </cell>
        </row>
        <row r="2776">
          <cell r="A2776" t="str">
            <v>SCI-NAPIER-High Volume-All</v>
          </cell>
          <cell r="B2776" t="str">
            <v>SCI</v>
          </cell>
          <cell r="C2776">
            <v>2015</v>
          </cell>
          <cell r="D2776" t="str">
            <v>NAPIER</v>
          </cell>
          <cell r="E2776" t="str">
            <v>High Volume</v>
          </cell>
          <cell r="F2776" t="str">
            <v>All</v>
          </cell>
          <cell r="G2776">
            <v>11.144868000000001</v>
          </cell>
        </row>
        <row r="2777">
          <cell r="A2777" t="str">
            <v>SCI-NAPIER-High Volume-R</v>
          </cell>
          <cell r="B2777" t="str">
            <v>SCI</v>
          </cell>
          <cell r="C2777">
            <v>2015</v>
          </cell>
          <cell r="D2777" t="str">
            <v>NAPIER</v>
          </cell>
          <cell r="E2777" t="str">
            <v>High Volume</v>
          </cell>
          <cell r="F2777" t="str">
            <v>R</v>
          </cell>
          <cell r="G2777">
            <v>10.17187322</v>
          </cell>
        </row>
        <row r="2778">
          <cell r="A2778" t="str">
            <v>SCI-NAPIER-High Volume-U</v>
          </cell>
          <cell r="B2778" t="str">
            <v>SCI</v>
          </cell>
          <cell r="C2778">
            <v>2015</v>
          </cell>
          <cell r="D2778" t="str">
            <v>NAPIER</v>
          </cell>
          <cell r="E2778" t="str">
            <v>High Volume</v>
          </cell>
          <cell r="F2778" t="str">
            <v>U</v>
          </cell>
          <cell r="G2778">
            <v>12.050766790000001</v>
          </cell>
        </row>
        <row r="2779">
          <cell r="A2779" t="str">
            <v>SCI-NAPIER-National Strategic-All</v>
          </cell>
          <cell r="B2779" t="str">
            <v>SCI</v>
          </cell>
          <cell r="C2779">
            <v>2015</v>
          </cell>
          <cell r="D2779" t="str">
            <v>NAPIER</v>
          </cell>
          <cell r="E2779" t="str">
            <v>National Strategic</v>
          </cell>
          <cell r="F2779" t="str">
            <v>All</v>
          </cell>
          <cell r="G2779">
            <v>5.9423876599999996</v>
          </cell>
        </row>
        <row r="2780">
          <cell r="A2780" t="str">
            <v>SCI-NAPIER-National Strategic-R</v>
          </cell>
          <cell r="B2780" t="str">
            <v>SCI</v>
          </cell>
          <cell r="C2780">
            <v>2015</v>
          </cell>
          <cell r="D2780" t="str">
            <v>NAPIER</v>
          </cell>
          <cell r="E2780" t="str">
            <v>National Strategic</v>
          </cell>
          <cell r="F2780" t="str">
            <v>R</v>
          </cell>
          <cell r="G2780">
            <v>5.4042329499999999</v>
          </cell>
        </row>
        <row r="2781">
          <cell r="A2781" t="str">
            <v>SCI-NAPIER-National Strategic-U</v>
          </cell>
          <cell r="B2781" t="str">
            <v>SCI</v>
          </cell>
          <cell r="C2781">
            <v>2015</v>
          </cell>
          <cell r="D2781" t="str">
            <v>NAPIER</v>
          </cell>
          <cell r="E2781" t="str">
            <v>National Strategic</v>
          </cell>
          <cell r="F2781" t="str">
            <v>U</v>
          </cell>
          <cell r="G2781">
            <v>12.560865639999999</v>
          </cell>
        </row>
        <row r="2782">
          <cell r="A2782" t="str">
            <v>SCI-NAPIER-Regional Distributor-All</v>
          </cell>
          <cell r="B2782" t="str">
            <v>SCI</v>
          </cell>
          <cell r="C2782">
            <v>2015</v>
          </cell>
          <cell r="D2782" t="str">
            <v>NAPIER</v>
          </cell>
          <cell r="E2782" t="str">
            <v>Regional Distributor</v>
          </cell>
          <cell r="F2782" t="str">
            <v>All</v>
          </cell>
          <cell r="G2782">
            <v>9.7471568600000005</v>
          </cell>
        </row>
        <row r="2783">
          <cell r="A2783" t="str">
            <v>SCI-NAPIER-Regional Distributor-R</v>
          </cell>
          <cell r="B2783" t="str">
            <v>SCI</v>
          </cell>
          <cell r="C2783">
            <v>2015</v>
          </cell>
          <cell r="D2783" t="str">
            <v>NAPIER</v>
          </cell>
          <cell r="E2783" t="str">
            <v>Regional Distributor</v>
          </cell>
          <cell r="F2783" t="str">
            <v>R</v>
          </cell>
          <cell r="G2783">
            <v>9.8750791299999996</v>
          </cell>
        </row>
        <row r="2784">
          <cell r="A2784" t="str">
            <v>SCI-NAPIER-Regional Distributor-U</v>
          </cell>
          <cell r="B2784" t="str">
            <v>SCI</v>
          </cell>
          <cell r="C2784">
            <v>2015</v>
          </cell>
          <cell r="D2784" t="str">
            <v>NAPIER</v>
          </cell>
          <cell r="E2784" t="str">
            <v>Regional Distributor</v>
          </cell>
          <cell r="F2784" t="str">
            <v>U</v>
          </cell>
          <cell r="G2784">
            <v>7.9995977399999996</v>
          </cell>
        </row>
        <row r="2785">
          <cell r="A2785" t="str">
            <v>SCI-NAPIER-Regional Strategic-All</v>
          </cell>
          <cell r="B2785" t="str">
            <v>SCI</v>
          </cell>
          <cell r="C2785">
            <v>2015</v>
          </cell>
          <cell r="D2785" t="str">
            <v>NAPIER</v>
          </cell>
          <cell r="E2785" t="str">
            <v>Regional Strategic</v>
          </cell>
          <cell r="F2785" t="str">
            <v>All</v>
          </cell>
          <cell r="G2785">
            <v>5.1698005900000004</v>
          </cell>
        </row>
        <row r="2786">
          <cell r="A2786" t="str">
            <v>SCI-NAPIER-Regional Strategic-R</v>
          </cell>
          <cell r="B2786" t="str">
            <v>SCI</v>
          </cell>
          <cell r="C2786">
            <v>2015</v>
          </cell>
          <cell r="D2786" t="str">
            <v>NAPIER</v>
          </cell>
          <cell r="E2786" t="str">
            <v>Regional Strategic</v>
          </cell>
          <cell r="F2786" t="str">
            <v>R</v>
          </cell>
          <cell r="G2786">
            <v>5.1264334600000003</v>
          </cell>
        </row>
        <row r="2787">
          <cell r="A2787" t="str">
            <v>SCI-NAPIER-Regional Strategic-U</v>
          </cell>
          <cell r="B2787" t="str">
            <v>SCI</v>
          </cell>
          <cell r="C2787">
            <v>2015</v>
          </cell>
          <cell r="D2787" t="str">
            <v>NAPIER</v>
          </cell>
          <cell r="E2787" t="str">
            <v>Regional Strategic</v>
          </cell>
          <cell r="F2787" t="str">
            <v>U</v>
          </cell>
          <cell r="G2787">
            <v>6.0831489599999999</v>
          </cell>
        </row>
        <row r="2788">
          <cell r="A2788" t="str">
            <v>SCI-National-All-All</v>
          </cell>
          <cell r="B2788" t="str">
            <v>SCI</v>
          </cell>
          <cell r="C2788">
            <v>2015</v>
          </cell>
          <cell r="D2788" t="str">
            <v>National</v>
          </cell>
          <cell r="E2788" t="str">
            <v>All</v>
          </cell>
          <cell r="F2788" t="str">
            <v>All</v>
          </cell>
          <cell r="G2788">
            <v>8.5773494499999998</v>
          </cell>
        </row>
        <row r="2789">
          <cell r="A2789" t="str">
            <v>SCI-National-All-R</v>
          </cell>
          <cell r="B2789" t="str">
            <v>SCI</v>
          </cell>
          <cell r="C2789">
            <v>2015</v>
          </cell>
          <cell r="D2789" t="str">
            <v>National</v>
          </cell>
          <cell r="E2789" t="str">
            <v>All</v>
          </cell>
          <cell r="F2789" t="str">
            <v>R</v>
          </cell>
          <cell r="G2789">
            <v>7.2478401100000003</v>
          </cell>
        </row>
        <row r="2790">
          <cell r="A2790" t="str">
            <v>SCI-National-All-U</v>
          </cell>
          <cell r="B2790" t="str">
            <v>SCI</v>
          </cell>
          <cell r="C2790">
            <v>2015</v>
          </cell>
          <cell r="D2790" t="str">
            <v>National</v>
          </cell>
          <cell r="E2790" t="str">
            <v>All</v>
          </cell>
          <cell r="F2790" t="str">
            <v>U</v>
          </cell>
          <cell r="G2790">
            <v>21.66980173</v>
          </cell>
        </row>
        <row r="2791">
          <cell r="A2791" t="str">
            <v>SCI-National-High Volume-All</v>
          </cell>
          <cell r="B2791" t="str">
            <v>SCI</v>
          </cell>
          <cell r="C2791">
            <v>2015</v>
          </cell>
          <cell r="D2791" t="str">
            <v>National</v>
          </cell>
          <cell r="E2791" t="str">
            <v>High Volume</v>
          </cell>
          <cell r="F2791" t="str">
            <v>All</v>
          </cell>
          <cell r="G2791">
            <v>9.2840836800000002</v>
          </cell>
        </row>
        <row r="2792">
          <cell r="A2792" t="str">
            <v>SCI-National-High Volume-R</v>
          </cell>
          <cell r="B2792" t="str">
            <v>SCI</v>
          </cell>
          <cell r="C2792">
            <v>2015</v>
          </cell>
          <cell r="D2792" t="str">
            <v>National</v>
          </cell>
          <cell r="E2792" t="str">
            <v>High Volume</v>
          </cell>
          <cell r="F2792" t="str">
            <v>R</v>
          </cell>
          <cell r="G2792">
            <v>7.5477485399999997</v>
          </cell>
        </row>
        <row r="2793">
          <cell r="A2793" t="str">
            <v>SCI-National-High Volume-U</v>
          </cell>
          <cell r="B2793" t="str">
            <v>SCI</v>
          </cell>
          <cell r="C2793">
            <v>2015</v>
          </cell>
          <cell r="D2793" t="str">
            <v>National</v>
          </cell>
          <cell r="E2793" t="str">
            <v>High Volume</v>
          </cell>
          <cell r="F2793" t="str">
            <v>U</v>
          </cell>
          <cell r="G2793">
            <v>18.599775449999999</v>
          </cell>
        </row>
        <row r="2794">
          <cell r="A2794" t="str">
            <v>SCI-National-National Strategic-All</v>
          </cell>
          <cell r="B2794" t="str">
            <v>SCI</v>
          </cell>
          <cell r="C2794">
            <v>2015</v>
          </cell>
          <cell r="D2794" t="str">
            <v>National</v>
          </cell>
          <cell r="E2794" t="str">
            <v>National Strategic</v>
          </cell>
          <cell r="F2794" t="str">
            <v>All</v>
          </cell>
          <cell r="G2794">
            <v>11.388233789999999</v>
          </cell>
        </row>
        <row r="2795">
          <cell r="A2795" t="str">
            <v>SCI-National-National Strategic-R</v>
          </cell>
          <cell r="B2795" t="str">
            <v>SCI</v>
          </cell>
          <cell r="C2795">
            <v>2015</v>
          </cell>
          <cell r="D2795" t="str">
            <v>National</v>
          </cell>
          <cell r="E2795" t="str">
            <v>National Strategic</v>
          </cell>
          <cell r="F2795" t="str">
            <v>R</v>
          </cell>
          <cell r="G2795">
            <v>8.7871640200000005</v>
          </cell>
        </row>
        <row r="2796">
          <cell r="A2796" t="str">
            <v>SCI-National-National Strategic-U</v>
          </cell>
          <cell r="B2796" t="str">
            <v>SCI</v>
          </cell>
          <cell r="C2796">
            <v>2015</v>
          </cell>
          <cell r="D2796" t="str">
            <v>National</v>
          </cell>
          <cell r="E2796" t="str">
            <v>National Strategic</v>
          </cell>
          <cell r="F2796" t="str">
            <v>U</v>
          </cell>
          <cell r="G2796">
            <v>31.288602300000001</v>
          </cell>
        </row>
        <row r="2797">
          <cell r="A2797" t="str">
            <v>SCI-National-Regional Connector-All</v>
          </cell>
          <cell r="B2797" t="str">
            <v>SCI</v>
          </cell>
          <cell r="C2797">
            <v>2015</v>
          </cell>
          <cell r="D2797" t="str">
            <v>National</v>
          </cell>
          <cell r="E2797" t="str">
            <v>Regional Connector</v>
          </cell>
          <cell r="F2797" t="str">
            <v>All</v>
          </cell>
          <cell r="G2797">
            <v>7.3122451499999999</v>
          </cell>
        </row>
        <row r="2798">
          <cell r="A2798" t="str">
            <v>SCI-National-Regional Connector-R</v>
          </cell>
          <cell r="B2798" t="str">
            <v>SCI</v>
          </cell>
          <cell r="C2798">
            <v>2015</v>
          </cell>
          <cell r="D2798" t="str">
            <v>National</v>
          </cell>
          <cell r="E2798" t="str">
            <v>Regional Connector</v>
          </cell>
          <cell r="F2798" t="str">
            <v>R</v>
          </cell>
          <cell r="G2798">
            <v>6.6685190600000004</v>
          </cell>
        </row>
        <row r="2799">
          <cell r="A2799" t="str">
            <v>SCI-National-Regional Connector-U</v>
          </cell>
          <cell r="B2799" t="str">
            <v>SCI</v>
          </cell>
          <cell r="C2799">
            <v>2015</v>
          </cell>
          <cell r="D2799" t="str">
            <v>National</v>
          </cell>
          <cell r="E2799" t="str">
            <v>Regional Connector</v>
          </cell>
          <cell r="F2799" t="str">
            <v>U</v>
          </cell>
          <cell r="G2799">
            <v>17.586585549999999</v>
          </cell>
        </row>
        <row r="2800">
          <cell r="A2800" t="str">
            <v>SCI-National-Regional Distributor-All</v>
          </cell>
          <cell r="B2800" t="str">
            <v>SCI</v>
          </cell>
          <cell r="C2800">
            <v>2015</v>
          </cell>
          <cell r="D2800" t="str">
            <v>National</v>
          </cell>
          <cell r="E2800" t="str">
            <v>Regional Distributor</v>
          </cell>
          <cell r="F2800" t="str">
            <v>All</v>
          </cell>
          <cell r="G2800">
            <v>7.9476550599999998</v>
          </cell>
        </row>
        <row r="2801">
          <cell r="A2801" t="str">
            <v>SCI-National-Regional Distributor-R</v>
          </cell>
          <cell r="B2801" t="str">
            <v>SCI</v>
          </cell>
          <cell r="C2801">
            <v>2015</v>
          </cell>
          <cell r="D2801" t="str">
            <v>National</v>
          </cell>
          <cell r="E2801" t="str">
            <v>Regional Distributor</v>
          </cell>
          <cell r="F2801" t="str">
            <v>R</v>
          </cell>
          <cell r="G2801">
            <v>7.2843789399999999</v>
          </cell>
        </row>
        <row r="2802">
          <cell r="A2802" t="str">
            <v>SCI-National-Regional Distributor-U</v>
          </cell>
          <cell r="B2802" t="str">
            <v>SCI</v>
          </cell>
          <cell r="C2802">
            <v>2015</v>
          </cell>
          <cell r="D2802" t="str">
            <v>National</v>
          </cell>
          <cell r="E2802" t="str">
            <v>Regional Distributor</v>
          </cell>
          <cell r="F2802" t="str">
            <v>U</v>
          </cell>
          <cell r="G2802">
            <v>16.60492601</v>
          </cell>
        </row>
        <row r="2803">
          <cell r="A2803" t="str">
            <v>SCI-National-Regional Strategic-All</v>
          </cell>
          <cell r="B2803" t="str">
            <v>SCI</v>
          </cell>
          <cell r="C2803">
            <v>2015</v>
          </cell>
          <cell r="D2803" t="str">
            <v>National</v>
          </cell>
          <cell r="E2803" t="str">
            <v>Regional Strategic</v>
          </cell>
          <cell r="F2803" t="str">
            <v>All</v>
          </cell>
          <cell r="G2803">
            <v>8.9903937299999992</v>
          </cell>
        </row>
        <row r="2804">
          <cell r="A2804" t="str">
            <v>SCI-National-Regional Strategic-R</v>
          </cell>
          <cell r="B2804" t="str">
            <v>SCI</v>
          </cell>
          <cell r="C2804">
            <v>2015</v>
          </cell>
          <cell r="D2804" t="str">
            <v>National</v>
          </cell>
          <cell r="E2804" t="str">
            <v>Regional Strategic</v>
          </cell>
          <cell r="F2804" t="str">
            <v>R</v>
          </cell>
          <cell r="G2804">
            <v>6.7687047600000003</v>
          </cell>
        </row>
        <row r="2805">
          <cell r="A2805" t="str">
            <v>SCI-National-Regional Strategic-U</v>
          </cell>
          <cell r="B2805" t="str">
            <v>SCI</v>
          </cell>
          <cell r="C2805">
            <v>2015</v>
          </cell>
          <cell r="D2805" t="str">
            <v>National</v>
          </cell>
          <cell r="E2805" t="str">
            <v>Regional Strategic</v>
          </cell>
          <cell r="F2805" t="str">
            <v>U</v>
          </cell>
          <cell r="G2805">
            <v>25.680908779999999</v>
          </cell>
        </row>
        <row r="2806">
          <cell r="A2806" t="str">
            <v>SCI-NELSON-All-All</v>
          </cell>
          <cell r="B2806" t="str">
            <v>SCI</v>
          </cell>
          <cell r="C2806">
            <v>2015</v>
          </cell>
          <cell r="D2806" t="str">
            <v>NELSON</v>
          </cell>
          <cell r="E2806" t="str">
            <v>All</v>
          </cell>
          <cell r="F2806" t="str">
            <v>All</v>
          </cell>
          <cell r="G2806">
            <v>10.119047979999999</v>
          </cell>
        </row>
        <row r="2807">
          <cell r="A2807" t="str">
            <v>SCI-NELSON-All-R</v>
          </cell>
          <cell r="B2807" t="str">
            <v>SCI</v>
          </cell>
          <cell r="C2807">
            <v>2015</v>
          </cell>
          <cell r="D2807" t="str">
            <v>NELSON</v>
          </cell>
          <cell r="E2807" t="str">
            <v>All</v>
          </cell>
          <cell r="F2807" t="str">
            <v>R</v>
          </cell>
          <cell r="G2807">
            <v>8.2263978699999996</v>
          </cell>
        </row>
        <row r="2808">
          <cell r="A2808" t="str">
            <v>SCI-NELSON-All-U</v>
          </cell>
          <cell r="B2808" t="str">
            <v>SCI</v>
          </cell>
          <cell r="C2808">
            <v>2015</v>
          </cell>
          <cell r="D2808" t="str">
            <v>NELSON</v>
          </cell>
          <cell r="E2808" t="str">
            <v>All</v>
          </cell>
          <cell r="F2808" t="str">
            <v>U</v>
          </cell>
          <cell r="G2808">
            <v>32.385166830000003</v>
          </cell>
        </row>
        <row r="2809">
          <cell r="A2809" t="str">
            <v>SCI-NELSON-Regional Connector-All</v>
          </cell>
          <cell r="B2809" t="str">
            <v>SCI</v>
          </cell>
          <cell r="C2809">
            <v>2015</v>
          </cell>
          <cell r="D2809" t="str">
            <v>NELSON</v>
          </cell>
          <cell r="E2809" t="str">
            <v>Regional Connector</v>
          </cell>
          <cell r="F2809" t="str">
            <v>All</v>
          </cell>
          <cell r="G2809">
            <v>6.22510838</v>
          </cell>
        </row>
        <row r="2810">
          <cell r="A2810" t="str">
            <v>SCI-NELSON-Regional Connector-R</v>
          </cell>
          <cell r="B2810" t="str">
            <v>SCI</v>
          </cell>
          <cell r="C2810">
            <v>2015</v>
          </cell>
          <cell r="D2810" t="str">
            <v>NELSON</v>
          </cell>
          <cell r="E2810" t="str">
            <v>Regional Connector</v>
          </cell>
          <cell r="F2810" t="str">
            <v>R</v>
          </cell>
          <cell r="G2810">
            <v>5.9068653700000002</v>
          </cell>
        </row>
        <row r="2811">
          <cell r="A2811" t="str">
            <v>SCI-NELSON-Regional Connector-U</v>
          </cell>
          <cell r="B2811" t="str">
            <v>SCI</v>
          </cell>
          <cell r="C2811">
            <v>2015</v>
          </cell>
          <cell r="D2811" t="str">
            <v>NELSON</v>
          </cell>
          <cell r="E2811" t="str">
            <v>Regional Connector</v>
          </cell>
          <cell r="F2811" t="str">
            <v>U</v>
          </cell>
          <cell r="G2811">
            <v>11.95194897</v>
          </cell>
        </row>
        <row r="2812">
          <cell r="A2812" t="str">
            <v>SCI-NELSON-Regional Distributor-All</v>
          </cell>
          <cell r="B2812" t="str">
            <v>SCI</v>
          </cell>
          <cell r="C2812">
            <v>2015</v>
          </cell>
          <cell r="D2812" t="str">
            <v>NELSON</v>
          </cell>
          <cell r="E2812" t="str">
            <v>Regional Distributor</v>
          </cell>
          <cell r="F2812" t="str">
            <v>All</v>
          </cell>
          <cell r="G2812">
            <v>12.83602129</v>
          </cell>
        </row>
        <row r="2813">
          <cell r="A2813" t="str">
            <v>SCI-NELSON-Regional Distributor-R</v>
          </cell>
          <cell r="B2813" t="str">
            <v>SCI</v>
          </cell>
          <cell r="C2813">
            <v>2015</v>
          </cell>
          <cell r="D2813" t="str">
            <v>NELSON</v>
          </cell>
          <cell r="E2813" t="str">
            <v>Regional Distributor</v>
          </cell>
          <cell r="F2813" t="str">
            <v>R</v>
          </cell>
          <cell r="G2813">
            <v>11.759117910000001</v>
          </cell>
        </row>
        <row r="2814">
          <cell r="A2814" t="str">
            <v>SCI-NELSON-Regional Distributor-U</v>
          </cell>
          <cell r="B2814" t="str">
            <v>SCI</v>
          </cell>
          <cell r="C2814">
            <v>2015</v>
          </cell>
          <cell r="D2814" t="str">
            <v>NELSON</v>
          </cell>
          <cell r="E2814" t="str">
            <v>Regional Distributor</v>
          </cell>
          <cell r="F2814" t="str">
            <v>U</v>
          </cell>
          <cell r="G2814">
            <v>32.168519799999999</v>
          </cell>
        </row>
        <row r="2815">
          <cell r="A2815" t="str">
            <v>SCI-NELSON-Regional Strategic-All</v>
          </cell>
          <cell r="B2815" t="str">
            <v>SCI</v>
          </cell>
          <cell r="C2815">
            <v>2015</v>
          </cell>
          <cell r="D2815" t="str">
            <v>NELSON</v>
          </cell>
          <cell r="E2815" t="str">
            <v>Regional Strategic</v>
          </cell>
          <cell r="F2815" t="str">
            <v>All</v>
          </cell>
          <cell r="G2815">
            <v>10.989565020000001</v>
          </cell>
        </row>
        <row r="2816">
          <cell r="A2816" t="str">
            <v>SCI-NELSON-Regional Strategic-R</v>
          </cell>
          <cell r="B2816" t="str">
            <v>SCI</v>
          </cell>
          <cell r="C2816">
            <v>2015</v>
          </cell>
          <cell r="D2816" t="str">
            <v>NELSON</v>
          </cell>
          <cell r="E2816" t="str">
            <v>Regional Strategic</v>
          </cell>
          <cell r="F2816" t="str">
            <v>R</v>
          </cell>
          <cell r="G2816">
            <v>4.8136975900000003</v>
          </cell>
        </row>
        <row r="2817">
          <cell r="A2817" t="str">
            <v>SCI-NELSON-Regional Strategic-U</v>
          </cell>
          <cell r="B2817" t="str">
            <v>SCI</v>
          </cell>
          <cell r="C2817">
            <v>2015</v>
          </cell>
          <cell r="D2817" t="str">
            <v>NELSON</v>
          </cell>
          <cell r="E2817" t="str">
            <v>Regional Strategic</v>
          </cell>
          <cell r="F2817" t="str">
            <v>U</v>
          </cell>
          <cell r="G2817">
            <v>42.400041139999999</v>
          </cell>
        </row>
        <row r="2818">
          <cell r="A2818" t="str">
            <v>SCI-NORTHLAND-All-All</v>
          </cell>
          <cell r="B2818" t="str">
            <v>SCI</v>
          </cell>
          <cell r="C2818">
            <v>2015</v>
          </cell>
          <cell r="D2818" t="str">
            <v>NORTHLAND</v>
          </cell>
          <cell r="E2818" t="str">
            <v>All</v>
          </cell>
          <cell r="F2818" t="str">
            <v>All</v>
          </cell>
          <cell r="G2818">
            <v>8.5928295000000006</v>
          </cell>
        </row>
        <row r="2819">
          <cell r="A2819" t="str">
            <v>SCI-NORTHLAND-All-R</v>
          </cell>
          <cell r="B2819" t="str">
            <v>SCI</v>
          </cell>
          <cell r="C2819">
            <v>2015</v>
          </cell>
          <cell r="D2819" t="str">
            <v>NORTHLAND</v>
          </cell>
          <cell r="E2819" t="str">
            <v>All</v>
          </cell>
          <cell r="F2819" t="str">
            <v>R</v>
          </cell>
          <cell r="G2819">
            <v>7.4997470399999999</v>
          </cell>
        </row>
        <row r="2820">
          <cell r="A2820" t="str">
            <v>SCI-NORTHLAND-All-U</v>
          </cell>
          <cell r="B2820" t="str">
            <v>SCI</v>
          </cell>
          <cell r="C2820">
            <v>2015</v>
          </cell>
          <cell r="D2820" t="str">
            <v>NORTHLAND</v>
          </cell>
          <cell r="E2820" t="str">
            <v>All</v>
          </cell>
          <cell r="F2820" t="str">
            <v>U</v>
          </cell>
          <cell r="G2820">
            <v>16.880412410000002</v>
          </cell>
        </row>
        <row r="2821">
          <cell r="A2821" t="str">
            <v>SCI-NORTHLAND-National Strategic-All</v>
          </cell>
          <cell r="B2821" t="str">
            <v>SCI</v>
          </cell>
          <cell r="C2821">
            <v>2015</v>
          </cell>
          <cell r="D2821" t="str">
            <v>NORTHLAND</v>
          </cell>
          <cell r="E2821" t="str">
            <v>National Strategic</v>
          </cell>
          <cell r="F2821" t="str">
            <v>All</v>
          </cell>
          <cell r="G2821">
            <v>11.48643682</v>
          </cell>
        </row>
        <row r="2822">
          <cell r="A2822" t="str">
            <v>SCI-NORTHLAND-National Strategic-R</v>
          </cell>
          <cell r="B2822" t="str">
            <v>SCI</v>
          </cell>
          <cell r="C2822">
            <v>2015</v>
          </cell>
          <cell r="D2822" t="str">
            <v>NORTHLAND</v>
          </cell>
          <cell r="E2822" t="str">
            <v>National Strategic</v>
          </cell>
          <cell r="F2822" t="str">
            <v>R</v>
          </cell>
          <cell r="G2822">
            <v>9.8688783099999995</v>
          </cell>
        </row>
        <row r="2823">
          <cell r="A2823" t="str">
            <v>SCI-NORTHLAND-National Strategic-U</v>
          </cell>
          <cell r="B2823" t="str">
            <v>SCI</v>
          </cell>
          <cell r="C2823">
            <v>2015</v>
          </cell>
          <cell r="D2823" t="str">
            <v>NORTHLAND</v>
          </cell>
          <cell r="E2823" t="str">
            <v>National Strategic</v>
          </cell>
          <cell r="F2823" t="str">
            <v>U</v>
          </cell>
          <cell r="G2823">
            <v>40.118110229999999</v>
          </cell>
        </row>
        <row r="2824">
          <cell r="A2824" t="str">
            <v>SCI-NORTHLAND-Regional Distributor-All</v>
          </cell>
          <cell r="B2824" t="str">
            <v>SCI</v>
          </cell>
          <cell r="C2824">
            <v>2015</v>
          </cell>
          <cell r="D2824" t="str">
            <v>NORTHLAND</v>
          </cell>
          <cell r="E2824" t="str">
            <v>Regional Distributor</v>
          </cell>
          <cell r="F2824" t="str">
            <v>All</v>
          </cell>
          <cell r="G2824">
            <v>7.8195693999999998</v>
          </cell>
        </row>
        <row r="2825">
          <cell r="A2825" t="str">
            <v>SCI-NORTHLAND-Regional Distributor-R</v>
          </cell>
          <cell r="B2825" t="str">
            <v>SCI</v>
          </cell>
          <cell r="C2825">
            <v>2015</v>
          </cell>
          <cell r="D2825" t="str">
            <v>NORTHLAND</v>
          </cell>
          <cell r="E2825" t="str">
            <v>Regional Distributor</v>
          </cell>
          <cell r="F2825" t="str">
            <v>R</v>
          </cell>
          <cell r="G2825">
            <v>7.2236179099999998</v>
          </cell>
        </row>
        <row r="2826">
          <cell r="A2826" t="str">
            <v>SCI-NORTHLAND-Regional Distributor-U</v>
          </cell>
          <cell r="B2826" t="str">
            <v>SCI</v>
          </cell>
          <cell r="C2826">
            <v>2015</v>
          </cell>
          <cell r="D2826" t="str">
            <v>NORTHLAND</v>
          </cell>
          <cell r="E2826" t="str">
            <v>Regional Distributor</v>
          </cell>
          <cell r="F2826" t="str">
            <v>U</v>
          </cell>
          <cell r="G2826">
            <v>12.243666579999999</v>
          </cell>
        </row>
        <row r="2827">
          <cell r="A2827" t="str">
            <v>SCI-NORTHLAND-Regional Strategic-All</v>
          </cell>
          <cell r="B2827" t="str">
            <v>SCI</v>
          </cell>
          <cell r="C2827">
            <v>2015</v>
          </cell>
          <cell r="D2827" t="str">
            <v>NORTHLAND</v>
          </cell>
          <cell r="E2827" t="str">
            <v>Regional Strategic</v>
          </cell>
          <cell r="F2827" t="str">
            <v>All</v>
          </cell>
          <cell r="G2827">
            <v>13.224272819999999</v>
          </cell>
        </row>
        <row r="2828">
          <cell r="A2828" t="str">
            <v>SCI-NORTHLAND-Regional Strategic-R</v>
          </cell>
          <cell r="B2828" t="str">
            <v>SCI</v>
          </cell>
          <cell r="C2828">
            <v>2015</v>
          </cell>
          <cell r="D2828" t="str">
            <v>NORTHLAND</v>
          </cell>
          <cell r="E2828" t="str">
            <v>Regional Strategic</v>
          </cell>
          <cell r="F2828" t="str">
            <v>R</v>
          </cell>
          <cell r="G2828">
            <v>7.0295472099999996</v>
          </cell>
        </row>
        <row r="2829">
          <cell r="A2829" t="str">
            <v>SCI-NORTHLAND-Regional Strategic-U</v>
          </cell>
          <cell r="B2829" t="str">
            <v>SCI</v>
          </cell>
          <cell r="C2829">
            <v>2015</v>
          </cell>
          <cell r="D2829" t="str">
            <v>NORTHLAND</v>
          </cell>
          <cell r="E2829" t="str">
            <v>Regional Strategic</v>
          </cell>
          <cell r="F2829" t="str">
            <v>U</v>
          </cell>
          <cell r="G2829">
            <v>41.570556369999998</v>
          </cell>
        </row>
        <row r="2830">
          <cell r="A2830" t="str">
            <v>SCI-NTH CANTERBURY-All-All</v>
          </cell>
          <cell r="B2830" t="str">
            <v>SCI</v>
          </cell>
          <cell r="C2830">
            <v>2015</v>
          </cell>
          <cell r="D2830" t="str">
            <v>NTH CANTERBURY</v>
          </cell>
          <cell r="E2830" t="str">
            <v>All</v>
          </cell>
          <cell r="F2830" t="str">
            <v>All</v>
          </cell>
          <cell r="G2830">
            <v>12.57836635</v>
          </cell>
        </row>
        <row r="2831">
          <cell r="A2831" t="str">
            <v>SCI-NTH CANTERBURY-All-R</v>
          </cell>
          <cell r="B2831" t="str">
            <v>SCI</v>
          </cell>
          <cell r="C2831">
            <v>2015</v>
          </cell>
          <cell r="D2831" t="str">
            <v>NTH CANTERBURY</v>
          </cell>
          <cell r="E2831" t="str">
            <v>All</v>
          </cell>
          <cell r="F2831" t="str">
            <v>R</v>
          </cell>
          <cell r="G2831">
            <v>10.09979907</v>
          </cell>
        </row>
        <row r="2832">
          <cell r="A2832" t="str">
            <v>SCI-NTH CANTERBURY-All-U</v>
          </cell>
          <cell r="B2832" t="str">
            <v>SCI</v>
          </cell>
          <cell r="C2832">
            <v>2015</v>
          </cell>
          <cell r="D2832" t="str">
            <v>NTH CANTERBURY</v>
          </cell>
          <cell r="E2832" t="str">
            <v>All</v>
          </cell>
          <cell r="F2832" t="str">
            <v>U</v>
          </cell>
          <cell r="G2832">
            <v>27.165726769999999</v>
          </cell>
        </row>
        <row r="2833">
          <cell r="A2833" t="str">
            <v>SCI-NTH CANTERBURY-High Volume-All</v>
          </cell>
          <cell r="B2833" t="str">
            <v>SCI</v>
          </cell>
          <cell r="C2833">
            <v>2015</v>
          </cell>
          <cell r="D2833" t="str">
            <v>NTH CANTERBURY</v>
          </cell>
          <cell r="E2833" t="str">
            <v>High Volume</v>
          </cell>
          <cell r="F2833" t="str">
            <v>All</v>
          </cell>
          <cell r="G2833">
            <v>31.13379166</v>
          </cell>
        </row>
        <row r="2834">
          <cell r="A2834" t="str">
            <v>SCI-NTH CANTERBURY-High Volume-R</v>
          </cell>
          <cell r="B2834" t="str">
            <v>SCI</v>
          </cell>
          <cell r="C2834">
            <v>2015</v>
          </cell>
          <cell r="D2834" t="str">
            <v>NTH CANTERBURY</v>
          </cell>
          <cell r="E2834" t="str">
            <v>High Volume</v>
          </cell>
          <cell r="F2834" t="str">
            <v>R</v>
          </cell>
          <cell r="G2834">
            <v>28.11126097</v>
          </cell>
        </row>
        <row r="2835">
          <cell r="A2835" t="str">
            <v>SCI-NTH CANTERBURY-High Volume-U</v>
          </cell>
          <cell r="B2835" t="str">
            <v>SCI</v>
          </cell>
          <cell r="C2835">
            <v>2015</v>
          </cell>
          <cell r="D2835" t="str">
            <v>NTH CANTERBURY</v>
          </cell>
          <cell r="E2835" t="str">
            <v>High Volume</v>
          </cell>
          <cell r="F2835" t="str">
            <v>U</v>
          </cell>
          <cell r="G2835">
            <v>35.218040139999999</v>
          </cell>
        </row>
        <row r="2836">
          <cell r="A2836" t="str">
            <v>SCI-NTH CANTERBURY-National Strategic-All</v>
          </cell>
          <cell r="B2836" t="str">
            <v>SCI</v>
          </cell>
          <cell r="C2836">
            <v>2015</v>
          </cell>
          <cell r="D2836" t="str">
            <v>NTH CANTERBURY</v>
          </cell>
          <cell r="E2836" t="str">
            <v>National Strategic</v>
          </cell>
          <cell r="F2836" t="str">
            <v>All</v>
          </cell>
          <cell r="G2836">
            <v>12.55396066</v>
          </cell>
        </row>
        <row r="2837">
          <cell r="A2837" t="str">
            <v>SCI-NTH CANTERBURY-National Strategic-R</v>
          </cell>
          <cell r="B2837" t="str">
            <v>SCI</v>
          </cell>
          <cell r="C2837">
            <v>2015</v>
          </cell>
          <cell r="D2837" t="str">
            <v>NTH CANTERBURY</v>
          </cell>
          <cell r="E2837" t="str">
            <v>National Strategic</v>
          </cell>
          <cell r="F2837" t="str">
            <v>R</v>
          </cell>
          <cell r="G2837">
            <v>9.5700004300000003</v>
          </cell>
        </row>
        <row r="2838">
          <cell r="A2838" t="str">
            <v>SCI-NTH CANTERBURY-National Strategic-U</v>
          </cell>
          <cell r="B2838" t="str">
            <v>SCI</v>
          </cell>
          <cell r="C2838">
            <v>2015</v>
          </cell>
          <cell r="D2838" t="str">
            <v>NTH CANTERBURY</v>
          </cell>
          <cell r="E2838" t="str">
            <v>National Strategic</v>
          </cell>
          <cell r="F2838" t="str">
            <v>U</v>
          </cell>
          <cell r="G2838">
            <v>29.352834000000001</v>
          </cell>
        </row>
        <row r="2839">
          <cell r="A2839" t="str">
            <v>SCI-NTH CANTERBURY-Regional Connector-All</v>
          </cell>
          <cell r="B2839" t="str">
            <v>SCI</v>
          </cell>
          <cell r="C2839">
            <v>2015</v>
          </cell>
          <cell r="D2839" t="str">
            <v>NTH CANTERBURY</v>
          </cell>
          <cell r="E2839" t="str">
            <v>Regional Connector</v>
          </cell>
          <cell r="F2839" t="str">
            <v>All</v>
          </cell>
          <cell r="G2839">
            <v>11.043046309999999</v>
          </cell>
        </row>
        <row r="2840">
          <cell r="A2840" t="str">
            <v>SCI-NTH CANTERBURY-Regional Connector-R</v>
          </cell>
          <cell r="B2840" t="str">
            <v>SCI</v>
          </cell>
          <cell r="C2840">
            <v>2015</v>
          </cell>
          <cell r="D2840" t="str">
            <v>NTH CANTERBURY</v>
          </cell>
          <cell r="E2840" t="str">
            <v>Regional Connector</v>
          </cell>
          <cell r="F2840" t="str">
            <v>R</v>
          </cell>
          <cell r="G2840">
            <v>8.2327609600000002</v>
          </cell>
        </row>
        <row r="2841">
          <cell r="A2841" t="str">
            <v>SCI-NTH CANTERBURY-Regional Connector-U</v>
          </cell>
          <cell r="B2841" t="str">
            <v>SCI</v>
          </cell>
          <cell r="C2841">
            <v>2015</v>
          </cell>
          <cell r="D2841" t="str">
            <v>NTH CANTERBURY</v>
          </cell>
          <cell r="E2841" t="str">
            <v>Regional Connector</v>
          </cell>
          <cell r="F2841" t="str">
            <v>U</v>
          </cell>
          <cell r="G2841">
            <v>35.494933570000001</v>
          </cell>
        </row>
        <row r="2842">
          <cell r="A2842" t="str">
            <v>SCI-NTH CANTERBURY-Regional Distributor-All</v>
          </cell>
          <cell r="B2842" t="str">
            <v>SCI</v>
          </cell>
          <cell r="C2842">
            <v>2015</v>
          </cell>
          <cell r="D2842" t="str">
            <v>NTH CANTERBURY</v>
          </cell>
          <cell r="E2842" t="str">
            <v>Regional Distributor</v>
          </cell>
          <cell r="F2842" t="str">
            <v>All</v>
          </cell>
          <cell r="G2842">
            <v>8.6159074899999997</v>
          </cell>
        </row>
        <row r="2843">
          <cell r="A2843" t="str">
            <v>SCI-NTH CANTERBURY-Regional Distributor-R</v>
          </cell>
          <cell r="B2843" t="str">
            <v>SCI</v>
          </cell>
          <cell r="C2843">
            <v>2015</v>
          </cell>
          <cell r="D2843" t="str">
            <v>NTH CANTERBURY</v>
          </cell>
          <cell r="E2843" t="str">
            <v>Regional Distributor</v>
          </cell>
          <cell r="F2843" t="str">
            <v>R</v>
          </cell>
          <cell r="G2843">
            <v>8.5701485399999999</v>
          </cell>
        </row>
        <row r="2844">
          <cell r="A2844" t="str">
            <v>SCI-NTH CANTERBURY-Regional Distributor-U</v>
          </cell>
          <cell r="B2844" t="str">
            <v>SCI</v>
          </cell>
          <cell r="C2844">
            <v>2015</v>
          </cell>
          <cell r="D2844" t="str">
            <v>NTH CANTERBURY</v>
          </cell>
          <cell r="E2844" t="str">
            <v>Regional Distributor</v>
          </cell>
          <cell r="F2844" t="str">
            <v>U</v>
          </cell>
          <cell r="G2844">
            <v>9.9424267700000009</v>
          </cell>
        </row>
        <row r="2845">
          <cell r="A2845" t="str">
            <v>SCI-NTH CANTERBURY-Regional Strategic-All</v>
          </cell>
          <cell r="B2845" t="str">
            <v>SCI</v>
          </cell>
          <cell r="C2845">
            <v>2015</v>
          </cell>
          <cell r="D2845" t="str">
            <v>NTH CANTERBURY</v>
          </cell>
          <cell r="E2845" t="str">
            <v>Regional Strategic</v>
          </cell>
          <cell r="F2845" t="str">
            <v>All</v>
          </cell>
          <cell r="G2845">
            <v>6.8838883199999996</v>
          </cell>
        </row>
        <row r="2846">
          <cell r="A2846" t="str">
            <v>SCI-NTH CANTERBURY-Regional Strategic-R</v>
          </cell>
          <cell r="B2846" t="str">
            <v>SCI</v>
          </cell>
          <cell r="C2846">
            <v>2015</v>
          </cell>
          <cell r="D2846" t="str">
            <v>NTH CANTERBURY</v>
          </cell>
          <cell r="E2846" t="str">
            <v>Regional Strategic</v>
          </cell>
          <cell r="F2846" t="str">
            <v>R</v>
          </cell>
          <cell r="G2846">
            <v>7.0352130300000004</v>
          </cell>
        </row>
        <row r="2847">
          <cell r="A2847" t="str">
            <v>SCI-NTH CANTERBURY-Regional Strategic-U</v>
          </cell>
          <cell r="B2847" t="str">
            <v>SCI</v>
          </cell>
          <cell r="C2847">
            <v>2015</v>
          </cell>
          <cell r="D2847" t="str">
            <v>NTH CANTERBURY</v>
          </cell>
          <cell r="E2847" t="str">
            <v>Regional Strategic</v>
          </cell>
          <cell r="F2847" t="str">
            <v>U</v>
          </cell>
          <cell r="G2847">
            <v>5.8197057799999996</v>
          </cell>
        </row>
        <row r="2848">
          <cell r="A2848" t="str">
            <v>SCI-OTAGO CENTRAL-All-All</v>
          </cell>
          <cell r="B2848" t="str">
            <v>SCI</v>
          </cell>
          <cell r="C2848">
            <v>2015</v>
          </cell>
          <cell r="D2848" t="str">
            <v>OTAGO CENTRAL</v>
          </cell>
          <cell r="E2848" t="str">
            <v>All</v>
          </cell>
          <cell r="F2848" t="str">
            <v>All</v>
          </cell>
          <cell r="G2848">
            <v>4.4645120399999998</v>
          </cell>
        </row>
        <row r="2849">
          <cell r="A2849" t="str">
            <v>SCI-OTAGO CENTRAL-All-R</v>
          </cell>
          <cell r="B2849" t="str">
            <v>SCI</v>
          </cell>
          <cell r="C2849">
            <v>2015</v>
          </cell>
          <cell r="D2849" t="str">
            <v>OTAGO CENTRAL</v>
          </cell>
          <cell r="E2849" t="str">
            <v>All</v>
          </cell>
          <cell r="F2849" t="str">
            <v>R</v>
          </cell>
          <cell r="G2849">
            <v>3.1868004399999998</v>
          </cell>
        </row>
        <row r="2850">
          <cell r="A2850" t="str">
            <v>SCI-OTAGO CENTRAL-All-U</v>
          </cell>
          <cell r="B2850" t="str">
            <v>SCI</v>
          </cell>
          <cell r="C2850">
            <v>2015</v>
          </cell>
          <cell r="D2850" t="str">
            <v>OTAGO CENTRAL</v>
          </cell>
          <cell r="E2850" t="str">
            <v>All</v>
          </cell>
          <cell r="F2850" t="str">
            <v>U</v>
          </cell>
          <cell r="G2850">
            <v>34.73387022</v>
          </cell>
        </row>
        <row r="2851">
          <cell r="A2851" t="str">
            <v>SCI-OTAGO CENTRAL-Regional Connector-All</v>
          </cell>
          <cell r="B2851" t="str">
            <v>SCI</v>
          </cell>
          <cell r="C2851">
            <v>2015</v>
          </cell>
          <cell r="D2851" t="str">
            <v>OTAGO CENTRAL</v>
          </cell>
          <cell r="E2851" t="str">
            <v>Regional Connector</v>
          </cell>
          <cell r="F2851" t="str">
            <v>All</v>
          </cell>
          <cell r="G2851">
            <v>3.3661718999999999</v>
          </cell>
        </row>
        <row r="2852">
          <cell r="A2852" t="str">
            <v>SCI-OTAGO CENTRAL-Regional Connector-R</v>
          </cell>
          <cell r="B2852" t="str">
            <v>SCI</v>
          </cell>
          <cell r="C2852">
            <v>2015</v>
          </cell>
          <cell r="D2852" t="str">
            <v>OTAGO CENTRAL</v>
          </cell>
          <cell r="E2852" t="str">
            <v>Regional Connector</v>
          </cell>
          <cell r="F2852" t="str">
            <v>R</v>
          </cell>
          <cell r="G2852">
            <v>2.93921236</v>
          </cell>
        </row>
        <row r="2853">
          <cell r="A2853" t="str">
            <v>SCI-OTAGO CENTRAL-Regional Connector-U</v>
          </cell>
          <cell r="B2853" t="str">
            <v>SCI</v>
          </cell>
          <cell r="C2853">
            <v>2015</v>
          </cell>
          <cell r="D2853" t="str">
            <v>OTAGO CENTRAL</v>
          </cell>
          <cell r="E2853" t="str">
            <v>Regional Connector</v>
          </cell>
          <cell r="F2853" t="str">
            <v>U</v>
          </cell>
          <cell r="G2853">
            <v>42.405838369999998</v>
          </cell>
        </row>
        <row r="2854">
          <cell r="A2854" t="str">
            <v>SCI-OTAGO CENTRAL-Regional Distributor-All</v>
          </cell>
          <cell r="B2854" t="str">
            <v>SCI</v>
          </cell>
          <cell r="C2854">
            <v>2015</v>
          </cell>
          <cell r="D2854" t="str">
            <v>OTAGO CENTRAL</v>
          </cell>
          <cell r="E2854" t="str">
            <v>Regional Distributor</v>
          </cell>
          <cell r="F2854" t="str">
            <v>All</v>
          </cell>
          <cell r="G2854">
            <v>4.8084621900000002</v>
          </cell>
        </row>
        <row r="2855">
          <cell r="A2855" t="str">
            <v>SCI-OTAGO CENTRAL-Regional Distributor-R</v>
          </cell>
          <cell r="B2855" t="str">
            <v>SCI</v>
          </cell>
          <cell r="C2855">
            <v>2015</v>
          </cell>
          <cell r="D2855" t="str">
            <v>OTAGO CENTRAL</v>
          </cell>
          <cell r="E2855" t="str">
            <v>Regional Distributor</v>
          </cell>
          <cell r="F2855" t="str">
            <v>R</v>
          </cell>
          <cell r="G2855">
            <v>3.1835907400000001</v>
          </cell>
        </row>
        <row r="2856">
          <cell r="A2856" t="str">
            <v>SCI-OTAGO CENTRAL-Regional Distributor-U</v>
          </cell>
          <cell r="B2856" t="str">
            <v>SCI</v>
          </cell>
          <cell r="C2856">
            <v>2015</v>
          </cell>
          <cell r="D2856" t="str">
            <v>OTAGO CENTRAL</v>
          </cell>
          <cell r="E2856" t="str">
            <v>Regional Distributor</v>
          </cell>
          <cell r="F2856" t="str">
            <v>U</v>
          </cell>
          <cell r="G2856">
            <v>35.831919280000001</v>
          </cell>
        </row>
        <row r="2857">
          <cell r="A2857" t="str">
            <v>SCI-OTAGO CENTRAL-Regional Strategic-All</v>
          </cell>
          <cell r="B2857" t="str">
            <v>SCI</v>
          </cell>
          <cell r="C2857">
            <v>2015</v>
          </cell>
          <cell r="D2857" t="str">
            <v>OTAGO CENTRAL</v>
          </cell>
          <cell r="E2857" t="str">
            <v>Regional Strategic</v>
          </cell>
          <cell r="F2857" t="str">
            <v>All</v>
          </cell>
          <cell r="G2857">
            <v>6.6778558400000003</v>
          </cell>
        </row>
        <row r="2858">
          <cell r="A2858" t="str">
            <v>SCI-OTAGO CENTRAL-Regional Strategic-R</v>
          </cell>
          <cell r="B2858" t="str">
            <v>SCI</v>
          </cell>
          <cell r="C2858">
            <v>2015</v>
          </cell>
          <cell r="D2858" t="str">
            <v>OTAGO CENTRAL</v>
          </cell>
          <cell r="E2858" t="str">
            <v>Regional Strategic</v>
          </cell>
          <cell r="F2858" t="str">
            <v>R</v>
          </cell>
          <cell r="G2858">
            <v>3.8882702299999998</v>
          </cell>
        </row>
        <row r="2859">
          <cell r="A2859" t="str">
            <v>SCI-OTAGO CENTRAL-Regional Strategic-U</v>
          </cell>
          <cell r="B2859" t="str">
            <v>SCI</v>
          </cell>
          <cell r="C2859">
            <v>2015</v>
          </cell>
          <cell r="D2859" t="str">
            <v>OTAGO CENTRAL</v>
          </cell>
          <cell r="E2859" t="str">
            <v>Regional Strategic</v>
          </cell>
          <cell r="F2859" t="str">
            <v>U</v>
          </cell>
          <cell r="G2859">
            <v>31.681831549999998</v>
          </cell>
        </row>
        <row r="2860">
          <cell r="A2860" t="str">
            <v>SCI-PSMC005-All-All</v>
          </cell>
          <cell r="B2860" t="str">
            <v>SCI</v>
          </cell>
          <cell r="C2860">
            <v>2015</v>
          </cell>
          <cell r="D2860" t="str">
            <v>PSMC 005</v>
          </cell>
          <cell r="E2860" t="str">
            <v>All</v>
          </cell>
          <cell r="F2860" t="str">
            <v>All</v>
          </cell>
          <cell r="G2860">
            <v>1.7495324800000001</v>
          </cell>
        </row>
        <row r="2861">
          <cell r="A2861" t="str">
            <v>SCI-PSMC005-All-R</v>
          </cell>
          <cell r="B2861" t="str">
            <v>SCI</v>
          </cell>
          <cell r="C2861">
            <v>2015</v>
          </cell>
          <cell r="D2861" t="str">
            <v>PSMC 005</v>
          </cell>
          <cell r="E2861" t="str">
            <v>All</v>
          </cell>
          <cell r="F2861" t="str">
            <v>R</v>
          </cell>
          <cell r="G2861">
            <v>1.79864523</v>
          </cell>
        </row>
        <row r="2862">
          <cell r="A2862" t="str">
            <v>SCI-PSMC005-All-U</v>
          </cell>
          <cell r="B2862" t="str">
            <v>SCI</v>
          </cell>
          <cell r="C2862">
            <v>2015</v>
          </cell>
          <cell r="D2862" t="str">
            <v>PSMC 005</v>
          </cell>
          <cell r="E2862" t="str">
            <v>All</v>
          </cell>
          <cell r="F2862" t="str">
            <v>U</v>
          </cell>
          <cell r="G2862">
            <v>1.4254453199999999</v>
          </cell>
        </row>
        <row r="2863">
          <cell r="A2863" t="str">
            <v>SCI-PSMC005-High Volume-All</v>
          </cell>
          <cell r="B2863" t="str">
            <v>SCI</v>
          </cell>
          <cell r="C2863">
            <v>2015</v>
          </cell>
          <cell r="D2863" t="str">
            <v>PSMC 005</v>
          </cell>
          <cell r="E2863" t="str">
            <v>High Volume</v>
          </cell>
          <cell r="F2863" t="str">
            <v>All</v>
          </cell>
          <cell r="G2863">
            <v>5.5972785600000003</v>
          </cell>
        </row>
        <row r="2864">
          <cell r="A2864" t="str">
            <v>SCI-PSMC005-High Volume-R</v>
          </cell>
          <cell r="B2864" t="str">
            <v>SCI</v>
          </cell>
          <cell r="C2864">
            <v>2015</v>
          </cell>
          <cell r="D2864" t="str">
            <v>PSMC 005</v>
          </cell>
          <cell r="E2864" t="str">
            <v>High Volume</v>
          </cell>
          <cell r="F2864" t="str">
            <v>R</v>
          </cell>
          <cell r="G2864">
            <v>5.9495531100000001</v>
          </cell>
        </row>
        <row r="2865">
          <cell r="A2865" t="str">
            <v>SCI-PSMC005-High Volume-U</v>
          </cell>
          <cell r="B2865" t="str">
            <v>SCI</v>
          </cell>
          <cell r="C2865">
            <v>2015</v>
          </cell>
          <cell r="D2865" t="str">
            <v>PSMC 005</v>
          </cell>
          <cell r="E2865" t="str">
            <v>High Volume</v>
          </cell>
          <cell r="F2865" t="str">
            <v>U</v>
          </cell>
          <cell r="G2865">
            <v>3.5028530600000001</v>
          </cell>
        </row>
        <row r="2866">
          <cell r="A2866" t="str">
            <v>SCI-PSMC005-National Strategic-All</v>
          </cell>
          <cell r="B2866" t="str">
            <v>SCI</v>
          </cell>
          <cell r="C2866">
            <v>2015</v>
          </cell>
          <cell r="D2866" t="str">
            <v>PSMC 005</v>
          </cell>
          <cell r="E2866" t="str">
            <v>National Strategic</v>
          </cell>
          <cell r="F2866" t="str">
            <v>All</v>
          </cell>
          <cell r="G2866">
            <v>0.69761563000000004</v>
          </cell>
        </row>
        <row r="2867">
          <cell r="A2867" t="str">
            <v>SCI-PSMC005-National Strategic-R</v>
          </cell>
          <cell r="B2867" t="str">
            <v>SCI</v>
          </cell>
          <cell r="C2867">
            <v>2015</v>
          </cell>
          <cell r="D2867" t="str">
            <v>PSMC 005</v>
          </cell>
          <cell r="E2867" t="str">
            <v>National Strategic</v>
          </cell>
          <cell r="F2867" t="str">
            <v>R</v>
          </cell>
          <cell r="G2867">
            <v>0.70089124000000003</v>
          </cell>
        </row>
        <row r="2868">
          <cell r="A2868" t="str">
            <v>SCI-PSMC005-National Strategic-U</v>
          </cell>
          <cell r="B2868" t="str">
            <v>SCI</v>
          </cell>
          <cell r="C2868">
            <v>2015</v>
          </cell>
          <cell r="D2868" t="str">
            <v>PSMC 005</v>
          </cell>
          <cell r="E2868" t="str">
            <v>National Strategic</v>
          </cell>
          <cell r="F2868" t="str">
            <v>U</v>
          </cell>
          <cell r="G2868">
            <v>0.68865398</v>
          </cell>
        </row>
        <row r="2869">
          <cell r="A2869" t="str">
            <v>SCI-PSMC005-Regional Distributor-All</v>
          </cell>
          <cell r="B2869" t="str">
            <v>SCI</v>
          </cell>
          <cell r="C2869">
            <v>2015</v>
          </cell>
          <cell r="D2869" t="str">
            <v>PSMC 005</v>
          </cell>
          <cell r="E2869" t="str">
            <v>Regional Distributor</v>
          </cell>
          <cell r="F2869" t="str">
            <v>All</v>
          </cell>
          <cell r="G2869">
            <v>1.05674489</v>
          </cell>
        </row>
        <row r="2870">
          <cell r="A2870" t="str">
            <v>SCI-PSMC005-Regional Distributor-R</v>
          </cell>
          <cell r="B2870" t="str">
            <v>SCI</v>
          </cell>
          <cell r="C2870">
            <v>2015</v>
          </cell>
          <cell r="D2870" t="str">
            <v>PSMC 005</v>
          </cell>
          <cell r="E2870" t="str">
            <v>Regional Distributor</v>
          </cell>
          <cell r="F2870" t="str">
            <v>R</v>
          </cell>
          <cell r="G2870">
            <v>1.03638505</v>
          </cell>
        </row>
        <row r="2871">
          <cell r="A2871" t="str">
            <v>SCI-PSMC005-Regional Distributor-U</v>
          </cell>
          <cell r="B2871" t="str">
            <v>SCI</v>
          </cell>
          <cell r="C2871">
            <v>2015</v>
          </cell>
          <cell r="D2871" t="str">
            <v>PSMC 005</v>
          </cell>
          <cell r="E2871" t="str">
            <v>Regional Distributor</v>
          </cell>
          <cell r="F2871" t="str">
            <v>U</v>
          </cell>
          <cell r="G2871">
            <v>1.308055</v>
          </cell>
        </row>
        <row r="2872">
          <cell r="A2872" t="str">
            <v>SCI-PSMC006-All-All</v>
          </cell>
          <cell r="B2872" t="str">
            <v>SCI</v>
          </cell>
          <cell r="C2872">
            <v>2015</v>
          </cell>
          <cell r="D2872" t="str">
            <v>PSMC 006</v>
          </cell>
          <cell r="E2872" t="str">
            <v>All</v>
          </cell>
          <cell r="F2872" t="str">
            <v>All</v>
          </cell>
          <cell r="G2872">
            <v>3.4457168399999998</v>
          </cell>
        </row>
        <row r="2873">
          <cell r="A2873" t="str">
            <v>SCI-PSMC006-All-R</v>
          </cell>
          <cell r="B2873" t="str">
            <v>SCI</v>
          </cell>
          <cell r="C2873">
            <v>2015</v>
          </cell>
          <cell r="D2873" t="str">
            <v>PSMC 006</v>
          </cell>
          <cell r="E2873" t="str">
            <v>All</v>
          </cell>
          <cell r="F2873" t="str">
            <v>R</v>
          </cell>
          <cell r="G2873">
            <v>3.0366592300000002</v>
          </cell>
        </row>
        <row r="2874">
          <cell r="A2874" t="str">
            <v>SCI-PSMC006-All-U</v>
          </cell>
          <cell r="B2874" t="str">
            <v>SCI</v>
          </cell>
          <cell r="C2874">
            <v>2015</v>
          </cell>
          <cell r="D2874" t="str">
            <v>PSMC 006</v>
          </cell>
          <cell r="E2874" t="str">
            <v>All</v>
          </cell>
          <cell r="F2874" t="str">
            <v>U</v>
          </cell>
          <cell r="G2874">
            <v>8.8251851200000004</v>
          </cell>
        </row>
        <row r="2875">
          <cell r="A2875" t="str">
            <v>SCI-PSMC006-Regional Connector-All</v>
          </cell>
          <cell r="B2875" t="str">
            <v>SCI</v>
          </cell>
          <cell r="C2875">
            <v>2015</v>
          </cell>
          <cell r="D2875" t="str">
            <v>PSMC 006</v>
          </cell>
          <cell r="E2875" t="str">
            <v>Regional Connector</v>
          </cell>
          <cell r="F2875" t="str">
            <v>All</v>
          </cell>
          <cell r="G2875">
            <v>1.24889129</v>
          </cell>
        </row>
        <row r="2876">
          <cell r="A2876" t="str">
            <v>SCI-PSMC006-Regional Connector-R</v>
          </cell>
          <cell r="B2876" t="str">
            <v>SCI</v>
          </cell>
          <cell r="C2876">
            <v>2015</v>
          </cell>
          <cell r="D2876" t="str">
            <v>PSMC 006</v>
          </cell>
          <cell r="E2876" t="str">
            <v>Regional Connector</v>
          </cell>
          <cell r="F2876" t="str">
            <v>R</v>
          </cell>
          <cell r="G2876">
            <v>1.31169267</v>
          </cell>
        </row>
        <row r="2877">
          <cell r="A2877" t="str">
            <v>SCI-PSMC006-Regional Connector-U</v>
          </cell>
          <cell r="B2877" t="str">
            <v>SCI</v>
          </cell>
          <cell r="C2877">
            <v>2015</v>
          </cell>
          <cell r="D2877" t="str">
            <v>PSMC 006</v>
          </cell>
          <cell r="E2877" t="str">
            <v>Regional Connector</v>
          </cell>
          <cell r="F2877" t="str">
            <v>U</v>
          </cell>
          <cell r="G2877">
            <v>0.43635531</v>
          </cell>
        </row>
        <row r="2878">
          <cell r="A2878" t="str">
            <v>SCI-PSMC006-Regional Distributor-All</v>
          </cell>
          <cell r="B2878" t="str">
            <v>SCI</v>
          </cell>
          <cell r="C2878">
            <v>2015</v>
          </cell>
          <cell r="D2878" t="str">
            <v>PSMC 006</v>
          </cell>
          <cell r="E2878" t="str">
            <v>Regional Distributor</v>
          </cell>
          <cell r="F2878" t="str">
            <v>All</v>
          </cell>
          <cell r="G2878">
            <v>4.31866269</v>
          </cell>
        </row>
        <row r="2879">
          <cell r="A2879" t="str">
            <v>SCI-PSMC006-Regional Distributor-R</v>
          </cell>
          <cell r="B2879" t="str">
            <v>SCI</v>
          </cell>
          <cell r="C2879">
            <v>2015</v>
          </cell>
          <cell r="D2879" t="str">
            <v>PSMC 006</v>
          </cell>
          <cell r="E2879" t="str">
            <v>Regional Distributor</v>
          </cell>
          <cell r="F2879" t="str">
            <v>R</v>
          </cell>
          <cell r="G2879">
            <v>4.1478782599999997</v>
          </cell>
        </row>
        <row r="2880">
          <cell r="A2880" t="str">
            <v>SCI-PSMC006-Regional Distributor-U</v>
          </cell>
          <cell r="B2880" t="str">
            <v>SCI</v>
          </cell>
          <cell r="C2880">
            <v>2015</v>
          </cell>
          <cell r="D2880" t="str">
            <v>PSMC 006</v>
          </cell>
          <cell r="E2880" t="str">
            <v>Regional Distributor</v>
          </cell>
          <cell r="F2880" t="str">
            <v>U</v>
          </cell>
          <cell r="G2880">
            <v>11.21085594</v>
          </cell>
        </row>
        <row r="2881">
          <cell r="A2881" t="str">
            <v>SCI-PSMC006-Regional Strategic-All</v>
          </cell>
          <cell r="B2881" t="str">
            <v>SCI</v>
          </cell>
          <cell r="C2881">
            <v>2015</v>
          </cell>
          <cell r="D2881" t="str">
            <v>PSMC 006</v>
          </cell>
          <cell r="E2881" t="str">
            <v>Regional Strategic</v>
          </cell>
          <cell r="F2881" t="str">
            <v>All</v>
          </cell>
          <cell r="G2881">
            <v>3.5324891799999998</v>
          </cell>
        </row>
        <row r="2882">
          <cell r="A2882" t="str">
            <v>SCI-PSMC006-Regional Strategic-R</v>
          </cell>
          <cell r="B2882" t="str">
            <v>SCI</v>
          </cell>
          <cell r="C2882">
            <v>2015</v>
          </cell>
          <cell r="D2882" t="str">
            <v>PSMC 006</v>
          </cell>
          <cell r="E2882" t="str">
            <v>Regional Strategic</v>
          </cell>
          <cell r="F2882" t="str">
            <v>R</v>
          </cell>
          <cell r="G2882">
            <v>2.6287041200000001</v>
          </cell>
        </row>
        <row r="2883">
          <cell r="A2883" t="str">
            <v>SCI-PSMC006-Regional Strategic-U</v>
          </cell>
          <cell r="B2883" t="str">
            <v>SCI</v>
          </cell>
          <cell r="C2883">
            <v>2015</v>
          </cell>
          <cell r="D2883" t="str">
            <v>PSMC 006</v>
          </cell>
          <cell r="E2883" t="str">
            <v>Regional Strategic</v>
          </cell>
          <cell r="F2883" t="str">
            <v>U</v>
          </cell>
          <cell r="G2883">
            <v>10.53809352</v>
          </cell>
        </row>
        <row r="2884">
          <cell r="A2884" t="str">
            <v>SCI-ROTORUA DIST-All-All</v>
          </cell>
          <cell r="B2884" t="str">
            <v>SCI</v>
          </cell>
          <cell r="C2884">
            <v>2015</v>
          </cell>
          <cell r="D2884" t="str">
            <v>ROTORUA DIST</v>
          </cell>
          <cell r="E2884" t="str">
            <v>All</v>
          </cell>
          <cell r="F2884" t="str">
            <v>All</v>
          </cell>
          <cell r="G2884">
            <v>10.25509293</v>
          </cell>
        </row>
        <row r="2885">
          <cell r="A2885" t="str">
            <v>SCI-ROTORUA DIST-All-R</v>
          </cell>
          <cell r="B2885" t="str">
            <v>SCI</v>
          </cell>
          <cell r="C2885">
            <v>2015</v>
          </cell>
          <cell r="D2885" t="str">
            <v>ROTORUA DIST</v>
          </cell>
          <cell r="E2885" t="str">
            <v>All</v>
          </cell>
          <cell r="F2885" t="str">
            <v>R</v>
          </cell>
          <cell r="G2885">
            <v>5.4327654799999996</v>
          </cell>
        </row>
        <row r="2886">
          <cell r="A2886" t="str">
            <v>SCI-ROTORUA DIST-All-U</v>
          </cell>
          <cell r="B2886" t="str">
            <v>SCI</v>
          </cell>
          <cell r="C2886">
            <v>2015</v>
          </cell>
          <cell r="D2886" t="str">
            <v>ROTORUA DIST</v>
          </cell>
          <cell r="E2886" t="str">
            <v>All</v>
          </cell>
          <cell r="F2886" t="str">
            <v>U</v>
          </cell>
          <cell r="G2886">
            <v>29.48651139</v>
          </cell>
        </row>
        <row r="2887">
          <cell r="A2887" t="str">
            <v>SCI-ROTORUA DIST-Regional Connector-All</v>
          </cell>
          <cell r="B2887" t="str">
            <v>SCI</v>
          </cell>
          <cell r="C2887">
            <v>2015</v>
          </cell>
          <cell r="D2887" t="str">
            <v>ROTORUA DIST</v>
          </cell>
          <cell r="E2887" t="str">
            <v>Regional Connector</v>
          </cell>
          <cell r="F2887" t="str">
            <v>All</v>
          </cell>
          <cell r="G2887">
            <v>5.2652307399999998</v>
          </cell>
        </row>
        <row r="2888">
          <cell r="A2888" t="str">
            <v>SCI-ROTORUA DIST-Regional Connector-R</v>
          </cell>
          <cell r="B2888" t="str">
            <v>SCI</v>
          </cell>
          <cell r="C2888">
            <v>2015</v>
          </cell>
          <cell r="D2888" t="str">
            <v>ROTORUA DIST</v>
          </cell>
          <cell r="E2888" t="str">
            <v>Regional Connector</v>
          </cell>
          <cell r="F2888" t="str">
            <v>R</v>
          </cell>
          <cell r="G2888">
            <v>5.2652307399999998</v>
          </cell>
        </row>
        <row r="2889">
          <cell r="A2889" t="str">
            <v>SCI-ROTORUA DIST-Regional Distributor-All</v>
          </cell>
          <cell r="B2889" t="str">
            <v>SCI</v>
          </cell>
          <cell r="C2889">
            <v>2015</v>
          </cell>
          <cell r="D2889" t="str">
            <v>ROTORUA DIST</v>
          </cell>
          <cell r="E2889" t="str">
            <v>Regional Distributor</v>
          </cell>
          <cell r="F2889" t="str">
            <v>All</v>
          </cell>
          <cell r="G2889">
            <v>4.0226338100000003</v>
          </cell>
        </row>
        <row r="2890">
          <cell r="A2890" t="str">
            <v>SCI-ROTORUA DIST-Regional Distributor-R</v>
          </cell>
          <cell r="B2890" t="str">
            <v>SCI</v>
          </cell>
          <cell r="C2890">
            <v>2015</v>
          </cell>
          <cell r="D2890" t="str">
            <v>ROTORUA DIST</v>
          </cell>
          <cell r="E2890" t="str">
            <v>Regional Distributor</v>
          </cell>
          <cell r="F2890" t="str">
            <v>R</v>
          </cell>
          <cell r="G2890">
            <v>3.2253728599999998</v>
          </cell>
        </row>
        <row r="2891">
          <cell r="A2891" t="str">
            <v>SCI-ROTORUA DIST-Regional Distributor-U</v>
          </cell>
          <cell r="B2891" t="str">
            <v>SCI</v>
          </cell>
          <cell r="C2891">
            <v>2015</v>
          </cell>
          <cell r="D2891" t="str">
            <v>ROTORUA DIST</v>
          </cell>
          <cell r="E2891" t="str">
            <v>Regional Distributor</v>
          </cell>
          <cell r="F2891" t="str">
            <v>U</v>
          </cell>
          <cell r="G2891">
            <v>9.2843119499999993</v>
          </cell>
        </row>
        <row r="2892">
          <cell r="A2892" t="str">
            <v>SCI-ROTORUA DIST-Regional Strategic-All</v>
          </cell>
          <cell r="B2892" t="str">
            <v>SCI</v>
          </cell>
          <cell r="C2892">
            <v>2015</v>
          </cell>
          <cell r="D2892" t="str">
            <v>ROTORUA DIST</v>
          </cell>
          <cell r="E2892" t="str">
            <v>Regional Strategic</v>
          </cell>
          <cell r="F2892" t="str">
            <v>All</v>
          </cell>
          <cell r="G2892">
            <v>16.269013910000002</v>
          </cell>
        </row>
        <row r="2893">
          <cell r="A2893" t="str">
            <v>SCI-ROTORUA DIST-Regional Strategic-R</v>
          </cell>
          <cell r="B2893" t="str">
            <v>SCI</v>
          </cell>
          <cell r="C2893">
            <v>2015</v>
          </cell>
          <cell r="D2893" t="str">
            <v>ROTORUA DIST</v>
          </cell>
          <cell r="E2893" t="str">
            <v>Regional Strategic</v>
          </cell>
          <cell r="F2893" t="str">
            <v>R</v>
          </cell>
          <cell r="G2893">
            <v>7.5997134099999997</v>
          </cell>
        </row>
        <row r="2894">
          <cell r="A2894" t="str">
            <v>SCI-ROTORUA DIST-Regional Strategic-U</v>
          </cell>
          <cell r="B2894" t="str">
            <v>SCI</v>
          </cell>
          <cell r="C2894">
            <v>2015</v>
          </cell>
          <cell r="D2894" t="str">
            <v>ROTORUA DIST</v>
          </cell>
          <cell r="E2894" t="str">
            <v>Regional Strategic</v>
          </cell>
          <cell r="F2894" t="str">
            <v>U</v>
          </cell>
          <cell r="G2894">
            <v>36.20726226</v>
          </cell>
        </row>
        <row r="2895">
          <cell r="A2895" t="str">
            <v>SCI-SOUTHLAND-All-All</v>
          </cell>
          <cell r="B2895" t="str">
            <v>SCI</v>
          </cell>
          <cell r="C2895">
            <v>2015</v>
          </cell>
          <cell r="D2895" t="str">
            <v>SOUTHLAND</v>
          </cell>
          <cell r="E2895" t="str">
            <v>All</v>
          </cell>
          <cell r="F2895" t="str">
            <v>All</v>
          </cell>
          <cell r="G2895">
            <v>10.643471310000001</v>
          </cell>
        </row>
        <row r="2896">
          <cell r="A2896" t="str">
            <v>SCI-SOUTHLAND-All-R</v>
          </cell>
          <cell r="B2896" t="str">
            <v>SCI</v>
          </cell>
          <cell r="C2896">
            <v>2015</v>
          </cell>
          <cell r="D2896" t="str">
            <v>SOUTHLAND</v>
          </cell>
          <cell r="E2896" t="str">
            <v>All</v>
          </cell>
          <cell r="F2896" t="str">
            <v>R</v>
          </cell>
          <cell r="G2896">
            <v>9.4519492899999999</v>
          </cell>
        </row>
        <row r="2897">
          <cell r="A2897" t="str">
            <v>SCI-SOUTHLAND-All-U</v>
          </cell>
          <cell r="B2897" t="str">
            <v>SCI</v>
          </cell>
          <cell r="C2897">
            <v>2015</v>
          </cell>
          <cell r="D2897" t="str">
            <v>SOUTHLAND</v>
          </cell>
          <cell r="E2897" t="str">
            <v>All</v>
          </cell>
          <cell r="F2897" t="str">
            <v>U</v>
          </cell>
          <cell r="G2897">
            <v>25.768153900000001</v>
          </cell>
        </row>
        <row r="2898">
          <cell r="A2898" t="str">
            <v>SCI-SOUTHLAND-Regional Connector-All</v>
          </cell>
          <cell r="B2898" t="str">
            <v>SCI</v>
          </cell>
          <cell r="C2898">
            <v>2015</v>
          </cell>
          <cell r="D2898" t="str">
            <v>SOUTHLAND</v>
          </cell>
          <cell r="E2898" t="str">
            <v>Regional Connector</v>
          </cell>
          <cell r="F2898" t="str">
            <v>All</v>
          </cell>
          <cell r="G2898">
            <v>14.775854649999999</v>
          </cell>
        </row>
        <row r="2899">
          <cell r="A2899" t="str">
            <v>SCI-SOUTHLAND-Regional Connector-R</v>
          </cell>
          <cell r="B2899" t="str">
            <v>SCI</v>
          </cell>
          <cell r="C2899">
            <v>2015</v>
          </cell>
          <cell r="D2899" t="str">
            <v>SOUTHLAND</v>
          </cell>
          <cell r="E2899" t="str">
            <v>Regional Connector</v>
          </cell>
          <cell r="F2899" t="str">
            <v>R</v>
          </cell>
          <cell r="G2899">
            <v>12.34289281</v>
          </cell>
        </row>
        <row r="2900">
          <cell r="A2900" t="str">
            <v>SCI-SOUTHLAND-Regional Connector-U</v>
          </cell>
          <cell r="B2900" t="str">
            <v>SCI</v>
          </cell>
          <cell r="C2900">
            <v>2015</v>
          </cell>
          <cell r="D2900" t="str">
            <v>SOUTHLAND</v>
          </cell>
          <cell r="E2900" t="str">
            <v>Regional Connector</v>
          </cell>
          <cell r="F2900" t="str">
            <v>U</v>
          </cell>
          <cell r="G2900">
            <v>28.874825770000001</v>
          </cell>
        </row>
        <row r="2901">
          <cell r="A2901" t="str">
            <v>SCI-SOUTHLAND-Regional Distributor-All</v>
          </cell>
          <cell r="B2901" t="str">
            <v>SCI</v>
          </cell>
          <cell r="C2901">
            <v>2015</v>
          </cell>
          <cell r="D2901" t="str">
            <v>SOUTHLAND</v>
          </cell>
          <cell r="E2901" t="str">
            <v>Regional Distributor</v>
          </cell>
          <cell r="F2901" t="str">
            <v>All</v>
          </cell>
          <cell r="G2901">
            <v>8.9365407799999996</v>
          </cell>
        </row>
        <row r="2902">
          <cell r="A2902" t="str">
            <v>SCI-SOUTHLAND-Regional Distributor-R</v>
          </cell>
          <cell r="B2902" t="str">
            <v>SCI</v>
          </cell>
          <cell r="C2902">
            <v>2015</v>
          </cell>
          <cell r="D2902" t="str">
            <v>SOUTHLAND</v>
          </cell>
          <cell r="E2902" t="str">
            <v>Regional Distributor</v>
          </cell>
          <cell r="F2902" t="str">
            <v>R</v>
          </cell>
          <cell r="G2902">
            <v>8.7307943399999992</v>
          </cell>
        </row>
        <row r="2903">
          <cell r="A2903" t="str">
            <v>SCI-SOUTHLAND-Regional Distributor-U</v>
          </cell>
          <cell r="B2903" t="str">
            <v>SCI</v>
          </cell>
          <cell r="C2903">
            <v>2015</v>
          </cell>
          <cell r="D2903" t="str">
            <v>SOUTHLAND</v>
          </cell>
          <cell r="E2903" t="str">
            <v>Regional Distributor</v>
          </cell>
          <cell r="F2903" t="str">
            <v>U</v>
          </cell>
          <cell r="G2903">
            <v>12.397565500000001</v>
          </cell>
        </row>
        <row r="2904">
          <cell r="A2904" t="str">
            <v>SCI-SOUTHLAND-Regional Strategic-All</v>
          </cell>
          <cell r="B2904" t="str">
            <v>SCI</v>
          </cell>
          <cell r="C2904">
            <v>2015</v>
          </cell>
          <cell r="D2904" t="str">
            <v>SOUTHLAND</v>
          </cell>
          <cell r="E2904" t="str">
            <v>Regional Strategic</v>
          </cell>
          <cell r="F2904" t="str">
            <v>All</v>
          </cell>
          <cell r="G2904">
            <v>11.110314929999999</v>
          </cell>
        </row>
        <row r="2905">
          <cell r="A2905" t="str">
            <v>SCI-SOUTHLAND-Regional Strategic-R</v>
          </cell>
          <cell r="B2905" t="str">
            <v>SCI</v>
          </cell>
          <cell r="C2905">
            <v>2015</v>
          </cell>
          <cell r="D2905" t="str">
            <v>SOUTHLAND</v>
          </cell>
          <cell r="E2905" t="str">
            <v>Regional Strategic</v>
          </cell>
          <cell r="F2905" t="str">
            <v>R</v>
          </cell>
          <cell r="G2905">
            <v>9.4002085399999995</v>
          </cell>
        </row>
        <row r="2906">
          <cell r="A2906" t="str">
            <v>SCI-SOUTHLAND-Regional Strategic-U</v>
          </cell>
          <cell r="B2906" t="str">
            <v>SCI</v>
          </cell>
          <cell r="C2906">
            <v>2015</v>
          </cell>
          <cell r="D2906" t="str">
            <v>SOUTHLAND</v>
          </cell>
          <cell r="E2906" t="str">
            <v>Regional Strategic</v>
          </cell>
          <cell r="F2906" t="str">
            <v>U</v>
          </cell>
          <cell r="G2906">
            <v>34.497534309999999</v>
          </cell>
        </row>
        <row r="2907">
          <cell r="A2907" t="str">
            <v>SCI-STH CANTERBURY-All-All</v>
          </cell>
          <cell r="B2907" t="str">
            <v>SCI</v>
          </cell>
          <cell r="C2907">
            <v>2015</v>
          </cell>
          <cell r="D2907" t="str">
            <v>STH CANTERBURY</v>
          </cell>
          <cell r="E2907" t="str">
            <v>All</v>
          </cell>
          <cell r="F2907" t="str">
            <v>All</v>
          </cell>
          <cell r="G2907">
            <v>9.8732030799999997</v>
          </cell>
        </row>
        <row r="2908">
          <cell r="A2908" t="str">
            <v>SCI-STH CANTERBURY-All-R</v>
          </cell>
          <cell r="B2908" t="str">
            <v>SCI</v>
          </cell>
          <cell r="C2908">
            <v>2015</v>
          </cell>
          <cell r="D2908" t="str">
            <v>STH CANTERBURY</v>
          </cell>
          <cell r="E2908" t="str">
            <v>All</v>
          </cell>
          <cell r="F2908" t="str">
            <v>R</v>
          </cell>
          <cell r="G2908">
            <v>8.0855481099999995</v>
          </cell>
        </row>
        <row r="2909">
          <cell r="A2909" t="str">
            <v>SCI-STH CANTERBURY-All-U</v>
          </cell>
          <cell r="B2909" t="str">
            <v>SCI</v>
          </cell>
          <cell r="C2909">
            <v>2015</v>
          </cell>
          <cell r="D2909" t="str">
            <v>STH CANTERBURY</v>
          </cell>
          <cell r="E2909" t="str">
            <v>All</v>
          </cell>
          <cell r="F2909" t="str">
            <v>U</v>
          </cell>
          <cell r="G2909">
            <v>28.631480750000001</v>
          </cell>
        </row>
        <row r="2910">
          <cell r="A2910" t="str">
            <v>SCI-STH CANTERBURY-National Strategic-All</v>
          </cell>
          <cell r="B2910" t="str">
            <v>SCI</v>
          </cell>
          <cell r="C2910">
            <v>2015</v>
          </cell>
          <cell r="D2910" t="str">
            <v>STH CANTERBURY</v>
          </cell>
          <cell r="E2910" t="str">
            <v>National Strategic</v>
          </cell>
          <cell r="F2910" t="str">
            <v>All</v>
          </cell>
          <cell r="G2910">
            <v>14.41571808</v>
          </cell>
        </row>
        <row r="2911">
          <cell r="A2911" t="str">
            <v>SCI-STH CANTERBURY-National Strategic-R</v>
          </cell>
          <cell r="B2911" t="str">
            <v>SCI</v>
          </cell>
          <cell r="C2911">
            <v>2015</v>
          </cell>
          <cell r="D2911" t="str">
            <v>STH CANTERBURY</v>
          </cell>
          <cell r="E2911" t="str">
            <v>National Strategic</v>
          </cell>
          <cell r="F2911" t="str">
            <v>R</v>
          </cell>
          <cell r="G2911">
            <v>9.5968342500000006</v>
          </cell>
        </row>
        <row r="2912">
          <cell r="A2912" t="str">
            <v>SCI-STH CANTERBURY-National Strategic-U</v>
          </cell>
          <cell r="B2912" t="str">
            <v>SCI</v>
          </cell>
          <cell r="C2912">
            <v>2015</v>
          </cell>
          <cell r="D2912" t="str">
            <v>STH CANTERBURY</v>
          </cell>
          <cell r="E2912" t="str">
            <v>National Strategic</v>
          </cell>
          <cell r="F2912" t="str">
            <v>U</v>
          </cell>
          <cell r="G2912">
            <v>38.058656769999999</v>
          </cell>
        </row>
        <row r="2913">
          <cell r="A2913" t="str">
            <v>SCI-STH CANTERBURY-Regional Connector-All</v>
          </cell>
          <cell r="B2913" t="str">
            <v>SCI</v>
          </cell>
          <cell r="C2913">
            <v>2015</v>
          </cell>
          <cell r="D2913" t="str">
            <v>STH CANTERBURY</v>
          </cell>
          <cell r="E2913" t="str">
            <v>Regional Connector</v>
          </cell>
          <cell r="F2913" t="str">
            <v>All</v>
          </cell>
          <cell r="G2913">
            <v>8.8705970399999998</v>
          </cell>
        </row>
        <row r="2914">
          <cell r="A2914" t="str">
            <v>SCI-STH CANTERBURY-Regional Connector-R</v>
          </cell>
          <cell r="B2914" t="str">
            <v>SCI</v>
          </cell>
          <cell r="C2914">
            <v>2015</v>
          </cell>
          <cell r="D2914" t="str">
            <v>STH CANTERBURY</v>
          </cell>
          <cell r="E2914" t="str">
            <v>Regional Connector</v>
          </cell>
          <cell r="F2914" t="str">
            <v>R</v>
          </cell>
          <cell r="G2914">
            <v>8.6715954600000007</v>
          </cell>
        </row>
        <row r="2915">
          <cell r="A2915" t="str">
            <v>SCI-STH CANTERBURY-Regional Connector-U</v>
          </cell>
          <cell r="B2915" t="str">
            <v>SCI</v>
          </cell>
          <cell r="C2915">
            <v>2015</v>
          </cell>
          <cell r="D2915" t="str">
            <v>STH CANTERBURY</v>
          </cell>
          <cell r="E2915" t="str">
            <v>Regional Connector</v>
          </cell>
          <cell r="F2915" t="str">
            <v>U</v>
          </cell>
          <cell r="G2915">
            <v>14.447898589999999</v>
          </cell>
        </row>
        <row r="2916">
          <cell r="A2916" t="str">
            <v>SCI-STH CANTERBURY-Regional Distributor-All</v>
          </cell>
          <cell r="B2916" t="str">
            <v>SCI</v>
          </cell>
          <cell r="C2916">
            <v>2015</v>
          </cell>
          <cell r="D2916" t="str">
            <v>STH CANTERBURY</v>
          </cell>
          <cell r="E2916" t="str">
            <v>Regional Distributor</v>
          </cell>
          <cell r="F2916" t="str">
            <v>All</v>
          </cell>
          <cell r="G2916">
            <v>6.6105420300000004</v>
          </cell>
        </row>
        <row r="2917">
          <cell r="A2917" t="str">
            <v>SCI-STH CANTERBURY-Regional Distributor-R</v>
          </cell>
          <cell r="B2917" t="str">
            <v>SCI</v>
          </cell>
          <cell r="C2917">
            <v>2015</v>
          </cell>
          <cell r="D2917" t="str">
            <v>STH CANTERBURY</v>
          </cell>
          <cell r="E2917" t="str">
            <v>Regional Distributor</v>
          </cell>
          <cell r="F2917" t="str">
            <v>R</v>
          </cell>
          <cell r="G2917">
            <v>5.9374490900000003</v>
          </cell>
        </row>
        <row r="2918">
          <cell r="A2918" t="str">
            <v>SCI-STH CANTERBURY-Regional Distributor-U</v>
          </cell>
          <cell r="B2918" t="str">
            <v>SCI</v>
          </cell>
          <cell r="C2918">
            <v>2015</v>
          </cell>
          <cell r="D2918" t="str">
            <v>STH CANTERBURY</v>
          </cell>
          <cell r="E2918" t="str">
            <v>Regional Distributor</v>
          </cell>
          <cell r="F2918" t="str">
            <v>U</v>
          </cell>
          <cell r="G2918">
            <v>15.23432749</v>
          </cell>
        </row>
        <row r="2919">
          <cell r="A2919" t="str">
            <v>SCI-TAURANGA CITY-All-All</v>
          </cell>
          <cell r="B2919" t="str">
            <v>SCI</v>
          </cell>
          <cell r="C2919">
            <v>2015</v>
          </cell>
          <cell r="D2919" t="str">
            <v>TAURANGA CITY</v>
          </cell>
          <cell r="E2919" t="str">
            <v>All</v>
          </cell>
          <cell r="F2919" t="str">
            <v>All</v>
          </cell>
          <cell r="G2919">
            <v>11.27691504</v>
          </cell>
        </row>
        <row r="2920">
          <cell r="A2920" t="str">
            <v>SCI-TAURANGA CITY-All-R</v>
          </cell>
          <cell r="B2920" t="str">
            <v>SCI</v>
          </cell>
          <cell r="C2920">
            <v>2015</v>
          </cell>
          <cell r="D2920" t="str">
            <v>TAURANGA CITY</v>
          </cell>
          <cell r="E2920" t="str">
            <v>All</v>
          </cell>
          <cell r="F2920" t="str">
            <v>R</v>
          </cell>
          <cell r="G2920">
            <v>5.8628106500000001</v>
          </cell>
        </row>
        <row r="2921">
          <cell r="A2921" t="str">
            <v>SCI-TAURANGA CITY-All-U</v>
          </cell>
          <cell r="B2921" t="str">
            <v>SCI</v>
          </cell>
          <cell r="C2921">
            <v>2015</v>
          </cell>
          <cell r="D2921" t="str">
            <v>TAURANGA CITY</v>
          </cell>
          <cell r="E2921" t="str">
            <v>All</v>
          </cell>
          <cell r="F2921" t="str">
            <v>U</v>
          </cell>
          <cell r="G2921">
            <v>14.208706319999999</v>
          </cell>
        </row>
        <row r="2922">
          <cell r="A2922" t="str">
            <v>SCI-TAURANGA CITY-High Volume-All</v>
          </cell>
          <cell r="B2922" t="str">
            <v>SCI</v>
          </cell>
          <cell r="C2922">
            <v>2015</v>
          </cell>
          <cell r="D2922" t="str">
            <v>TAURANGA CITY</v>
          </cell>
          <cell r="E2922" t="str">
            <v>High Volume</v>
          </cell>
          <cell r="F2922" t="str">
            <v>All</v>
          </cell>
          <cell r="G2922">
            <v>12.852555690000001</v>
          </cell>
        </row>
        <row r="2923">
          <cell r="A2923" t="str">
            <v>SCI-TAURANGA CITY-High Volume-R</v>
          </cell>
          <cell r="B2923" t="str">
            <v>SCI</v>
          </cell>
          <cell r="C2923">
            <v>2015</v>
          </cell>
          <cell r="D2923" t="str">
            <v>TAURANGA CITY</v>
          </cell>
          <cell r="E2923" t="str">
            <v>High Volume</v>
          </cell>
          <cell r="F2923" t="str">
            <v>R</v>
          </cell>
          <cell r="G2923">
            <v>7.7022955</v>
          </cell>
        </row>
        <row r="2924">
          <cell r="A2924" t="str">
            <v>SCI-TAURANGA CITY-High Volume-U</v>
          </cell>
          <cell r="B2924" t="str">
            <v>SCI</v>
          </cell>
          <cell r="C2924">
            <v>2015</v>
          </cell>
          <cell r="D2924" t="str">
            <v>TAURANGA CITY</v>
          </cell>
          <cell r="E2924" t="str">
            <v>High Volume</v>
          </cell>
          <cell r="F2924" t="str">
            <v>U</v>
          </cell>
          <cell r="G2924">
            <v>14.574319060000001</v>
          </cell>
        </row>
        <row r="2925">
          <cell r="A2925" t="str">
            <v>SCI-TAURANGA CITY-Regional Distributor-All</v>
          </cell>
          <cell r="B2925" t="str">
            <v>SCI</v>
          </cell>
          <cell r="C2925">
            <v>2015</v>
          </cell>
          <cell r="D2925" t="str">
            <v>TAURANGA CITY</v>
          </cell>
          <cell r="E2925" t="str">
            <v>Regional Distributor</v>
          </cell>
          <cell r="F2925" t="str">
            <v>All</v>
          </cell>
          <cell r="G2925">
            <v>0</v>
          </cell>
        </row>
        <row r="2926">
          <cell r="A2926" t="str">
            <v>SCI-TAURANGA CITY-Regional Distributor-R</v>
          </cell>
          <cell r="B2926" t="str">
            <v>SCI</v>
          </cell>
          <cell r="C2926">
            <v>2015</v>
          </cell>
          <cell r="D2926" t="str">
            <v>TAURANGA CITY</v>
          </cell>
          <cell r="E2926" t="str">
            <v>Regional Distributor</v>
          </cell>
          <cell r="F2926" t="str">
            <v>R</v>
          </cell>
          <cell r="G2926">
            <v>0</v>
          </cell>
        </row>
        <row r="2927">
          <cell r="A2927" t="str">
            <v>SCI-TAURANGA CITY-Regional Strategic-All</v>
          </cell>
          <cell r="B2927" t="str">
            <v>SCI</v>
          </cell>
          <cell r="C2927">
            <v>2015</v>
          </cell>
          <cell r="D2927" t="str">
            <v>TAURANGA CITY</v>
          </cell>
          <cell r="E2927" t="str">
            <v>Regional Strategic</v>
          </cell>
          <cell r="F2927" t="str">
            <v>All</v>
          </cell>
          <cell r="G2927">
            <v>7.7035022800000004</v>
          </cell>
        </row>
        <row r="2928">
          <cell r="A2928" t="str">
            <v>SCI-TAURANGA CITY-Regional Strategic-R</v>
          </cell>
          <cell r="B2928" t="str">
            <v>SCI</v>
          </cell>
          <cell r="C2928">
            <v>2015</v>
          </cell>
          <cell r="D2928" t="str">
            <v>TAURANGA CITY</v>
          </cell>
          <cell r="E2928" t="str">
            <v>Regional Strategic</v>
          </cell>
          <cell r="F2928" t="str">
            <v>R</v>
          </cell>
          <cell r="G2928">
            <v>6.7395089600000002</v>
          </cell>
        </row>
        <row r="2929">
          <cell r="A2929" t="str">
            <v>SCI-TAURANGA CITY-Regional Strategic-U</v>
          </cell>
          <cell r="B2929" t="str">
            <v>SCI</v>
          </cell>
          <cell r="C2929">
            <v>2015</v>
          </cell>
          <cell r="D2929" t="str">
            <v>TAURANGA CITY</v>
          </cell>
          <cell r="E2929" t="str">
            <v>Regional Strategic</v>
          </cell>
          <cell r="F2929" t="str">
            <v>U</v>
          </cell>
          <cell r="G2929">
            <v>9.3077368800000002</v>
          </cell>
        </row>
        <row r="2930">
          <cell r="A2930" t="str">
            <v>SCI-Unknown-All-All</v>
          </cell>
          <cell r="B2930" t="str">
            <v>SCI</v>
          </cell>
          <cell r="C2930">
            <v>2015</v>
          </cell>
          <cell r="D2930" t="str">
            <v>Unknown</v>
          </cell>
          <cell r="E2930" t="str">
            <v>All</v>
          </cell>
          <cell r="F2930" t="str">
            <v>All</v>
          </cell>
          <cell r="G2930">
            <v>34.651134570000004</v>
          </cell>
        </row>
        <row r="2931">
          <cell r="A2931" t="str">
            <v>SCI-Unknown-All-R</v>
          </cell>
          <cell r="B2931" t="str">
            <v>SCI</v>
          </cell>
          <cell r="C2931">
            <v>2015</v>
          </cell>
          <cell r="D2931" t="str">
            <v>Unknown</v>
          </cell>
          <cell r="E2931" t="str">
            <v>All</v>
          </cell>
          <cell r="F2931" t="str">
            <v>R</v>
          </cell>
          <cell r="G2931">
            <v>35.443706910000003</v>
          </cell>
        </row>
        <row r="2932">
          <cell r="A2932" t="str">
            <v>SCI-Unknown-All-U</v>
          </cell>
          <cell r="B2932" t="str">
            <v>SCI</v>
          </cell>
          <cell r="C2932">
            <v>2015</v>
          </cell>
          <cell r="D2932" t="str">
            <v>Unknown</v>
          </cell>
          <cell r="E2932" t="str">
            <v>All</v>
          </cell>
          <cell r="F2932" t="str">
            <v>U</v>
          </cell>
          <cell r="G2932">
            <v>19.39557739</v>
          </cell>
        </row>
        <row r="2933">
          <cell r="A2933" t="str">
            <v>SCI-Unknown-High Volume-All</v>
          </cell>
          <cell r="B2933" t="str">
            <v>SCI</v>
          </cell>
          <cell r="C2933">
            <v>2015</v>
          </cell>
          <cell r="D2933" t="str">
            <v>Unknown</v>
          </cell>
          <cell r="E2933" t="str">
            <v>High Volume</v>
          </cell>
          <cell r="F2933" t="str">
            <v>All</v>
          </cell>
          <cell r="G2933">
            <v>35.354710900000001</v>
          </cell>
        </row>
        <row r="2934">
          <cell r="A2934" t="str">
            <v>SCI-Unknown-High Volume-R</v>
          </cell>
          <cell r="B2934" t="str">
            <v>SCI</v>
          </cell>
          <cell r="C2934">
            <v>2015</v>
          </cell>
          <cell r="D2934" t="str">
            <v>Unknown</v>
          </cell>
          <cell r="E2934" t="str">
            <v>High Volume</v>
          </cell>
          <cell r="F2934" t="str">
            <v>R</v>
          </cell>
          <cell r="G2934">
            <v>36.201564529999999</v>
          </cell>
        </row>
        <row r="2935">
          <cell r="A2935" t="str">
            <v>SCI-Unknown-High Volume-U</v>
          </cell>
          <cell r="B2935" t="str">
            <v>SCI</v>
          </cell>
          <cell r="C2935">
            <v>2015</v>
          </cell>
          <cell r="D2935" t="str">
            <v>Unknown</v>
          </cell>
          <cell r="E2935" t="str">
            <v>High Volume</v>
          </cell>
          <cell r="F2935" t="str">
            <v>U</v>
          </cell>
          <cell r="G2935">
            <v>19.39557739</v>
          </cell>
        </row>
        <row r="2936">
          <cell r="A2936" t="str">
            <v>SCI-Unknown-Regional Strategic-All</v>
          </cell>
          <cell r="B2936" t="str">
            <v>SCI</v>
          </cell>
          <cell r="C2936">
            <v>2015</v>
          </cell>
          <cell r="D2936" t="str">
            <v>Unknown</v>
          </cell>
          <cell r="E2936" t="str">
            <v>Regional Strategic</v>
          </cell>
          <cell r="F2936" t="str">
            <v>All</v>
          </cell>
        </row>
        <row r="2937">
          <cell r="A2937" t="str">
            <v>SCI-Unknown-Regional Strategic-R</v>
          </cell>
          <cell r="B2937" t="str">
            <v>SCI</v>
          </cell>
          <cell r="C2937">
            <v>2015</v>
          </cell>
          <cell r="D2937" t="str">
            <v>Unknown</v>
          </cell>
          <cell r="E2937" t="str">
            <v>Regional Strategic</v>
          </cell>
          <cell r="F2937" t="str">
            <v>R</v>
          </cell>
        </row>
        <row r="2938">
          <cell r="A2938" t="str">
            <v>SCI-WELLINGTON-All-All</v>
          </cell>
          <cell r="B2938" t="str">
            <v>SCI</v>
          </cell>
          <cell r="C2938">
            <v>2015</v>
          </cell>
          <cell r="D2938" t="str">
            <v>WELLINGTON</v>
          </cell>
          <cell r="E2938" t="str">
            <v>All</v>
          </cell>
          <cell r="F2938" t="str">
            <v>All</v>
          </cell>
          <cell r="G2938">
            <v>10.41195456</v>
          </cell>
        </row>
        <row r="2939">
          <cell r="A2939" t="str">
            <v>SCI-WELLINGTON-All-R</v>
          </cell>
          <cell r="B2939" t="str">
            <v>SCI</v>
          </cell>
          <cell r="C2939">
            <v>2015</v>
          </cell>
          <cell r="D2939" t="str">
            <v>WELLINGTON</v>
          </cell>
          <cell r="E2939" t="str">
            <v>All</v>
          </cell>
          <cell r="F2939" t="str">
            <v>R</v>
          </cell>
          <cell r="G2939">
            <v>8.6641462300000001</v>
          </cell>
        </row>
        <row r="2940">
          <cell r="A2940" t="str">
            <v>SCI-WELLINGTON-All-U</v>
          </cell>
          <cell r="B2940" t="str">
            <v>SCI</v>
          </cell>
          <cell r="C2940">
            <v>2015</v>
          </cell>
          <cell r="D2940" t="str">
            <v>WELLINGTON</v>
          </cell>
          <cell r="E2940" t="str">
            <v>All</v>
          </cell>
          <cell r="F2940" t="str">
            <v>U</v>
          </cell>
          <cell r="G2940">
            <v>20.21589767</v>
          </cell>
        </row>
        <row r="2941">
          <cell r="A2941" t="str">
            <v>SCI-WELLINGTON-High Volume-All</v>
          </cell>
          <cell r="B2941" t="str">
            <v>SCI</v>
          </cell>
          <cell r="C2941">
            <v>2015</v>
          </cell>
          <cell r="D2941" t="str">
            <v>WELLINGTON</v>
          </cell>
          <cell r="E2941" t="str">
            <v>High Volume</v>
          </cell>
          <cell r="F2941" t="str">
            <v>All</v>
          </cell>
          <cell r="G2941">
            <v>10.20469823</v>
          </cell>
        </row>
        <row r="2942">
          <cell r="A2942" t="str">
            <v>SCI-WELLINGTON-High Volume-R</v>
          </cell>
          <cell r="B2942" t="str">
            <v>SCI</v>
          </cell>
          <cell r="C2942">
            <v>2015</v>
          </cell>
          <cell r="D2942" t="str">
            <v>WELLINGTON</v>
          </cell>
          <cell r="E2942" t="str">
            <v>High Volume</v>
          </cell>
          <cell r="F2942" t="str">
            <v>R</v>
          </cell>
          <cell r="G2942">
            <v>9.0639639299999999</v>
          </cell>
        </row>
        <row r="2943">
          <cell r="A2943" t="str">
            <v>SCI-WELLINGTON-High Volume-U</v>
          </cell>
          <cell r="B2943" t="str">
            <v>SCI</v>
          </cell>
          <cell r="C2943">
            <v>2015</v>
          </cell>
          <cell r="D2943" t="str">
            <v>WELLINGTON</v>
          </cell>
          <cell r="E2943" t="str">
            <v>High Volume</v>
          </cell>
          <cell r="F2943" t="str">
            <v>U</v>
          </cell>
          <cell r="G2943">
            <v>16.651419879999999</v>
          </cell>
        </row>
        <row r="2944">
          <cell r="A2944" t="str">
            <v>SCI-WELLINGTON-National Strategic-All</v>
          </cell>
          <cell r="B2944" t="str">
            <v>SCI</v>
          </cell>
          <cell r="C2944">
            <v>2015</v>
          </cell>
          <cell r="D2944" t="str">
            <v>WELLINGTON</v>
          </cell>
          <cell r="E2944" t="str">
            <v>National Strategic</v>
          </cell>
          <cell r="F2944" t="str">
            <v>All</v>
          </cell>
          <cell r="G2944">
            <v>7.1894773299999999</v>
          </cell>
        </row>
        <row r="2945">
          <cell r="A2945" t="str">
            <v>SCI-WELLINGTON-National Strategic-R</v>
          </cell>
          <cell r="B2945" t="str">
            <v>SCI</v>
          </cell>
          <cell r="C2945">
            <v>2015</v>
          </cell>
          <cell r="D2945" t="str">
            <v>WELLINGTON</v>
          </cell>
          <cell r="E2945" t="str">
            <v>National Strategic</v>
          </cell>
          <cell r="F2945" t="str">
            <v>R</v>
          </cell>
          <cell r="G2945">
            <v>7.1894773299999999</v>
          </cell>
        </row>
        <row r="2946">
          <cell r="A2946" t="str">
            <v>SCI-WELLINGTON-Regional Distributor-All</v>
          </cell>
          <cell r="B2946" t="str">
            <v>SCI</v>
          </cell>
          <cell r="C2946">
            <v>2015</v>
          </cell>
          <cell r="D2946" t="str">
            <v>WELLINGTON</v>
          </cell>
          <cell r="E2946" t="str">
            <v>Regional Distributor</v>
          </cell>
          <cell r="F2946" t="str">
            <v>All</v>
          </cell>
          <cell r="G2946">
            <v>11.53391746</v>
          </cell>
        </row>
        <row r="2947">
          <cell r="A2947" t="str">
            <v>SCI-WELLINGTON-Regional Distributor-R</v>
          </cell>
          <cell r="B2947" t="str">
            <v>SCI</v>
          </cell>
          <cell r="C2947">
            <v>2015</v>
          </cell>
          <cell r="D2947" t="str">
            <v>WELLINGTON</v>
          </cell>
          <cell r="E2947" t="str">
            <v>Regional Distributor</v>
          </cell>
          <cell r="F2947" t="str">
            <v>R</v>
          </cell>
          <cell r="G2947">
            <v>11.287890470000001</v>
          </cell>
        </row>
        <row r="2948">
          <cell r="A2948" t="str">
            <v>SCI-WELLINGTON-Regional Distributor-U</v>
          </cell>
          <cell r="B2948" t="str">
            <v>SCI</v>
          </cell>
          <cell r="C2948">
            <v>2015</v>
          </cell>
          <cell r="D2948" t="str">
            <v>WELLINGTON</v>
          </cell>
          <cell r="E2948" t="str">
            <v>Regional Distributor</v>
          </cell>
          <cell r="F2948" t="str">
            <v>U</v>
          </cell>
          <cell r="G2948">
            <v>13.32926829</v>
          </cell>
        </row>
        <row r="2949">
          <cell r="A2949" t="str">
            <v>SCI-WELLINGTON-Regional Strategic-All</v>
          </cell>
          <cell r="B2949" t="str">
            <v>SCI</v>
          </cell>
          <cell r="C2949">
            <v>2015</v>
          </cell>
          <cell r="D2949" t="str">
            <v>WELLINGTON</v>
          </cell>
          <cell r="E2949" t="str">
            <v>Regional Strategic</v>
          </cell>
          <cell r="F2949" t="str">
            <v>All</v>
          </cell>
          <cell r="G2949">
            <v>11.403654339999999</v>
          </cell>
        </row>
        <row r="2950">
          <cell r="A2950" t="str">
            <v>SCI-WELLINGTON-Regional Strategic-R</v>
          </cell>
          <cell r="B2950" t="str">
            <v>SCI</v>
          </cell>
          <cell r="C2950">
            <v>2015</v>
          </cell>
          <cell r="D2950" t="str">
            <v>WELLINGTON</v>
          </cell>
          <cell r="E2950" t="str">
            <v>Regional Strategic</v>
          </cell>
          <cell r="F2950" t="str">
            <v>R</v>
          </cell>
          <cell r="G2950">
            <v>8.0444839399999992</v>
          </cell>
        </row>
        <row r="2951">
          <cell r="A2951" t="str">
            <v>SCI-WELLINGTON-Regional Strategic-U</v>
          </cell>
          <cell r="B2951" t="str">
            <v>SCI</v>
          </cell>
          <cell r="C2951">
            <v>2015</v>
          </cell>
          <cell r="D2951" t="str">
            <v>WELLINGTON</v>
          </cell>
          <cell r="E2951" t="str">
            <v>Regional Strategic</v>
          </cell>
          <cell r="F2951" t="str">
            <v>U</v>
          </cell>
          <cell r="G2951">
            <v>24.976576059999999</v>
          </cell>
        </row>
        <row r="2952">
          <cell r="A2952" t="str">
            <v>SCI-WEST COAST-All-All</v>
          </cell>
          <cell r="B2952" t="str">
            <v>SCI</v>
          </cell>
          <cell r="C2952">
            <v>2015</v>
          </cell>
          <cell r="D2952" t="str">
            <v>WEST COAST</v>
          </cell>
          <cell r="E2952" t="str">
            <v>All</v>
          </cell>
          <cell r="F2952" t="str">
            <v>All</v>
          </cell>
          <cell r="G2952">
            <v>7.1347802700000003</v>
          </cell>
        </row>
        <row r="2953">
          <cell r="A2953" t="str">
            <v>SCI-WEST COAST-All-R</v>
          </cell>
          <cell r="B2953" t="str">
            <v>SCI</v>
          </cell>
          <cell r="C2953">
            <v>2015</v>
          </cell>
          <cell r="D2953" t="str">
            <v>WEST COAST</v>
          </cell>
          <cell r="E2953" t="str">
            <v>All</v>
          </cell>
          <cell r="F2953" t="str">
            <v>R</v>
          </cell>
          <cell r="G2953">
            <v>6.4939868299999999</v>
          </cell>
        </row>
        <row r="2954">
          <cell r="A2954" t="str">
            <v>SCI-WEST COAST-All-U</v>
          </cell>
          <cell r="B2954" t="str">
            <v>SCI</v>
          </cell>
          <cell r="C2954">
            <v>2015</v>
          </cell>
          <cell r="D2954" t="str">
            <v>WEST COAST</v>
          </cell>
          <cell r="E2954" t="str">
            <v>All</v>
          </cell>
          <cell r="F2954" t="str">
            <v>U</v>
          </cell>
          <cell r="G2954">
            <v>16.877186500000001</v>
          </cell>
        </row>
        <row r="2955">
          <cell r="A2955" t="str">
            <v>SCI-WEST COAST-Regional Connector-All</v>
          </cell>
          <cell r="B2955" t="str">
            <v>SCI</v>
          </cell>
          <cell r="C2955">
            <v>2015</v>
          </cell>
          <cell r="D2955" t="str">
            <v>WEST COAST</v>
          </cell>
          <cell r="E2955" t="str">
            <v>Regional Connector</v>
          </cell>
          <cell r="F2955" t="str">
            <v>All</v>
          </cell>
          <cell r="G2955">
            <v>6.4913056500000001</v>
          </cell>
        </row>
        <row r="2956">
          <cell r="A2956" t="str">
            <v>SCI-WEST COAST-Regional Connector-R</v>
          </cell>
          <cell r="B2956" t="str">
            <v>SCI</v>
          </cell>
          <cell r="C2956">
            <v>2015</v>
          </cell>
          <cell r="D2956" t="str">
            <v>WEST COAST</v>
          </cell>
          <cell r="E2956" t="str">
            <v>Regional Connector</v>
          </cell>
          <cell r="F2956" t="str">
            <v>R</v>
          </cell>
          <cell r="G2956">
            <v>6.0579551800000004</v>
          </cell>
        </row>
        <row r="2957">
          <cell r="A2957" t="str">
            <v>SCI-WEST COAST-Regional Connector-U</v>
          </cell>
          <cell r="B2957" t="str">
            <v>SCI</v>
          </cell>
          <cell r="C2957">
            <v>2015</v>
          </cell>
          <cell r="D2957" t="str">
            <v>WEST COAST</v>
          </cell>
          <cell r="E2957" t="str">
            <v>Regional Connector</v>
          </cell>
          <cell r="F2957" t="str">
            <v>U</v>
          </cell>
          <cell r="G2957">
            <v>16.36182814</v>
          </cell>
        </row>
        <row r="2958">
          <cell r="A2958" t="str">
            <v>SCI-WEST COAST-Regional Distributor-All</v>
          </cell>
          <cell r="B2958" t="str">
            <v>SCI</v>
          </cell>
          <cell r="C2958">
            <v>2015</v>
          </cell>
          <cell r="D2958" t="str">
            <v>WEST COAST</v>
          </cell>
          <cell r="E2958" t="str">
            <v>Regional Distributor</v>
          </cell>
          <cell r="F2958" t="str">
            <v>All</v>
          </cell>
          <cell r="G2958">
            <v>8.2835467099999995</v>
          </cell>
        </row>
        <row r="2959">
          <cell r="A2959" t="str">
            <v>SCI-WEST COAST-Regional Distributor-R</v>
          </cell>
          <cell r="B2959" t="str">
            <v>SCI</v>
          </cell>
          <cell r="C2959">
            <v>2015</v>
          </cell>
          <cell r="D2959" t="str">
            <v>WEST COAST</v>
          </cell>
          <cell r="E2959" t="str">
            <v>Regional Distributor</v>
          </cell>
          <cell r="F2959" t="str">
            <v>R</v>
          </cell>
          <cell r="G2959">
            <v>7.5284904900000003</v>
          </cell>
        </row>
        <row r="2960">
          <cell r="A2960" t="str">
            <v>SCI-WEST COAST-Regional Distributor-U</v>
          </cell>
          <cell r="B2960" t="str">
            <v>SCI</v>
          </cell>
          <cell r="C2960">
            <v>2015</v>
          </cell>
          <cell r="D2960" t="str">
            <v>WEST COAST</v>
          </cell>
          <cell r="E2960" t="str">
            <v>Regional Distributor</v>
          </cell>
          <cell r="F2960" t="str">
            <v>U</v>
          </cell>
          <cell r="G2960">
            <v>14.810534880000001</v>
          </cell>
        </row>
        <row r="2961">
          <cell r="A2961" t="str">
            <v>SCI-WEST COAST-Regional Strategic-All</v>
          </cell>
          <cell r="B2961" t="str">
            <v>SCI</v>
          </cell>
          <cell r="C2961">
            <v>2015</v>
          </cell>
          <cell r="D2961" t="str">
            <v>WEST COAST</v>
          </cell>
          <cell r="E2961" t="str">
            <v>Regional Strategic</v>
          </cell>
          <cell r="F2961" t="str">
            <v>All</v>
          </cell>
          <cell r="G2961">
            <v>7.7281900500000003</v>
          </cell>
        </row>
        <row r="2962">
          <cell r="A2962" t="str">
            <v>SCI-WEST COAST-Regional Strategic-R</v>
          </cell>
          <cell r="B2962" t="str">
            <v>SCI</v>
          </cell>
          <cell r="C2962">
            <v>2015</v>
          </cell>
          <cell r="D2962" t="str">
            <v>WEST COAST</v>
          </cell>
          <cell r="E2962" t="str">
            <v>Regional Strategic</v>
          </cell>
          <cell r="F2962" t="str">
            <v>R</v>
          </cell>
          <cell r="G2962">
            <v>6.2637402599999996</v>
          </cell>
        </row>
        <row r="2963">
          <cell r="A2963" t="str">
            <v>SCI-WEST COAST-Regional Strategic-U</v>
          </cell>
          <cell r="B2963" t="str">
            <v>SCI</v>
          </cell>
          <cell r="C2963">
            <v>2015</v>
          </cell>
          <cell r="D2963" t="str">
            <v>WEST COAST</v>
          </cell>
          <cell r="E2963" t="str">
            <v>Regional Strategic</v>
          </cell>
          <cell r="F2963" t="str">
            <v>U</v>
          </cell>
          <cell r="G2963">
            <v>31.947333180000001</v>
          </cell>
        </row>
        <row r="2964">
          <cell r="A2964" t="str">
            <v>SCI-WEST WAIKATO-All-All</v>
          </cell>
          <cell r="B2964" t="str">
            <v>SCI</v>
          </cell>
          <cell r="C2964">
            <v>2015</v>
          </cell>
          <cell r="D2964" t="str">
            <v>WEST WAIKATO</v>
          </cell>
          <cell r="E2964" t="str">
            <v>All</v>
          </cell>
          <cell r="F2964" t="str">
            <v>All</v>
          </cell>
          <cell r="G2964">
            <v>4.2648035799999997</v>
          </cell>
        </row>
        <row r="2965">
          <cell r="A2965" t="str">
            <v>SCI-WEST WAIKATO-All-R</v>
          </cell>
          <cell r="B2965" t="str">
            <v>SCI</v>
          </cell>
          <cell r="C2965">
            <v>2015</v>
          </cell>
          <cell r="D2965" t="str">
            <v>WEST WAIKATO</v>
          </cell>
          <cell r="E2965" t="str">
            <v>All</v>
          </cell>
          <cell r="F2965" t="str">
            <v>R</v>
          </cell>
          <cell r="G2965">
            <v>3.9532270399999998</v>
          </cell>
        </row>
        <row r="2966">
          <cell r="A2966" t="str">
            <v>SCI-WEST WAIKATO-All-U</v>
          </cell>
          <cell r="B2966" t="str">
            <v>SCI</v>
          </cell>
          <cell r="C2966">
            <v>2015</v>
          </cell>
          <cell r="D2966" t="str">
            <v>WEST WAIKATO</v>
          </cell>
          <cell r="E2966" t="str">
            <v>All</v>
          </cell>
          <cell r="F2966" t="str">
            <v>U</v>
          </cell>
          <cell r="G2966">
            <v>6.6201830900000003</v>
          </cell>
        </row>
        <row r="2967">
          <cell r="A2967" t="str">
            <v>SCI-WEST WAIKATO-High Volume-All</v>
          </cell>
          <cell r="B2967" t="str">
            <v>SCI</v>
          </cell>
          <cell r="C2967">
            <v>2015</v>
          </cell>
          <cell r="D2967" t="str">
            <v>WEST WAIKATO</v>
          </cell>
          <cell r="E2967" t="str">
            <v>High Volume</v>
          </cell>
          <cell r="F2967" t="str">
            <v>All</v>
          </cell>
          <cell r="G2967">
            <v>5.7459473599999997</v>
          </cell>
        </row>
        <row r="2968">
          <cell r="A2968" t="str">
            <v>SCI-WEST WAIKATO-High Volume-R</v>
          </cell>
          <cell r="B2968" t="str">
            <v>SCI</v>
          </cell>
          <cell r="C2968">
            <v>2015</v>
          </cell>
          <cell r="D2968" t="str">
            <v>WEST WAIKATO</v>
          </cell>
          <cell r="E2968" t="str">
            <v>High Volume</v>
          </cell>
          <cell r="F2968" t="str">
            <v>R</v>
          </cell>
          <cell r="G2968">
            <v>5.53964591</v>
          </cell>
        </row>
        <row r="2969">
          <cell r="A2969" t="str">
            <v>SCI-WEST WAIKATO-High Volume-U</v>
          </cell>
          <cell r="B2969" t="str">
            <v>SCI</v>
          </cell>
          <cell r="C2969">
            <v>2015</v>
          </cell>
          <cell r="D2969" t="str">
            <v>WEST WAIKATO</v>
          </cell>
          <cell r="E2969" t="str">
            <v>High Volume</v>
          </cell>
          <cell r="F2969" t="str">
            <v>U</v>
          </cell>
          <cell r="G2969">
            <v>7.4986411200000003</v>
          </cell>
        </row>
        <row r="2970">
          <cell r="A2970" t="str">
            <v>SCI-WEST WAIKATO-Regional Connector-All</v>
          </cell>
          <cell r="B2970" t="str">
            <v>SCI</v>
          </cell>
          <cell r="C2970">
            <v>2015</v>
          </cell>
          <cell r="D2970" t="str">
            <v>WEST WAIKATO</v>
          </cell>
          <cell r="E2970" t="str">
            <v>Regional Connector</v>
          </cell>
          <cell r="F2970" t="str">
            <v>All</v>
          </cell>
          <cell r="G2970">
            <v>1.66184245</v>
          </cell>
        </row>
        <row r="2971">
          <cell r="A2971" t="str">
            <v>SCI-WEST WAIKATO-Regional Connector-R</v>
          </cell>
          <cell r="B2971" t="str">
            <v>SCI</v>
          </cell>
          <cell r="C2971">
            <v>2015</v>
          </cell>
          <cell r="D2971" t="str">
            <v>WEST WAIKATO</v>
          </cell>
          <cell r="E2971" t="str">
            <v>Regional Connector</v>
          </cell>
          <cell r="F2971" t="str">
            <v>R</v>
          </cell>
          <cell r="G2971">
            <v>1.26392024</v>
          </cell>
        </row>
        <row r="2972">
          <cell r="A2972" t="str">
            <v>SCI-WEST WAIKATO-Regional Connector-U</v>
          </cell>
          <cell r="B2972" t="str">
            <v>SCI</v>
          </cell>
          <cell r="C2972">
            <v>2015</v>
          </cell>
          <cell r="D2972" t="str">
            <v>WEST WAIKATO</v>
          </cell>
          <cell r="E2972" t="str">
            <v>Regional Connector</v>
          </cell>
          <cell r="F2972" t="str">
            <v>U</v>
          </cell>
          <cell r="G2972">
            <v>4.8582730300000003</v>
          </cell>
        </row>
        <row r="2973">
          <cell r="A2973" t="str">
            <v>SCI-WEST WAIKATO-Regional Distributor-All</v>
          </cell>
          <cell r="B2973" t="str">
            <v>SCI</v>
          </cell>
          <cell r="C2973">
            <v>2015</v>
          </cell>
          <cell r="D2973" t="str">
            <v>WEST WAIKATO</v>
          </cell>
          <cell r="E2973" t="str">
            <v>Regional Distributor</v>
          </cell>
          <cell r="F2973" t="str">
            <v>All</v>
          </cell>
          <cell r="G2973">
            <v>2.6476616599999998</v>
          </cell>
        </row>
        <row r="2974">
          <cell r="A2974" t="str">
            <v>SCI-WEST WAIKATO-Regional Distributor-R</v>
          </cell>
          <cell r="B2974" t="str">
            <v>SCI</v>
          </cell>
          <cell r="C2974">
            <v>2015</v>
          </cell>
          <cell r="D2974" t="str">
            <v>WEST WAIKATO</v>
          </cell>
          <cell r="E2974" t="str">
            <v>Regional Distributor</v>
          </cell>
          <cell r="F2974" t="str">
            <v>R</v>
          </cell>
          <cell r="G2974">
            <v>2.52474993</v>
          </cell>
        </row>
        <row r="2975">
          <cell r="A2975" t="str">
            <v>SCI-WEST WAIKATO-Regional Distributor-U</v>
          </cell>
          <cell r="B2975" t="str">
            <v>SCI</v>
          </cell>
          <cell r="C2975">
            <v>2015</v>
          </cell>
          <cell r="D2975" t="str">
            <v>WEST WAIKATO</v>
          </cell>
          <cell r="E2975" t="str">
            <v>Regional Distributor</v>
          </cell>
          <cell r="F2975" t="str">
            <v>U</v>
          </cell>
          <cell r="G2975">
            <v>3.8055085700000002</v>
          </cell>
        </row>
        <row r="2976">
          <cell r="A2976" t="str">
            <v>SCI-WEST WAIKATO-Regional Strategic-All</v>
          </cell>
          <cell r="B2976" t="str">
            <v>SCI</v>
          </cell>
          <cell r="C2976">
            <v>2015</v>
          </cell>
          <cell r="D2976" t="str">
            <v>WEST WAIKATO</v>
          </cell>
          <cell r="E2976" t="str">
            <v>Regional Strategic</v>
          </cell>
          <cell r="F2976" t="str">
            <v>All</v>
          </cell>
          <cell r="G2976">
            <v>4.0779851000000003</v>
          </cell>
        </row>
        <row r="2977">
          <cell r="A2977" t="str">
            <v>SCI-WEST WAIKATO-Regional Strategic-R</v>
          </cell>
          <cell r="B2977" t="str">
            <v>SCI</v>
          </cell>
          <cell r="C2977">
            <v>2015</v>
          </cell>
          <cell r="D2977" t="str">
            <v>WEST WAIKATO</v>
          </cell>
          <cell r="E2977" t="str">
            <v>Regional Strategic</v>
          </cell>
          <cell r="F2977" t="str">
            <v>R</v>
          </cell>
          <cell r="G2977">
            <v>0.49720838000000001</v>
          </cell>
        </row>
        <row r="2978">
          <cell r="A2978" t="str">
            <v>SCI-WEST WAIKATO-Regional Strategic-U</v>
          </cell>
          <cell r="B2978" t="str">
            <v>SCI</v>
          </cell>
          <cell r="C2978">
            <v>2015</v>
          </cell>
          <cell r="D2978" t="str">
            <v>WEST WAIKATO</v>
          </cell>
          <cell r="E2978" t="str">
            <v>Regional Strategic</v>
          </cell>
          <cell r="F2978" t="str">
            <v>U</v>
          </cell>
          <cell r="G2978">
            <v>8.53512396</v>
          </cell>
        </row>
        <row r="2979">
          <cell r="A2979" t="str">
            <v>SCI-WEST WHANGANUI-All-All</v>
          </cell>
          <cell r="B2979" t="str">
            <v>SCI</v>
          </cell>
          <cell r="C2979">
            <v>2015</v>
          </cell>
          <cell r="D2979" t="str">
            <v>WEST WHANGANUI</v>
          </cell>
          <cell r="E2979" t="str">
            <v>All</v>
          </cell>
          <cell r="F2979" t="str">
            <v>All</v>
          </cell>
          <cell r="G2979">
            <v>8.0754094100000007</v>
          </cell>
        </row>
        <row r="2980">
          <cell r="A2980" t="str">
            <v>SCI-WEST WHANGANUI-All-R</v>
          </cell>
          <cell r="B2980" t="str">
            <v>SCI</v>
          </cell>
          <cell r="C2980">
            <v>2015</v>
          </cell>
          <cell r="D2980" t="str">
            <v>WEST WHANGANUI</v>
          </cell>
          <cell r="E2980" t="str">
            <v>All</v>
          </cell>
          <cell r="F2980" t="str">
            <v>R</v>
          </cell>
          <cell r="G2980">
            <v>6.2538752899999999</v>
          </cell>
        </row>
        <row r="2981">
          <cell r="A2981" t="str">
            <v>SCI-WEST WHANGANUI-All-U</v>
          </cell>
          <cell r="B2981" t="str">
            <v>SCI</v>
          </cell>
          <cell r="C2981">
            <v>2015</v>
          </cell>
          <cell r="D2981" t="str">
            <v>WEST WHANGANUI</v>
          </cell>
          <cell r="E2981" t="str">
            <v>All</v>
          </cell>
          <cell r="F2981" t="str">
            <v>U</v>
          </cell>
          <cell r="G2981">
            <v>26.119596569999999</v>
          </cell>
        </row>
        <row r="2982">
          <cell r="A2982" t="str">
            <v>SCI-WEST WHANGANUI-National Strategic-All</v>
          </cell>
          <cell r="B2982" t="str">
            <v>SCI</v>
          </cell>
          <cell r="C2982">
            <v>2015</v>
          </cell>
          <cell r="D2982" t="str">
            <v>WEST WHANGANUI</v>
          </cell>
          <cell r="E2982" t="str">
            <v>National Strategic</v>
          </cell>
          <cell r="F2982" t="str">
            <v>All</v>
          </cell>
          <cell r="G2982">
            <v>3.3163690400000001</v>
          </cell>
        </row>
        <row r="2983">
          <cell r="A2983" t="str">
            <v>SCI-WEST WHANGANUI-National Strategic-R</v>
          </cell>
          <cell r="B2983" t="str">
            <v>SCI</v>
          </cell>
          <cell r="C2983">
            <v>2015</v>
          </cell>
          <cell r="D2983" t="str">
            <v>WEST WHANGANUI</v>
          </cell>
          <cell r="E2983" t="str">
            <v>National Strategic</v>
          </cell>
          <cell r="F2983" t="str">
            <v>R</v>
          </cell>
          <cell r="G2983">
            <v>2.9610647499999998</v>
          </cell>
        </row>
        <row r="2984">
          <cell r="A2984" t="str">
            <v>SCI-WEST WHANGANUI-National Strategic-U</v>
          </cell>
          <cell r="B2984" t="str">
            <v>SCI</v>
          </cell>
          <cell r="C2984">
            <v>2015</v>
          </cell>
          <cell r="D2984" t="str">
            <v>WEST WHANGANUI</v>
          </cell>
          <cell r="E2984" t="str">
            <v>National Strategic</v>
          </cell>
          <cell r="F2984" t="str">
            <v>U</v>
          </cell>
          <cell r="G2984">
            <v>16.542662109999998</v>
          </cell>
        </row>
        <row r="2985">
          <cell r="A2985" t="str">
            <v>SCI-WEST WHANGANUI-Regional Connector-All</v>
          </cell>
          <cell r="B2985" t="str">
            <v>SCI</v>
          </cell>
          <cell r="C2985">
            <v>2015</v>
          </cell>
          <cell r="D2985" t="str">
            <v>WEST WHANGANUI</v>
          </cell>
          <cell r="E2985" t="str">
            <v>Regional Connector</v>
          </cell>
          <cell r="F2985" t="str">
            <v>All</v>
          </cell>
          <cell r="G2985">
            <v>6.0696300799999996</v>
          </cell>
        </row>
        <row r="2986">
          <cell r="A2986" t="str">
            <v>SCI-WEST WHANGANUI-Regional Connector-R</v>
          </cell>
          <cell r="B2986" t="str">
            <v>SCI</v>
          </cell>
          <cell r="C2986">
            <v>2015</v>
          </cell>
          <cell r="D2986" t="str">
            <v>WEST WHANGANUI</v>
          </cell>
          <cell r="E2986" t="str">
            <v>Regional Connector</v>
          </cell>
          <cell r="F2986" t="str">
            <v>R</v>
          </cell>
          <cell r="G2986">
            <v>5.7394515300000002</v>
          </cell>
        </row>
        <row r="2987">
          <cell r="A2987" t="str">
            <v>SCI-WEST WHANGANUI-Regional Connector-U</v>
          </cell>
          <cell r="B2987" t="str">
            <v>SCI</v>
          </cell>
          <cell r="C2987">
            <v>2015</v>
          </cell>
          <cell r="D2987" t="str">
            <v>WEST WHANGANUI</v>
          </cell>
          <cell r="E2987" t="str">
            <v>Regional Connector</v>
          </cell>
          <cell r="F2987" t="str">
            <v>U</v>
          </cell>
          <cell r="G2987">
            <v>18.852817170000002</v>
          </cell>
        </row>
        <row r="2988">
          <cell r="A2988" t="str">
            <v>SCI-WEST WHANGANUI-Regional Distributor-All</v>
          </cell>
          <cell r="B2988" t="str">
            <v>SCI</v>
          </cell>
          <cell r="C2988">
            <v>2015</v>
          </cell>
          <cell r="D2988" t="str">
            <v>WEST WHANGANUI</v>
          </cell>
          <cell r="E2988" t="str">
            <v>Regional Distributor</v>
          </cell>
          <cell r="F2988" t="str">
            <v>All</v>
          </cell>
          <cell r="G2988">
            <v>7.7409263399999997</v>
          </cell>
        </row>
        <row r="2989">
          <cell r="A2989" t="str">
            <v>SCI-WEST WHANGANUI-Regional Distributor-R</v>
          </cell>
          <cell r="B2989" t="str">
            <v>SCI</v>
          </cell>
          <cell r="C2989">
            <v>2015</v>
          </cell>
          <cell r="D2989" t="str">
            <v>WEST WHANGANUI</v>
          </cell>
          <cell r="E2989" t="str">
            <v>Regional Distributor</v>
          </cell>
          <cell r="F2989" t="str">
            <v>R</v>
          </cell>
          <cell r="G2989">
            <v>6.2114262199999999</v>
          </cell>
        </row>
        <row r="2990">
          <cell r="A2990" t="str">
            <v>SCI-WEST WHANGANUI-Regional Distributor-U</v>
          </cell>
          <cell r="B2990" t="str">
            <v>SCI</v>
          </cell>
          <cell r="C2990">
            <v>2015</v>
          </cell>
          <cell r="D2990" t="str">
            <v>WEST WHANGANUI</v>
          </cell>
          <cell r="E2990" t="str">
            <v>Regional Distributor</v>
          </cell>
          <cell r="F2990" t="str">
            <v>U</v>
          </cell>
          <cell r="G2990">
            <v>30.842122140000001</v>
          </cell>
        </row>
        <row r="2991">
          <cell r="A2991" t="str">
            <v>SCI-WEST WHANGANUI-Regional Strategic-All</v>
          </cell>
          <cell r="B2991" t="str">
            <v>SCI</v>
          </cell>
          <cell r="C2991">
            <v>2015</v>
          </cell>
          <cell r="D2991" t="str">
            <v>WEST WHANGANUI</v>
          </cell>
          <cell r="E2991" t="str">
            <v>Regional Strategic</v>
          </cell>
          <cell r="F2991" t="str">
            <v>All</v>
          </cell>
          <cell r="G2991">
            <v>10.032970799999999</v>
          </cell>
        </row>
        <row r="2992">
          <cell r="A2992" t="str">
            <v>SCI-WEST WHANGANUI-Regional Strategic-R</v>
          </cell>
          <cell r="B2992" t="str">
            <v>SCI</v>
          </cell>
          <cell r="C2992">
            <v>2015</v>
          </cell>
          <cell r="D2992" t="str">
            <v>WEST WHANGANUI</v>
          </cell>
          <cell r="E2992" t="str">
            <v>Regional Strategic</v>
          </cell>
          <cell r="F2992" t="str">
            <v>R</v>
          </cell>
          <cell r="G2992">
            <v>7.0678677199999997</v>
          </cell>
        </row>
        <row r="2993">
          <cell r="A2993" t="str">
            <v>SCI-WEST WHANGANUI-Regional Strategic-U</v>
          </cell>
          <cell r="B2993" t="str">
            <v>SCI</v>
          </cell>
          <cell r="C2993">
            <v>2015</v>
          </cell>
          <cell r="D2993" t="str">
            <v>WEST WHANGANUI</v>
          </cell>
          <cell r="E2993" t="str">
            <v>Regional Strategic</v>
          </cell>
          <cell r="F2993" t="str">
            <v>U</v>
          </cell>
          <cell r="G2993">
            <v>23.871322899999999</v>
          </cell>
        </row>
        <row r="2994">
          <cell r="A2994" t="str">
            <v>SCI-Auckland Alliance-All-All</v>
          </cell>
          <cell r="B2994" t="str">
            <v>SCI</v>
          </cell>
          <cell r="C2994">
            <v>2015</v>
          </cell>
          <cell r="D2994" t="str">
            <v>AUCK ALLIANCE</v>
          </cell>
          <cell r="E2994" t="str">
            <v>All</v>
          </cell>
          <cell r="F2994" t="str">
            <v>All</v>
          </cell>
          <cell r="G2994">
            <v>3.9090183700000001</v>
          </cell>
        </row>
        <row r="2995">
          <cell r="A2995" t="str">
            <v>SCI-Auckland Alliance-All-R</v>
          </cell>
          <cell r="B2995" t="str">
            <v>SCI</v>
          </cell>
          <cell r="C2995">
            <v>2015</v>
          </cell>
          <cell r="D2995" t="str">
            <v>AUCK ALLIANCE</v>
          </cell>
          <cell r="E2995" t="str">
            <v>All</v>
          </cell>
          <cell r="F2995" t="str">
            <v>R</v>
          </cell>
          <cell r="G2995">
            <v>3.7638387299999998</v>
          </cell>
        </row>
        <row r="2996">
          <cell r="A2996" t="str">
            <v>SCI-Auckland Alliance-All-U</v>
          </cell>
          <cell r="B2996" t="str">
            <v>SCI</v>
          </cell>
          <cell r="C2996">
            <v>2015</v>
          </cell>
          <cell r="D2996" t="str">
            <v>AUCK ALLIANCE</v>
          </cell>
          <cell r="E2996" t="str">
            <v>All</v>
          </cell>
          <cell r="F2996" t="str">
            <v>U</v>
          </cell>
          <cell r="G2996">
            <v>6.9428429600000001</v>
          </cell>
        </row>
        <row r="2997">
          <cell r="A2997" t="str">
            <v>SCI-Auckland Alliance-High Volume-All</v>
          </cell>
          <cell r="B2997" t="str">
            <v>SCI</v>
          </cell>
          <cell r="C2997">
            <v>2015</v>
          </cell>
          <cell r="D2997" t="str">
            <v>AUCK ALLIANCE</v>
          </cell>
          <cell r="E2997" t="str">
            <v>High Volume</v>
          </cell>
          <cell r="F2997" t="str">
            <v>All</v>
          </cell>
          <cell r="G2997">
            <v>3.9058774700000001</v>
          </cell>
        </row>
        <row r="2998">
          <cell r="A2998" t="str">
            <v>SCI-Auckland Alliance-High Volume-R</v>
          </cell>
          <cell r="B2998" t="str">
            <v>SCI</v>
          </cell>
          <cell r="C2998">
            <v>2015</v>
          </cell>
          <cell r="D2998" t="str">
            <v>AUCK ALLIANCE</v>
          </cell>
          <cell r="E2998" t="str">
            <v>High Volume</v>
          </cell>
          <cell r="F2998" t="str">
            <v>R</v>
          </cell>
          <cell r="G2998">
            <v>3.76097452</v>
          </cell>
        </row>
        <row r="2999">
          <cell r="A2999" t="str">
            <v>SCI-Auckland Alliance-High Volume-U</v>
          </cell>
          <cell r="B2999" t="str">
            <v>SCI</v>
          </cell>
          <cell r="C2999">
            <v>2015</v>
          </cell>
          <cell r="D2999" t="str">
            <v>AUCK ALLIANCE</v>
          </cell>
          <cell r="E2999" t="str">
            <v>High Volume</v>
          </cell>
          <cell r="F2999" t="str">
            <v>U</v>
          </cell>
          <cell r="G2999">
            <v>7.3905259699999997</v>
          </cell>
        </row>
        <row r="3000">
          <cell r="A3000" t="str">
            <v>SCI-Auckland Alliance-Regional Connector-All</v>
          </cell>
          <cell r="B3000" t="str">
            <v>SCI</v>
          </cell>
          <cell r="C3000">
            <v>2015</v>
          </cell>
          <cell r="D3000" t="str">
            <v>AUCK ALLIANCE</v>
          </cell>
          <cell r="E3000" t="str">
            <v>Regional Connector</v>
          </cell>
          <cell r="F3000" t="str">
            <v>All</v>
          </cell>
          <cell r="G3000">
            <v>3.99554469</v>
          </cell>
        </row>
        <row r="3001">
          <cell r="A3001" t="str">
            <v>SCI-Auckland Alliance-Regional Connector-R</v>
          </cell>
          <cell r="B3001" t="str">
            <v>SCI</v>
          </cell>
          <cell r="C3001">
            <v>2015</v>
          </cell>
          <cell r="D3001" t="str">
            <v>AUCK ALLIANCE</v>
          </cell>
          <cell r="E3001" t="str">
            <v>Regional Connector</v>
          </cell>
          <cell r="F3001" t="str">
            <v>R</v>
          </cell>
          <cell r="G3001">
            <v>3.8589998099999998</v>
          </cell>
        </row>
        <row r="3002">
          <cell r="A3002" t="str">
            <v>SCI-Auckland Alliance-Regional Connector-U</v>
          </cell>
          <cell r="B3002" t="str">
            <v>SCI</v>
          </cell>
          <cell r="C3002">
            <v>2015</v>
          </cell>
          <cell r="D3002" t="str">
            <v>AUCK ALLIANCE</v>
          </cell>
          <cell r="E3002" t="str">
            <v>Regional Connector</v>
          </cell>
          <cell r="F3002" t="str">
            <v>U</v>
          </cell>
          <cell r="G3002">
            <v>4.5285412200000001</v>
          </cell>
        </row>
        <row r="3003">
          <cell r="A3003" t="str">
            <v>SCI-BOP EAST-All-All</v>
          </cell>
          <cell r="B3003" t="str">
            <v>SCI</v>
          </cell>
          <cell r="C3003">
            <v>2015</v>
          </cell>
          <cell r="D3003" t="str">
            <v>BOP EAST</v>
          </cell>
          <cell r="E3003" t="str">
            <v>All</v>
          </cell>
          <cell r="F3003" t="str">
            <v>All</v>
          </cell>
          <cell r="G3003">
            <v>8.7756291399999995</v>
          </cell>
        </row>
        <row r="3004">
          <cell r="A3004" t="str">
            <v>SCI-BOP EAST-All-R</v>
          </cell>
          <cell r="B3004" t="str">
            <v>SCI</v>
          </cell>
          <cell r="C3004">
            <v>2015</v>
          </cell>
          <cell r="D3004" t="str">
            <v>BOP EAST</v>
          </cell>
          <cell r="E3004" t="str">
            <v>All</v>
          </cell>
          <cell r="F3004" t="str">
            <v>R</v>
          </cell>
          <cell r="G3004">
            <v>8.4373978399999991</v>
          </cell>
        </row>
        <row r="3005">
          <cell r="A3005" t="str">
            <v>SCI-BOP EAST-All-U</v>
          </cell>
          <cell r="B3005" t="str">
            <v>SCI</v>
          </cell>
          <cell r="C3005">
            <v>2015</v>
          </cell>
          <cell r="D3005" t="str">
            <v>BOP EAST</v>
          </cell>
          <cell r="E3005" t="str">
            <v>All</v>
          </cell>
          <cell r="F3005" t="str">
            <v>U</v>
          </cell>
          <cell r="G3005">
            <v>13.46498122</v>
          </cell>
        </row>
        <row r="3006">
          <cell r="A3006" t="str">
            <v>SCI-BOP EAST-Regional Connector-All</v>
          </cell>
          <cell r="B3006" t="str">
            <v>SCI</v>
          </cell>
          <cell r="C3006">
            <v>2015</v>
          </cell>
          <cell r="D3006" t="str">
            <v>BOP EAST</v>
          </cell>
          <cell r="E3006" t="str">
            <v>Regional Connector</v>
          </cell>
          <cell r="F3006" t="str">
            <v>All</v>
          </cell>
          <cell r="G3006">
            <v>7.8072899099999997</v>
          </cell>
        </row>
        <row r="3007">
          <cell r="A3007" t="str">
            <v>SCI-BOP EAST-Regional Connector-R</v>
          </cell>
          <cell r="B3007" t="str">
            <v>SCI</v>
          </cell>
          <cell r="C3007">
            <v>2015</v>
          </cell>
          <cell r="D3007" t="str">
            <v>BOP EAST</v>
          </cell>
          <cell r="E3007" t="str">
            <v>Regional Connector</v>
          </cell>
          <cell r="F3007" t="str">
            <v>R</v>
          </cell>
          <cell r="G3007">
            <v>7.5851779300000004</v>
          </cell>
        </row>
        <row r="3008">
          <cell r="A3008" t="str">
            <v>SCI-BOP EAST-Regional Connector-U</v>
          </cell>
          <cell r="B3008" t="str">
            <v>SCI</v>
          </cell>
          <cell r="C3008">
            <v>2015</v>
          </cell>
          <cell r="D3008" t="str">
            <v>BOP EAST</v>
          </cell>
          <cell r="E3008" t="str">
            <v>Regional Connector</v>
          </cell>
          <cell r="F3008" t="str">
            <v>U</v>
          </cell>
          <cell r="G3008">
            <v>10.55071502</v>
          </cell>
        </row>
        <row r="3009">
          <cell r="A3009" t="str">
            <v>SCI-BOP EAST-Regional Distributor-All</v>
          </cell>
          <cell r="B3009" t="str">
            <v>SCI</v>
          </cell>
          <cell r="C3009">
            <v>2015</v>
          </cell>
          <cell r="D3009" t="str">
            <v>BOP EAST</v>
          </cell>
          <cell r="E3009" t="str">
            <v>Regional Distributor</v>
          </cell>
          <cell r="F3009" t="str">
            <v>All</v>
          </cell>
          <cell r="G3009">
            <v>9.8766761200000008</v>
          </cell>
        </row>
        <row r="3010">
          <cell r="A3010" t="str">
            <v>SCI-BOP EAST-Regional Distributor-R</v>
          </cell>
          <cell r="B3010" t="str">
            <v>SCI</v>
          </cell>
          <cell r="C3010">
            <v>2015</v>
          </cell>
          <cell r="D3010" t="str">
            <v>BOP EAST</v>
          </cell>
          <cell r="E3010" t="str">
            <v>Regional Distributor</v>
          </cell>
          <cell r="F3010" t="str">
            <v>R</v>
          </cell>
          <cell r="G3010">
            <v>9.3896438999999994</v>
          </cell>
        </row>
        <row r="3011">
          <cell r="A3011" t="str">
            <v>SCI-BOP EAST-Regional Distributor-U</v>
          </cell>
          <cell r="B3011" t="str">
            <v>SCI</v>
          </cell>
          <cell r="C3011">
            <v>2015</v>
          </cell>
          <cell r="D3011" t="str">
            <v>BOP EAST</v>
          </cell>
          <cell r="E3011" t="str">
            <v>Regional Distributor</v>
          </cell>
          <cell r="F3011" t="str">
            <v>U</v>
          </cell>
          <cell r="G3011">
            <v>17.699657240000001</v>
          </cell>
        </row>
        <row r="3012">
          <cell r="A3012" t="str">
            <v>SCI-BOP WEST-All-All</v>
          </cell>
          <cell r="B3012" t="str">
            <v>SCI</v>
          </cell>
          <cell r="C3012">
            <v>2015</v>
          </cell>
          <cell r="D3012" t="str">
            <v>BOP WEST</v>
          </cell>
          <cell r="E3012" t="str">
            <v>All</v>
          </cell>
          <cell r="F3012" t="str">
            <v>All</v>
          </cell>
          <cell r="G3012">
            <v>8.9400678500000001</v>
          </cell>
        </row>
        <row r="3013">
          <cell r="A3013" t="str">
            <v>SCI-BOP WEST-All-R</v>
          </cell>
          <cell r="B3013" t="str">
            <v>SCI</v>
          </cell>
          <cell r="C3013">
            <v>2015</v>
          </cell>
          <cell r="D3013" t="str">
            <v>BOP WEST</v>
          </cell>
          <cell r="E3013" t="str">
            <v>All</v>
          </cell>
          <cell r="F3013" t="str">
            <v>R</v>
          </cell>
          <cell r="G3013">
            <v>8.9269085599999993</v>
          </cell>
        </row>
        <row r="3014">
          <cell r="A3014" t="str">
            <v>SCI-BOP WEST-All-U</v>
          </cell>
          <cell r="B3014" t="str">
            <v>SCI</v>
          </cell>
          <cell r="C3014">
            <v>2015</v>
          </cell>
          <cell r="D3014" t="str">
            <v>BOP WEST</v>
          </cell>
          <cell r="E3014" t="str">
            <v>All</v>
          </cell>
          <cell r="F3014" t="str">
            <v>U</v>
          </cell>
          <cell r="G3014">
            <v>9.2082603600000006</v>
          </cell>
        </row>
        <row r="3015">
          <cell r="A3015" t="str">
            <v>SCI-BOP WEST-High Volume-All</v>
          </cell>
          <cell r="B3015" t="str">
            <v>SCI</v>
          </cell>
          <cell r="C3015">
            <v>2015</v>
          </cell>
          <cell r="D3015" t="str">
            <v>BOP WEST</v>
          </cell>
          <cell r="E3015" t="str">
            <v>High Volume</v>
          </cell>
          <cell r="F3015" t="str">
            <v>All</v>
          </cell>
          <cell r="G3015">
            <v>8.8540529200000009</v>
          </cell>
        </row>
        <row r="3016">
          <cell r="A3016" t="str">
            <v>SCI-BOP WEST-High Volume-R</v>
          </cell>
          <cell r="B3016" t="str">
            <v>SCI</v>
          </cell>
          <cell r="C3016">
            <v>2015</v>
          </cell>
          <cell r="D3016" t="str">
            <v>BOP WEST</v>
          </cell>
          <cell r="E3016" t="str">
            <v>High Volume</v>
          </cell>
          <cell r="F3016" t="str">
            <v>R</v>
          </cell>
          <cell r="G3016">
            <v>8.2292089199999996</v>
          </cell>
        </row>
        <row r="3017">
          <cell r="A3017" t="str">
            <v>SCI-BOP WEST-High Volume-U</v>
          </cell>
          <cell r="B3017" t="str">
            <v>SCI</v>
          </cell>
          <cell r="C3017">
            <v>2015</v>
          </cell>
          <cell r="D3017" t="str">
            <v>BOP WEST</v>
          </cell>
          <cell r="E3017" t="str">
            <v>High Volume</v>
          </cell>
          <cell r="F3017" t="str">
            <v>U</v>
          </cell>
          <cell r="G3017">
            <v>13.631602600000001</v>
          </cell>
        </row>
        <row r="3018">
          <cell r="A3018" t="str">
            <v>SCI-BOP WEST-Regional Connector-All</v>
          </cell>
          <cell r="B3018" t="str">
            <v>SCI</v>
          </cell>
          <cell r="C3018">
            <v>2015</v>
          </cell>
          <cell r="D3018" t="str">
            <v>BOP WEST</v>
          </cell>
          <cell r="E3018" t="str">
            <v>Regional Connector</v>
          </cell>
          <cell r="F3018" t="str">
            <v>All</v>
          </cell>
          <cell r="G3018">
            <v>21.139037429999998</v>
          </cell>
        </row>
        <row r="3019">
          <cell r="A3019" t="str">
            <v>SCI-BOP WEST-Regional Connector-R</v>
          </cell>
          <cell r="B3019" t="str">
            <v>SCI</v>
          </cell>
          <cell r="C3019">
            <v>2015</v>
          </cell>
          <cell r="D3019" t="str">
            <v>BOP WEST</v>
          </cell>
          <cell r="E3019" t="str">
            <v>Regional Connector</v>
          </cell>
          <cell r="F3019" t="str">
            <v>R</v>
          </cell>
          <cell r="G3019">
            <v>21.139037429999998</v>
          </cell>
        </row>
        <row r="3020">
          <cell r="A3020" t="str">
            <v>SCI-BOP WEST-Regional Distributor-All</v>
          </cell>
          <cell r="B3020" t="str">
            <v>SCI</v>
          </cell>
          <cell r="C3020">
            <v>2015</v>
          </cell>
          <cell r="D3020" t="str">
            <v>BOP WEST</v>
          </cell>
          <cell r="E3020" t="str">
            <v>Regional Distributor</v>
          </cell>
          <cell r="F3020" t="str">
            <v>All</v>
          </cell>
          <cell r="G3020">
            <v>7.8749255199999997</v>
          </cell>
        </row>
        <row r="3021">
          <cell r="A3021" t="str">
            <v>SCI-BOP WEST-Regional Distributor-R</v>
          </cell>
          <cell r="B3021" t="str">
            <v>SCI</v>
          </cell>
          <cell r="C3021">
            <v>2015</v>
          </cell>
          <cell r="D3021" t="str">
            <v>BOP WEST</v>
          </cell>
          <cell r="E3021" t="str">
            <v>Regional Distributor</v>
          </cell>
          <cell r="F3021" t="str">
            <v>R</v>
          </cell>
          <cell r="G3021">
            <v>7.8749255199999997</v>
          </cell>
        </row>
        <row r="3022">
          <cell r="A3022" t="str">
            <v>SCI-BOP WEST-Regional Strategic-All</v>
          </cell>
          <cell r="B3022" t="str">
            <v>SCI</v>
          </cell>
          <cell r="C3022">
            <v>2015</v>
          </cell>
          <cell r="D3022" t="str">
            <v>BOP WEST</v>
          </cell>
          <cell r="E3022" t="str">
            <v>Regional Strategic</v>
          </cell>
          <cell r="F3022" t="str">
            <v>All</v>
          </cell>
          <cell r="G3022">
            <v>5.7190816800000004</v>
          </cell>
        </row>
        <row r="3023">
          <cell r="A3023" t="str">
            <v>SCI-BOP WEST-Regional Strategic-R</v>
          </cell>
          <cell r="B3023" t="str">
            <v>SCI</v>
          </cell>
          <cell r="C3023">
            <v>2015</v>
          </cell>
          <cell r="D3023" t="str">
            <v>BOP WEST</v>
          </cell>
          <cell r="E3023" t="str">
            <v>Regional Strategic</v>
          </cell>
          <cell r="F3023" t="str">
            <v>R</v>
          </cell>
          <cell r="G3023">
            <v>5.9036638699999999</v>
          </cell>
        </row>
        <row r="3024">
          <cell r="A3024" t="str">
            <v>SCI-BOP WEST-Regional Strategic-U</v>
          </cell>
          <cell r="B3024" t="str">
            <v>SCI</v>
          </cell>
          <cell r="C3024">
            <v>2015</v>
          </cell>
          <cell r="D3024" t="str">
            <v>BOP WEST</v>
          </cell>
          <cell r="E3024" t="str">
            <v>Regional Strategic</v>
          </cell>
          <cell r="F3024" t="str">
            <v>U</v>
          </cell>
          <cell r="G3024">
            <v>1.01872659</v>
          </cell>
        </row>
        <row r="3025">
          <cell r="A3025" t="str">
            <v>SCI-CENTRAL WAIKATO-All-All</v>
          </cell>
          <cell r="B3025" t="str">
            <v>SCI</v>
          </cell>
          <cell r="C3025">
            <v>2015</v>
          </cell>
          <cell r="D3025" t="str">
            <v>CENTRAL WAIKATO</v>
          </cell>
          <cell r="E3025" t="str">
            <v>All</v>
          </cell>
          <cell r="F3025" t="str">
            <v>All</v>
          </cell>
          <cell r="G3025">
            <v>12.292933140000001</v>
          </cell>
        </row>
        <row r="3026">
          <cell r="A3026" t="str">
            <v>SCI-CENTRAL WAIKATO-All-R</v>
          </cell>
          <cell r="B3026" t="str">
            <v>SCI</v>
          </cell>
          <cell r="C3026">
            <v>2015</v>
          </cell>
          <cell r="D3026" t="str">
            <v>CENTRAL WAIKATO</v>
          </cell>
          <cell r="E3026" t="str">
            <v>All</v>
          </cell>
          <cell r="F3026" t="str">
            <v>R</v>
          </cell>
          <cell r="G3026">
            <v>11.75393974</v>
          </cell>
        </row>
        <row r="3027">
          <cell r="A3027" t="str">
            <v>SCI-CENTRAL WAIKATO-All-U</v>
          </cell>
          <cell r="B3027" t="str">
            <v>SCI</v>
          </cell>
          <cell r="C3027">
            <v>2015</v>
          </cell>
          <cell r="D3027" t="str">
            <v>CENTRAL WAIKATO</v>
          </cell>
          <cell r="E3027" t="str">
            <v>All</v>
          </cell>
          <cell r="F3027" t="str">
            <v>U</v>
          </cell>
          <cell r="G3027">
            <v>22.421839769999998</v>
          </cell>
        </row>
        <row r="3028">
          <cell r="A3028" t="str">
            <v>SCI-CENTRAL WAIKATO-High Volume-All</v>
          </cell>
          <cell r="B3028" t="str">
            <v>SCI</v>
          </cell>
          <cell r="C3028">
            <v>2015</v>
          </cell>
          <cell r="D3028" t="str">
            <v>CENTRAL WAIKATO</v>
          </cell>
          <cell r="E3028" t="str">
            <v>High Volume</v>
          </cell>
          <cell r="F3028" t="str">
            <v>All</v>
          </cell>
          <cell r="G3028">
            <v>12.829635769999999</v>
          </cell>
        </row>
        <row r="3029">
          <cell r="A3029" t="str">
            <v>SCI-CENTRAL WAIKATO-High Volume-R</v>
          </cell>
          <cell r="B3029" t="str">
            <v>SCI</v>
          </cell>
          <cell r="C3029">
            <v>2015</v>
          </cell>
          <cell r="D3029" t="str">
            <v>CENTRAL WAIKATO</v>
          </cell>
          <cell r="E3029" t="str">
            <v>High Volume</v>
          </cell>
          <cell r="F3029" t="str">
            <v>R</v>
          </cell>
          <cell r="G3029">
            <v>10.44464801</v>
          </cell>
        </row>
        <row r="3030">
          <cell r="A3030" t="str">
            <v>SCI-CENTRAL WAIKATO-High Volume-U</v>
          </cell>
          <cell r="B3030" t="str">
            <v>SCI</v>
          </cell>
          <cell r="C3030">
            <v>2015</v>
          </cell>
          <cell r="D3030" t="str">
            <v>CENTRAL WAIKATO</v>
          </cell>
          <cell r="E3030" t="str">
            <v>High Volume</v>
          </cell>
          <cell r="F3030" t="str">
            <v>U</v>
          </cell>
          <cell r="G3030">
            <v>31.049481310000001</v>
          </cell>
        </row>
        <row r="3031">
          <cell r="A3031" t="str">
            <v>SCI-CENTRAL WAIKATO-National Strategic-All</v>
          </cell>
          <cell r="B3031" t="str">
            <v>SCI</v>
          </cell>
          <cell r="C3031">
            <v>2015</v>
          </cell>
          <cell r="D3031" t="str">
            <v>CENTRAL WAIKATO</v>
          </cell>
          <cell r="E3031" t="str">
            <v>National Strategic</v>
          </cell>
          <cell r="F3031" t="str">
            <v>All</v>
          </cell>
          <cell r="G3031">
            <v>13.11294837</v>
          </cell>
        </row>
        <row r="3032">
          <cell r="A3032" t="str">
            <v>SCI-CENTRAL WAIKATO-National Strategic-R</v>
          </cell>
          <cell r="B3032" t="str">
            <v>SCI</v>
          </cell>
          <cell r="C3032">
            <v>2015</v>
          </cell>
          <cell r="D3032" t="str">
            <v>CENTRAL WAIKATO</v>
          </cell>
          <cell r="E3032" t="str">
            <v>National Strategic</v>
          </cell>
          <cell r="F3032" t="str">
            <v>R</v>
          </cell>
          <cell r="G3032">
            <v>12.546554179999999</v>
          </cell>
        </row>
        <row r="3033">
          <cell r="A3033" t="str">
            <v>SCI-CENTRAL WAIKATO-National Strategic-U</v>
          </cell>
          <cell r="B3033" t="str">
            <v>SCI</v>
          </cell>
          <cell r="C3033">
            <v>2015</v>
          </cell>
          <cell r="D3033" t="str">
            <v>CENTRAL WAIKATO</v>
          </cell>
          <cell r="E3033" t="str">
            <v>National Strategic</v>
          </cell>
          <cell r="F3033" t="str">
            <v>U</v>
          </cell>
          <cell r="G3033">
            <v>17.22721761</v>
          </cell>
        </row>
        <row r="3034">
          <cell r="A3034" t="str">
            <v>SCI-CENTRAL WAIKATO-Regional Connector-All</v>
          </cell>
          <cell r="B3034" t="str">
            <v>SCI</v>
          </cell>
          <cell r="C3034">
            <v>2015</v>
          </cell>
          <cell r="D3034" t="str">
            <v>CENTRAL WAIKATO</v>
          </cell>
          <cell r="E3034" t="str">
            <v>Regional Connector</v>
          </cell>
          <cell r="F3034" t="str">
            <v>All</v>
          </cell>
          <cell r="G3034">
            <v>28.416178810000002</v>
          </cell>
        </row>
        <row r="3035">
          <cell r="A3035" t="str">
            <v>SCI-CENTRAL WAIKATO-Regional Connector-R</v>
          </cell>
          <cell r="B3035" t="str">
            <v>SCI</v>
          </cell>
          <cell r="C3035">
            <v>2015</v>
          </cell>
          <cell r="D3035" t="str">
            <v>CENTRAL WAIKATO</v>
          </cell>
          <cell r="E3035" t="str">
            <v>Regional Connector</v>
          </cell>
          <cell r="F3035" t="str">
            <v>R</v>
          </cell>
          <cell r="G3035">
            <v>28.460777629999999</v>
          </cell>
        </row>
        <row r="3036">
          <cell r="A3036" t="str">
            <v>SCI-CENTRAL WAIKATO-Regional Connector-U</v>
          </cell>
          <cell r="B3036" t="str">
            <v>SCI</v>
          </cell>
          <cell r="C3036">
            <v>2015</v>
          </cell>
          <cell r="D3036" t="str">
            <v>CENTRAL WAIKATO</v>
          </cell>
          <cell r="E3036" t="str">
            <v>Regional Connector</v>
          </cell>
          <cell r="F3036" t="str">
            <v>U</v>
          </cell>
          <cell r="G3036">
            <v>0</v>
          </cell>
        </row>
        <row r="3037">
          <cell r="A3037" t="str">
            <v>SCI-CENTRAL WAIKATO-Regional Distributor-All</v>
          </cell>
          <cell r="B3037" t="str">
            <v>SCI</v>
          </cell>
          <cell r="C3037">
            <v>2015</v>
          </cell>
          <cell r="D3037" t="str">
            <v>CENTRAL WAIKATO</v>
          </cell>
          <cell r="E3037" t="str">
            <v>Regional Distributor</v>
          </cell>
          <cell r="F3037" t="str">
            <v>All</v>
          </cell>
          <cell r="G3037">
            <v>10.78362705</v>
          </cell>
        </row>
        <row r="3038">
          <cell r="A3038" t="str">
            <v>SCI-CENTRAL WAIKATO-Regional Distributor-R</v>
          </cell>
          <cell r="B3038" t="str">
            <v>SCI</v>
          </cell>
          <cell r="C3038">
            <v>2015</v>
          </cell>
          <cell r="D3038" t="str">
            <v>CENTRAL WAIKATO</v>
          </cell>
          <cell r="E3038" t="str">
            <v>Regional Distributor</v>
          </cell>
          <cell r="F3038" t="str">
            <v>R</v>
          </cell>
          <cell r="G3038">
            <v>10.70641139</v>
          </cell>
        </row>
        <row r="3039">
          <cell r="A3039" t="str">
            <v>SCI-CENTRAL WAIKATO-Regional Distributor-U</v>
          </cell>
          <cell r="B3039" t="str">
            <v>SCI</v>
          </cell>
          <cell r="C3039">
            <v>2015</v>
          </cell>
          <cell r="D3039" t="str">
            <v>CENTRAL WAIKATO</v>
          </cell>
          <cell r="E3039" t="str">
            <v>Regional Distributor</v>
          </cell>
          <cell r="F3039" t="str">
            <v>U</v>
          </cell>
          <cell r="G3039">
            <v>14.61790137</v>
          </cell>
        </row>
        <row r="3040">
          <cell r="A3040" t="str">
            <v>SCI-CENTRAL WAIKATO-Regional Strategic-All</v>
          </cell>
          <cell r="B3040" t="str">
            <v>SCI</v>
          </cell>
          <cell r="C3040">
            <v>2015</v>
          </cell>
          <cell r="D3040" t="str">
            <v>CENTRAL WAIKATO</v>
          </cell>
          <cell r="E3040" t="str">
            <v>Regional Strategic</v>
          </cell>
          <cell r="F3040" t="str">
            <v>All</v>
          </cell>
          <cell r="G3040">
            <v>9.1099761499999996</v>
          </cell>
        </row>
        <row r="3041">
          <cell r="A3041" t="str">
            <v>SCI-CENTRAL WAIKATO-Regional Strategic-R</v>
          </cell>
          <cell r="B3041" t="str">
            <v>SCI</v>
          </cell>
          <cell r="C3041">
            <v>2015</v>
          </cell>
          <cell r="D3041" t="str">
            <v>CENTRAL WAIKATO</v>
          </cell>
          <cell r="E3041" t="str">
            <v>Regional Strategic</v>
          </cell>
          <cell r="F3041" t="str">
            <v>R</v>
          </cell>
          <cell r="G3041">
            <v>9.1518419299999998</v>
          </cell>
        </row>
        <row r="3042">
          <cell r="A3042" t="str">
            <v>SCI-CENTRAL WAIKATO-Regional Strategic-U</v>
          </cell>
          <cell r="B3042" t="str">
            <v>SCI</v>
          </cell>
          <cell r="C3042">
            <v>2015</v>
          </cell>
          <cell r="D3042" t="str">
            <v>CENTRAL WAIKATO</v>
          </cell>
          <cell r="E3042" t="str">
            <v>Regional Strategic</v>
          </cell>
          <cell r="F3042" t="str">
            <v>U</v>
          </cell>
          <cell r="G3042">
            <v>3.0640000000000001</v>
          </cell>
        </row>
        <row r="3043">
          <cell r="A3043" t="str">
            <v>SCI-COASTAL OTAGO-All-All</v>
          </cell>
          <cell r="B3043" t="str">
            <v>SCI</v>
          </cell>
          <cell r="C3043">
            <v>2015</v>
          </cell>
          <cell r="D3043" t="str">
            <v>COASTAL OTAGO</v>
          </cell>
          <cell r="E3043" t="str">
            <v>All</v>
          </cell>
          <cell r="F3043" t="str">
            <v>All</v>
          </cell>
          <cell r="G3043">
            <v>11.97553188</v>
          </cell>
        </row>
        <row r="3044">
          <cell r="A3044" t="str">
            <v>SCI-COASTAL OTAGO-All-R</v>
          </cell>
          <cell r="B3044" t="str">
            <v>SCI</v>
          </cell>
          <cell r="C3044">
            <v>2015</v>
          </cell>
          <cell r="D3044" t="str">
            <v>COASTAL OTAGO</v>
          </cell>
          <cell r="E3044" t="str">
            <v>All</v>
          </cell>
          <cell r="F3044" t="str">
            <v>R</v>
          </cell>
          <cell r="G3044">
            <v>8.9803373799999999</v>
          </cell>
        </row>
        <row r="3045">
          <cell r="A3045" t="str">
            <v>SCI-COASTAL OTAGO-All-U</v>
          </cell>
          <cell r="B3045" t="str">
            <v>SCI</v>
          </cell>
          <cell r="C3045">
            <v>2015</v>
          </cell>
          <cell r="D3045" t="str">
            <v>COASTAL OTAGO</v>
          </cell>
          <cell r="E3045" t="str">
            <v>All</v>
          </cell>
          <cell r="F3045" t="str">
            <v>U</v>
          </cell>
          <cell r="G3045">
            <v>44.362895049999999</v>
          </cell>
        </row>
        <row r="3046">
          <cell r="A3046" t="str">
            <v>SCI-COASTAL OTAGO-National Strategic-All</v>
          </cell>
          <cell r="B3046" t="str">
            <v>SCI</v>
          </cell>
          <cell r="C3046">
            <v>2015</v>
          </cell>
          <cell r="D3046" t="str">
            <v>COASTAL OTAGO</v>
          </cell>
          <cell r="E3046" t="str">
            <v>National Strategic</v>
          </cell>
          <cell r="F3046" t="str">
            <v>All</v>
          </cell>
          <cell r="G3046">
            <v>20.747817749999999</v>
          </cell>
        </row>
        <row r="3047">
          <cell r="A3047" t="str">
            <v>SCI-COASTAL OTAGO-National Strategic-R</v>
          </cell>
          <cell r="B3047" t="str">
            <v>SCI</v>
          </cell>
          <cell r="C3047">
            <v>2015</v>
          </cell>
          <cell r="D3047" t="str">
            <v>COASTAL OTAGO</v>
          </cell>
          <cell r="E3047" t="str">
            <v>National Strategic</v>
          </cell>
          <cell r="F3047" t="str">
            <v>R</v>
          </cell>
          <cell r="G3047">
            <v>13.10455923</v>
          </cell>
        </row>
        <row r="3048">
          <cell r="A3048" t="str">
            <v>SCI-COASTAL OTAGO-National Strategic-U</v>
          </cell>
          <cell r="B3048" t="str">
            <v>SCI</v>
          </cell>
          <cell r="C3048">
            <v>2015</v>
          </cell>
          <cell r="D3048" t="str">
            <v>COASTAL OTAGO</v>
          </cell>
          <cell r="E3048" t="str">
            <v>National Strategic</v>
          </cell>
          <cell r="F3048" t="str">
            <v>U</v>
          </cell>
          <cell r="G3048">
            <v>61.081687189999997</v>
          </cell>
        </row>
        <row r="3049">
          <cell r="A3049" t="str">
            <v>SCI-COASTAL OTAGO-Regional Connector-All</v>
          </cell>
          <cell r="B3049" t="str">
            <v>SCI</v>
          </cell>
          <cell r="C3049">
            <v>2015</v>
          </cell>
          <cell r="D3049" t="str">
            <v>COASTAL OTAGO</v>
          </cell>
          <cell r="E3049" t="str">
            <v>Regional Connector</v>
          </cell>
          <cell r="F3049" t="str">
            <v>All</v>
          </cell>
          <cell r="G3049">
            <v>5.0706069400000002</v>
          </cell>
        </row>
        <row r="3050">
          <cell r="A3050" t="str">
            <v>SCI-COASTAL OTAGO-Regional Connector-R</v>
          </cell>
          <cell r="B3050" t="str">
            <v>SCI</v>
          </cell>
          <cell r="C3050">
            <v>2015</v>
          </cell>
          <cell r="D3050" t="str">
            <v>COASTAL OTAGO</v>
          </cell>
          <cell r="E3050" t="str">
            <v>Regional Connector</v>
          </cell>
          <cell r="F3050" t="str">
            <v>R</v>
          </cell>
          <cell r="G3050">
            <v>4.79468374</v>
          </cell>
        </row>
        <row r="3051">
          <cell r="A3051" t="str">
            <v>SCI-COASTAL OTAGO-Regional Connector-U</v>
          </cell>
          <cell r="B3051" t="str">
            <v>SCI</v>
          </cell>
          <cell r="C3051">
            <v>2015</v>
          </cell>
          <cell r="D3051" t="str">
            <v>COASTAL OTAGO</v>
          </cell>
          <cell r="E3051" t="str">
            <v>Regional Connector</v>
          </cell>
          <cell r="F3051" t="str">
            <v>U</v>
          </cell>
          <cell r="G3051">
            <v>20.631067959999999</v>
          </cell>
        </row>
        <row r="3052">
          <cell r="A3052" t="str">
            <v>SCI-COASTAL OTAGO-Regional Distributor-All</v>
          </cell>
          <cell r="B3052" t="str">
            <v>SCI</v>
          </cell>
          <cell r="C3052">
            <v>2015</v>
          </cell>
          <cell r="D3052" t="str">
            <v>COASTAL OTAGO</v>
          </cell>
          <cell r="E3052" t="str">
            <v>Regional Distributor</v>
          </cell>
          <cell r="F3052" t="str">
            <v>All</v>
          </cell>
          <cell r="G3052">
            <v>9.1889729899999999</v>
          </cell>
        </row>
        <row r="3053">
          <cell r="A3053" t="str">
            <v>SCI-COASTAL OTAGO-Regional Distributor-R</v>
          </cell>
          <cell r="B3053" t="str">
            <v>SCI</v>
          </cell>
          <cell r="C3053">
            <v>2015</v>
          </cell>
          <cell r="D3053" t="str">
            <v>COASTAL OTAGO</v>
          </cell>
          <cell r="E3053" t="str">
            <v>Regional Distributor</v>
          </cell>
          <cell r="F3053" t="str">
            <v>R</v>
          </cell>
          <cell r="G3053">
            <v>8.2554906300000006</v>
          </cell>
        </row>
        <row r="3054">
          <cell r="A3054" t="str">
            <v>SCI-COASTAL OTAGO-Regional Distributor-U</v>
          </cell>
          <cell r="B3054" t="str">
            <v>SCI</v>
          </cell>
          <cell r="C3054">
            <v>2015</v>
          </cell>
          <cell r="D3054" t="str">
            <v>COASTAL OTAGO</v>
          </cell>
          <cell r="E3054" t="str">
            <v>Regional Distributor</v>
          </cell>
          <cell r="F3054" t="str">
            <v>U</v>
          </cell>
          <cell r="G3054">
            <v>28.8240646</v>
          </cell>
        </row>
        <row r="3055">
          <cell r="A3055" t="str">
            <v>SCI-COASTAL OTAGO-Regional Strategic-All</v>
          </cell>
          <cell r="B3055" t="str">
            <v>SCI</v>
          </cell>
          <cell r="C3055">
            <v>2015</v>
          </cell>
          <cell r="D3055" t="str">
            <v>COASTAL OTAGO</v>
          </cell>
          <cell r="E3055" t="str">
            <v>Regional Strategic</v>
          </cell>
          <cell r="F3055" t="str">
            <v>All</v>
          </cell>
          <cell r="G3055">
            <v>13.504570210000001</v>
          </cell>
        </row>
        <row r="3056">
          <cell r="A3056" t="str">
            <v>SCI-COASTAL OTAGO-Regional Strategic-R</v>
          </cell>
          <cell r="B3056" t="str">
            <v>SCI</v>
          </cell>
          <cell r="C3056">
            <v>2015</v>
          </cell>
          <cell r="D3056" t="str">
            <v>COASTAL OTAGO</v>
          </cell>
          <cell r="E3056" t="str">
            <v>Regional Strategic</v>
          </cell>
          <cell r="F3056" t="str">
            <v>R</v>
          </cell>
          <cell r="G3056">
            <v>9.0206633899999993</v>
          </cell>
        </row>
        <row r="3057">
          <cell r="A3057" t="str">
            <v>SCI-COASTAL OTAGO-Regional Strategic-U</v>
          </cell>
          <cell r="B3057" t="str">
            <v>SCI</v>
          </cell>
          <cell r="C3057">
            <v>2015</v>
          </cell>
          <cell r="D3057" t="str">
            <v>COASTAL OTAGO</v>
          </cell>
          <cell r="E3057" t="str">
            <v>Regional Strategic</v>
          </cell>
          <cell r="F3057" t="str">
            <v>U</v>
          </cell>
          <cell r="G3057">
            <v>40.31736832</v>
          </cell>
        </row>
        <row r="3058">
          <cell r="A3058" t="str">
            <v>SCI-EAST WAIKATO-All-All</v>
          </cell>
          <cell r="B3058" t="str">
            <v>SCI</v>
          </cell>
          <cell r="C3058">
            <v>2015</v>
          </cell>
          <cell r="D3058" t="str">
            <v>EAST WAIKATO</v>
          </cell>
          <cell r="E3058" t="str">
            <v>All</v>
          </cell>
          <cell r="F3058" t="str">
            <v>All</v>
          </cell>
          <cell r="G3058">
            <v>8.1474064899999998</v>
          </cell>
        </row>
        <row r="3059">
          <cell r="A3059" t="str">
            <v>SCI-EAST WAIKATO-All-R</v>
          </cell>
          <cell r="B3059" t="str">
            <v>SCI</v>
          </cell>
          <cell r="C3059">
            <v>2015</v>
          </cell>
          <cell r="D3059" t="str">
            <v>EAST WAIKATO</v>
          </cell>
          <cell r="E3059" t="str">
            <v>All</v>
          </cell>
          <cell r="F3059" t="str">
            <v>R</v>
          </cell>
          <cell r="G3059">
            <v>6.6556257199999997</v>
          </cell>
        </row>
        <row r="3060">
          <cell r="A3060" t="str">
            <v>SCI-EAST WAIKATO-All-U</v>
          </cell>
          <cell r="B3060" t="str">
            <v>SCI</v>
          </cell>
          <cell r="C3060">
            <v>2015</v>
          </cell>
          <cell r="D3060" t="str">
            <v>EAST WAIKATO</v>
          </cell>
          <cell r="E3060" t="str">
            <v>All</v>
          </cell>
          <cell r="F3060" t="str">
            <v>U</v>
          </cell>
          <cell r="G3060">
            <v>18.406712089999999</v>
          </cell>
        </row>
        <row r="3061">
          <cell r="A3061" t="str">
            <v>SCI-EAST WAIKATO-High Volume-All</v>
          </cell>
          <cell r="B3061" t="str">
            <v>SCI</v>
          </cell>
          <cell r="C3061">
            <v>2015</v>
          </cell>
          <cell r="D3061" t="str">
            <v>EAST WAIKATO</v>
          </cell>
          <cell r="E3061" t="str">
            <v>High Volume</v>
          </cell>
          <cell r="F3061" t="str">
            <v>All</v>
          </cell>
          <cell r="G3061">
            <v>14.434272610000001</v>
          </cell>
        </row>
        <row r="3062">
          <cell r="A3062" t="str">
            <v>SCI-EAST WAIKATO-High Volume-R</v>
          </cell>
          <cell r="B3062" t="str">
            <v>SCI</v>
          </cell>
          <cell r="C3062">
            <v>2015</v>
          </cell>
          <cell r="D3062" t="str">
            <v>EAST WAIKATO</v>
          </cell>
          <cell r="E3062" t="str">
            <v>High Volume</v>
          </cell>
          <cell r="F3062" t="str">
            <v>R</v>
          </cell>
          <cell r="G3062">
            <v>14.434272610000001</v>
          </cell>
        </row>
        <row r="3063">
          <cell r="A3063" t="str">
            <v>SCI-EAST WAIKATO-Regional Connector-All</v>
          </cell>
          <cell r="B3063" t="str">
            <v>SCI</v>
          </cell>
          <cell r="C3063">
            <v>2015</v>
          </cell>
          <cell r="D3063" t="str">
            <v>EAST WAIKATO</v>
          </cell>
          <cell r="E3063" t="str">
            <v>Regional Connector</v>
          </cell>
          <cell r="F3063" t="str">
            <v>All</v>
          </cell>
          <cell r="G3063">
            <v>9.1675293799999995</v>
          </cell>
        </row>
        <row r="3064">
          <cell r="A3064" t="str">
            <v>SCI-EAST WAIKATO-Regional Connector-R</v>
          </cell>
          <cell r="B3064" t="str">
            <v>SCI</v>
          </cell>
          <cell r="C3064">
            <v>2015</v>
          </cell>
          <cell r="D3064" t="str">
            <v>EAST WAIKATO</v>
          </cell>
          <cell r="E3064" t="str">
            <v>Regional Connector</v>
          </cell>
          <cell r="F3064" t="str">
            <v>R</v>
          </cell>
          <cell r="G3064">
            <v>7.5196315399999998</v>
          </cell>
        </row>
        <row r="3065">
          <cell r="A3065" t="str">
            <v>SCI-EAST WAIKATO-Regional Connector-U</v>
          </cell>
          <cell r="B3065" t="str">
            <v>SCI</v>
          </cell>
          <cell r="C3065">
            <v>2015</v>
          </cell>
          <cell r="D3065" t="str">
            <v>EAST WAIKATO</v>
          </cell>
          <cell r="E3065" t="str">
            <v>Regional Connector</v>
          </cell>
          <cell r="F3065" t="str">
            <v>U</v>
          </cell>
          <cell r="G3065">
            <v>19.121122010000001</v>
          </cell>
        </row>
        <row r="3066">
          <cell r="A3066" t="str">
            <v>SCI-EAST WAIKATO-Regional Distributor-All</v>
          </cell>
          <cell r="B3066" t="str">
            <v>SCI</v>
          </cell>
          <cell r="C3066">
            <v>2015</v>
          </cell>
          <cell r="D3066" t="str">
            <v>EAST WAIKATO</v>
          </cell>
          <cell r="E3066" t="str">
            <v>Regional Distributor</v>
          </cell>
          <cell r="F3066" t="str">
            <v>All</v>
          </cell>
          <cell r="G3066">
            <v>6.8314727399999997</v>
          </cell>
        </row>
        <row r="3067">
          <cell r="A3067" t="str">
            <v>SCI-EAST WAIKATO-Regional Distributor-R</v>
          </cell>
          <cell r="B3067" t="str">
            <v>SCI</v>
          </cell>
          <cell r="C3067">
            <v>2015</v>
          </cell>
          <cell r="D3067" t="str">
            <v>EAST WAIKATO</v>
          </cell>
          <cell r="E3067" t="str">
            <v>Regional Distributor</v>
          </cell>
          <cell r="F3067" t="str">
            <v>R</v>
          </cell>
          <cell r="G3067">
            <v>5.2542694799999996</v>
          </cell>
        </row>
        <row r="3068">
          <cell r="A3068" t="str">
            <v>SCI-EAST WAIKATO-Regional Distributor-U</v>
          </cell>
          <cell r="B3068" t="str">
            <v>SCI</v>
          </cell>
          <cell r="C3068">
            <v>2015</v>
          </cell>
          <cell r="D3068" t="str">
            <v>EAST WAIKATO</v>
          </cell>
          <cell r="E3068" t="str">
            <v>Regional Distributor</v>
          </cell>
          <cell r="F3068" t="str">
            <v>U</v>
          </cell>
          <cell r="G3068">
            <v>17.655713670000001</v>
          </cell>
        </row>
        <row r="3069">
          <cell r="A3069" t="str">
            <v>SCI-EAST WAIKATO-Regional Strategic-All</v>
          </cell>
          <cell r="B3069" t="str">
            <v>SCI</v>
          </cell>
          <cell r="C3069">
            <v>2015</v>
          </cell>
          <cell r="D3069" t="str">
            <v>EAST WAIKATO</v>
          </cell>
          <cell r="E3069" t="str">
            <v>Regional Strategic</v>
          </cell>
          <cell r="F3069" t="str">
            <v>All</v>
          </cell>
          <cell r="G3069">
            <v>8.1905937099999999</v>
          </cell>
        </row>
        <row r="3070">
          <cell r="A3070" t="str">
            <v>SCI-EAST WAIKATO-Regional Strategic-R</v>
          </cell>
          <cell r="B3070" t="str">
            <v>SCI</v>
          </cell>
          <cell r="C3070">
            <v>2015</v>
          </cell>
          <cell r="D3070" t="str">
            <v>EAST WAIKATO</v>
          </cell>
          <cell r="E3070" t="str">
            <v>Regional Strategic</v>
          </cell>
          <cell r="F3070" t="str">
            <v>R</v>
          </cell>
          <cell r="G3070">
            <v>7.0345307999999998</v>
          </cell>
        </row>
        <row r="3071">
          <cell r="A3071" t="str">
            <v>SCI-EAST WAIKATO-Regional Strategic-U</v>
          </cell>
          <cell r="B3071" t="str">
            <v>SCI</v>
          </cell>
          <cell r="C3071">
            <v>2015</v>
          </cell>
          <cell r="D3071" t="str">
            <v>EAST WAIKATO</v>
          </cell>
          <cell r="E3071" t="str">
            <v>Regional Strategic</v>
          </cell>
          <cell r="F3071" t="str">
            <v>U</v>
          </cell>
          <cell r="G3071">
            <v>18.197548869999999</v>
          </cell>
        </row>
        <row r="3072">
          <cell r="A3072" t="str">
            <v>SCI-EAST WHANGANUI-All-All</v>
          </cell>
          <cell r="B3072" t="str">
            <v>SCI</v>
          </cell>
          <cell r="C3072">
            <v>2015</v>
          </cell>
          <cell r="D3072" t="str">
            <v>EAST WHANGANUI</v>
          </cell>
          <cell r="E3072" t="str">
            <v>All</v>
          </cell>
          <cell r="F3072" t="str">
            <v>All</v>
          </cell>
          <cell r="G3072">
            <v>4.8638586899999998</v>
          </cell>
        </row>
        <row r="3073">
          <cell r="A3073" t="str">
            <v>SCI-EAST WHANGANUI-All-R</v>
          </cell>
          <cell r="B3073" t="str">
            <v>SCI</v>
          </cell>
          <cell r="C3073">
            <v>2015</v>
          </cell>
          <cell r="D3073" t="str">
            <v>EAST WHANGANUI</v>
          </cell>
          <cell r="E3073" t="str">
            <v>All</v>
          </cell>
          <cell r="F3073" t="str">
            <v>R</v>
          </cell>
          <cell r="G3073">
            <v>4.7100659900000004</v>
          </cell>
        </row>
        <row r="3074">
          <cell r="A3074" t="str">
            <v>SCI-EAST WHANGANUI-All-U</v>
          </cell>
          <cell r="B3074" t="str">
            <v>SCI</v>
          </cell>
          <cell r="C3074">
            <v>2015</v>
          </cell>
          <cell r="D3074" t="str">
            <v>EAST WHANGANUI</v>
          </cell>
          <cell r="E3074" t="str">
            <v>All</v>
          </cell>
          <cell r="F3074" t="str">
            <v>U</v>
          </cell>
          <cell r="G3074">
            <v>6.5919787100000002</v>
          </cell>
        </row>
        <row r="3075">
          <cell r="A3075" t="str">
            <v>SCI-EAST WHANGANUI-High Volume-All</v>
          </cell>
          <cell r="B3075" t="str">
            <v>SCI</v>
          </cell>
          <cell r="C3075">
            <v>2015</v>
          </cell>
          <cell r="D3075" t="str">
            <v>EAST WHANGANUI</v>
          </cell>
          <cell r="E3075" t="str">
            <v>High Volume</v>
          </cell>
          <cell r="F3075" t="str">
            <v>All</v>
          </cell>
          <cell r="G3075">
            <v>3.4616696500000002</v>
          </cell>
        </row>
        <row r="3076">
          <cell r="A3076" t="str">
            <v>SCI-EAST WHANGANUI-High Volume-R</v>
          </cell>
          <cell r="B3076" t="str">
            <v>SCI</v>
          </cell>
          <cell r="C3076">
            <v>2015</v>
          </cell>
          <cell r="D3076" t="str">
            <v>EAST WHANGANUI</v>
          </cell>
          <cell r="E3076" t="str">
            <v>High Volume</v>
          </cell>
          <cell r="F3076" t="str">
            <v>R</v>
          </cell>
          <cell r="G3076">
            <v>3.4616696500000002</v>
          </cell>
        </row>
        <row r="3077">
          <cell r="A3077" t="str">
            <v>SCI-EAST WHANGANUI-National Strategic-All</v>
          </cell>
          <cell r="B3077" t="str">
            <v>SCI</v>
          </cell>
          <cell r="C3077">
            <v>2015</v>
          </cell>
          <cell r="D3077" t="str">
            <v>EAST WHANGANUI</v>
          </cell>
          <cell r="E3077" t="str">
            <v>National Strategic</v>
          </cell>
          <cell r="F3077" t="str">
            <v>All</v>
          </cell>
          <cell r="G3077">
            <v>4.8851945299999997</v>
          </cell>
        </row>
        <row r="3078">
          <cell r="A3078" t="str">
            <v>SCI-EAST WHANGANUI-National Strategic-R</v>
          </cell>
          <cell r="B3078" t="str">
            <v>SCI</v>
          </cell>
          <cell r="C3078">
            <v>2015</v>
          </cell>
          <cell r="D3078" t="str">
            <v>EAST WHANGANUI</v>
          </cell>
          <cell r="E3078" t="str">
            <v>National Strategic</v>
          </cell>
          <cell r="F3078" t="str">
            <v>R</v>
          </cell>
          <cell r="G3078">
            <v>4.5559209999999997</v>
          </cell>
        </row>
        <row r="3079">
          <cell r="A3079" t="str">
            <v>SCI-EAST WHANGANUI-National Strategic-U</v>
          </cell>
          <cell r="B3079" t="str">
            <v>SCI</v>
          </cell>
          <cell r="C3079">
            <v>2015</v>
          </cell>
          <cell r="D3079" t="str">
            <v>EAST WHANGANUI</v>
          </cell>
          <cell r="E3079" t="str">
            <v>National Strategic</v>
          </cell>
          <cell r="F3079" t="str">
            <v>U</v>
          </cell>
          <cell r="G3079">
            <v>9.5720827400000008</v>
          </cell>
        </row>
        <row r="3080">
          <cell r="A3080" t="str">
            <v>SCI-EAST WHANGANUI-Regional Connector-All</v>
          </cell>
          <cell r="B3080" t="str">
            <v>SCI</v>
          </cell>
          <cell r="C3080">
            <v>2015</v>
          </cell>
          <cell r="D3080" t="str">
            <v>EAST WHANGANUI</v>
          </cell>
          <cell r="E3080" t="str">
            <v>Regional Connector</v>
          </cell>
          <cell r="F3080" t="str">
            <v>All</v>
          </cell>
          <cell r="G3080">
            <v>12.928735059999999</v>
          </cell>
        </row>
        <row r="3081">
          <cell r="A3081" t="str">
            <v>SCI-EAST WHANGANUI-Regional Connector-R</v>
          </cell>
          <cell r="B3081" t="str">
            <v>SCI</v>
          </cell>
          <cell r="C3081">
            <v>2015</v>
          </cell>
          <cell r="D3081" t="str">
            <v>EAST WHANGANUI</v>
          </cell>
          <cell r="E3081" t="str">
            <v>Regional Connector</v>
          </cell>
          <cell r="F3081" t="str">
            <v>R</v>
          </cell>
          <cell r="G3081">
            <v>13.492218510000001</v>
          </cell>
        </row>
        <row r="3082">
          <cell r="A3082" t="str">
            <v>SCI-EAST WHANGANUI-Regional Connector-U</v>
          </cell>
          <cell r="B3082" t="str">
            <v>SCI</v>
          </cell>
          <cell r="C3082">
            <v>2015</v>
          </cell>
          <cell r="D3082" t="str">
            <v>EAST WHANGANUI</v>
          </cell>
          <cell r="E3082" t="str">
            <v>Regional Connector</v>
          </cell>
          <cell r="F3082" t="str">
            <v>U</v>
          </cell>
          <cell r="G3082">
            <v>3.9315131800000001</v>
          </cell>
        </row>
        <row r="3083">
          <cell r="A3083" t="str">
            <v>SCI-EAST WHANGANUI-Regional Distributor-All</v>
          </cell>
          <cell r="B3083" t="str">
            <v>SCI</v>
          </cell>
          <cell r="C3083">
            <v>2015</v>
          </cell>
          <cell r="D3083" t="str">
            <v>EAST WHANGANUI</v>
          </cell>
          <cell r="E3083" t="str">
            <v>Regional Distributor</v>
          </cell>
          <cell r="F3083" t="str">
            <v>All</v>
          </cell>
          <cell r="G3083">
            <v>2.1270900699999999</v>
          </cell>
        </row>
        <row r="3084">
          <cell r="A3084" t="str">
            <v>SCI-EAST WHANGANUI-Regional Distributor-R</v>
          </cell>
          <cell r="B3084" t="str">
            <v>SCI</v>
          </cell>
          <cell r="C3084">
            <v>2015</v>
          </cell>
          <cell r="D3084" t="str">
            <v>EAST WHANGANUI</v>
          </cell>
          <cell r="E3084" t="str">
            <v>Regional Distributor</v>
          </cell>
          <cell r="F3084" t="str">
            <v>R</v>
          </cell>
          <cell r="G3084">
            <v>2.2930829799999999</v>
          </cell>
        </row>
        <row r="3085">
          <cell r="A3085" t="str">
            <v>SCI-EAST WHANGANUI-Regional Distributor-U</v>
          </cell>
          <cell r="B3085" t="str">
            <v>SCI</v>
          </cell>
          <cell r="C3085">
            <v>2015</v>
          </cell>
          <cell r="D3085" t="str">
            <v>EAST WHANGANUI</v>
          </cell>
          <cell r="E3085" t="str">
            <v>Regional Distributor</v>
          </cell>
          <cell r="F3085" t="str">
            <v>U</v>
          </cell>
          <cell r="G3085">
            <v>0</v>
          </cell>
        </row>
        <row r="3086">
          <cell r="A3086" t="str">
            <v>SCI-EAST WHANGANUI-Regional Strategic-All</v>
          </cell>
          <cell r="B3086" t="str">
            <v>SCI</v>
          </cell>
          <cell r="C3086">
            <v>2015</v>
          </cell>
          <cell r="D3086" t="str">
            <v>EAST WHANGANUI</v>
          </cell>
          <cell r="E3086" t="str">
            <v>Regional Strategic</v>
          </cell>
          <cell r="F3086" t="str">
            <v>All</v>
          </cell>
          <cell r="G3086">
            <v>3.56172947</v>
          </cell>
        </row>
        <row r="3087">
          <cell r="A3087" t="str">
            <v>SCI-EAST WHANGANUI-Regional Strategic-R</v>
          </cell>
          <cell r="B3087" t="str">
            <v>SCI</v>
          </cell>
          <cell r="C3087">
            <v>2015</v>
          </cell>
          <cell r="D3087" t="str">
            <v>EAST WHANGANUI</v>
          </cell>
          <cell r="E3087" t="str">
            <v>Regional Strategic</v>
          </cell>
          <cell r="F3087" t="str">
            <v>R</v>
          </cell>
          <cell r="G3087">
            <v>3.3488323100000001</v>
          </cell>
        </row>
        <row r="3088">
          <cell r="A3088" t="str">
            <v>SCI-EAST WHANGANUI-Regional Strategic-U</v>
          </cell>
          <cell r="B3088" t="str">
            <v>SCI</v>
          </cell>
          <cell r="C3088">
            <v>2015</v>
          </cell>
          <cell r="D3088" t="str">
            <v>EAST WHANGANUI</v>
          </cell>
          <cell r="E3088" t="str">
            <v>Regional Strategic</v>
          </cell>
          <cell r="F3088" t="str">
            <v>U</v>
          </cell>
          <cell r="G3088">
            <v>4.9273880800000001</v>
          </cell>
        </row>
        <row r="3089">
          <cell r="A3089" t="str">
            <v>SCI-GISBORNE-All-All</v>
          </cell>
          <cell r="B3089" t="str">
            <v>SCI</v>
          </cell>
          <cell r="C3089">
            <v>2015</v>
          </cell>
          <cell r="D3089" t="str">
            <v>GISBORNE</v>
          </cell>
          <cell r="E3089" t="str">
            <v>All</v>
          </cell>
          <cell r="F3089" t="str">
            <v>All</v>
          </cell>
          <cell r="G3089">
            <v>4.7204110899999998</v>
          </cell>
        </row>
        <row r="3090">
          <cell r="A3090" t="str">
            <v>SCI-GISBORNE-All-R</v>
          </cell>
          <cell r="B3090" t="str">
            <v>SCI</v>
          </cell>
          <cell r="C3090">
            <v>2015</v>
          </cell>
          <cell r="D3090" t="str">
            <v>GISBORNE</v>
          </cell>
          <cell r="E3090" t="str">
            <v>All</v>
          </cell>
          <cell r="F3090" t="str">
            <v>R</v>
          </cell>
          <cell r="G3090">
            <v>4.0893391499999998</v>
          </cell>
        </row>
        <row r="3091">
          <cell r="A3091" t="str">
            <v>SCI-GISBORNE-All-U</v>
          </cell>
          <cell r="B3091" t="str">
            <v>SCI</v>
          </cell>
          <cell r="C3091">
            <v>2015</v>
          </cell>
          <cell r="D3091" t="str">
            <v>GISBORNE</v>
          </cell>
          <cell r="E3091" t="str">
            <v>All</v>
          </cell>
          <cell r="F3091" t="str">
            <v>U</v>
          </cell>
          <cell r="G3091">
            <v>13.950654009999999</v>
          </cell>
        </row>
        <row r="3092">
          <cell r="A3092" t="str">
            <v>SCI-GISBORNE-Regional Connector-All</v>
          </cell>
          <cell r="B3092" t="str">
            <v>SCI</v>
          </cell>
          <cell r="C3092">
            <v>2015</v>
          </cell>
          <cell r="D3092" t="str">
            <v>GISBORNE</v>
          </cell>
          <cell r="E3092" t="str">
            <v>Regional Connector</v>
          </cell>
          <cell r="F3092" t="str">
            <v>All</v>
          </cell>
          <cell r="G3092">
            <v>4.5706192999999997</v>
          </cell>
        </row>
        <row r="3093">
          <cell r="A3093" t="str">
            <v>SCI-GISBORNE-Regional Connector-R</v>
          </cell>
          <cell r="B3093" t="str">
            <v>SCI</v>
          </cell>
          <cell r="C3093">
            <v>2015</v>
          </cell>
          <cell r="D3093" t="str">
            <v>GISBORNE</v>
          </cell>
          <cell r="E3093" t="str">
            <v>Regional Connector</v>
          </cell>
          <cell r="F3093" t="str">
            <v>R</v>
          </cell>
          <cell r="G3093">
            <v>4.1047581600000003</v>
          </cell>
        </row>
        <row r="3094">
          <cell r="A3094" t="str">
            <v>SCI-GISBORNE-Regional Connector-U</v>
          </cell>
          <cell r="B3094" t="str">
            <v>SCI</v>
          </cell>
          <cell r="C3094">
            <v>2015</v>
          </cell>
          <cell r="D3094" t="str">
            <v>GISBORNE</v>
          </cell>
          <cell r="E3094" t="str">
            <v>Regional Connector</v>
          </cell>
          <cell r="F3094" t="str">
            <v>U</v>
          </cell>
          <cell r="G3094">
            <v>21.82629107</v>
          </cell>
        </row>
        <row r="3095">
          <cell r="A3095" t="str">
            <v>SCI-GISBORNE-Regional Distributor-All</v>
          </cell>
          <cell r="B3095" t="str">
            <v>SCI</v>
          </cell>
          <cell r="C3095">
            <v>2015</v>
          </cell>
          <cell r="D3095" t="str">
            <v>GISBORNE</v>
          </cell>
          <cell r="E3095" t="str">
            <v>Regional Distributor</v>
          </cell>
          <cell r="F3095" t="str">
            <v>All</v>
          </cell>
          <cell r="G3095">
            <v>4.9200279900000004</v>
          </cell>
        </row>
        <row r="3096">
          <cell r="A3096" t="str">
            <v>SCI-GISBORNE-Regional Distributor-R</v>
          </cell>
          <cell r="B3096" t="str">
            <v>SCI</v>
          </cell>
          <cell r="C3096">
            <v>2015</v>
          </cell>
          <cell r="D3096" t="str">
            <v>GISBORNE</v>
          </cell>
          <cell r="E3096" t="str">
            <v>Regional Distributor</v>
          </cell>
          <cell r="F3096" t="str">
            <v>R</v>
          </cell>
          <cell r="G3096">
            <v>4.1071458400000003</v>
          </cell>
        </row>
        <row r="3097">
          <cell r="A3097" t="str">
            <v>SCI-GISBORNE-Regional Distributor-U</v>
          </cell>
          <cell r="B3097" t="str">
            <v>SCI</v>
          </cell>
          <cell r="C3097">
            <v>2015</v>
          </cell>
          <cell r="D3097" t="str">
            <v>GISBORNE</v>
          </cell>
          <cell r="E3097" t="str">
            <v>Regional Distributor</v>
          </cell>
          <cell r="F3097" t="str">
            <v>U</v>
          </cell>
          <cell r="G3097">
            <v>13.069932270000001</v>
          </cell>
        </row>
        <row r="3098">
          <cell r="A3098" t="str">
            <v>SCI-GISBORNE-Regional Strategic-All</v>
          </cell>
          <cell r="B3098" t="str">
            <v>SCI</v>
          </cell>
          <cell r="C3098">
            <v>2015</v>
          </cell>
          <cell r="D3098" t="str">
            <v>GISBORNE</v>
          </cell>
          <cell r="E3098" t="str">
            <v>Regional Strategic</v>
          </cell>
          <cell r="F3098" t="str">
            <v>All</v>
          </cell>
          <cell r="G3098">
            <v>3.9735713700000002</v>
          </cell>
        </row>
        <row r="3099">
          <cell r="A3099" t="str">
            <v>SCI-GISBORNE-Regional Strategic-R</v>
          </cell>
          <cell r="B3099" t="str">
            <v>SCI</v>
          </cell>
          <cell r="C3099">
            <v>2015</v>
          </cell>
          <cell r="D3099" t="str">
            <v>GISBORNE</v>
          </cell>
          <cell r="E3099" t="str">
            <v>Regional Strategic</v>
          </cell>
          <cell r="F3099" t="str">
            <v>R</v>
          </cell>
          <cell r="G3099">
            <v>3.9735713700000002</v>
          </cell>
        </row>
        <row r="3100">
          <cell r="A3100" t="str">
            <v>SCI-MARLBOROUGH-All-All</v>
          </cell>
          <cell r="B3100" t="str">
            <v>SCI</v>
          </cell>
          <cell r="C3100">
            <v>2015</v>
          </cell>
          <cell r="D3100" t="str">
            <v>MARLBOROUGH</v>
          </cell>
          <cell r="E3100" t="str">
            <v>All</v>
          </cell>
          <cell r="F3100" t="str">
            <v>All</v>
          </cell>
          <cell r="G3100">
            <v>15.26199961</v>
          </cell>
        </row>
        <row r="3101">
          <cell r="A3101" t="str">
            <v>SCI-MARLBOROUGH-All-R</v>
          </cell>
          <cell r="B3101" t="str">
            <v>SCI</v>
          </cell>
          <cell r="C3101">
            <v>2015</v>
          </cell>
          <cell r="D3101" t="str">
            <v>MARLBOROUGH</v>
          </cell>
          <cell r="E3101" t="str">
            <v>All</v>
          </cell>
          <cell r="F3101" t="str">
            <v>R</v>
          </cell>
          <cell r="G3101">
            <v>13.27646635</v>
          </cell>
        </row>
        <row r="3102">
          <cell r="A3102" t="str">
            <v>SCI-MARLBOROUGH-All-U</v>
          </cell>
          <cell r="B3102" t="str">
            <v>SCI</v>
          </cell>
          <cell r="C3102">
            <v>2015</v>
          </cell>
          <cell r="D3102" t="str">
            <v>MARLBOROUGH</v>
          </cell>
          <cell r="E3102" t="str">
            <v>All</v>
          </cell>
          <cell r="F3102" t="str">
            <v>U</v>
          </cell>
          <cell r="G3102">
            <v>41.90993443</v>
          </cell>
        </row>
        <row r="3103">
          <cell r="A3103" t="str">
            <v>SCI-MARLBOROUGH-National Strategic-All</v>
          </cell>
          <cell r="B3103" t="str">
            <v>SCI</v>
          </cell>
          <cell r="C3103">
            <v>2015</v>
          </cell>
          <cell r="D3103" t="str">
            <v>MARLBOROUGH</v>
          </cell>
          <cell r="E3103" t="str">
            <v>National Strategic</v>
          </cell>
          <cell r="F3103" t="str">
            <v>All</v>
          </cell>
          <cell r="G3103">
            <v>17.748017529999998</v>
          </cell>
        </row>
        <row r="3104">
          <cell r="A3104" t="str">
            <v>SCI-MARLBOROUGH-National Strategic-R</v>
          </cell>
          <cell r="B3104" t="str">
            <v>SCI</v>
          </cell>
          <cell r="C3104">
            <v>2015</v>
          </cell>
          <cell r="D3104" t="str">
            <v>MARLBOROUGH</v>
          </cell>
          <cell r="E3104" t="str">
            <v>National Strategic</v>
          </cell>
          <cell r="F3104" t="str">
            <v>R</v>
          </cell>
          <cell r="G3104">
            <v>15.67103818</v>
          </cell>
        </row>
        <row r="3105">
          <cell r="A3105" t="str">
            <v>SCI-MARLBOROUGH-National Strategic-U</v>
          </cell>
          <cell r="B3105" t="str">
            <v>SCI</v>
          </cell>
          <cell r="C3105">
            <v>2015</v>
          </cell>
          <cell r="D3105" t="str">
            <v>MARLBOROUGH</v>
          </cell>
          <cell r="E3105" t="str">
            <v>National Strategic</v>
          </cell>
          <cell r="F3105" t="str">
            <v>U</v>
          </cell>
          <cell r="G3105">
            <v>37.309900059999997</v>
          </cell>
        </row>
        <row r="3106">
          <cell r="A3106" t="str">
            <v>SCI-MARLBOROUGH-Regional Distributor-All</v>
          </cell>
          <cell r="B3106" t="str">
            <v>SCI</v>
          </cell>
          <cell r="C3106">
            <v>2015</v>
          </cell>
          <cell r="D3106" t="str">
            <v>MARLBOROUGH</v>
          </cell>
          <cell r="E3106" t="str">
            <v>Regional Distributor</v>
          </cell>
          <cell r="F3106" t="str">
            <v>All</v>
          </cell>
          <cell r="G3106">
            <v>14.456916720000001</v>
          </cell>
        </row>
        <row r="3107">
          <cell r="A3107" t="str">
            <v>SCI-MARLBOROUGH-Regional Distributor-R</v>
          </cell>
          <cell r="B3107" t="str">
            <v>SCI</v>
          </cell>
          <cell r="C3107">
            <v>2015</v>
          </cell>
          <cell r="D3107" t="str">
            <v>MARLBOROUGH</v>
          </cell>
          <cell r="E3107" t="str">
            <v>Regional Distributor</v>
          </cell>
          <cell r="F3107" t="str">
            <v>R</v>
          </cell>
          <cell r="G3107">
            <v>14.456916720000001</v>
          </cell>
        </row>
        <row r="3108">
          <cell r="A3108" t="str">
            <v>SCI-MARLBOROUGH-Regional Strategic-All</v>
          </cell>
          <cell r="B3108" t="str">
            <v>SCI</v>
          </cell>
          <cell r="C3108">
            <v>2015</v>
          </cell>
          <cell r="D3108" t="str">
            <v>MARLBOROUGH</v>
          </cell>
          <cell r="E3108" t="str">
            <v>Regional Strategic</v>
          </cell>
          <cell r="F3108" t="str">
            <v>All</v>
          </cell>
          <cell r="G3108">
            <v>13.45688043</v>
          </cell>
        </row>
        <row r="3109">
          <cell r="A3109" t="str">
            <v>SCI-MARLBOROUGH-Regional Strategic-R</v>
          </cell>
          <cell r="B3109" t="str">
            <v>SCI</v>
          </cell>
          <cell r="C3109">
            <v>2015</v>
          </cell>
          <cell r="D3109" t="str">
            <v>MARLBOROUGH</v>
          </cell>
          <cell r="E3109" t="str">
            <v>Regional Strategic</v>
          </cell>
          <cell r="F3109" t="str">
            <v>R</v>
          </cell>
          <cell r="G3109">
            <v>9.4581448899999998</v>
          </cell>
        </row>
        <row r="3110">
          <cell r="A3110" t="str">
            <v>SCI-MARLBOROUGH-Regional Strategic-U</v>
          </cell>
          <cell r="B3110" t="str">
            <v>SCI</v>
          </cell>
          <cell r="C3110">
            <v>2015</v>
          </cell>
          <cell r="D3110" t="str">
            <v>MARLBOROUGH</v>
          </cell>
          <cell r="E3110" t="str">
            <v>Regional Strategic</v>
          </cell>
          <cell r="F3110" t="str">
            <v>U</v>
          </cell>
          <cell r="G3110">
            <v>46.125</v>
          </cell>
        </row>
        <row r="3111">
          <cell r="A3111" t="str">
            <v>SCI-NAPIER-All-All</v>
          </cell>
          <cell r="B3111" t="str">
            <v>SCI</v>
          </cell>
          <cell r="C3111">
            <v>2015</v>
          </cell>
          <cell r="D3111" t="str">
            <v>NAPIER</v>
          </cell>
          <cell r="E3111" t="str">
            <v>All</v>
          </cell>
          <cell r="F3111" t="str">
            <v>All</v>
          </cell>
          <cell r="G3111">
            <v>6.8873705899999997</v>
          </cell>
        </row>
        <row r="3112">
          <cell r="A3112" t="str">
            <v>SCI-NAPIER-All-R</v>
          </cell>
          <cell r="B3112" t="str">
            <v>SCI</v>
          </cell>
          <cell r="C3112">
            <v>2015</v>
          </cell>
          <cell r="D3112" t="str">
            <v>NAPIER</v>
          </cell>
          <cell r="E3112" t="str">
            <v>All</v>
          </cell>
          <cell r="F3112" t="str">
            <v>R</v>
          </cell>
          <cell r="G3112">
            <v>6.6919492399999996</v>
          </cell>
        </row>
        <row r="3113">
          <cell r="A3113" t="str">
            <v>SCI-NAPIER-All-U</v>
          </cell>
          <cell r="B3113" t="str">
            <v>SCI</v>
          </cell>
          <cell r="C3113">
            <v>2015</v>
          </cell>
          <cell r="D3113" t="str">
            <v>NAPIER</v>
          </cell>
          <cell r="E3113" t="str">
            <v>All</v>
          </cell>
          <cell r="F3113" t="str">
            <v>U</v>
          </cell>
          <cell r="G3113">
            <v>9.2967128199999998</v>
          </cell>
        </row>
        <row r="3114">
          <cell r="A3114" t="str">
            <v>SCI-NAPIER-High Volume-All</v>
          </cell>
          <cell r="B3114" t="str">
            <v>SCI</v>
          </cell>
          <cell r="C3114">
            <v>2015</v>
          </cell>
          <cell r="D3114" t="str">
            <v>NAPIER</v>
          </cell>
          <cell r="E3114" t="str">
            <v>High Volume</v>
          </cell>
          <cell r="F3114" t="str">
            <v>All</v>
          </cell>
          <cell r="G3114">
            <v>11.144868000000001</v>
          </cell>
        </row>
        <row r="3115">
          <cell r="A3115" t="str">
            <v>SCI-NAPIER-High Volume-R</v>
          </cell>
          <cell r="B3115" t="str">
            <v>SCI</v>
          </cell>
          <cell r="C3115">
            <v>2015</v>
          </cell>
          <cell r="D3115" t="str">
            <v>NAPIER</v>
          </cell>
          <cell r="E3115" t="str">
            <v>High Volume</v>
          </cell>
          <cell r="F3115" t="str">
            <v>R</v>
          </cell>
          <cell r="G3115">
            <v>10.17187322</v>
          </cell>
        </row>
        <row r="3116">
          <cell r="A3116" t="str">
            <v>SCI-NAPIER-High Volume-U</v>
          </cell>
          <cell r="B3116" t="str">
            <v>SCI</v>
          </cell>
          <cell r="C3116">
            <v>2015</v>
          </cell>
          <cell r="D3116" t="str">
            <v>NAPIER</v>
          </cell>
          <cell r="E3116" t="str">
            <v>High Volume</v>
          </cell>
          <cell r="F3116" t="str">
            <v>U</v>
          </cell>
          <cell r="G3116">
            <v>12.050766790000001</v>
          </cell>
        </row>
        <row r="3117">
          <cell r="A3117" t="str">
            <v>SCI-NAPIER-National Strategic-All</v>
          </cell>
          <cell r="B3117" t="str">
            <v>SCI</v>
          </cell>
          <cell r="C3117">
            <v>2015</v>
          </cell>
          <cell r="D3117" t="str">
            <v>NAPIER</v>
          </cell>
          <cell r="E3117" t="str">
            <v>National Strategic</v>
          </cell>
          <cell r="F3117" t="str">
            <v>All</v>
          </cell>
          <cell r="G3117">
            <v>5.9423876599999996</v>
          </cell>
        </row>
        <row r="3118">
          <cell r="A3118" t="str">
            <v>SCI-NAPIER-National Strategic-R</v>
          </cell>
          <cell r="B3118" t="str">
            <v>SCI</v>
          </cell>
          <cell r="C3118">
            <v>2015</v>
          </cell>
          <cell r="D3118" t="str">
            <v>NAPIER</v>
          </cell>
          <cell r="E3118" t="str">
            <v>National Strategic</v>
          </cell>
          <cell r="F3118" t="str">
            <v>R</v>
          </cell>
          <cell r="G3118">
            <v>5.4042329499999999</v>
          </cell>
        </row>
        <row r="3119">
          <cell r="A3119" t="str">
            <v>SCI-NAPIER-National Strategic-U</v>
          </cell>
          <cell r="B3119" t="str">
            <v>SCI</v>
          </cell>
          <cell r="C3119">
            <v>2015</v>
          </cell>
          <cell r="D3119" t="str">
            <v>NAPIER</v>
          </cell>
          <cell r="E3119" t="str">
            <v>National Strategic</v>
          </cell>
          <cell r="F3119" t="str">
            <v>U</v>
          </cell>
          <cell r="G3119">
            <v>12.560865639999999</v>
          </cell>
        </row>
        <row r="3120">
          <cell r="A3120" t="str">
            <v>SCI-NAPIER-Regional Distributor-All</v>
          </cell>
          <cell r="B3120" t="str">
            <v>SCI</v>
          </cell>
          <cell r="C3120">
            <v>2015</v>
          </cell>
          <cell r="D3120" t="str">
            <v>NAPIER</v>
          </cell>
          <cell r="E3120" t="str">
            <v>Regional Distributor</v>
          </cell>
          <cell r="F3120" t="str">
            <v>All</v>
          </cell>
          <cell r="G3120">
            <v>9.7471568600000005</v>
          </cell>
        </row>
        <row r="3121">
          <cell r="A3121" t="str">
            <v>SCI-NAPIER-Regional Distributor-R</v>
          </cell>
          <cell r="B3121" t="str">
            <v>SCI</v>
          </cell>
          <cell r="C3121">
            <v>2015</v>
          </cell>
          <cell r="D3121" t="str">
            <v>NAPIER</v>
          </cell>
          <cell r="E3121" t="str">
            <v>Regional Distributor</v>
          </cell>
          <cell r="F3121" t="str">
            <v>R</v>
          </cell>
          <cell r="G3121">
            <v>9.8750791299999996</v>
          </cell>
        </row>
        <row r="3122">
          <cell r="A3122" t="str">
            <v>SCI-NAPIER-Regional Distributor-U</v>
          </cell>
          <cell r="B3122" t="str">
            <v>SCI</v>
          </cell>
          <cell r="C3122">
            <v>2015</v>
          </cell>
          <cell r="D3122" t="str">
            <v>NAPIER</v>
          </cell>
          <cell r="E3122" t="str">
            <v>Regional Distributor</v>
          </cell>
          <cell r="F3122" t="str">
            <v>U</v>
          </cell>
          <cell r="G3122">
            <v>7.9995977399999996</v>
          </cell>
        </row>
        <row r="3123">
          <cell r="A3123" t="str">
            <v>SCI-NAPIER-Regional Strategic-All</v>
          </cell>
          <cell r="B3123" t="str">
            <v>SCI</v>
          </cell>
          <cell r="C3123">
            <v>2015</v>
          </cell>
          <cell r="D3123" t="str">
            <v>NAPIER</v>
          </cell>
          <cell r="E3123" t="str">
            <v>Regional Strategic</v>
          </cell>
          <cell r="F3123" t="str">
            <v>All</v>
          </cell>
          <cell r="G3123">
            <v>5.1698005900000004</v>
          </cell>
        </row>
        <row r="3124">
          <cell r="A3124" t="str">
            <v>SCI-NAPIER-Regional Strategic-R</v>
          </cell>
          <cell r="B3124" t="str">
            <v>SCI</v>
          </cell>
          <cell r="C3124">
            <v>2015</v>
          </cell>
          <cell r="D3124" t="str">
            <v>NAPIER</v>
          </cell>
          <cell r="E3124" t="str">
            <v>Regional Strategic</v>
          </cell>
          <cell r="F3124" t="str">
            <v>R</v>
          </cell>
          <cell r="G3124">
            <v>5.1264334600000003</v>
          </cell>
        </row>
        <row r="3125">
          <cell r="A3125" t="str">
            <v>SCI-NAPIER-Regional Strategic-U</v>
          </cell>
          <cell r="B3125" t="str">
            <v>SCI</v>
          </cell>
          <cell r="C3125">
            <v>2015</v>
          </cell>
          <cell r="D3125" t="str">
            <v>NAPIER</v>
          </cell>
          <cell r="E3125" t="str">
            <v>Regional Strategic</v>
          </cell>
          <cell r="F3125" t="str">
            <v>U</v>
          </cell>
          <cell r="G3125">
            <v>6.0831489599999999</v>
          </cell>
        </row>
        <row r="3126">
          <cell r="A3126" t="str">
            <v>SCI-National-All-All</v>
          </cell>
          <cell r="B3126" t="str">
            <v>SCI</v>
          </cell>
          <cell r="C3126">
            <v>2015</v>
          </cell>
          <cell r="D3126" t="str">
            <v>National</v>
          </cell>
          <cell r="E3126" t="str">
            <v>All</v>
          </cell>
          <cell r="F3126" t="str">
            <v>All</v>
          </cell>
          <cell r="G3126">
            <v>8.5773494499999998</v>
          </cell>
        </row>
        <row r="3127">
          <cell r="A3127" t="str">
            <v>SCI-National-All-R</v>
          </cell>
          <cell r="B3127" t="str">
            <v>SCI</v>
          </cell>
          <cell r="C3127">
            <v>2015</v>
          </cell>
          <cell r="D3127" t="str">
            <v>National</v>
          </cell>
          <cell r="E3127" t="str">
            <v>All</v>
          </cell>
          <cell r="F3127" t="str">
            <v>R</v>
          </cell>
          <cell r="G3127">
            <v>7.2478401100000003</v>
          </cell>
        </row>
        <row r="3128">
          <cell r="A3128" t="str">
            <v>SCI-National-All-U</v>
          </cell>
          <cell r="B3128" t="str">
            <v>SCI</v>
          </cell>
          <cell r="C3128">
            <v>2015</v>
          </cell>
          <cell r="D3128" t="str">
            <v>National</v>
          </cell>
          <cell r="E3128" t="str">
            <v>All</v>
          </cell>
          <cell r="F3128" t="str">
            <v>U</v>
          </cell>
          <cell r="G3128">
            <v>21.66980173</v>
          </cell>
        </row>
        <row r="3129">
          <cell r="A3129" t="str">
            <v>SCI-National-High Volume-All</v>
          </cell>
          <cell r="B3129" t="str">
            <v>SCI</v>
          </cell>
          <cell r="C3129">
            <v>2015</v>
          </cell>
          <cell r="D3129" t="str">
            <v>National</v>
          </cell>
          <cell r="E3129" t="str">
            <v>High Volume</v>
          </cell>
          <cell r="F3129" t="str">
            <v>All</v>
          </cell>
          <cell r="G3129">
            <v>9.2840836800000002</v>
          </cell>
        </row>
        <row r="3130">
          <cell r="A3130" t="str">
            <v>SCI-National-High Volume-R</v>
          </cell>
          <cell r="B3130" t="str">
            <v>SCI</v>
          </cell>
          <cell r="C3130">
            <v>2015</v>
          </cell>
          <cell r="D3130" t="str">
            <v>National</v>
          </cell>
          <cell r="E3130" t="str">
            <v>High Volume</v>
          </cell>
          <cell r="F3130" t="str">
            <v>R</v>
          </cell>
          <cell r="G3130">
            <v>7.5477485399999997</v>
          </cell>
        </row>
        <row r="3131">
          <cell r="A3131" t="str">
            <v>SCI-National-High Volume-U</v>
          </cell>
          <cell r="B3131" t="str">
            <v>SCI</v>
          </cell>
          <cell r="C3131">
            <v>2015</v>
          </cell>
          <cell r="D3131" t="str">
            <v>National</v>
          </cell>
          <cell r="E3131" t="str">
            <v>High Volume</v>
          </cell>
          <cell r="F3131" t="str">
            <v>U</v>
          </cell>
          <cell r="G3131">
            <v>18.599775449999999</v>
          </cell>
        </row>
        <row r="3132">
          <cell r="A3132" t="str">
            <v>SCI-National-National Strategic-All</v>
          </cell>
          <cell r="B3132" t="str">
            <v>SCI</v>
          </cell>
          <cell r="C3132">
            <v>2015</v>
          </cell>
          <cell r="D3132" t="str">
            <v>National</v>
          </cell>
          <cell r="E3132" t="str">
            <v>National Strategic</v>
          </cell>
          <cell r="F3132" t="str">
            <v>All</v>
          </cell>
          <cell r="G3132">
            <v>11.388233789999999</v>
          </cell>
        </row>
        <row r="3133">
          <cell r="A3133" t="str">
            <v>SCI-National-National Strategic-R</v>
          </cell>
          <cell r="B3133" t="str">
            <v>SCI</v>
          </cell>
          <cell r="C3133">
            <v>2015</v>
          </cell>
          <cell r="D3133" t="str">
            <v>National</v>
          </cell>
          <cell r="E3133" t="str">
            <v>National Strategic</v>
          </cell>
          <cell r="F3133" t="str">
            <v>R</v>
          </cell>
          <cell r="G3133">
            <v>8.7871640200000005</v>
          </cell>
        </row>
        <row r="3134">
          <cell r="A3134" t="str">
            <v>SCI-National-National Strategic-U</v>
          </cell>
          <cell r="B3134" t="str">
            <v>SCI</v>
          </cell>
          <cell r="C3134">
            <v>2015</v>
          </cell>
          <cell r="D3134" t="str">
            <v>National</v>
          </cell>
          <cell r="E3134" t="str">
            <v>National Strategic</v>
          </cell>
          <cell r="F3134" t="str">
            <v>U</v>
          </cell>
          <cell r="G3134">
            <v>31.288602300000001</v>
          </cell>
        </row>
        <row r="3135">
          <cell r="A3135" t="str">
            <v>SCI-National-Regional Connector-All</v>
          </cell>
          <cell r="B3135" t="str">
            <v>SCI</v>
          </cell>
          <cell r="C3135">
            <v>2015</v>
          </cell>
          <cell r="D3135" t="str">
            <v>National</v>
          </cell>
          <cell r="E3135" t="str">
            <v>Regional Connector</v>
          </cell>
          <cell r="F3135" t="str">
            <v>All</v>
          </cell>
          <cell r="G3135">
            <v>7.3122451499999999</v>
          </cell>
        </row>
        <row r="3136">
          <cell r="A3136" t="str">
            <v>SCI-National-Regional Connector-R</v>
          </cell>
          <cell r="B3136" t="str">
            <v>SCI</v>
          </cell>
          <cell r="C3136">
            <v>2015</v>
          </cell>
          <cell r="D3136" t="str">
            <v>National</v>
          </cell>
          <cell r="E3136" t="str">
            <v>Regional Connector</v>
          </cell>
          <cell r="F3136" t="str">
            <v>R</v>
          </cell>
          <cell r="G3136">
            <v>6.6685190600000004</v>
          </cell>
        </row>
        <row r="3137">
          <cell r="A3137" t="str">
            <v>SCI-National-Regional Connector-U</v>
          </cell>
          <cell r="B3137" t="str">
            <v>SCI</v>
          </cell>
          <cell r="C3137">
            <v>2015</v>
          </cell>
          <cell r="D3137" t="str">
            <v>National</v>
          </cell>
          <cell r="E3137" t="str">
            <v>Regional Connector</v>
          </cell>
          <cell r="F3137" t="str">
            <v>U</v>
          </cell>
          <cell r="G3137">
            <v>17.586585549999999</v>
          </cell>
        </row>
        <row r="3138">
          <cell r="A3138" t="str">
            <v>SCI-National-Regional Distributor-All</v>
          </cell>
          <cell r="B3138" t="str">
            <v>SCI</v>
          </cell>
          <cell r="C3138">
            <v>2015</v>
          </cell>
          <cell r="D3138" t="str">
            <v>National</v>
          </cell>
          <cell r="E3138" t="str">
            <v>Regional Distributor</v>
          </cell>
          <cell r="F3138" t="str">
            <v>All</v>
          </cell>
          <cell r="G3138">
            <v>7.9476550599999998</v>
          </cell>
        </row>
        <row r="3139">
          <cell r="A3139" t="str">
            <v>SCI-National-Regional Distributor-R</v>
          </cell>
          <cell r="B3139" t="str">
            <v>SCI</v>
          </cell>
          <cell r="C3139">
            <v>2015</v>
          </cell>
          <cell r="D3139" t="str">
            <v>National</v>
          </cell>
          <cell r="E3139" t="str">
            <v>Regional Distributor</v>
          </cell>
          <cell r="F3139" t="str">
            <v>R</v>
          </cell>
          <cell r="G3139">
            <v>7.2843789399999999</v>
          </cell>
        </row>
        <row r="3140">
          <cell r="A3140" t="str">
            <v>SCI-National-Regional Distributor-U</v>
          </cell>
          <cell r="B3140" t="str">
            <v>SCI</v>
          </cell>
          <cell r="C3140">
            <v>2015</v>
          </cell>
          <cell r="D3140" t="str">
            <v>National</v>
          </cell>
          <cell r="E3140" t="str">
            <v>Regional Distributor</v>
          </cell>
          <cell r="F3140" t="str">
            <v>U</v>
          </cell>
          <cell r="G3140">
            <v>16.60492601</v>
          </cell>
        </row>
        <row r="3141">
          <cell r="A3141" t="str">
            <v>SCI-National-Regional Strategic-All</v>
          </cell>
          <cell r="B3141" t="str">
            <v>SCI</v>
          </cell>
          <cell r="C3141">
            <v>2015</v>
          </cell>
          <cell r="D3141" t="str">
            <v>National</v>
          </cell>
          <cell r="E3141" t="str">
            <v>Regional Strategic</v>
          </cell>
          <cell r="F3141" t="str">
            <v>All</v>
          </cell>
          <cell r="G3141">
            <v>8.9903937299999992</v>
          </cell>
        </row>
        <row r="3142">
          <cell r="A3142" t="str">
            <v>SCI-National-Regional Strategic-R</v>
          </cell>
          <cell r="B3142" t="str">
            <v>SCI</v>
          </cell>
          <cell r="C3142">
            <v>2015</v>
          </cell>
          <cell r="D3142" t="str">
            <v>National</v>
          </cell>
          <cell r="E3142" t="str">
            <v>Regional Strategic</v>
          </cell>
          <cell r="F3142" t="str">
            <v>R</v>
          </cell>
          <cell r="G3142">
            <v>6.7687047600000003</v>
          </cell>
        </row>
        <row r="3143">
          <cell r="A3143" t="str">
            <v>SCI-National-Regional Strategic-U</v>
          </cell>
          <cell r="B3143" t="str">
            <v>SCI</v>
          </cell>
          <cell r="C3143">
            <v>2015</v>
          </cell>
          <cell r="D3143" t="str">
            <v>National</v>
          </cell>
          <cell r="E3143" t="str">
            <v>Regional Strategic</v>
          </cell>
          <cell r="F3143" t="str">
            <v>U</v>
          </cell>
          <cell r="G3143">
            <v>25.680908779999999</v>
          </cell>
        </row>
        <row r="3144">
          <cell r="A3144" t="str">
            <v>SCI-NELSON-All-All</v>
          </cell>
          <cell r="B3144" t="str">
            <v>SCI</v>
          </cell>
          <cell r="C3144">
            <v>2015</v>
          </cell>
          <cell r="D3144" t="str">
            <v>NELSON</v>
          </cell>
          <cell r="E3144" t="str">
            <v>All</v>
          </cell>
          <cell r="F3144" t="str">
            <v>All</v>
          </cell>
          <cell r="G3144">
            <v>10.119047979999999</v>
          </cell>
        </row>
        <row r="3145">
          <cell r="A3145" t="str">
            <v>SCI-NELSON-All-R</v>
          </cell>
          <cell r="B3145" t="str">
            <v>SCI</v>
          </cell>
          <cell r="C3145">
            <v>2015</v>
          </cell>
          <cell r="D3145" t="str">
            <v>NELSON</v>
          </cell>
          <cell r="E3145" t="str">
            <v>All</v>
          </cell>
          <cell r="F3145" t="str">
            <v>R</v>
          </cell>
          <cell r="G3145">
            <v>8.2263978699999996</v>
          </cell>
        </row>
        <row r="3146">
          <cell r="A3146" t="str">
            <v>SCI-NELSON-All-U</v>
          </cell>
          <cell r="B3146" t="str">
            <v>SCI</v>
          </cell>
          <cell r="C3146">
            <v>2015</v>
          </cell>
          <cell r="D3146" t="str">
            <v>NELSON</v>
          </cell>
          <cell r="E3146" t="str">
            <v>All</v>
          </cell>
          <cell r="F3146" t="str">
            <v>U</v>
          </cell>
          <cell r="G3146">
            <v>32.385166830000003</v>
          </cell>
        </row>
        <row r="3147">
          <cell r="A3147" t="str">
            <v>SCI-NELSON-Regional Connector-All</v>
          </cell>
          <cell r="B3147" t="str">
            <v>SCI</v>
          </cell>
          <cell r="C3147">
            <v>2015</v>
          </cell>
          <cell r="D3147" t="str">
            <v>NELSON</v>
          </cell>
          <cell r="E3147" t="str">
            <v>Regional Connector</v>
          </cell>
          <cell r="F3147" t="str">
            <v>All</v>
          </cell>
          <cell r="G3147">
            <v>6.22510838</v>
          </cell>
        </row>
        <row r="3148">
          <cell r="A3148" t="str">
            <v>SCI-NELSON-Regional Connector-R</v>
          </cell>
          <cell r="B3148" t="str">
            <v>SCI</v>
          </cell>
          <cell r="C3148">
            <v>2015</v>
          </cell>
          <cell r="D3148" t="str">
            <v>NELSON</v>
          </cell>
          <cell r="E3148" t="str">
            <v>Regional Connector</v>
          </cell>
          <cell r="F3148" t="str">
            <v>R</v>
          </cell>
          <cell r="G3148">
            <v>5.9068653700000002</v>
          </cell>
        </row>
        <row r="3149">
          <cell r="A3149" t="str">
            <v>SCI-NELSON-Regional Connector-U</v>
          </cell>
          <cell r="B3149" t="str">
            <v>SCI</v>
          </cell>
          <cell r="C3149">
            <v>2015</v>
          </cell>
          <cell r="D3149" t="str">
            <v>NELSON</v>
          </cell>
          <cell r="E3149" t="str">
            <v>Regional Connector</v>
          </cell>
          <cell r="F3149" t="str">
            <v>U</v>
          </cell>
          <cell r="G3149">
            <v>11.95194897</v>
          </cell>
        </row>
        <row r="3150">
          <cell r="A3150" t="str">
            <v>SCI-NELSON-Regional Distributor-All</v>
          </cell>
          <cell r="B3150" t="str">
            <v>SCI</v>
          </cell>
          <cell r="C3150">
            <v>2015</v>
          </cell>
          <cell r="D3150" t="str">
            <v>NELSON</v>
          </cell>
          <cell r="E3150" t="str">
            <v>Regional Distributor</v>
          </cell>
          <cell r="F3150" t="str">
            <v>All</v>
          </cell>
          <cell r="G3150">
            <v>12.83602129</v>
          </cell>
        </row>
        <row r="3151">
          <cell r="A3151" t="str">
            <v>SCI-NELSON-Regional Distributor-R</v>
          </cell>
          <cell r="B3151" t="str">
            <v>SCI</v>
          </cell>
          <cell r="C3151">
            <v>2015</v>
          </cell>
          <cell r="D3151" t="str">
            <v>NELSON</v>
          </cell>
          <cell r="E3151" t="str">
            <v>Regional Distributor</v>
          </cell>
          <cell r="F3151" t="str">
            <v>R</v>
          </cell>
          <cell r="G3151">
            <v>11.759117910000001</v>
          </cell>
        </row>
        <row r="3152">
          <cell r="A3152" t="str">
            <v>SCI-NELSON-Regional Distributor-U</v>
          </cell>
          <cell r="B3152" t="str">
            <v>SCI</v>
          </cell>
          <cell r="C3152">
            <v>2015</v>
          </cell>
          <cell r="D3152" t="str">
            <v>NELSON</v>
          </cell>
          <cell r="E3152" t="str">
            <v>Regional Distributor</v>
          </cell>
          <cell r="F3152" t="str">
            <v>U</v>
          </cell>
          <cell r="G3152">
            <v>32.168519799999999</v>
          </cell>
        </row>
        <row r="3153">
          <cell r="A3153" t="str">
            <v>SCI-NELSON-Regional Strategic-All</v>
          </cell>
          <cell r="B3153" t="str">
            <v>SCI</v>
          </cell>
          <cell r="C3153">
            <v>2015</v>
          </cell>
          <cell r="D3153" t="str">
            <v>NELSON</v>
          </cell>
          <cell r="E3153" t="str">
            <v>Regional Strategic</v>
          </cell>
          <cell r="F3153" t="str">
            <v>All</v>
          </cell>
          <cell r="G3153">
            <v>10.989565020000001</v>
          </cell>
        </row>
        <row r="3154">
          <cell r="A3154" t="str">
            <v>SCI-NELSON-Regional Strategic-R</v>
          </cell>
          <cell r="B3154" t="str">
            <v>SCI</v>
          </cell>
          <cell r="C3154">
            <v>2015</v>
          </cell>
          <cell r="D3154" t="str">
            <v>NELSON</v>
          </cell>
          <cell r="E3154" t="str">
            <v>Regional Strategic</v>
          </cell>
          <cell r="F3154" t="str">
            <v>R</v>
          </cell>
          <cell r="G3154">
            <v>4.8136975900000003</v>
          </cell>
        </row>
        <row r="3155">
          <cell r="A3155" t="str">
            <v>SCI-NELSON-Regional Strategic-U</v>
          </cell>
          <cell r="B3155" t="str">
            <v>SCI</v>
          </cell>
          <cell r="C3155">
            <v>2015</v>
          </cell>
          <cell r="D3155" t="str">
            <v>NELSON</v>
          </cell>
          <cell r="E3155" t="str">
            <v>Regional Strategic</v>
          </cell>
          <cell r="F3155" t="str">
            <v>U</v>
          </cell>
          <cell r="G3155">
            <v>42.400041139999999</v>
          </cell>
        </row>
        <row r="3156">
          <cell r="A3156" t="str">
            <v>SCI-NORTHLAND-All-All</v>
          </cell>
          <cell r="B3156" t="str">
            <v>SCI</v>
          </cell>
          <cell r="C3156">
            <v>2015</v>
          </cell>
          <cell r="D3156" t="str">
            <v>NORTHLAND</v>
          </cell>
          <cell r="E3156" t="str">
            <v>All</v>
          </cell>
          <cell r="F3156" t="str">
            <v>All</v>
          </cell>
          <cell r="G3156">
            <v>8.5928295000000006</v>
          </cell>
        </row>
        <row r="3157">
          <cell r="A3157" t="str">
            <v>SCI-NORTHLAND-All-R</v>
          </cell>
          <cell r="B3157" t="str">
            <v>SCI</v>
          </cell>
          <cell r="C3157">
            <v>2015</v>
          </cell>
          <cell r="D3157" t="str">
            <v>NORTHLAND</v>
          </cell>
          <cell r="E3157" t="str">
            <v>All</v>
          </cell>
          <cell r="F3157" t="str">
            <v>R</v>
          </cell>
          <cell r="G3157">
            <v>7.4997470399999999</v>
          </cell>
        </row>
        <row r="3158">
          <cell r="A3158" t="str">
            <v>SCI-NORTHLAND-All-U</v>
          </cell>
          <cell r="B3158" t="str">
            <v>SCI</v>
          </cell>
          <cell r="C3158">
            <v>2015</v>
          </cell>
          <cell r="D3158" t="str">
            <v>NORTHLAND</v>
          </cell>
          <cell r="E3158" t="str">
            <v>All</v>
          </cell>
          <cell r="F3158" t="str">
            <v>U</v>
          </cell>
          <cell r="G3158">
            <v>16.880412410000002</v>
          </cell>
        </row>
        <row r="3159">
          <cell r="A3159" t="str">
            <v>SCI-NORTHLAND-National Strategic-All</v>
          </cell>
          <cell r="B3159" t="str">
            <v>SCI</v>
          </cell>
          <cell r="C3159">
            <v>2015</v>
          </cell>
          <cell r="D3159" t="str">
            <v>NORTHLAND</v>
          </cell>
          <cell r="E3159" t="str">
            <v>National Strategic</v>
          </cell>
          <cell r="F3159" t="str">
            <v>All</v>
          </cell>
          <cell r="G3159">
            <v>11.48643682</v>
          </cell>
        </row>
        <row r="3160">
          <cell r="A3160" t="str">
            <v>SCI-NORTHLAND-National Strategic-R</v>
          </cell>
          <cell r="B3160" t="str">
            <v>SCI</v>
          </cell>
          <cell r="C3160">
            <v>2015</v>
          </cell>
          <cell r="D3160" t="str">
            <v>NORTHLAND</v>
          </cell>
          <cell r="E3160" t="str">
            <v>National Strategic</v>
          </cell>
          <cell r="F3160" t="str">
            <v>R</v>
          </cell>
          <cell r="G3160">
            <v>9.8688783099999995</v>
          </cell>
        </row>
        <row r="3161">
          <cell r="A3161" t="str">
            <v>SCI-NORTHLAND-National Strategic-U</v>
          </cell>
          <cell r="B3161" t="str">
            <v>SCI</v>
          </cell>
          <cell r="C3161">
            <v>2015</v>
          </cell>
          <cell r="D3161" t="str">
            <v>NORTHLAND</v>
          </cell>
          <cell r="E3161" t="str">
            <v>National Strategic</v>
          </cell>
          <cell r="F3161" t="str">
            <v>U</v>
          </cell>
          <cell r="G3161">
            <v>40.118110229999999</v>
          </cell>
        </row>
        <row r="3162">
          <cell r="A3162" t="str">
            <v>SCI-NORTHLAND-Regional Distributor-All</v>
          </cell>
          <cell r="B3162" t="str">
            <v>SCI</v>
          </cell>
          <cell r="C3162">
            <v>2015</v>
          </cell>
          <cell r="D3162" t="str">
            <v>NORTHLAND</v>
          </cell>
          <cell r="E3162" t="str">
            <v>Regional Distributor</v>
          </cell>
          <cell r="F3162" t="str">
            <v>All</v>
          </cell>
          <cell r="G3162">
            <v>7.8195693999999998</v>
          </cell>
        </row>
        <row r="3163">
          <cell r="A3163" t="str">
            <v>SCI-NORTHLAND-Regional Distributor-R</v>
          </cell>
          <cell r="B3163" t="str">
            <v>SCI</v>
          </cell>
          <cell r="C3163">
            <v>2015</v>
          </cell>
          <cell r="D3163" t="str">
            <v>NORTHLAND</v>
          </cell>
          <cell r="E3163" t="str">
            <v>Regional Distributor</v>
          </cell>
          <cell r="F3163" t="str">
            <v>R</v>
          </cell>
          <cell r="G3163">
            <v>7.2236179099999998</v>
          </cell>
        </row>
        <row r="3164">
          <cell r="A3164" t="str">
            <v>SCI-NORTHLAND-Regional Distributor-U</v>
          </cell>
          <cell r="B3164" t="str">
            <v>SCI</v>
          </cell>
          <cell r="C3164">
            <v>2015</v>
          </cell>
          <cell r="D3164" t="str">
            <v>NORTHLAND</v>
          </cell>
          <cell r="E3164" t="str">
            <v>Regional Distributor</v>
          </cell>
          <cell r="F3164" t="str">
            <v>U</v>
          </cell>
          <cell r="G3164">
            <v>12.243666579999999</v>
          </cell>
        </row>
        <row r="3165">
          <cell r="A3165" t="str">
            <v>SCI-NORTHLAND-Regional Strategic-All</v>
          </cell>
          <cell r="B3165" t="str">
            <v>SCI</v>
          </cell>
          <cell r="C3165">
            <v>2015</v>
          </cell>
          <cell r="D3165" t="str">
            <v>NORTHLAND</v>
          </cell>
          <cell r="E3165" t="str">
            <v>Regional Strategic</v>
          </cell>
          <cell r="F3165" t="str">
            <v>All</v>
          </cell>
          <cell r="G3165">
            <v>13.224272819999999</v>
          </cell>
        </row>
        <row r="3166">
          <cell r="A3166" t="str">
            <v>SCI-NORTHLAND-Regional Strategic-R</v>
          </cell>
          <cell r="B3166" t="str">
            <v>SCI</v>
          </cell>
          <cell r="C3166">
            <v>2015</v>
          </cell>
          <cell r="D3166" t="str">
            <v>NORTHLAND</v>
          </cell>
          <cell r="E3166" t="str">
            <v>Regional Strategic</v>
          </cell>
          <cell r="F3166" t="str">
            <v>R</v>
          </cell>
          <cell r="G3166">
            <v>7.0295472099999996</v>
          </cell>
        </row>
        <row r="3167">
          <cell r="A3167" t="str">
            <v>SCI-NORTHLAND-Regional Strategic-U</v>
          </cell>
          <cell r="B3167" t="str">
            <v>SCI</v>
          </cell>
          <cell r="C3167">
            <v>2015</v>
          </cell>
          <cell r="D3167" t="str">
            <v>NORTHLAND</v>
          </cell>
          <cell r="E3167" t="str">
            <v>Regional Strategic</v>
          </cell>
          <cell r="F3167" t="str">
            <v>U</v>
          </cell>
          <cell r="G3167">
            <v>41.570556369999998</v>
          </cell>
        </row>
        <row r="3168">
          <cell r="A3168" t="str">
            <v>SCI-NTH CANTERBURY-All-All</v>
          </cell>
          <cell r="B3168" t="str">
            <v>SCI</v>
          </cell>
          <cell r="C3168">
            <v>2015</v>
          </cell>
          <cell r="D3168" t="str">
            <v>NTH CANTERBURY</v>
          </cell>
          <cell r="E3168" t="str">
            <v>All</v>
          </cell>
          <cell r="F3168" t="str">
            <v>All</v>
          </cell>
          <cell r="G3168">
            <v>12.57836635</v>
          </cell>
        </row>
        <row r="3169">
          <cell r="A3169" t="str">
            <v>SCI-NTH CANTERBURY-All-R</v>
          </cell>
          <cell r="B3169" t="str">
            <v>SCI</v>
          </cell>
          <cell r="C3169">
            <v>2015</v>
          </cell>
          <cell r="D3169" t="str">
            <v>NTH CANTERBURY</v>
          </cell>
          <cell r="E3169" t="str">
            <v>All</v>
          </cell>
          <cell r="F3169" t="str">
            <v>R</v>
          </cell>
          <cell r="G3169">
            <v>10.09979907</v>
          </cell>
        </row>
        <row r="3170">
          <cell r="A3170" t="str">
            <v>SCI-NTH CANTERBURY-All-U</v>
          </cell>
          <cell r="B3170" t="str">
            <v>SCI</v>
          </cell>
          <cell r="C3170">
            <v>2015</v>
          </cell>
          <cell r="D3170" t="str">
            <v>NTH CANTERBURY</v>
          </cell>
          <cell r="E3170" t="str">
            <v>All</v>
          </cell>
          <cell r="F3170" t="str">
            <v>U</v>
          </cell>
          <cell r="G3170">
            <v>27.165726769999999</v>
          </cell>
        </row>
        <row r="3171">
          <cell r="A3171" t="str">
            <v>SCI-NTH CANTERBURY-High Volume-All</v>
          </cell>
          <cell r="B3171" t="str">
            <v>SCI</v>
          </cell>
          <cell r="C3171">
            <v>2015</v>
          </cell>
          <cell r="D3171" t="str">
            <v>NTH CANTERBURY</v>
          </cell>
          <cell r="E3171" t="str">
            <v>High Volume</v>
          </cell>
          <cell r="F3171" t="str">
            <v>All</v>
          </cell>
          <cell r="G3171">
            <v>31.13379166</v>
          </cell>
        </row>
        <row r="3172">
          <cell r="A3172" t="str">
            <v>SCI-NTH CANTERBURY-High Volume-R</v>
          </cell>
          <cell r="B3172" t="str">
            <v>SCI</v>
          </cell>
          <cell r="C3172">
            <v>2015</v>
          </cell>
          <cell r="D3172" t="str">
            <v>NTH CANTERBURY</v>
          </cell>
          <cell r="E3172" t="str">
            <v>High Volume</v>
          </cell>
          <cell r="F3172" t="str">
            <v>R</v>
          </cell>
          <cell r="G3172">
            <v>28.11126097</v>
          </cell>
        </row>
        <row r="3173">
          <cell r="A3173" t="str">
            <v>SCI-NTH CANTERBURY-High Volume-U</v>
          </cell>
          <cell r="B3173" t="str">
            <v>SCI</v>
          </cell>
          <cell r="C3173">
            <v>2015</v>
          </cell>
          <cell r="D3173" t="str">
            <v>NTH CANTERBURY</v>
          </cell>
          <cell r="E3173" t="str">
            <v>High Volume</v>
          </cell>
          <cell r="F3173" t="str">
            <v>U</v>
          </cell>
          <cell r="G3173">
            <v>35.218040139999999</v>
          </cell>
        </row>
        <row r="3174">
          <cell r="A3174" t="str">
            <v>SCI-NTH CANTERBURY-National Strategic-All</v>
          </cell>
          <cell r="B3174" t="str">
            <v>SCI</v>
          </cell>
          <cell r="C3174">
            <v>2015</v>
          </cell>
          <cell r="D3174" t="str">
            <v>NTH CANTERBURY</v>
          </cell>
          <cell r="E3174" t="str">
            <v>National Strategic</v>
          </cell>
          <cell r="F3174" t="str">
            <v>All</v>
          </cell>
          <cell r="G3174">
            <v>12.55396066</v>
          </cell>
        </row>
        <row r="3175">
          <cell r="A3175" t="str">
            <v>SCI-NTH CANTERBURY-National Strategic-R</v>
          </cell>
          <cell r="B3175" t="str">
            <v>SCI</v>
          </cell>
          <cell r="C3175">
            <v>2015</v>
          </cell>
          <cell r="D3175" t="str">
            <v>NTH CANTERBURY</v>
          </cell>
          <cell r="E3175" t="str">
            <v>National Strategic</v>
          </cell>
          <cell r="F3175" t="str">
            <v>R</v>
          </cell>
          <cell r="G3175">
            <v>9.5700004300000003</v>
          </cell>
        </row>
        <row r="3176">
          <cell r="A3176" t="str">
            <v>SCI-NTH CANTERBURY-National Strategic-U</v>
          </cell>
          <cell r="B3176" t="str">
            <v>SCI</v>
          </cell>
          <cell r="C3176">
            <v>2015</v>
          </cell>
          <cell r="D3176" t="str">
            <v>NTH CANTERBURY</v>
          </cell>
          <cell r="E3176" t="str">
            <v>National Strategic</v>
          </cell>
          <cell r="F3176" t="str">
            <v>U</v>
          </cell>
          <cell r="G3176">
            <v>29.352834000000001</v>
          </cell>
        </row>
        <row r="3177">
          <cell r="A3177" t="str">
            <v>SCI-NTH CANTERBURY-Regional Connector-All</v>
          </cell>
          <cell r="B3177" t="str">
            <v>SCI</v>
          </cell>
          <cell r="C3177">
            <v>2015</v>
          </cell>
          <cell r="D3177" t="str">
            <v>NTH CANTERBURY</v>
          </cell>
          <cell r="E3177" t="str">
            <v>Regional Connector</v>
          </cell>
          <cell r="F3177" t="str">
            <v>All</v>
          </cell>
          <cell r="G3177">
            <v>11.043046309999999</v>
          </cell>
        </row>
        <row r="3178">
          <cell r="A3178" t="str">
            <v>SCI-NTH CANTERBURY-Regional Connector-R</v>
          </cell>
          <cell r="B3178" t="str">
            <v>SCI</v>
          </cell>
          <cell r="C3178">
            <v>2015</v>
          </cell>
          <cell r="D3178" t="str">
            <v>NTH CANTERBURY</v>
          </cell>
          <cell r="E3178" t="str">
            <v>Regional Connector</v>
          </cell>
          <cell r="F3178" t="str">
            <v>R</v>
          </cell>
          <cell r="G3178">
            <v>8.2327609600000002</v>
          </cell>
        </row>
        <row r="3179">
          <cell r="A3179" t="str">
            <v>SCI-NTH CANTERBURY-Regional Connector-U</v>
          </cell>
          <cell r="B3179" t="str">
            <v>SCI</v>
          </cell>
          <cell r="C3179">
            <v>2015</v>
          </cell>
          <cell r="D3179" t="str">
            <v>NTH CANTERBURY</v>
          </cell>
          <cell r="E3179" t="str">
            <v>Regional Connector</v>
          </cell>
          <cell r="F3179" t="str">
            <v>U</v>
          </cell>
          <cell r="G3179">
            <v>35.494933570000001</v>
          </cell>
        </row>
        <row r="3180">
          <cell r="A3180" t="str">
            <v>SCI-NTH CANTERBURY-Regional Distributor-All</v>
          </cell>
          <cell r="B3180" t="str">
            <v>SCI</v>
          </cell>
          <cell r="C3180">
            <v>2015</v>
          </cell>
          <cell r="D3180" t="str">
            <v>NTH CANTERBURY</v>
          </cell>
          <cell r="E3180" t="str">
            <v>Regional Distributor</v>
          </cell>
          <cell r="F3180" t="str">
            <v>All</v>
          </cell>
          <cell r="G3180">
            <v>8.6159074899999997</v>
          </cell>
        </row>
        <row r="3181">
          <cell r="A3181" t="str">
            <v>SCI-NTH CANTERBURY-Regional Distributor-R</v>
          </cell>
          <cell r="B3181" t="str">
            <v>SCI</v>
          </cell>
          <cell r="C3181">
            <v>2015</v>
          </cell>
          <cell r="D3181" t="str">
            <v>NTH CANTERBURY</v>
          </cell>
          <cell r="E3181" t="str">
            <v>Regional Distributor</v>
          </cell>
          <cell r="F3181" t="str">
            <v>R</v>
          </cell>
          <cell r="G3181">
            <v>8.5701485399999999</v>
          </cell>
        </row>
        <row r="3182">
          <cell r="A3182" t="str">
            <v>SCI-NTH CANTERBURY-Regional Distributor-U</v>
          </cell>
          <cell r="B3182" t="str">
            <v>SCI</v>
          </cell>
          <cell r="C3182">
            <v>2015</v>
          </cell>
          <cell r="D3182" t="str">
            <v>NTH CANTERBURY</v>
          </cell>
          <cell r="E3182" t="str">
            <v>Regional Distributor</v>
          </cell>
          <cell r="F3182" t="str">
            <v>U</v>
          </cell>
          <cell r="G3182">
            <v>9.9424267700000009</v>
          </cell>
        </row>
        <row r="3183">
          <cell r="A3183" t="str">
            <v>SCI-NTH CANTERBURY-Regional Strategic-All</v>
          </cell>
          <cell r="B3183" t="str">
            <v>SCI</v>
          </cell>
          <cell r="C3183">
            <v>2015</v>
          </cell>
          <cell r="D3183" t="str">
            <v>NTH CANTERBURY</v>
          </cell>
          <cell r="E3183" t="str">
            <v>Regional Strategic</v>
          </cell>
          <cell r="F3183" t="str">
            <v>All</v>
          </cell>
          <cell r="G3183">
            <v>6.8838883199999996</v>
          </cell>
        </row>
        <row r="3184">
          <cell r="A3184" t="str">
            <v>SCI-NTH CANTERBURY-Regional Strategic-R</v>
          </cell>
          <cell r="B3184" t="str">
            <v>SCI</v>
          </cell>
          <cell r="C3184">
            <v>2015</v>
          </cell>
          <cell r="D3184" t="str">
            <v>NTH CANTERBURY</v>
          </cell>
          <cell r="E3184" t="str">
            <v>Regional Strategic</v>
          </cell>
          <cell r="F3184" t="str">
            <v>R</v>
          </cell>
          <cell r="G3184">
            <v>7.0352130300000004</v>
          </cell>
        </row>
        <row r="3185">
          <cell r="A3185" t="str">
            <v>SCI-NTH CANTERBURY-Regional Strategic-U</v>
          </cell>
          <cell r="B3185" t="str">
            <v>SCI</v>
          </cell>
          <cell r="C3185">
            <v>2015</v>
          </cell>
          <cell r="D3185" t="str">
            <v>NTH CANTERBURY</v>
          </cell>
          <cell r="E3185" t="str">
            <v>Regional Strategic</v>
          </cell>
          <cell r="F3185" t="str">
            <v>U</v>
          </cell>
          <cell r="G3185">
            <v>5.8197057799999996</v>
          </cell>
        </row>
        <row r="3186">
          <cell r="A3186" t="str">
            <v>SCI-OTAGO CENTRAL-All-All</v>
          </cell>
          <cell r="B3186" t="str">
            <v>SCI</v>
          </cell>
          <cell r="C3186">
            <v>2015</v>
          </cell>
          <cell r="D3186" t="str">
            <v>OTAGO CENTRAL</v>
          </cell>
          <cell r="E3186" t="str">
            <v>All</v>
          </cell>
          <cell r="F3186" t="str">
            <v>All</v>
          </cell>
          <cell r="G3186">
            <v>4.4645120399999998</v>
          </cell>
        </row>
        <row r="3187">
          <cell r="A3187" t="str">
            <v>SCI-OTAGO CENTRAL-All-R</v>
          </cell>
          <cell r="B3187" t="str">
            <v>SCI</v>
          </cell>
          <cell r="C3187">
            <v>2015</v>
          </cell>
          <cell r="D3187" t="str">
            <v>OTAGO CENTRAL</v>
          </cell>
          <cell r="E3187" t="str">
            <v>All</v>
          </cell>
          <cell r="F3187" t="str">
            <v>R</v>
          </cell>
          <cell r="G3187">
            <v>3.1868004399999998</v>
          </cell>
        </row>
        <row r="3188">
          <cell r="A3188" t="str">
            <v>SCI-OTAGO CENTRAL-All-U</v>
          </cell>
          <cell r="B3188" t="str">
            <v>SCI</v>
          </cell>
          <cell r="C3188">
            <v>2015</v>
          </cell>
          <cell r="D3188" t="str">
            <v>OTAGO CENTRAL</v>
          </cell>
          <cell r="E3188" t="str">
            <v>All</v>
          </cell>
          <cell r="F3188" t="str">
            <v>U</v>
          </cell>
          <cell r="G3188">
            <v>34.73387022</v>
          </cell>
        </row>
        <row r="3189">
          <cell r="A3189" t="str">
            <v>SCI-OTAGO CENTRAL-Regional Connector-All</v>
          </cell>
          <cell r="B3189" t="str">
            <v>SCI</v>
          </cell>
          <cell r="C3189">
            <v>2015</v>
          </cell>
          <cell r="D3189" t="str">
            <v>OTAGO CENTRAL</v>
          </cell>
          <cell r="E3189" t="str">
            <v>Regional Connector</v>
          </cell>
          <cell r="F3189" t="str">
            <v>All</v>
          </cell>
          <cell r="G3189">
            <v>3.3661718999999999</v>
          </cell>
        </row>
        <row r="3190">
          <cell r="A3190" t="str">
            <v>SCI-OTAGO CENTRAL-Regional Connector-R</v>
          </cell>
          <cell r="B3190" t="str">
            <v>SCI</v>
          </cell>
          <cell r="C3190">
            <v>2015</v>
          </cell>
          <cell r="D3190" t="str">
            <v>OTAGO CENTRAL</v>
          </cell>
          <cell r="E3190" t="str">
            <v>Regional Connector</v>
          </cell>
          <cell r="F3190" t="str">
            <v>R</v>
          </cell>
          <cell r="G3190">
            <v>2.93921236</v>
          </cell>
        </row>
        <row r="3191">
          <cell r="A3191" t="str">
            <v>SCI-OTAGO CENTRAL-Regional Connector-U</v>
          </cell>
          <cell r="B3191" t="str">
            <v>SCI</v>
          </cell>
          <cell r="C3191">
            <v>2015</v>
          </cell>
          <cell r="D3191" t="str">
            <v>OTAGO CENTRAL</v>
          </cell>
          <cell r="E3191" t="str">
            <v>Regional Connector</v>
          </cell>
          <cell r="F3191" t="str">
            <v>U</v>
          </cell>
          <cell r="G3191">
            <v>42.405838369999998</v>
          </cell>
        </row>
        <row r="3192">
          <cell r="A3192" t="str">
            <v>SCI-OTAGO CENTRAL-Regional Distributor-All</v>
          </cell>
          <cell r="B3192" t="str">
            <v>SCI</v>
          </cell>
          <cell r="C3192">
            <v>2015</v>
          </cell>
          <cell r="D3192" t="str">
            <v>OTAGO CENTRAL</v>
          </cell>
          <cell r="E3192" t="str">
            <v>Regional Distributor</v>
          </cell>
          <cell r="F3192" t="str">
            <v>All</v>
          </cell>
          <cell r="G3192">
            <v>4.8084621900000002</v>
          </cell>
        </row>
        <row r="3193">
          <cell r="A3193" t="str">
            <v>SCI-OTAGO CENTRAL-Regional Distributor-R</v>
          </cell>
          <cell r="B3193" t="str">
            <v>SCI</v>
          </cell>
          <cell r="C3193">
            <v>2015</v>
          </cell>
          <cell r="D3193" t="str">
            <v>OTAGO CENTRAL</v>
          </cell>
          <cell r="E3193" t="str">
            <v>Regional Distributor</v>
          </cell>
          <cell r="F3193" t="str">
            <v>R</v>
          </cell>
          <cell r="G3193">
            <v>3.1835907400000001</v>
          </cell>
        </row>
        <row r="3194">
          <cell r="A3194" t="str">
            <v>SCI-OTAGO CENTRAL-Regional Distributor-U</v>
          </cell>
          <cell r="B3194" t="str">
            <v>SCI</v>
          </cell>
          <cell r="C3194">
            <v>2015</v>
          </cell>
          <cell r="D3194" t="str">
            <v>OTAGO CENTRAL</v>
          </cell>
          <cell r="E3194" t="str">
            <v>Regional Distributor</v>
          </cell>
          <cell r="F3194" t="str">
            <v>U</v>
          </cell>
          <cell r="G3194">
            <v>35.831919280000001</v>
          </cell>
        </row>
        <row r="3195">
          <cell r="A3195" t="str">
            <v>SCI-OTAGO CENTRAL-Regional Strategic-All</v>
          </cell>
          <cell r="B3195" t="str">
            <v>SCI</v>
          </cell>
          <cell r="C3195">
            <v>2015</v>
          </cell>
          <cell r="D3195" t="str">
            <v>OTAGO CENTRAL</v>
          </cell>
          <cell r="E3195" t="str">
            <v>Regional Strategic</v>
          </cell>
          <cell r="F3195" t="str">
            <v>All</v>
          </cell>
          <cell r="G3195">
            <v>6.6778558400000003</v>
          </cell>
        </row>
        <row r="3196">
          <cell r="A3196" t="str">
            <v>SCI-OTAGO CENTRAL-Regional Strategic-R</v>
          </cell>
          <cell r="B3196" t="str">
            <v>SCI</v>
          </cell>
          <cell r="C3196">
            <v>2015</v>
          </cell>
          <cell r="D3196" t="str">
            <v>OTAGO CENTRAL</v>
          </cell>
          <cell r="E3196" t="str">
            <v>Regional Strategic</v>
          </cell>
          <cell r="F3196" t="str">
            <v>R</v>
          </cell>
          <cell r="G3196">
            <v>3.8882702299999998</v>
          </cell>
        </row>
        <row r="3197">
          <cell r="A3197" t="str">
            <v>SCI-OTAGO CENTRAL-Regional Strategic-U</v>
          </cell>
          <cell r="B3197" t="str">
            <v>SCI</v>
          </cell>
          <cell r="C3197">
            <v>2015</v>
          </cell>
          <cell r="D3197" t="str">
            <v>OTAGO CENTRAL</v>
          </cell>
          <cell r="E3197" t="str">
            <v>Regional Strategic</v>
          </cell>
          <cell r="F3197" t="str">
            <v>U</v>
          </cell>
          <cell r="G3197">
            <v>31.681831549999998</v>
          </cell>
        </row>
        <row r="3198">
          <cell r="A3198" t="str">
            <v>SCI-PSMC005-All-All</v>
          </cell>
          <cell r="B3198" t="str">
            <v>SCI</v>
          </cell>
          <cell r="C3198">
            <v>2015</v>
          </cell>
          <cell r="D3198" t="str">
            <v>PSMC 005</v>
          </cell>
          <cell r="E3198" t="str">
            <v>All</v>
          </cell>
          <cell r="F3198" t="str">
            <v>All</v>
          </cell>
          <cell r="G3198">
            <v>1.7495324800000001</v>
          </cell>
        </row>
        <row r="3199">
          <cell r="A3199" t="str">
            <v>SCI-PSMC005-All-R</v>
          </cell>
          <cell r="B3199" t="str">
            <v>SCI</v>
          </cell>
          <cell r="C3199">
            <v>2015</v>
          </cell>
          <cell r="D3199" t="str">
            <v>PSMC 005</v>
          </cell>
          <cell r="E3199" t="str">
            <v>All</v>
          </cell>
          <cell r="F3199" t="str">
            <v>R</v>
          </cell>
          <cell r="G3199">
            <v>1.79864523</v>
          </cell>
        </row>
        <row r="3200">
          <cell r="A3200" t="str">
            <v>SCI-PSMC005-All-U</v>
          </cell>
          <cell r="B3200" t="str">
            <v>SCI</v>
          </cell>
          <cell r="C3200">
            <v>2015</v>
          </cell>
          <cell r="D3200" t="str">
            <v>PSMC 005</v>
          </cell>
          <cell r="E3200" t="str">
            <v>All</v>
          </cell>
          <cell r="F3200" t="str">
            <v>U</v>
          </cell>
          <cell r="G3200">
            <v>1.4254453199999999</v>
          </cell>
        </row>
        <row r="3201">
          <cell r="A3201" t="str">
            <v>SCI-PSMC005-High Volume-All</v>
          </cell>
          <cell r="B3201" t="str">
            <v>SCI</v>
          </cell>
          <cell r="C3201">
            <v>2015</v>
          </cell>
          <cell r="D3201" t="str">
            <v>PSMC 005</v>
          </cell>
          <cell r="E3201" t="str">
            <v>High Volume</v>
          </cell>
          <cell r="F3201" t="str">
            <v>All</v>
          </cell>
          <cell r="G3201">
            <v>5.5972785600000003</v>
          </cell>
        </row>
        <row r="3202">
          <cell r="A3202" t="str">
            <v>SCI-PSMC005-High Volume-R</v>
          </cell>
          <cell r="B3202" t="str">
            <v>SCI</v>
          </cell>
          <cell r="C3202">
            <v>2015</v>
          </cell>
          <cell r="D3202" t="str">
            <v>PSMC 005</v>
          </cell>
          <cell r="E3202" t="str">
            <v>High Volume</v>
          </cell>
          <cell r="F3202" t="str">
            <v>R</v>
          </cell>
          <cell r="G3202">
            <v>5.9495531100000001</v>
          </cell>
        </row>
        <row r="3203">
          <cell r="A3203" t="str">
            <v>SCI-PSMC005-High Volume-U</v>
          </cell>
          <cell r="B3203" t="str">
            <v>SCI</v>
          </cell>
          <cell r="C3203">
            <v>2015</v>
          </cell>
          <cell r="D3203" t="str">
            <v>PSMC 005</v>
          </cell>
          <cell r="E3203" t="str">
            <v>High Volume</v>
          </cell>
          <cell r="F3203" t="str">
            <v>U</v>
          </cell>
          <cell r="G3203">
            <v>3.5028530600000001</v>
          </cell>
        </row>
        <row r="3204">
          <cell r="A3204" t="str">
            <v>SCI-PSMC005-National Strategic-All</v>
          </cell>
          <cell r="B3204" t="str">
            <v>SCI</v>
          </cell>
          <cell r="C3204">
            <v>2015</v>
          </cell>
          <cell r="D3204" t="str">
            <v>PSMC 005</v>
          </cell>
          <cell r="E3204" t="str">
            <v>National Strategic</v>
          </cell>
          <cell r="F3204" t="str">
            <v>All</v>
          </cell>
          <cell r="G3204">
            <v>0.69761563000000004</v>
          </cell>
        </row>
        <row r="3205">
          <cell r="A3205" t="str">
            <v>SCI-PSMC005-National Strategic-R</v>
          </cell>
          <cell r="B3205" t="str">
            <v>SCI</v>
          </cell>
          <cell r="C3205">
            <v>2015</v>
          </cell>
          <cell r="D3205" t="str">
            <v>PSMC 005</v>
          </cell>
          <cell r="E3205" t="str">
            <v>National Strategic</v>
          </cell>
          <cell r="F3205" t="str">
            <v>R</v>
          </cell>
          <cell r="G3205">
            <v>0.70089124000000003</v>
          </cell>
        </row>
        <row r="3206">
          <cell r="A3206" t="str">
            <v>SCI-PSMC005-National Strategic-U</v>
          </cell>
          <cell r="B3206" t="str">
            <v>SCI</v>
          </cell>
          <cell r="C3206">
            <v>2015</v>
          </cell>
          <cell r="D3206" t="str">
            <v>PSMC 005</v>
          </cell>
          <cell r="E3206" t="str">
            <v>National Strategic</v>
          </cell>
          <cell r="F3206" t="str">
            <v>U</v>
          </cell>
          <cell r="G3206">
            <v>0.68865398</v>
          </cell>
        </row>
        <row r="3207">
          <cell r="A3207" t="str">
            <v>SCI-PSMC005-Regional Distributor-All</v>
          </cell>
          <cell r="B3207" t="str">
            <v>SCI</v>
          </cell>
          <cell r="C3207">
            <v>2015</v>
          </cell>
          <cell r="D3207" t="str">
            <v>PSMC 005</v>
          </cell>
          <cell r="E3207" t="str">
            <v>Regional Distributor</v>
          </cell>
          <cell r="F3207" t="str">
            <v>All</v>
          </cell>
          <cell r="G3207">
            <v>1.05674489</v>
          </cell>
        </row>
        <row r="3208">
          <cell r="A3208" t="str">
            <v>SCI-PSMC005-Regional Distributor-R</v>
          </cell>
          <cell r="B3208" t="str">
            <v>SCI</v>
          </cell>
          <cell r="C3208">
            <v>2015</v>
          </cell>
          <cell r="D3208" t="str">
            <v>PSMC 005</v>
          </cell>
          <cell r="E3208" t="str">
            <v>Regional Distributor</v>
          </cell>
          <cell r="F3208" t="str">
            <v>R</v>
          </cell>
          <cell r="G3208">
            <v>1.03638505</v>
          </cell>
        </row>
        <row r="3209">
          <cell r="A3209" t="str">
            <v>SCI-PSMC005-Regional Distributor-U</v>
          </cell>
          <cell r="B3209" t="str">
            <v>SCI</v>
          </cell>
          <cell r="C3209">
            <v>2015</v>
          </cell>
          <cell r="D3209" t="str">
            <v>PSMC 005</v>
          </cell>
          <cell r="E3209" t="str">
            <v>Regional Distributor</v>
          </cell>
          <cell r="F3209" t="str">
            <v>U</v>
          </cell>
          <cell r="G3209">
            <v>1.308055</v>
          </cell>
        </row>
        <row r="3210">
          <cell r="A3210" t="str">
            <v>SCI-PSMC006-All-All</v>
          </cell>
          <cell r="B3210" t="str">
            <v>SCI</v>
          </cell>
          <cell r="C3210">
            <v>2015</v>
          </cell>
          <cell r="D3210" t="str">
            <v>PSMC 006</v>
          </cell>
          <cell r="E3210" t="str">
            <v>All</v>
          </cell>
          <cell r="F3210" t="str">
            <v>All</v>
          </cell>
          <cell r="G3210">
            <v>3.4457168399999998</v>
          </cell>
        </row>
        <row r="3211">
          <cell r="A3211" t="str">
            <v>SCI-PSMC006-All-R</v>
          </cell>
          <cell r="B3211" t="str">
            <v>SCI</v>
          </cell>
          <cell r="C3211">
            <v>2015</v>
          </cell>
          <cell r="D3211" t="str">
            <v>PSMC 006</v>
          </cell>
          <cell r="E3211" t="str">
            <v>All</v>
          </cell>
          <cell r="F3211" t="str">
            <v>R</v>
          </cell>
          <cell r="G3211">
            <v>3.0366592300000002</v>
          </cell>
        </row>
        <row r="3212">
          <cell r="A3212" t="str">
            <v>SCI-PSMC006-All-U</v>
          </cell>
          <cell r="B3212" t="str">
            <v>SCI</v>
          </cell>
          <cell r="C3212">
            <v>2015</v>
          </cell>
          <cell r="D3212" t="str">
            <v>PSMC 006</v>
          </cell>
          <cell r="E3212" t="str">
            <v>All</v>
          </cell>
          <cell r="F3212" t="str">
            <v>U</v>
          </cell>
          <cell r="G3212">
            <v>8.8251851200000004</v>
          </cell>
        </row>
        <row r="3213">
          <cell r="A3213" t="str">
            <v>SCI-PSMC006-Regional Connector-All</v>
          </cell>
          <cell r="B3213" t="str">
            <v>SCI</v>
          </cell>
          <cell r="C3213">
            <v>2015</v>
          </cell>
          <cell r="D3213" t="str">
            <v>PSMC 006</v>
          </cell>
          <cell r="E3213" t="str">
            <v>Regional Connector</v>
          </cell>
          <cell r="F3213" t="str">
            <v>All</v>
          </cell>
          <cell r="G3213">
            <v>1.24889129</v>
          </cell>
        </row>
        <row r="3214">
          <cell r="A3214" t="str">
            <v>SCI-PSMC006-Regional Connector-R</v>
          </cell>
          <cell r="B3214" t="str">
            <v>SCI</v>
          </cell>
          <cell r="C3214">
            <v>2015</v>
          </cell>
          <cell r="D3214" t="str">
            <v>PSMC 006</v>
          </cell>
          <cell r="E3214" t="str">
            <v>Regional Connector</v>
          </cell>
          <cell r="F3214" t="str">
            <v>R</v>
          </cell>
          <cell r="G3214">
            <v>1.31169267</v>
          </cell>
        </row>
        <row r="3215">
          <cell r="A3215" t="str">
            <v>SCI-PSMC006-Regional Connector-U</v>
          </cell>
          <cell r="B3215" t="str">
            <v>SCI</v>
          </cell>
          <cell r="C3215">
            <v>2015</v>
          </cell>
          <cell r="D3215" t="str">
            <v>PSMC 006</v>
          </cell>
          <cell r="E3215" t="str">
            <v>Regional Connector</v>
          </cell>
          <cell r="F3215" t="str">
            <v>U</v>
          </cell>
          <cell r="G3215">
            <v>0.43635531</v>
          </cell>
        </row>
        <row r="3216">
          <cell r="A3216" t="str">
            <v>SCI-PSMC006-Regional Distributor-All</v>
          </cell>
          <cell r="B3216" t="str">
            <v>SCI</v>
          </cell>
          <cell r="C3216">
            <v>2015</v>
          </cell>
          <cell r="D3216" t="str">
            <v>PSMC 006</v>
          </cell>
          <cell r="E3216" t="str">
            <v>Regional Distributor</v>
          </cell>
          <cell r="F3216" t="str">
            <v>All</v>
          </cell>
          <cell r="G3216">
            <v>4.31866269</v>
          </cell>
        </row>
        <row r="3217">
          <cell r="A3217" t="str">
            <v>SCI-PSMC006-Regional Distributor-R</v>
          </cell>
          <cell r="B3217" t="str">
            <v>SCI</v>
          </cell>
          <cell r="C3217">
            <v>2015</v>
          </cell>
          <cell r="D3217" t="str">
            <v>PSMC 006</v>
          </cell>
          <cell r="E3217" t="str">
            <v>Regional Distributor</v>
          </cell>
          <cell r="F3217" t="str">
            <v>R</v>
          </cell>
          <cell r="G3217">
            <v>4.1478782599999997</v>
          </cell>
        </row>
        <row r="3218">
          <cell r="A3218" t="str">
            <v>SCI-PSMC006-Regional Distributor-U</v>
          </cell>
          <cell r="B3218" t="str">
            <v>SCI</v>
          </cell>
          <cell r="C3218">
            <v>2015</v>
          </cell>
          <cell r="D3218" t="str">
            <v>PSMC 006</v>
          </cell>
          <cell r="E3218" t="str">
            <v>Regional Distributor</v>
          </cell>
          <cell r="F3218" t="str">
            <v>U</v>
          </cell>
          <cell r="G3218">
            <v>11.21085594</v>
          </cell>
        </row>
        <row r="3219">
          <cell r="A3219" t="str">
            <v>SCI-PSMC006-Regional Strategic-All</v>
          </cell>
          <cell r="B3219" t="str">
            <v>SCI</v>
          </cell>
          <cell r="C3219">
            <v>2015</v>
          </cell>
          <cell r="D3219" t="str">
            <v>PSMC 006</v>
          </cell>
          <cell r="E3219" t="str">
            <v>Regional Strategic</v>
          </cell>
          <cell r="F3219" t="str">
            <v>All</v>
          </cell>
          <cell r="G3219">
            <v>3.5324891799999998</v>
          </cell>
        </row>
        <row r="3220">
          <cell r="A3220" t="str">
            <v>SCI-PSMC006-Regional Strategic-R</v>
          </cell>
          <cell r="B3220" t="str">
            <v>SCI</v>
          </cell>
          <cell r="C3220">
            <v>2015</v>
          </cell>
          <cell r="D3220" t="str">
            <v>PSMC 006</v>
          </cell>
          <cell r="E3220" t="str">
            <v>Regional Strategic</v>
          </cell>
          <cell r="F3220" t="str">
            <v>R</v>
          </cell>
          <cell r="G3220">
            <v>2.6287041200000001</v>
          </cell>
        </row>
        <row r="3221">
          <cell r="A3221" t="str">
            <v>SCI-PSMC006-Regional Strategic-U</v>
          </cell>
          <cell r="B3221" t="str">
            <v>SCI</v>
          </cell>
          <cell r="C3221">
            <v>2015</v>
          </cell>
          <cell r="D3221" t="str">
            <v>PSMC 006</v>
          </cell>
          <cell r="E3221" t="str">
            <v>Regional Strategic</v>
          </cell>
          <cell r="F3221" t="str">
            <v>U</v>
          </cell>
          <cell r="G3221">
            <v>10.53809352</v>
          </cell>
        </row>
        <row r="3222">
          <cell r="A3222" t="str">
            <v>SCI-ROTORUA DIST-All-All</v>
          </cell>
          <cell r="B3222" t="str">
            <v>SCI</v>
          </cell>
          <cell r="C3222">
            <v>2015</v>
          </cell>
          <cell r="D3222" t="str">
            <v>ROTORUA DIST</v>
          </cell>
          <cell r="E3222" t="str">
            <v>All</v>
          </cell>
          <cell r="F3222" t="str">
            <v>All</v>
          </cell>
          <cell r="G3222">
            <v>10.25509293</v>
          </cell>
        </row>
        <row r="3223">
          <cell r="A3223" t="str">
            <v>SCI-ROTORUA DIST-All-R</v>
          </cell>
          <cell r="B3223" t="str">
            <v>SCI</v>
          </cell>
          <cell r="C3223">
            <v>2015</v>
          </cell>
          <cell r="D3223" t="str">
            <v>ROTORUA DIST</v>
          </cell>
          <cell r="E3223" t="str">
            <v>All</v>
          </cell>
          <cell r="F3223" t="str">
            <v>R</v>
          </cell>
          <cell r="G3223">
            <v>5.4327654799999996</v>
          </cell>
        </row>
        <row r="3224">
          <cell r="A3224" t="str">
            <v>SCI-ROTORUA DIST-All-U</v>
          </cell>
          <cell r="B3224" t="str">
            <v>SCI</v>
          </cell>
          <cell r="C3224">
            <v>2015</v>
          </cell>
          <cell r="D3224" t="str">
            <v>ROTORUA DIST</v>
          </cell>
          <cell r="E3224" t="str">
            <v>All</v>
          </cell>
          <cell r="F3224" t="str">
            <v>U</v>
          </cell>
          <cell r="G3224">
            <v>29.48651139</v>
          </cell>
        </row>
        <row r="3225">
          <cell r="A3225" t="str">
            <v>SCI-ROTORUA DIST-Regional Connector-All</v>
          </cell>
          <cell r="B3225" t="str">
            <v>SCI</v>
          </cell>
          <cell r="C3225">
            <v>2015</v>
          </cell>
          <cell r="D3225" t="str">
            <v>ROTORUA DIST</v>
          </cell>
          <cell r="E3225" t="str">
            <v>Regional Connector</v>
          </cell>
          <cell r="F3225" t="str">
            <v>All</v>
          </cell>
          <cell r="G3225">
            <v>5.2652307399999998</v>
          </cell>
        </row>
        <row r="3226">
          <cell r="A3226" t="str">
            <v>SCI-ROTORUA DIST-Regional Connector-R</v>
          </cell>
          <cell r="B3226" t="str">
            <v>SCI</v>
          </cell>
          <cell r="C3226">
            <v>2015</v>
          </cell>
          <cell r="D3226" t="str">
            <v>ROTORUA DIST</v>
          </cell>
          <cell r="E3226" t="str">
            <v>Regional Connector</v>
          </cell>
          <cell r="F3226" t="str">
            <v>R</v>
          </cell>
          <cell r="G3226">
            <v>5.2652307399999998</v>
          </cell>
        </row>
        <row r="3227">
          <cell r="A3227" t="str">
            <v>SCI-ROTORUA DIST-Regional Distributor-All</v>
          </cell>
          <cell r="B3227" t="str">
            <v>SCI</v>
          </cell>
          <cell r="C3227">
            <v>2015</v>
          </cell>
          <cell r="D3227" t="str">
            <v>ROTORUA DIST</v>
          </cell>
          <cell r="E3227" t="str">
            <v>Regional Distributor</v>
          </cell>
          <cell r="F3227" t="str">
            <v>All</v>
          </cell>
          <cell r="G3227">
            <v>4.0226338100000003</v>
          </cell>
        </row>
        <row r="3228">
          <cell r="A3228" t="str">
            <v>SCI-ROTORUA DIST-Regional Distributor-R</v>
          </cell>
          <cell r="B3228" t="str">
            <v>SCI</v>
          </cell>
          <cell r="C3228">
            <v>2015</v>
          </cell>
          <cell r="D3228" t="str">
            <v>ROTORUA DIST</v>
          </cell>
          <cell r="E3228" t="str">
            <v>Regional Distributor</v>
          </cell>
          <cell r="F3228" t="str">
            <v>R</v>
          </cell>
          <cell r="G3228">
            <v>3.2253728599999998</v>
          </cell>
        </row>
        <row r="3229">
          <cell r="A3229" t="str">
            <v>SCI-ROTORUA DIST-Regional Distributor-U</v>
          </cell>
          <cell r="B3229" t="str">
            <v>SCI</v>
          </cell>
          <cell r="C3229">
            <v>2015</v>
          </cell>
          <cell r="D3229" t="str">
            <v>ROTORUA DIST</v>
          </cell>
          <cell r="E3229" t="str">
            <v>Regional Distributor</v>
          </cell>
          <cell r="F3229" t="str">
            <v>U</v>
          </cell>
          <cell r="G3229">
            <v>9.2843119499999993</v>
          </cell>
        </row>
        <row r="3230">
          <cell r="A3230" t="str">
            <v>SCI-ROTORUA DIST-Regional Strategic-All</v>
          </cell>
          <cell r="B3230" t="str">
            <v>SCI</v>
          </cell>
          <cell r="C3230">
            <v>2015</v>
          </cell>
          <cell r="D3230" t="str">
            <v>ROTORUA DIST</v>
          </cell>
          <cell r="E3230" t="str">
            <v>Regional Strategic</v>
          </cell>
          <cell r="F3230" t="str">
            <v>All</v>
          </cell>
          <cell r="G3230">
            <v>16.269013910000002</v>
          </cell>
        </row>
        <row r="3231">
          <cell r="A3231" t="str">
            <v>SCI-ROTORUA DIST-Regional Strategic-R</v>
          </cell>
          <cell r="B3231" t="str">
            <v>SCI</v>
          </cell>
          <cell r="C3231">
            <v>2015</v>
          </cell>
          <cell r="D3231" t="str">
            <v>ROTORUA DIST</v>
          </cell>
          <cell r="E3231" t="str">
            <v>Regional Strategic</v>
          </cell>
          <cell r="F3231" t="str">
            <v>R</v>
          </cell>
          <cell r="G3231">
            <v>7.5997134099999997</v>
          </cell>
        </row>
        <row r="3232">
          <cell r="A3232" t="str">
            <v>SCI-ROTORUA DIST-Regional Strategic-U</v>
          </cell>
          <cell r="B3232" t="str">
            <v>SCI</v>
          </cell>
          <cell r="C3232">
            <v>2015</v>
          </cell>
          <cell r="D3232" t="str">
            <v>ROTORUA DIST</v>
          </cell>
          <cell r="E3232" t="str">
            <v>Regional Strategic</v>
          </cell>
          <cell r="F3232" t="str">
            <v>U</v>
          </cell>
          <cell r="G3232">
            <v>36.20726226</v>
          </cell>
        </row>
        <row r="3233">
          <cell r="A3233" t="str">
            <v>SCI-SOUTHLAND-All-All</v>
          </cell>
          <cell r="B3233" t="str">
            <v>SCI</v>
          </cell>
          <cell r="C3233">
            <v>2015</v>
          </cell>
          <cell r="D3233" t="str">
            <v>SOUTHLAND</v>
          </cell>
          <cell r="E3233" t="str">
            <v>All</v>
          </cell>
          <cell r="F3233" t="str">
            <v>All</v>
          </cell>
          <cell r="G3233">
            <v>10.643471310000001</v>
          </cell>
        </row>
        <row r="3234">
          <cell r="A3234" t="str">
            <v>SCI-SOUTHLAND-All-R</v>
          </cell>
          <cell r="B3234" t="str">
            <v>SCI</v>
          </cell>
          <cell r="C3234">
            <v>2015</v>
          </cell>
          <cell r="D3234" t="str">
            <v>SOUTHLAND</v>
          </cell>
          <cell r="E3234" t="str">
            <v>All</v>
          </cell>
          <cell r="F3234" t="str">
            <v>R</v>
          </cell>
          <cell r="G3234">
            <v>9.4519492899999999</v>
          </cell>
        </row>
        <row r="3235">
          <cell r="A3235" t="str">
            <v>SCI-SOUTHLAND-All-U</v>
          </cell>
          <cell r="B3235" t="str">
            <v>SCI</v>
          </cell>
          <cell r="C3235">
            <v>2015</v>
          </cell>
          <cell r="D3235" t="str">
            <v>SOUTHLAND</v>
          </cell>
          <cell r="E3235" t="str">
            <v>All</v>
          </cell>
          <cell r="F3235" t="str">
            <v>U</v>
          </cell>
          <cell r="G3235">
            <v>25.768153900000001</v>
          </cell>
        </row>
        <row r="3236">
          <cell r="A3236" t="str">
            <v>SCI-SOUTHLAND-Regional Connector-All</v>
          </cell>
          <cell r="B3236" t="str">
            <v>SCI</v>
          </cell>
          <cell r="C3236">
            <v>2015</v>
          </cell>
          <cell r="D3236" t="str">
            <v>SOUTHLAND</v>
          </cell>
          <cell r="E3236" t="str">
            <v>Regional Connector</v>
          </cell>
          <cell r="F3236" t="str">
            <v>All</v>
          </cell>
          <cell r="G3236">
            <v>14.775854649999999</v>
          </cell>
        </row>
        <row r="3237">
          <cell r="A3237" t="str">
            <v>SCI-SOUTHLAND-Regional Connector-R</v>
          </cell>
          <cell r="B3237" t="str">
            <v>SCI</v>
          </cell>
          <cell r="C3237">
            <v>2015</v>
          </cell>
          <cell r="D3237" t="str">
            <v>SOUTHLAND</v>
          </cell>
          <cell r="E3237" t="str">
            <v>Regional Connector</v>
          </cell>
          <cell r="F3237" t="str">
            <v>R</v>
          </cell>
          <cell r="G3237">
            <v>12.34289281</v>
          </cell>
        </row>
        <row r="3238">
          <cell r="A3238" t="str">
            <v>SCI-SOUTHLAND-Regional Connector-U</v>
          </cell>
          <cell r="B3238" t="str">
            <v>SCI</v>
          </cell>
          <cell r="C3238">
            <v>2015</v>
          </cell>
          <cell r="D3238" t="str">
            <v>SOUTHLAND</v>
          </cell>
          <cell r="E3238" t="str">
            <v>Regional Connector</v>
          </cell>
          <cell r="F3238" t="str">
            <v>U</v>
          </cell>
          <cell r="G3238">
            <v>28.874825770000001</v>
          </cell>
        </row>
        <row r="3239">
          <cell r="A3239" t="str">
            <v>SCI-SOUTHLAND-Regional Distributor-All</v>
          </cell>
          <cell r="B3239" t="str">
            <v>SCI</v>
          </cell>
          <cell r="C3239">
            <v>2015</v>
          </cell>
          <cell r="D3239" t="str">
            <v>SOUTHLAND</v>
          </cell>
          <cell r="E3239" t="str">
            <v>Regional Distributor</v>
          </cell>
          <cell r="F3239" t="str">
            <v>All</v>
          </cell>
          <cell r="G3239">
            <v>8.9365407799999996</v>
          </cell>
        </row>
        <row r="3240">
          <cell r="A3240" t="str">
            <v>SCI-SOUTHLAND-Regional Distributor-R</v>
          </cell>
          <cell r="B3240" t="str">
            <v>SCI</v>
          </cell>
          <cell r="C3240">
            <v>2015</v>
          </cell>
          <cell r="D3240" t="str">
            <v>SOUTHLAND</v>
          </cell>
          <cell r="E3240" t="str">
            <v>Regional Distributor</v>
          </cell>
          <cell r="F3240" t="str">
            <v>R</v>
          </cell>
          <cell r="G3240">
            <v>8.7307943399999992</v>
          </cell>
        </row>
        <row r="3241">
          <cell r="A3241" t="str">
            <v>SCI-SOUTHLAND-Regional Distributor-U</v>
          </cell>
          <cell r="B3241" t="str">
            <v>SCI</v>
          </cell>
          <cell r="C3241">
            <v>2015</v>
          </cell>
          <cell r="D3241" t="str">
            <v>SOUTHLAND</v>
          </cell>
          <cell r="E3241" t="str">
            <v>Regional Distributor</v>
          </cell>
          <cell r="F3241" t="str">
            <v>U</v>
          </cell>
          <cell r="G3241">
            <v>12.397565500000001</v>
          </cell>
        </row>
        <row r="3242">
          <cell r="A3242" t="str">
            <v>SCI-SOUTHLAND-Regional Strategic-All</v>
          </cell>
          <cell r="B3242" t="str">
            <v>SCI</v>
          </cell>
          <cell r="C3242">
            <v>2015</v>
          </cell>
          <cell r="D3242" t="str">
            <v>SOUTHLAND</v>
          </cell>
          <cell r="E3242" t="str">
            <v>Regional Strategic</v>
          </cell>
          <cell r="F3242" t="str">
            <v>All</v>
          </cell>
          <cell r="G3242">
            <v>11.110314929999999</v>
          </cell>
        </row>
        <row r="3243">
          <cell r="A3243" t="str">
            <v>SCI-SOUTHLAND-Regional Strategic-R</v>
          </cell>
          <cell r="B3243" t="str">
            <v>SCI</v>
          </cell>
          <cell r="C3243">
            <v>2015</v>
          </cell>
          <cell r="D3243" t="str">
            <v>SOUTHLAND</v>
          </cell>
          <cell r="E3243" t="str">
            <v>Regional Strategic</v>
          </cell>
          <cell r="F3243" t="str">
            <v>R</v>
          </cell>
          <cell r="G3243">
            <v>9.4002085399999995</v>
          </cell>
        </row>
        <row r="3244">
          <cell r="A3244" t="str">
            <v>SCI-SOUTHLAND-Regional Strategic-U</v>
          </cell>
          <cell r="B3244" t="str">
            <v>SCI</v>
          </cell>
          <cell r="C3244">
            <v>2015</v>
          </cell>
          <cell r="D3244" t="str">
            <v>SOUTHLAND</v>
          </cell>
          <cell r="E3244" t="str">
            <v>Regional Strategic</v>
          </cell>
          <cell r="F3244" t="str">
            <v>U</v>
          </cell>
          <cell r="G3244">
            <v>34.497534309999999</v>
          </cell>
        </row>
        <row r="3245">
          <cell r="A3245" t="str">
            <v>SCI-STH CANTERBURY-All-All</v>
          </cell>
          <cell r="B3245" t="str">
            <v>SCI</v>
          </cell>
          <cell r="C3245">
            <v>2015</v>
          </cell>
          <cell r="D3245" t="str">
            <v>STH CANTERBURY</v>
          </cell>
          <cell r="E3245" t="str">
            <v>All</v>
          </cell>
          <cell r="F3245" t="str">
            <v>All</v>
          </cell>
          <cell r="G3245">
            <v>9.8732030799999997</v>
          </cell>
        </row>
        <row r="3246">
          <cell r="A3246" t="str">
            <v>SCI-STH CANTERBURY-All-R</v>
          </cell>
          <cell r="B3246" t="str">
            <v>SCI</v>
          </cell>
          <cell r="C3246">
            <v>2015</v>
          </cell>
          <cell r="D3246" t="str">
            <v>STH CANTERBURY</v>
          </cell>
          <cell r="E3246" t="str">
            <v>All</v>
          </cell>
          <cell r="F3246" t="str">
            <v>R</v>
          </cell>
          <cell r="G3246">
            <v>8.0855481099999995</v>
          </cell>
        </row>
        <row r="3247">
          <cell r="A3247" t="str">
            <v>SCI-STH CANTERBURY-All-U</v>
          </cell>
          <cell r="B3247" t="str">
            <v>SCI</v>
          </cell>
          <cell r="C3247">
            <v>2015</v>
          </cell>
          <cell r="D3247" t="str">
            <v>STH CANTERBURY</v>
          </cell>
          <cell r="E3247" t="str">
            <v>All</v>
          </cell>
          <cell r="F3247" t="str">
            <v>U</v>
          </cell>
          <cell r="G3247">
            <v>28.631480750000001</v>
          </cell>
        </row>
        <row r="3248">
          <cell r="A3248" t="str">
            <v>SCI-STH CANTERBURY-National Strategic-All</v>
          </cell>
          <cell r="B3248" t="str">
            <v>SCI</v>
          </cell>
          <cell r="C3248">
            <v>2015</v>
          </cell>
          <cell r="D3248" t="str">
            <v>STH CANTERBURY</v>
          </cell>
          <cell r="E3248" t="str">
            <v>National Strategic</v>
          </cell>
          <cell r="F3248" t="str">
            <v>All</v>
          </cell>
          <cell r="G3248">
            <v>14.41571808</v>
          </cell>
        </row>
        <row r="3249">
          <cell r="A3249" t="str">
            <v>SCI-STH CANTERBURY-National Strategic-R</v>
          </cell>
          <cell r="B3249" t="str">
            <v>SCI</v>
          </cell>
          <cell r="C3249">
            <v>2015</v>
          </cell>
          <cell r="D3249" t="str">
            <v>STH CANTERBURY</v>
          </cell>
          <cell r="E3249" t="str">
            <v>National Strategic</v>
          </cell>
          <cell r="F3249" t="str">
            <v>R</v>
          </cell>
          <cell r="G3249">
            <v>9.5968342500000006</v>
          </cell>
        </row>
        <row r="3250">
          <cell r="A3250" t="str">
            <v>SCI-STH CANTERBURY-National Strategic-U</v>
          </cell>
          <cell r="B3250" t="str">
            <v>SCI</v>
          </cell>
          <cell r="C3250">
            <v>2015</v>
          </cell>
          <cell r="D3250" t="str">
            <v>STH CANTERBURY</v>
          </cell>
          <cell r="E3250" t="str">
            <v>National Strategic</v>
          </cell>
          <cell r="F3250" t="str">
            <v>U</v>
          </cell>
          <cell r="G3250">
            <v>38.058656769999999</v>
          </cell>
        </row>
        <row r="3251">
          <cell r="A3251" t="str">
            <v>SCI-STH CANTERBURY-Regional Connector-All</v>
          </cell>
          <cell r="B3251" t="str">
            <v>SCI</v>
          </cell>
          <cell r="C3251">
            <v>2015</v>
          </cell>
          <cell r="D3251" t="str">
            <v>STH CANTERBURY</v>
          </cell>
          <cell r="E3251" t="str">
            <v>Regional Connector</v>
          </cell>
          <cell r="F3251" t="str">
            <v>All</v>
          </cell>
          <cell r="G3251">
            <v>8.8705970399999998</v>
          </cell>
        </row>
        <row r="3252">
          <cell r="A3252" t="str">
            <v>SCI-STH CANTERBURY-Regional Connector-R</v>
          </cell>
          <cell r="B3252" t="str">
            <v>SCI</v>
          </cell>
          <cell r="C3252">
            <v>2015</v>
          </cell>
          <cell r="D3252" t="str">
            <v>STH CANTERBURY</v>
          </cell>
          <cell r="E3252" t="str">
            <v>Regional Connector</v>
          </cell>
          <cell r="F3252" t="str">
            <v>R</v>
          </cell>
          <cell r="G3252">
            <v>8.6715954600000007</v>
          </cell>
        </row>
        <row r="3253">
          <cell r="A3253" t="str">
            <v>SCI-STH CANTERBURY-Regional Connector-U</v>
          </cell>
          <cell r="B3253" t="str">
            <v>SCI</v>
          </cell>
          <cell r="C3253">
            <v>2015</v>
          </cell>
          <cell r="D3253" t="str">
            <v>STH CANTERBURY</v>
          </cell>
          <cell r="E3253" t="str">
            <v>Regional Connector</v>
          </cell>
          <cell r="F3253" t="str">
            <v>U</v>
          </cell>
          <cell r="G3253">
            <v>14.447898589999999</v>
          </cell>
        </row>
        <row r="3254">
          <cell r="A3254" t="str">
            <v>SCI-STH CANTERBURY-Regional Distributor-All</v>
          </cell>
          <cell r="B3254" t="str">
            <v>SCI</v>
          </cell>
          <cell r="C3254">
            <v>2015</v>
          </cell>
          <cell r="D3254" t="str">
            <v>STH CANTERBURY</v>
          </cell>
          <cell r="E3254" t="str">
            <v>Regional Distributor</v>
          </cell>
          <cell r="F3254" t="str">
            <v>All</v>
          </cell>
          <cell r="G3254">
            <v>6.6105420300000004</v>
          </cell>
        </row>
        <row r="3255">
          <cell r="A3255" t="str">
            <v>SCI-STH CANTERBURY-Regional Distributor-R</v>
          </cell>
          <cell r="B3255" t="str">
            <v>SCI</v>
          </cell>
          <cell r="C3255">
            <v>2015</v>
          </cell>
          <cell r="D3255" t="str">
            <v>STH CANTERBURY</v>
          </cell>
          <cell r="E3255" t="str">
            <v>Regional Distributor</v>
          </cell>
          <cell r="F3255" t="str">
            <v>R</v>
          </cell>
          <cell r="G3255">
            <v>5.9374490900000003</v>
          </cell>
        </row>
        <row r="3256">
          <cell r="A3256" t="str">
            <v>SCI-STH CANTERBURY-Regional Distributor-U</v>
          </cell>
          <cell r="B3256" t="str">
            <v>SCI</v>
          </cell>
          <cell r="C3256">
            <v>2015</v>
          </cell>
          <cell r="D3256" t="str">
            <v>STH CANTERBURY</v>
          </cell>
          <cell r="E3256" t="str">
            <v>Regional Distributor</v>
          </cell>
          <cell r="F3256" t="str">
            <v>U</v>
          </cell>
          <cell r="G3256">
            <v>15.23432749</v>
          </cell>
        </row>
        <row r="3257">
          <cell r="A3257" t="str">
            <v>SCI-TAURANGA CITY-All-All</v>
          </cell>
          <cell r="B3257" t="str">
            <v>SCI</v>
          </cell>
          <cell r="C3257">
            <v>2015</v>
          </cell>
          <cell r="D3257" t="str">
            <v>TAURANGA CITY</v>
          </cell>
          <cell r="E3257" t="str">
            <v>All</v>
          </cell>
          <cell r="F3257" t="str">
            <v>All</v>
          </cell>
          <cell r="G3257">
            <v>11.27691504</v>
          </cell>
        </row>
        <row r="3258">
          <cell r="A3258" t="str">
            <v>SCI-TAURANGA CITY-All-R</v>
          </cell>
          <cell r="B3258" t="str">
            <v>SCI</v>
          </cell>
          <cell r="C3258">
            <v>2015</v>
          </cell>
          <cell r="D3258" t="str">
            <v>TAURANGA CITY</v>
          </cell>
          <cell r="E3258" t="str">
            <v>All</v>
          </cell>
          <cell r="F3258" t="str">
            <v>R</v>
          </cell>
          <cell r="G3258">
            <v>5.8628106500000001</v>
          </cell>
        </row>
        <row r="3259">
          <cell r="A3259" t="str">
            <v>SCI-TAURANGA CITY-All-U</v>
          </cell>
          <cell r="B3259" t="str">
            <v>SCI</v>
          </cell>
          <cell r="C3259">
            <v>2015</v>
          </cell>
          <cell r="D3259" t="str">
            <v>TAURANGA CITY</v>
          </cell>
          <cell r="E3259" t="str">
            <v>All</v>
          </cell>
          <cell r="F3259" t="str">
            <v>U</v>
          </cell>
          <cell r="G3259">
            <v>14.208706319999999</v>
          </cell>
        </row>
        <row r="3260">
          <cell r="A3260" t="str">
            <v>SCI-TAURANGA CITY-High Volume-All</v>
          </cell>
          <cell r="B3260" t="str">
            <v>SCI</v>
          </cell>
          <cell r="C3260">
            <v>2015</v>
          </cell>
          <cell r="D3260" t="str">
            <v>TAURANGA CITY</v>
          </cell>
          <cell r="E3260" t="str">
            <v>High Volume</v>
          </cell>
          <cell r="F3260" t="str">
            <v>All</v>
          </cell>
          <cell r="G3260">
            <v>12.852555690000001</v>
          </cell>
        </row>
        <row r="3261">
          <cell r="A3261" t="str">
            <v>SCI-TAURANGA CITY-High Volume-R</v>
          </cell>
          <cell r="B3261" t="str">
            <v>SCI</v>
          </cell>
          <cell r="C3261">
            <v>2015</v>
          </cell>
          <cell r="D3261" t="str">
            <v>TAURANGA CITY</v>
          </cell>
          <cell r="E3261" t="str">
            <v>High Volume</v>
          </cell>
          <cell r="F3261" t="str">
            <v>R</v>
          </cell>
          <cell r="G3261">
            <v>7.7022955</v>
          </cell>
        </row>
        <row r="3262">
          <cell r="A3262" t="str">
            <v>SCI-TAURANGA CITY-High Volume-U</v>
          </cell>
          <cell r="B3262" t="str">
            <v>SCI</v>
          </cell>
          <cell r="C3262">
            <v>2015</v>
          </cell>
          <cell r="D3262" t="str">
            <v>TAURANGA CITY</v>
          </cell>
          <cell r="E3262" t="str">
            <v>High Volume</v>
          </cell>
          <cell r="F3262" t="str">
            <v>U</v>
          </cell>
          <cell r="G3262">
            <v>14.574319060000001</v>
          </cell>
        </row>
        <row r="3263">
          <cell r="A3263" t="str">
            <v>SCI-TAURANGA CITY-Regional Distributor-All</v>
          </cell>
          <cell r="B3263" t="str">
            <v>SCI</v>
          </cell>
          <cell r="C3263">
            <v>2015</v>
          </cell>
          <cell r="D3263" t="str">
            <v>TAURANGA CITY</v>
          </cell>
          <cell r="E3263" t="str">
            <v>Regional Distributor</v>
          </cell>
          <cell r="F3263" t="str">
            <v>All</v>
          </cell>
          <cell r="G3263">
            <v>0</v>
          </cell>
        </row>
        <row r="3264">
          <cell r="A3264" t="str">
            <v>SCI-TAURANGA CITY-Regional Distributor-R</v>
          </cell>
          <cell r="B3264" t="str">
            <v>SCI</v>
          </cell>
          <cell r="C3264">
            <v>2015</v>
          </cell>
          <cell r="D3264" t="str">
            <v>TAURANGA CITY</v>
          </cell>
          <cell r="E3264" t="str">
            <v>Regional Distributor</v>
          </cell>
          <cell r="F3264" t="str">
            <v>R</v>
          </cell>
          <cell r="G3264">
            <v>0</v>
          </cell>
        </row>
        <row r="3265">
          <cell r="A3265" t="str">
            <v>SCI-TAURANGA CITY-Regional Strategic-All</v>
          </cell>
          <cell r="B3265" t="str">
            <v>SCI</v>
          </cell>
          <cell r="C3265">
            <v>2015</v>
          </cell>
          <cell r="D3265" t="str">
            <v>TAURANGA CITY</v>
          </cell>
          <cell r="E3265" t="str">
            <v>Regional Strategic</v>
          </cell>
          <cell r="F3265" t="str">
            <v>All</v>
          </cell>
          <cell r="G3265">
            <v>7.7035022800000004</v>
          </cell>
        </row>
        <row r="3266">
          <cell r="A3266" t="str">
            <v>SCI-TAURANGA CITY-Regional Strategic-R</v>
          </cell>
          <cell r="B3266" t="str">
            <v>SCI</v>
          </cell>
          <cell r="C3266">
            <v>2015</v>
          </cell>
          <cell r="D3266" t="str">
            <v>TAURANGA CITY</v>
          </cell>
          <cell r="E3266" t="str">
            <v>Regional Strategic</v>
          </cell>
          <cell r="F3266" t="str">
            <v>R</v>
          </cell>
          <cell r="G3266">
            <v>6.7395089600000002</v>
          </cell>
        </row>
        <row r="3267">
          <cell r="A3267" t="str">
            <v>SCI-TAURANGA CITY-Regional Strategic-U</v>
          </cell>
          <cell r="B3267" t="str">
            <v>SCI</v>
          </cell>
          <cell r="C3267">
            <v>2015</v>
          </cell>
          <cell r="D3267" t="str">
            <v>TAURANGA CITY</v>
          </cell>
          <cell r="E3267" t="str">
            <v>Regional Strategic</v>
          </cell>
          <cell r="F3267" t="str">
            <v>U</v>
          </cell>
          <cell r="G3267">
            <v>9.3077368800000002</v>
          </cell>
        </row>
        <row r="3268">
          <cell r="A3268" t="str">
            <v>SCI-Unknown-All-All</v>
          </cell>
          <cell r="B3268" t="str">
            <v>SCI</v>
          </cell>
          <cell r="C3268">
            <v>2015</v>
          </cell>
          <cell r="D3268" t="str">
            <v>Unknown</v>
          </cell>
          <cell r="E3268" t="str">
            <v>All</v>
          </cell>
          <cell r="F3268" t="str">
            <v>All</v>
          </cell>
          <cell r="G3268">
            <v>34.651134570000004</v>
          </cell>
        </row>
        <row r="3269">
          <cell r="A3269" t="str">
            <v>SCI-Unknown-All-R</v>
          </cell>
          <cell r="B3269" t="str">
            <v>SCI</v>
          </cell>
          <cell r="C3269">
            <v>2015</v>
          </cell>
          <cell r="D3269" t="str">
            <v>Unknown</v>
          </cell>
          <cell r="E3269" t="str">
            <v>All</v>
          </cell>
          <cell r="F3269" t="str">
            <v>R</v>
          </cell>
          <cell r="G3269">
            <v>35.443706910000003</v>
          </cell>
        </row>
        <row r="3270">
          <cell r="A3270" t="str">
            <v>SCI-Unknown-All-U</v>
          </cell>
          <cell r="B3270" t="str">
            <v>SCI</v>
          </cell>
          <cell r="C3270">
            <v>2015</v>
          </cell>
          <cell r="D3270" t="str">
            <v>Unknown</v>
          </cell>
          <cell r="E3270" t="str">
            <v>All</v>
          </cell>
          <cell r="F3270" t="str">
            <v>U</v>
          </cell>
          <cell r="G3270">
            <v>19.39557739</v>
          </cell>
        </row>
        <row r="3271">
          <cell r="A3271" t="str">
            <v>SCI-Unknown-High Volume-All</v>
          </cell>
          <cell r="B3271" t="str">
            <v>SCI</v>
          </cell>
          <cell r="C3271">
            <v>2015</v>
          </cell>
          <cell r="D3271" t="str">
            <v>Unknown</v>
          </cell>
          <cell r="E3271" t="str">
            <v>High Volume</v>
          </cell>
          <cell r="F3271" t="str">
            <v>All</v>
          </cell>
          <cell r="G3271">
            <v>35.354710900000001</v>
          </cell>
        </row>
        <row r="3272">
          <cell r="A3272" t="str">
            <v>SCI-Unknown-High Volume-R</v>
          </cell>
          <cell r="B3272" t="str">
            <v>SCI</v>
          </cell>
          <cell r="C3272">
            <v>2015</v>
          </cell>
          <cell r="D3272" t="str">
            <v>Unknown</v>
          </cell>
          <cell r="E3272" t="str">
            <v>High Volume</v>
          </cell>
          <cell r="F3272" t="str">
            <v>R</v>
          </cell>
          <cell r="G3272">
            <v>36.201564529999999</v>
          </cell>
        </row>
        <row r="3273">
          <cell r="A3273" t="str">
            <v>SCI-Unknown-High Volume-U</v>
          </cell>
          <cell r="B3273" t="str">
            <v>SCI</v>
          </cell>
          <cell r="C3273">
            <v>2015</v>
          </cell>
          <cell r="D3273" t="str">
            <v>Unknown</v>
          </cell>
          <cell r="E3273" t="str">
            <v>High Volume</v>
          </cell>
          <cell r="F3273" t="str">
            <v>U</v>
          </cell>
          <cell r="G3273">
            <v>19.39557739</v>
          </cell>
        </row>
        <row r="3274">
          <cell r="A3274" t="str">
            <v>SCI-Unknown-Regional Strategic-All</v>
          </cell>
          <cell r="B3274" t="str">
            <v>SCI</v>
          </cell>
          <cell r="C3274">
            <v>2015</v>
          </cell>
          <cell r="D3274" t="str">
            <v>Unknown</v>
          </cell>
          <cell r="E3274" t="str">
            <v>Regional Strategic</v>
          </cell>
          <cell r="F3274" t="str">
            <v>All</v>
          </cell>
        </row>
        <row r="3275">
          <cell r="A3275" t="str">
            <v>SCI-Unknown-Regional Strategic-R</v>
          </cell>
          <cell r="B3275" t="str">
            <v>SCI</v>
          </cell>
          <cell r="C3275">
            <v>2015</v>
          </cell>
          <cell r="D3275" t="str">
            <v>Unknown</v>
          </cell>
          <cell r="E3275" t="str">
            <v>Regional Strategic</v>
          </cell>
          <cell r="F3275" t="str">
            <v>R</v>
          </cell>
        </row>
        <row r="3276">
          <cell r="A3276" t="str">
            <v>SCI-WELLINGTON-All-All</v>
          </cell>
          <cell r="B3276" t="str">
            <v>SCI</v>
          </cell>
          <cell r="C3276">
            <v>2015</v>
          </cell>
          <cell r="D3276" t="str">
            <v>WELLINGTON</v>
          </cell>
          <cell r="E3276" t="str">
            <v>All</v>
          </cell>
          <cell r="F3276" t="str">
            <v>All</v>
          </cell>
          <cell r="G3276">
            <v>10.41195456</v>
          </cell>
        </row>
        <row r="3277">
          <cell r="A3277" t="str">
            <v>SCI-WELLINGTON-All-R</v>
          </cell>
          <cell r="B3277" t="str">
            <v>SCI</v>
          </cell>
          <cell r="C3277">
            <v>2015</v>
          </cell>
          <cell r="D3277" t="str">
            <v>WELLINGTON</v>
          </cell>
          <cell r="E3277" t="str">
            <v>All</v>
          </cell>
          <cell r="F3277" t="str">
            <v>R</v>
          </cell>
          <cell r="G3277">
            <v>8.6641462300000001</v>
          </cell>
        </row>
        <row r="3278">
          <cell r="A3278" t="str">
            <v>SCI-WELLINGTON-All-U</v>
          </cell>
          <cell r="B3278" t="str">
            <v>SCI</v>
          </cell>
          <cell r="C3278">
            <v>2015</v>
          </cell>
          <cell r="D3278" t="str">
            <v>WELLINGTON</v>
          </cell>
          <cell r="E3278" t="str">
            <v>All</v>
          </cell>
          <cell r="F3278" t="str">
            <v>U</v>
          </cell>
          <cell r="G3278">
            <v>20.21589767</v>
          </cell>
        </row>
        <row r="3279">
          <cell r="A3279" t="str">
            <v>SCI-WELLINGTON-High Volume-All</v>
          </cell>
          <cell r="B3279" t="str">
            <v>SCI</v>
          </cell>
          <cell r="C3279">
            <v>2015</v>
          </cell>
          <cell r="D3279" t="str">
            <v>WELLINGTON</v>
          </cell>
          <cell r="E3279" t="str">
            <v>High Volume</v>
          </cell>
          <cell r="F3279" t="str">
            <v>All</v>
          </cell>
          <cell r="G3279">
            <v>10.20469823</v>
          </cell>
        </row>
        <row r="3280">
          <cell r="A3280" t="str">
            <v>SCI-WELLINGTON-High Volume-R</v>
          </cell>
          <cell r="B3280" t="str">
            <v>SCI</v>
          </cell>
          <cell r="C3280">
            <v>2015</v>
          </cell>
          <cell r="D3280" t="str">
            <v>WELLINGTON</v>
          </cell>
          <cell r="E3280" t="str">
            <v>High Volume</v>
          </cell>
          <cell r="F3280" t="str">
            <v>R</v>
          </cell>
          <cell r="G3280">
            <v>9.0639639299999999</v>
          </cell>
        </row>
        <row r="3281">
          <cell r="A3281" t="str">
            <v>SCI-WELLINGTON-High Volume-U</v>
          </cell>
          <cell r="B3281" t="str">
            <v>SCI</v>
          </cell>
          <cell r="C3281">
            <v>2015</v>
          </cell>
          <cell r="D3281" t="str">
            <v>WELLINGTON</v>
          </cell>
          <cell r="E3281" t="str">
            <v>High Volume</v>
          </cell>
          <cell r="F3281" t="str">
            <v>U</v>
          </cell>
          <cell r="G3281">
            <v>16.651419879999999</v>
          </cell>
        </row>
        <row r="3282">
          <cell r="A3282" t="str">
            <v>SCI-WELLINGTON-National Strategic-All</v>
          </cell>
          <cell r="B3282" t="str">
            <v>SCI</v>
          </cell>
          <cell r="C3282">
            <v>2015</v>
          </cell>
          <cell r="D3282" t="str">
            <v>WELLINGTON</v>
          </cell>
          <cell r="E3282" t="str">
            <v>National Strategic</v>
          </cell>
          <cell r="F3282" t="str">
            <v>All</v>
          </cell>
          <cell r="G3282">
            <v>7.1894773299999999</v>
          </cell>
        </row>
        <row r="3283">
          <cell r="A3283" t="str">
            <v>SCI-WELLINGTON-National Strategic-R</v>
          </cell>
          <cell r="B3283" t="str">
            <v>SCI</v>
          </cell>
          <cell r="C3283">
            <v>2015</v>
          </cell>
          <cell r="D3283" t="str">
            <v>WELLINGTON</v>
          </cell>
          <cell r="E3283" t="str">
            <v>National Strategic</v>
          </cell>
          <cell r="F3283" t="str">
            <v>R</v>
          </cell>
          <cell r="G3283">
            <v>7.1894773299999999</v>
          </cell>
        </row>
        <row r="3284">
          <cell r="A3284" t="str">
            <v>SCI-WELLINGTON-Regional Distributor-All</v>
          </cell>
          <cell r="B3284" t="str">
            <v>SCI</v>
          </cell>
          <cell r="C3284">
            <v>2015</v>
          </cell>
          <cell r="D3284" t="str">
            <v>WELLINGTON</v>
          </cell>
          <cell r="E3284" t="str">
            <v>Regional Distributor</v>
          </cell>
          <cell r="F3284" t="str">
            <v>All</v>
          </cell>
          <cell r="G3284">
            <v>11.53391746</v>
          </cell>
        </row>
        <row r="3285">
          <cell r="A3285" t="str">
            <v>SCI-WELLINGTON-Regional Distributor-R</v>
          </cell>
          <cell r="B3285" t="str">
            <v>SCI</v>
          </cell>
          <cell r="C3285">
            <v>2015</v>
          </cell>
          <cell r="D3285" t="str">
            <v>WELLINGTON</v>
          </cell>
          <cell r="E3285" t="str">
            <v>Regional Distributor</v>
          </cell>
          <cell r="F3285" t="str">
            <v>R</v>
          </cell>
          <cell r="G3285">
            <v>11.287890470000001</v>
          </cell>
        </row>
        <row r="3286">
          <cell r="A3286" t="str">
            <v>SCI-WELLINGTON-Regional Distributor-U</v>
          </cell>
          <cell r="B3286" t="str">
            <v>SCI</v>
          </cell>
          <cell r="C3286">
            <v>2015</v>
          </cell>
          <cell r="D3286" t="str">
            <v>WELLINGTON</v>
          </cell>
          <cell r="E3286" t="str">
            <v>Regional Distributor</v>
          </cell>
          <cell r="F3286" t="str">
            <v>U</v>
          </cell>
          <cell r="G3286">
            <v>13.32926829</v>
          </cell>
        </row>
        <row r="3287">
          <cell r="A3287" t="str">
            <v>SCI-WELLINGTON-Regional Strategic-All</v>
          </cell>
          <cell r="B3287" t="str">
            <v>SCI</v>
          </cell>
          <cell r="C3287">
            <v>2015</v>
          </cell>
          <cell r="D3287" t="str">
            <v>WELLINGTON</v>
          </cell>
          <cell r="E3287" t="str">
            <v>Regional Strategic</v>
          </cell>
          <cell r="F3287" t="str">
            <v>All</v>
          </cell>
          <cell r="G3287">
            <v>11.403654339999999</v>
          </cell>
        </row>
        <row r="3288">
          <cell r="A3288" t="str">
            <v>SCI-WELLINGTON-Regional Strategic-R</v>
          </cell>
          <cell r="B3288" t="str">
            <v>SCI</v>
          </cell>
          <cell r="C3288">
            <v>2015</v>
          </cell>
          <cell r="D3288" t="str">
            <v>WELLINGTON</v>
          </cell>
          <cell r="E3288" t="str">
            <v>Regional Strategic</v>
          </cell>
          <cell r="F3288" t="str">
            <v>R</v>
          </cell>
          <cell r="G3288">
            <v>8.0444839399999992</v>
          </cell>
        </row>
        <row r="3289">
          <cell r="A3289" t="str">
            <v>SCI-WELLINGTON-Regional Strategic-U</v>
          </cell>
          <cell r="B3289" t="str">
            <v>SCI</v>
          </cell>
          <cell r="C3289">
            <v>2015</v>
          </cell>
          <cell r="D3289" t="str">
            <v>WELLINGTON</v>
          </cell>
          <cell r="E3289" t="str">
            <v>Regional Strategic</v>
          </cell>
          <cell r="F3289" t="str">
            <v>U</v>
          </cell>
          <cell r="G3289">
            <v>24.976576059999999</v>
          </cell>
        </row>
        <row r="3290">
          <cell r="A3290" t="str">
            <v>SCI-WEST COAST-All-All</v>
          </cell>
          <cell r="B3290" t="str">
            <v>SCI</v>
          </cell>
          <cell r="C3290">
            <v>2015</v>
          </cell>
          <cell r="D3290" t="str">
            <v>WEST COAST</v>
          </cell>
          <cell r="E3290" t="str">
            <v>All</v>
          </cell>
          <cell r="F3290" t="str">
            <v>All</v>
          </cell>
          <cell r="G3290">
            <v>7.1347802700000003</v>
          </cell>
        </row>
        <row r="3291">
          <cell r="A3291" t="str">
            <v>SCI-WEST COAST-All-R</v>
          </cell>
          <cell r="B3291" t="str">
            <v>SCI</v>
          </cell>
          <cell r="C3291">
            <v>2015</v>
          </cell>
          <cell r="D3291" t="str">
            <v>WEST COAST</v>
          </cell>
          <cell r="E3291" t="str">
            <v>All</v>
          </cell>
          <cell r="F3291" t="str">
            <v>R</v>
          </cell>
          <cell r="G3291">
            <v>6.4939868299999999</v>
          </cell>
        </row>
        <row r="3292">
          <cell r="A3292" t="str">
            <v>SCI-WEST COAST-All-U</v>
          </cell>
          <cell r="B3292" t="str">
            <v>SCI</v>
          </cell>
          <cell r="C3292">
            <v>2015</v>
          </cell>
          <cell r="D3292" t="str">
            <v>WEST COAST</v>
          </cell>
          <cell r="E3292" t="str">
            <v>All</v>
          </cell>
          <cell r="F3292" t="str">
            <v>U</v>
          </cell>
          <cell r="G3292">
            <v>16.877186500000001</v>
          </cell>
        </row>
        <row r="3293">
          <cell r="A3293" t="str">
            <v>SCI-WEST COAST-Regional Connector-All</v>
          </cell>
          <cell r="B3293" t="str">
            <v>SCI</v>
          </cell>
          <cell r="C3293">
            <v>2015</v>
          </cell>
          <cell r="D3293" t="str">
            <v>WEST COAST</v>
          </cell>
          <cell r="E3293" t="str">
            <v>Regional Connector</v>
          </cell>
          <cell r="F3293" t="str">
            <v>All</v>
          </cell>
          <cell r="G3293">
            <v>6.4913056500000001</v>
          </cell>
        </row>
        <row r="3294">
          <cell r="A3294" t="str">
            <v>SCI-WEST COAST-Regional Connector-R</v>
          </cell>
          <cell r="B3294" t="str">
            <v>SCI</v>
          </cell>
          <cell r="C3294">
            <v>2015</v>
          </cell>
          <cell r="D3294" t="str">
            <v>WEST COAST</v>
          </cell>
          <cell r="E3294" t="str">
            <v>Regional Connector</v>
          </cell>
          <cell r="F3294" t="str">
            <v>R</v>
          </cell>
          <cell r="G3294">
            <v>6.0579551800000004</v>
          </cell>
        </row>
        <row r="3295">
          <cell r="A3295" t="str">
            <v>SCI-WEST COAST-Regional Connector-U</v>
          </cell>
          <cell r="B3295" t="str">
            <v>SCI</v>
          </cell>
          <cell r="C3295">
            <v>2015</v>
          </cell>
          <cell r="D3295" t="str">
            <v>WEST COAST</v>
          </cell>
          <cell r="E3295" t="str">
            <v>Regional Connector</v>
          </cell>
          <cell r="F3295" t="str">
            <v>U</v>
          </cell>
          <cell r="G3295">
            <v>16.36182814</v>
          </cell>
        </row>
        <row r="3296">
          <cell r="A3296" t="str">
            <v>SCI-WEST COAST-Regional Distributor-All</v>
          </cell>
          <cell r="B3296" t="str">
            <v>SCI</v>
          </cell>
          <cell r="C3296">
            <v>2015</v>
          </cell>
          <cell r="D3296" t="str">
            <v>WEST COAST</v>
          </cell>
          <cell r="E3296" t="str">
            <v>Regional Distributor</v>
          </cell>
          <cell r="F3296" t="str">
            <v>All</v>
          </cell>
          <cell r="G3296">
            <v>8.2835467099999995</v>
          </cell>
        </row>
        <row r="3297">
          <cell r="A3297" t="str">
            <v>SCI-WEST COAST-Regional Distributor-R</v>
          </cell>
          <cell r="B3297" t="str">
            <v>SCI</v>
          </cell>
          <cell r="C3297">
            <v>2015</v>
          </cell>
          <cell r="D3297" t="str">
            <v>WEST COAST</v>
          </cell>
          <cell r="E3297" t="str">
            <v>Regional Distributor</v>
          </cell>
          <cell r="F3297" t="str">
            <v>R</v>
          </cell>
          <cell r="G3297">
            <v>7.5284904900000003</v>
          </cell>
        </row>
        <row r="3298">
          <cell r="A3298" t="str">
            <v>SCI-WEST COAST-Regional Distributor-U</v>
          </cell>
          <cell r="B3298" t="str">
            <v>SCI</v>
          </cell>
          <cell r="C3298">
            <v>2015</v>
          </cell>
          <cell r="D3298" t="str">
            <v>WEST COAST</v>
          </cell>
          <cell r="E3298" t="str">
            <v>Regional Distributor</v>
          </cell>
          <cell r="F3298" t="str">
            <v>U</v>
          </cell>
          <cell r="G3298">
            <v>14.810534880000001</v>
          </cell>
        </row>
        <row r="3299">
          <cell r="A3299" t="str">
            <v>SCI-WEST COAST-Regional Strategic-All</v>
          </cell>
          <cell r="B3299" t="str">
            <v>SCI</v>
          </cell>
          <cell r="C3299">
            <v>2015</v>
          </cell>
          <cell r="D3299" t="str">
            <v>WEST COAST</v>
          </cell>
          <cell r="E3299" t="str">
            <v>Regional Strategic</v>
          </cell>
          <cell r="F3299" t="str">
            <v>All</v>
          </cell>
          <cell r="G3299">
            <v>7.7281900500000003</v>
          </cell>
        </row>
        <row r="3300">
          <cell r="A3300" t="str">
            <v>SCI-WEST COAST-Regional Strategic-R</v>
          </cell>
          <cell r="B3300" t="str">
            <v>SCI</v>
          </cell>
          <cell r="C3300">
            <v>2015</v>
          </cell>
          <cell r="D3300" t="str">
            <v>WEST COAST</v>
          </cell>
          <cell r="E3300" t="str">
            <v>Regional Strategic</v>
          </cell>
          <cell r="F3300" t="str">
            <v>R</v>
          </cell>
          <cell r="G3300">
            <v>6.2637402599999996</v>
          </cell>
        </row>
        <row r="3301">
          <cell r="A3301" t="str">
            <v>SCI-WEST COAST-Regional Strategic-U</v>
          </cell>
          <cell r="B3301" t="str">
            <v>SCI</v>
          </cell>
          <cell r="C3301">
            <v>2015</v>
          </cell>
          <cell r="D3301" t="str">
            <v>WEST COAST</v>
          </cell>
          <cell r="E3301" t="str">
            <v>Regional Strategic</v>
          </cell>
          <cell r="F3301" t="str">
            <v>U</v>
          </cell>
          <cell r="G3301">
            <v>31.947333180000001</v>
          </cell>
        </row>
        <row r="3302">
          <cell r="A3302" t="str">
            <v>SCI-WEST WAIKATO-All-All</v>
          </cell>
          <cell r="B3302" t="str">
            <v>SCI</v>
          </cell>
          <cell r="C3302">
            <v>2015</v>
          </cell>
          <cell r="D3302" t="str">
            <v>WEST WAIKATO</v>
          </cell>
          <cell r="E3302" t="str">
            <v>All</v>
          </cell>
          <cell r="F3302" t="str">
            <v>All</v>
          </cell>
          <cell r="G3302">
            <v>4.2648035799999997</v>
          </cell>
        </row>
        <row r="3303">
          <cell r="A3303" t="str">
            <v>SCI-WEST WAIKATO-All-R</v>
          </cell>
          <cell r="B3303" t="str">
            <v>SCI</v>
          </cell>
          <cell r="C3303">
            <v>2015</v>
          </cell>
          <cell r="D3303" t="str">
            <v>WEST WAIKATO</v>
          </cell>
          <cell r="E3303" t="str">
            <v>All</v>
          </cell>
          <cell r="F3303" t="str">
            <v>R</v>
          </cell>
          <cell r="G3303">
            <v>3.9532270399999998</v>
          </cell>
        </row>
        <row r="3304">
          <cell r="A3304" t="str">
            <v>SCI-WEST WAIKATO-All-U</v>
          </cell>
          <cell r="B3304" t="str">
            <v>SCI</v>
          </cell>
          <cell r="C3304">
            <v>2015</v>
          </cell>
          <cell r="D3304" t="str">
            <v>WEST WAIKATO</v>
          </cell>
          <cell r="E3304" t="str">
            <v>All</v>
          </cell>
          <cell r="F3304" t="str">
            <v>U</v>
          </cell>
          <cell r="G3304">
            <v>6.6201830900000003</v>
          </cell>
        </row>
        <row r="3305">
          <cell r="A3305" t="str">
            <v>SCI-WEST WAIKATO-High Volume-All</v>
          </cell>
          <cell r="B3305" t="str">
            <v>SCI</v>
          </cell>
          <cell r="C3305">
            <v>2015</v>
          </cell>
          <cell r="D3305" t="str">
            <v>WEST WAIKATO</v>
          </cell>
          <cell r="E3305" t="str">
            <v>High Volume</v>
          </cell>
          <cell r="F3305" t="str">
            <v>All</v>
          </cell>
          <cell r="G3305">
            <v>5.7459473599999997</v>
          </cell>
        </row>
        <row r="3306">
          <cell r="A3306" t="str">
            <v>SCI-WEST WAIKATO-High Volume-R</v>
          </cell>
          <cell r="B3306" t="str">
            <v>SCI</v>
          </cell>
          <cell r="C3306">
            <v>2015</v>
          </cell>
          <cell r="D3306" t="str">
            <v>WEST WAIKATO</v>
          </cell>
          <cell r="E3306" t="str">
            <v>High Volume</v>
          </cell>
          <cell r="F3306" t="str">
            <v>R</v>
          </cell>
          <cell r="G3306">
            <v>5.53964591</v>
          </cell>
        </row>
        <row r="3307">
          <cell r="A3307" t="str">
            <v>SCI-WEST WAIKATO-High Volume-U</v>
          </cell>
          <cell r="B3307" t="str">
            <v>SCI</v>
          </cell>
          <cell r="C3307">
            <v>2015</v>
          </cell>
          <cell r="D3307" t="str">
            <v>WEST WAIKATO</v>
          </cell>
          <cell r="E3307" t="str">
            <v>High Volume</v>
          </cell>
          <cell r="F3307" t="str">
            <v>U</v>
          </cell>
          <cell r="G3307">
            <v>7.4986411200000003</v>
          </cell>
        </row>
        <row r="3308">
          <cell r="A3308" t="str">
            <v>SCI-WEST WAIKATO-Regional Connector-All</v>
          </cell>
          <cell r="B3308" t="str">
            <v>SCI</v>
          </cell>
          <cell r="C3308">
            <v>2015</v>
          </cell>
          <cell r="D3308" t="str">
            <v>WEST WAIKATO</v>
          </cell>
          <cell r="E3308" t="str">
            <v>Regional Connector</v>
          </cell>
          <cell r="F3308" t="str">
            <v>All</v>
          </cell>
          <cell r="G3308">
            <v>1.66184245</v>
          </cell>
        </row>
        <row r="3309">
          <cell r="A3309" t="str">
            <v>SCI-WEST WAIKATO-Regional Connector-R</v>
          </cell>
          <cell r="B3309" t="str">
            <v>SCI</v>
          </cell>
          <cell r="C3309">
            <v>2015</v>
          </cell>
          <cell r="D3309" t="str">
            <v>WEST WAIKATO</v>
          </cell>
          <cell r="E3309" t="str">
            <v>Regional Connector</v>
          </cell>
          <cell r="F3309" t="str">
            <v>R</v>
          </cell>
          <cell r="G3309">
            <v>1.26392024</v>
          </cell>
        </row>
        <row r="3310">
          <cell r="A3310" t="str">
            <v>SCI-WEST WAIKATO-Regional Connector-U</v>
          </cell>
          <cell r="B3310" t="str">
            <v>SCI</v>
          </cell>
          <cell r="C3310">
            <v>2015</v>
          </cell>
          <cell r="D3310" t="str">
            <v>WEST WAIKATO</v>
          </cell>
          <cell r="E3310" t="str">
            <v>Regional Connector</v>
          </cell>
          <cell r="F3310" t="str">
            <v>U</v>
          </cell>
          <cell r="G3310">
            <v>4.8582730300000003</v>
          </cell>
        </row>
        <row r="3311">
          <cell r="A3311" t="str">
            <v>SCI-WEST WAIKATO-Regional Distributor-All</v>
          </cell>
          <cell r="B3311" t="str">
            <v>SCI</v>
          </cell>
          <cell r="C3311">
            <v>2015</v>
          </cell>
          <cell r="D3311" t="str">
            <v>WEST WAIKATO</v>
          </cell>
          <cell r="E3311" t="str">
            <v>Regional Distributor</v>
          </cell>
          <cell r="F3311" t="str">
            <v>All</v>
          </cell>
          <cell r="G3311">
            <v>2.6476616599999998</v>
          </cell>
        </row>
        <row r="3312">
          <cell r="A3312" t="str">
            <v>SCI-WEST WAIKATO-Regional Distributor-R</v>
          </cell>
          <cell r="B3312" t="str">
            <v>SCI</v>
          </cell>
          <cell r="C3312">
            <v>2015</v>
          </cell>
          <cell r="D3312" t="str">
            <v>WEST WAIKATO</v>
          </cell>
          <cell r="E3312" t="str">
            <v>Regional Distributor</v>
          </cell>
          <cell r="F3312" t="str">
            <v>R</v>
          </cell>
          <cell r="G3312">
            <v>2.52474993</v>
          </cell>
        </row>
        <row r="3313">
          <cell r="A3313" t="str">
            <v>SCI-WEST WAIKATO-Regional Distributor-U</v>
          </cell>
          <cell r="B3313" t="str">
            <v>SCI</v>
          </cell>
          <cell r="C3313">
            <v>2015</v>
          </cell>
          <cell r="D3313" t="str">
            <v>WEST WAIKATO</v>
          </cell>
          <cell r="E3313" t="str">
            <v>Regional Distributor</v>
          </cell>
          <cell r="F3313" t="str">
            <v>U</v>
          </cell>
          <cell r="G3313">
            <v>3.8055085700000002</v>
          </cell>
        </row>
        <row r="3314">
          <cell r="A3314" t="str">
            <v>SCI-WEST WAIKATO-Regional Strategic-All</v>
          </cell>
          <cell r="B3314" t="str">
            <v>SCI</v>
          </cell>
          <cell r="C3314">
            <v>2015</v>
          </cell>
          <cell r="D3314" t="str">
            <v>WEST WAIKATO</v>
          </cell>
          <cell r="E3314" t="str">
            <v>Regional Strategic</v>
          </cell>
          <cell r="F3314" t="str">
            <v>All</v>
          </cell>
          <cell r="G3314">
            <v>4.0779851000000003</v>
          </cell>
        </row>
        <row r="3315">
          <cell r="A3315" t="str">
            <v>SCI-WEST WAIKATO-Regional Strategic-R</v>
          </cell>
          <cell r="B3315" t="str">
            <v>SCI</v>
          </cell>
          <cell r="C3315">
            <v>2015</v>
          </cell>
          <cell r="D3315" t="str">
            <v>WEST WAIKATO</v>
          </cell>
          <cell r="E3315" t="str">
            <v>Regional Strategic</v>
          </cell>
          <cell r="F3315" t="str">
            <v>R</v>
          </cell>
          <cell r="G3315">
            <v>0.49720838000000001</v>
          </cell>
        </row>
        <row r="3316">
          <cell r="A3316" t="str">
            <v>SCI-WEST WAIKATO-Regional Strategic-U</v>
          </cell>
          <cell r="B3316" t="str">
            <v>SCI</v>
          </cell>
          <cell r="C3316">
            <v>2015</v>
          </cell>
          <cell r="D3316" t="str">
            <v>WEST WAIKATO</v>
          </cell>
          <cell r="E3316" t="str">
            <v>Regional Strategic</v>
          </cell>
          <cell r="F3316" t="str">
            <v>U</v>
          </cell>
          <cell r="G3316">
            <v>8.53512396</v>
          </cell>
        </row>
        <row r="3317">
          <cell r="A3317" t="str">
            <v>SCI-WEST WHANGANUI-All-All</v>
          </cell>
          <cell r="B3317" t="str">
            <v>SCI</v>
          </cell>
          <cell r="C3317">
            <v>2015</v>
          </cell>
          <cell r="D3317" t="str">
            <v>WEST WHANGANUI</v>
          </cell>
          <cell r="E3317" t="str">
            <v>All</v>
          </cell>
          <cell r="F3317" t="str">
            <v>All</v>
          </cell>
          <cell r="G3317">
            <v>8.0754094100000007</v>
          </cell>
        </row>
        <row r="3318">
          <cell r="A3318" t="str">
            <v>SCI-WEST WHANGANUI-All-R</v>
          </cell>
          <cell r="B3318" t="str">
            <v>SCI</v>
          </cell>
          <cell r="C3318">
            <v>2015</v>
          </cell>
          <cell r="D3318" t="str">
            <v>WEST WHANGANUI</v>
          </cell>
          <cell r="E3318" t="str">
            <v>All</v>
          </cell>
          <cell r="F3318" t="str">
            <v>R</v>
          </cell>
          <cell r="G3318">
            <v>6.2538752899999999</v>
          </cell>
        </row>
        <row r="3319">
          <cell r="A3319" t="str">
            <v>SCI-WEST WHANGANUI-All-U</v>
          </cell>
          <cell r="B3319" t="str">
            <v>SCI</v>
          </cell>
          <cell r="C3319">
            <v>2015</v>
          </cell>
          <cell r="D3319" t="str">
            <v>WEST WHANGANUI</v>
          </cell>
          <cell r="E3319" t="str">
            <v>All</v>
          </cell>
          <cell r="F3319" t="str">
            <v>U</v>
          </cell>
          <cell r="G3319">
            <v>26.119596569999999</v>
          </cell>
        </row>
        <row r="3320">
          <cell r="A3320" t="str">
            <v>SCI-WEST WHANGANUI-National Strategic-All</v>
          </cell>
          <cell r="B3320" t="str">
            <v>SCI</v>
          </cell>
          <cell r="C3320">
            <v>2015</v>
          </cell>
          <cell r="D3320" t="str">
            <v>WEST WHANGANUI</v>
          </cell>
          <cell r="E3320" t="str">
            <v>National Strategic</v>
          </cell>
          <cell r="F3320" t="str">
            <v>All</v>
          </cell>
          <cell r="G3320">
            <v>3.3163690400000001</v>
          </cell>
        </row>
        <row r="3321">
          <cell r="A3321" t="str">
            <v>SCI-WEST WHANGANUI-National Strategic-R</v>
          </cell>
          <cell r="B3321" t="str">
            <v>SCI</v>
          </cell>
          <cell r="C3321">
            <v>2015</v>
          </cell>
          <cell r="D3321" t="str">
            <v>WEST WHANGANUI</v>
          </cell>
          <cell r="E3321" t="str">
            <v>National Strategic</v>
          </cell>
          <cell r="F3321" t="str">
            <v>R</v>
          </cell>
          <cell r="G3321">
            <v>2.9610647499999998</v>
          </cell>
        </row>
        <row r="3322">
          <cell r="A3322" t="str">
            <v>SCI-WEST WHANGANUI-National Strategic-U</v>
          </cell>
          <cell r="B3322" t="str">
            <v>SCI</v>
          </cell>
          <cell r="C3322">
            <v>2015</v>
          </cell>
          <cell r="D3322" t="str">
            <v>WEST WHANGANUI</v>
          </cell>
          <cell r="E3322" t="str">
            <v>National Strategic</v>
          </cell>
          <cell r="F3322" t="str">
            <v>U</v>
          </cell>
          <cell r="G3322">
            <v>16.542662109999998</v>
          </cell>
        </row>
        <row r="3323">
          <cell r="A3323" t="str">
            <v>SCI-WEST WHANGANUI-Regional Connector-All</v>
          </cell>
          <cell r="B3323" t="str">
            <v>SCI</v>
          </cell>
          <cell r="C3323">
            <v>2015</v>
          </cell>
          <cell r="D3323" t="str">
            <v>WEST WHANGANUI</v>
          </cell>
          <cell r="E3323" t="str">
            <v>Regional Connector</v>
          </cell>
          <cell r="F3323" t="str">
            <v>All</v>
          </cell>
          <cell r="G3323">
            <v>6.0696300799999996</v>
          </cell>
        </row>
        <row r="3324">
          <cell r="A3324" t="str">
            <v>SCI-WEST WHANGANUI-Regional Connector-R</v>
          </cell>
          <cell r="B3324" t="str">
            <v>SCI</v>
          </cell>
          <cell r="C3324">
            <v>2015</v>
          </cell>
          <cell r="D3324" t="str">
            <v>WEST WHANGANUI</v>
          </cell>
          <cell r="E3324" t="str">
            <v>Regional Connector</v>
          </cell>
          <cell r="F3324" t="str">
            <v>R</v>
          </cell>
          <cell r="G3324">
            <v>5.7394515300000002</v>
          </cell>
        </row>
        <row r="3325">
          <cell r="A3325" t="str">
            <v>SCI-WEST WHANGANUI-Regional Connector-U</v>
          </cell>
          <cell r="B3325" t="str">
            <v>SCI</v>
          </cell>
          <cell r="C3325">
            <v>2015</v>
          </cell>
          <cell r="D3325" t="str">
            <v>WEST WHANGANUI</v>
          </cell>
          <cell r="E3325" t="str">
            <v>Regional Connector</v>
          </cell>
          <cell r="F3325" t="str">
            <v>U</v>
          </cell>
          <cell r="G3325">
            <v>18.852817170000002</v>
          </cell>
        </row>
        <row r="3326">
          <cell r="A3326" t="str">
            <v>SCI-WEST WHANGANUI-Regional Distributor-All</v>
          </cell>
          <cell r="B3326" t="str">
            <v>SCI</v>
          </cell>
          <cell r="C3326">
            <v>2015</v>
          </cell>
          <cell r="D3326" t="str">
            <v>WEST WHANGANUI</v>
          </cell>
          <cell r="E3326" t="str">
            <v>Regional Distributor</v>
          </cell>
          <cell r="F3326" t="str">
            <v>All</v>
          </cell>
          <cell r="G3326">
            <v>7.7409263399999997</v>
          </cell>
        </row>
        <row r="3327">
          <cell r="A3327" t="str">
            <v>SCI-WEST WHANGANUI-Regional Distributor-R</v>
          </cell>
          <cell r="B3327" t="str">
            <v>SCI</v>
          </cell>
          <cell r="C3327">
            <v>2015</v>
          </cell>
          <cell r="D3327" t="str">
            <v>WEST WHANGANUI</v>
          </cell>
          <cell r="E3327" t="str">
            <v>Regional Distributor</v>
          </cell>
          <cell r="F3327" t="str">
            <v>R</v>
          </cell>
          <cell r="G3327">
            <v>6.2114262199999999</v>
          </cell>
        </row>
        <row r="3328">
          <cell r="A3328" t="str">
            <v>SCI-WEST WHANGANUI-Regional Distributor-U</v>
          </cell>
          <cell r="B3328" t="str">
            <v>SCI</v>
          </cell>
          <cell r="C3328">
            <v>2015</v>
          </cell>
          <cell r="D3328" t="str">
            <v>WEST WHANGANUI</v>
          </cell>
          <cell r="E3328" t="str">
            <v>Regional Distributor</v>
          </cell>
          <cell r="F3328" t="str">
            <v>U</v>
          </cell>
          <cell r="G3328">
            <v>30.842122140000001</v>
          </cell>
        </row>
        <row r="3329">
          <cell r="A3329" t="str">
            <v>SCI-WEST WHANGANUI-Regional Strategic-All</v>
          </cell>
          <cell r="B3329" t="str">
            <v>SCI</v>
          </cell>
          <cell r="C3329">
            <v>2015</v>
          </cell>
          <cell r="D3329" t="str">
            <v>WEST WHANGANUI</v>
          </cell>
          <cell r="E3329" t="str">
            <v>Regional Strategic</v>
          </cell>
          <cell r="F3329" t="str">
            <v>All</v>
          </cell>
          <cell r="G3329">
            <v>10.032970799999999</v>
          </cell>
        </row>
        <row r="3330">
          <cell r="A3330" t="str">
            <v>SCI-WEST WHANGANUI-Regional Strategic-R</v>
          </cell>
          <cell r="B3330" t="str">
            <v>SCI</v>
          </cell>
          <cell r="C3330">
            <v>2015</v>
          </cell>
          <cell r="D3330" t="str">
            <v>WEST WHANGANUI</v>
          </cell>
          <cell r="E3330" t="str">
            <v>Regional Strategic</v>
          </cell>
          <cell r="F3330" t="str">
            <v>R</v>
          </cell>
          <cell r="G3330">
            <v>7.0678677199999997</v>
          </cell>
        </row>
        <row r="3331">
          <cell r="A3331" t="str">
            <v>SCI-WEST WHANGANUI-Regional Strategic-U</v>
          </cell>
          <cell r="B3331" t="str">
            <v>SCI</v>
          </cell>
          <cell r="C3331">
            <v>2015</v>
          </cell>
          <cell r="D3331" t="str">
            <v>WEST WHANGANUI</v>
          </cell>
          <cell r="E3331" t="str">
            <v>Regional Strategic</v>
          </cell>
          <cell r="F3331" t="str">
            <v>U</v>
          </cell>
          <cell r="G3331">
            <v>23.871322899999999</v>
          </cell>
        </row>
        <row r="3332">
          <cell r="A3332" t="str">
            <v>Skd_InL-Auckland Alliance-All-All</v>
          </cell>
          <cell r="B3332" t="str">
            <v>Skd_InL</v>
          </cell>
          <cell r="C3332">
            <v>2015</v>
          </cell>
          <cell r="D3332" t="str">
            <v>AUCK ALLIANCE</v>
          </cell>
          <cell r="E3332" t="str">
            <v>All</v>
          </cell>
          <cell r="F3332" t="str">
            <v>All</v>
          </cell>
          <cell r="G3332">
            <v>10.3212832624047</v>
          </cell>
        </row>
        <row r="3333">
          <cell r="A3333" t="str">
            <v>Skd_InL-Auckland Alliance-All-R</v>
          </cell>
          <cell r="B3333" t="str">
            <v>Skd_InL</v>
          </cell>
          <cell r="C3333">
            <v>2015</v>
          </cell>
          <cell r="D3333" t="str">
            <v>AUCK ALLIANCE</v>
          </cell>
          <cell r="E3333" t="str">
            <v>All</v>
          </cell>
          <cell r="F3333" t="str">
            <v>R</v>
          </cell>
          <cell r="G3333">
            <v>9.6922386938023504</v>
          </cell>
        </row>
        <row r="3334">
          <cell r="A3334" t="str">
            <v>Skd_InL-Auckland Alliance-All-U</v>
          </cell>
          <cell r="B3334" t="str">
            <v>Skd_InL</v>
          </cell>
          <cell r="C3334">
            <v>2015</v>
          </cell>
          <cell r="D3334" t="str">
            <v>AUCK ALLIANCE</v>
          </cell>
          <cell r="E3334" t="str">
            <v>All</v>
          </cell>
          <cell r="F3334" t="str">
            <v>U</v>
          </cell>
          <cell r="G3334">
            <v>27.431585888559201</v>
          </cell>
        </row>
        <row r="3335">
          <cell r="A3335" t="str">
            <v>Skd_InL-Auckland Alliance-High Volume-All</v>
          </cell>
          <cell r="B3335" t="str">
            <v>Skd_InL</v>
          </cell>
          <cell r="C3335">
            <v>2015</v>
          </cell>
          <cell r="D3335" t="str">
            <v>AUCK ALLIANCE</v>
          </cell>
          <cell r="E3335" t="str">
            <v>High Volume</v>
          </cell>
          <cell r="F3335" t="str">
            <v>All</v>
          </cell>
          <cell r="G3335">
            <v>9.6539667229322408</v>
          </cell>
        </row>
        <row r="3336">
          <cell r="A3336" t="str">
            <v>Skd_InL-Auckland Alliance-High Volume-R</v>
          </cell>
          <cell r="B3336" t="str">
            <v>Skd_InL</v>
          </cell>
          <cell r="C3336">
            <v>2015</v>
          </cell>
          <cell r="D3336" t="str">
            <v>AUCK ALLIANCE</v>
          </cell>
          <cell r="E3336" t="str">
            <v>High Volume</v>
          </cell>
          <cell r="F3336" t="str">
            <v>R</v>
          </cell>
          <cell r="G3336">
            <v>9.0726082039938891</v>
          </cell>
        </row>
        <row r="3337">
          <cell r="A3337" t="str">
            <v>Skd_InL-Auckland Alliance-High Volume-U</v>
          </cell>
          <cell r="B3337" t="str">
            <v>Skd_InL</v>
          </cell>
          <cell r="C3337">
            <v>2015</v>
          </cell>
          <cell r="D3337" t="str">
            <v>AUCK ALLIANCE</v>
          </cell>
          <cell r="E3337" t="str">
            <v>High Volume</v>
          </cell>
          <cell r="F3337" t="str">
            <v>U</v>
          </cell>
          <cell r="G3337">
            <v>28.617754357519299</v>
          </cell>
        </row>
        <row r="3338">
          <cell r="A3338" t="str">
            <v>Skd_InL-Auckland Alliance-Regional Connector-All</v>
          </cell>
          <cell r="B3338" t="str">
            <v>Skd_InL</v>
          </cell>
          <cell r="C3338">
            <v>2015</v>
          </cell>
          <cell r="D3338" t="str">
            <v>AUCK ALLIANCE</v>
          </cell>
          <cell r="E3338" t="str">
            <v>Regional Connector</v>
          </cell>
          <cell r="F3338" t="str">
            <v>All</v>
          </cell>
          <cell r="G3338">
            <v>31.7158385093168</v>
          </cell>
        </row>
        <row r="3339">
          <cell r="A3339" t="str">
            <v>Skd_InL-Auckland Alliance-Regional Connector-R</v>
          </cell>
          <cell r="B3339" t="str">
            <v>Skd_InL</v>
          </cell>
          <cell r="C3339">
            <v>2015</v>
          </cell>
          <cell r="D3339" t="str">
            <v>AUCK ALLIANCE</v>
          </cell>
          <cell r="E3339" t="str">
            <v>Regional Connector</v>
          </cell>
          <cell r="F3339" t="str">
            <v>R</v>
          </cell>
          <cell r="G3339">
            <v>34.378109452736297</v>
          </cell>
        </row>
        <row r="3340">
          <cell r="A3340" t="str">
            <v>Skd_InL-Auckland Alliance-Regional Connector-U</v>
          </cell>
          <cell r="B3340" t="str">
            <v>Skd_InL</v>
          </cell>
          <cell r="C3340">
            <v>2015</v>
          </cell>
          <cell r="D3340" t="str">
            <v>AUCK ALLIANCE</v>
          </cell>
          <cell r="E3340" t="str">
            <v>Regional Connector</v>
          </cell>
          <cell r="F3340" t="str">
            <v>U</v>
          </cell>
          <cell r="G3340">
            <v>22.261484098939899</v>
          </cell>
        </row>
        <row r="3341">
          <cell r="A3341" t="str">
            <v>Skd_InL-Auckland Alliance-Regional Distributor-All</v>
          </cell>
          <cell r="B3341" t="str">
            <v>Skd_InL</v>
          </cell>
          <cell r="C3341">
            <v>2015</v>
          </cell>
          <cell r="D3341" t="str">
            <v>AUCK ALLIANCE</v>
          </cell>
          <cell r="E3341" t="str">
            <v>Regional Distributor</v>
          </cell>
          <cell r="F3341" t="str">
            <v>All</v>
          </cell>
          <cell r="G3341">
            <v>25</v>
          </cell>
        </row>
        <row r="3342">
          <cell r="A3342" t="str">
            <v>Skd_InL-Auckland Alliance-Regional Distributor-R</v>
          </cell>
          <cell r="B3342" t="str">
            <v>Skd_InL</v>
          </cell>
          <cell r="C3342">
            <v>2015</v>
          </cell>
          <cell r="D3342" t="str">
            <v>AUCK ALLIANCE</v>
          </cell>
          <cell r="E3342" t="str">
            <v>Regional Distributor</v>
          </cell>
          <cell r="F3342" t="str">
            <v>R</v>
          </cell>
          <cell r="G3342">
            <v>25</v>
          </cell>
        </row>
        <row r="3343">
          <cell r="A3343" t="str">
            <v>Skd_InL-BOP EAST-All-All</v>
          </cell>
          <cell r="B3343" t="str">
            <v>Skd_InL</v>
          </cell>
          <cell r="C3343">
            <v>2015</v>
          </cell>
          <cell r="D3343" t="str">
            <v>BOP EAST</v>
          </cell>
          <cell r="E3343" t="str">
            <v>All</v>
          </cell>
          <cell r="F3343" t="str">
            <v>All</v>
          </cell>
          <cell r="G3343">
            <v>11.2567984712627</v>
          </cell>
        </row>
        <row r="3344">
          <cell r="A3344" t="str">
            <v>Skd_InL-BOP EAST-All-R</v>
          </cell>
          <cell r="B3344" t="str">
            <v>Skd_InL</v>
          </cell>
          <cell r="C3344">
            <v>2015</v>
          </cell>
          <cell r="D3344" t="str">
            <v>BOP EAST</v>
          </cell>
          <cell r="E3344" t="str">
            <v>All</v>
          </cell>
          <cell r="F3344" t="str">
            <v>R</v>
          </cell>
          <cell r="G3344">
            <v>11.103408070335799</v>
          </cell>
        </row>
        <row r="3345">
          <cell r="A3345" t="str">
            <v>Skd_InL-BOP EAST-All-U</v>
          </cell>
          <cell r="B3345" t="str">
            <v>Skd_InL</v>
          </cell>
          <cell r="C3345">
            <v>2015</v>
          </cell>
          <cell r="D3345" t="str">
            <v>BOP EAST</v>
          </cell>
          <cell r="E3345" t="str">
            <v>All</v>
          </cell>
          <cell r="F3345" t="str">
            <v>U</v>
          </cell>
          <cell r="G3345">
            <v>13.3903133903134</v>
          </cell>
        </row>
        <row r="3346">
          <cell r="A3346" t="str">
            <v>Skd_InL-BOP EAST-Regional Connector-All</v>
          </cell>
          <cell r="B3346" t="str">
            <v>Skd_InL</v>
          </cell>
          <cell r="C3346">
            <v>2015</v>
          </cell>
          <cell r="D3346" t="str">
            <v>BOP EAST</v>
          </cell>
          <cell r="E3346" t="str">
            <v>Regional Connector</v>
          </cell>
          <cell r="F3346" t="str">
            <v>All</v>
          </cell>
          <cell r="G3346">
            <v>9.6178819108667408</v>
          </cell>
        </row>
        <row r="3347">
          <cell r="A3347" t="str">
            <v>Skd_InL-BOP EAST-Regional Connector-R</v>
          </cell>
          <cell r="B3347" t="str">
            <v>Skd_InL</v>
          </cell>
          <cell r="C3347">
            <v>2015</v>
          </cell>
          <cell r="D3347" t="str">
            <v>BOP EAST</v>
          </cell>
          <cell r="E3347" t="str">
            <v>Regional Connector</v>
          </cell>
          <cell r="F3347" t="str">
            <v>R</v>
          </cell>
          <cell r="G3347">
            <v>9.4063383425085494</v>
          </cell>
        </row>
        <row r="3348">
          <cell r="A3348" t="str">
            <v>Skd_InL-BOP EAST-Regional Connector-U</v>
          </cell>
          <cell r="B3348" t="str">
            <v>Skd_InL</v>
          </cell>
          <cell r="C3348">
            <v>2015</v>
          </cell>
          <cell r="D3348" t="str">
            <v>BOP EAST</v>
          </cell>
          <cell r="E3348" t="str">
            <v>Regional Connector</v>
          </cell>
          <cell r="F3348" t="str">
            <v>U</v>
          </cell>
          <cell r="G3348">
            <v>12.3647604327666</v>
          </cell>
        </row>
        <row r="3349">
          <cell r="A3349" t="str">
            <v>Skd_InL-BOP EAST-Regional Distributor-All</v>
          </cell>
          <cell r="B3349" t="str">
            <v>Skd_InL</v>
          </cell>
          <cell r="C3349">
            <v>2015</v>
          </cell>
          <cell r="D3349" t="str">
            <v>BOP EAST</v>
          </cell>
          <cell r="E3349" t="str">
            <v>Regional Distributor</v>
          </cell>
          <cell r="F3349" t="str">
            <v>All</v>
          </cell>
          <cell r="G3349">
            <v>13.1199547696077</v>
          </cell>
        </row>
        <row r="3350">
          <cell r="A3350" t="str">
            <v>Skd_InL-BOP EAST-Regional Distributor-R</v>
          </cell>
          <cell r="B3350" t="str">
            <v>Skd_InL</v>
          </cell>
          <cell r="C3350">
            <v>2015</v>
          </cell>
          <cell r="D3350" t="str">
            <v>BOP EAST</v>
          </cell>
          <cell r="E3350" t="str">
            <v>Regional Distributor</v>
          </cell>
          <cell r="F3350" t="str">
            <v>R</v>
          </cell>
          <cell r="G3350">
            <v>13.0131940258523</v>
          </cell>
        </row>
        <row r="3351">
          <cell r="A3351" t="str">
            <v>Skd_InL-BOP EAST-Regional Distributor-U</v>
          </cell>
          <cell r="B3351" t="str">
            <v>Skd_InL</v>
          </cell>
          <cell r="C3351">
            <v>2015</v>
          </cell>
          <cell r="D3351" t="str">
            <v>BOP EAST</v>
          </cell>
          <cell r="E3351" t="str">
            <v>Regional Distributor</v>
          </cell>
          <cell r="F3351" t="str">
            <v>U</v>
          </cell>
          <cell r="G3351">
            <v>14.7341772151899</v>
          </cell>
        </row>
        <row r="3352">
          <cell r="A3352" t="str">
            <v>Skd_InL-BOP WEST-All-All</v>
          </cell>
          <cell r="B3352" t="str">
            <v>Skd_InL</v>
          </cell>
          <cell r="C3352">
            <v>2015</v>
          </cell>
          <cell r="D3352" t="str">
            <v>BOP WEST</v>
          </cell>
          <cell r="E3352" t="str">
            <v>All</v>
          </cell>
          <cell r="F3352" t="str">
            <v>All</v>
          </cell>
          <cell r="G3352">
            <v>10.7174611859654</v>
          </cell>
        </row>
        <row r="3353">
          <cell r="A3353" t="str">
            <v>Skd_InL-BOP WEST-All-R</v>
          </cell>
          <cell r="B3353" t="str">
            <v>Skd_InL</v>
          </cell>
          <cell r="C3353">
            <v>2015</v>
          </cell>
          <cell r="D3353" t="str">
            <v>BOP WEST</v>
          </cell>
          <cell r="E3353" t="str">
            <v>All</v>
          </cell>
          <cell r="F3353" t="str">
            <v>R</v>
          </cell>
          <cell r="G3353">
            <v>10.7112130771437</v>
          </cell>
        </row>
        <row r="3354">
          <cell r="A3354" t="str">
            <v>Skd_InL-BOP WEST-All-U</v>
          </cell>
          <cell r="B3354" t="str">
            <v>Skd_InL</v>
          </cell>
          <cell r="C3354">
            <v>2015</v>
          </cell>
          <cell r="D3354" t="str">
            <v>BOP WEST</v>
          </cell>
          <cell r="E3354" t="str">
            <v>All</v>
          </cell>
          <cell r="F3354" t="str">
            <v>U</v>
          </cell>
          <cell r="G3354">
            <v>10.8469539375929</v>
          </cell>
        </row>
        <row r="3355">
          <cell r="A3355" t="str">
            <v>Skd_InL-BOP WEST-High Volume-All</v>
          </cell>
          <cell r="B3355" t="str">
            <v>Skd_InL</v>
          </cell>
          <cell r="C3355">
            <v>2015</v>
          </cell>
          <cell r="D3355" t="str">
            <v>BOP WEST</v>
          </cell>
          <cell r="E3355" t="str">
            <v>High Volume</v>
          </cell>
          <cell r="F3355" t="str">
            <v>All</v>
          </cell>
          <cell r="G3355">
            <v>17.902374670184699</v>
          </cell>
        </row>
        <row r="3356">
          <cell r="A3356" t="str">
            <v>Skd_InL-BOP WEST-High Volume-R</v>
          </cell>
          <cell r="B3356" t="str">
            <v>Skd_InL</v>
          </cell>
          <cell r="C3356">
            <v>2015</v>
          </cell>
          <cell r="D3356" t="str">
            <v>BOP WEST</v>
          </cell>
          <cell r="E3356" t="str">
            <v>High Volume</v>
          </cell>
          <cell r="F3356" t="str">
            <v>R</v>
          </cell>
          <cell r="G3356">
            <v>18.812316715542501</v>
          </cell>
        </row>
        <row r="3357">
          <cell r="A3357" t="str">
            <v>Skd_InL-BOP WEST-High Volume-U</v>
          </cell>
          <cell r="B3357" t="str">
            <v>Skd_InL</v>
          </cell>
          <cell r="C3357">
            <v>2015</v>
          </cell>
          <cell r="D3357" t="str">
            <v>BOP WEST</v>
          </cell>
          <cell r="E3357" t="str">
            <v>High Volume</v>
          </cell>
          <cell r="F3357" t="str">
            <v>U</v>
          </cell>
          <cell r="G3357">
            <v>9.7368421052631593</v>
          </cell>
        </row>
        <row r="3358">
          <cell r="A3358" t="str">
            <v>Skd_InL-BOP WEST-Regional Connector-All</v>
          </cell>
          <cell r="B3358" t="str">
            <v>Skd_InL</v>
          </cell>
          <cell r="C3358">
            <v>2015</v>
          </cell>
          <cell r="D3358" t="str">
            <v>BOP WEST</v>
          </cell>
          <cell r="E3358" t="str">
            <v>Regional Connector</v>
          </cell>
          <cell r="F3358" t="str">
            <v>All</v>
          </cell>
          <cell r="G3358">
            <v>6.9992364469330601</v>
          </cell>
        </row>
        <row r="3359">
          <cell r="A3359" t="str">
            <v>Skd_InL-BOP WEST-Regional Connector-R</v>
          </cell>
          <cell r="B3359" t="str">
            <v>Skd_InL</v>
          </cell>
          <cell r="C3359">
            <v>2015</v>
          </cell>
          <cell r="D3359" t="str">
            <v>BOP WEST</v>
          </cell>
          <cell r="E3359" t="str">
            <v>Regional Connector</v>
          </cell>
          <cell r="F3359" t="str">
            <v>R</v>
          </cell>
          <cell r="G3359">
            <v>6.9992364469330601</v>
          </cell>
        </row>
        <row r="3360">
          <cell r="A3360" t="str">
            <v>Skd_InL-BOP WEST-Regional Distributor-All</v>
          </cell>
          <cell r="B3360" t="str">
            <v>Skd_InL</v>
          </cell>
          <cell r="C3360">
            <v>2015</v>
          </cell>
          <cell r="D3360" t="str">
            <v>BOP WEST</v>
          </cell>
          <cell r="E3360" t="str">
            <v>Regional Distributor</v>
          </cell>
          <cell r="F3360" t="str">
            <v>All</v>
          </cell>
          <cell r="G3360">
            <v>6.7342073897496997</v>
          </cell>
        </row>
        <row r="3361">
          <cell r="A3361" t="str">
            <v>Skd_InL-BOP WEST-Regional Distributor-R</v>
          </cell>
          <cell r="B3361" t="str">
            <v>Skd_InL</v>
          </cell>
          <cell r="C3361">
            <v>2015</v>
          </cell>
          <cell r="D3361" t="str">
            <v>BOP WEST</v>
          </cell>
          <cell r="E3361" t="str">
            <v>Regional Distributor</v>
          </cell>
          <cell r="F3361" t="str">
            <v>R</v>
          </cell>
          <cell r="G3361">
            <v>6.7342073897496997</v>
          </cell>
        </row>
        <row r="3362">
          <cell r="A3362" t="str">
            <v>Skd_InL-BOP WEST-Regional Strategic-All</v>
          </cell>
          <cell r="B3362" t="str">
            <v>Skd_InL</v>
          </cell>
          <cell r="C3362">
            <v>2015</v>
          </cell>
          <cell r="D3362" t="str">
            <v>BOP WEST</v>
          </cell>
          <cell r="E3362" t="str">
            <v>Regional Strategic</v>
          </cell>
          <cell r="F3362" t="str">
            <v>All</v>
          </cell>
          <cell r="G3362">
            <v>9.1582014331837094</v>
          </cell>
        </row>
        <row r="3363">
          <cell r="A3363" t="str">
            <v>Skd_InL-BOP WEST-Regional Strategic-R</v>
          </cell>
          <cell r="B3363" t="str">
            <v>Skd_InL</v>
          </cell>
          <cell r="C3363">
            <v>2015</v>
          </cell>
          <cell r="D3363" t="str">
            <v>BOP WEST</v>
          </cell>
          <cell r="E3363" t="str">
            <v>Regional Strategic</v>
          </cell>
          <cell r="F3363" t="str">
            <v>R</v>
          </cell>
          <cell r="G3363">
            <v>9.0068521423264194</v>
          </cell>
        </row>
        <row r="3364">
          <cell r="A3364" t="str">
            <v>Skd_InL-BOP WEST-Regional Strategic-U</v>
          </cell>
          <cell r="B3364" t="str">
            <v>Skd_InL</v>
          </cell>
          <cell r="C3364">
            <v>2015</v>
          </cell>
          <cell r="D3364" t="str">
            <v>BOP WEST</v>
          </cell>
          <cell r="E3364" t="str">
            <v>Regional Strategic</v>
          </cell>
          <cell r="F3364" t="str">
            <v>U</v>
          </cell>
          <cell r="G3364">
            <v>12.2866894197952</v>
          </cell>
        </row>
        <row r="3365">
          <cell r="A3365" t="str">
            <v>Skd_InL-CENTRAL WAIKATO-All-All</v>
          </cell>
          <cell r="B3365" t="str">
            <v>Skd_InL</v>
          </cell>
          <cell r="C3365">
            <v>2015</v>
          </cell>
          <cell r="D3365" t="str">
            <v>CENTRAL WAIKATO</v>
          </cell>
          <cell r="E3365" t="str">
            <v>All</v>
          </cell>
          <cell r="F3365" t="str">
            <v>All</v>
          </cell>
          <cell r="G3365">
            <v>15.799590070599001</v>
          </cell>
        </row>
        <row r="3366">
          <cell r="A3366" t="str">
            <v>Skd_InL-CENTRAL WAIKATO-All-R</v>
          </cell>
          <cell r="B3366" t="str">
            <v>Skd_InL</v>
          </cell>
          <cell r="C3366">
            <v>2015</v>
          </cell>
          <cell r="D3366" t="str">
            <v>CENTRAL WAIKATO</v>
          </cell>
          <cell r="E3366" t="str">
            <v>All</v>
          </cell>
          <cell r="F3366" t="str">
            <v>R</v>
          </cell>
          <cell r="G3366">
            <v>15.471973327776601</v>
          </cell>
        </row>
        <row r="3367">
          <cell r="A3367" t="str">
            <v>Skd_InL-CENTRAL WAIKATO-All-U</v>
          </cell>
          <cell r="B3367" t="str">
            <v>Skd_InL</v>
          </cell>
          <cell r="C3367">
            <v>2015</v>
          </cell>
          <cell r="D3367" t="str">
            <v>CENTRAL WAIKATO</v>
          </cell>
          <cell r="E3367" t="str">
            <v>All</v>
          </cell>
          <cell r="F3367" t="str">
            <v>U</v>
          </cell>
          <cell r="G3367">
            <v>24.040981653562099</v>
          </cell>
        </row>
        <row r="3368">
          <cell r="A3368" t="str">
            <v>Skd_InL-CENTRAL WAIKATO-High Volume-All</v>
          </cell>
          <cell r="B3368" t="str">
            <v>Skd_InL</v>
          </cell>
          <cell r="C3368">
            <v>2015</v>
          </cell>
          <cell r="D3368" t="str">
            <v>CENTRAL WAIKATO</v>
          </cell>
          <cell r="E3368" t="str">
            <v>High Volume</v>
          </cell>
          <cell r="F3368" t="str">
            <v>All</v>
          </cell>
          <cell r="G3368">
            <v>19.798068481123799</v>
          </cell>
        </row>
        <row r="3369">
          <cell r="A3369" t="str">
            <v>Skd_InL-CENTRAL WAIKATO-High Volume-R</v>
          </cell>
          <cell r="B3369" t="str">
            <v>Skd_InL</v>
          </cell>
          <cell r="C3369">
            <v>2015</v>
          </cell>
          <cell r="D3369" t="str">
            <v>CENTRAL WAIKATO</v>
          </cell>
          <cell r="E3369" t="str">
            <v>High Volume</v>
          </cell>
          <cell r="F3369" t="str">
            <v>R</v>
          </cell>
          <cell r="G3369">
            <v>18.390680616977701</v>
          </cell>
        </row>
        <row r="3370">
          <cell r="A3370" t="str">
            <v>Skd_InL-CENTRAL WAIKATO-High Volume-U</v>
          </cell>
          <cell r="B3370" t="str">
            <v>Skd_InL</v>
          </cell>
          <cell r="C3370">
            <v>2015</v>
          </cell>
          <cell r="D3370" t="str">
            <v>CENTRAL WAIKATO</v>
          </cell>
          <cell r="E3370" t="str">
            <v>High Volume</v>
          </cell>
          <cell r="F3370" t="str">
            <v>U</v>
          </cell>
          <cell r="G3370">
            <v>33.112244897959201</v>
          </cell>
        </row>
        <row r="3371">
          <cell r="A3371" t="str">
            <v>Skd_InL-CENTRAL WAIKATO-National Strategic-All</v>
          </cell>
          <cell r="B3371" t="str">
            <v>Skd_InL</v>
          </cell>
          <cell r="C3371">
            <v>2015</v>
          </cell>
          <cell r="D3371" t="str">
            <v>CENTRAL WAIKATO</v>
          </cell>
          <cell r="E3371" t="str">
            <v>National Strategic</v>
          </cell>
          <cell r="F3371" t="str">
            <v>All</v>
          </cell>
          <cell r="G3371">
            <v>19.883536861148801</v>
          </cell>
        </row>
        <row r="3372">
          <cell r="A3372" t="str">
            <v>Skd_InL-CENTRAL WAIKATO-National Strategic-R</v>
          </cell>
          <cell r="B3372" t="str">
            <v>Skd_InL</v>
          </cell>
          <cell r="C3372">
            <v>2015</v>
          </cell>
          <cell r="D3372" t="str">
            <v>CENTRAL WAIKATO</v>
          </cell>
          <cell r="E3372" t="str">
            <v>National Strategic</v>
          </cell>
          <cell r="F3372" t="str">
            <v>R</v>
          </cell>
          <cell r="G3372">
            <v>20.092421441774501</v>
          </cell>
        </row>
        <row r="3373">
          <cell r="A3373" t="str">
            <v>Skd_InL-CENTRAL WAIKATO-National Strategic-U</v>
          </cell>
          <cell r="B3373" t="str">
            <v>Skd_InL</v>
          </cell>
          <cell r="C3373">
            <v>2015</v>
          </cell>
          <cell r="D3373" t="str">
            <v>CENTRAL WAIKATO</v>
          </cell>
          <cell r="E3373" t="str">
            <v>National Strategic</v>
          </cell>
          <cell r="F3373" t="str">
            <v>U</v>
          </cell>
          <cell r="G3373">
            <v>17.558299039780501</v>
          </cell>
        </row>
        <row r="3374">
          <cell r="A3374" t="str">
            <v>Skd_InL-CENTRAL WAIKATO-Regional Connector-All</v>
          </cell>
          <cell r="B3374" t="str">
            <v>Skd_InL</v>
          </cell>
          <cell r="C3374">
            <v>2015</v>
          </cell>
          <cell r="D3374" t="str">
            <v>CENTRAL WAIKATO</v>
          </cell>
          <cell r="E3374" t="str">
            <v>Regional Connector</v>
          </cell>
          <cell r="F3374" t="str">
            <v>All</v>
          </cell>
          <cell r="G3374">
            <v>4.6776611694152903</v>
          </cell>
        </row>
        <row r="3375">
          <cell r="A3375" t="str">
            <v>Skd_InL-CENTRAL WAIKATO-Regional Connector-R</v>
          </cell>
          <cell r="B3375" t="str">
            <v>Skd_InL</v>
          </cell>
          <cell r="C3375">
            <v>2015</v>
          </cell>
          <cell r="D3375" t="str">
            <v>CENTRAL WAIKATO</v>
          </cell>
          <cell r="E3375" t="str">
            <v>Regional Connector</v>
          </cell>
          <cell r="F3375" t="str">
            <v>R</v>
          </cell>
          <cell r="G3375">
            <v>4.6870275173873601</v>
          </cell>
        </row>
        <row r="3376">
          <cell r="A3376" t="str">
            <v>Skd_InL-CENTRAL WAIKATO-Regional Connector-U</v>
          </cell>
          <cell r="B3376" t="str">
            <v>Skd_InL</v>
          </cell>
          <cell r="C3376">
            <v>2015</v>
          </cell>
          <cell r="D3376" t="str">
            <v>CENTRAL WAIKATO</v>
          </cell>
          <cell r="E3376" t="str">
            <v>Regional Connector</v>
          </cell>
          <cell r="F3376" t="str">
            <v>U</v>
          </cell>
          <cell r="G3376">
            <v>3.5714285714285698</v>
          </cell>
        </row>
        <row r="3377">
          <cell r="A3377" t="str">
            <v>Skd_InL-CENTRAL WAIKATO-Regional Distributor-All</v>
          </cell>
          <cell r="B3377" t="str">
            <v>Skd_InL</v>
          </cell>
          <cell r="C3377">
            <v>2015</v>
          </cell>
          <cell r="D3377" t="str">
            <v>CENTRAL WAIKATO</v>
          </cell>
          <cell r="E3377" t="str">
            <v>Regional Distributor</v>
          </cell>
          <cell r="F3377" t="str">
            <v>All</v>
          </cell>
          <cell r="G3377">
            <v>12.9193466290315</v>
          </cell>
        </row>
        <row r="3378">
          <cell r="A3378" t="str">
            <v>Skd_InL-CENTRAL WAIKATO-Regional Distributor-R</v>
          </cell>
          <cell r="B3378" t="str">
            <v>Skd_InL</v>
          </cell>
          <cell r="C3378">
            <v>2015</v>
          </cell>
          <cell r="D3378" t="str">
            <v>CENTRAL WAIKATO</v>
          </cell>
          <cell r="E3378" t="str">
            <v>Regional Distributor</v>
          </cell>
          <cell r="F3378" t="str">
            <v>R</v>
          </cell>
          <cell r="G3378">
            <v>12.9187053067369</v>
          </cell>
        </row>
        <row r="3379">
          <cell r="A3379" t="str">
            <v>Skd_InL-CENTRAL WAIKATO-Regional Distributor-U</v>
          </cell>
          <cell r="B3379" t="str">
            <v>Skd_InL</v>
          </cell>
          <cell r="C3379">
            <v>2015</v>
          </cell>
          <cell r="D3379" t="str">
            <v>CENTRAL WAIKATO</v>
          </cell>
          <cell r="E3379" t="str">
            <v>Regional Distributor</v>
          </cell>
          <cell r="F3379" t="str">
            <v>U</v>
          </cell>
          <cell r="G3379">
            <v>12.957746478873201</v>
          </cell>
        </row>
        <row r="3380">
          <cell r="A3380" t="str">
            <v>Skd_InL-CENTRAL WAIKATO-Regional Strategic-All</v>
          </cell>
          <cell r="B3380" t="str">
            <v>Skd_InL</v>
          </cell>
          <cell r="C3380">
            <v>2015</v>
          </cell>
          <cell r="D3380" t="str">
            <v>CENTRAL WAIKATO</v>
          </cell>
          <cell r="E3380" t="str">
            <v>Regional Strategic</v>
          </cell>
          <cell r="F3380" t="str">
            <v>All</v>
          </cell>
          <cell r="G3380">
            <v>17.849075738717598</v>
          </cell>
        </row>
        <row r="3381">
          <cell r="A3381" t="str">
            <v>Skd_InL-CENTRAL WAIKATO-Regional Strategic-R</v>
          </cell>
          <cell r="B3381" t="str">
            <v>Skd_InL</v>
          </cell>
          <cell r="C3381">
            <v>2015</v>
          </cell>
          <cell r="D3381" t="str">
            <v>CENTRAL WAIKATO</v>
          </cell>
          <cell r="E3381" t="str">
            <v>Regional Strategic</v>
          </cell>
          <cell r="F3381" t="str">
            <v>R</v>
          </cell>
          <cell r="G3381">
            <v>17.8136531365314</v>
          </cell>
        </row>
        <row r="3382">
          <cell r="A3382" t="str">
            <v>Skd_InL-CENTRAL WAIKATO-Regional Strategic-U</v>
          </cell>
          <cell r="B3382" t="str">
            <v>Skd_InL</v>
          </cell>
          <cell r="C3382">
            <v>2015</v>
          </cell>
          <cell r="D3382" t="str">
            <v>CENTRAL WAIKATO</v>
          </cell>
          <cell r="E3382" t="str">
            <v>Regional Strategic</v>
          </cell>
          <cell r="F3382" t="str">
            <v>U</v>
          </cell>
          <cell r="G3382">
            <v>76.923076923076906</v>
          </cell>
        </row>
        <row r="3383">
          <cell r="A3383" t="str">
            <v>Skd_InL-COASTAL OTAGO-All-All</v>
          </cell>
          <cell r="B3383" t="str">
            <v>Skd_InL</v>
          </cell>
          <cell r="C3383">
            <v>2015</v>
          </cell>
          <cell r="D3383" t="str">
            <v>COASTAL OTAGO</v>
          </cell>
          <cell r="E3383" t="str">
            <v>All</v>
          </cell>
          <cell r="F3383" t="str">
            <v>All</v>
          </cell>
          <cell r="G3383">
            <v>12.1798892024668</v>
          </cell>
        </row>
        <row r="3384">
          <cell r="A3384" t="str">
            <v>Skd_InL-COASTAL OTAGO-All-R</v>
          </cell>
          <cell r="B3384" t="str">
            <v>Skd_InL</v>
          </cell>
          <cell r="C3384">
            <v>2015</v>
          </cell>
          <cell r="D3384" t="str">
            <v>COASTAL OTAGO</v>
          </cell>
          <cell r="E3384" t="str">
            <v>All</v>
          </cell>
          <cell r="F3384" t="str">
            <v>R</v>
          </cell>
          <cell r="G3384">
            <v>10.831986159562099</v>
          </cell>
        </row>
        <row r="3385">
          <cell r="A3385" t="str">
            <v>Skd_InL-COASTAL OTAGO-All-U</v>
          </cell>
          <cell r="B3385" t="str">
            <v>Skd_InL</v>
          </cell>
          <cell r="C3385">
            <v>2015</v>
          </cell>
          <cell r="D3385" t="str">
            <v>COASTAL OTAGO</v>
          </cell>
          <cell r="E3385" t="str">
            <v>All</v>
          </cell>
          <cell r="F3385" t="str">
            <v>U</v>
          </cell>
          <cell r="G3385">
            <v>27.974410103024301</v>
          </cell>
        </row>
        <row r="3386">
          <cell r="A3386" t="str">
            <v>Skd_InL-COASTAL OTAGO-National Strategic-All</v>
          </cell>
          <cell r="B3386" t="str">
            <v>Skd_InL</v>
          </cell>
          <cell r="C3386">
            <v>2015</v>
          </cell>
          <cell r="D3386" t="str">
            <v>COASTAL OTAGO</v>
          </cell>
          <cell r="E3386" t="str">
            <v>National Strategic</v>
          </cell>
          <cell r="F3386" t="str">
            <v>All</v>
          </cell>
          <cell r="G3386">
            <v>15.1384780855069</v>
          </cell>
        </row>
        <row r="3387">
          <cell r="A3387" t="str">
            <v>Skd_InL-COASTAL OTAGO-National Strategic-R</v>
          </cell>
          <cell r="B3387" t="str">
            <v>Skd_InL</v>
          </cell>
          <cell r="C3387">
            <v>2015</v>
          </cell>
          <cell r="D3387" t="str">
            <v>COASTAL OTAGO</v>
          </cell>
          <cell r="E3387" t="str">
            <v>National Strategic</v>
          </cell>
          <cell r="F3387" t="str">
            <v>R</v>
          </cell>
          <cell r="G3387">
            <v>11.5873520298721</v>
          </cell>
        </row>
        <row r="3388">
          <cell r="A3388" t="str">
            <v>Skd_InL-COASTAL OTAGO-National Strategic-U</v>
          </cell>
          <cell r="B3388" t="str">
            <v>Skd_InL</v>
          </cell>
          <cell r="C3388">
            <v>2015</v>
          </cell>
          <cell r="D3388" t="str">
            <v>COASTAL OTAGO</v>
          </cell>
          <cell r="E3388" t="str">
            <v>National Strategic</v>
          </cell>
          <cell r="F3388" t="str">
            <v>U</v>
          </cell>
          <cell r="G3388">
            <v>34.665792922673702</v>
          </cell>
        </row>
        <row r="3389">
          <cell r="A3389" t="str">
            <v>Skd_InL-COASTAL OTAGO-Regional Connector-All</v>
          </cell>
          <cell r="B3389" t="str">
            <v>Skd_InL</v>
          </cell>
          <cell r="C3389">
            <v>2015</v>
          </cell>
          <cell r="D3389" t="str">
            <v>COASTAL OTAGO</v>
          </cell>
          <cell r="E3389" t="str">
            <v>Regional Connector</v>
          </cell>
          <cell r="F3389" t="str">
            <v>All</v>
          </cell>
          <cell r="G3389">
            <v>4.60275827058127</v>
          </cell>
        </row>
        <row r="3390">
          <cell r="A3390" t="str">
            <v>Skd_InL-COASTAL OTAGO-Regional Connector-R</v>
          </cell>
          <cell r="B3390" t="str">
            <v>Skd_InL</v>
          </cell>
          <cell r="C3390">
            <v>2015</v>
          </cell>
          <cell r="D3390" t="str">
            <v>COASTAL OTAGO</v>
          </cell>
          <cell r="E3390" t="str">
            <v>Regional Connector</v>
          </cell>
          <cell r="F3390" t="str">
            <v>R</v>
          </cell>
          <cell r="G3390">
            <v>4.6539688011721099</v>
          </cell>
        </row>
        <row r="3391">
          <cell r="A3391" t="str">
            <v>Skd_InL-COASTAL OTAGO-Regional Connector-U</v>
          </cell>
          <cell r="B3391" t="str">
            <v>Skd_InL</v>
          </cell>
          <cell r="C3391">
            <v>2015</v>
          </cell>
          <cell r="D3391" t="str">
            <v>COASTAL OTAGO</v>
          </cell>
          <cell r="E3391" t="str">
            <v>Regional Connector</v>
          </cell>
          <cell r="F3391" t="str">
            <v>U</v>
          </cell>
          <cell r="G3391">
            <v>1.8518518518518501</v>
          </cell>
        </row>
        <row r="3392">
          <cell r="A3392" t="str">
            <v>Skd_InL-COASTAL OTAGO-Regional Distributor-All</v>
          </cell>
          <cell r="B3392" t="str">
            <v>Skd_InL</v>
          </cell>
          <cell r="C3392">
            <v>2015</v>
          </cell>
          <cell r="D3392" t="str">
            <v>COASTAL OTAGO</v>
          </cell>
          <cell r="E3392" t="str">
            <v>Regional Distributor</v>
          </cell>
          <cell r="F3392" t="str">
            <v>All</v>
          </cell>
          <cell r="G3392">
            <v>12.118423635649799</v>
          </cell>
        </row>
        <row r="3393">
          <cell r="A3393" t="str">
            <v>Skd_InL-COASTAL OTAGO-Regional Distributor-R</v>
          </cell>
          <cell r="B3393" t="str">
            <v>Skd_InL</v>
          </cell>
          <cell r="C3393">
            <v>2015</v>
          </cell>
          <cell r="D3393" t="str">
            <v>COASTAL OTAGO</v>
          </cell>
          <cell r="E3393" t="str">
            <v>Regional Distributor</v>
          </cell>
          <cell r="F3393" t="str">
            <v>R</v>
          </cell>
          <cell r="G3393">
            <v>11.716293929712499</v>
          </cell>
        </row>
        <row r="3394">
          <cell r="A3394" t="str">
            <v>Skd_InL-COASTAL OTAGO-Regional Distributor-U</v>
          </cell>
          <cell r="B3394" t="str">
            <v>Skd_InL</v>
          </cell>
          <cell r="C3394">
            <v>2015</v>
          </cell>
          <cell r="D3394" t="str">
            <v>COASTAL OTAGO</v>
          </cell>
          <cell r="E3394" t="str">
            <v>Regional Distributor</v>
          </cell>
          <cell r="F3394" t="str">
            <v>U</v>
          </cell>
          <cell r="G3394">
            <v>21.788567916410599</v>
          </cell>
        </row>
        <row r="3395">
          <cell r="A3395" t="str">
            <v>Skd_InL-COASTAL OTAGO-Regional Strategic-All</v>
          </cell>
          <cell r="B3395" t="str">
            <v>Skd_InL</v>
          </cell>
          <cell r="C3395">
            <v>2015</v>
          </cell>
          <cell r="D3395" t="str">
            <v>COASTAL OTAGO</v>
          </cell>
          <cell r="E3395" t="str">
            <v>Regional Strategic</v>
          </cell>
          <cell r="F3395" t="str">
            <v>All</v>
          </cell>
          <cell r="G3395">
            <v>12.3979064573124</v>
          </cell>
        </row>
        <row r="3396">
          <cell r="A3396" t="str">
            <v>Skd_InL-COASTAL OTAGO-Regional Strategic-R</v>
          </cell>
          <cell r="B3396" t="str">
            <v>Skd_InL</v>
          </cell>
          <cell r="C3396">
            <v>2015</v>
          </cell>
          <cell r="D3396" t="str">
            <v>COASTAL OTAGO</v>
          </cell>
          <cell r="E3396" t="str">
            <v>Regional Strategic</v>
          </cell>
          <cell r="F3396" t="str">
            <v>R</v>
          </cell>
          <cell r="G3396">
            <v>10.196470452535699</v>
          </cell>
        </row>
        <row r="3397">
          <cell r="A3397" t="str">
            <v>Skd_InL-COASTAL OTAGO-Regional Strategic-U</v>
          </cell>
          <cell r="B3397" t="str">
            <v>Skd_InL</v>
          </cell>
          <cell r="C3397">
            <v>2015</v>
          </cell>
          <cell r="D3397" t="str">
            <v>COASTAL OTAGO</v>
          </cell>
          <cell r="E3397" t="str">
            <v>Regional Strategic</v>
          </cell>
          <cell r="F3397" t="str">
            <v>U</v>
          </cell>
          <cell r="G3397">
            <v>26.755265797392202</v>
          </cell>
        </row>
        <row r="3398">
          <cell r="A3398" t="str">
            <v>Skd_InL-EAST WAIKATO-All-All</v>
          </cell>
          <cell r="B3398" t="str">
            <v>Skd_InL</v>
          </cell>
          <cell r="C3398">
            <v>2015</v>
          </cell>
          <cell r="D3398" t="str">
            <v>EAST WAIKATO</v>
          </cell>
          <cell r="E3398" t="str">
            <v>All</v>
          </cell>
          <cell r="F3398" t="str">
            <v>All</v>
          </cell>
          <cell r="G3398">
            <v>37.976076693602103</v>
          </cell>
        </row>
        <row r="3399">
          <cell r="A3399" t="str">
            <v>Skd_InL-EAST WAIKATO-All-R</v>
          </cell>
          <cell r="B3399" t="str">
            <v>Skd_InL</v>
          </cell>
          <cell r="C3399">
            <v>2015</v>
          </cell>
          <cell r="D3399" t="str">
            <v>EAST WAIKATO</v>
          </cell>
          <cell r="E3399" t="str">
            <v>All</v>
          </cell>
          <cell r="F3399" t="str">
            <v>R</v>
          </cell>
          <cell r="G3399">
            <v>37.691899305401897</v>
          </cell>
        </row>
        <row r="3400">
          <cell r="A3400" t="str">
            <v>Skd_InL-EAST WAIKATO-All-U</v>
          </cell>
          <cell r="B3400" t="str">
            <v>Skd_InL</v>
          </cell>
          <cell r="C3400">
            <v>2015</v>
          </cell>
          <cell r="D3400" t="str">
            <v>EAST WAIKATO</v>
          </cell>
          <cell r="E3400" t="str">
            <v>All</v>
          </cell>
          <cell r="F3400" t="str">
            <v>U</v>
          </cell>
          <cell r="G3400">
            <v>39.927101526311802</v>
          </cell>
        </row>
        <row r="3401">
          <cell r="A3401" t="str">
            <v>Skd_InL-EAST WAIKATO-High Volume-All</v>
          </cell>
          <cell r="B3401" t="str">
            <v>Skd_InL</v>
          </cell>
          <cell r="C3401">
            <v>2015</v>
          </cell>
          <cell r="D3401" t="str">
            <v>EAST WAIKATO</v>
          </cell>
          <cell r="E3401" t="str">
            <v>High Volume</v>
          </cell>
          <cell r="F3401" t="str">
            <v>All</v>
          </cell>
          <cell r="G3401">
            <v>74.5833333333333</v>
          </cell>
        </row>
        <row r="3402">
          <cell r="A3402" t="str">
            <v>Skd_InL-EAST WAIKATO-High Volume-R</v>
          </cell>
          <cell r="B3402" t="str">
            <v>Skd_InL</v>
          </cell>
          <cell r="C3402">
            <v>2015</v>
          </cell>
          <cell r="D3402" t="str">
            <v>EAST WAIKATO</v>
          </cell>
          <cell r="E3402" t="str">
            <v>High Volume</v>
          </cell>
          <cell r="F3402" t="str">
            <v>R</v>
          </cell>
          <cell r="G3402">
            <v>74.5833333333333</v>
          </cell>
        </row>
        <row r="3403">
          <cell r="A3403" t="str">
            <v>Skd_InL-EAST WAIKATO-Regional Connector-All</v>
          </cell>
          <cell r="B3403" t="str">
            <v>Skd_InL</v>
          </cell>
          <cell r="C3403">
            <v>2015</v>
          </cell>
          <cell r="D3403" t="str">
            <v>EAST WAIKATO</v>
          </cell>
          <cell r="E3403" t="str">
            <v>Regional Connector</v>
          </cell>
          <cell r="F3403" t="str">
            <v>All</v>
          </cell>
          <cell r="G3403">
            <v>32.563891178895297</v>
          </cell>
        </row>
        <row r="3404">
          <cell r="A3404" t="str">
            <v>Skd_InL-EAST WAIKATO-Regional Connector-R</v>
          </cell>
          <cell r="B3404" t="str">
            <v>Skd_InL</v>
          </cell>
          <cell r="C3404">
            <v>2015</v>
          </cell>
          <cell r="D3404" t="str">
            <v>EAST WAIKATO</v>
          </cell>
          <cell r="E3404" t="str">
            <v>Regional Connector</v>
          </cell>
          <cell r="F3404" t="str">
            <v>R</v>
          </cell>
          <cell r="G3404">
            <v>31.716774528276101</v>
          </cell>
        </row>
        <row r="3405">
          <cell r="A3405" t="str">
            <v>Skd_InL-EAST WAIKATO-Regional Connector-U</v>
          </cell>
          <cell r="B3405" t="str">
            <v>Skd_InL</v>
          </cell>
          <cell r="C3405">
            <v>2015</v>
          </cell>
          <cell r="D3405" t="str">
            <v>EAST WAIKATO</v>
          </cell>
          <cell r="E3405" t="str">
            <v>Regional Connector</v>
          </cell>
          <cell r="F3405" t="str">
            <v>U</v>
          </cell>
          <cell r="G3405">
            <v>37.881384984573202</v>
          </cell>
        </row>
        <row r="3406">
          <cell r="A3406" t="str">
            <v>Skd_InL-EAST WAIKATO-Regional Distributor-All</v>
          </cell>
          <cell r="B3406" t="str">
            <v>Skd_InL</v>
          </cell>
          <cell r="C3406">
            <v>2015</v>
          </cell>
          <cell r="D3406" t="str">
            <v>EAST WAIKATO</v>
          </cell>
          <cell r="E3406" t="str">
            <v>Regional Distributor</v>
          </cell>
          <cell r="F3406" t="str">
            <v>All</v>
          </cell>
          <cell r="G3406">
            <v>41.059751410173199</v>
          </cell>
        </row>
        <row r="3407">
          <cell r="A3407" t="str">
            <v>Skd_InL-EAST WAIKATO-Regional Distributor-R</v>
          </cell>
          <cell r="B3407" t="str">
            <v>Skd_InL</v>
          </cell>
          <cell r="C3407">
            <v>2015</v>
          </cell>
          <cell r="D3407" t="str">
            <v>EAST WAIKATO</v>
          </cell>
          <cell r="E3407" t="str">
            <v>Regional Distributor</v>
          </cell>
          <cell r="F3407" t="str">
            <v>R</v>
          </cell>
          <cell r="G3407">
            <v>41.508234614273299</v>
          </cell>
        </row>
        <row r="3408">
          <cell r="A3408" t="str">
            <v>Skd_InL-EAST WAIKATO-Regional Distributor-U</v>
          </cell>
          <cell r="B3408" t="str">
            <v>Skd_InL</v>
          </cell>
          <cell r="C3408">
            <v>2015</v>
          </cell>
          <cell r="D3408" t="str">
            <v>EAST WAIKATO</v>
          </cell>
          <cell r="E3408" t="str">
            <v>Regional Distributor</v>
          </cell>
          <cell r="F3408" t="str">
            <v>U</v>
          </cell>
          <cell r="G3408">
            <v>38.214809384164198</v>
          </cell>
        </row>
        <row r="3409">
          <cell r="A3409" t="str">
            <v>Skd_InL-EAST WAIKATO-Regional Strategic-All</v>
          </cell>
          <cell r="B3409" t="str">
            <v>Skd_InL</v>
          </cell>
          <cell r="C3409">
            <v>2015</v>
          </cell>
          <cell r="D3409" t="str">
            <v>EAST WAIKATO</v>
          </cell>
          <cell r="E3409" t="str">
            <v>Regional Strategic</v>
          </cell>
          <cell r="F3409" t="str">
            <v>All</v>
          </cell>
          <cell r="G3409">
            <v>40.703363914373099</v>
          </cell>
        </row>
        <row r="3410">
          <cell r="A3410" t="str">
            <v>Skd_InL-EAST WAIKATO-Regional Strategic-R</v>
          </cell>
          <cell r="B3410" t="str">
            <v>Skd_InL</v>
          </cell>
          <cell r="C3410">
            <v>2015</v>
          </cell>
          <cell r="D3410" t="str">
            <v>EAST WAIKATO</v>
          </cell>
          <cell r="E3410" t="str">
            <v>Regional Strategic</v>
          </cell>
          <cell r="F3410" t="str">
            <v>R</v>
          </cell>
          <cell r="G3410">
            <v>39.586269094188602</v>
          </cell>
        </row>
        <row r="3411">
          <cell r="A3411" t="str">
            <v>Skd_InL-EAST WAIKATO-Regional Strategic-U</v>
          </cell>
          <cell r="B3411" t="str">
            <v>Skd_InL</v>
          </cell>
          <cell r="C3411">
            <v>2015</v>
          </cell>
          <cell r="D3411" t="str">
            <v>EAST WAIKATO</v>
          </cell>
          <cell r="E3411" t="str">
            <v>Regional Strategic</v>
          </cell>
          <cell r="F3411" t="str">
            <v>U</v>
          </cell>
          <cell r="G3411">
            <v>51.250665247472099</v>
          </cell>
        </row>
        <row r="3412">
          <cell r="A3412" t="str">
            <v>Skd_InL-EAST WHANGANUI-All-All</v>
          </cell>
          <cell r="B3412" t="str">
            <v>Skd_InL</v>
          </cell>
          <cell r="C3412">
            <v>2015</v>
          </cell>
          <cell r="D3412" t="str">
            <v>EAST WHANGANUI</v>
          </cell>
          <cell r="E3412" t="str">
            <v>All</v>
          </cell>
          <cell r="F3412" t="str">
            <v>All</v>
          </cell>
          <cell r="G3412">
            <v>14.6832732305019</v>
          </cell>
        </row>
        <row r="3413">
          <cell r="A3413" t="str">
            <v>Skd_InL-EAST WHANGANUI-All-R</v>
          </cell>
          <cell r="B3413" t="str">
            <v>Skd_InL</v>
          </cell>
          <cell r="C3413">
            <v>2015</v>
          </cell>
          <cell r="D3413" t="str">
            <v>EAST WHANGANUI</v>
          </cell>
          <cell r="E3413" t="str">
            <v>All</v>
          </cell>
          <cell r="F3413" t="str">
            <v>R</v>
          </cell>
          <cell r="G3413">
            <v>14.2830641641205</v>
          </cell>
        </row>
        <row r="3414">
          <cell r="A3414" t="str">
            <v>Skd_InL-EAST WHANGANUI-All-U</v>
          </cell>
          <cell r="B3414" t="str">
            <v>Skd_InL</v>
          </cell>
          <cell r="C3414">
            <v>2015</v>
          </cell>
          <cell r="D3414" t="str">
            <v>EAST WHANGANUI</v>
          </cell>
          <cell r="E3414" t="str">
            <v>All</v>
          </cell>
          <cell r="F3414" t="str">
            <v>U</v>
          </cell>
          <cell r="G3414">
            <v>19.668343074622801</v>
          </cell>
        </row>
        <row r="3415">
          <cell r="A3415" t="str">
            <v>Skd_InL-EAST WHANGANUI-High Volume-All</v>
          </cell>
          <cell r="B3415" t="str">
            <v>Skd_InL</v>
          </cell>
          <cell r="C3415">
            <v>2015</v>
          </cell>
          <cell r="D3415" t="str">
            <v>EAST WHANGANUI</v>
          </cell>
          <cell r="E3415" t="str">
            <v>High Volume</v>
          </cell>
          <cell r="F3415" t="str">
            <v>All</v>
          </cell>
          <cell r="G3415">
            <v>11.8491921005386</v>
          </cell>
        </row>
        <row r="3416">
          <cell r="A3416" t="str">
            <v>Skd_InL-EAST WHANGANUI-High Volume-R</v>
          </cell>
          <cell r="B3416" t="str">
            <v>Skd_InL</v>
          </cell>
          <cell r="C3416">
            <v>2015</v>
          </cell>
          <cell r="D3416" t="str">
            <v>EAST WHANGANUI</v>
          </cell>
          <cell r="E3416" t="str">
            <v>High Volume</v>
          </cell>
          <cell r="F3416" t="str">
            <v>R</v>
          </cell>
          <cell r="G3416">
            <v>11.8491921005386</v>
          </cell>
        </row>
        <row r="3417">
          <cell r="A3417" t="str">
            <v>Skd_InL-EAST WHANGANUI-National Strategic-All</v>
          </cell>
          <cell r="B3417" t="str">
            <v>Skd_InL</v>
          </cell>
          <cell r="C3417">
            <v>2015</v>
          </cell>
          <cell r="D3417" t="str">
            <v>EAST WHANGANUI</v>
          </cell>
          <cell r="E3417" t="str">
            <v>National Strategic</v>
          </cell>
          <cell r="F3417" t="str">
            <v>All</v>
          </cell>
          <cell r="G3417">
            <v>16.4304796277621</v>
          </cell>
        </row>
        <row r="3418">
          <cell r="A3418" t="str">
            <v>Skd_InL-EAST WHANGANUI-National Strategic-R</v>
          </cell>
          <cell r="B3418" t="str">
            <v>Skd_InL</v>
          </cell>
          <cell r="C3418">
            <v>2015</v>
          </cell>
          <cell r="D3418" t="str">
            <v>EAST WHANGANUI</v>
          </cell>
          <cell r="E3418" t="str">
            <v>National Strategic</v>
          </cell>
          <cell r="F3418" t="str">
            <v>R</v>
          </cell>
          <cell r="G3418">
            <v>16.008796875592498</v>
          </cell>
        </row>
        <row r="3419">
          <cell r="A3419" t="str">
            <v>Skd_InL-EAST WHANGANUI-National Strategic-U</v>
          </cell>
          <cell r="B3419" t="str">
            <v>Skd_InL</v>
          </cell>
          <cell r="C3419">
            <v>2015</v>
          </cell>
          <cell r="D3419" t="str">
            <v>EAST WHANGANUI</v>
          </cell>
          <cell r="E3419" t="str">
            <v>National Strategic</v>
          </cell>
          <cell r="F3419" t="str">
            <v>U</v>
          </cell>
          <cell r="G3419">
            <v>22.319301032565502</v>
          </cell>
        </row>
        <row r="3420">
          <cell r="A3420" t="str">
            <v>Skd_InL-EAST WHANGANUI-Regional Connector-All</v>
          </cell>
          <cell r="B3420" t="str">
            <v>Skd_InL</v>
          </cell>
          <cell r="C3420">
            <v>2015</v>
          </cell>
          <cell r="D3420" t="str">
            <v>EAST WHANGANUI</v>
          </cell>
          <cell r="E3420" t="str">
            <v>Regional Connector</v>
          </cell>
          <cell r="F3420" t="str">
            <v>All</v>
          </cell>
          <cell r="G3420">
            <v>8.2270670505964603</v>
          </cell>
        </row>
        <row r="3421">
          <cell r="A3421" t="str">
            <v>Skd_InL-EAST WHANGANUI-Regional Connector-R</v>
          </cell>
          <cell r="B3421" t="str">
            <v>Skd_InL</v>
          </cell>
          <cell r="C3421">
            <v>2015</v>
          </cell>
          <cell r="D3421" t="str">
            <v>EAST WHANGANUI</v>
          </cell>
          <cell r="E3421" t="str">
            <v>Regional Connector</v>
          </cell>
          <cell r="F3421" t="str">
            <v>R</v>
          </cell>
          <cell r="G3421">
            <v>6.8393480791618204</v>
          </cell>
        </row>
        <row r="3422">
          <cell r="A3422" t="str">
            <v>Skd_InL-EAST WHANGANUI-Regional Connector-U</v>
          </cell>
          <cell r="B3422" t="str">
            <v>Skd_InL</v>
          </cell>
          <cell r="C3422">
            <v>2015</v>
          </cell>
          <cell r="D3422" t="str">
            <v>EAST WHANGANUI</v>
          </cell>
          <cell r="E3422" t="str">
            <v>Regional Connector</v>
          </cell>
          <cell r="F3422" t="str">
            <v>U</v>
          </cell>
          <cell r="G3422">
            <v>30.878859857482201</v>
          </cell>
        </row>
        <row r="3423">
          <cell r="A3423" t="str">
            <v>Skd_InL-EAST WHANGANUI-Regional Distributor-All</v>
          </cell>
          <cell r="B3423" t="str">
            <v>Skd_InL</v>
          </cell>
          <cell r="C3423">
            <v>2015</v>
          </cell>
          <cell r="D3423" t="str">
            <v>EAST WHANGANUI</v>
          </cell>
          <cell r="E3423" t="str">
            <v>Regional Distributor</v>
          </cell>
          <cell r="F3423" t="str">
            <v>All</v>
          </cell>
          <cell r="G3423">
            <v>17.943925233644901</v>
          </cell>
        </row>
        <row r="3424">
          <cell r="A3424" t="str">
            <v>Skd_InL-EAST WHANGANUI-Regional Distributor-R</v>
          </cell>
          <cell r="B3424" t="str">
            <v>Skd_InL</v>
          </cell>
          <cell r="C3424">
            <v>2015</v>
          </cell>
          <cell r="D3424" t="str">
            <v>EAST WHANGANUI</v>
          </cell>
          <cell r="E3424" t="str">
            <v>Regional Distributor</v>
          </cell>
          <cell r="F3424" t="str">
            <v>R</v>
          </cell>
          <cell r="G3424">
            <v>18.165960627959102</v>
          </cell>
        </row>
        <row r="3425">
          <cell r="A3425" t="str">
            <v>Skd_InL-EAST WHANGANUI-Regional Distributor-U</v>
          </cell>
          <cell r="B3425" t="str">
            <v>Skd_InL</v>
          </cell>
          <cell r="C3425">
            <v>2015</v>
          </cell>
          <cell r="D3425" t="str">
            <v>EAST WHANGANUI</v>
          </cell>
          <cell r="E3425" t="str">
            <v>Regional Distributor</v>
          </cell>
          <cell r="F3425" t="str">
            <v>U</v>
          </cell>
          <cell r="G3425">
            <v>14.6067415730337</v>
          </cell>
        </row>
        <row r="3426">
          <cell r="A3426" t="str">
            <v>Skd_InL-EAST WHANGANUI-Regional Strategic-All</v>
          </cell>
          <cell r="B3426" t="str">
            <v>Skd_InL</v>
          </cell>
          <cell r="C3426">
            <v>2015</v>
          </cell>
          <cell r="D3426" t="str">
            <v>EAST WHANGANUI</v>
          </cell>
          <cell r="E3426" t="str">
            <v>Regional Strategic</v>
          </cell>
          <cell r="F3426" t="str">
            <v>All</v>
          </cell>
          <cell r="G3426">
            <v>11.679580207436601</v>
          </cell>
        </row>
        <row r="3427">
          <cell r="A3427" t="str">
            <v>Skd_InL-EAST WHANGANUI-Regional Strategic-R</v>
          </cell>
          <cell r="B3427" t="str">
            <v>Skd_InL</v>
          </cell>
          <cell r="C3427">
            <v>2015</v>
          </cell>
          <cell r="D3427" t="str">
            <v>EAST WHANGANUI</v>
          </cell>
          <cell r="E3427" t="str">
            <v>Regional Strategic</v>
          </cell>
          <cell r="F3427" t="str">
            <v>R</v>
          </cell>
          <cell r="G3427">
            <v>11.268834987137099</v>
          </cell>
        </row>
        <row r="3428">
          <cell r="A3428" t="str">
            <v>Skd_InL-EAST WHANGANUI-Regional Strategic-U</v>
          </cell>
          <cell r="B3428" t="str">
            <v>Skd_InL</v>
          </cell>
          <cell r="C3428">
            <v>2015</v>
          </cell>
          <cell r="D3428" t="str">
            <v>EAST WHANGANUI</v>
          </cell>
          <cell r="E3428" t="str">
            <v>Regional Strategic</v>
          </cell>
          <cell r="F3428" t="str">
            <v>U</v>
          </cell>
          <cell r="G3428">
            <v>15.0857142857143</v>
          </cell>
        </row>
        <row r="3429">
          <cell r="A3429" t="str">
            <v>Skd_InL-GISBORNE-All-All</v>
          </cell>
          <cell r="B3429" t="str">
            <v>Skd_InL</v>
          </cell>
          <cell r="C3429">
            <v>2015</v>
          </cell>
          <cell r="D3429" t="str">
            <v>GISBORNE</v>
          </cell>
          <cell r="E3429" t="str">
            <v>All</v>
          </cell>
          <cell r="F3429" t="str">
            <v>All</v>
          </cell>
          <cell r="G3429">
            <v>12.438526140576499</v>
          </cell>
        </row>
        <row r="3430">
          <cell r="A3430" t="str">
            <v>Skd_InL-GISBORNE-All-R</v>
          </cell>
          <cell r="B3430" t="str">
            <v>Skd_InL</v>
          </cell>
          <cell r="C3430">
            <v>2015</v>
          </cell>
          <cell r="D3430" t="str">
            <v>GISBORNE</v>
          </cell>
          <cell r="E3430" t="str">
            <v>All</v>
          </cell>
          <cell r="F3430" t="str">
            <v>R</v>
          </cell>
          <cell r="G3430">
            <v>12.360423342072</v>
          </cell>
        </row>
        <row r="3431">
          <cell r="A3431" t="str">
            <v>Skd_InL-GISBORNE-All-U</v>
          </cell>
          <cell r="B3431" t="str">
            <v>Skd_InL</v>
          </cell>
          <cell r="C3431">
            <v>2015</v>
          </cell>
          <cell r="D3431" t="str">
            <v>GISBORNE</v>
          </cell>
          <cell r="E3431" t="str">
            <v>All</v>
          </cell>
          <cell r="F3431" t="str">
            <v>U</v>
          </cell>
          <cell r="G3431">
            <v>13.563271964577</v>
          </cell>
        </row>
        <row r="3432">
          <cell r="A3432" t="str">
            <v>Skd_InL-GISBORNE-Regional Connector-All</v>
          </cell>
          <cell r="B3432" t="str">
            <v>Skd_InL</v>
          </cell>
          <cell r="C3432">
            <v>2015</v>
          </cell>
          <cell r="D3432" t="str">
            <v>GISBORNE</v>
          </cell>
          <cell r="E3432" t="str">
            <v>Regional Connector</v>
          </cell>
          <cell r="F3432" t="str">
            <v>All</v>
          </cell>
          <cell r="G3432">
            <v>4.0333539221741797</v>
          </cell>
        </row>
        <row r="3433">
          <cell r="A3433" t="str">
            <v>Skd_InL-GISBORNE-Regional Connector-R</v>
          </cell>
          <cell r="B3433" t="str">
            <v>Skd_InL</v>
          </cell>
          <cell r="C3433">
            <v>2015</v>
          </cell>
          <cell r="D3433" t="str">
            <v>GISBORNE</v>
          </cell>
          <cell r="E3433" t="str">
            <v>Regional Connector</v>
          </cell>
          <cell r="F3433" t="str">
            <v>R</v>
          </cell>
          <cell r="G3433">
            <v>4.0797083228564199</v>
          </cell>
        </row>
        <row r="3434">
          <cell r="A3434" t="str">
            <v>Skd_InL-GISBORNE-Regional Connector-U</v>
          </cell>
          <cell r="B3434" t="str">
            <v>Skd_InL</v>
          </cell>
          <cell r="C3434">
            <v>2015</v>
          </cell>
          <cell r="D3434" t="str">
            <v>GISBORNE</v>
          </cell>
          <cell r="E3434" t="str">
            <v>Regional Connector</v>
          </cell>
          <cell r="F3434" t="str">
            <v>U</v>
          </cell>
          <cell r="G3434">
            <v>1.4184397163120599</v>
          </cell>
        </row>
        <row r="3435">
          <cell r="A3435" t="str">
            <v>Skd_InL-GISBORNE-Regional Distributor-All</v>
          </cell>
          <cell r="B3435" t="str">
            <v>Skd_InL</v>
          </cell>
          <cell r="C3435">
            <v>2015</v>
          </cell>
          <cell r="D3435" t="str">
            <v>GISBORNE</v>
          </cell>
          <cell r="E3435" t="str">
            <v>Regional Distributor</v>
          </cell>
          <cell r="F3435" t="str">
            <v>All</v>
          </cell>
          <cell r="G3435">
            <v>15.264425944037599</v>
          </cell>
        </row>
        <row r="3436">
          <cell r="A3436" t="str">
            <v>Skd_InL-GISBORNE-Regional Distributor-R</v>
          </cell>
          <cell r="B3436" t="str">
            <v>Skd_InL</v>
          </cell>
          <cell r="C3436">
            <v>2015</v>
          </cell>
          <cell r="D3436" t="str">
            <v>GISBORNE</v>
          </cell>
          <cell r="E3436" t="str">
            <v>Regional Distributor</v>
          </cell>
          <cell r="F3436" t="str">
            <v>R</v>
          </cell>
          <cell r="G3436">
            <v>15.353977632411899</v>
          </cell>
        </row>
        <row r="3437">
          <cell r="A3437" t="str">
            <v>Skd_InL-GISBORNE-Regional Distributor-U</v>
          </cell>
          <cell r="B3437" t="str">
            <v>Skd_InL</v>
          </cell>
          <cell r="C3437">
            <v>2015</v>
          </cell>
          <cell r="D3437" t="str">
            <v>GISBORNE</v>
          </cell>
          <cell r="E3437" t="str">
            <v>Regional Distributor</v>
          </cell>
          <cell r="F3437" t="str">
            <v>U</v>
          </cell>
          <cell r="G3437">
            <v>14.4175604889</v>
          </cell>
        </row>
        <row r="3438">
          <cell r="A3438" t="str">
            <v>Skd_InL-GISBORNE-Regional Strategic-All</v>
          </cell>
          <cell r="B3438" t="str">
            <v>Skd_InL</v>
          </cell>
          <cell r="C3438">
            <v>2015</v>
          </cell>
          <cell r="D3438" t="str">
            <v>GISBORNE</v>
          </cell>
          <cell r="E3438" t="str">
            <v>Regional Strategic</v>
          </cell>
          <cell r="F3438" t="str">
            <v>All</v>
          </cell>
          <cell r="G3438">
            <v>14.6476047153248</v>
          </cell>
        </row>
        <row r="3439">
          <cell r="A3439" t="str">
            <v>Skd_InL-GISBORNE-Regional Strategic-R</v>
          </cell>
          <cell r="B3439" t="str">
            <v>Skd_InL</v>
          </cell>
          <cell r="C3439">
            <v>2015</v>
          </cell>
          <cell r="D3439" t="str">
            <v>GISBORNE</v>
          </cell>
          <cell r="E3439" t="str">
            <v>Regional Strategic</v>
          </cell>
          <cell r="F3439" t="str">
            <v>R</v>
          </cell>
          <cell r="G3439">
            <v>14.6476047153248</v>
          </cell>
        </row>
        <row r="3440">
          <cell r="A3440" t="str">
            <v>Skd_InL-MARLBOROUGH-All-All</v>
          </cell>
          <cell r="B3440" t="str">
            <v>Skd_InL</v>
          </cell>
          <cell r="C3440">
            <v>2015</v>
          </cell>
          <cell r="D3440" t="str">
            <v>MARLBOROUGH</v>
          </cell>
          <cell r="E3440" t="str">
            <v>All</v>
          </cell>
          <cell r="F3440" t="str">
            <v>All</v>
          </cell>
          <cell r="G3440">
            <v>9.3374481627929402</v>
          </cell>
        </row>
        <row r="3441">
          <cell r="A3441" t="str">
            <v>Skd_InL-MARLBOROUGH-All-R</v>
          </cell>
          <cell r="B3441" t="str">
            <v>Skd_InL</v>
          </cell>
          <cell r="C3441">
            <v>2015</v>
          </cell>
          <cell r="D3441" t="str">
            <v>MARLBOROUGH</v>
          </cell>
          <cell r="E3441" t="str">
            <v>All</v>
          </cell>
          <cell r="F3441" t="str">
            <v>R</v>
          </cell>
          <cell r="G3441">
            <v>9.1453467963410393</v>
          </cell>
        </row>
        <row r="3442">
          <cell r="A3442" t="str">
            <v>Skd_InL-MARLBOROUGH-All-U</v>
          </cell>
          <cell r="B3442" t="str">
            <v>Skd_InL</v>
          </cell>
          <cell r="C3442">
            <v>2015</v>
          </cell>
          <cell r="D3442" t="str">
            <v>MARLBOROUGH</v>
          </cell>
          <cell r="E3442" t="str">
            <v>All</v>
          </cell>
          <cell r="F3442" t="str">
            <v>U</v>
          </cell>
          <cell r="G3442">
            <v>12.0608899297424</v>
          </cell>
        </row>
        <row r="3443">
          <cell r="A3443" t="str">
            <v>Skd_InL-MARLBOROUGH-National Strategic-All</v>
          </cell>
          <cell r="B3443" t="str">
            <v>Skd_InL</v>
          </cell>
          <cell r="C3443">
            <v>2015</v>
          </cell>
          <cell r="D3443" t="str">
            <v>MARLBOROUGH</v>
          </cell>
          <cell r="E3443" t="str">
            <v>National Strategic</v>
          </cell>
          <cell r="F3443" t="str">
            <v>All</v>
          </cell>
          <cell r="G3443">
            <v>12.327086122266801</v>
          </cell>
        </row>
        <row r="3444">
          <cell r="A3444" t="str">
            <v>Skd_InL-MARLBOROUGH-National Strategic-R</v>
          </cell>
          <cell r="B3444" t="str">
            <v>Skd_InL</v>
          </cell>
          <cell r="C3444">
            <v>2015</v>
          </cell>
          <cell r="D3444" t="str">
            <v>MARLBOROUGH</v>
          </cell>
          <cell r="E3444" t="str">
            <v>National Strategic</v>
          </cell>
          <cell r="F3444" t="str">
            <v>R</v>
          </cell>
          <cell r="G3444">
            <v>11.559922367782599</v>
          </cell>
        </row>
        <row r="3445">
          <cell r="A3445" t="str">
            <v>Skd_InL-MARLBOROUGH-National Strategic-U</v>
          </cell>
          <cell r="B3445" t="str">
            <v>Skd_InL</v>
          </cell>
          <cell r="C3445">
            <v>2015</v>
          </cell>
          <cell r="D3445" t="str">
            <v>MARLBOROUGH</v>
          </cell>
          <cell r="E3445" t="str">
            <v>National Strategic</v>
          </cell>
          <cell r="F3445" t="str">
            <v>U</v>
          </cell>
          <cell r="G3445">
            <v>21.1111111111111</v>
          </cell>
        </row>
        <row r="3446">
          <cell r="A3446" t="str">
            <v>Skd_InL-MARLBOROUGH-Regional Distributor-All</v>
          </cell>
          <cell r="B3446" t="str">
            <v>Skd_InL</v>
          </cell>
          <cell r="C3446">
            <v>2015</v>
          </cell>
          <cell r="D3446" t="str">
            <v>MARLBOROUGH</v>
          </cell>
          <cell r="E3446" t="str">
            <v>Regional Distributor</v>
          </cell>
          <cell r="F3446" t="str">
            <v>All</v>
          </cell>
          <cell r="G3446">
            <v>6.7236944427827998</v>
          </cell>
        </row>
        <row r="3447">
          <cell r="A3447" t="str">
            <v>Skd_InL-MARLBOROUGH-Regional Distributor-R</v>
          </cell>
          <cell r="B3447" t="str">
            <v>Skd_InL</v>
          </cell>
          <cell r="C3447">
            <v>2015</v>
          </cell>
          <cell r="D3447" t="str">
            <v>MARLBOROUGH</v>
          </cell>
          <cell r="E3447" t="str">
            <v>Regional Distributor</v>
          </cell>
          <cell r="F3447" t="str">
            <v>R</v>
          </cell>
          <cell r="G3447">
            <v>6.8540764680773201</v>
          </cell>
        </row>
        <row r="3448">
          <cell r="A3448" t="str">
            <v>Skd_InL-MARLBOROUGH-Regional Distributor-U</v>
          </cell>
          <cell r="B3448" t="str">
            <v>Skd_InL</v>
          </cell>
          <cell r="C3448">
            <v>2015</v>
          </cell>
          <cell r="D3448" t="str">
            <v>MARLBOROUGH</v>
          </cell>
          <cell r="E3448" t="str">
            <v>Regional Distributor</v>
          </cell>
          <cell r="F3448" t="str">
            <v>U</v>
          </cell>
          <cell r="G3448">
            <v>0</v>
          </cell>
        </row>
        <row r="3449">
          <cell r="A3449" t="str">
            <v>Skd_InL-MARLBOROUGH-Regional Strategic-All</v>
          </cell>
          <cell r="B3449" t="str">
            <v>Skd_InL</v>
          </cell>
          <cell r="C3449">
            <v>2015</v>
          </cell>
          <cell r="D3449" t="str">
            <v>MARLBOROUGH</v>
          </cell>
          <cell r="E3449" t="str">
            <v>Regional Strategic</v>
          </cell>
          <cell r="F3449" t="str">
            <v>All</v>
          </cell>
          <cell r="G3449">
            <v>8.7616279069767398</v>
          </cell>
        </row>
        <row r="3450">
          <cell r="A3450" t="str">
            <v>Skd_InL-MARLBOROUGH-Regional Strategic-R</v>
          </cell>
          <cell r="B3450" t="str">
            <v>Skd_InL</v>
          </cell>
          <cell r="C3450">
            <v>2015</v>
          </cell>
          <cell r="D3450" t="str">
            <v>MARLBOROUGH</v>
          </cell>
          <cell r="E3450" t="str">
            <v>Regional Strategic</v>
          </cell>
          <cell r="F3450" t="str">
            <v>R</v>
          </cell>
          <cell r="G3450">
            <v>9.0014155192381899</v>
          </cell>
        </row>
        <row r="3451">
          <cell r="A3451" t="str">
            <v>Skd_InL-MARLBOROUGH-Regional Strategic-U</v>
          </cell>
          <cell r="B3451" t="str">
            <v>Skd_InL</v>
          </cell>
          <cell r="C3451">
            <v>2015</v>
          </cell>
          <cell r="D3451" t="str">
            <v>MARLBOROUGH</v>
          </cell>
          <cell r="E3451" t="str">
            <v>Regional Strategic</v>
          </cell>
          <cell r="F3451" t="str">
            <v>U</v>
          </cell>
          <cell r="G3451">
            <v>6.5138721351025302</v>
          </cell>
        </row>
        <row r="3452">
          <cell r="A3452" t="str">
            <v>Skd_InL-NAPIER-All-All</v>
          </cell>
          <cell r="B3452" t="str">
            <v>Skd_InL</v>
          </cell>
          <cell r="C3452">
            <v>2015</v>
          </cell>
          <cell r="D3452" t="str">
            <v>NAPIER</v>
          </cell>
          <cell r="E3452" t="str">
            <v>All</v>
          </cell>
          <cell r="F3452" t="str">
            <v>All</v>
          </cell>
          <cell r="G3452">
            <v>18.8420791259725</v>
          </cell>
        </row>
        <row r="3453">
          <cell r="A3453" t="str">
            <v>Skd_InL-NAPIER-All-R</v>
          </cell>
          <cell r="B3453" t="str">
            <v>Skd_InL</v>
          </cell>
          <cell r="C3453">
            <v>2015</v>
          </cell>
          <cell r="D3453" t="str">
            <v>NAPIER</v>
          </cell>
          <cell r="E3453" t="str">
            <v>All</v>
          </cell>
          <cell r="F3453" t="str">
            <v>R</v>
          </cell>
          <cell r="G3453">
            <v>18.794256058407001</v>
          </cell>
        </row>
        <row r="3454">
          <cell r="A3454" t="str">
            <v>Skd_InL-NAPIER-All-U</v>
          </cell>
          <cell r="B3454" t="str">
            <v>Skd_InL</v>
          </cell>
          <cell r="C3454">
            <v>2015</v>
          </cell>
          <cell r="D3454" t="str">
            <v>NAPIER</v>
          </cell>
          <cell r="E3454" t="str">
            <v>All</v>
          </cell>
          <cell r="F3454" t="str">
            <v>U</v>
          </cell>
          <cell r="G3454">
            <v>19.604064470918001</v>
          </cell>
        </row>
        <row r="3455">
          <cell r="A3455" t="str">
            <v>Skd_InL-NAPIER-High Volume-All</v>
          </cell>
          <cell r="B3455" t="str">
            <v>Skd_InL</v>
          </cell>
          <cell r="C3455">
            <v>2015</v>
          </cell>
          <cell r="D3455" t="str">
            <v>NAPIER</v>
          </cell>
          <cell r="E3455" t="str">
            <v>High Volume</v>
          </cell>
          <cell r="F3455" t="str">
            <v>All</v>
          </cell>
          <cell r="G3455">
            <v>14.040114613180499</v>
          </cell>
        </row>
        <row r="3456">
          <cell r="A3456" t="str">
            <v>Skd_InL-NAPIER-High Volume-R</v>
          </cell>
          <cell r="B3456" t="str">
            <v>Skd_InL</v>
          </cell>
          <cell r="C3456">
            <v>2015</v>
          </cell>
          <cell r="D3456" t="str">
            <v>NAPIER</v>
          </cell>
          <cell r="E3456" t="str">
            <v>High Volume</v>
          </cell>
          <cell r="F3456" t="str">
            <v>R</v>
          </cell>
          <cell r="G3456">
            <v>8.7491455912508496</v>
          </cell>
        </row>
        <row r="3457">
          <cell r="A3457" t="str">
            <v>Skd_InL-NAPIER-High Volume-U</v>
          </cell>
          <cell r="B3457" t="str">
            <v>Skd_InL</v>
          </cell>
          <cell r="C3457">
            <v>2015</v>
          </cell>
          <cell r="D3457" t="str">
            <v>NAPIER</v>
          </cell>
          <cell r="E3457" t="str">
            <v>High Volume</v>
          </cell>
          <cell r="F3457" t="str">
            <v>U</v>
          </cell>
          <cell r="G3457">
            <v>19.864559819413099</v>
          </cell>
        </row>
        <row r="3458">
          <cell r="A3458" t="str">
            <v>Skd_InL-NAPIER-National Strategic-All</v>
          </cell>
          <cell r="B3458" t="str">
            <v>Skd_InL</v>
          </cell>
          <cell r="C3458">
            <v>2015</v>
          </cell>
          <cell r="D3458" t="str">
            <v>NAPIER</v>
          </cell>
          <cell r="E3458" t="str">
            <v>National Strategic</v>
          </cell>
          <cell r="F3458" t="str">
            <v>All</v>
          </cell>
          <cell r="G3458">
            <v>10.151878497202199</v>
          </cell>
        </row>
        <row r="3459">
          <cell r="A3459" t="str">
            <v>Skd_InL-NAPIER-National Strategic-R</v>
          </cell>
          <cell r="B3459" t="str">
            <v>Skd_InL</v>
          </cell>
          <cell r="C3459">
            <v>2015</v>
          </cell>
          <cell r="D3459" t="str">
            <v>NAPIER</v>
          </cell>
          <cell r="E3459" t="str">
            <v>National Strategic</v>
          </cell>
          <cell r="F3459" t="str">
            <v>R</v>
          </cell>
          <cell r="G3459">
            <v>9.1512420847540206</v>
          </cell>
        </row>
        <row r="3460">
          <cell r="A3460" t="str">
            <v>Skd_InL-NAPIER-National Strategic-U</v>
          </cell>
          <cell r="B3460" t="str">
            <v>Skd_InL</v>
          </cell>
          <cell r="C3460">
            <v>2015</v>
          </cell>
          <cell r="D3460" t="str">
            <v>NAPIER</v>
          </cell>
          <cell r="E3460" t="str">
            <v>National Strategic</v>
          </cell>
          <cell r="F3460" t="str">
            <v>U</v>
          </cell>
          <cell r="G3460">
            <v>25.2293577981651</v>
          </cell>
        </row>
        <row r="3461">
          <cell r="A3461" t="str">
            <v>Skd_InL-NAPIER-Regional Distributor-All</v>
          </cell>
          <cell r="B3461" t="str">
            <v>Skd_InL</v>
          </cell>
          <cell r="C3461">
            <v>2015</v>
          </cell>
          <cell r="D3461" t="str">
            <v>NAPIER</v>
          </cell>
          <cell r="E3461" t="str">
            <v>Regional Distributor</v>
          </cell>
          <cell r="F3461" t="str">
            <v>All</v>
          </cell>
          <cell r="G3461">
            <v>12.4339360222531</v>
          </cell>
        </row>
        <row r="3462">
          <cell r="A3462" t="str">
            <v>Skd_InL-NAPIER-Regional Distributor-R</v>
          </cell>
          <cell r="B3462" t="str">
            <v>Skd_InL</v>
          </cell>
          <cell r="C3462">
            <v>2015</v>
          </cell>
          <cell r="D3462" t="str">
            <v>NAPIER</v>
          </cell>
          <cell r="E3462" t="str">
            <v>Regional Distributor</v>
          </cell>
          <cell r="F3462" t="str">
            <v>R</v>
          </cell>
          <cell r="G3462">
            <v>12.164857079548</v>
          </cell>
        </row>
        <row r="3463">
          <cell r="A3463" t="str">
            <v>Skd_InL-NAPIER-Regional Distributor-U</v>
          </cell>
          <cell r="B3463" t="str">
            <v>Skd_InL</v>
          </cell>
          <cell r="C3463">
            <v>2015</v>
          </cell>
          <cell r="D3463" t="str">
            <v>NAPIER</v>
          </cell>
          <cell r="E3463" t="str">
            <v>Regional Distributor</v>
          </cell>
          <cell r="F3463" t="str">
            <v>U</v>
          </cell>
          <cell r="G3463">
            <v>16.7657550535077</v>
          </cell>
        </row>
        <row r="3464">
          <cell r="A3464" t="str">
            <v>Skd_InL-NAPIER-Regional Strategic-All</v>
          </cell>
          <cell r="B3464" t="str">
            <v>Skd_InL</v>
          </cell>
          <cell r="C3464">
            <v>2015</v>
          </cell>
          <cell r="D3464" t="str">
            <v>NAPIER</v>
          </cell>
          <cell r="E3464" t="str">
            <v>Regional Strategic</v>
          </cell>
          <cell r="F3464" t="str">
            <v>All</v>
          </cell>
          <cell r="G3464">
            <v>26.1945786930027</v>
          </cell>
        </row>
        <row r="3465">
          <cell r="A3465" t="str">
            <v>Skd_InL-NAPIER-Regional Strategic-R</v>
          </cell>
          <cell r="B3465" t="str">
            <v>Skd_InL</v>
          </cell>
          <cell r="C3465">
            <v>2015</v>
          </cell>
          <cell r="D3465" t="str">
            <v>NAPIER</v>
          </cell>
          <cell r="E3465" t="str">
            <v>Regional Strategic</v>
          </cell>
          <cell r="F3465" t="str">
            <v>R</v>
          </cell>
          <cell r="G3465">
            <v>26.461953330578702</v>
          </cell>
        </row>
        <row r="3466">
          <cell r="A3466" t="str">
            <v>Skd_InL-NAPIER-Regional Strategic-U</v>
          </cell>
          <cell r="B3466" t="str">
            <v>Skd_InL</v>
          </cell>
          <cell r="C3466">
            <v>2015</v>
          </cell>
          <cell r="D3466" t="str">
            <v>NAPIER</v>
          </cell>
          <cell r="E3466" t="str">
            <v>Regional Strategic</v>
          </cell>
          <cell r="F3466" t="str">
            <v>U</v>
          </cell>
          <cell r="G3466">
            <v>18.543870566272599</v>
          </cell>
        </row>
        <row r="3467">
          <cell r="A3467" t="str">
            <v>Skd_InL-National-All-All</v>
          </cell>
          <cell r="B3467" t="str">
            <v>Skd_InL</v>
          </cell>
          <cell r="C3467">
            <v>2015</v>
          </cell>
          <cell r="D3467" t="str">
            <v>National</v>
          </cell>
          <cell r="E3467" t="str">
            <v>All</v>
          </cell>
          <cell r="F3467" t="str">
            <v>All</v>
          </cell>
          <cell r="G3467">
            <v>16.531722990043399</v>
          </cell>
        </row>
        <row r="3468">
          <cell r="A3468" t="str">
            <v>Skd_InL-National-All-R</v>
          </cell>
          <cell r="B3468" t="str">
            <v>Skd_InL</v>
          </cell>
          <cell r="C3468">
            <v>2015</v>
          </cell>
          <cell r="D3468" t="str">
            <v>National</v>
          </cell>
          <cell r="E3468" t="str">
            <v>All</v>
          </cell>
          <cell r="F3468" t="str">
            <v>R</v>
          </cell>
          <cell r="G3468">
            <v>15.863934042802001</v>
          </cell>
        </row>
        <row r="3469">
          <cell r="A3469" t="str">
            <v>Skd_InL-National-All-U</v>
          </cell>
          <cell r="B3469" t="str">
            <v>Skd_InL</v>
          </cell>
          <cell r="C3469">
            <v>2015</v>
          </cell>
          <cell r="D3469" t="str">
            <v>National</v>
          </cell>
          <cell r="E3469" t="str">
            <v>All</v>
          </cell>
          <cell r="F3469" t="str">
            <v>U</v>
          </cell>
          <cell r="G3469">
            <v>24.055580870605901</v>
          </cell>
        </row>
        <row r="3470">
          <cell r="A3470" t="str">
            <v>Skd_InL-National-High Volume-All</v>
          </cell>
          <cell r="B3470" t="str">
            <v>Skd_InL</v>
          </cell>
          <cell r="C3470">
            <v>2015</v>
          </cell>
          <cell r="D3470" t="str">
            <v>National</v>
          </cell>
          <cell r="E3470" t="str">
            <v>High Volume</v>
          </cell>
          <cell r="F3470" t="str">
            <v>All</v>
          </cell>
          <cell r="G3470">
            <v>13.087460286034799</v>
          </cell>
        </row>
        <row r="3471">
          <cell r="A3471" t="str">
            <v>Skd_InL-National-High Volume-R</v>
          </cell>
          <cell r="B3471" t="str">
            <v>Skd_InL</v>
          </cell>
          <cell r="C3471">
            <v>2015</v>
          </cell>
          <cell r="D3471" t="str">
            <v>National</v>
          </cell>
          <cell r="E3471" t="str">
            <v>High Volume</v>
          </cell>
          <cell r="F3471" t="str">
            <v>R</v>
          </cell>
          <cell r="G3471">
            <v>11.602387461470601</v>
          </cell>
        </row>
        <row r="3472">
          <cell r="A3472" t="str">
            <v>Skd_InL-National-High Volume-U</v>
          </cell>
          <cell r="B3472" t="str">
            <v>Skd_InL</v>
          </cell>
          <cell r="C3472">
            <v>2015</v>
          </cell>
          <cell r="D3472" t="str">
            <v>National</v>
          </cell>
          <cell r="E3472" t="str">
            <v>High Volume</v>
          </cell>
          <cell r="F3472" t="str">
            <v>U</v>
          </cell>
          <cell r="G3472">
            <v>22.650441857202999</v>
          </cell>
        </row>
        <row r="3473">
          <cell r="A3473" t="str">
            <v>Skd_InL-National-National Strategic-All</v>
          </cell>
          <cell r="B3473" t="str">
            <v>Skd_InL</v>
          </cell>
          <cell r="C3473">
            <v>2015</v>
          </cell>
          <cell r="D3473" t="str">
            <v>National</v>
          </cell>
          <cell r="E3473" t="str">
            <v>National Strategic</v>
          </cell>
          <cell r="F3473" t="str">
            <v>All</v>
          </cell>
          <cell r="G3473">
            <v>15.306925002457801</v>
          </cell>
        </row>
        <row r="3474">
          <cell r="A3474" t="str">
            <v>Skd_InL-National-National Strategic-R</v>
          </cell>
          <cell r="B3474" t="str">
            <v>Skd_InL</v>
          </cell>
          <cell r="C3474">
            <v>2015</v>
          </cell>
          <cell r="D3474" t="str">
            <v>National</v>
          </cell>
          <cell r="E3474" t="str">
            <v>National Strategic</v>
          </cell>
          <cell r="F3474" t="str">
            <v>R</v>
          </cell>
          <cell r="G3474">
            <v>14.169808297278401</v>
          </cell>
        </row>
        <row r="3475">
          <cell r="A3475" t="str">
            <v>Skd_InL-National-National Strategic-U</v>
          </cell>
          <cell r="B3475" t="str">
            <v>Skd_InL</v>
          </cell>
          <cell r="C3475">
            <v>2015</v>
          </cell>
          <cell r="D3475" t="str">
            <v>National</v>
          </cell>
          <cell r="E3475" t="str">
            <v>National Strategic</v>
          </cell>
          <cell r="F3475" t="str">
            <v>U</v>
          </cell>
          <cell r="G3475">
            <v>25.175669740887098</v>
          </cell>
        </row>
        <row r="3476">
          <cell r="A3476" t="str">
            <v>Skd_InL-National-Regional Connector-All</v>
          </cell>
          <cell r="B3476" t="str">
            <v>Skd_InL</v>
          </cell>
          <cell r="C3476">
            <v>2015</v>
          </cell>
          <cell r="D3476" t="str">
            <v>National</v>
          </cell>
          <cell r="E3476" t="str">
            <v>Regional Connector</v>
          </cell>
          <cell r="F3476" t="str">
            <v>All</v>
          </cell>
          <cell r="G3476">
            <v>13.7294658280699</v>
          </cell>
        </row>
        <row r="3477">
          <cell r="A3477" t="str">
            <v>Skd_InL-National-Regional Connector-R</v>
          </cell>
          <cell r="B3477" t="str">
            <v>Skd_InL</v>
          </cell>
          <cell r="C3477">
            <v>2015</v>
          </cell>
          <cell r="D3477" t="str">
            <v>National</v>
          </cell>
          <cell r="E3477" t="str">
            <v>Regional Connector</v>
          </cell>
          <cell r="F3477" t="str">
            <v>R</v>
          </cell>
          <cell r="G3477">
            <v>13.073693252628001</v>
          </cell>
        </row>
        <row r="3478">
          <cell r="A3478" t="str">
            <v>Skd_InL-National-Regional Connector-U</v>
          </cell>
          <cell r="B3478" t="str">
            <v>Skd_InL</v>
          </cell>
          <cell r="C3478">
            <v>2015</v>
          </cell>
          <cell r="D3478" t="str">
            <v>National</v>
          </cell>
          <cell r="E3478" t="str">
            <v>Regional Connector</v>
          </cell>
          <cell r="F3478" t="str">
            <v>U</v>
          </cell>
          <cell r="G3478">
            <v>25.5079672877498</v>
          </cell>
        </row>
        <row r="3479">
          <cell r="A3479" t="str">
            <v>Skd_InL-National-Regional Distributor-All</v>
          </cell>
          <cell r="B3479" t="str">
            <v>Skd_InL</v>
          </cell>
          <cell r="C3479">
            <v>2015</v>
          </cell>
          <cell r="D3479" t="str">
            <v>National</v>
          </cell>
          <cell r="E3479" t="str">
            <v>Regional Distributor</v>
          </cell>
          <cell r="F3479" t="str">
            <v>All</v>
          </cell>
          <cell r="G3479">
            <v>17.000145858853699</v>
          </cell>
        </row>
        <row r="3480">
          <cell r="A3480" t="str">
            <v>Skd_InL-National-Regional Distributor-R</v>
          </cell>
          <cell r="B3480" t="str">
            <v>Skd_InL</v>
          </cell>
          <cell r="C3480">
            <v>2015</v>
          </cell>
          <cell r="D3480" t="str">
            <v>National</v>
          </cell>
          <cell r="E3480" t="str">
            <v>Regional Distributor</v>
          </cell>
          <cell r="F3480" t="str">
            <v>R</v>
          </cell>
          <cell r="G3480">
            <v>16.649674306025201</v>
          </cell>
        </row>
        <row r="3481">
          <cell r="A3481" t="str">
            <v>Skd_InL-National-Regional Distributor-U</v>
          </cell>
          <cell r="B3481" t="str">
            <v>Skd_InL</v>
          </cell>
          <cell r="C3481">
            <v>2015</v>
          </cell>
          <cell r="D3481" t="str">
            <v>National</v>
          </cell>
          <cell r="E3481" t="str">
            <v>Regional Distributor</v>
          </cell>
          <cell r="F3481" t="str">
            <v>U</v>
          </cell>
          <cell r="G3481">
            <v>21.866450143858199</v>
          </cell>
        </row>
        <row r="3482">
          <cell r="A3482" t="str">
            <v>Skd_InL-National-Regional Strategic-All</v>
          </cell>
          <cell r="B3482" t="str">
            <v>Skd_InL</v>
          </cell>
          <cell r="C3482">
            <v>2015</v>
          </cell>
          <cell r="D3482" t="str">
            <v>National</v>
          </cell>
          <cell r="E3482" t="str">
            <v>Regional Strategic</v>
          </cell>
          <cell r="F3482" t="str">
            <v>All</v>
          </cell>
          <cell r="G3482">
            <v>20.663431639427198</v>
          </cell>
        </row>
        <row r="3483">
          <cell r="A3483" t="str">
            <v>Skd_InL-National-Regional Strategic-R</v>
          </cell>
          <cell r="B3483" t="str">
            <v>Skd_InL</v>
          </cell>
          <cell r="C3483">
            <v>2015</v>
          </cell>
          <cell r="D3483" t="str">
            <v>National</v>
          </cell>
          <cell r="E3483" t="str">
            <v>Regional Strategic</v>
          </cell>
          <cell r="F3483" t="str">
            <v>R</v>
          </cell>
          <cell r="G3483">
            <v>20.054874860007001</v>
          </cell>
        </row>
        <row r="3484">
          <cell r="A3484" t="str">
            <v>Skd_InL-National-Regional Strategic-U</v>
          </cell>
          <cell r="B3484" t="str">
            <v>Skd_InL</v>
          </cell>
          <cell r="C3484">
            <v>2015</v>
          </cell>
          <cell r="D3484" t="str">
            <v>National</v>
          </cell>
          <cell r="E3484" t="str">
            <v>Regional Strategic</v>
          </cell>
          <cell r="F3484" t="str">
            <v>U</v>
          </cell>
          <cell r="G3484">
            <v>26.211520877781201</v>
          </cell>
        </row>
        <row r="3485">
          <cell r="A3485" t="str">
            <v>Skd_InL-NELSON-All-All</v>
          </cell>
          <cell r="B3485" t="str">
            <v>Skd_InL</v>
          </cell>
          <cell r="C3485">
            <v>2015</v>
          </cell>
          <cell r="D3485" t="str">
            <v>NELSON</v>
          </cell>
          <cell r="E3485" t="str">
            <v>All</v>
          </cell>
          <cell r="F3485" t="str">
            <v>All</v>
          </cell>
          <cell r="G3485">
            <v>15.6319117379199</v>
          </cell>
        </row>
        <row r="3486">
          <cell r="A3486" t="str">
            <v>Skd_InL-NELSON-All-R</v>
          </cell>
          <cell r="B3486" t="str">
            <v>Skd_InL</v>
          </cell>
          <cell r="C3486">
            <v>2015</v>
          </cell>
          <cell r="D3486" t="str">
            <v>NELSON</v>
          </cell>
          <cell r="E3486" t="str">
            <v>All</v>
          </cell>
          <cell r="F3486" t="str">
            <v>R</v>
          </cell>
          <cell r="G3486">
            <v>15.408611476373</v>
          </cell>
        </row>
        <row r="3487">
          <cell r="A3487" t="str">
            <v>Skd_InL-NELSON-All-U</v>
          </cell>
          <cell r="B3487" t="str">
            <v>Skd_InL</v>
          </cell>
          <cell r="C3487">
            <v>2015</v>
          </cell>
          <cell r="D3487" t="str">
            <v>NELSON</v>
          </cell>
          <cell r="E3487" t="str">
            <v>All</v>
          </cell>
          <cell r="F3487" t="str">
            <v>U</v>
          </cell>
          <cell r="G3487">
            <v>18.601190476190499</v>
          </cell>
        </row>
        <row r="3488">
          <cell r="A3488" t="str">
            <v>Skd_InL-NELSON-Regional Connector-All</v>
          </cell>
          <cell r="B3488" t="str">
            <v>Skd_InL</v>
          </cell>
          <cell r="C3488">
            <v>2015</v>
          </cell>
          <cell r="D3488" t="str">
            <v>NELSON</v>
          </cell>
          <cell r="E3488" t="str">
            <v>Regional Connector</v>
          </cell>
          <cell r="F3488" t="str">
            <v>All</v>
          </cell>
          <cell r="G3488">
            <v>13.2529670821826</v>
          </cell>
        </row>
        <row r="3489">
          <cell r="A3489" t="str">
            <v>Skd_InL-NELSON-Regional Connector-R</v>
          </cell>
          <cell r="B3489" t="str">
            <v>Skd_InL</v>
          </cell>
          <cell r="C3489">
            <v>2015</v>
          </cell>
          <cell r="D3489" t="str">
            <v>NELSON</v>
          </cell>
          <cell r="E3489" t="str">
            <v>Regional Connector</v>
          </cell>
          <cell r="F3489" t="str">
            <v>R</v>
          </cell>
          <cell r="G3489">
            <v>13.490069864196601</v>
          </cell>
        </row>
        <row r="3490">
          <cell r="A3490" t="str">
            <v>Skd_InL-NELSON-Regional Connector-U</v>
          </cell>
          <cell r="B3490" t="str">
            <v>Skd_InL</v>
          </cell>
          <cell r="C3490">
            <v>2015</v>
          </cell>
          <cell r="D3490" t="str">
            <v>NELSON</v>
          </cell>
          <cell r="E3490" t="str">
            <v>Regional Connector</v>
          </cell>
          <cell r="F3490" t="str">
            <v>U</v>
          </cell>
          <cell r="G3490">
            <v>8.6626139817629202</v>
          </cell>
        </row>
        <row r="3491">
          <cell r="A3491" t="str">
            <v>Skd_InL-NELSON-Regional Distributor-All</v>
          </cell>
          <cell r="B3491" t="str">
            <v>Skd_InL</v>
          </cell>
          <cell r="C3491">
            <v>2015</v>
          </cell>
          <cell r="D3491" t="str">
            <v>NELSON</v>
          </cell>
          <cell r="E3491" t="str">
            <v>Regional Distributor</v>
          </cell>
          <cell r="F3491" t="str">
            <v>All</v>
          </cell>
          <cell r="G3491">
            <v>17.3913043478261</v>
          </cell>
        </row>
        <row r="3492">
          <cell r="A3492" t="str">
            <v>Skd_InL-NELSON-Regional Distributor-R</v>
          </cell>
          <cell r="B3492" t="str">
            <v>Skd_InL</v>
          </cell>
          <cell r="C3492">
            <v>2015</v>
          </cell>
          <cell r="D3492" t="str">
            <v>NELSON</v>
          </cell>
          <cell r="E3492" t="str">
            <v>Regional Distributor</v>
          </cell>
          <cell r="F3492" t="str">
            <v>R</v>
          </cell>
          <cell r="G3492">
            <v>17.311654861558299</v>
          </cell>
        </row>
        <row r="3493">
          <cell r="A3493" t="str">
            <v>Skd_InL-NELSON-Regional Distributor-U</v>
          </cell>
          <cell r="B3493" t="str">
            <v>Skd_InL</v>
          </cell>
          <cell r="C3493">
            <v>2015</v>
          </cell>
          <cell r="D3493" t="str">
            <v>NELSON</v>
          </cell>
          <cell r="E3493" t="str">
            <v>Regional Distributor</v>
          </cell>
          <cell r="F3493" t="str">
            <v>U</v>
          </cell>
          <cell r="G3493">
            <v>18.894289185905201</v>
          </cell>
        </row>
        <row r="3494">
          <cell r="A3494" t="str">
            <v>Skd_InL-NELSON-Regional Strategic-All</v>
          </cell>
          <cell r="B3494" t="str">
            <v>Skd_InL</v>
          </cell>
          <cell r="C3494">
            <v>2015</v>
          </cell>
          <cell r="D3494" t="str">
            <v>NELSON</v>
          </cell>
          <cell r="E3494" t="str">
            <v>Regional Strategic</v>
          </cell>
          <cell r="F3494" t="str">
            <v>All</v>
          </cell>
          <cell r="G3494">
            <v>15.9889413662021</v>
          </cell>
        </row>
        <row r="3495">
          <cell r="A3495" t="str">
            <v>Skd_InL-NELSON-Regional Strategic-R</v>
          </cell>
          <cell r="B3495" t="str">
            <v>Skd_InL</v>
          </cell>
          <cell r="C3495">
            <v>2015</v>
          </cell>
          <cell r="D3495" t="str">
            <v>NELSON</v>
          </cell>
          <cell r="E3495" t="str">
            <v>Regional Strategic</v>
          </cell>
          <cell r="F3495" t="str">
            <v>R</v>
          </cell>
          <cell r="G3495">
            <v>14.7243778431897</v>
          </cell>
        </row>
        <row r="3496">
          <cell r="A3496" t="str">
            <v>Skd_InL-NELSON-Regional Strategic-U</v>
          </cell>
          <cell r="B3496" t="str">
            <v>Skd_InL</v>
          </cell>
          <cell r="C3496">
            <v>2015</v>
          </cell>
          <cell r="D3496" t="str">
            <v>NELSON</v>
          </cell>
          <cell r="E3496" t="str">
            <v>Regional Strategic</v>
          </cell>
          <cell r="F3496" t="str">
            <v>U</v>
          </cell>
          <cell r="G3496">
            <v>23.819386909693499</v>
          </cell>
        </row>
        <row r="3497">
          <cell r="A3497" t="str">
            <v>Skd_InL-NORTHLAND-All-All</v>
          </cell>
          <cell r="B3497" t="str">
            <v>Skd_InL</v>
          </cell>
          <cell r="C3497">
            <v>2015</v>
          </cell>
          <cell r="D3497" t="str">
            <v>NORTHLAND</v>
          </cell>
          <cell r="E3497" t="str">
            <v>All</v>
          </cell>
          <cell r="F3497" t="str">
            <v>All</v>
          </cell>
          <cell r="G3497">
            <v>22.1094480207469</v>
          </cell>
        </row>
        <row r="3498">
          <cell r="A3498" t="str">
            <v>Skd_InL-NORTHLAND-All-R</v>
          </cell>
          <cell r="B3498" t="str">
            <v>Skd_InL</v>
          </cell>
          <cell r="C3498">
            <v>2015</v>
          </cell>
          <cell r="D3498" t="str">
            <v>NORTHLAND</v>
          </cell>
          <cell r="E3498" t="str">
            <v>All</v>
          </cell>
          <cell r="F3498" t="str">
            <v>R</v>
          </cell>
          <cell r="G3498">
            <v>21.389124739656999</v>
          </cell>
        </row>
        <row r="3499">
          <cell r="A3499" t="str">
            <v>Skd_InL-NORTHLAND-All-U</v>
          </cell>
          <cell r="B3499" t="str">
            <v>Skd_InL</v>
          </cell>
          <cell r="C3499">
            <v>2015</v>
          </cell>
          <cell r="D3499" t="str">
            <v>NORTHLAND</v>
          </cell>
          <cell r="E3499" t="str">
            <v>All</v>
          </cell>
          <cell r="F3499" t="str">
            <v>U</v>
          </cell>
          <cell r="G3499">
            <v>29.1356976003398</v>
          </cell>
        </row>
        <row r="3500">
          <cell r="A3500" t="str">
            <v>Skd_InL-NORTHLAND-National Strategic-All</v>
          </cell>
          <cell r="B3500" t="str">
            <v>Skd_InL</v>
          </cell>
          <cell r="C3500">
            <v>2015</v>
          </cell>
          <cell r="D3500" t="str">
            <v>NORTHLAND</v>
          </cell>
          <cell r="E3500" t="str">
            <v>National Strategic</v>
          </cell>
          <cell r="F3500" t="str">
            <v>All</v>
          </cell>
          <cell r="G3500">
            <v>31.254434053531099</v>
          </cell>
        </row>
        <row r="3501">
          <cell r="A3501" t="str">
            <v>Skd_InL-NORTHLAND-National Strategic-R</v>
          </cell>
          <cell r="B3501" t="str">
            <v>Skd_InL</v>
          </cell>
          <cell r="C3501">
            <v>2015</v>
          </cell>
          <cell r="D3501" t="str">
            <v>NORTHLAND</v>
          </cell>
          <cell r="E3501" t="str">
            <v>National Strategic</v>
          </cell>
          <cell r="F3501" t="str">
            <v>R</v>
          </cell>
          <cell r="G3501">
            <v>30.088315217391301</v>
          </cell>
        </row>
        <row r="3502">
          <cell r="A3502" t="str">
            <v>Skd_InL-NORTHLAND-National Strategic-U</v>
          </cell>
          <cell r="B3502" t="str">
            <v>Skd_InL</v>
          </cell>
          <cell r="C3502">
            <v>2015</v>
          </cell>
          <cell r="D3502" t="str">
            <v>NORTHLAND</v>
          </cell>
          <cell r="E3502" t="str">
            <v>National Strategic</v>
          </cell>
          <cell r="F3502" t="str">
            <v>U</v>
          </cell>
          <cell r="G3502">
            <v>53.121019108280301</v>
          </cell>
        </row>
        <row r="3503">
          <cell r="A3503" t="str">
            <v>Skd_InL-NORTHLAND-Regional Distributor-All</v>
          </cell>
          <cell r="B3503" t="str">
            <v>Skd_InL</v>
          </cell>
          <cell r="C3503">
            <v>2015</v>
          </cell>
          <cell r="D3503" t="str">
            <v>NORTHLAND</v>
          </cell>
          <cell r="E3503" t="str">
            <v>Regional Distributor</v>
          </cell>
          <cell r="F3503" t="str">
            <v>All</v>
          </cell>
          <cell r="G3503">
            <v>20.160680303524899</v>
          </cell>
        </row>
        <row r="3504">
          <cell r="A3504" t="str">
            <v>Skd_InL-NORTHLAND-Regional Distributor-R</v>
          </cell>
          <cell r="B3504" t="str">
            <v>Skd_InL</v>
          </cell>
          <cell r="C3504">
            <v>2015</v>
          </cell>
          <cell r="D3504" t="str">
            <v>NORTHLAND</v>
          </cell>
          <cell r="E3504" t="str">
            <v>Regional Distributor</v>
          </cell>
          <cell r="F3504" t="str">
            <v>R</v>
          </cell>
          <cell r="G3504">
            <v>19.373887292661902</v>
          </cell>
        </row>
        <row r="3505">
          <cell r="A3505" t="str">
            <v>Skd_InL-NORTHLAND-Regional Distributor-U</v>
          </cell>
          <cell r="B3505" t="str">
            <v>Skd_InL</v>
          </cell>
          <cell r="C3505">
            <v>2015</v>
          </cell>
          <cell r="D3505" t="str">
            <v>NORTHLAND</v>
          </cell>
          <cell r="E3505" t="str">
            <v>Regional Distributor</v>
          </cell>
          <cell r="F3505" t="str">
            <v>U</v>
          </cell>
          <cell r="G3505">
            <v>27.5208178745156</v>
          </cell>
        </row>
        <row r="3506">
          <cell r="A3506" t="str">
            <v>Skd_InL-NORTHLAND-Regional Strategic-All</v>
          </cell>
          <cell r="B3506" t="str">
            <v>Skd_InL</v>
          </cell>
          <cell r="C3506">
            <v>2015</v>
          </cell>
          <cell r="D3506" t="str">
            <v>NORTHLAND</v>
          </cell>
          <cell r="E3506" t="str">
            <v>Regional Strategic</v>
          </cell>
          <cell r="F3506" t="str">
            <v>All</v>
          </cell>
          <cell r="G3506">
            <v>31.615881809787599</v>
          </cell>
        </row>
        <row r="3507">
          <cell r="A3507" t="str">
            <v>Skd_InL-NORTHLAND-Regional Strategic-R</v>
          </cell>
          <cell r="B3507" t="str">
            <v>Skd_InL</v>
          </cell>
          <cell r="C3507">
            <v>2015</v>
          </cell>
          <cell r="D3507" t="str">
            <v>NORTHLAND</v>
          </cell>
          <cell r="E3507" t="str">
            <v>Regional Strategic</v>
          </cell>
          <cell r="F3507" t="str">
            <v>R</v>
          </cell>
          <cell r="G3507">
            <v>31.8498492253301</v>
          </cell>
        </row>
        <row r="3508">
          <cell r="A3508" t="str">
            <v>Skd_InL-NORTHLAND-Regional Strategic-U</v>
          </cell>
          <cell r="B3508" t="str">
            <v>Skd_InL</v>
          </cell>
          <cell r="C3508">
            <v>2015</v>
          </cell>
          <cell r="D3508" t="str">
            <v>NORTHLAND</v>
          </cell>
          <cell r="E3508" t="str">
            <v>Regional Strategic</v>
          </cell>
          <cell r="F3508" t="str">
            <v>U</v>
          </cell>
          <cell r="G3508">
            <v>29.7609233305853</v>
          </cell>
        </row>
        <row r="3509">
          <cell r="A3509" t="str">
            <v>Skd_InL-NTH CANTERBURY-All-All</v>
          </cell>
          <cell r="B3509" t="str">
            <v>Skd_InL</v>
          </cell>
          <cell r="C3509">
            <v>2015</v>
          </cell>
          <cell r="D3509" t="str">
            <v>NTH CANTERBURY</v>
          </cell>
          <cell r="E3509" t="str">
            <v>All</v>
          </cell>
          <cell r="F3509" t="str">
            <v>All</v>
          </cell>
          <cell r="G3509">
            <v>12.568591417609699</v>
          </cell>
        </row>
        <row r="3510">
          <cell r="A3510" t="str">
            <v>Skd_InL-NTH CANTERBURY-All-R</v>
          </cell>
          <cell r="B3510" t="str">
            <v>Skd_InL</v>
          </cell>
          <cell r="C3510">
            <v>2015</v>
          </cell>
          <cell r="D3510" t="str">
            <v>NTH CANTERBURY</v>
          </cell>
          <cell r="E3510" t="str">
            <v>All</v>
          </cell>
          <cell r="F3510" t="str">
            <v>R</v>
          </cell>
          <cell r="G3510">
            <v>11.7477094988538</v>
          </cell>
        </row>
        <row r="3511">
          <cell r="A3511" t="str">
            <v>Skd_InL-NTH CANTERBURY-All-U</v>
          </cell>
          <cell r="B3511" t="str">
            <v>Skd_InL</v>
          </cell>
          <cell r="C3511">
            <v>2015</v>
          </cell>
          <cell r="D3511" t="str">
            <v>NTH CANTERBURY</v>
          </cell>
          <cell r="E3511" t="str">
            <v>All</v>
          </cell>
          <cell r="F3511" t="str">
            <v>U</v>
          </cell>
          <cell r="G3511">
            <v>18.3044911413267</v>
          </cell>
        </row>
        <row r="3512">
          <cell r="A3512" t="str">
            <v>Skd_InL-NTH CANTERBURY-High Volume-All</v>
          </cell>
          <cell r="B3512" t="str">
            <v>Skd_InL</v>
          </cell>
          <cell r="C3512">
            <v>2015</v>
          </cell>
          <cell r="D3512" t="str">
            <v>NTH CANTERBURY</v>
          </cell>
          <cell r="E3512" t="str">
            <v>High Volume</v>
          </cell>
          <cell r="F3512" t="str">
            <v>All</v>
          </cell>
          <cell r="G3512">
            <v>12.330672472181901</v>
          </cell>
        </row>
        <row r="3513">
          <cell r="A3513" t="str">
            <v>Skd_InL-NTH CANTERBURY-High Volume-R</v>
          </cell>
          <cell r="B3513" t="str">
            <v>Skd_InL</v>
          </cell>
          <cell r="C3513">
            <v>2015</v>
          </cell>
          <cell r="D3513" t="str">
            <v>NTH CANTERBURY</v>
          </cell>
          <cell r="E3513" t="str">
            <v>High Volume</v>
          </cell>
          <cell r="F3513" t="str">
            <v>R</v>
          </cell>
          <cell r="G3513">
            <v>8.9564094926025195</v>
          </cell>
        </row>
        <row r="3514">
          <cell r="A3514" t="str">
            <v>Skd_InL-NTH CANTERBURY-High Volume-U</v>
          </cell>
          <cell r="B3514" t="str">
            <v>Skd_InL</v>
          </cell>
          <cell r="C3514">
            <v>2015</v>
          </cell>
          <cell r="D3514" t="str">
            <v>NTH CANTERBURY</v>
          </cell>
          <cell r="E3514" t="str">
            <v>High Volume</v>
          </cell>
          <cell r="F3514" t="str">
            <v>U</v>
          </cell>
          <cell r="G3514">
            <v>17.587006960556799</v>
          </cell>
        </row>
        <row r="3515">
          <cell r="A3515" t="str">
            <v>Skd_InL-NTH CANTERBURY-National Strategic-All</v>
          </cell>
          <cell r="B3515" t="str">
            <v>Skd_InL</v>
          </cell>
          <cell r="C3515">
            <v>2015</v>
          </cell>
          <cell r="D3515" t="str">
            <v>NTH CANTERBURY</v>
          </cell>
          <cell r="E3515" t="str">
            <v>National Strategic</v>
          </cell>
          <cell r="F3515" t="str">
            <v>All</v>
          </cell>
          <cell r="G3515">
            <v>13.7644310060473</v>
          </cell>
        </row>
        <row r="3516">
          <cell r="A3516" t="str">
            <v>Skd_InL-NTH CANTERBURY-National Strategic-R</v>
          </cell>
          <cell r="B3516" t="str">
            <v>Skd_InL</v>
          </cell>
          <cell r="C3516">
            <v>2015</v>
          </cell>
          <cell r="D3516" t="str">
            <v>NTH CANTERBURY</v>
          </cell>
          <cell r="E3516" t="str">
            <v>National Strategic</v>
          </cell>
          <cell r="F3516" t="str">
            <v>R</v>
          </cell>
          <cell r="G3516">
            <v>13.3329405526424</v>
          </cell>
        </row>
        <row r="3517">
          <cell r="A3517" t="str">
            <v>Skd_InL-NTH CANTERBURY-National Strategic-U</v>
          </cell>
          <cell r="B3517" t="str">
            <v>Skd_InL</v>
          </cell>
          <cell r="C3517">
            <v>2015</v>
          </cell>
          <cell r="D3517" t="str">
            <v>NTH CANTERBURY</v>
          </cell>
          <cell r="E3517" t="str">
            <v>National Strategic</v>
          </cell>
          <cell r="F3517" t="str">
            <v>U</v>
          </cell>
          <cell r="G3517">
            <v>16.778707641651799</v>
          </cell>
        </row>
        <row r="3518">
          <cell r="A3518" t="str">
            <v>Skd_InL-NTH CANTERBURY-Regional Connector-All</v>
          </cell>
          <cell r="B3518" t="str">
            <v>Skd_InL</v>
          </cell>
          <cell r="C3518">
            <v>2015</v>
          </cell>
          <cell r="D3518" t="str">
            <v>NTH CANTERBURY</v>
          </cell>
          <cell r="E3518" t="str">
            <v>Regional Connector</v>
          </cell>
          <cell r="F3518" t="str">
            <v>All</v>
          </cell>
          <cell r="G3518">
            <v>16.4586629167399</v>
          </cell>
        </row>
        <row r="3519">
          <cell r="A3519" t="str">
            <v>Skd_InL-NTH CANTERBURY-Regional Connector-R</v>
          </cell>
          <cell r="B3519" t="str">
            <v>Skd_InL</v>
          </cell>
          <cell r="C3519">
            <v>2015</v>
          </cell>
          <cell r="D3519" t="str">
            <v>NTH CANTERBURY</v>
          </cell>
          <cell r="E3519" t="str">
            <v>Regional Connector</v>
          </cell>
          <cell r="F3519" t="str">
            <v>R</v>
          </cell>
          <cell r="G3519">
            <v>15.230848594273899</v>
          </cell>
        </row>
        <row r="3520">
          <cell r="A3520" t="str">
            <v>Skd_InL-NTH CANTERBURY-Regional Connector-U</v>
          </cell>
          <cell r="B3520" t="str">
            <v>Skd_InL</v>
          </cell>
          <cell r="C3520">
            <v>2015</v>
          </cell>
          <cell r="D3520" t="str">
            <v>NTH CANTERBURY</v>
          </cell>
          <cell r="E3520" t="str">
            <v>Regional Connector</v>
          </cell>
          <cell r="F3520" t="str">
            <v>U</v>
          </cell>
          <cell r="G3520">
            <v>28.672225785760102</v>
          </cell>
        </row>
        <row r="3521">
          <cell r="A3521" t="str">
            <v>Skd_InL-NTH CANTERBURY-Regional Distributor-All</v>
          </cell>
          <cell r="B3521" t="str">
            <v>Skd_InL</v>
          </cell>
          <cell r="C3521">
            <v>2015</v>
          </cell>
          <cell r="D3521" t="str">
            <v>NTH CANTERBURY</v>
          </cell>
          <cell r="E3521" t="str">
            <v>Regional Distributor</v>
          </cell>
          <cell r="F3521" t="str">
            <v>All</v>
          </cell>
          <cell r="G3521">
            <v>10.3721917961328</v>
          </cell>
        </row>
        <row r="3522">
          <cell r="A3522" t="str">
            <v>Skd_InL-NTH CANTERBURY-Regional Distributor-R</v>
          </cell>
          <cell r="B3522" t="str">
            <v>Skd_InL</v>
          </cell>
          <cell r="C3522">
            <v>2015</v>
          </cell>
          <cell r="D3522" t="str">
            <v>NTH CANTERBURY</v>
          </cell>
          <cell r="E3522" t="str">
            <v>Regional Distributor</v>
          </cell>
          <cell r="F3522" t="str">
            <v>R</v>
          </cell>
          <cell r="G3522">
            <v>10.4202798011331</v>
          </cell>
        </row>
        <row r="3523">
          <cell r="A3523" t="str">
            <v>Skd_InL-NTH CANTERBURY-Regional Distributor-U</v>
          </cell>
          <cell r="B3523" t="str">
            <v>Skd_InL</v>
          </cell>
          <cell r="C3523">
            <v>2015</v>
          </cell>
          <cell r="D3523" t="str">
            <v>NTH CANTERBURY</v>
          </cell>
          <cell r="E3523" t="str">
            <v>Regional Distributor</v>
          </cell>
          <cell r="F3523" t="str">
            <v>U</v>
          </cell>
          <cell r="G3523">
            <v>8.9765100671140896</v>
          </cell>
        </row>
        <row r="3524">
          <cell r="A3524" t="str">
            <v>Skd_InL-NTH CANTERBURY-Regional Strategic-All</v>
          </cell>
          <cell r="B3524" t="str">
            <v>Skd_InL</v>
          </cell>
          <cell r="C3524">
            <v>2015</v>
          </cell>
          <cell r="D3524" t="str">
            <v>NTH CANTERBURY</v>
          </cell>
          <cell r="E3524" t="str">
            <v>Regional Strategic</v>
          </cell>
          <cell r="F3524" t="str">
            <v>All</v>
          </cell>
          <cell r="G3524">
            <v>10.6235901913702</v>
          </cell>
        </row>
        <row r="3525">
          <cell r="A3525" t="str">
            <v>Skd_InL-NTH CANTERBURY-Regional Strategic-R</v>
          </cell>
          <cell r="B3525" t="str">
            <v>Skd_InL</v>
          </cell>
          <cell r="C3525">
            <v>2015</v>
          </cell>
          <cell r="D3525" t="str">
            <v>NTH CANTERBURY</v>
          </cell>
          <cell r="E3525" t="str">
            <v>Regional Strategic</v>
          </cell>
          <cell r="F3525" t="str">
            <v>R</v>
          </cell>
          <cell r="G3525">
            <v>9.2777212614445599</v>
          </cell>
        </row>
        <row r="3526">
          <cell r="A3526" t="str">
            <v>Skd_InL-NTH CANTERBURY-Regional Strategic-U</v>
          </cell>
          <cell r="B3526" t="str">
            <v>Skd_InL</v>
          </cell>
          <cell r="C3526">
            <v>2015</v>
          </cell>
          <cell r="D3526" t="str">
            <v>NTH CANTERBURY</v>
          </cell>
          <cell r="E3526" t="str">
            <v>Regional Strategic</v>
          </cell>
          <cell r="F3526" t="str">
            <v>U</v>
          </cell>
          <cell r="G3526">
            <v>21.9855719683957</v>
          </cell>
        </row>
        <row r="3527">
          <cell r="A3527" t="str">
            <v>Skd_InL-OTAGO CENTRAL-All-All</v>
          </cell>
          <cell r="B3527" t="str">
            <v>Skd_InL</v>
          </cell>
          <cell r="C3527">
            <v>2015</v>
          </cell>
          <cell r="D3527" t="str">
            <v>OTAGO CENTRAL</v>
          </cell>
          <cell r="E3527" t="str">
            <v>All</v>
          </cell>
          <cell r="F3527" t="str">
            <v>All</v>
          </cell>
          <cell r="G3527">
            <v>11.1842841685012</v>
          </cell>
        </row>
        <row r="3528">
          <cell r="A3528" t="str">
            <v>Skd_InL-OTAGO CENTRAL-All-R</v>
          </cell>
          <cell r="B3528" t="str">
            <v>Skd_InL</v>
          </cell>
          <cell r="C3528">
            <v>2015</v>
          </cell>
          <cell r="D3528" t="str">
            <v>OTAGO CENTRAL</v>
          </cell>
          <cell r="E3528" t="str">
            <v>All</v>
          </cell>
          <cell r="F3528" t="str">
            <v>R</v>
          </cell>
          <cell r="G3528">
            <v>10.450256081324</v>
          </cell>
        </row>
        <row r="3529">
          <cell r="A3529" t="str">
            <v>Skd_InL-OTAGO CENTRAL-All-U</v>
          </cell>
          <cell r="B3529" t="str">
            <v>Skd_InL</v>
          </cell>
          <cell r="C3529">
            <v>2015</v>
          </cell>
          <cell r="D3529" t="str">
            <v>OTAGO CENTRAL</v>
          </cell>
          <cell r="E3529" t="str">
            <v>All</v>
          </cell>
          <cell r="F3529" t="str">
            <v>U</v>
          </cell>
          <cell r="G3529">
            <v>28.720687253308601</v>
          </cell>
        </row>
        <row r="3530">
          <cell r="A3530" t="str">
            <v>Skd_InL-OTAGO CENTRAL-Regional Connector-All</v>
          </cell>
          <cell r="B3530" t="str">
            <v>Skd_InL</v>
          </cell>
          <cell r="C3530">
            <v>2015</v>
          </cell>
          <cell r="D3530" t="str">
            <v>OTAGO CENTRAL</v>
          </cell>
          <cell r="E3530" t="str">
            <v>Regional Connector</v>
          </cell>
          <cell r="F3530" t="str">
            <v>All</v>
          </cell>
          <cell r="G3530">
            <v>8.7495183044316001</v>
          </cell>
        </row>
        <row r="3531">
          <cell r="A3531" t="str">
            <v>Skd_InL-OTAGO CENTRAL-Regional Connector-R</v>
          </cell>
          <cell r="B3531" t="str">
            <v>Skd_InL</v>
          </cell>
          <cell r="C3531">
            <v>2015</v>
          </cell>
          <cell r="D3531" t="str">
            <v>OTAGO CENTRAL</v>
          </cell>
          <cell r="E3531" t="str">
            <v>Regional Connector</v>
          </cell>
          <cell r="F3531" t="str">
            <v>R</v>
          </cell>
          <cell r="G3531">
            <v>8.5444086964999499</v>
          </cell>
        </row>
        <row r="3532">
          <cell r="A3532" t="str">
            <v>Skd_InL-OTAGO CENTRAL-Regional Connector-U</v>
          </cell>
          <cell r="B3532" t="str">
            <v>Skd_InL</v>
          </cell>
          <cell r="C3532">
            <v>2015</v>
          </cell>
          <cell r="D3532" t="str">
            <v>OTAGO CENTRAL</v>
          </cell>
          <cell r="E3532" t="str">
            <v>Regional Connector</v>
          </cell>
          <cell r="F3532" t="str">
            <v>U</v>
          </cell>
          <cell r="G3532">
            <v>25.853658536585399</v>
          </cell>
        </row>
        <row r="3533">
          <cell r="A3533" t="str">
            <v>Skd_InL-OTAGO CENTRAL-Regional Distributor-All</v>
          </cell>
          <cell r="B3533" t="str">
            <v>Skd_InL</v>
          </cell>
          <cell r="C3533">
            <v>2015</v>
          </cell>
          <cell r="D3533" t="str">
            <v>OTAGO CENTRAL</v>
          </cell>
          <cell r="E3533" t="str">
            <v>Regional Distributor</v>
          </cell>
          <cell r="F3533" t="str">
            <v>All</v>
          </cell>
          <cell r="G3533">
            <v>10.774852966367799</v>
          </cell>
        </row>
        <row r="3534">
          <cell r="A3534" t="str">
            <v>Skd_InL-OTAGO CENTRAL-Regional Distributor-R</v>
          </cell>
          <cell r="B3534" t="str">
            <v>Skd_InL</v>
          </cell>
          <cell r="C3534">
            <v>2015</v>
          </cell>
          <cell r="D3534" t="str">
            <v>OTAGO CENTRAL</v>
          </cell>
          <cell r="E3534" t="str">
            <v>Regional Distributor</v>
          </cell>
          <cell r="F3534" t="str">
            <v>R</v>
          </cell>
          <cell r="G3534">
            <v>10.573573573573601</v>
          </cell>
        </row>
        <row r="3535">
          <cell r="A3535" t="str">
            <v>Skd_InL-OTAGO CENTRAL-Regional Distributor-U</v>
          </cell>
          <cell r="B3535" t="str">
            <v>Skd_InL</v>
          </cell>
          <cell r="C3535">
            <v>2015</v>
          </cell>
          <cell r="D3535" t="str">
            <v>OTAGO CENTRAL</v>
          </cell>
          <cell r="E3535" t="str">
            <v>Regional Distributor</v>
          </cell>
          <cell r="F3535" t="str">
            <v>U</v>
          </cell>
          <cell r="G3535">
            <v>14.658169177288499</v>
          </cell>
        </row>
        <row r="3536">
          <cell r="A3536" t="str">
            <v>Skd_InL-OTAGO CENTRAL-Regional Strategic-All</v>
          </cell>
          <cell r="B3536" t="str">
            <v>Skd_InL</v>
          </cell>
          <cell r="C3536">
            <v>2015</v>
          </cell>
          <cell r="D3536" t="str">
            <v>OTAGO CENTRAL</v>
          </cell>
          <cell r="E3536" t="str">
            <v>Regional Strategic</v>
          </cell>
          <cell r="F3536" t="str">
            <v>All</v>
          </cell>
          <cell r="G3536">
            <v>18.1230890620377</v>
          </cell>
        </row>
        <row r="3537">
          <cell r="A3537" t="str">
            <v>Skd_InL-OTAGO CENTRAL-Regional Strategic-R</v>
          </cell>
          <cell r="B3537" t="str">
            <v>Skd_InL</v>
          </cell>
          <cell r="C3537">
            <v>2015</v>
          </cell>
          <cell r="D3537" t="str">
            <v>OTAGO CENTRAL</v>
          </cell>
          <cell r="E3537" t="str">
            <v>Regional Strategic</v>
          </cell>
          <cell r="F3537" t="str">
            <v>R</v>
          </cell>
          <cell r="G3537">
            <v>15.563564875491499</v>
          </cell>
        </row>
        <row r="3538">
          <cell r="A3538" t="str">
            <v>Skd_InL-OTAGO CENTRAL-Regional Strategic-U</v>
          </cell>
          <cell r="B3538" t="str">
            <v>Skd_InL</v>
          </cell>
          <cell r="C3538">
            <v>2015</v>
          </cell>
          <cell r="D3538" t="str">
            <v>OTAGO CENTRAL</v>
          </cell>
          <cell r="E3538" t="str">
            <v>Regional Strategic</v>
          </cell>
          <cell r="F3538" t="str">
            <v>U</v>
          </cell>
          <cell r="G3538">
            <v>41.9633774160733</v>
          </cell>
        </row>
        <row r="3539">
          <cell r="A3539" t="str">
            <v>Skd_InL-PSMC005-All-All</v>
          </cell>
          <cell r="B3539" t="str">
            <v>Skd_InL</v>
          </cell>
          <cell r="C3539">
            <v>2015</v>
          </cell>
          <cell r="D3539" t="str">
            <v>PSMC 005</v>
          </cell>
          <cell r="E3539" t="str">
            <v>All</v>
          </cell>
          <cell r="F3539" t="str">
            <v>All</v>
          </cell>
          <cell r="G3539">
            <v>37.1277596166764</v>
          </cell>
        </row>
        <row r="3540">
          <cell r="A3540" t="str">
            <v>Skd_InL-PSMC005-All-R</v>
          </cell>
          <cell r="B3540" t="str">
            <v>Skd_InL</v>
          </cell>
          <cell r="C3540">
            <v>2015</v>
          </cell>
          <cell r="D3540" t="str">
            <v>PSMC 005</v>
          </cell>
          <cell r="E3540" t="str">
            <v>All</v>
          </cell>
          <cell r="F3540" t="str">
            <v>R</v>
          </cell>
          <cell r="G3540">
            <v>36.721243950159597</v>
          </cell>
        </row>
        <row r="3541">
          <cell r="A3541" t="str">
            <v>Skd_InL-PSMC005-All-U</v>
          </cell>
          <cell r="B3541" t="str">
            <v>Skd_InL</v>
          </cell>
          <cell r="C3541">
            <v>2015</v>
          </cell>
          <cell r="D3541" t="str">
            <v>PSMC 005</v>
          </cell>
          <cell r="E3541" t="str">
            <v>All</v>
          </cell>
          <cell r="F3541" t="str">
            <v>U</v>
          </cell>
          <cell r="G3541">
            <v>39.841870058439298</v>
          </cell>
        </row>
        <row r="3542">
          <cell r="A3542" t="str">
            <v>Skd_InL-PSMC005-High Volume-All</v>
          </cell>
          <cell r="B3542" t="str">
            <v>Skd_InL</v>
          </cell>
          <cell r="C3542">
            <v>2015</v>
          </cell>
          <cell r="D3542" t="str">
            <v>PSMC 005</v>
          </cell>
          <cell r="E3542" t="str">
            <v>High Volume</v>
          </cell>
          <cell r="F3542" t="str">
            <v>All</v>
          </cell>
          <cell r="G3542">
            <v>25.9722222222222</v>
          </cell>
        </row>
        <row r="3543">
          <cell r="A3543" t="str">
            <v>Skd_InL-PSMC005-High Volume-R</v>
          </cell>
          <cell r="B3543" t="str">
            <v>Skd_InL</v>
          </cell>
          <cell r="C3543">
            <v>2015</v>
          </cell>
          <cell r="D3543" t="str">
            <v>PSMC 005</v>
          </cell>
          <cell r="E3543" t="str">
            <v>High Volume</v>
          </cell>
          <cell r="F3543" t="str">
            <v>R</v>
          </cell>
          <cell r="G3543">
            <v>24.6949261400128</v>
          </cell>
        </row>
        <row r="3544">
          <cell r="A3544" t="str">
            <v>Skd_InL-PSMC005-High Volume-U</v>
          </cell>
          <cell r="B3544" t="str">
            <v>Skd_InL</v>
          </cell>
          <cell r="C3544">
            <v>2015</v>
          </cell>
          <cell r="D3544" t="str">
            <v>PSMC 005</v>
          </cell>
          <cell r="E3544" t="str">
            <v>High Volume</v>
          </cell>
          <cell r="F3544" t="str">
            <v>U</v>
          </cell>
          <cell r="G3544">
            <v>34.156378600822997</v>
          </cell>
        </row>
        <row r="3545">
          <cell r="A3545" t="str">
            <v>Skd_InL-PSMC005-National Strategic-All</v>
          </cell>
          <cell r="B3545" t="str">
            <v>Skd_InL</v>
          </cell>
          <cell r="C3545">
            <v>2015</v>
          </cell>
          <cell r="D3545" t="str">
            <v>PSMC 005</v>
          </cell>
          <cell r="E3545" t="str">
            <v>National Strategic</v>
          </cell>
          <cell r="F3545" t="str">
            <v>All</v>
          </cell>
          <cell r="G3545">
            <v>46.518375241779502</v>
          </cell>
        </row>
        <row r="3546">
          <cell r="A3546" t="str">
            <v>Skd_InL-PSMC005-National Strategic-R</v>
          </cell>
          <cell r="B3546" t="str">
            <v>Skd_InL</v>
          </cell>
          <cell r="C3546">
            <v>2015</v>
          </cell>
          <cell r="D3546" t="str">
            <v>PSMC 005</v>
          </cell>
          <cell r="E3546" t="str">
            <v>National Strategic</v>
          </cell>
          <cell r="F3546" t="str">
            <v>R</v>
          </cell>
          <cell r="G3546">
            <v>47.349081364829402</v>
          </cell>
        </row>
        <row r="3547">
          <cell r="A3547" t="str">
            <v>Skd_InL-PSMC005-National Strategic-U</v>
          </cell>
          <cell r="B3547" t="str">
            <v>Skd_InL</v>
          </cell>
          <cell r="C3547">
            <v>2015</v>
          </cell>
          <cell r="D3547" t="str">
            <v>PSMC 005</v>
          </cell>
          <cell r="E3547" t="str">
            <v>National Strategic</v>
          </cell>
          <cell r="F3547" t="str">
            <v>U</v>
          </cell>
          <cell r="G3547">
            <v>44.191176470588204</v>
          </cell>
        </row>
        <row r="3548">
          <cell r="A3548" t="str">
            <v>Skd_InL-PSMC005-Regional Distributor-All</v>
          </cell>
          <cell r="B3548" t="str">
            <v>Skd_InL</v>
          </cell>
          <cell r="C3548">
            <v>2015</v>
          </cell>
          <cell r="D3548" t="str">
            <v>PSMC 005</v>
          </cell>
          <cell r="E3548" t="str">
            <v>Regional Distributor</v>
          </cell>
          <cell r="F3548" t="str">
            <v>All</v>
          </cell>
          <cell r="G3548">
            <v>36.509106998009003</v>
          </cell>
        </row>
        <row r="3549">
          <cell r="A3549" t="str">
            <v>Skd_InL-PSMC005-Regional Distributor-R</v>
          </cell>
          <cell r="B3549" t="str">
            <v>Skd_InL</v>
          </cell>
          <cell r="C3549">
            <v>2015</v>
          </cell>
          <cell r="D3549" t="str">
            <v>PSMC 005</v>
          </cell>
          <cell r="E3549" t="str">
            <v>Regional Distributor</v>
          </cell>
          <cell r="F3549" t="str">
            <v>R</v>
          </cell>
          <cell r="G3549">
            <v>36.477836453832602</v>
          </cell>
        </row>
        <row r="3550">
          <cell r="A3550" t="str">
            <v>Skd_InL-PSMC005-Regional Distributor-U</v>
          </cell>
          <cell r="B3550" t="str">
            <v>Skd_InL</v>
          </cell>
          <cell r="C3550">
            <v>2015</v>
          </cell>
          <cell r="D3550" t="str">
            <v>PSMC 005</v>
          </cell>
          <cell r="E3550" t="str">
            <v>Regional Distributor</v>
          </cell>
          <cell r="F3550" t="str">
            <v>U</v>
          </cell>
          <cell r="G3550">
            <v>36.876763875823102</v>
          </cell>
        </row>
        <row r="3551">
          <cell r="A3551" t="str">
            <v>Skd_InL-PSMC006-All-All</v>
          </cell>
          <cell r="B3551" t="str">
            <v>Skd_InL</v>
          </cell>
          <cell r="C3551">
            <v>2015</v>
          </cell>
          <cell r="D3551" t="str">
            <v>PSMC 006</v>
          </cell>
          <cell r="E3551" t="str">
            <v>All</v>
          </cell>
          <cell r="F3551" t="str">
            <v>All</v>
          </cell>
          <cell r="G3551">
            <v>33.577574324226298</v>
          </cell>
        </row>
        <row r="3552">
          <cell r="A3552" t="str">
            <v>Skd_InL-PSMC006-All-R</v>
          </cell>
          <cell r="B3552" t="str">
            <v>Skd_InL</v>
          </cell>
          <cell r="C3552">
            <v>2015</v>
          </cell>
          <cell r="D3552" t="str">
            <v>PSMC 006</v>
          </cell>
          <cell r="E3552" t="str">
            <v>All</v>
          </cell>
          <cell r="F3552" t="str">
            <v>R</v>
          </cell>
          <cell r="G3552">
            <v>33.051681321942297</v>
          </cell>
        </row>
        <row r="3553">
          <cell r="A3553" t="str">
            <v>Skd_InL-PSMC006-All-U</v>
          </cell>
          <cell r="B3553" t="str">
            <v>Skd_InL</v>
          </cell>
          <cell r="C3553">
            <v>2015</v>
          </cell>
          <cell r="D3553" t="str">
            <v>PSMC 006</v>
          </cell>
          <cell r="E3553" t="str">
            <v>All</v>
          </cell>
          <cell r="F3553" t="str">
            <v>U</v>
          </cell>
          <cell r="G3553">
            <v>40.457703310175702</v>
          </cell>
        </row>
        <row r="3554">
          <cell r="A3554" t="str">
            <v>Skd_InL-PSMC006-Regional Connector-All</v>
          </cell>
          <cell r="B3554" t="str">
            <v>Skd_InL</v>
          </cell>
          <cell r="C3554">
            <v>2015</v>
          </cell>
          <cell r="D3554" t="str">
            <v>PSMC 006</v>
          </cell>
          <cell r="E3554" t="str">
            <v>Regional Connector</v>
          </cell>
          <cell r="F3554" t="str">
            <v>All</v>
          </cell>
          <cell r="G3554">
            <v>31.1577566415218</v>
          </cell>
        </row>
        <row r="3555">
          <cell r="A3555" t="str">
            <v>Skd_InL-PSMC006-Regional Connector-R</v>
          </cell>
          <cell r="B3555" t="str">
            <v>Skd_InL</v>
          </cell>
          <cell r="C3555">
            <v>2015</v>
          </cell>
          <cell r="D3555" t="str">
            <v>PSMC 006</v>
          </cell>
          <cell r="E3555" t="str">
            <v>Regional Connector</v>
          </cell>
          <cell r="F3555" t="str">
            <v>R</v>
          </cell>
          <cell r="G3555">
            <v>31.3899782135076</v>
          </cell>
        </row>
        <row r="3556">
          <cell r="A3556" t="str">
            <v>Skd_InL-PSMC006-Regional Connector-U</v>
          </cell>
          <cell r="B3556" t="str">
            <v>Skd_InL</v>
          </cell>
          <cell r="C3556">
            <v>2015</v>
          </cell>
          <cell r="D3556" t="str">
            <v>PSMC 006</v>
          </cell>
          <cell r="E3556" t="str">
            <v>Regional Connector</v>
          </cell>
          <cell r="F3556" t="str">
            <v>U</v>
          </cell>
          <cell r="G3556">
            <v>27.4618585298197</v>
          </cell>
        </row>
        <row r="3557">
          <cell r="A3557" t="str">
            <v>Skd_InL-PSMC006-Regional Distributor-All</v>
          </cell>
          <cell r="B3557" t="str">
            <v>Skd_InL</v>
          </cell>
          <cell r="C3557">
            <v>2015</v>
          </cell>
          <cell r="D3557" t="str">
            <v>PSMC 006</v>
          </cell>
          <cell r="E3557" t="str">
            <v>Regional Distributor</v>
          </cell>
          <cell r="F3557" t="str">
            <v>All</v>
          </cell>
          <cell r="G3557">
            <v>29.845954038746001</v>
          </cell>
        </row>
        <row r="3558">
          <cell r="A3558" t="str">
            <v>Skd_InL-PSMC006-Regional Distributor-R</v>
          </cell>
          <cell r="B3558" t="str">
            <v>Skd_InL</v>
          </cell>
          <cell r="C3558">
            <v>2015</v>
          </cell>
          <cell r="D3558" t="str">
            <v>PSMC 006</v>
          </cell>
          <cell r="E3558" t="str">
            <v>Regional Distributor</v>
          </cell>
          <cell r="F3558" t="str">
            <v>R</v>
          </cell>
          <cell r="G3558">
            <v>29.9974244821369</v>
          </cell>
        </row>
        <row r="3559">
          <cell r="A3559" t="str">
            <v>Skd_InL-PSMC006-Regional Distributor-U</v>
          </cell>
          <cell r="B3559" t="str">
            <v>Skd_InL</v>
          </cell>
          <cell r="C3559">
            <v>2015</v>
          </cell>
          <cell r="D3559" t="str">
            <v>PSMC 006</v>
          </cell>
          <cell r="E3559" t="str">
            <v>Regional Distributor</v>
          </cell>
          <cell r="F3559" t="str">
            <v>U</v>
          </cell>
          <cell r="G3559">
            <v>22.2222222222222</v>
          </cell>
        </row>
        <row r="3560">
          <cell r="A3560" t="str">
            <v>Skd_InL-PSMC006-Regional Strategic-All</v>
          </cell>
          <cell r="B3560" t="str">
            <v>Skd_InL</v>
          </cell>
          <cell r="C3560">
            <v>2015</v>
          </cell>
          <cell r="D3560" t="str">
            <v>PSMC 006</v>
          </cell>
          <cell r="E3560" t="str">
            <v>Regional Strategic</v>
          </cell>
          <cell r="F3560" t="str">
            <v>All</v>
          </cell>
          <cell r="G3560">
            <v>38.161070123422697</v>
          </cell>
        </row>
        <row r="3561">
          <cell r="A3561" t="str">
            <v>Skd_InL-PSMC006-Regional Strategic-R</v>
          </cell>
          <cell r="B3561" t="str">
            <v>Skd_InL</v>
          </cell>
          <cell r="C3561">
            <v>2015</v>
          </cell>
          <cell r="D3561" t="str">
            <v>PSMC 006</v>
          </cell>
          <cell r="E3561" t="str">
            <v>Regional Strategic</v>
          </cell>
          <cell r="F3561" t="str">
            <v>R</v>
          </cell>
          <cell r="G3561">
            <v>37.074843337405902</v>
          </cell>
        </row>
        <row r="3562">
          <cell r="A3562" t="str">
            <v>Skd_InL-PSMC006-Regional Strategic-U</v>
          </cell>
          <cell r="B3562" t="str">
            <v>Skd_InL</v>
          </cell>
          <cell r="C3562">
            <v>2015</v>
          </cell>
          <cell r="D3562" t="str">
            <v>PSMC 006</v>
          </cell>
          <cell r="E3562" t="str">
            <v>Regional Strategic</v>
          </cell>
          <cell r="F3562" t="str">
            <v>U</v>
          </cell>
          <cell r="G3562">
            <v>45.747316267547497</v>
          </cell>
        </row>
        <row r="3563">
          <cell r="A3563" t="str">
            <v>Skd_InL-ROTORUA DIST-All-All</v>
          </cell>
          <cell r="B3563" t="str">
            <v>Skd_InL</v>
          </cell>
          <cell r="C3563">
            <v>2015</v>
          </cell>
          <cell r="D3563" t="str">
            <v>ROTORUA DIST</v>
          </cell>
          <cell r="E3563" t="str">
            <v>All</v>
          </cell>
          <cell r="F3563" t="str">
            <v>All</v>
          </cell>
          <cell r="G3563">
            <v>7.8298806000612302</v>
          </cell>
        </row>
        <row r="3564">
          <cell r="A3564" t="str">
            <v>Skd_InL-ROTORUA DIST-All-R</v>
          </cell>
          <cell r="B3564" t="str">
            <v>Skd_InL</v>
          </cell>
          <cell r="C3564">
            <v>2015</v>
          </cell>
          <cell r="D3564" t="str">
            <v>ROTORUA DIST</v>
          </cell>
          <cell r="E3564" t="str">
            <v>All</v>
          </cell>
          <cell r="F3564" t="str">
            <v>R</v>
          </cell>
          <cell r="G3564">
            <v>7.1557643657390697</v>
          </cell>
        </row>
        <row r="3565">
          <cell r="A3565" t="str">
            <v>Skd_InL-ROTORUA DIST-All-U</v>
          </cell>
          <cell r="B3565" t="str">
            <v>Skd_InL</v>
          </cell>
          <cell r="C3565">
            <v>2015</v>
          </cell>
          <cell r="D3565" t="str">
            <v>ROTORUA DIST</v>
          </cell>
          <cell r="E3565" t="str">
            <v>All</v>
          </cell>
          <cell r="F3565" t="str">
            <v>U</v>
          </cell>
          <cell r="G3565">
            <v>11.5654205607477</v>
          </cell>
        </row>
        <row r="3566">
          <cell r="A3566" t="str">
            <v>Skd_InL-ROTORUA DIST-Regional Connector-All</v>
          </cell>
          <cell r="B3566" t="str">
            <v>Skd_InL</v>
          </cell>
          <cell r="C3566">
            <v>2015</v>
          </cell>
          <cell r="D3566" t="str">
            <v>ROTORUA DIST</v>
          </cell>
          <cell r="E3566" t="str">
            <v>Regional Connector</v>
          </cell>
          <cell r="F3566" t="str">
            <v>All</v>
          </cell>
          <cell r="G3566">
            <v>9.2090809227389201</v>
          </cell>
        </row>
        <row r="3567">
          <cell r="A3567" t="str">
            <v>Skd_InL-ROTORUA DIST-Regional Connector-R</v>
          </cell>
          <cell r="B3567" t="str">
            <v>Skd_InL</v>
          </cell>
          <cell r="C3567">
            <v>2015</v>
          </cell>
          <cell r="D3567" t="str">
            <v>ROTORUA DIST</v>
          </cell>
          <cell r="E3567" t="str">
            <v>Regional Connector</v>
          </cell>
          <cell r="F3567" t="str">
            <v>R</v>
          </cell>
          <cell r="G3567">
            <v>9.2090809227389201</v>
          </cell>
        </row>
        <row r="3568">
          <cell r="A3568" t="str">
            <v>Skd_InL-ROTORUA DIST-Regional Distributor-All</v>
          </cell>
          <cell r="B3568" t="str">
            <v>Skd_InL</v>
          </cell>
          <cell r="C3568">
            <v>2015</v>
          </cell>
          <cell r="D3568" t="str">
            <v>ROTORUA DIST</v>
          </cell>
          <cell r="E3568" t="str">
            <v>Regional Distributor</v>
          </cell>
          <cell r="F3568" t="str">
            <v>All</v>
          </cell>
          <cell r="G3568">
            <v>5.3549190535491897</v>
          </cell>
        </row>
        <row r="3569">
          <cell r="A3569" t="str">
            <v>Skd_InL-ROTORUA DIST-Regional Distributor-R</v>
          </cell>
          <cell r="B3569" t="str">
            <v>Skd_InL</v>
          </cell>
          <cell r="C3569">
            <v>2015</v>
          </cell>
          <cell r="D3569" t="str">
            <v>ROTORUA DIST</v>
          </cell>
          <cell r="E3569" t="str">
            <v>Regional Distributor</v>
          </cell>
          <cell r="F3569" t="str">
            <v>R</v>
          </cell>
          <cell r="G3569">
            <v>4.88004362050164</v>
          </cell>
        </row>
        <row r="3570">
          <cell r="A3570" t="str">
            <v>Skd_InL-ROTORUA DIST-Regional Distributor-U</v>
          </cell>
          <cell r="B3570" t="str">
            <v>Skd_InL</v>
          </cell>
          <cell r="C3570">
            <v>2015</v>
          </cell>
          <cell r="D3570" t="str">
            <v>ROTORUA DIST</v>
          </cell>
          <cell r="E3570" t="str">
            <v>Regional Distributor</v>
          </cell>
          <cell r="F3570" t="str">
            <v>U</v>
          </cell>
          <cell r="G3570">
            <v>8.5349155636695606</v>
          </cell>
        </row>
        <row r="3571">
          <cell r="A3571" t="str">
            <v>Skd_InL-ROTORUA DIST-Regional Strategic-All</v>
          </cell>
          <cell r="B3571" t="str">
            <v>Skd_InL</v>
          </cell>
          <cell r="C3571">
            <v>2015</v>
          </cell>
          <cell r="D3571" t="str">
            <v>ROTORUA DIST</v>
          </cell>
          <cell r="E3571" t="str">
            <v>Regional Strategic</v>
          </cell>
          <cell r="F3571" t="str">
            <v>All</v>
          </cell>
          <cell r="G3571">
            <v>9.8571513247584601</v>
          </cell>
        </row>
        <row r="3572">
          <cell r="A3572" t="str">
            <v>Skd_InL-ROTORUA DIST-Regional Strategic-R</v>
          </cell>
          <cell r="B3572" t="str">
            <v>Skd_InL</v>
          </cell>
          <cell r="C3572">
            <v>2015</v>
          </cell>
          <cell r="D3572" t="str">
            <v>ROTORUA DIST</v>
          </cell>
          <cell r="E3572" t="str">
            <v>Regional Strategic</v>
          </cell>
          <cell r="F3572" t="str">
            <v>R</v>
          </cell>
          <cell r="G3572">
            <v>8.8523335883703105</v>
          </cell>
        </row>
        <row r="3573">
          <cell r="A3573" t="str">
            <v>Skd_InL-ROTORUA DIST-Regional Strategic-U</v>
          </cell>
          <cell r="B3573" t="str">
            <v>Skd_InL</v>
          </cell>
          <cell r="C3573">
            <v>2015</v>
          </cell>
          <cell r="D3573" t="str">
            <v>ROTORUA DIST</v>
          </cell>
          <cell r="E3573" t="str">
            <v>Regional Strategic</v>
          </cell>
          <cell r="F3573" t="str">
            <v>U</v>
          </cell>
          <cell r="G3573">
            <v>13.312286240462999</v>
          </cell>
        </row>
        <row r="3574">
          <cell r="A3574" t="str">
            <v>Skd_InL-SOUTHLAND-All-All</v>
          </cell>
          <cell r="B3574" t="str">
            <v>Skd_InL</v>
          </cell>
          <cell r="C3574">
            <v>2015</v>
          </cell>
          <cell r="D3574" t="str">
            <v>SOUTHLAND</v>
          </cell>
          <cell r="E3574" t="str">
            <v>All</v>
          </cell>
          <cell r="F3574" t="str">
            <v>All</v>
          </cell>
          <cell r="G3574">
            <v>21.0946242405467</v>
          </cell>
        </row>
        <row r="3575">
          <cell r="A3575" t="str">
            <v>Skd_InL-SOUTHLAND-All-R</v>
          </cell>
          <cell r="B3575" t="str">
            <v>Skd_InL</v>
          </cell>
          <cell r="C3575">
            <v>2015</v>
          </cell>
          <cell r="D3575" t="str">
            <v>SOUTHLAND</v>
          </cell>
          <cell r="E3575" t="str">
            <v>All</v>
          </cell>
          <cell r="F3575" t="str">
            <v>R</v>
          </cell>
          <cell r="G3575">
            <v>20.1796612217769</v>
          </cell>
        </row>
        <row r="3576">
          <cell r="A3576" t="str">
            <v>Skd_InL-SOUTHLAND-All-U</v>
          </cell>
          <cell r="B3576" t="str">
            <v>Skd_InL</v>
          </cell>
          <cell r="C3576">
            <v>2015</v>
          </cell>
          <cell r="D3576" t="str">
            <v>SOUTHLAND</v>
          </cell>
          <cell r="E3576" t="str">
            <v>All</v>
          </cell>
          <cell r="F3576" t="str">
            <v>U</v>
          </cell>
          <cell r="G3576">
            <v>35.866030782571002</v>
          </cell>
        </row>
        <row r="3577">
          <cell r="A3577" t="str">
            <v>Skd_InL-SOUTHLAND-Regional Connector-All</v>
          </cell>
          <cell r="B3577" t="str">
            <v>Skd_InL</v>
          </cell>
          <cell r="C3577">
            <v>2015</v>
          </cell>
          <cell r="D3577" t="str">
            <v>SOUTHLAND</v>
          </cell>
          <cell r="E3577" t="str">
            <v>Regional Connector</v>
          </cell>
          <cell r="F3577" t="str">
            <v>All</v>
          </cell>
          <cell r="G3577">
            <v>21.879194630872501</v>
          </cell>
        </row>
        <row r="3578">
          <cell r="A3578" t="str">
            <v>Skd_InL-SOUTHLAND-Regional Connector-R</v>
          </cell>
          <cell r="B3578" t="str">
            <v>Skd_InL</v>
          </cell>
          <cell r="C3578">
            <v>2015</v>
          </cell>
          <cell r="D3578" t="str">
            <v>SOUTHLAND</v>
          </cell>
          <cell r="E3578" t="str">
            <v>Regional Connector</v>
          </cell>
          <cell r="F3578" t="str">
            <v>R</v>
          </cell>
          <cell r="G3578">
            <v>19.8018100584259</v>
          </cell>
        </row>
        <row r="3579">
          <cell r="A3579" t="str">
            <v>Skd_InL-SOUTHLAND-Regional Connector-U</v>
          </cell>
          <cell r="B3579" t="str">
            <v>Skd_InL</v>
          </cell>
          <cell r="C3579">
            <v>2015</v>
          </cell>
          <cell r="D3579" t="str">
            <v>SOUTHLAND</v>
          </cell>
          <cell r="E3579" t="str">
            <v>Regional Connector</v>
          </cell>
          <cell r="F3579" t="str">
            <v>U</v>
          </cell>
          <cell r="G3579">
            <v>40.847280334727998</v>
          </cell>
        </row>
        <row r="3580">
          <cell r="A3580" t="str">
            <v>Skd_InL-SOUTHLAND-Regional Distributor-All</v>
          </cell>
          <cell r="B3580" t="str">
            <v>Skd_InL</v>
          </cell>
          <cell r="C3580">
            <v>2015</v>
          </cell>
          <cell r="D3580" t="str">
            <v>SOUTHLAND</v>
          </cell>
          <cell r="E3580" t="str">
            <v>Regional Distributor</v>
          </cell>
          <cell r="F3580" t="str">
            <v>All</v>
          </cell>
          <cell r="G3580">
            <v>17.146129977090201</v>
          </cell>
        </row>
        <row r="3581">
          <cell r="A3581" t="str">
            <v>Skd_InL-SOUTHLAND-Regional Distributor-R</v>
          </cell>
          <cell r="B3581" t="str">
            <v>Skd_InL</v>
          </cell>
          <cell r="C3581">
            <v>2015</v>
          </cell>
          <cell r="D3581" t="str">
            <v>SOUTHLAND</v>
          </cell>
          <cell r="E3581" t="str">
            <v>Regional Distributor</v>
          </cell>
          <cell r="F3581" t="str">
            <v>R</v>
          </cell>
          <cell r="G3581">
            <v>16.275226831096901</v>
          </cell>
        </row>
        <row r="3582">
          <cell r="A3582" t="str">
            <v>Skd_InL-SOUTHLAND-Regional Distributor-U</v>
          </cell>
          <cell r="B3582" t="str">
            <v>Skd_InL</v>
          </cell>
          <cell r="C3582">
            <v>2015</v>
          </cell>
          <cell r="D3582" t="str">
            <v>SOUTHLAND</v>
          </cell>
          <cell r="E3582" t="str">
            <v>Regional Distributor</v>
          </cell>
          <cell r="F3582" t="str">
            <v>U</v>
          </cell>
          <cell r="G3582">
            <v>32.917705735660803</v>
          </cell>
        </row>
        <row r="3583">
          <cell r="A3583" t="str">
            <v>Skd_InL-SOUTHLAND-Regional Strategic-All</v>
          </cell>
          <cell r="B3583" t="str">
            <v>Skd_InL</v>
          </cell>
          <cell r="C3583">
            <v>2015</v>
          </cell>
          <cell r="D3583" t="str">
            <v>SOUTHLAND</v>
          </cell>
          <cell r="E3583" t="str">
            <v>Regional Strategic</v>
          </cell>
          <cell r="F3583" t="str">
            <v>All</v>
          </cell>
          <cell r="G3583">
            <v>24.776264730730102</v>
          </cell>
        </row>
        <row r="3584">
          <cell r="A3584" t="str">
            <v>Skd_InL-SOUTHLAND-Regional Strategic-R</v>
          </cell>
          <cell r="B3584" t="str">
            <v>Skd_InL</v>
          </cell>
          <cell r="C3584">
            <v>2015</v>
          </cell>
          <cell r="D3584" t="str">
            <v>SOUTHLAND</v>
          </cell>
          <cell r="E3584" t="str">
            <v>Regional Strategic</v>
          </cell>
          <cell r="F3584" t="str">
            <v>R</v>
          </cell>
          <cell r="G3584">
            <v>24.138087461440801</v>
          </cell>
        </row>
        <row r="3585">
          <cell r="A3585" t="str">
            <v>Skd_InL-SOUTHLAND-Regional Strategic-U</v>
          </cell>
          <cell r="B3585" t="str">
            <v>Skd_InL</v>
          </cell>
          <cell r="C3585">
            <v>2015</v>
          </cell>
          <cell r="D3585" t="str">
            <v>SOUTHLAND</v>
          </cell>
          <cell r="E3585" t="str">
            <v>Regional Strategic</v>
          </cell>
          <cell r="F3585" t="str">
            <v>U</v>
          </cell>
          <cell r="G3585">
            <v>36.167341430499299</v>
          </cell>
        </row>
        <row r="3586">
          <cell r="A3586" t="str">
            <v>Skd_InL-STH CANTERBURY-All-All</v>
          </cell>
          <cell r="B3586" t="str">
            <v>Skd_InL</v>
          </cell>
          <cell r="C3586">
            <v>2015</v>
          </cell>
          <cell r="D3586" t="str">
            <v>STH CANTERBURY</v>
          </cell>
          <cell r="E3586" t="str">
            <v>All</v>
          </cell>
          <cell r="F3586" t="str">
            <v>All</v>
          </cell>
          <cell r="G3586">
            <v>7.8676315233467102</v>
          </cell>
        </row>
        <row r="3587">
          <cell r="A3587" t="str">
            <v>Skd_InL-STH CANTERBURY-All-R</v>
          </cell>
          <cell r="B3587" t="str">
            <v>Skd_InL</v>
          </cell>
          <cell r="C3587">
            <v>2015</v>
          </cell>
          <cell r="D3587" t="str">
            <v>STH CANTERBURY</v>
          </cell>
          <cell r="E3587" t="str">
            <v>All</v>
          </cell>
          <cell r="F3587" t="str">
            <v>R</v>
          </cell>
          <cell r="G3587">
            <v>6.7315212207916097</v>
          </cell>
        </row>
        <row r="3588">
          <cell r="A3588" t="str">
            <v>Skd_InL-STH CANTERBURY-All-U</v>
          </cell>
          <cell r="B3588" t="str">
            <v>Skd_InL</v>
          </cell>
          <cell r="C3588">
            <v>2015</v>
          </cell>
          <cell r="D3588" t="str">
            <v>STH CANTERBURY</v>
          </cell>
          <cell r="E3588" t="str">
            <v>All</v>
          </cell>
          <cell r="F3588" t="str">
            <v>U</v>
          </cell>
          <cell r="G3588">
            <v>21.493937314115801</v>
          </cell>
        </row>
        <row r="3589">
          <cell r="A3589" t="str">
            <v>Skd_InL-STH CANTERBURY-National Strategic-All</v>
          </cell>
          <cell r="B3589" t="str">
            <v>Skd_InL</v>
          </cell>
          <cell r="C3589">
            <v>2015</v>
          </cell>
          <cell r="D3589" t="str">
            <v>STH CANTERBURY</v>
          </cell>
          <cell r="E3589" t="str">
            <v>National Strategic</v>
          </cell>
          <cell r="F3589" t="str">
            <v>All</v>
          </cell>
          <cell r="G3589">
            <v>8.6361743888657596</v>
          </cell>
        </row>
        <row r="3590">
          <cell r="A3590" t="str">
            <v>Skd_InL-STH CANTERBURY-National Strategic-R</v>
          </cell>
          <cell r="B3590" t="str">
            <v>Skd_InL</v>
          </cell>
          <cell r="C3590">
            <v>2015</v>
          </cell>
          <cell r="D3590" t="str">
            <v>STH CANTERBURY</v>
          </cell>
          <cell r="E3590" t="str">
            <v>National Strategic</v>
          </cell>
          <cell r="F3590" t="str">
            <v>R</v>
          </cell>
          <cell r="G3590">
            <v>5.61789797868951</v>
          </cell>
        </row>
        <row r="3591">
          <cell r="A3591" t="str">
            <v>Skd_InL-STH CANTERBURY-National Strategic-U</v>
          </cell>
          <cell r="B3591" t="str">
            <v>Skd_InL</v>
          </cell>
          <cell r="C3591">
            <v>2015</v>
          </cell>
          <cell r="D3591" t="str">
            <v>STH CANTERBURY</v>
          </cell>
          <cell r="E3591" t="str">
            <v>National Strategic</v>
          </cell>
          <cell r="F3591" t="str">
            <v>U</v>
          </cell>
          <cell r="G3591">
            <v>24.493211828157001</v>
          </cell>
        </row>
        <row r="3592">
          <cell r="A3592" t="str">
            <v>Skd_InL-STH CANTERBURY-Regional Connector-All</v>
          </cell>
          <cell r="B3592" t="str">
            <v>Skd_InL</v>
          </cell>
          <cell r="C3592">
            <v>2015</v>
          </cell>
          <cell r="D3592" t="str">
            <v>STH CANTERBURY</v>
          </cell>
          <cell r="E3592" t="str">
            <v>Regional Connector</v>
          </cell>
          <cell r="F3592" t="str">
            <v>All</v>
          </cell>
          <cell r="G3592">
            <v>7.6331157677774</v>
          </cell>
        </row>
        <row r="3593">
          <cell r="A3593" t="str">
            <v>Skd_InL-STH CANTERBURY-Regional Connector-R</v>
          </cell>
          <cell r="B3593" t="str">
            <v>Skd_InL</v>
          </cell>
          <cell r="C3593">
            <v>2015</v>
          </cell>
          <cell r="D3593" t="str">
            <v>STH CANTERBURY</v>
          </cell>
          <cell r="E3593" t="str">
            <v>Regional Connector</v>
          </cell>
          <cell r="F3593" t="str">
            <v>R</v>
          </cell>
          <cell r="G3593">
            <v>7.4159308660529799</v>
          </cell>
        </row>
        <row r="3594">
          <cell r="A3594" t="str">
            <v>Skd_InL-STH CANTERBURY-Regional Connector-U</v>
          </cell>
          <cell r="B3594" t="str">
            <v>Skd_InL</v>
          </cell>
          <cell r="C3594">
            <v>2015</v>
          </cell>
          <cell r="D3594" t="str">
            <v>STH CANTERBURY</v>
          </cell>
          <cell r="E3594" t="str">
            <v>Regional Connector</v>
          </cell>
          <cell r="F3594" t="str">
            <v>U</v>
          </cell>
          <cell r="G3594">
            <v>16.188714153561499</v>
          </cell>
        </row>
        <row r="3595">
          <cell r="A3595" t="str">
            <v>Skd_InL-STH CANTERBURY-Regional Distributor-All</v>
          </cell>
          <cell r="B3595" t="str">
            <v>Skd_InL</v>
          </cell>
          <cell r="C3595">
            <v>2015</v>
          </cell>
          <cell r="D3595" t="str">
            <v>STH CANTERBURY</v>
          </cell>
          <cell r="E3595" t="str">
            <v>Regional Distributor</v>
          </cell>
          <cell r="F3595" t="str">
            <v>All</v>
          </cell>
          <cell r="G3595">
            <v>7.4378116305335897</v>
          </cell>
        </row>
        <row r="3596">
          <cell r="A3596" t="str">
            <v>Skd_InL-STH CANTERBURY-Regional Distributor-R</v>
          </cell>
          <cell r="B3596" t="str">
            <v>Skd_InL</v>
          </cell>
          <cell r="C3596">
            <v>2015</v>
          </cell>
          <cell r="D3596" t="str">
            <v>STH CANTERBURY</v>
          </cell>
          <cell r="E3596" t="str">
            <v>Regional Distributor</v>
          </cell>
          <cell r="F3596" t="str">
            <v>R</v>
          </cell>
          <cell r="G3596">
            <v>6.7995414057676999</v>
          </cell>
        </row>
        <row r="3597">
          <cell r="A3597" t="str">
            <v>Skd_InL-STH CANTERBURY-Regional Distributor-U</v>
          </cell>
          <cell r="B3597" t="str">
            <v>Skd_InL</v>
          </cell>
          <cell r="C3597">
            <v>2015</v>
          </cell>
          <cell r="D3597" t="str">
            <v>STH CANTERBURY</v>
          </cell>
          <cell r="E3597" t="str">
            <v>Regional Distributor</v>
          </cell>
          <cell r="F3597" t="str">
            <v>U</v>
          </cell>
          <cell r="G3597">
            <v>16.943957968476401</v>
          </cell>
        </row>
        <row r="3598">
          <cell r="A3598" t="str">
            <v>Skd_InL-TAURANGA CITY-All-All</v>
          </cell>
          <cell r="B3598" t="str">
            <v>Skd_InL</v>
          </cell>
          <cell r="C3598">
            <v>2015</v>
          </cell>
          <cell r="D3598" t="str">
            <v>TAURANGA CITY</v>
          </cell>
          <cell r="E3598" t="str">
            <v>All</v>
          </cell>
          <cell r="F3598" t="str">
            <v>All</v>
          </cell>
          <cell r="G3598">
            <v>12.766373411534699</v>
          </cell>
        </row>
        <row r="3599">
          <cell r="A3599" t="str">
            <v>Skd_InL-TAURANGA CITY-All-R</v>
          </cell>
          <cell r="B3599" t="str">
            <v>Skd_InL</v>
          </cell>
          <cell r="C3599">
            <v>2015</v>
          </cell>
          <cell r="D3599" t="str">
            <v>TAURANGA CITY</v>
          </cell>
          <cell r="E3599" t="str">
            <v>All</v>
          </cell>
          <cell r="F3599" t="str">
            <v>R</v>
          </cell>
          <cell r="G3599">
            <v>15.029171528588099</v>
          </cell>
        </row>
        <row r="3600">
          <cell r="A3600" t="str">
            <v>Skd_InL-TAURANGA CITY-All-U</v>
          </cell>
          <cell r="B3600" t="str">
            <v>Skd_InL</v>
          </cell>
          <cell r="C3600">
            <v>2015</v>
          </cell>
          <cell r="D3600" t="str">
            <v>TAURANGA CITY</v>
          </cell>
          <cell r="E3600" t="str">
            <v>All</v>
          </cell>
          <cell r="F3600" t="str">
            <v>U</v>
          </cell>
          <cell r="G3600">
            <v>11.1354079058032</v>
          </cell>
        </row>
        <row r="3601">
          <cell r="A3601" t="str">
            <v>Skd_InL-TAURANGA CITY-High Volume-All</v>
          </cell>
          <cell r="B3601" t="str">
            <v>Skd_InL</v>
          </cell>
          <cell r="C3601">
            <v>2015</v>
          </cell>
          <cell r="D3601" t="str">
            <v>TAURANGA CITY</v>
          </cell>
          <cell r="E3601" t="str">
            <v>High Volume</v>
          </cell>
          <cell r="F3601" t="str">
            <v>All</v>
          </cell>
          <cell r="G3601">
            <v>14.4479342836434</v>
          </cell>
        </row>
        <row r="3602">
          <cell r="A3602" t="str">
            <v>Skd_InL-TAURANGA CITY-High Volume-R</v>
          </cell>
          <cell r="B3602" t="str">
            <v>Skd_InL</v>
          </cell>
          <cell r="C3602">
            <v>2015</v>
          </cell>
          <cell r="D3602" t="str">
            <v>TAURANGA CITY</v>
          </cell>
          <cell r="E3602" t="str">
            <v>High Volume</v>
          </cell>
          <cell r="F3602" t="str">
            <v>R</v>
          </cell>
          <cell r="G3602">
            <v>21.351545650611101</v>
          </cell>
        </row>
        <row r="3603">
          <cell r="A3603" t="str">
            <v>Skd_InL-TAURANGA CITY-High Volume-U</v>
          </cell>
          <cell r="B3603" t="str">
            <v>Skd_InL</v>
          </cell>
          <cell r="C3603">
            <v>2015</v>
          </cell>
          <cell r="D3603" t="str">
            <v>TAURANGA CITY</v>
          </cell>
          <cell r="E3603" t="str">
            <v>High Volume</v>
          </cell>
          <cell r="F3603" t="str">
            <v>U</v>
          </cell>
          <cell r="G3603">
            <v>10.9534206695779</v>
          </cell>
        </row>
        <row r="3604">
          <cell r="A3604" t="str">
            <v>Skd_InL-TAURANGA CITY-Regional Distributor-All</v>
          </cell>
          <cell r="B3604" t="str">
            <v>Skd_InL</v>
          </cell>
          <cell r="C3604">
            <v>2015</v>
          </cell>
          <cell r="D3604" t="str">
            <v>TAURANGA CITY</v>
          </cell>
          <cell r="E3604" t="str">
            <v>Regional Distributor</v>
          </cell>
          <cell r="F3604" t="str">
            <v>All</v>
          </cell>
          <cell r="G3604">
            <v>2.79955207166853</v>
          </cell>
        </row>
        <row r="3605">
          <cell r="A3605" t="str">
            <v>Skd_InL-TAURANGA CITY-Regional Distributor-R</v>
          </cell>
          <cell r="B3605" t="str">
            <v>Skd_InL</v>
          </cell>
          <cell r="C3605">
            <v>2015</v>
          </cell>
          <cell r="D3605" t="str">
            <v>TAURANGA CITY</v>
          </cell>
          <cell r="E3605" t="str">
            <v>Regional Distributor</v>
          </cell>
          <cell r="F3605" t="str">
            <v>R</v>
          </cell>
          <cell r="G3605">
            <v>2.79955207166853</v>
          </cell>
        </row>
        <row r="3606">
          <cell r="A3606" t="str">
            <v>Skd_InL-TAURANGA CITY-Regional Strategic-All</v>
          </cell>
          <cell r="B3606" t="str">
            <v>Skd_InL</v>
          </cell>
          <cell r="C3606">
            <v>2015</v>
          </cell>
          <cell r="D3606" t="str">
            <v>TAURANGA CITY</v>
          </cell>
          <cell r="E3606" t="str">
            <v>Regional Strategic</v>
          </cell>
          <cell r="F3606" t="str">
            <v>All</v>
          </cell>
          <cell r="G3606">
            <v>8.0264400377714793</v>
          </cell>
        </row>
        <row r="3607">
          <cell r="A3607" t="str">
            <v>Skd_InL-TAURANGA CITY-Regional Strategic-R</v>
          </cell>
          <cell r="B3607" t="str">
            <v>Skd_InL</v>
          </cell>
          <cell r="C3607">
            <v>2015</v>
          </cell>
          <cell r="D3607" t="str">
            <v>TAURANGA CITY</v>
          </cell>
          <cell r="E3607" t="str">
            <v>Regional Strategic</v>
          </cell>
          <cell r="F3607" t="str">
            <v>R</v>
          </cell>
          <cell r="G3607">
            <v>4.0983606557377001</v>
          </cell>
        </row>
        <row r="3608">
          <cell r="A3608" t="str">
            <v>Skd_InL-TAURANGA CITY-Regional Strategic-U</v>
          </cell>
          <cell r="B3608" t="str">
            <v>Skd_InL</v>
          </cell>
          <cell r="C3608">
            <v>2015</v>
          </cell>
          <cell r="D3608" t="str">
            <v>TAURANGA CITY</v>
          </cell>
          <cell r="E3608" t="str">
            <v>Regional Strategic</v>
          </cell>
          <cell r="F3608" t="str">
            <v>U</v>
          </cell>
          <cell r="G3608">
            <v>13.363028953229399</v>
          </cell>
        </row>
        <row r="3609">
          <cell r="A3609" t="str">
            <v>Skd_InL-Unknown-All-All</v>
          </cell>
          <cell r="B3609" t="str">
            <v>Skd_InL</v>
          </cell>
          <cell r="C3609">
            <v>2015</v>
          </cell>
          <cell r="D3609" t="str">
            <v>Unknown</v>
          </cell>
          <cell r="E3609" t="str">
            <v>All</v>
          </cell>
          <cell r="F3609" t="str">
            <v>All</v>
          </cell>
          <cell r="G3609">
            <v>8.6503804565478593</v>
          </cell>
        </row>
        <row r="3610">
          <cell r="A3610" t="str">
            <v>Skd_InL-Unknown-All-R</v>
          </cell>
          <cell r="B3610" t="str">
            <v>Skd_InL</v>
          </cell>
          <cell r="C3610">
            <v>2015</v>
          </cell>
          <cell r="D3610" t="str">
            <v>Unknown</v>
          </cell>
          <cell r="E3610" t="str">
            <v>All</v>
          </cell>
          <cell r="F3610" t="str">
            <v>R</v>
          </cell>
          <cell r="G3610">
            <v>8.0760580658352108</v>
          </cell>
        </row>
        <row r="3611">
          <cell r="A3611" t="str">
            <v>Skd_InL-Unknown-All-U</v>
          </cell>
          <cell r="B3611" t="str">
            <v>Skd_InL</v>
          </cell>
          <cell r="C3611">
            <v>2015</v>
          </cell>
          <cell r="D3611" t="str">
            <v>Unknown</v>
          </cell>
          <cell r="E3611" t="str">
            <v>All</v>
          </cell>
          <cell r="F3611" t="str">
            <v>U</v>
          </cell>
          <cell r="G3611">
            <v>35.922330097087404</v>
          </cell>
        </row>
        <row r="3612">
          <cell r="A3612" t="str">
            <v>Skd_InL-Unknown-High Volume-All</v>
          </cell>
          <cell r="B3612" t="str">
            <v>Skd_InL</v>
          </cell>
          <cell r="C3612">
            <v>2015</v>
          </cell>
          <cell r="D3612" t="str">
            <v>Unknown</v>
          </cell>
          <cell r="E3612" t="str">
            <v>High Volume</v>
          </cell>
          <cell r="F3612" t="str">
            <v>All</v>
          </cell>
          <cell r="G3612">
            <v>8.5375652872639591</v>
          </cell>
        </row>
        <row r="3613">
          <cell r="A3613" t="str">
            <v>Skd_InL-Unknown-High Volume-R</v>
          </cell>
          <cell r="B3613" t="str">
            <v>Skd_InL</v>
          </cell>
          <cell r="C3613">
            <v>2015</v>
          </cell>
          <cell r="D3613" t="str">
            <v>Unknown</v>
          </cell>
          <cell r="E3613" t="str">
            <v>High Volume</v>
          </cell>
          <cell r="F3613" t="str">
            <v>R</v>
          </cell>
          <cell r="G3613">
            <v>7.95897435897436</v>
          </cell>
        </row>
        <row r="3614">
          <cell r="A3614" t="str">
            <v>Skd_InL-Unknown-High Volume-U</v>
          </cell>
          <cell r="B3614" t="str">
            <v>Skd_InL</v>
          </cell>
          <cell r="C3614">
            <v>2015</v>
          </cell>
          <cell r="D3614" t="str">
            <v>Unknown</v>
          </cell>
          <cell r="E3614" t="str">
            <v>High Volume</v>
          </cell>
          <cell r="F3614" t="str">
            <v>U</v>
          </cell>
          <cell r="G3614">
            <v>35.922330097087404</v>
          </cell>
        </row>
        <row r="3615">
          <cell r="A3615" t="str">
            <v>Skd_InL-Unknown-Regional Strategic-All</v>
          </cell>
          <cell r="B3615" t="str">
            <v>Skd_InL</v>
          </cell>
          <cell r="C3615">
            <v>2015</v>
          </cell>
          <cell r="D3615" t="str">
            <v>Unknown</v>
          </cell>
          <cell r="E3615" t="str">
            <v>Regional Strategic</v>
          </cell>
          <cell r="F3615" t="str">
            <v>All</v>
          </cell>
          <cell r="G3615">
            <v>43.75</v>
          </cell>
        </row>
        <row r="3616">
          <cell r="A3616" t="str">
            <v>Skd_InL-Unknown-Regional Strategic-R</v>
          </cell>
          <cell r="B3616" t="str">
            <v>Skd_InL</v>
          </cell>
          <cell r="C3616">
            <v>2015</v>
          </cell>
          <cell r="D3616" t="str">
            <v>Unknown</v>
          </cell>
          <cell r="E3616" t="str">
            <v>Regional Strategic</v>
          </cell>
          <cell r="F3616" t="str">
            <v>R</v>
          </cell>
          <cell r="G3616">
            <v>43.75</v>
          </cell>
        </row>
        <row r="3617">
          <cell r="A3617" t="str">
            <v>Skd_InL-WELLINGTON-All-All</v>
          </cell>
          <cell r="B3617" t="str">
            <v>Skd_InL</v>
          </cell>
          <cell r="C3617">
            <v>2015</v>
          </cell>
          <cell r="D3617" t="str">
            <v>WELLINGTON</v>
          </cell>
          <cell r="E3617" t="str">
            <v>All</v>
          </cell>
          <cell r="F3617" t="str">
            <v>All</v>
          </cell>
          <cell r="G3617">
            <v>13.179308804288899</v>
          </cell>
        </row>
        <row r="3618">
          <cell r="A3618" t="str">
            <v>Skd_InL-WELLINGTON-All-R</v>
          </cell>
          <cell r="B3618" t="str">
            <v>Skd_InL</v>
          </cell>
          <cell r="C3618">
            <v>2015</v>
          </cell>
          <cell r="D3618" t="str">
            <v>WELLINGTON</v>
          </cell>
          <cell r="E3618" t="str">
            <v>All</v>
          </cell>
          <cell r="F3618" t="str">
            <v>R</v>
          </cell>
          <cell r="G3618">
            <v>11.192353097985499</v>
          </cell>
        </row>
        <row r="3619">
          <cell r="A3619" t="str">
            <v>Skd_InL-WELLINGTON-All-U</v>
          </cell>
          <cell r="B3619" t="str">
            <v>Skd_InL</v>
          </cell>
          <cell r="C3619">
            <v>2015</v>
          </cell>
          <cell r="D3619" t="str">
            <v>WELLINGTON</v>
          </cell>
          <cell r="E3619" t="str">
            <v>All</v>
          </cell>
          <cell r="F3619" t="str">
            <v>U</v>
          </cell>
          <cell r="G3619">
            <v>23.454115793619501</v>
          </cell>
        </row>
        <row r="3620">
          <cell r="A3620" t="str">
            <v>Skd_InL-WELLINGTON-High Volume-All</v>
          </cell>
          <cell r="B3620" t="str">
            <v>Skd_InL</v>
          </cell>
          <cell r="C3620">
            <v>2015</v>
          </cell>
          <cell r="D3620" t="str">
            <v>WELLINGTON</v>
          </cell>
          <cell r="E3620" t="str">
            <v>High Volume</v>
          </cell>
          <cell r="F3620" t="str">
            <v>All</v>
          </cell>
          <cell r="G3620">
            <v>10.9932286953537</v>
          </cell>
        </row>
        <row r="3621">
          <cell r="A3621" t="str">
            <v>Skd_InL-WELLINGTON-High Volume-R</v>
          </cell>
          <cell r="B3621" t="str">
            <v>Skd_InL</v>
          </cell>
          <cell r="C3621">
            <v>2015</v>
          </cell>
          <cell r="D3621" t="str">
            <v>WELLINGTON</v>
          </cell>
          <cell r="E3621" t="str">
            <v>High Volume</v>
          </cell>
          <cell r="F3621" t="str">
            <v>R</v>
          </cell>
          <cell r="G3621">
            <v>7.9677809711087599</v>
          </cell>
        </row>
        <row r="3622">
          <cell r="A3622" t="str">
            <v>Skd_InL-WELLINGTON-High Volume-U</v>
          </cell>
          <cell r="B3622" t="str">
            <v>Skd_InL</v>
          </cell>
          <cell r="C3622">
            <v>2015</v>
          </cell>
          <cell r="D3622" t="str">
            <v>WELLINGTON</v>
          </cell>
          <cell r="E3622" t="str">
            <v>High Volume</v>
          </cell>
          <cell r="F3622" t="str">
            <v>U</v>
          </cell>
          <cell r="G3622">
            <v>25.272175620203502</v>
          </cell>
        </row>
        <row r="3623">
          <cell r="A3623" t="str">
            <v>Skd_InL-WELLINGTON-National Strategic-All</v>
          </cell>
          <cell r="B3623" t="str">
            <v>Skd_InL</v>
          </cell>
          <cell r="C3623">
            <v>2015</v>
          </cell>
          <cell r="D3623" t="str">
            <v>WELLINGTON</v>
          </cell>
          <cell r="E3623" t="str">
            <v>National Strategic</v>
          </cell>
          <cell r="F3623" t="str">
            <v>All</v>
          </cell>
          <cell r="G3623">
            <v>5.9691252144082299</v>
          </cell>
        </row>
        <row r="3624">
          <cell r="A3624" t="str">
            <v>Skd_InL-WELLINGTON-National Strategic-R</v>
          </cell>
          <cell r="B3624" t="str">
            <v>Skd_InL</v>
          </cell>
          <cell r="C3624">
            <v>2015</v>
          </cell>
          <cell r="D3624" t="str">
            <v>WELLINGTON</v>
          </cell>
          <cell r="E3624" t="str">
            <v>National Strategic</v>
          </cell>
          <cell r="F3624" t="str">
            <v>R</v>
          </cell>
          <cell r="G3624">
            <v>5.9691252144082299</v>
          </cell>
        </row>
        <row r="3625">
          <cell r="A3625" t="str">
            <v>Skd_InL-WELLINGTON-Regional Distributor-All</v>
          </cell>
          <cell r="B3625" t="str">
            <v>Skd_InL</v>
          </cell>
          <cell r="C3625">
            <v>2015</v>
          </cell>
          <cell r="D3625" t="str">
            <v>WELLINGTON</v>
          </cell>
          <cell r="E3625" t="str">
            <v>Regional Distributor</v>
          </cell>
          <cell r="F3625" t="str">
            <v>All</v>
          </cell>
          <cell r="G3625">
            <v>16.340425531914899</v>
          </cell>
        </row>
        <row r="3626">
          <cell r="A3626" t="str">
            <v>Skd_InL-WELLINGTON-Regional Distributor-R</v>
          </cell>
          <cell r="B3626" t="str">
            <v>Skd_InL</v>
          </cell>
          <cell r="C3626">
            <v>2015</v>
          </cell>
          <cell r="D3626" t="str">
            <v>WELLINGTON</v>
          </cell>
          <cell r="E3626" t="str">
            <v>Regional Distributor</v>
          </cell>
          <cell r="F3626" t="str">
            <v>R</v>
          </cell>
          <cell r="G3626">
            <v>15.191503057611801</v>
          </cell>
        </row>
        <row r="3627">
          <cell r="A3627" t="str">
            <v>Skd_InL-WELLINGTON-Regional Distributor-U</v>
          </cell>
          <cell r="B3627" t="str">
            <v>Skd_InL</v>
          </cell>
          <cell r="C3627">
            <v>2015</v>
          </cell>
          <cell r="D3627" t="str">
            <v>WELLINGTON</v>
          </cell>
          <cell r="E3627" t="str">
            <v>Regional Distributor</v>
          </cell>
          <cell r="F3627" t="str">
            <v>U</v>
          </cell>
          <cell r="G3627">
            <v>24.8803827751196</v>
          </cell>
        </row>
        <row r="3628">
          <cell r="A3628" t="str">
            <v>Skd_InL-WELLINGTON-Regional Strategic-All</v>
          </cell>
          <cell r="B3628" t="str">
            <v>Skd_InL</v>
          </cell>
          <cell r="C3628">
            <v>2015</v>
          </cell>
          <cell r="D3628" t="str">
            <v>WELLINGTON</v>
          </cell>
          <cell r="E3628" t="str">
            <v>Regional Strategic</v>
          </cell>
          <cell r="F3628" t="str">
            <v>All</v>
          </cell>
          <cell r="G3628">
            <v>17.924971793907499</v>
          </cell>
        </row>
        <row r="3629">
          <cell r="A3629" t="str">
            <v>Skd_InL-WELLINGTON-Regional Strategic-R</v>
          </cell>
          <cell r="B3629" t="str">
            <v>Skd_InL</v>
          </cell>
          <cell r="C3629">
            <v>2015</v>
          </cell>
          <cell r="D3629" t="str">
            <v>WELLINGTON</v>
          </cell>
          <cell r="E3629" t="str">
            <v>Regional Strategic</v>
          </cell>
          <cell r="F3629" t="str">
            <v>R</v>
          </cell>
          <cell r="G3629">
            <v>17.220050183812798</v>
          </cell>
        </row>
        <row r="3630">
          <cell r="A3630" t="str">
            <v>Skd_InL-WELLINGTON-Regional Strategic-U</v>
          </cell>
          <cell r="B3630" t="str">
            <v>Skd_InL</v>
          </cell>
          <cell r="C3630">
            <v>2015</v>
          </cell>
          <cell r="D3630" t="str">
            <v>WELLINGTON</v>
          </cell>
          <cell r="E3630" t="str">
            <v>Regional Strategic</v>
          </cell>
          <cell r="F3630" t="str">
            <v>U</v>
          </cell>
          <cell r="G3630">
            <v>20.846432889963701</v>
          </cell>
        </row>
        <row r="3631">
          <cell r="A3631" t="str">
            <v>Skd_InL-WEST COAST-All-All</v>
          </cell>
          <cell r="B3631" t="str">
            <v>Skd_InL</v>
          </cell>
          <cell r="C3631">
            <v>2015</v>
          </cell>
          <cell r="D3631" t="str">
            <v>WEST COAST</v>
          </cell>
          <cell r="E3631" t="str">
            <v>All</v>
          </cell>
          <cell r="F3631" t="str">
            <v>All</v>
          </cell>
          <cell r="G3631">
            <v>11.1759795031235</v>
          </cell>
        </row>
        <row r="3632">
          <cell r="A3632" t="str">
            <v>Skd_InL-WEST COAST-All-R</v>
          </cell>
          <cell r="B3632" t="str">
            <v>Skd_InL</v>
          </cell>
          <cell r="C3632">
            <v>2015</v>
          </cell>
          <cell r="D3632" t="str">
            <v>WEST COAST</v>
          </cell>
          <cell r="E3632" t="str">
            <v>All</v>
          </cell>
          <cell r="F3632" t="str">
            <v>R</v>
          </cell>
          <cell r="G3632">
            <v>11.2936357560261</v>
          </cell>
        </row>
        <row r="3633">
          <cell r="A3633" t="str">
            <v>Skd_InL-WEST COAST-All-U</v>
          </cell>
          <cell r="B3633" t="str">
            <v>Skd_InL</v>
          </cell>
          <cell r="C3633">
            <v>2015</v>
          </cell>
          <cell r="D3633" t="str">
            <v>WEST COAST</v>
          </cell>
          <cell r="E3633" t="str">
            <v>All</v>
          </cell>
          <cell r="F3633" t="str">
            <v>U</v>
          </cell>
          <cell r="G3633">
            <v>9.3661573288058904</v>
          </cell>
        </row>
        <row r="3634">
          <cell r="A3634" t="str">
            <v>Skd_InL-WEST COAST-Regional Connector-All</v>
          </cell>
          <cell r="B3634" t="str">
            <v>Skd_InL</v>
          </cell>
          <cell r="C3634">
            <v>2015</v>
          </cell>
          <cell r="D3634" t="str">
            <v>WEST COAST</v>
          </cell>
          <cell r="E3634" t="str">
            <v>Regional Connector</v>
          </cell>
          <cell r="F3634" t="str">
            <v>All</v>
          </cell>
          <cell r="G3634">
            <v>10.889496995514399</v>
          </cell>
        </row>
        <row r="3635">
          <cell r="A3635" t="str">
            <v>Skd_InL-WEST COAST-Regional Connector-R</v>
          </cell>
          <cell r="B3635" t="str">
            <v>Skd_InL</v>
          </cell>
          <cell r="C3635">
            <v>2015</v>
          </cell>
          <cell r="D3635" t="str">
            <v>WEST COAST</v>
          </cell>
          <cell r="E3635" t="str">
            <v>Regional Connector</v>
          </cell>
          <cell r="F3635" t="str">
            <v>R</v>
          </cell>
          <cell r="G3635">
            <v>10.881339722257501</v>
          </cell>
        </row>
        <row r="3636">
          <cell r="A3636" t="str">
            <v>Skd_InL-WEST COAST-Regional Connector-U</v>
          </cell>
          <cell r="B3636" t="str">
            <v>Skd_InL</v>
          </cell>
          <cell r="C3636">
            <v>2015</v>
          </cell>
          <cell r="D3636" t="str">
            <v>WEST COAST</v>
          </cell>
          <cell r="E3636" t="str">
            <v>Regional Connector</v>
          </cell>
          <cell r="F3636" t="str">
            <v>U</v>
          </cell>
          <cell r="G3636">
            <v>11.1053719008264</v>
          </cell>
        </row>
        <row r="3637">
          <cell r="A3637" t="str">
            <v>Skd_InL-WEST COAST-Regional Distributor-All</v>
          </cell>
          <cell r="B3637" t="str">
            <v>Skd_InL</v>
          </cell>
          <cell r="C3637">
            <v>2015</v>
          </cell>
          <cell r="D3637" t="str">
            <v>WEST COAST</v>
          </cell>
          <cell r="E3637" t="str">
            <v>Regional Distributor</v>
          </cell>
          <cell r="F3637" t="str">
            <v>All</v>
          </cell>
          <cell r="G3637">
            <v>10.039701752687099</v>
          </cell>
        </row>
        <row r="3638">
          <cell r="A3638" t="str">
            <v>Skd_InL-WEST COAST-Regional Distributor-R</v>
          </cell>
          <cell r="B3638" t="str">
            <v>Skd_InL</v>
          </cell>
          <cell r="C3638">
            <v>2015</v>
          </cell>
          <cell r="D3638" t="str">
            <v>WEST COAST</v>
          </cell>
          <cell r="E3638" t="str">
            <v>Regional Distributor</v>
          </cell>
          <cell r="F3638" t="str">
            <v>R</v>
          </cell>
          <cell r="G3638">
            <v>10.3391432402136</v>
          </cell>
        </row>
        <row r="3639">
          <cell r="A3639" t="str">
            <v>Skd_InL-WEST COAST-Regional Distributor-U</v>
          </cell>
          <cell r="B3639" t="str">
            <v>Skd_InL</v>
          </cell>
          <cell r="C3639">
            <v>2015</v>
          </cell>
          <cell r="D3639" t="str">
            <v>WEST COAST</v>
          </cell>
          <cell r="E3639" t="str">
            <v>Regional Distributor</v>
          </cell>
          <cell r="F3639" t="str">
            <v>U</v>
          </cell>
          <cell r="G3639">
            <v>7.8201368523949197</v>
          </cell>
        </row>
        <row r="3640">
          <cell r="A3640" t="str">
            <v>Skd_InL-WEST COAST-Regional Strategic-All</v>
          </cell>
          <cell r="B3640" t="str">
            <v>Skd_InL</v>
          </cell>
          <cell r="C3640">
            <v>2015</v>
          </cell>
          <cell r="D3640" t="str">
            <v>WEST COAST</v>
          </cell>
          <cell r="E3640" t="str">
            <v>Regional Strategic</v>
          </cell>
          <cell r="F3640" t="str">
            <v>All</v>
          </cell>
          <cell r="G3640">
            <v>16.850213253548901</v>
          </cell>
        </row>
        <row r="3641">
          <cell r="A3641" t="str">
            <v>Skd_InL-WEST COAST-Regional Strategic-R</v>
          </cell>
          <cell r="B3641" t="str">
            <v>Skd_InL</v>
          </cell>
          <cell r="C3641">
            <v>2015</v>
          </cell>
          <cell r="D3641" t="str">
            <v>WEST COAST</v>
          </cell>
          <cell r="E3641" t="str">
            <v>Regional Strategic</v>
          </cell>
          <cell r="F3641" t="str">
            <v>R</v>
          </cell>
          <cell r="G3641">
            <v>16.9610372428392</v>
          </cell>
        </row>
        <row r="3642">
          <cell r="A3642" t="str">
            <v>Skd_InL-WEST COAST-Regional Strategic-U</v>
          </cell>
          <cell r="B3642" t="str">
            <v>Skd_InL</v>
          </cell>
          <cell r="C3642">
            <v>2015</v>
          </cell>
          <cell r="D3642" t="str">
            <v>WEST COAST</v>
          </cell>
          <cell r="E3642" t="str">
            <v>Regional Strategic</v>
          </cell>
          <cell r="F3642" t="str">
            <v>U</v>
          </cell>
          <cell r="G3642">
            <v>14.0202702702703</v>
          </cell>
        </row>
        <row r="3643">
          <cell r="A3643" t="str">
            <v>Skd_InL-WEST WAIKATO-All-All</v>
          </cell>
          <cell r="B3643" t="str">
            <v>Skd_InL</v>
          </cell>
          <cell r="C3643">
            <v>2015</v>
          </cell>
          <cell r="D3643" t="str">
            <v>WEST WAIKATO</v>
          </cell>
          <cell r="E3643" t="str">
            <v>All</v>
          </cell>
          <cell r="F3643" t="str">
            <v>All</v>
          </cell>
          <cell r="G3643">
            <v>19.351055512118801</v>
          </cell>
        </row>
        <row r="3644">
          <cell r="A3644" t="str">
            <v>Skd_InL-WEST WAIKATO-All-R</v>
          </cell>
          <cell r="B3644" t="str">
            <v>Skd_InL</v>
          </cell>
          <cell r="C3644">
            <v>2015</v>
          </cell>
          <cell r="D3644" t="str">
            <v>WEST WAIKATO</v>
          </cell>
          <cell r="E3644" t="str">
            <v>All</v>
          </cell>
          <cell r="F3644" t="str">
            <v>R</v>
          </cell>
          <cell r="G3644">
            <v>16.985710957521199</v>
          </cell>
        </row>
        <row r="3645">
          <cell r="A3645" t="str">
            <v>Skd_InL-WEST WAIKATO-All-U</v>
          </cell>
          <cell r="B3645" t="str">
            <v>Skd_InL</v>
          </cell>
          <cell r="C3645">
            <v>2015</v>
          </cell>
          <cell r="D3645" t="str">
            <v>WEST WAIKATO</v>
          </cell>
          <cell r="E3645" t="str">
            <v>All</v>
          </cell>
          <cell r="F3645" t="str">
            <v>U</v>
          </cell>
          <cell r="G3645">
            <v>35.981435981436</v>
          </cell>
        </row>
        <row r="3646">
          <cell r="A3646" t="str">
            <v>Skd_InL-WEST WAIKATO-High Volume-All</v>
          </cell>
          <cell r="B3646" t="str">
            <v>Skd_InL</v>
          </cell>
          <cell r="C3646">
            <v>2015</v>
          </cell>
          <cell r="D3646" t="str">
            <v>WEST WAIKATO</v>
          </cell>
          <cell r="E3646" t="str">
            <v>High Volume</v>
          </cell>
          <cell r="F3646" t="str">
            <v>All</v>
          </cell>
          <cell r="G3646">
            <v>15.3759282707642</v>
          </cell>
        </row>
        <row r="3647">
          <cell r="A3647" t="str">
            <v>Skd_InL-WEST WAIKATO-High Volume-R</v>
          </cell>
          <cell r="B3647" t="str">
            <v>Skd_InL</v>
          </cell>
          <cell r="C3647">
            <v>2015</v>
          </cell>
          <cell r="D3647" t="str">
            <v>WEST WAIKATO</v>
          </cell>
          <cell r="E3647" t="str">
            <v>High Volume</v>
          </cell>
          <cell r="F3647" t="str">
            <v>R</v>
          </cell>
          <cell r="G3647">
            <v>12.1581146055017</v>
          </cell>
        </row>
        <row r="3648">
          <cell r="A3648" t="str">
            <v>Skd_InL-WEST WAIKATO-High Volume-U</v>
          </cell>
          <cell r="B3648" t="str">
            <v>Skd_InL</v>
          </cell>
          <cell r="C3648">
            <v>2015</v>
          </cell>
          <cell r="D3648" t="str">
            <v>WEST WAIKATO</v>
          </cell>
          <cell r="E3648" t="str">
            <v>High Volume</v>
          </cell>
          <cell r="F3648" t="str">
            <v>U</v>
          </cell>
          <cell r="G3648">
            <v>36.599948011437498</v>
          </cell>
        </row>
        <row r="3649">
          <cell r="A3649" t="str">
            <v>Skd_InL-WEST WAIKATO-Regional Connector-All</v>
          </cell>
          <cell r="B3649" t="str">
            <v>Skd_InL</v>
          </cell>
          <cell r="C3649">
            <v>2015</v>
          </cell>
          <cell r="D3649" t="str">
            <v>WEST WAIKATO</v>
          </cell>
          <cell r="E3649" t="str">
            <v>Regional Connector</v>
          </cell>
          <cell r="F3649" t="str">
            <v>All</v>
          </cell>
          <cell r="G3649">
            <v>25.7329160146062</v>
          </cell>
        </row>
        <row r="3650">
          <cell r="A3650" t="str">
            <v>Skd_InL-WEST WAIKATO-Regional Connector-R</v>
          </cell>
          <cell r="B3650" t="str">
            <v>Skd_InL</v>
          </cell>
          <cell r="C3650">
            <v>2015</v>
          </cell>
          <cell r="D3650" t="str">
            <v>WEST WAIKATO</v>
          </cell>
          <cell r="E3650" t="str">
            <v>Regional Connector</v>
          </cell>
          <cell r="F3650" t="str">
            <v>R</v>
          </cell>
          <cell r="G3650">
            <v>23.954842123831401</v>
          </cell>
        </row>
        <row r="3651">
          <cell r="A3651" t="str">
            <v>Skd_InL-WEST WAIKATO-Regional Connector-U</v>
          </cell>
          <cell r="B3651" t="str">
            <v>Skd_InL</v>
          </cell>
          <cell r="C3651">
            <v>2015</v>
          </cell>
          <cell r="D3651" t="str">
            <v>WEST WAIKATO</v>
          </cell>
          <cell r="E3651" t="str">
            <v>Regional Connector</v>
          </cell>
          <cell r="F3651" t="str">
            <v>U</v>
          </cell>
          <cell r="G3651">
            <v>39.713361072584398</v>
          </cell>
        </row>
        <row r="3652">
          <cell r="A3652" t="str">
            <v>Skd_InL-WEST WAIKATO-Regional Distributor-All</v>
          </cell>
          <cell r="B3652" t="str">
            <v>Skd_InL</v>
          </cell>
          <cell r="C3652">
            <v>2015</v>
          </cell>
          <cell r="D3652" t="str">
            <v>WEST WAIKATO</v>
          </cell>
          <cell r="E3652" t="str">
            <v>Regional Distributor</v>
          </cell>
          <cell r="F3652" t="str">
            <v>All</v>
          </cell>
          <cell r="G3652">
            <v>14.9548264384213</v>
          </cell>
        </row>
        <row r="3653">
          <cell r="A3653" t="str">
            <v>Skd_InL-WEST WAIKATO-Regional Distributor-R</v>
          </cell>
          <cell r="B3653" t="str">
            <v>Skd_InL</v>
          </cell>
          <cell r="C3653">
            <v>2015</v>
          </cell>
          <cell r="D3653" t="str">
            <v>WEST WAIKATO</v>
          </cell>
          <cell r="E3653" t="str">
            <v>Regional Distributor</v>
          </cell>
          <cell r="F3653" t="str">
            <v>R</v>
          </cell>
          <cell r="G3653">
            <v>14.0382394456564</v>
          </cell>
        </row>
        <row r="3654">
          <cell r="A3654" t="str">
            <v>Skd_InL-WEST WAIKATO-Regional Distributor-U</v>
          </cell>
          <cell r="B3654" t="str">
            <v>Skd_InL</v>
          </cell>
          <cell r="C3654">
            <v>2015</v>
          </cell>
          <cell r="D3654" t="str">
            <v>WEST WAIKATO</v>
          </cell>
          <cell r="E3654" t="str">
            <v>Regional Distributor</v>
          </cell>
          <cell r="F3654" t="str">
            <v>U</v>
          </cell>
          <cell r="G3654">
            <v>26.494345718901499</v>
          </cell>
        </row>
        <row r="3655">
          <cell r="A3655" t="str">
            <v>Skd_InL-WEST WAIKATO-Regional Strategic-All</v>
          </cell>
          <cell r="B3655" t="str">
            <v>Skd_InL</v>
          </cell>
          <cell r="C3655">
            <v>2015</v>
          </cell>
          <cell r="D3655" t="str">
            <v>WEST WAIKATO</v>
          </cell>
          <cell r="E3655" t="str">
            <v>Regional Strategic</v>
          </cell>
          <cell r="F3655" t="str">
            <v>All</v>
          </cell>
          <cell r="G3655">
            <v>34.515017232890202</v>
          </cell>
        </row>
        <row r="3656">
          <cell r="A3656" t="str">
            <v>Skd_InL-WEST WAIKATO-Regional Strategic-R</v>
          </cell>
          <cell r="B3656" t="str">
            <v>Skd_InL</v>
          </cell>
          <cell r="C3656">
            <v>2015</v>
          </cell>
          <cell r="D3656" t="str">
            <v>WEST WAIKATO</v>
          </cell>
          <cell r="E3656" t="str">
            <v>Regional Strategic</v>
          </cell>
          <cell r="F3656" t="str">
            <v>R</v>
          </cell>
          <cell r="G3656">
            <v>37.181409295352303</v>
          </cell>
        </row>
        <row r="3657">
          <cell r="A3657" t="str">
            <v>Skd_InL-WEST WAIKATO-Regional Strategic-U</v>
          </cell>
          <cell r="B3657" t="str">
            <v>Skd_InL</v>
          </cell>
          <cell r="C3657">
            <v>2015</v>
          </cell>
          <cell r="D3657" t="str">
            <v>WEST WAIKATO</v>
          </cell>
          <cell r="E3657" t="str">
            <v>Regional Strategic</v>
          </cell>
          <cell r="F3657" t="str">
            <v>U</v>
          </cell>
          <cell r="G3657">
            <v>29.411764705882401</v>
          </cell>
        </row>
        <row r="3658">
          <cell r="A3658" t="str">
            <v>Skd_InL-WEST WHANGANUI-All-All</v>
          </cell>
          <cell r="B3658" t="str">
            <v>Skd_InL</v>
          </cell>
          <cell r="C3658">
            <v>2015</v>
          </cell>
          <cell r="D3658" t="str">
            <v>WEST WHANGANUI</v>
          </cell>
          <cell r="E3658" t="str">
            <v>All</v>
          </cell>
          <cell r="F3658" t="str">
            <v>All</v>
          </cell>
          <cell r="G3658">
            <v>20.220770014356599</v>
          </cell>
        </row>
        <row r="3659">
          <cell r="A3659" t="str">
            <v>Skd_InL-WEST WHANGANUI-All-R</v>
          </cell>
          <cell r="B3659" t="str">
            <v>Skd_InL</v>
          </cell>
          <cell r="C3659">
            <v>2015</v>
          </cell>
          <cell r="D3659" t="str">
            <v>WEST WHANGANUI</v>
          </cell>
          <cell r="E3659" t="str">
            <v>All</v>
          </cell>
          <cell r="F3659" t="str">
            <v>R</v>
          </cell>
          <cell r="G3659">
            <v>19.841512130167899</v>
          </cell>
        </row>
        <row r="3660">
          <cell r="A3660" t="str">
            <v>Skd_InL-WEST WHANGANUI-All-U</v>
          </cell>
          <cell r="B3660" t="str">
            <v>Skd_InL</v>
          </cell>
          <cell r="C3660">
            <v>2015</v>
          </cell>
          <cell r="D3660" t="str">
            <v>WEST WHANGANUI</v>
          </cell>
          <cell r="E3660" t="str">
            <v>All</v>
          </cell>
          <cell r="F3660" t="str">
            <v>U</v>
          </cell>
          <cell r="G3660">
            <v>24.4177688326624</v>
          </cell>
        </row>
        <row r="3661">
          <cell r="A3661" t="str">
            <v>Skd_InL-WEST WHANGANUI-National Strategic-All</v>
          </cell>
          <cell r="B3661" t="str">
            <v>Skd_InL</v>
          </cell>
          <cell r="C3661">
            <v>2015</v>
          </cell>
          <cell r="D3661" t="str">
            <v>WEST WHANGANUI</v>
          </cell>
          <cell r="E3661" t="str">
            <v>National Strategic</v>
          </cell>
          <cell r="F3661" t="str">
            <v>All</v>
          </cell>
          <cell r="G3661">
            <v>9.9732063114021994</v>
          </cell>
        </row>
        <row r="3662">
          <cell r="A3662" t="str">
            <v>Skd_InL-WEST WHANGANUI-National Strategic-R</v>
          </cell>
          <cell r="B3662" t="str">
            <v>Skd_InL</v>
          </cell>
          <cell r="C3662">
            <v>2015</v>
          </cell>
          <cell r="D3662" t="str">
            <v>WEST WHANGANUI</v>
          </cell>
          <cell r="E3662" t="str">
            <v>National Strategic</v>
          </cell>
          <cell r="F3662" t="str">
            <v>R</v>
          </cell>
          <cell r="G3662">
            <v>9.3769089798411702</v>
          </cell>
        </row>
        <row r="3663">
          <cell r="A3663" t="str">
            <v>Skd_InL-WEST WHANGANUI-National Strategic-U</v>
          </cell>
          <cell r="B3663" t="str">
            <v>Skd_InL</v>
          </cell>
          <cell r="C3663">
            <v>2015</v>
          </cell>
          <cell r="D3663" t="str">
            <v>WEST WHANGANUI</v>
          </cell>
          <cell r="E3663" t="str">
            <v>National Strategic</v>
          </cell>
          <cell r="F3663" t="str">
            <v>U</v>
          </cell>
          <cell r="G3663">
            <v>32.941176470588204</v>
          </cell>
        </row>
        <row r="3664">
          <cell r="A3664" t="str">
            <v>Skd_InL-WEST WHANGANUI-Regional Connector-All</v>
          </cell>
          <cell r="B3664" t="str">
            <v>Skd_InL</v>
          </cell>
          <cell r="C3664">
            <v>2015</v>
          </cell>
          <cell r="D3664" t="str">
            <v>WEST WHANGANUI</v>
          </cell>
          <cell r="E3664" t="str">
            <v>Regional Connector</v>
          </cell>
          <cell r="F3664" t="str">
            <v>All</v>
          </cell>
          <cell r="G3664">
            <v>9.4644840407552309</v>
          </cell>
        </row>
        <row r="3665">
          <cell r="A3665" t="str">
            <v>Skd_InL-WEST WHANGANUI-Regional Connector-R</v>
          </cell>
          <cell r="B3665" t="str">
            <v>Skd_InL</v>
          </cell>
          <cell r="C3665">
            <v>2015</v>
          </cell>
          <cell r="D3665" t="str">
            <v>WEST WHANGANUI</v>
          </cell>
          <cell r="E3665" t="str">
            <v>Regional Connector</v>
          </cell>
          <cell r="F3665" t="str">
            <v>R</v>
          </cell>
          <cell r="G3665">
            <v>9.2525632770320492</v>
          </cell>
        </row>
        <row r="3666">
          <cell r="A3666" t="str">
            <v>Skd_InL-WEST WHANGANUI-Regional Connector-U</v>
          </cell>
          <cell r="B3666" t="str">
            <v>Skd_InL</v>
          </cell>
          <cell r="C3666">
            <v>2015</v>
          </cell>
          <cell r="D3666" t="str">
            <v>WEST WHANGANUI</v>
          </cell>
          <cell r="E3666" t="str">
            <v>Regional Connector</v>
          </cell>
          <cell r="F3666" t="str">
            <v>U</v>
          </cell>
          <cell r="G3666">
            <v>17.692307692307701</v>
          </cell>
        </row>
        <row r="3667">
          <cell r="A3667" t="str">
            <v>Skd_InL-WEST WHANGANUI-Regional Distributor-All</v>
          </cell>
          <cell r="B3667" t="str">
            <v>Skd_InL</v>
          </cell>
          <cell r="C3667">
            <v>2015</v>
          </cell>
          <cell r="D3667" t="str">
            <v>WEST WHANGANUI</v>
          </cell>
          <cell r="E3667" t="str">
            <v>Regional Distributor</v>
          </cell>
          <cell r="F3667" t="str">
            <v>All</v>
          </cell>
          <cell r="G3667">
            <v>22.6747727221458</v>
          </cell>
        </row>
        <row r="3668">
          <cell r="A3668" t="str">
            <v>Skd_InL-WEST WHANGANUI-Regional Distributor-R</v>
          </cell>
          <cell r="B3668" t="str">
            <v>Skd_InL</v>
          </cell>
          <cell r="C3668">
            <v>2015</v>
          </cell>
          <cell r="D3668" t="str">
            <v>WEST WHANGANUI</v>
          </cell>
          <cell r="E3668" t="str">
            <v>Regional Distributor</v>
          </cell>
          <cell r="F3668" t="str">
            <v>R</v>
          </cell>
          <cell r="G3668">
            <v>22.588564995568799</v>
          </cell>
        </row>
        <row r="3669">
          <cell r="A3669" t="str">
            <v>Skd_InL-WEST WHANGANUI-Regional Distributor-U</v>
          </cell>
          <cell r="B3669" t="str">
            <v>Skd_InL</v>
          </cell>
          <cell r="C3669">
            <v>2015</v>
          </cell>
          <cell r="D3669" t="str">
            <v>WEST WHANGANUI</v>
          </cell>
          <cell r="E3669" t="str">
            <v>Regional Distributor</v>
          </cell>
          <cell r="F3669" t="str">
            <v>U</v>
          </cell>
          <cell r="G3669">
            <v>24.069767441860499</v>
          </cell>
        </row>
        <row r="3670">
          <cell r="A3670" t="str">
            <v>Skd_InL-WEST WHANGANUI-Regional Strategic-All</v>
          </cell>
          <cell r="B3670" t="str">
            <v>Skd_InL</v>
          </cell>
          <cell r="C3670">
            <v>2015</v>
          </cell>
          <cell r="D3670" t="str">
            <v>WEST WHANGANUI</v>
          </cell>
          <cell r="E3670" t="str">
            <v>Regional Strategic</v>
          </cell>
          <cell r="F3670" t="str">
            <v>All</v>
          </cell>
          <cell r="G3670">
            <v>21.6503804410799</v>
          </cell>
        </row>
        <row r="3671">
          <cell r="A3671" t="str">
            <v>Skd_InL-WEST WHANGANUI-Regional Strategic-R</v>
          </cell>
          <cell r="B3671" t="str">
            <v>Skd_InL</v>
          </cell>
          <cell r="C3671">
            <v>2015</v>
          </cell>
          <cell r="D3671" t="str">
            <v>WEST WHANGANUI</v>
          </cell>
          <cell r="E3671" t="str">
            <v>Regional Strategic</v>
          </cell>
          <cell r="F3671" t="str">
            <v>R</v>
          </cell>
          <cell r="G3671">
            <v>21.052150045745702</v>
          </cell>
        </row>
        <row r="3672">
          <cell r="A3672" t="str">
            <v>Skd_InL-WEST WHANGANUI-Regional Strategic-U</v>
          </cell>
          <cell r="B3672" t="str">
            <v>Skd_InL</v>
          </cell>
          <cell r="C3672">
            <v>2015</v>
          </cell>
          <cell r="D3672" t="str">
            <v>WEST WHANGANUI</v>
          </cell>
          <cell r="E3672" t="str">
            <v>Regional Strategic</v>
          </cell>
          <cell r="F3672" t="str">
            <v>U</v>
          </cell>
          <cell r="G3672">
            <v>24.894567104936701</v>
          </cell>
        </row>
        <row r="3673">
          <cell r="A3673" t="str">
            <v>Skd_TL-Auckland Alliance-All-All</v>
          </cell>
          <cell r="B3673" t="str">
            <v>Skd_TL</v>
          </cell>
          <cell r="C3673">
            <v>2015</v>
          </cell>
          <cell r="D3673" t="str">
            <v>AUCK ALLIANCE</v>
          </cell>
          <cell r="E3673" t="str">
            <v>All</v>
          </cell>
          <cell r="F3673" t="str">
            <v>All</v>
          </cell>
          <cell r="G3673">
            <v>1.0662675957536401</v>
          </cell>
        </row>
        <row r="3674">
          <cell r="A3674" t="str">
            <v>Skd_TL-Auckland Alliance-All-R</v>
          </cell>
          <cell r="B3674" t="str">
            <v>Skd_TL</v>
          </cell>
          <cell r="C3674">
            <v>2015</v>
          </cell>
          <cell r="D3674" t="str">
            <v>AUCK ALLIANCE</v>
          </cell>
          <cell r="E3674" t="str">
            <v>All</v>
          </cell>
          <cell r="F3674" t="str">
            <v>R</v>
          </cell>
          <cell r="G3674">
            <v>1.00001212135905</v>
          </cell>
        </row>
        <row r="3675">
          <cell r="A3675" t="str">
            <v>Skd_TL-Auckland Alliance-All-U</v>
          </cell>
          <cell r="B3675" t="str">
            <v>Skd_TL</v>
          </cell>
          <cell r="C3675">
            <v>2015</v>
          </cell>
          <cell r="D3675" t="str">
            <v>AUCK ALLIANCE</v>
          </cell>
          <cell r="E3675" t="str">
            <v>All</v>
          </cell>
          <cell r="F3675" t="str">
            <v>U</v>
          </cell>
          <cell r="G3675">
            <v>2.8684470820969299</v>
          </cell>
        </row>
        <row r="3676">
          <cell r="A3676" t="str">
            <v>Skd_TL-Auckland Alliance-High Volume-All</v>
          </cell>
          <cell r="B3676" t="str">
            <v>Skd_TL</v>
          </cell>
          <cell r="C3676">
            <v>2015</v>
          </cell>
          <cell r="D3676" t="str">
            <v>AUCK ALLIANCE</v>
          </cell>
          <cell r="E3676" t="str">
            <v>High Volume</v>
          </cell>
          <cell r="F3676" t="str">
            <v>All</v>
          </cell>
          <cell r="G3676">
            <v>0.93320472630817397</v>
          </cell>
        </row>
        <row r="3677">
          <cell r="A3677" t="str">
            <v>Skd_TL-Auckland Alliance-High Volume-R</v>
          </cell>
          <cell r="B3677" t="str">
            <v>Skd_TL</v>
          </cell>
          <cell r="C3677">
            <v>2015</v>
          </cell>
          <cell r="D3677" t="str">
            <v>AUCK ALLIANCE</v>
          </cell>
          <cell r="E3677" t="str">
            <v>High Volume</v>
          </cell>
          <cell r="F3677" t="str">
            <v>R</v>
          </cell>
          <cell r="G3677">
            <v>0.853702484062977</v>
          </cell>
        </row>
        <row r="3678">
          <cell r="A3678" t="str">
            <v>Skd_TL-Auckland Alliance-High Volume-U</v>
          </cell>
          <cell r="B3678" t="str">
            <v>Skd_TL</v>
          </cell>
          <cell r="C3678">
            <v>2015</v>
          </cell>
          <cell r="D3678" t="str">
            <v>AUCK ALLIANCE</v>
          </cell>
          <cell r="E3678" t="str">
            <v>High Volume</v>
          </cell>
          <cell r="F3678" t="str">
            <v>U</v>
          </cell>
          <cell r="G3678">
            <v>3.5265504661532199</v>
          </cell>
        </row>
        <row r="3679">
          <cell r="A3679" t="str">
            <v>Skd_TL-Auckland Alliance-Regional Connector-All</v>
          </cell>
          <cell r="B3679" t="str">
            <v>Skd_TL</v>
          </cell>
          <cell r="C3679">
            <v>2015</v>
          </cell>
          <cell r="D3679" t="str">
            <v>AUCK ALLIANCE</v>
          </cell>
          <cell r="E3679" t="str">
            <v>Regional Connector</v>
          </cell>
          <cell r="F3679" t="str">
            <v>All</v>
          </cell>
          <cell r="G3679">
            <v>5.2406832298136603</v>
          </cell>
        </row>
        <row r="3680">
          <cell r="A3680" t="str">
            <v>Skd_TL-Auckland Alliance-Regional Connector-R</v>
          </cell>
          <cell r="B3680" t="str">
            <v>Skd_TL</v>
          </cell>
          <cell r="C3680">
            <v>2015</v>
          </cell>
          <cell r="D3680" t="str">
            <v>AUCK ALLIANCE</v>
          </cell>
          <cell r="E3680" t="str">
            <v>Regional Connector</v>
          </cell>
          <cell r="F3680" t="str">
            <v>R</v>
          </cell>
          <cell r="G3680">
            <v>6.7164179104477597</v>
          </cell>
        </row>
        <row r="3681">
          <cell r="A3681" t="str">
            <v>Skd_TL-Auckland Alliance-Regional Connector-U</v>
          </cell>
          <cell r="B3681" t="str">
            <v>Skd_TL</v>
          </cell>
          <cell r="C3681">
            <v>2015</v>
          </cell>
          <cell r="D3681" t="str">
            <v>AUCK ALLIANCE</v>
          </cell>
          <cell r="E3681" t="str">
            <v>Regional Connector</v>
          </cell>
          <cell r="F3681" t="str">
            <v>U</v>
          </cell>
          <cell r="G3681">
            <v>0</v>
          </cell>
        </row>
        <row r="3682">
          <cell r="A3682" t="str">
            <v>Skd_TL-Auckland Alliance-Regional Distributor-All</v>
          </cell>
          <cell r="B3682" t="str">
            <v>Skd_TL</v>
          </cell>
          <cell r="C3682">
            <v>2015</v>
          </cell>
          <cell r="D3682" t="str">
            <v>AUCK ALLIANCE</v>
          </cell>
          <cell r="E3682" t="str">
            <v>Regional Distributor</v>
          </cell>
          <cell r="F3682" t="str">
            <v>All</v>
          </cell>
          <cell r="G3682">
            <v>18.75</v>
          </cell>
        </row>
        <row r="3683">
          <cell r="A3683" t="str">
            <v>Skd_TL-Auckland Alliance-Regional Distributor-R</v>
          </cell>
          <cell r="B3683" t="str">
            <v>Skd_TL</v>
          </cell>
          <cell r="C3683">
            <v>2015</v>
          </cell>
          <cell r="D3683" t="str">
            <v>AUCK ALLIANCE</v>
          </cell>
          <cell r="E3683" t="str">
            <v>Regional Distributor</v>
          </cell>
          <cell r="F3683" t="str">
            <v>R</v>
          </cell>
          <cell r="G3683">
            <v>18.75</v>
          </cell>
        </row>
        <row r="3684">
          <cell r="A3684" t="str">
            <v>Skd_TL-BOP EAST-All-All</v>
          </cell>
          <cell r="B3684" t="str">
            <v>Skd_TL</v>
          </cell>
          <cell r="C3684">
            <v>2015</v>
          </cell>
          <cell r="D3684" t="str">
            <v>BOP EAST</v>
          </cell>
          <cell r="E3684" t="str">
            <v>All</v>
          </cell>
          <cell r="F3684" t="str">
            <v>All</v>
          </cell>
          <cell r="G3684">
            <v>1.1039247390857001</v>
          </cell>
        </row>
        <row r="3685">
          <cell r="A3685" t="str">
            <v>Skd_TL-BOP EAST-All-R</v>
          </cell>
          <cell r="B3685" t="str">
            <v>Skd_TL</v>
          </cell>
          <cell r="C3685">
            <v>2015</v>
          </cell>
          <cell r="D3685" t="str">
            <v>BOP EAST</v>
          </cell>
          <cell r="E3685" t="str">
            <v>All</v>
          </cell>
          <cell r="F3685" t="str">
            <v>R</v>
          </cell>
          <cell r="G3685">
            <v>1.0210030409504101</v>
          </cell>
        </row>
        <row r="3686">
          <cell r="A3686" t="str">
            <v>Skd_TL-BOP EAST-All-U</v>
          </cell>
          <cell r="B3686" t="str">
            <v>Skd_TL</v>
          </cell>
          <cell r="C3686">
            <v>2015</v>
          </cell>
          <cell r="D3686" t="str">
            <v>BOP EAST</v>
          </cell>
          <cell r="E3686" t="str">
            <v>All</v>
          </cell>
          <cell r="F3686" t="str">
            <v>U</v>
          </cell>
          <cell r="G3686">
            <v>2.2572868726714899</v>
          </cell>
        </row>
        <row r="3687">
          <cell r="A3687" t="str">
            <v>Skd_TL-BOP EAST-Regional Connector-All</v>
          </cell>
          <cell r="B3687" t="str">
            <v>Skd_TL</v>
          </cell>
          <cell r="C3687">
            <v>2015</v>
          </cell>
          <cell r="D3687" t="str">
            <v>BOP EAST</v>
          </cell>
          <cell r="E3687" t="str">
            <v>Regional Connector</v>
          </cell>
          <cell r="F3687" t="str">
            <v>All</v>
          </cell>
          <cell r="G3687">
            <v>0.85375625120879695</v>
          </cell>
        </row>
        <row r="3688">
          <cell r="A3688" t="str">
            <v>Skd_TL-BOP EAST-Regional Connector-R</v>
          </cell>
          <cell r="B3688" t="str">
            <v>Skd_TL</v>
          </cell>
          <cell r="C3688">
            <v>2015</v>
          </cell>
          <cell r="D3688" t="str">
            <v>BOP EAST</v>
          </cell>
          <cell r="E3688" t="str">
            <v>Regional Connector</v>
          </cell>
          <cell r="F3688" t="str">
            <v>R</v>
          </cell>
          <cell r="G3688">
            <v>0.80345186728165396</v>
          </cell>
        </row>
        <row r="3689">
          <cell r="A3689" t="str">
            <v>Skd_TL-BOP EAST-Regional Connector-U</v>
          </cell>
          <cell r="B3689" t="str">
            <v>Skd_TL</v>
          </cell>
          <cell r="C3689">
            <v>2015</v>
          </cell>
          <cell r="D3689" t="str">
            <v>BOP EAST</v>
          </cell>
          <cell r="E3689" t="str">
            <v>Regional Connector</v>
          </cell>
          <cell r="F3689" t="str">
            <v>U</v>
          </cell>
          <cell r="G3689">
            <v>1.50695517774343</v>
          </cell>
        </row>
        <row r="3690">
          <cell r="A3690" t="str">
            <v>Skd_TL-BOP EAST-Regional Distributor-All</v>
          </cell>
          <cell r="B3690" t="str">
            <v>Skd_TL</v>
          </cell>
          <cell r="C3690">
            <v>2015</v>
          </cell>
          <cell r="D3690" t="str">
            <v>BOP EAST</v>
          </cell>
          <cell r="E3690" t="str">
            <v>Regional Distributor</v>
          </cell>
          <cell r="F3690" t="str">
            <v>All</v>
          </cell>
          <cell r="G3690">
            <v>1.3883217639853001</v>
          </cell>
        </row>
        <row r="3691">
          <cell r="A3691" t="str">
            <v>Skd_TL-BOP EAST-Regional Distributor-R</v>
          </cell>
          <cell r="B3691" t="str">
            <v>Skd_TL</v>
          </cell>
          <cell r="C3691">
            <v>2015</v>
          </cell>
          <cell r="D3691" t="str">
            <v>BOP EAST</v>
          </cell>
          <cell r="E3691" t="str">
            <v>Regional Distributor</v>
          </cell>
          <cell r="F3691" t="str">
            <v>R</v>
          </cell>
          <cell r="G3691">
            <v>1.26582278481013</v>
          </cell>
        </row>
        <row r="3692">
          <cell r="A3692" t="str">
            <v>Skd_TL-BOP EAST-Regional Distributor-U</v>
          </cell>
          <cell r="B3692" t="str">
            <v>Skd_TL</v>
          </cell>
          <cell r="C3692">
            <v>2015</v>
          </cell>
          <cell r="D3692" t="str">
            <v>BOP EAST</v>
          </cell>
          <cell r="E3692" t="str">
            <v>Regional Distributor</v>
          </cell>
          <cell r="F3692" t="str">
            <v>U</v>
          </cell>
          <cell r="G3692">
            <v>3.24050632911392</v>
          </cell>
        </row>
        <row r="3693">
          <cell r="A3693" t="str">
            <v>Skd_TL-BOP WEST-All-All</v>
          </cell>
          <cell r="B3693" t="str">
            <v>Skd_TL</v>
          </cell>
          <cell r="C3693">
            <v>2015</v>
          </cell>
          <cell r="D3693" t="str">
            <v>BOP WEST</v>
          </cell>
          <cell r="E3693" t="str">
            <v>All</v>
          </cell>
          <cell r="F3693" t="str">
            <v>All</v>
          </cell>
          <cell r="G3693">
            <v>1.2379454209698399</v>
          </cell>
        </row>
        <row r="3694">
          <cell r="A3694" t="str">
            <v>Skd_TL-BOP WEST-All-R</v>
          </cell>
          <cell r="B3694" t="str">
            <v>Skd_TL</v>
          </cell>
          <cell r="C3694">
            <v>2015</v>
          </cell>
          <cell r="D3694" t="str">
            <v>BOP WEST</v>
          </cell>
          <cell r="E3694" t="str">
            <v>All</v>
          </cell>
          <cell r="F3694" t="str">
            <v>R</v>
          </cell>
          <cell r="G3694">
            <v>1.22239747634069</v>
          </cell>
        </row>
        <row r="3695">
          <cell r="A3695" t="str">
            <v>Skd_TL-BOP WEST-All-U</v>
          </cell>
          <cell r="B3695" t="str">
            <v>Skd_TL</v>
          </cell>
          <cell r="C3695">
            <v>2015</v>
          </cell>
          <cell r="D3695" t="str">
            <v>BOP WEST</v>
          </cell>
          <cell r="E3695" t="str">
            <v>All</v>
          </cell>
          <cell r="F3695" t="str">
            <v>U</v>
          </cell>
          <cell r="G3695">
            <v>1.5601783060921199</v>
          </cell>
        </row>
        <row r="3696">
          <cell r="A3696" t="str">
            <v>Skd_TL-BOP WEST-High Volume-All</v>
          </cell>
          <cell r="B3696" t="str">
            <v>Skd_TL</v>
          </cell>
          <cell r="C3696">
            <v>2015</v>
          </cell>
          <cell r="D3696" t="str">
            <v>BOP WEST</v>
          </cell>
          <cell r="E3696" t="str">
            <v>High Volume</v>
          </cell>
          <cell r="F3696" t="str">
            <v>All</v>
          </cell>
          <cell r="G3696">
            <v>1.62269129287599</v>
          </cell>
        </row>
        <row r="3697">
          <cell r="A3697" t="str">
            <v>Skd_TL-BOP WEST-High Volume-R</v>
          </cell>
          <cell r="B3697" t="str">
            <v>Skd_TL</v>
          </cell>
          <cell r="C3697">
            <v>2015</v>
          </cell>
          <cell r="D3697" t="str">
            <v>BOP WEST</v>
          </cell>
          <cell r="E3697" t="str">
            <v>High Volume</v>
          </cell>
          <cell r="F3697" t="str">
            <v>R</v>
          </cell>
          <cell r="G3697">
            <v>1.64222873900293</v>
          </cell>
        </row>
        <row r="3698">
          <cell r="A3698" t="str">
            <v>Skd_TL-BOP WEST-High Volume-U</v>
          </cell>
          <cell r="B3698" t="str">
            <v>Skd_TL</v>
          </cell>
          <cell r="C3698">
            <v>2015</v>
          </cell>
          <cell r="D3698" t="str">
            <v>BOP WEST</v>
          </cell>
          <cell r="E3698" t="str">
            <v>High Volume</v>
          </cell>
          <cell r="F3698" t="str">
            <v>U</v>
          </cell>
          <cell r="G3698">
            <v>1.4473684210526301</v>
          </cell>
        </row>
        <row r="3699">
          <cell r="A3699" t="str">
            <v>Skd_TL-BOP WEST-Regional Connector-All</v>
          </cell>
          <cell r="B3699" t="str">
            <v>Skd_TL</v>
          </cell>
          <cell r="C3699">
            <v>2015</v>
          </cell>
          <cell r="D3699" t="str">
            <v>BOP WEST</v>
          </cell>
          <cell r="E3699" t="str">
            <v>Regional Connector</v>
          </cell>
          <cell r="F3699" t="str">
            <v>All</v>
          </cell>
          <cell r="G3699">
            <v>0.30542122677526001</v>
          </cell>
        </row>
        <row r="3700">
          <cell r="A3700" t="str">
            <v>Skd_TL-BOP WEST-Regional Connector-R</v>
          </cell>
          <cell r="B3700" t="str">
            <v>Skd_TL</v>
          </cell>
          <cell r="C3700">
            <v>2015</v>
          </cell>
          <cell r="D3700" t="str">
            <v>BOP WEST</v>
          </cell>
          <cell r="E3700" t="str">
            <v>Regional Connector</v>
          </cell>
          <cell r="F3700" t="str">
            <v>R</v>
          </cell>
          <cell r="G3700">
            <v>0.30542122677526001</v>
          </cell>
        </row>
        <row r="3701">
          <cell r="A3701" t="str">
            <v>Skd_TL-BOP WEST-Regional Distributor-All</v>
          </cell>
          <cell r="B3701" t="str">
            <v>Skd_TL</v>
          </cell>
          <cell r="C3701">
            <v>2015</v>
          </cell>
          <cell r="D3701" t="str">
            <v>BOP WEST</v>
          </cell>
          <cell r="E3701" t="str">
            <v>Regional Distributor</v>
          </cell>
          <cell r="F3701" t="str">
            <v>All</v>
          </cell>
          <cell r="G3701">
            <v>1.41040921732221</v>
          </cell>
        </row>
        <row r="3702">
          <cell r="A3702" t="str">
            <v>Skd_TL-BOP WEST-Regional Distributor-R</v>
          </cell>
          <cell r="B3702" t="str">
            <v>Skd_TL</v>
          </cell>
          <cell r="C3702">
            <v>2015</v>
          </cell>
          <cell r="D3702" t="str">
            <v>BOP WEST</v>
          </cell>
          <cell r="E3702" t="str">
            <v>Regional Distributor</v>
          </cell>
          <cell r="F3702" t="str">
            <v>R</v>
          </cell>
          <cell r="G3702">
            <v>1.41040921732221</v>
          </cell>
        </row>
        <row r="3703">
          <cell r="A3703" t="str">
            <v>Skd_TL-BOP WEST-Regional Strategic-All</v>
          </cell>
          <cell r="B3703" t="str">
            <v>Skd_TL</v>
          </cell>
          <cell r="C3703">
            <v>2015</v>
          </cell>
          <cell r="D3703" t="str">
            <v>BOP WEST</v>
          </cell>
          <cell r="E3703" t="str">
            <v>Regional Strategic</v>
          </cell>
          <cell r="F3703" t="str">
            <v>All</v>
          </cell>
          <cell r="G3703">
            <v>1.2284431845027199</v>
          </cell>
        </row>
        <row r="3704">
          <cell r="A3704" t="str">
            <v>Skd_TL-BOP WEST-Regional Strategic-R</v>
          </cell>
          <cell r="B3704" t="str">
            <v>Skd_TL</v>
          </cell>
          <cell r="C3704">
            <v>2015</v>
          </cell>
          <cell r="D3704" t="str">
            <v>BOP WEST</v>
          </cell>
          <cell r="E3704" t="str">
            <v>Regional Strategic</v>
          </cell>
          <cell r="F3704" t="str">
            <v>R</v>
          </cell>
          <cell r="G3704">
            <v>1.2053166019978501</v>
          </cell>
        </row>
        <row r="3705">
          <cell r="A3705" t="str">
            <v>Skd_TL-BOP WEST-Regional Strategic-U</v>
          </cell>
          <cell r="B3705" t="str">
            <v>Skd_TL</v>
          </cell>
          <cell r="C3705">
            <v>2015</v>
          </cell>
          <cell r="D3705" t="str">
            <v>BOP WEST</v>
          </cell>
          <cell r="E3705" t="str">
            <v>Regional Strategic</v>
          </cell>
          <cell r="F3705" t="str">
            <v>U</v>
          </cell>
          <cell r="G3705">
            <v>1.70648464163822</v>
          </cell>
        </row>
        <row r="3706">
          <cell r="A3706" t="str">
            <v>Skd_TL-CENTRAL WAIKATO-All-All</v>
          </cell>
          <cell r="B3706" t="str">
            <v>Skd_TL</v>
          </cell>
          <cell r="C3706">
            <v>2015</v>
          </cell>
          <cell r="D3706" t="str">
            <v>CENTRAL WAIKATO</v>
          </cell>
          <cell r="E3706" t="str">
            <v>All</v>
          </cell>
          <cell r="F3706" t="str">
            <v>All</v>
          </cell>
          <cell r="G3706">
            <v>1.3955818720109301</v>
          </cell>
        </row>
        <row r="3707">
          <cell r="A3707" t="str">
            <v>Skd_TL-CENTRAL WAIKATO-All-R</v>
          </cell>
          <cell r="B3707" t="str">
            <v>Skd_TL</v>
          </cell>
          <cell r="C3707">
            <v>2015</v>
          </cell>
          <cell r="D3707" t="str">
            <v>CENTRAL WAIKATO</v>
          </cell>
          <cell r="E3707" t="str">
            <v>All</v>
          </cell>
          <cell r="F3707" t="str">
            <v>R</v>
          </cell>
          <cell r="G3707">
            <v>1.29288298698592</v>
          </cell>
        </row>
        <row r="3708">
          <cell r="A3708" t="str">
            <v>Skd_TL-CENTRAL WAIKATO-All-U</v>
          </cell>
          <cell r="B3708" t="str">
            <v>Skd_TL</v>
          </cell>
          <cell r="C3708">
            <v>2015</v>
          </cell>
          <cell r="D3708" t="str">
            <v>CENTRAL WAIKATO</v>
          </cell>
          <cell r="E3708" t="str">
            <v>All</v>
          </cell>
          <cell r="F3708" t="str">
            <v>U</v>
          </cell>
          <cell r="G3708">
            <v>3.97903264236359</v>
          </cell>
        </row>
        <row r="3709">
          <cell r="A3709" t="str">
            <v>Skd_TL-CENTRAL WAIKATO-High Volume-All</v>
          </cell>
          <cell r="B3709" t="str">
            <v>Skd_TL</v>
          </cell>
          <cell r="C3709">
            <v>2015</v>
          </cell>
          <cell r="D3709" t="str">
            <v>CENTRAL WAIKATO</v>
          </cell>
          <cell r="E3709" t="str">
            <v>High Volume</v>
          </cell>
          <cell r="F3709" t="str">
            <v>All</v>
          </cell>
          <cell r="G3709">
            <v>2.07784606379865</v>
          </cell>
        </row>
        <row r="3710">
          <cell r="A3710" t="str">
            <v>Skd_TL-CENTRAL WAIKATO-High Volume-R</v>
          </cell>
          <cell r="B3710" t="str">
            <v>Skd_TL</v>
          </cell>
          <cell r="C3710">
            <v>2015</v>
          </cell>
          <cell r="D3710" t="str">
            <v>CENTRAL WAIKATO</v>
          </cell>
          <cell r="E3710" t="str">
            <v>High Volume</v>
          </cell>
          <cell r="F3710" t="str">
            <v>R</v>
          </cell>
          <cell r="G3710">
            <v>1.6772732175601299</v>
          </cell>
        </row>
        <row r="3711">
          <cell r="A3711" t="str">
            <v>Skd_TL-CENTRAL WAIKATO-High Volume-U</v>
          </cell>
          <cell r="B3711" t="str">
            <v>Skd_TL</v>
          </cell>
          <cell r="C3711">
            <v>2015</v>
          </cell>
          <cell r="D3711" t="str">
            <v>CENTRAL WAIKATO</v>
          </cell>
          <cell r="E3711" t="str">
            <v>High Volume</v>
          </cell>
          <cell r="F3711" t="str">
            <v>U</v>
          </cell>
          <cell r="G3711">
            <v>5.8673469387755102</v>
          </cell>
        </row>
        <row r="3712">
          <cell r="A3712" t="str">
            <v>Skd_TL-CENTRAL WAIKATO-National Strategic-All</v>
          </cell>
          <cell r="B3712" t="str">
            <v>Skd_TL</v>
          </cell>
          <cell r="C3712">
            <v>2015</v>
          </cell>
          <cell r="D3712" t="str">
            <v>CENTRAL WAIKATO</v>
          </cell>
          <cell r="E3712" t="str">
            <v>National Strategic</v>
          </cell>
          <cell r="F3712" t="str">
            <v>All</v>
          </cell>
          <cell r="G3712">
            <v>2.4027589326096801</v>
          </cell>
        </row>
        <row r="3713">
          <cell r="A3713" t="str">
            <v>Skd_TL-CENTRAL WAIKATO-National Strategic-R</v>
          </cell>
          <cell r="B3713" t="str">
            <v>Skd_TL</v>
          </cell>
          <cell r="C3713">
            <v>2015</v>
          </cell>
          <cell r="D3713" t="str">
            <v>CENTRAL WAIKATO</v>
          </cell>
          <cell r="E3713" t="str">
            <v>National Strategic</v>
          </cell>
          <cell r="F3713" t="str">
            <v>R</v>
          </cell>
          <cell r="G3713">
            <v>2.4460874922982101</v>
          </cell>
        </row>
        <row r="3714">
          <cell r="A3714" t="str">
            <v>Skd_TL-CENTRAL WAIKATO-National Strategic-U</v>
          </cell>
          <cell r="B3714" t="str">
            <v>Skd_TL</v>
          </cell>
          <cell r="C3714">
            <v>2015</v>
          </cell>
          <cell r="D3714" t="str">
            <v>CENTRAL WAIKATO</v>
          </cell>
          <cell r="E3714" t="str">
            <v>National Strategic</v>
          </cell>
          <cell r="F3714" t="str">
            <v>U</v>
          </cell>
          <cell r="G3714">
            <v>1.9204389574759899</v>
          </cell>
        </row>
        <row r="3715">
          <cell r="A3715" t="str">
            <v>Skd_TL-CENTRAL WAIKATO-Regional Connector-All</v>
          </cell>
          <cell r="B3715" t="str">
            <v>Skd_TL</v>
          </cell>
          <cell r="C3715">
            <v>2015</v>
          </cell>
          <cell r="D3715" t="str">
            <v>CENTRAL WAIKATO</v>
          </cell>
          <cell r="E3715" t="str">
            <v>Regional Connector</v>
          </cell>
          <cell r="F3715" t="str">
            <v>All</v>
          </cell>
          <cell r="G3715">
            <v>0.13493253373313299</v>
          </cell>
        </row>
        <row r="3716">
          <cell r="A3716" t="str">
            <v>Skd_TL-CENTRAL WAIKATO-Regional Connector-R</v>
          </cell>
          <cell r="B3716" t="str">
            <v>Skd_TL</v>
          </cell>
          <cell r="C3716">
            <v>2015</v>
          </cell>
          <cell r="D3716" t="str">
            <v>CENTRAL WAIKATO</v>
          </cell>
          <cell r="E3716" t="str">
            <v>Regional Connector</v>
          </cell>
          <cell r="F3716" t="str">
            <v>R</v>
          </cell>
          <cell r="G3716">
            <v>0.13607499244027799</v>
          </cell>
        </row>
        <row r="3717">
          <cell r="A3717" t="str">
            <v>Skd_TL-CENTRAL WAIKATO-Regional Connector-U</v>
          </cell>
          <cell r="B3717" t="str">
            <v>Skd_TL</v>
          </cell>
          <cell r="C3717">
            <v>2015</v>
          </cell>
          <cell r="D3717" t="str">
            <v>CENTRAL WAIKATO</v>
          </cell>
          <cell r="E3717" t="str">
            <v>Regional Connector</v>
          </cell>
          <cell r="F3717" t="str">
            <v>U</v>
          </cell>
          <cell r="G3717">
            <v>0</v>
          </cell>
        </row>
        <row r="3718">
          <cell r="A3718" t="str">
            <v>Skd_TL-CENTRAL WAIKATO-Regional Distributor-All</v>
          </cell>
          <cell r="B3718" t="str">
            <v>Skd_TL</v>
          </cell>
          <cell r="C3718">
            <v>2015</v>
          </cell>
          <cell r="D3718" t="str">
            <v>CENTRAL WAIKATO</v>
          </cell>
          <cell r="E3718" t="str">
            <v>Regional Distributor</v>
          </cell>
          <cell r="F3718" t="str">
            <v>All</v>
          </cell>
          <cell r="G3718">
            <v>0.94627735875248697</v>
          </cell>
        </row>
        <row r="3719">
          <cell r="A3719" t="str">
            <v>Skd_TL-CENTRAL WAIKATO-Regional Distributor-R</v>
          </cell>
          <cell r="B3719" t="str">
            <v>Skd_TL</v>
          </cell>
          <cell r="C3719">
            <v>2015</v>
          </cell>
          <cell r="D3719" t="str">
            <v>CENTRAL WAIKATO</v>
          </cell>
          <cell r="E3719" t="str">
            <v>Regional Distributor</v>
          </cell>
          <cell r="F3719" t="str">
            <v>R</v>
          </cell>
          <cell r="G3719">
            <v>0.91033120060218198</v>
          </cell>
        </row>
        <row r="3720">
          <cell r="A3720" t="str">
            <v>Skd_TL-CENTRAL WAIKATO-Regional Distributor-U</v>
          </cell>
          <cell r="B3720" t="str">
            <v>Skd_TL</v>
          </cell>
          <cell r="C3720">
            <v>2015</v>
          </cell>
          <cell r="D3720" t="str">
            <v>CENTRAL WAIKATO</v>
          </cell>
          <cell r="E3720" t="str">
            <v>Regional Distributor</v>
          </cell>
          <cell r="F3720" t="str">
            <v>U</v>
          </cell>
          <cell r="G3720">
            <v>3.0985915492957701</v>
          </cell>
        </row>
        <row r="3721">
          <cell r="A3721" t="str">
            <v>Skd_TL-CENTRAL WAIKATO-Regional Strategic-All</v>
          </cell>
          <cell r="B3721" t="str">
            <v>Skd_TL</v>
          </cell>
          <cell r="C3721">
            <v>2015</v>
          </cell>
          <cell r="D3721" t="str">
            <v>CENTRAL WAIKATO</v>
          </cell>
          <cell r="E3721" t="str">
            <v>Regional Strategic</v>
          </cell>
          <cell r="F3721" t="str">
            <v>All</v>
          </cell>
          <cell r="G3721">
            <v>1.2123726547734299</v>
          </cell>
        </row>
        <row r="3722">
          <cell r="A3722" t="str">
            <v>Skd_TL-CENTRAL WAIKATO-Regional Strategic-R</v>
          </cell>
          <cell r="B3722" t="str">
            <v>Skd_TL</v>
          </cell>
          <cell r="C3722">
            <v>2015</v>
          </cell>
          <cell r="D3722" t="str">
            <v>CENTRAL WAIKATO</v>
          </cell>
          <cell r="E3722" t="str">
            <v>Regional Strategic</v>
          </cell>
          <cell r="F3722" t="str">
            <v>R</v>
          </cell>
          <cell r="G3722">
            <v>1.20387453874539</v>
          </cell>
        </row>
        <row r="3723">
          <cell r="A3723" t="str">
            <v>Skd_TL-CENTRAL WAIKATO-Regional Strategic-U</v>
          </cell>
          <cell r="B3723" t="str">
            <v>Skd_TL</v>
          </cell>
          <cell r="C3723">
            <v>2015</v>
          </cell>
          <cell r="D3723" t="str">
            <v>CENTRAL WAIKATO</v>
          </cell>
          <cell r="E3723" t="str">
            <v>Regional Strategic</v>
          </cell>
          <cell r="F3723" t="str">
            <v>U</v>
          </cell>
          <cell r="G3723">
            <v>15.384615384615399</v>
          </cell>
        </row>
        <row r="3724">
          <cell r="A3724" t="str">
            <v>Skd_TL-COASTAL OTAGO-All-All</v>
          </cell>
          <cell r="B3724" t="str">
            <v>Skd_TL</v>
          </cell>
          <cell r="C3724">
            <v>2015</v>
          </cell>
          <cell r="D3724" t="str">
            <v>COASTAL OTAGO</v>
          </cell>
          <cell r="E3724" t="str">
            <v>All</v>
          </cell>
          <cell r="F3724" t="str">
            <v>All</v>
          </cell>
          <cell r="G3724">
            <v>2.3015313055294202</v>
          </cell>
        </row>
        <row r="3725">
          <cell r="A3725" t="str">
            <v>Skd_TL-COASTAL OTAGO-All-R</v>
          </cell>
          <cell r="B3725" t="str">
            <v>Skd_TL</v>
          </cell>
          <cell r="C3725">
            <v>2015</v>
          </cell>
          <cell r="D3725" t="str">
            <v>COASTAL OTAGO</v>
          </cell>
          <cell r="E3725" t="str">
            <v>All</v>
          </cell>
          <cell r="F3725" t="str">
            <v>R</v>
          </cell>
          <cell r="G3725">
            <v>1.7818145721659699</v>
          </cell>
        </row>
        <row r="3726">
          <cell r="A3726" t="str">
            <v>Skd_TL-COASTAL OTAGO-All-U</v>
          </cell>
          <cell r="B3726" t="str">
            <v>Skd_TL</v>
          </cell>
          <cell r="C3726">
            <v>2015</v>
          </cell>
          <cell r="D3726" t="str">
            <v>COASTAL OTAGO</v>
          </cell>
          <cell r="E3726" t="str">
            <v>All</v>
          </cell>
          <cell r="F3726" t="str">
            <v>U</v>
          </cell>
          <cell r="G3726">
            <v>8.3914921900963808</v>
          </cell>
        </row>
        <row r="3727">
          <cell r="A3727" t="str">
            <v>Skd_TL-COASTAL OTAGO-National Strategic-All</v>
          </cell>
          <cell r="B3727" t="str">
            <v>Skd_TL</v>
          </cell>
          <cell r="C3727">
            <v>2015</v>
          </cell>
          <cell r="D3727" t="str">
            <v>COASTAL OTAGO</v>
          </cell>
          <cell r="E3727" t="str">
            <v>National Strategic</v>
          </cell>
          <cell r="F3727" t="str">
            <v>All</v>
          </cell>
          <cell r="G3727">
            <v>2.9611454692121502</v>
          </cell>
        </row>
        <row r="3728">
          <cell r="A3728" t="str">
            <v>Skd_TL-COASTAL OTAGO-National Strategic-R</v>
          </cell>
          <cell r="B3728" t="str">
            <v>Skd_TL</v>
          </cell>
          <cell r="C3728">
            <v>2015</v>
          </cell>
          <cell r="D3728" t="str">
            <v>COASTAL OTAGO</v>
          </cell>
          <cell r="E3728" t="str">
            <v>National Strategic</v>
          </cell>
          <cell r="F3728" t="str">
            <v>R</v>
          </cell>
          <cell r="G3728">
            <v>1.2830698339556701</v>
          </cell>
        </row>
        <row r="3729">
          <cell r="A3729" t="str">
            <v>Skd_TL-COASTAL OTAGO-National Strategic-U</v>
          </cell>
          <cell r="B3729" t="str">
            <v>Skd_TL</v>
          </cell>
          <cell r="C3729">
            <v>2015</v>
          </cell>
          <cell r="D3729" t="str">
            <v>COASTAL OTAGO</v>
          </cell>
          <cell r="E3729" t="str">
            <v>National Strategic</v>
          </cell>
          <cell r="F3729" t="str">
            <v>U</v>
          </cell>
          <cell r="G3729">
            <v>12.1887287024902</v>
          </cell>
        </row>
        <row r="3730">
          <cell r="A3730" t="str">
            <v>Skd_TL-COASTAL OTAGO-Regional Connector-All</v>
          </cell>
          <cell r="B3730" t="str">
            <v>Skd_TL</v>
          </cell>
          <cell r="C3730">
            <v>2015</v>
          </cell>
          <cell r="D3730" t="str">
            <v>COASTAL OTAGO</v>
          </cell>
          <cell r="E3730" t="str">
            <v>Regional Connector</v>
          </cell>
          <cell r="F3730" t="str">
            <v>All</v>
          </cell>
          <cell r="G3730">
            <v>0.58380573652593204</v>
          </cell>
        </row>
        <row r="3731">
          <cell r="A3731" t="str">
            <v>Skd_TL-COASTAL OTAGO-Regional Connector-R</v>
          </cell>
          <cell r="B3731" t="str">
            <v>Skd_TL</v>
          </cell>
          <cell r="C3731">
            <v>2015</v>
          </cell>
          <cell r="D3731" t="str">
            <v>COASTAL OTAGO</v>
          </cell>
          <cell r="E3731" t="str">
            <v>Regional Connector</v>
          </cell>
          <cell r="F3731" t="str">
            <v>R</v>
          </cell>
          <cell r="G3731">
            <v>0.59467379126088005</v>
          </cell>
        </row>
        <row r="3732">
          <cell r="A3732" t="str">
            <v>Skd_TL-COASTAL OTAGO-Regional Connector-U</v>
          </cell>
          <cell r="B3732" t="str">
            <v>Skd_TL</v>
          </cell>
          <cell r="C3732">
            <v>2015</v>
          </cell>
          <cell r="D3732" t="str">
            <v>COASTAL OTAGO</v>
          </cell>
          <cell r="E3732" t="str">
            <v>Regional Connector</v>
          </cell>
          <cell r="F3732" t="str">
            <v>U</v>
          </cell>
          <cell r="G3732">
            <v>0</v>
          </cell>
        </row>
        <row r="3733">
          <cell r="A3733" t="str">
            <v>Skd_TL-COASTAL OTAGO-Regional Distributor-All</v>
          </cell>
          <cell r="B3733" t="str">
            <v>Skd_TL</v>
          </cell>
          <cell r="C3733">
            <v>2015</v>
          </cell>
          <cell r="D3733" t="str">
            <v>COASTAL OTAGO</v>
          </cell>
          <cell r="E3733" t="str">
            <v>Regional Distributor</v>
          </cell>
          <cell r="F3733" t="str">
            <v>All</v>
          </cell>
          <cell r="G3733">
            <v>2.4035630153121299</v>
          </cell>
        </row>
        <row r="3734">
          <cell r="A3734" t="str">
            <v>Skd_TL-COASTAL OTAGO-Regional Distributor-R</v>
          </cell>
          <cell r="B3734" t="str">
            <v>Skd_TL</v>
          </cell>
          <cell r="C3734">
            <v>2015</v>
          </cell>
          <cell r="D3734" t="str">
            <v>COASTAL OTAGO</v>
          </cell>
          <cell r="E3734" t="str">
            <v>Regional Distributor</v>
          </cell>
          <cell r="F3734" t="str">
            <v>R</v>
          </cell>
          <cell r="G3734">
            <v>2.29648562300319</v>
          </cell>
        </row>
        <row r="3735">
          <cell r="A3735" t="str">
            <v>Skd_TL-COASTAL OTAGO-Regional Distributor-U</v>
          </cell>
          <cell r="B3735" t="str">
            <v>Skd_TL</v>
          </cell>
          <cell r="C3735">
            <v>2015</v>
          </cell>
          <cell r="D3735" t="str">
            <v>COASTAL OTAGO</v>
          </cell>
          <cell r="E3735" t="str">
            <v>Regional Distributor</v>
          </cell>
          <cell r="F3735" t="str">
            <v>U</v>
          </cell>
          <cell r="G3735">
            <v>4.9784880147510799</v>
          </cell>
        </row>
        <row r="3736">
          <cell r="A3736" t="str">
            <v>Skd_TL-COASTAL OTAGO-Regional Strategic-All</v>
          </cell>
          <cell r="B3736" t="str">
            <v>Skd_TL</v>
          </cell>
          <cell r="C3736">
            <v>2015</v>
          </cell>
          <cell r="D3736" t="str">
            <v>COASTAL OTAGO</v>
          </cell>
          <cell r="E3736" t="str">
            <v>Regional Strategic</v>
          </cell>
          <cell r="F3736" t="str">
            <v>All</v>
          </cell>
          <cell r="G3736">
            <v>2.0468713538020502</v>
          </cell>
        </row>
        <row r="3737">
          <cell r="A3737" t="str">
            <v>Skd_TL-COASTAL OTAGO-Regional Strategic-R</v>
          </cell>
          <cell r="B3737" t="str">
            <v>Skd_TL</v>
          </cell>
          <cell r="C3737">
            <v>2015</v>
          </cell>
          <cell r="D3737" t="str">
            <v>COASTAL OTAGO</v>
          </cell>
          <cell r="E3737" t="str">
            <v>Regional Strategic</v>
          </cell>
          <cell r="F3737" t="str">
            <v>R</v>
          </cell>
          <cell r="G3737">
            <v>1.2457226344726799</v>
          </cell>
        </row>
        <row r="3738">
          <cell r="A3738" t="str">
            <v>Skd_TL-COASTAL OTAGO-Regional Strategic-U</v>
          </cell>
          <cell r="B3738" t="str">
            <v>Skd_TL</v>
          </cell>
          <cell r="C3738">
            <v>2015</v>
          </cell>
          <cell r="D3738" t="str">
            <v>COASTAL OTAGO</v>
          </cell>
          <cell r="E3738" t="str">
            <v>Regional Strategic</v>
          </cell>
          <cell r="F3738" t="str">
            <v>U</v>
          </cell>
          <cell r="G3738">
            <v>7.2718154463390201</v>
          </cell>
        </row>
        <row r="3739">
          <cell r="A3739" t="str">
            <v>Skd_TL-EAST WAIKATO-All-All</v>
          </cell>
          <cell r="B3739" t="str">
            <v>Skd_TL</v>
          </cell>
          <cell r="C3739">
            <v>2015</v>
          </cell>
          <cell r="D3739" t="str">
            <v>EAST WAIKATO</v>
          </cell>
          <cell r="E3739" t="str">
            <v>All</v>
          </cell>
          <cell r="F3739" t="str">
            <v>All</v>
          </cell>
          <cell r="G3739">
            <v>6.0368214247786796</v>
          </cell>
        </row>
        <row r="3740">
          <cell r="A3740" t="str">
            <v>Skd_TL-EAST WAIKATO-All-R</v>
          </cell>
          <cell r="B3740" t="str">
            <v>Skd_TL</v>
          </cell>
          <cell r="C3740">
            <v>2015</v>
          </cell>
          <cell r="D3740" t="str">
            <v>EAST WAIKATO</v>
          </cell>
          <cell r="E3740" t="str">
            <v>All</v>
          </cell>
          <cell r="F3740" t="str">
            <v>R</v>
          </cell>
          <cell r="G3740">
            <v>5.9007653851258697</v>
          </cell>
        </row>
        <row r="3741">
          <cell r="A3741" t="str">
            <v>Skd_TL-EAST WAIKATO-All-U</v>
          </cell>
          <cell r="B3741" t="str">
            <v>Skd_TL</v>
          </cell>
          <cell r="C3741">
            <v>2015</v>
          </cell>
          <cell r="D3741" t="str">
            <v>EAST WAIKATO</v>
          </cell>
          <cell r="E3741" t="str">
            <v>All</v>
          </cell>
          <cell r="F3741" t="str">
            <v>U</v>
          </cell>
          <cell r="G3741">
            <v>6.9709165464348102</v>
          </cell>
        </row>
        <row r="3742">
          <cell r="A3742" t="str">
            <v>Skd_TL-EAST WAIKATO-High Volume-All</v>
          </cell>
          <cell r="B3742" t="str">
            <v>Skd_TL</v>
          </cell>
          <cell r="C3742">
            <v>2015</v>
          </cell>
          <cell r="D3742" t="str">
            <v>EAST WAIKATO</v>
          </cell>
          <cell r="E3742" t="str">
            <v>High Volume</v>
          </cell>
          <cell r="F3742" t="str">
            <v>All</v>
          </cell>
          <cell r="G3742">
            <v>19.7222222222222</v>
          </cell>
        </row>
        <row r="3743">
          <cell r="A3743" t="str">
            <v>Skd_TL-EAST WAIKATO-High Volume-R</v>
          </cell>
          <cell r="B3743" t="str">
            <v>Skd_TL</v>
          </cell>
          <cell r="C3743">
            <v>2015</v>
          </cell>
          <cell r="D3743" t="str">
            <v>EAST WAIKATO</v>
          </cell>
          <cell r="E3743" t="str">
            <v>High Volume</v>
          </cell>
          <cell r="F3743" t="str">
            <v>R</v>
          </cell>
          <cell r="G3743">
            <v>19.7222222222222</v>
          </cell>
        </row>
        <row r="3744">
          <cell r="A3744" t="str">
            <v>Skd_TL-EAST WAIKATO-Regional Connector-All</v>
          </cell>
          <cell r="B3744" t="str">
            <v>Skd_TL</v>
          </cell>
          <cell r="C3744">
            <v>2015</v>
          </cell>
          <cell r="D3744" t="str">
            <v>EAST WAIKATO</v>
          </cell>
          <cell r="E3744" t="str">
            <v>Regional Connector</v>
          </cell>
          <cell r="F3744" t="str">
            <v>All</v>
          </cell>
          <cell r="G3744">
            <v>4.3292898362972503</v>
          </cell>
        </row>
        <row r="3745">
          <cell r="A3745" t="str">
            <v>Skd_TL-EAST WAIKATO-Regional Connector-R</v>
          </cell>
          <cell r="B3745" t="str">
            <v>Skd_TL</v>
          </cell>
          <cell r="C3745">
            <v>2015</v>
          </cell>
          <cell r="D3745" t="str">
            <v>EAST WAIKATO</v>
          </cell>
          <cell r="E3745" t="str">
            <v>Regional Connector</v>
          </cell>
          <cell r="F3745" t="str">
            <v>R</v>
          </cell>
          <cell r="G3745">
            <v>4.2543895579039299</v>
          </cell>
        </row>
        <row r="3746">
          <cell r="A3746" t="str">
            <v>Skd_TL-EAST WAIKATO-Regional Connector-U</v>
          </cell>
          <cell r="B3746" t="str">
            <v>Skd_TL</v>
          </cell>
          <cell r="C3746">
            <v>2015</v>
          </cell>
          <cell r="D3746" t="str">
            <v>EAST WAIKATO</v>
          </cell>
          <cell r="E3746" t="str">
            <v>Regional Connector</v>
          </cell>
          <cell r="F3746" t="str">
            <v>U</v>
          </cell>
          <cell r="G3746">
            <v>4.7994514912581403</v>
          </cell>
        </row>
        <row r="3747">
          <cell r="A3747" t="str">
            <v>Skd_TL-EAST WAIKATO-Regional Distributor-All</v>
          </cell>
          <cell r="B3747" t="str">
            <v>Skd_TL</v>
          </cell>
          <cell r="C3747">
            <v>2015</v>
          </cell>
          <cell r="D3747" t="str">
            <v>EAST WAIKATO</v>
          </cell>
          <cell r="E3747" t="str">
            <v>Regional Distributor</v>
          </cell>
          <cell r="F3747" t="str">
            <v>All</v>
          </cell>
          <cell r="G3747">
            <v>7.4626865671641802</v>
          </cell>
        </row>
        <row r="3748">
          <cell r="A3748" t="str">
            <v>Skd_TL-EAST WAIKATO-Regional Distributor-R</v>
          </cell>
          <cell r="B3748" t="str">
            <v>Skd_TL</v>
          </cell>
          <cell r="C3748">
            <v>2015</v>
          </cell>
          <cell r="D3748" t="str">
            <v>EAST WAIKATO</v>
          </cell>
          <cell r="E3748" t="str">
            <v>Regional Distributor</v>
          </cell>
          <cell r="F3748" t="str">
            <v>R</v>
          </cell>
          <cell r="G3748">
            <v>7.6278532216122503</v>
          </cell>
        </row>
        <row r="3749">
          <cell r="A3749" t="str">
            <v>Skd_TL-EAST WAIKATO-Regional Distributor-U</v>
          </cell>
          <cell r="B3749" t="str">
            <v>Skd_TL</v>
          </cell>
          <cell r="C3749">
            <v>2015</v>
          </cell>
          <cell r="D3749" t="str">
            <v>EAST WAIKATO</v>
          </cell>
          <cell r="E3749" t="str">
            <v>Regional Distributor</v>
          </cell>
          <cell r="F3749" t="str">
            <v>U</v>
          </cell>
          <cell r="G3749">
            <v>6.4149560117302098</v>
          </cell>
        </row>
        <row r="3750">
          <cell r="A3750" t="str">
            <v>Skd_TL-EAST WAIKATO-Regional Strategic-All</v>
          </cell>
          <cell r="B3750" t="str">
            <v>Skd_TL</v>
          </cell>
          <cell r="C3750">
            <v>2015</v>
          </cell>
          <cell r="D3750" t="str">
            <v>EAST WAIKATO</v>
          </cell>
          <cell r="E3750" t="str">
            <v>Regional Strategic</v>
          </cell>
          <cell r="F3750" t="str">
            <v>All</v>
          </cell>
          <cell r="G3750">
            <v>5.8154943934760404</v>
          </cell>
        </row>
        <row r="3751">
          <cell r="A3751" t="str">
            <v>Skd_TL-EAST WAIKATO-Regional Strategic-R</v>
          </cell>
          <cell r="B3751" t="str">
            <v>Skd_TL</v>
          </cell>
          <cell r="C3751">
            <v>2015</v>
          </cell>
          <cell r="D3751" t="str">
            <v>EAST WAIKATO</v>
          </cell>
          <cell r="E3751" t="str">
            <v>Regional Strategic</v>
          </cell>
          <cell r="F3751" t="str">
            <v>R</v>
          </cell>
          <cell r="G3751">
            <v>4.80807169832591</v>
          </cell>
        </row>
        <row r="3752">
          <cell r="A3752" t="str">
            <v>Skd_TL-EAST WAIKATO-Regional Strategic-U</v>
          </cell>
          <cell r="B3752" t="str">
            <v>Skd_TL</v>
          </cell>
          <cell r="C3752">
            <v>2015</v>
          </cell>
          <cell r="D3752" t="str">
            <v>EAST WAIKATO</v>
          </cell>
          <cell r="E3752" t="str">
            <v>Regional Strategic</v>
          </cell>
          <cell r="F3752" t="str">
            <v>U</v>
          </cell>
          <cell r="G3752">
            <v>15.3273017562533</v>
          </cell>
        </row>
        <row r="3753">
          <cell r="A3753" t="str">
            <v>Skd_TL-EAST WHANGANUI-All-All</v>
          </cell>
          <cell r="B3753" t="str">
            <v>Skd_TL</v>
          </cell>
          <cell r="C3753">
            <v>2015</v>
          </cell>
          <cell r="D3753" t="str">
            <v>EAST WHANGANUI</v>
          </cell>
          <cell r="E3753" t="str">
            <v>All</v>
          </cell>
          <cell r="F3753" t="str">
            <v>All</v>
          </cell>
          <cell r="G3753">
            <v>1.0101316201501001</v>
          </cell>
        </row>
        <row r="3754">
          <cell r="A3754" t="str">
            <v>Skd_TL-EAST WHANGANUI-All-R</v>
          </cell>
          <cell r="B3754" t="str">
            <v>Skd_TL</v>
          </cell>
          <cell r="C3754">
            <v>2015</v>
          </cell>
          <cell r="D3754" t="str">
            <v>EAST WHANGANUI</v>
          </cell>
          <cell r="E3754" t="str">
            <v>All</v>
          </cell>
          <cell r="F3754" t="str">
            <v>R</v>
          </cell>
          <cell r="G3754">
            <v>0.91553906591008205</v>
          </cell>
        </row>
        <row r="3755">
          <cell r="A3755" t="str">
            <v>Skd_TL-EAST WHANGANUI-All-U</v>
          </cell>
          <cell r="B3755" t="str">
            <v>Skd_TL</v>
          </cell>
          <cell r="C3755">
            <v>2015</v>
          </cell>
          <cell r="D3755" t="str">
            <v>EAST WHANGANUI</v>
          </cell>
          <cell r="E3755" t="str">
            <v>All</v>
          </cell>
          <cell r="F3755" t="str">
            <v>U</v>
          </cell>
          <cell r="G3755">
            <v>2.1883920076118</v>
          </cell>
        </row>
        <row r="3756">
          <cell r="A3756" t="str">
            <v>Skd_TL-EAST WHANGANUI-High Volume-All</v>
          </cell>
          <cell r="B3756" t="str">
            <v>Skd_TL</v>
          </cell>
          <cell r="C3756">
            <v>2015</v>
          </cell>
          <cell r="D3756" t="str">
            <v>EAST WHANGANUI</v>
          </cell>
          <cell r="E3756" t="str">
            <v>High Volume</v>
          </cell>
          <cell r="F3756" t="str">
            <v>All</v>
          </cell>
          <cell r="G3756">
            <v>0.67324955116696505</v>
          </cell>
        </row>
        <row r="3757">
          <cell r="A3757" t="str">
            <v>Skd_TL-EAST WHANGANUI-High Volume-R</v>
          </cell>
          <cell r="B3757" t="str">
            <v>Skd_TL</v>
          </cell>
          <cell r="C3757">
            <v>2015</v>
          </cell>
          <cell r="D3757" t="str">
            <v>EAST WHANGANUI</v>
          </cell>
          <cell r="E3757" t="str">
            <v>High Volume</v>
          </cell>
          <cell r="F3757" t="str">
            <v>R</v>
          </cell>
          <cell r="G3757">
            <v>0.67324955116696505</v>
          </cell>
        </row>
        <row r="3758">
          <cell r="A3758" t="str">
            <v>Skd_TL-EAST WHANGANUI-National Strategic-All</v>
          </cell>
          <cell r="B3758" t="str">
            <v>Skd_TL</v>
          </cell>
          <cell r="C3758">
            <v>2015</v>
          </cell>
          <cell r="D3758" t="str">
            <v>EAST WHANGANUI</v>
          </cell>
          <cell r="E3758" t="str">
            <v>National Strategic</v>
          </cell>
          <cell r="F3758" t="str">
            <v>All</v>
          </cell>
          <cell r="G3758">
            <v>1.28620207703059</v>
          </cell>
        </row>
        <row r="3759">
          <cell r="A3759" t="str">
            <v>Skd_TL-EAST WHANGANUI-National Strategic-R</v>
          </cell>
          <cell r="B3759" t="str">
            <v>Skd_TL</v>
          </cell>
          <cell r="C3759">
            <v>2015</v>
          </cell>
          <cell r="D3759" t="str">
            <v>EAST WHANGANUI</v>
          </cell>
          <cell r="E3759" t="str">
            <v>National Strategic</v>
          </cell>
          <cell r="F3759" t="str">
            <v>R</v>
          </cell>
          <cell r="G3759">
            <v>1.1735487051150799</v>
          </cell>
        </row>
        <row r="3760">
          <cell r="A3760" t="str">
            <v>Skd_TL-EAST WHANGANUI-National Strategic-U</v>
          </cell>
          <cell r="B3760" t="str">
            <v>Skd_TL</v>
          </cell>
          <cell r="C3760">
            <v>2015</v>
          </cell>
          <cell r="D3760" t="str">
            <v>EAST WHANGANUI</v>
          </cell>
          <cell r="E3760" t="str">
            <v>National Strategic</v>
          </cell>
          <cell r="F3760" t="str">
            <v>U</v>
          </cell>
          <cell r="G3760">
            <v>2.8594122319300999</v>
          </cell>
        </row>
        <row r="3761">
          <cell r="A3761" t="str">
            <v>Skd_TL-EAST WHANGANUI-Regional Connector-All</v>
          </cell>
          <cell r="B3761" t="str">
            <v>Skd_TL</v>
          </cell>
          <cell r="C3761">
            <v>2015</v>
          </cell>
          <cell r="D3761" t="str">
            <v>EAST WHANGANUI</v>
          </cell>
          <cell r="E3761" t="str">
            <v>Regional Connector</v>
          </cell>
          <cell r="F3761" t="str">
            <v>All</v>
          </cell>
          <cell r="G3761">
            <v>0.57589469354175205</v>
          </cell>
        </row>
        <row r="3762">
          <cell r="A3762" t="str">
            <v>Skd_TL-EAST WHANGANUI-Regional Connector-R</v>
          </cell>
          <cell r="B3762" t="str">
            <v>Skd_TL</v>
          </cell>
          <cell r="C3762">
            <v>2015</v>
          </cell>
          <cell r="D3762" t="str">
            <v>EAST WHANGANUI</v>
          </cell>
          <cell r="E3762" t="str">
            <v>Regional Connector</v>
          </cell>
          <cell r="F3762" t="str">
            <v>R</v>
          </cell>
          <cell r="G3762">
            <v>0.363795110593713</v>
          </cell>
        </row>
        <row r="3763">
          <cell r="A3763" t="str">
            <v>Skd_TL-EAST WHANGANUI-Regional Connector-U</v>
          </cell>
          <cell r="B3763" t="str">
            <v>Skd_TL</v>
          </cell>
          <cell r="C3763">
            <v>2015</v>
          </cell>
          <cell r="D3763" t="str">
            <v>EAST WHANGANUI</v>
          </cell>
          <cell r="E3763" t="str">
            <v>Regional Connector</v>
          </cell>
          <cell r="F3763" t="str">
            <v>U</v>
          </cell>
          <cell r="G3763">
            <v>4.0380047505938199</v>
          </cell>
        </row>
        <row r="3764">
          <cell r="A3764" t="str">
            <v>Skd_TL-EAST WHANGANUI-Regional Distributor-All</v>
          </cell>
          <cell r="B3764" t="str">
            <v>Skd_TL</v>
          </cell>
          <cell r="C3764">
            <v>2015</v>
          </cell>
          <cell r="D3764" t="str">
            <v>EAST WHANGANUI</v>
          </cell>
          <cell r="E3764" t="str">
            <v>Regional Distributor</v>
          </cell>
          <cell r="F3764" t="str">
            <v>All</v>
          </cell>
          <cell r="G3764">
            <v>1.1799065420560699</v>
          </cell>
        </row>
        <row r="3765">
          <cell r="A3765" t="str">
            <v>Skd_TL-EAST WHANGANUI-Regional Distributor-R</v>
          </cell>
          <cell r="B3765" t="str">
            <v>Skd_TL</v>
          </cell>
          <cell r="C3765">
            <v>2015</v>
          </cell>
          <cell r="D3765" t="str">
            <v>EAST WHANGANUI</v>
          </cell>
          <cell r="E3765" t="str">
            <v>Regional Distributor</v>
          </cell>
          <cell r="F3765" t="str">
            <v>R</v>
          </cell>
          <cell r="G3765">
            <v>1.1587341141290799</v>
          </cell>
        </row>
        <row r="3766">
          <cell r="A3766" t="str">
            <v>Skd_TL-EAST WHANGANUI-Regional Distributor-U</v>
          </cell>
          <cell r="B3766" t="str">
            <v>Skd_TL</v>
          </cell>
          <cell r="C3766">
            <v>2015</v>
          </cell>
          <cell r="D3766" t="str">
            <v>EAST WHANGANUI</v>
          </cell>
          <cell r="E3766" t="str">
            <v>Regional Distributor</v>
          </cell>
          <cell r="F3766" t="str">
            <v>U</v>
          </cell>
          <cell r="G3766">
            <v>1.4981273408239699</v>
          </cell>
        </row>
        <row r="3767">
          <cell r="A3767" t="str">
            <v>Skd_TL-EAST WHANGANUI-Regional Strategic-All</v>
          </cell>
          <cell r="B3767" t="str">
            <v>Skd_TL</v>
          </cell>
          <cell r="C3767">
            <v>2015</v>
          </cell>
          <cell r="D3767" t="str">
            <v>EAST WHANGANUI</v>
          </cell>
          <cell r="E3767" t="str">
            <v>Regional Strategic</v>
          </cell>
          <cell r="F3767" t="str">
            <v>All</v>
          </cell>
          <cell r="G3767">
            <v>0.47144672651990299</v>
          </cell>
        </row>
        <row r="3768">
          <cell r="A3768" t="str">
            <v>Skd_TL-EAST WHANGANUI-Regional Strategic-R</v>
          </cell>
          <cell r="B3768" t="str">
            <v>Skd_TL</v>
          </cell>
          <cell r="C3768">
            <v>2015</v>
          </cell>
          <cell r="D3768" t="str">
            <v>EAST WHANGANUI</v>
          </cell>
          <cell r="E3768" t="str">
            <v>Regional Strategic</v>
          </cell>
          <cell r="F3768" t="str">
            <v>R</v>
          </cell>
          <cell r="G3768">
            <v>0.39966923925027498</v>
          </cell>
        </row>
        <row r="3769">
          <cell r="A3769" t="str">
            <v>Skd_TL-EAST WHANGANUI-Regional Strategic-U</v>
          </cell>
          <cell r="B3769" t="str">
            <v>Skd_TL</v>
          </cell>
          <cell r="C3769">
            <v>2015</v>
          </cell>
          <cell r="D3769" t="str">
            <v>EAST WHANGANUI</v>
          </cell>
          <cell r="E3769" t="str">
            <v>Regional Strategic</v>
          </cell>
          <cell r="F3769" t="str">
            <v>U</v>
          </cell>
          <cell r="G3769">
            <v>1.06666666666667</v>
          </cell>
        </row>
        <row r="3770">
          <cell r="A3770" t="str">
            <v>Skd_TL-GISBORNE-All-All</v>
          </cell>
          <cell r="B3770" t="str">
            <v>Skd_TL</v>
          </cell>
          <cell r="C3770">
            <v>2015</v>
          </cell>
          <cell r="D3770" t="str">
            <v>GISBORNE</v>
          </cell>
          <cell r="E3770" t="str">
            <v>All</v>
          </cell>
          <cell r="F3770" t="str">
            <v>All</v>
          </cell>
          <cell r="G3770">
            <v>2.1426950139971201</v>
          </cell>
        </row>
        <row r="3771">
          <cell r="A3771" t="str">
            <v>Skd_TL-GISBORNE-All-R</v>
          </cell>
          <cell r="B3771" t="str">
            <v>Skd_TL</v>
          </cell>
          <cell r="C3771">
            <v>2015</v>
          </cell>
          <cell r="D3771" t="str">
            <v>GISBORNE</v>
          </cell>
          <cell r="E3771" t="str">
            <v>All</v>
          </cell>
          <cell r="F3771" t="str">
            <v>R</v>
          </cell>
          <cell r="G3771">
            <v>2.1539308023432699</v>
          </cell>
        </row>
        <row r="3772">
          <cell r="A3772" t="str">
            <v>Skd_TL-GISBORNE-All-U</v>
          </cell>
          <cell r="B3772" t="str">
            <v>Skd_TL</v>
          </cell>
          <cell r="C3772">
            <v>2015</v>
          </cell>
          <cell r="D3772" t="str">
            <v>GISBORNE</v>
          </cell>
          <cell r="E3772" t="str">
            <v>All</v>
          </cell>
          <cell r="F3772" t="str">
            <v>U</v>
          </cell>
          <cell r="G3772">
            <v>1.98089023537637</v>
          </cell>
        </row>
        <row r="3773">
          <cell r="A3773" t="str">
            <v>Skd_TL-GISBORNE-Regional Connector-All</v>
          </cell>
          <cell r="B3773" t="str">
            <v>Skd_TL</v>
          </cell>
          <cell r="C3773">
            <v>2015</v>
          </cell>
          <cell r="D3773" t="str">
            <v>GISBORNE</v>
          </cell>
          <cell r="E3773" t="str">
            <v>Regional Connector</v>
          </cell>
          <cell r="F3773" t="str">
            <v>All</v>
          </cell>
          <cell r="G3773">
            <v>0.34589252625077199</v>
          </cell>
        </row>
        <row r="3774">
          <cell r="A3774" t="str">
            <v>Skd_TL-GISBORNE-Regional Connector-R</v>
          </cell>
          <cell r="B3774" t="str">
            <v>Skd_TL</v>
          </cell>
          <cell r="C3774">
            <v>2015</v>
          </cell>
          <cell r="D3774" t="str">
            <v>GISBORNE</v>
          </cell>
          <cell r="E3774" t="str">
            <v>Regional Connector</v>
          </cell>
          <cell r="F3774" t="str">
            <v>R</v>
          </cell>
          <cell r="G3774">
            <v>0.35202413879808903</v>
          </cell>
        </row>
        <row r="3775">
          <cell r="A3775" t="str">
            <v>Skd_TL-GISBORNE-Regional Connector-U</v>
          </cell>
          <cell r="B3775" t="str">
            <v>Skd_TL</v>
          </cell>
          <cell r="C3775">
            <v>2015</v>
          </cell>
          <cell r="D3775" t="str">
            <v>GISBORNE</v>
          </cell>
          <cell r="E3775" t="str">
            <v>Regional Connector</v>
          </cell>
          <cell r="F3775" t="str">
            <v>U</v>
          </cell>
          <cell r="G3775">
            <v>0</v>
          </cell>
        </row>
        <row r="3776">
          <cell r="A3776" t="str">
            <v>Skd_TL-GISBORNE-Regional Distributor-All</v>
          </cell>
          <cell r="B3776" t="str">
            <v>Skd_TL</v>
          </cell>
          <cell r="C3776">
            <v>2015</v>
          </cell>
          <cell r="D3776" t="str">
            <v>GISBORNE</v>
          </cell>
          <cell r="E3776" t="str">
            <v>Regional Distributor</v>
          </cell>
          <cell r="F3776" t="str">
            <v>All</v>
          </cell>
          <cell r="G3776">
            <v>2.9245485556165201</v>
          </cell>
        </row>
        <row r="3777">
          <cell r="A3777" t="str">
            <v>Skd_TL-GISBORNE-Regional Distributor-R</v>
          </cell>
          <cell r="B3777" t="str">
            <v>Skd_TL</v>
          </cell>
          <cell r="C3777">
            <v>2015</v>
          </cell>
          <cell r="D3777" t="str">
            <v>GISBORNE</v>
          </cell>
          <cell r="E3777" t="str">
            <v>Regional Distributor</v>
          </cell>
          <cell r="F3777" t="str">
            <v>R</v>
          </cell>
          <cell r="G3777">
            <v>3.0096011816838999</v>
          </cell>
        </row>
        <row r="3778">
          <cell r="A3778" t="str">
            <v>Skd_TL-GISBORNE-Regional Distributor-U</v>
          </cell>
          <cell r="B3778" t="str">
            <v>Skd_TL</v>
          </cell>
          <cell r="C3778">
            <v>2015</v>
          </cell>
          <cell r="D3778" t="str">
            <v>GISBORNE</v>
          </cell>
          <cell r="E3778" t="str">
            <v>Regional Distributor</v>
          </cell>
          <cell r="F3778" t="str">
            <v>U</v>
          </cell>
          <cell r="G3778">
            <v>2.1202294836617601</v>
          </cell>
        </row>
        <row r="3779">
          <cell r="A3779" t="str">
            <v>Skd_TL-GISBORNE-Regional Strategic-All</v>
          </cell>
          <cell r="B3779" t="str">
            <v>Skd_TL</v>
          </cell>
          <cell r="C3779">
            <v>2015</v>
          </cell>
          <cell r="D3779" t="str">
            <v>GISBORNE</v>
          </cell>
          <cell r="E3779" t="str">
            <v>Regional Strategic</v>
          </cell>
          <cell r="F3779" t="str">
            <v>All</v>
          </cell>
          <cell r="G3779">
            <v>1.6804614998745899</v>
          </cell>
        </row>
        <row r="3780">
          <cell r="A3780" t="str">
            <v>Skd_TL-GISBORNE-Regional Strategic-R</v>
          </cell>
          <cell r="B3780" t="str">
            <v>Skd_TL</v>
          </cell>
          <cell r="C3780">
            <v>2015</v>
          </cell>
          <cell r="D3780" t="str">
            <v>GISBORNE</v>
          </cell>
          <cell r="E3780" t="str">
            <v>Regional Strategic</v>
          </cell>
          <cell r="F3780" t="str">
            <v>R</v>
          </cell>
          <cell r="G3780">
            <v>1.6804614998745899</v>
          </cell>
        </row>
        <row r="3781">
          <cell r="A3781" t="str">
            <v>Skd_TL-MARLBOROUGH-All-All</v>
          </cell>
          <cell r="B3781" t="str">
            <v>Skd_TL</v>
          </cell>
          <cell r="C3781">
            <v>2015</v>
          </cell>
          <cell r="D3781" t="str">
            <v>MARLBOROUGH</v>
          </cell>
          <cell r="E3781" t="str">
            <v>All</v>
          </cell>
          <cell r="F3781" t="str">
            <v>All</v>
          </cell>
          <cell r="G3781">
            <v>1.9076092197897601</v>
          </cell>
        </row>
        <row r="3782">
          <cell r="A3782" t="str">
            <v>Skd_TL-MARLBOROUGH-All-R</v>
          </cell>
          <cell r="B3782" t="str">
            <v>Skd_TL</v>
          </cell>
          <cell r="C3782">
            <v>2015</v>
          </cell>
          <cell r="D3782" t="str">
            <v>MARLBOROUGH</v>
          </cell>
          <cell r="E3782" t="str">
            <v>All</v>
          </cell>
          <cell r="F3782" t="str">
            <v>R</v>
          </cell>
          <cell r="G3782">
            <v>1.92653162361395</v>
          </cell>
        </row>
        <row r="3783">
          <cell r="A3783" t="str">
            <v>Skd_TL-MARLBOROUGH-All-U</v>
          </cell>
          <cell r="B3783" t="str">
            <v>Skd_TL</v>
          </cell>
          <cell r="C3783">
            <v>2015</v>
          </cell>
          <cell r="D3783" t="str">
            <v>MARLBOROUGH</v>
          </cell>
          <cell r="E3783" t="str">
            <v>All</v>
          </cell>
          <cell r="F3783" t="str">
            <v>U</v>
          </cell>
          <cell r="G3783">
            <v>1.63934426229508</v>
          </cell>
        </row>
        <row r="3784">
          <cell r="A3784" t="str">
            <v>Skd_TL-MARLBOROUGH-National Strategic-All</v>
          </cell>
          <cell r="B3784" t="str">
            <v>Skd_TL</v>
          </cell>
          <cell r="C3784">
            <v>2015</v>
          </cell>
          <cell r="D3784" t="str">
            <v>MARLBOROUGH</v>
          </cell>
          <cell r="E3784" t="str">
            <v>National Strategic</v>
          </cell>
          <cell r="F3784" t="str">
            <v>All</v>
          </cell>
          <cell r="G3784">
            <v>1.7347166443552</v>
          </cell>
        </row>
        <row r="3785">
          <cell r="A3785" t="str">
            <v>Skd_TL-MARLBOROUGH-National Strategic-R</v>
          </cell>
          <cell r="B3785" t="str">
            <v>Skd_TL</v>
          </cell>
          <cell r="C3785">
            <v>2015</v>
          </cell>
          <cell r="D3785" t="str">
            <v>MARLBOROUGH</v>
          </cell>
          <cell r="E3785" t="str">
            <v>National Strategic</v>
          </cell>
          <cell r="F3785" t="str">
            <v>R</v>
          </cell>
          <cell r="G3785">
            <v>1.7527899078117399</v>
          </cell>
        </row>
        <row r="3786">
          <cell r="A3786" t="str">
            <v>Skd_TL-MARLBOROUGH-National Strategic-U</v>
          </cell>
          <cell r="B3786" t="str">
            <v>Skd_TL</v>
          </cell>
          <cell r="C3786">
            <v>2015</v>
          </cell>
          <cell r="D3786" t="str">
            <v>MARLBOROUGH</v>
          </cell>
          <cell r="E3786" t="str">
            <v>National Strategic</v>
          </cell>
          <cell r="F3786" t="str">
            <v>U</v>
          </cell>
          <cell r="G3786">
            <v>1.5277777777777799</v>
          </cell>
        </row>
        <row r="3787">
          <cell r="A3787" t="str">
            <v>Skd_TL-MARLBOROUGH-Regional Distributor-All</v>
          </cell>
          <cell r="B3787" t="str">
            <v>Skd_TL</v>
          </cell>
          <cell r="C3787">
            <v>2015</v>
          </cell>
          <cell r="D3787" t="str">
            <v>MARLBOROUGH</v>
          </cell>
          <cell r="E3787" t="str">
            <v>Regional Distributor</v>
          </cell>
          <cell r="F3787" t="str">
            <v>All</v>
          </cell>
          <cell r="G3787">
            <v>1.63905006879225</v>
          </cell>
        </row>
        <row r="3788">
          <cell r="A3788" t="str">
            <v>Skd_TL-MARLBOROUGH-Regional Distributor-R</v>
          </cell>
          <cell r="B3788" t="str">
            <v>Skd_TL</v>
          </cell>
          <cell r="C3788">
            <v>2015</v>
          </cell>
          <cell r="D3788" t="str">
            <v>MARLBOROUGH</v>
          </cell>
          <cell r="E3788" t="str">
            <v>Regional Distributor</v>
          </cell>
          <cell r="F3788" t="str">
            <v>R</v>
          </cell>
          <cell r="G3788">
            <v>1.67083358741387</v>
          </cell>
        </row>
        <row r="3789">
          <cell r="A3789" t="str">
            <v>Skd_TL-MARLBOROUGH-Regional Distributor-U</v>
          </cell>
          <cell r="B3789" t="str">
            <v>Skd_TL</v>
          </cell>
          <cell r="C3789">
            <v>2015</v>
          </cell>
          <cell r="D3789" t="str">
            <v>MARLBOROUGH</v>
          </cell>
          <cell r="E3789" t="str">
            <v>Regional Distributor</v>
          </cell>
          <cell r="F3789" t="str">
            <v>U</v>
          </cell>
          <cell r="G3789">
            <v>0</v>
          </cell>
        </row>
        <row r="3790">
          <cell r="A3790" t="str">
            <v>Skd_TL-MARLBOROUGH-Regional Strategic-All</v>
          </cell>
          <cell r="B3790" t="str">
            <v>Skd_TL</v>
          </cell>
          <cell r="C3790">
            <v>2015</v>
          </cell>
          <cell r="D3790" t="str">
            <v>MARLBOROUGH</v>
          </cell>
          <cell r="E3790" t="str">
            <v>Regional Strategic</v>
          </cell>
          <cell r="F3790" t="str">
            <v>All</v>
          </cell>
          <cell r="G3790">
            <v>2.3488372093023302</v>
          </cell>
        </row>
        <row r="3791">
          <cell r="A3791" t="str">
            <v>Skd_TL-MARLBOROUGH-Regional Strategic-R</v>
          </cell>
          <cell r="B3791" t="str">
            <v>Skd_TL</v>
          </cell>
          <cell r="C3791">
            <v>2015</v>
          </cell>
          <cell r="D3791" t="str">
            <v>MARLBOROUGH</v>
          </cell>
          <cell r="E3791" t="str">
            <v>Regional Strategic</v>
          </cell>
          <cell r="F3791" t="str">
            <v>R</v>
          </cell>
          <cell r="G3791">
            <v>2.3806459915068801</v>
          </cell>
        </row>
        <row r="3792">
          <cell r="A3792" t="str">
            <v>Skd_TL-MARLBOROUGH-Regional Strategic-U</v>
          </cell>
          <cell r="B3792" t="str">
            <v>Skd_TL</v>
          </cell>
          <cell r="C3792">
            <v>2015</v>
          </cell>
          <cell r="D3792" t="str">
            <v>MARLBOROUGH</v>
          </cell>
          <cell r="E3792" t="str">
            <v>Regional Strategic</v>
          </cell>
          <cell r="F3792" t="str">
            <v>U</v>
          </cell>
          <cell r="G3792">
            <v>2.0506634499396901</v>
          </cell>
        </row>
        <row r="3793">
          <cell r="A3793" t="str">
            <v>Skd_TL-NAPIER-All-All</v>
          </cell>
          <cell r="B3793" t="str">
            <v>Skd_TL</v>
          </cell>
          <cell r="C3793">
            <v>2015</v>
          </cell>
          <cell r="D3793" t="str">
            <v>NAPIER</v>
          </cell>
          <cell r="E3793" t="str">
            <v>All</v>
          </cell>
          <cell r="F3793" t="str">
            <v>All</v>
          </cell>
          <cell r="G3793">
            <v>2.28232080781327</v>
          </cell>
        </row>
        <row r="3794">
          <cell r="A3794" t="str">
            <v>Skd_TL-NAPIER-All-R</v>
          </cell>
          <cell r="B3794" t="str">
            <v>Skd_TL</v>
          </cell>
          <cell r="C3794">
            <v>2015</v>
          </cell>
          <cell r="D3794" t="str">
            <v>NAPIER</v>
          </cell>
          <cell r="E3794" t="str">
            <v>All</v>
          </cell>
          <cell r="F3794" t="str">
            <v>R</v>
          </cell>
          <cell r="G3794">
            <v>2.28702115494568</v>
          </cell>
        </row>
        <row r="3795">
          <cell r="A3795" t="str">
            <v>Skd_TL-NAPIER-All-U</v>
          </cell>
          <cell r="B3795" t="str">
            <v>Skd_TL</v>
          </cell>
          <cell r="C3795">
            <v>2015</v>
          </cell>
          <cell r="D3795" t="str">
            <v>NAPIER</v>
          </cell>
          <cell r="E3795" t="str">
            <v>All</v>
          </cell>
          <cell r="F3795" t="str">
            <v>U</v>
          </cell>
          <cell r="G3795">
            <v>2.2074281709880901</v>
          </cell>
        </row>
        <row r="3796">
          <cell r="A3796" t="str">
            <v>Skd_TL-NAPIER-High Volume-All</v>
          </cell>
          <cell r="B3796" t="str">
            <v>Skd_TL</v>
          </cell>
          <cell r="C3796">
            <v>2015</v>
          </cell>
          <cell r="D3796" t="str">
            <v>NAPIER</v>
          </cell>
          <cell r="E3796" t="str">
            <v>High Volume</v>
          </cell>
          <cell r="F3796" t="str">
            <v>All</v>
          </cell>
          <cell r="G3796">
            <v>2.22063037249284</v>
          </cell>
        </row>
        <row r="3797">
          <cell r="A3797" t="str">
            <v>Skd_TL-NAPIER-High Volume-R</v>
          </cell>
          <cell r="B3797" t="str">
            <v>Skd_TL</v>
          </cell>
          <cell r="C3797">
            <v>2015</v>
          </cell>
          <cell r="D3797" t="str">
            <v>NAPIER</v>
          </cell>
          <cell r="E3797" t="str">
            <v>High Volume</v>
          </cell>
          <cell r="F3797" t="str">
            <v>R</v>
          </cell>
          <cell r="G3797">
            <v>0.205058099794941</v>
          </cell>
        </row>
        <row r="3798">
          <cell r="A3798" t="str">
            <v>Skd_TL-NAPIER-High Volume-U</v>
          </cell>
          <cell r="B3798" t="str">
            <v>Skd_TL</v>
          </cell>
          <cell r="C3798">
            <v>2015</v>
          </cell>
          <cell r="D3798" t="str">
            <v>NAPIER</v>
          </cell>
          <cell r="E3798" t="str">
            <v>High Volume</v>
          </cell>
          <cell r="F3798" t="str">
            <v>U</v>
          </cell>
          <cell r="G3798">
            <v>4.4394281414597403</v>
          </cell>
        </row>
        <row r="3799">
          <cell r="A3799" t="str">
            <v>Skd_TL-NAPIER-National Strategic-All</v>
          </cell>
          <cell r="B3799" t="str">
            <v>Skd_TL</v>
          </cell>
          <cell r="C3799">
            <v>2015</v>
          </cell>
          <cell r="D3799" t="str">
            <v>NAPIER</v>
          </cell>
          <cell r="E3799" t="str">
            <v>National Strategic</v>
          </cell>
          <cell r="F3799" t="str">
            <v>All</v>
          </cell>
          <cell r="G3799">
            <v>1.05058810094781</v>
          </cell>
        </row>
        <row r="3800">
          <cell r="A3800" t="str">
            <v>Skd_TL-NAPIER-National Strategic-R</v>
          </cell>
          <cell r="B3800" t="str">
            <v>Skd_TL</v>
          </cell>
          <cell r="C3800">
            <v>2015</v>
          </cell>
          <cell r="D3800" t="str">
            <v>NAPIER</v>
          </cell>
          <cell r="E3800" t="str">
            <v>National Strategic</v>
          </cell>
          <cell r="F3800" t="str">
            <v>R</v>
          </cell>
          <cell r="G3800">
            <v>1.0168046760837799</v>
          </cell>
        </row>
        <row r="3801">
          <cell r="A3801" t="str">
            <v>Skd_TL-NAPIER-National Strategic-U</v>
          </cell>
          <cell r="B3801" t="str">
            <v>Skd_TL</v>
          </cell>
          <cell r="C3801">
            <v>2015</v>
          </cell>
          <cell r="D3801" t="str">
            <v>NAPIER</v>
          </cell>
          <cell r="E3801" t="str">
            <v>National Strategic</v>
          </cell>
          <cell r="F3801" t="str">
            <v>U</v>
          </cell>
          <cell r="G3801">
            <v>1.55963302752294</v>
          </cell>
        </row>
        <row r="3802">
          <cell r="A3802" t="str">
            <v>Skd_TL-NAPIER-Regional Distributor-All</v>
          </cell>
          <cell r="B3802" t="str">
            <v>Skd_TL</v>
          </cell>
          <cell r="C3802">
            <v>2015</v>
          </cell>
          <cell r="D3802" t="str">
            <v>NAPIER</v>
          </cell>
          <cell r="E3802" t="str">
            <v>Regional Distributor</v>
          </cell>
          <cell r="F3802" t="str">
            <v>All</v>
          </cell>
          <cell r="G3802">
            <v>1.0257301808066801</v>
          </cell>
        </row>
        <row r="3803">
          <cell r="A3803" t="str">
            <v>Skd_TL-NAPIER-Regional Distributor-R</v>
          </cell>
          <cell r="B3803" t="str">
            <v>Skd_TL</v>
          </cell>
          <cell r="C3803">
            <v>2015</v>
          </cell>
          <cell r="D3803" t="str">
            <v>NAPIER</v>
          </cell>
          <cell r="E3803" t="str">
            <v>Regional Distributor</v>
          </cell>
          <cell r="F3803" t="str">
            <v>R</v>
          </cell>
          <cell r="G3803">
            <v>0.96757515326094901</v>
          </cell>
        </row>
        <row r="3804">
          <cell r="A3804" t="str">
            <v>Skd_TL-NAPIER-Regional Distributor-U</v>
          </cell>
          <cell r="B3804" t="str">
            <v>Skd_TL</v>
          </cell>
          <cell r="C3804">
            <v>2015</v>
          </cell>
          <cell r="D3804" t="str">
            <v>NAPIER</v>
          </cell>
          <cell r="E3804" t="str">
            <v>Regional Distributor</v>
          </cell>
          <cell r="F3804" t="str">
            <v>U</v>
          </cell>
          <cell r="G3804">
            <v>1.9619500594530299</v>
          </cell>
        </row>
        <row r="3805">
          <cell r="A3805" t="str">
            <v>Skd_TL-NAPIER-Regional Strategic-All</v>
          </cell>
          <cell r="B3805" t="str">
            <v>Skd_TL</v>
          </cell>
          <cell r="C3805">
            <v>2015</v>
          </cell>
          <cell r="D3805" t="str">
            <v>NAPIER</v>
          </cell>
          <cell r="E3805" t="str">
            <v>Regional Strategic</v>
          </cell>
          <cell r="F3805" t="str">
            <v>All</v>
          </cell>
          <cell r="G3805">
            <v>3.4986341668417702</v>
          </cell>
        </row>
        <row r="3806">
          <cell r="A3806" t="str">
            <v>Skd_TL-NAPIER-Regional Strategic-R</v>
          </cell>
          <cell r="B3806" t="str">
            <v>Skd_TL</v>
          </cell>
          <cell r="C3806">
            <v>2015</v>
          </cell>
          <cell r="D3806" t="str">
            <v>NAPIER</v>
          </cell>
          <cell r="E3806" t="str">
            <v>Regional Strategic</v>
          </cell>
          <cell r="F3806" t="str">
            <v>R</v>
          </cell>
          <cell r="G3806">
            <v>3.5839331927016498</v>
          </cell>
        </row>
        <row r="3807">
          <cell r="A3807" t="str">
            <v>Skd_TL-NAPIER-Regional Strategic-U</v>
          </cell>
          <cell r="B3807" t="str">
            <v>Skd_TL</v>
          </cell>
          <cell r="C3807">
            <v>2015</v>
          </cell>
          <cell r="D3807" t="str">
            <v>NAPIER</v>
          </cell>
          <cell r="E3807" t="str">
            <v>Regional Strategic</v>
          </cell>
          <cell r="F3807" t="str">
            <v>U</v>
          </cell>
          <cell r="G3807">
            <v>1.0578718108276299</v>
          </cell>
        </row>
        <row r="3808">
          <cell r="A3808" t="str">
            <v>Skd_TL-National-All-All</v>
          </cell>
          <cell r="B3808" t="str">
            <v>Skd_TL</v>
          </cell>
          <cell r="C3808">
            <v>2015</v>
          </cell>
          <cell r="D3808" t="str">
            <v>National</v>
          </cell>
          <cell r="E3808" t="str">
            <v>All</v>
          </cell>
          <cell r="F3808" t="str">
            <v>All</v>
          </cell>
          <cell r="G3808">
            <v>2.3821724865276401</v>
          </cell>
        </row>
        <row r="3809">
          <cell r="A3809" t="str">
            <v>Skd_TL-National-All-R</v>
          </cell>
          <cell r="B3809" t="str">
            <v>Skd_TL</v>
          </cell>
          <cell r="C3809">
            <v>2015</v>
          </cell>
          <cell r="D3809" t="str">
            <v>National</v>
          </cell>
          <cell r="E3809" t="str">
            <v>All</v>
          </cell>
          <cell r="F3809" t="str">
            <v>R</v>
          </cell>
          <cell r="G3809">
            <v>2.2016430826803899</v>
          </cell>
        </row>
        <row r="3810">
          <cell r="A3810" t="str">
            <v>Skd_TL-National-All-U</v>
          </cell>
          <cell r="B3810" t="str">
            <v>Skd_TL</v>
          </cell>
          <cell r="C3810">
            <v>2015</v>
          </cell>
          <cell r="D3810" t="str">
            <v>National</v>
          </cell>
          <cell r="E3810" t="str">
            <v>All</v>
          </cell>
          <cell r="F3810" t="str">
            <v>U</v>
          </cell>
          <cell r="G3810">
            <v>4.4161647881679302</v>
          </cell>
        </row>
        <row r="3811">
          <cell r="A3811" t="str">
            <v>Skd_TL-National-High Volume-All</v>
          </cell>
          <cell r="B3811" t="str">
            <v>Skd_TL</v>
          </cell>
          <cell r="C3811">
            <v>2015</v>
          </cell>
          <cell r="D3811" t="str">
            <v>National</v>
          </cell>
          <cell r="E3811" t="str">
            <v>High Volume</v>
          </cell>
          <cell r="F3811" t="str">
            <v>All</v>
          </cell>
          <cell r="G3811">
            <v>1.63852513882211</v>
          </cell>
        </row>
        <row r="3812">
          <cell r="A3812" t="str">
            <v>Skd_TL-National-High Volume-R</v>
          </cell>
          <cell r="B3812" t="str">
            <v>Skd_TL</v>
          </cell>
          <cell r="C3812">
            <v>2015</v>
          </cell>
          <cell r="D3812" t="str">
            <v>National</v>
          </cell>
          <cell r="E3812" t="str">
            <v>High Volume</v>
          </cell>
          <cell r="F3812" t="str">
            <v>R</v>
          </cell>
          <cell r="G3812">
            <v>1.2530905209501899</v>
          </cell>
        </row>
        <row r="3813">
          <cell r="A3813" t="str">
            <v>Skd_TL-National-High Volume-U</v>
          </cell>
          <cell r="B3813" t="str">
            <v>Skd_TL</v>
          </cell>
          <cell r="C3813">
            <v>2015</v>
          </cell>
          <cell r="D3813" t="str">
            <v>National</v>
          </cell>
          <cell r="E3813" t="str">
            <v>High Volume</v>
          </cell>
          <cell r="F3813" t="str">
            <v>U</v>
          </cell>
          <cell r="G3813">
            <v>4.1204937578903102</v>
          </cell>
        </row>
        <row r="3814">
          <cell r="A3814" t="str">
            <v>Skd_TL-National-National Strategic-All</v>
          </cell>
          <cell r="B3814" t="str">
            <v>Skd_TL</v>
          </cell>
          <cell r="C3814">
            <v>2015</v>
          </cell>
          <cell r="D3814" t="str">
            <v>National</v>
          </cell>
          <cell r="E3814" t="str">
            <v>National Strategic</v>
          </cell>
          <cell r="F3814" t="str">
            <v>All</v>
          </cell>
          <cell r="G3814">
            <v>2.2540100279057098</v>
          </cell>
        </row>
        <row r="3815">
          <cell r="A3815" t="str">
            <v>Skd_TL-National-National Strategic-R</v>
          </cell>
          <cell r="B3815" t="str">
            <v>Skd_TL</v>
          </cell>
          <cell r="C3815">
            <v>2015</v>
          </cell>
          <cell r="D3815" t="str">
            <v>National</v>
          </cell>
          <cell r="E3815" t="str">
            <v>National Strategic</v>
          </cell>
          <cell r="F3815" t="str">
            <v>R</v>
          </cell>
          <cell r="G3815">
            <v>1.951184542334</v>
          </cell>
        </row>
        <row r="3816">
          <cell r="A3816" t="str">
            <v>Skd_TL-National-National Strategic-U</v>
          </cell>
          <cell r="B3816" t="str">
            <v>Skd_TL</v>
          </cell>
          <cell r="C3816">
            <v>2015</v>
          </cell>
          <cell r="D3816" t="str">
            <v>National</v>
          </cell>
          <cell r="E3816" t="str">
            <v>National Strategic</v>
          </cell>
          <cell r="F3816" t="str">
            <v>U</v>
          </cell>
          <cell r="G3816">
            <v>4.8821548821548797</v>
          </cell>
        </row>
        <row r="3817">
          <cell r="A3817" t="str">
            <v>Skd_TL-National-Regional Connector-All</v>
          </cell>
          <cell r="B3817" t="str">
            <v>Skd_TL</v>
          </cell>
          <cell r="C3817">
            <v>2015</v>
          </cell>
          <cell r="D3817" t="str">
            <v>National</v>
          </cell>
          <cell r="E3817" t="str">
            <v>Regional Connector</v>
          </cell>
          <cell r="F3817" t="str">
            <v>All</v>
          </cell>
          <cell r="G3817">
            <v>1.63095071354094</v>
          </cell>
        </row>
        <row r="3818">
          <cell r="A3818" t="str">
            <v>Skd_TL-National-Regional Connector-R</v>
          </cell>
          <cell r="B3818" t="str">
            <v>Skd_TL</v>
          </cell>
          <cell r="C3818">
            <v>2015</v>
          </cell>
          <cell r="D3818" t="str">
            <v>National</v>
          </cell>
          <cell r="E3818" t="str">
            <v>Regional Connector</v>
          </cell>
          <cell r="F3818" t="str">
            <v>R</v>
          </cell>
          <cell r="G3818">
            <v>1.5239029565078599</v>
          </cell>
        </row>
        <row r="3819">
          <cell r="A3819" t="str">
            <v>Skd_TL-National-Regional Connector-U</v>
          </cell>
          <cell r="B3819" t="str">
            <v>Skd_TL</v>
          </cell>
          <cell r="C3819">
            <v>2015</v>
          </cell>
          <cell r="D3819" t="str">
            <v>National</v>
          </cell>
          <cell r="E3819" t="str">
            <v>Regional Connector</v>
          </cell>
          <cell r="F3819" t="str">
            <v>U</v>
          </cell>
          <cell r="G3819">
            <v>3.55366326616643</v>
          </cell>
        </row>
        <row r="3820">
          <cell r="A3820" t="str">
            <v>Skd_TL-National-Regional Distributor-All</v>
          </cell>
          <cell r="B3820" t="str">
            <v>Skd_TL</v>
          </cell>
          <cell r="C3820">
            <v>2015</v>
          </cell>
          <cell r="D3820" t="str">
            <v>National</v>
          </cell>
          <cell r="E3820" t="str">
            <v>Regional Distributor</v>
          </cell>
          <cell r="F3820" t="str">
            <v>All</v>
          </cell>
          <cell r="G3820">
            <v>2.6048256749529499</v>
          </cell>
        </row>
        <row r="3821">
          <cell r="A3821" t="str">
            <v>Skd_TL-National-Regional Distributor-R</v>
          </cell>
          <cell r="B3821" t="str">
            <v>Skd_TL</v>
          </cell>
          <cell r="C3821">
            <v>2015</v>
          </cell>
          <cell r="D3821" t="str">
            <v>National</v>
          </cell>
          <cell r="E3821" t="str">
            <v>Regional Distributor</v>
          </cell>
          <cell r="F3821" t="str">
            <v>R</v>
          </cell>
          <cell r="G3821">
            <v>2.5091911297334999</v>
          </cell>
        </row>
        <row r="3822">
          <cell r="A3822" t="str">
            <v>Skd_TL-National-Regional Distributor-U</v>
          </cell>
          <cell r="B3822" t="str">
            <v>Skd_TL</v>
          </cell>
          <cell r="C3822">
            <v>2015</v>
          </cell>
          <cell r="D3822" t="str">
            <v>National</v>
          </cell>
          <cell r="E3822" t="str">
            <v>Regional Distributor</v>
          </cell>
          <cell r="F3822" t="str">
            <v>U</v>
          </cell>
          <cell r="G3822">
            <v>3.93271318376785</v>
          </cell>
        </row>
        <row r="3823">
          <cell r="A3823" t="str">
            <v>Skd_TL-National-Regional Strategic-All</v>
          </cell>
          <cell r="B3823" t="str">
            <v>Skd_TL</v>
          </cell>
          <cell r="C3823">
            <v>2015</v>
          </cell>
          <cell r="D3823" t="str">
            <v>National</v>
          </cell>
          <cell r="E3823" t="str">
            <v>Regional Strategic</v>
          </cell>
          <cell r="F3823" t="str">
            <v>All</v>
          </cell>
          <cell r="G3823">
            <v>3.1176768057154498</v>
          </cell>
        </row>
        <row r="3824">
          <cell r="A3824" t="str">
            <v>Skd_TL-National-Regional Strategic-R</v>
          </cell>
          <cell r="B3824" t="str">
            <v>Skd_TL</v>
          </cell>
          <cell r="C3824">
            <v>2015</v>
          </cell>
          <cell r="D3824" t="str">
            <v>National</v>
          </cell>
          <cell r="E3824" t="str">
            <v>Regional Strategic</v>
          </cell>
          <cell r="F3824" t="str">
            <v>R</v>
          </cell>
          <cell r="G3824">
            <v>2.87125899357883</v>
          </cell>
        </row>
        <row r="3825">
          <cell r="A3825" t="str">
            <v>Skd_TL-National-Regional Strategic-U</v>
          </cell>
          <cell r="B3825" t="str">
            <v>Skd_TL</v>
          </cell>
          <cell r="C3825">
            <v>2015</v>
          </cell>
          <cell r="D3825" t="str">
            <v>National</v>
          </cell>
          <cell r="E3825" t="str">
            <v>Regional Strategic</v>
          </cell>
          <cell r="F3825" t="str">
            <v>U</v>
          </cell>
          <cell r="G3825">
            <v>5.3642182261505598</v>
          </cell>
        </row>
        <row r="3826">
          <cell r="A3826" t="str">
            <v>Skd_TL-NELSON-All-All</v>
          </cell>
          <cell r="B3826" t="str">
            <v>Skd_TL</v>
          </cell>
          <cell r="C3826">
            <v>2015</v>
          </cell>
          <cell r="D3826" t="str">
            <v>NELSON</v>
          </cell>
          <cell r="E3826" t="str">
            <v>All</v>
          </cell>
          <cell r="F3826" t="str">
            <v>All</v>
          </cell>
          <cell r="G3826">
            <v>2.31583877598813</v>
          </cell>
        </row>
        <row r="3827">
          <cell r="A3827" t="str">
            <v>Skd_TL-NELSON-All-R</v>
          </cell>
          <cell r="B3827" t="str">
            <v>Skd_TL</v>
          </cell>
          <cell r="C3827">
            <v>2015</v>
          </cell>
          <cell r="D3827" t="str">
            <v>NELSON</v>
          </cell>
          <cell r="E3827" t="str">
            <v>All</v>
          </cell>
          <cell r="F3827" t="str">
            <v>R</v>
          </cell>
          <cell r="G3827">
            <v>2.17664997342137</v>
          </cell>
        </row>
        <row r="3828">
          <cell r="A3828" t="str">
            <v>Skd_TL-NELSON-All-U</v>
          </cell>
          <cell r="B3828" t="str">
            <v>Skd_TL</v>
          </cell>
          <cell r="C3828">
            <v>2015</v>
          </cell>
          <cell r="D3828" t="str">
            <v>NELSON</v>
          </cell>
          <cell r="E3828" t="str">
            <v>All</v>
          </cell>
          <cell r="F3828" t="str">
            <v>U</v>
          </cell>
          <cell r="G3828">
            <v>4.1666666666666696</v>
          </cell>
        </row>
        <row r="3829">
          <cell r="A3829" t="str">
            <v>Skd_TL-NELSON-Regional Connector-All</v>
          </cell>
          <cell r="B3829" t="str">
            <v>Skd_TL</v>
          </cell>
          <cell r="C3829">
            <v>2015</v>
          </cell>
          <cell r="D3829" t="str">
            <v>NELSON</v>
          </cell>
          <cell r="E3829" t="str">
            <v>Regional Connector</v>
          </cell>
          <cell r="F3829" t="str">
            <v>All</v>
          </cell>
          <cell r="G3829">
            <v>2.1049488691498102</v>
          </cell>
        </row>
        <row r="3830">
          <cell r="A3830" t="str">
            <v>Skd_TL-NELSON-Regional Connector-R</v>
          </cell>
          <cell r="B3830" t="str">
            <v>Skd_TL</v>
          </cell>
          <cell r="C3830">
            <v>2015</v>
          </cell>
          <cell r="D3830" t="str">
            <v>NELSON</v>
          </cell>
          <cell r="E3830" t="str">
            <v>Regional Connector</v>
          </cell>
          <cell r="F3830" t="str">
            <v>R</v>
          </cell>
          <cell r="G3830">
            <v>2.2018996781536999</v>
          </cell>
        </row>
        <row r="3831">
          <cell r="A3831" t="str">
            <v>Skd_TL-NELSON-Regional Connector-U</v>
          </cell>
          <cell r="B3831" t="str">
            <v>Skd_TL</v>
          </cell>
          <cell r="C3831">
            <v>2015</v>
          </cell>
          <cell r="D3831" t="str">
            <v>NELSON</v>
          </cell>
          <cell r="E3831" t="str">
            <v>Regional Connector</v>
          </cell>
          <cell r="F3831" t="str">
            <v>U</v>
          </cell>
          <cell r="G3831">
            <v>0.22796352583586599</v>
          </cell>
        </row>
        <row r="3832">
          <cell r="A3832" t="str">
            <v>Skd_TL-NELSON-Regional Distributor-All</v>
          </cell>
          <cell r="B3832" t="str">
            <v>Skd_TL</v>
          </cell>
          <cell r="C3832">
            <v>2015</v>
          </cell>
          <cell r="D3832" t="str">
            <v>NELSON</v>
          </cell>
          <cell r="E3832" t="str">
            <v>Regional Distributor</v>
          </cell>
          <cell r="F3832" t="str">
            <v>All</v>
          </cell>
          <cell r="G3832">
            <v>2.2686968751910999</v>
          </cell>
        </row>
        <row r="3833">
          <cell r="A3833" t="str">
            <v>Skd_TL-NELSON-Regional Distributor-R</v>
          </cell>
          <cell r="B3833" t="str">
            <v>Skd_TL</v>
          </cell>
          <cell r="C3833">
            <v>2015</v>
          </cell>
          <cell r="D3833" t="str">
            <v>NELSON</v>
          </cell>
          <cell r="E3833" t="str">
            <v>Regional Distributor</v>
          </cell>
          <cell r="F3833" t="str">
            <v>R</v>
          </cell>
          <cell r="G3833">
            <v>2.13457823567289</v>
          </cell>
        </row>
        <row r="3834">
          <cell r="A3834" t="str">
            <v>Skd_TL-NELSON-Regional Distributor-U</v>
          </cell>
          <cell r="B3834" t="str">
            <v>Skd_TL</v>
          </cell>
          <cell r="C3834">
            <v>2015</v>
          </cell>
          <cell r="D3834" t="str">
            <v>NELSON</v>
          </cell>
          <cell r="E3834" t="str">
            <v>Regional Distributor</v>
          </cell>
          <cell r="F3834" t="str">
            <v>U</v>
          </cell>
          <cell r="G3834">
            <v>4.7995139732685299</v>
          </cell>
        </row>
        <row r="3835">
          <cell r="A3835" t="str">
            <v>Skd_TL-NELSON-Regional Strategic-All</v>
          </cell>
          <cell r="B3835" t="str">
            <v>Skd_TL</v>
          </cell>
          <cell r="C3835">
            <v>2015</v>
          </cell>
          <cell r="D3835" t="str">
            <v>NELSON</v>
          </cell>
          <cell r="E3835" t="str">
            <v>Regional Strategic</v>
          </cell>
          <cell r="F3835" t="str">
            <v>All</v>
          </cell>
          <cell r="G3835">
            <v>2.73010021886879</v>
          </cell>
        </row>
        <row r="3836">
          <cell r="A3836" t="str">
            <v>Skd_TL-NELSON-Regional Strategic-R</v>
          </cell>
          <cell r="B3836" t="str">
            <v>Skd_TL</v>
          </cell>
          <cell r="C3836">
            <v>2015</v>
          </cell>
          <cell r="D3836" t="str">
            <v>NELSON</v>
          </cell>
          <cell r="E3836" t="str">
            <v>Regional Strategic</v>
          </cell>
          <cell r="F3836" t="str">
            <v>R</v>
          </cell>
          <cell r="G3836">
            <v>2.2210329141022198</v>
          </cell>
        </row>
        <row r="3837">
          <cell r="A3837" t="str">
            <v>Skd_TL-NELSON-Regional Strategic-U</v>
          </cell>
          <cell r="B3837" t="str">
            <v>Skd_TL</v>
          </cell>
          <cell r="C3837">
            <v>2015</v>
          </cell>
          <cell r="D3837" t="str">
            <v>NELSON</v>
          </cell>
          <cell r="E3837" t="str">
            <v>Regional Strategic</v>
          </cell>
          <cell r="F3837" t="str">
            <v>U</v>
          </cell>
          <cell r="G3837">
            <v>5.8823529411764701</v>
          </cell>
        </row>
        <row r="3838">
          <cell r="A3838" t="str">
            <v>Skd_TL-NORTHLAND-All-All</v>
          </cell>
          <cell r="B3838" t="str">
            <v>Skd_TL</v>
          </cell>
          <cell r="C3838">
            <v>2015</v>
          </cell>
          <cell r="D3838" t="str">
            <v>NORTHLAND</v>
          </cell>
          <cell r="E3838" t="str">
            <v>All</v>
          </cell>
          <cell r="F3838" t="str">
            <v>All</v>
          </cell>
          <cell r="G3838">
            <v>3.51026157471401</v>
          </cell>
        </row>
        <row r="3839">
          <cell r="A3839" t="str">
            <v>Skd_TL-NORTHLAND-All-R</v>
          </cell>
          <cell r="B3839" t="str">
            <v>Skd_TL</v>
          </cell>
          <cell r="C3839">
            <v>2015</v>
          </cell>
          <cell r="D3839" t="str">
            <v>NORTHLAND</v>
          </cell>
          <cell r="E3839" t="str">
            <v>All</v>
          </cell>
          <cell r="F3839" t="str">
            <v>R</v>
          </cell>
          <cell r="G3839">
            <v>3.3178760368362599</v>
          </cell>
        </row>
        <row r="3840">
          <cell r="A3840" t="str">
            <v>Skd_TL-NORTHLAND-All-U</v>
          </cell>
          <cell r="B3840" t="str">
            <v>Skd_TL</v>
          </cell>
          <cell r="C3840">
            <v>2015</v>
          </cell>
          <cell r="D3840" t="str">
            <v>NORTHLAND</v>
          </cell>
          <cell r="E3840" t="str">
            <v>All</v>
          </cell>
          <cell r="F3840" t="str">
            <v>U</v>
          </cell>
          <cell r="G3840">
            <v>5.3868478799461998</v>
          </cell>
        </row>
        <row r="3841">
          <cell r="A3841" t="str">
            <v>Skd_TL-NORTHLAND-National Strategic-All</v>
          </cell>
          <cell r="B3841" t="str">
            <v>Skd_TL</v>
          </cell>
          <cell r="C3841">
            <v>2015</v>
          </cell>
          <cell r="D3841" t="str">
            <v>NORTHLAND</v>
          </cell>
          <cell r="E3841" t="str">
            <v>National Strategic</v>
          </cell>
          <cell r="F3841" t="str">
            <v>All</v>
          </cell>
          <cell r="G3841">
            <v>5.0951306030312802</v>
          </cell>
        </row>
        <row r="3842">
          <cell r="A3842" t="str">
            <v>Skd_TL-NORTHLAND-National Strategic-R</v>
          </cell>
          <cell r="B3842" t="str">
            <v>Skd_TL</v>
          </cell>
          <cell r="C3842">
            <v>2015</v>
          </cell>
          <cell r="D3842" t="str">
            <v>NORTHLAND</v>
          </cell>
          <cell r="E3842" t="str">
            <v>National Strategic</v>
          </cell>
          <cell r="F3842" t="str">
            <v>R</v>
          </cell>
          <cell r="G3842">
            <v>4.7146739130434803</v>
          </cell>
        </row>
        <row r="3843">
          <cell r="A3843" t="str">
            <v>Skd_TL-NORTHLAND-National Strategic-U</v>
          </cell>
          <cell r="B3843" t="str">
            <v>Skd_TL</v>
          </cell>
          <cell r="C3843">
            <v>2015</v>
          </cell>
          <cell r="D3843" t="str">
            <v>NORTHLAND</v>
          </cell>
          <cell r="E3843" t="str">
            <v>National Strategic</v>
          </cell>
          <cell r="F3843" t="str">
            <v>U</v>
          </cell>
          <cell r="G3843">
            <v>12.229299363057301</v>
          </cell>
        </row>
        <row r="3844">
          <cell r="A3844" t="str">
            <v>Skd_TL-NORTHLAND-Regional Distributor-All</v>
          </cell>
          <cell r="B3844" t="str">
            <v>Skd_TL</v>
          </cell>
          <cell r="C3844">
            <v>2015</v>
          </cell>
          <cell r="D3844" t="str">
            <v>NORTHLAND</v>
          </cell>
          <cell r="E3844" t="str">
            <v>Regional Distributor</v>
          </cell>
          <cell r="F3844" t="str">
            <v>All</v>
          </cell>
          <cell r="G3844">
            <v>3.0233058101297101</v>
          </cell>
        </row>
        <row r="3845">
          <cell r="A3845" t="str">
            <v>Skd_TL-NORTHLAND-Regional Distributor-R</v>
          </cell>
          <cell r="B3845" t="str">
            <v>Skd_TL</v>
          </cell>
          <cell r="C3845">
            <v>2015</v>
          </cell>
          <cell r="D3845" t="str">
            <v>NORTHLAND</v>
          </cell>
          <cell r="E3845" t="str">
            <v>Regional Distributor</v>
          </cell>
          <cell r="F3845" t="str">
            <v>R</v>
          </cell>
          <cell r="G3845">
            <v>2.8088699300206201</v>
          </cell>
        </row>
        <row r="3846">
          <cell r="A3846" t="str">
            <v>Skd_TL-NORTHLAND-Regional Distributor-U</v>
          </cell>
          <cell r="B3846" t="str">
            <v>Skd_TL</v>
          </cell>
          <cell r="C3846">
            <v>2015</v>
          </cell>
          <cell r="D3846" t="str">
            <v>NORTHLAND</v>
          </cell>
          <cell r="E3846" t="str">
            <v>Regional Distributor</v>
          </cell>
          <cell r="F3846" t="str">
            <v>U</v>
          </cell>
          <cell r="G3846">
            <v>5.0292686948635499</v>
          </cell>
        </row>
        <row r="3847">
          <cell r="A3847" t="str">
            <v>Skd_TL-NORTHLAND-Regional Strategic-All</v>
          </cell>
          <cell r="B3847" t="str">
            <v>Skd_TL</v>
          </cell>
          <cell r="C3847">
            <v>2015</v>
          </cell>
          <cell r="D3847" t="str">
            <v>NORTHLAND</v>
          </cell>
          <cell r="E3847" t="str">
            <v>Regional Strategic</v>
          </cell>
          <cell r="F3847" t="str">
            <v>All</v>
          </cell>
          <cell r="G3847">
            <v>6.8882733148661099</v>
          </cell>
        </row>
        <row r="3848">
          <cell r="A3848" t="str">
            <v>Skd_TL-NORTHLAND-Regional Strategic-R</v>
          </cell>
          <cell r="B3848" t="str">
            <v>Skd_TL</v>
          </cell>
          <cell r="C3848">
            <v>2015</v>
          </cell>
          <cell r="D3848" t="str">
            <v>NORTHLAND</v>
          </cell>
          <cell r="E3848" t="str">
            <v>Regional Strategic</v>
          </cell>
          <cell r="F3848" t="str">
            <v>R</v>
          </cell>
          <cell r="G3848">
            <v>7.1851928875948801</v>
          </cell>
        </row>
        <row r="3849">
          <cell r="A3849" t="str">
            <v>Skd_TL-NORTHLAND-Regional Strategic-U</v>
          </cell>
          <cell r="B3849" t="str">
            <v>Skd_TL</v>
          </cell>
          <cell r="C3849">
            <v>2015</v>
          </cell>
          <cell r="D3849" t="str">
            <v>NORTHLAND</v>
          </cell>
          <cell r="E3849" t="str">
            <v>Regional Strategic</v>
          </cell>
          <cell r="F3849" t="str">
            <v>U</v>
          </cell>
          <cell r="G3849">
            <v>4.5342126957955502</v>
          </cell>
        </row>
        <row r="3850">
          <cell r="A3850" t="str">
            <v>Skd_TL-NTH CANTERBURY-All-All</v>
          </cell>
          <cell r="B3850" t="str">
            <v>Skd_TL</v>
          </cell>
          <cell r="C3850">
            <v>2015</v>
          </cell>
          <cell r="D3850" t="str">
            <v>NTH CANTERBURY</v>
          </cell>
          <cell r="E3850" t="str">
            <v>All</v>
          </cell>
          <cell r="F3850" t="str">
            <v>All</v>
          </cell>
          <cell r="G3850">
            <v>2.4741270915949301</v>
          </cell>
        </row>
        <row r="3851">
          <cell r="A3851" t="str">
            <v>Skd_TL-NTH CANTERBURY-All-R</v>
          </cell>
          <cell r="B3851" t="str">
            <v>Skd_TL</v>
          </cell>
          <cell r="C3851">
            <v>2015</v>
          </cell>
          <cell r="D3851" t="str">
            <v>NTH CANTERBURY</v>
          </cell>
          <cell r="E3851" t="str">
            <v>All</v>
          </cell>
          <cell r="F3851" t="str">
            <v>R</v>
          </cell>
          <cell r="G3851">
            <v>2.2739166648239499</v>
          </cell>
        </row>
        <row r="3852">
          <cell r="A3852" t="str">
            <v>Skd_TL-NTH CANTERBURY-All-U</v>
          </cell>
          <cell r="B3852" t="str">
            <v>Skd_TL</v>
          </cell>
          <cell r="C3852">
            <v>2015</v>
          </cell>
          <cell r="D3852" t="str">
            <v>NTH CANTERBURY</v>
          </cell>
          <cell r="E3852" t="str">
            <v>All</v>
          </cell>
          <cell r="F3852" t="str">
            <v>U</v>
          </cell>
          <cell r="G3852">
            <v>3.87309435517099</v>
          </cell>
        </row>
        <row r="3853">
          <cell r="A3853" t="str">
            <v>Skd_TL-NTH CANTERBURY-High Volume-All</v>
          </cell>
          <cell r="B3853" t="str">
            <v>Skd_TL</v>
          </cell>
          <cell r="C3853">
            <v>2015</v>
          </cell>
          <cell r="D3853" t="str">
            <v>NTH CANTERBURY</v>
          </cell>
          <cell r="E3853" t="str">
            <v>High Volume</v>
          </cell>
          <cell r="F3853" t="str">
            <v>All</v>
          </cell>
          <cell r="G3853">
            <v>3.1265118529269502</v>
          </cell>
        </row>
        <row r="3854">
          <cell r="A3854" t="str">
            <v>Skd_TL-NTH CANTERBURY-High Volume-R</v>
          </cell>
          <cell r="B3854" t="str">
            <v>Skd_TL</v>
          </cell>
          <cell r="C3854">
            <v>2015</v>
          </cell>
          <cell r="D3854" t="str">
            <v>NTH CANTERBURY</v>
          </cell>
          <cell r="E3854" t="str">
            <v>High Volume</v>
          </cell>
          <cell r="F3854" t="str">
            <v>R</v>
          </cell>
          <cell r="G3854">
            <v>1.7674510972098101</v>
          </cell>
        </row>
        <row r="3855">
          <cell r="A3855" t="str">
            <v>Skd_TL-NTH CANTERBURY-High Volume-U</v>
          </cell>
          <cell r="B3855" t="str">
            <v>Skd_TL</v>
          </cell>
          <cell r="C3855">
            <v>2015</v>
          </cell>
          <cell r="D3855" t="str">
            <v>NTH CANTERBURY</v>
          </cell>
          <cell r="E3855" t="str">
            <v>High Volume</v>
          </cell>
          <cell r="F3855" t="str">
            <v>U</v>
          </cell>
          <cell r="G3855">
            <v>5.2436194895591601</v>
          </cell>
        </row>
        <row r="3856">
          <cell r="A3856" t="str">
            <v>Skd_TL-NTH CANTERBURY-National Strategic-All</v>
          </cell>
          <cell r="B3856" t="str">
            <v>Skd_TL</v>
          </cell>
          <cell r="C3856">
            <v>2015</v>
          </cell>
          <cell r="D3856" t="str">
            <v>NTH CANTERBURY</v>
          </cell>
          <cell r="E3856" t="str">
            <v>National Strategic</v>
          </cell>
          <cell r="F3856" t="str">
            <v>All</v>
          </cell>
          <cell r="G3856">
            <v>2.6663001649257798</v>
          </cell>
        </row>
        <row r="3857">
          <cell r="A3857" t="str">
            <v>Skd_TL-NTH CANTERBURY-National Strategic-R</v>
          </cell>
          <cell r="B3857" t="str">
            <v>Skd_TL</v>
          </cell>
          <cell r="C3857">
            <v>2015</v>
          </cell>
          <cell r="D3857" t="str">
            <v>NTH CANTERBURY</v>
          </cell>
          <cell r="E3857" t="str">
            <v>National Strategic</v>
          </cell>
          <cell r="F3857" t="str">
            <v>R</v>
          </cell>
          <cell r="G3857">
            <v>2.5628940081305598</v>
          </cell>
        </row>
        <row r="3858">
          <cell r="A3858" t="str">
            <v>Skd_TL-NTH CANTERBURY-National Strategic-U</v>
          </cell>
          <cell r="B3858" t="str">
            <v>Skd_TL</v>
          </cell>
          <cell r="C3858">
            <v>2015</v>
          </cell>
          <cell r="D3858" t="str">
            <v>NTH CANTERBURY</v>
          </cell>
          <cell r="E3858" t="str">
            <v>National Strategic</v>
          </cell>
          <cell r="F3858" t="str">
            <v>U</v>
          </cell>
          <cell r="G3858">
            <v>3.3886678556729302</v>
          </cell>
        </row>
        <row r="3859">
          <cell r="A3859" t="str">
            <v>Skd_TL-NTH CANTERBURY-Regional Connector-All</v>
          </cell>
          <cell r="B3859" t="str">
            <v>Skd_TL</v>
          </cell>
          <cell r="C3859">
            <v>2015</v>
          </cell>
          <cell r="D3859" t="str">
            <v>NTH CANTERBURY</v>
          </cell>
          <cell r="E3859" t="str">
            <v>Regional Connector</v>
          </cell>
          <cell r="F3859" t="str">
            <v>All</v>
          </cell>
          <cell r="G3859">
            <v>2.2265190133005199</v>
          </cell>
        </row>
        <row r="3860">
          <cell r="A3860" t="str">
            <v>Skd_TL-NTH CANTERBURY-Regional Connector-R</v>
          </cell>
          <cell r="B3860" t="str">
            <v>Skd_TL</v>
          </cell>
          <cell r="C3860">
            <v>2015</v>
          </cell>
          <cell r="D3860" t="str">
            <v>NTH CANTERBURY</v>
          </cell>
          <cell r="E3860" t="str">
            <v>Regional Connector</v>
          </cell>
          <cell r="F3860" t="str">
            <v>R</v>
          </cell>
          <cell r="G3860">
            <v>2.2053133866391499</v>
          </cell>
        </row>
        <row r="3861">
          <cell r="A3861" t="str">
            <v>Skd_TL-NTH CANTERBURY-Regional Connector-U</v>
          </cell>
          <cell r="B3861" t="str">
            <v>Skd_TL</v>
          </cell>
          <cell r="C3861">
            <v>2015</v>
          </cell>
          <cell r="D3861" t="str">
            <v>NTH CANTERBURY</v>
          </cell>
          <cell r="E3861" t="str">
            <v>Regional Connector</v>
          </cell>
          <cell r="F3861" t="str">
            <v>U</v>
          </cell>
          <cell r="G3861">
            <v>2.4374599101988501</v>
          </cell>
        </row>
        <row r="3862">
          <cell r="A3862" t="str">
            <v>Skd_TL-NTH CANTERBURY-Regional Distributor-All</v>
          </cell>
          <cell r="B3862" t="str">
            <v>Skd_TL</v>
          </cell>
          <cell r="C3862">
            <v>2015</v>
          </cell>
          <cell r="D3862" t="str">
            <v>NTH CANTERBURY</v>
          </cell>
          <cell r="E3862" t="str">
            <v>Regional Distributor</v>
          </cell>
          <cell r="F3862" t="str">
            <v>All</v>
          </cell>
          <cell r="G3862">
            <v>2.2018553705152599</v>
          </cell>
        </row>
        <row r="3863">
          <cell r="A3863" t="str">
            <v>Skd_TL-NTH CANTERBURY-Regional Distributor-R</v>
          </cell>
          <cell r="B3863" t="str">
            <v>Skd_TL</v>
          </cell>
          <cell r="C3863">
            <v>2015</v>
          </cell>
          <cell r="D3863" t="str">
            <v>NTH CANTERBURY</v>
          </cell>
          <cell r="E3863" t="str">
            <v>Regional Distributor</v>
          </cell>
          <cell r="F3863" t="str">
            <v>R</v>
          </cell>
          <cell r="G3863">
            <v>2.25748641461441</v>
          </cell>
        </row>
        <row r="3864">
          <cell r="A3864" t="str">
            <v>Skd_TL-NTH CANTERBURY-Regional Distributor-U</v>
          </cell>
          <cell r="B3864" t="str">
            <v>Skd_TL</v>
          </cell>
          <cell r="C3864">
            <v>2015</v>
          </cell>
          <cell r="D3864" t="str">
            <v>NTH CANTERBURY</v>
          </cell>
          <cell r="E3864" t="str">
            <v>Regional Distributor</v>
          </cell>
          <cell r="F3864" t="str">
            <v>U</v>
          </cell>
          <cell r="G3864">
            <v>0.58724832214765099</v>
          </cell>
        </row>
        <row r="3865">
          <cell r="A3865" t="str">
            <v>Skd_TL-NTH CANTERBURY-Regional Strategic-All</v>
          </cell>
          <cell r="B3865" t="str">
            <v>Skd_TL</v>
          </cell>
          <cell r="C3865">
            <v>2015</v>
          </cell>
          <cell r="D3865" t="str">
            <v>NTH CANTERBURY</v>
          </cell>
          <cell r="E3865" t="str">
            <v>Regional Strategic</v>
          </cell>
          <cell r="F3865" t="str">
            <v>All</v>
          </cell>
          <cell r="G3865">
            <v>2.18292949137743</v>
          </cell>
        </row>
        <row r="3866">
          <cell r="A3866" t="str">
            <v>Skd_TL-NTH CANTERBURY-Regional Strategic-R</v>
          </cell>
          <cell r="B3866" t="str">
            <v>Skd_TL</v>
          </cell>
          <cell r="C3866">
            <v>2015</v>
          </cell>
          <cell r="D3866" t="str">
            <v>NTH CANTERBURY</v>
          </cell>
          <cell r="E3866" t="str">
            <v>Regional Strategic</v>
          </cell>
          <cell r="F3866" t="str">
            <v>R</v>
          </cell>
          <cell r="G3866">
            <v>1.94913530010173</v>
          </cell>
        </row>
        <row r="3867">
          <cell r="A3867" t="str">
            <v>Skd_TL-NTH CANTERBURY-Regional Strategic-U</v>
          </cell>
          <cell r="B3867" t="str">
            <v>Skd_TL</v>
          </cell>
          <cell r="C3867">
            <v>2015</v>
          </cell>
          <cell r="D3867" t="str">
            <v>NTH CANTERBURY</v>
          </cell>
          <cell r="E3867" t="str">
            <v>Regional Strategic</v>
          </cell>
          <cell r="F3867" t="str">
            <v>U</v>
          </cell>
          <cell r="G3867">
            <v>4.1566472002748203</v>
          </cell>
        </row>
        <row r="3868">
          <cell r="A3868" t="str">
            <v>Skd_TL-OTAGO CENTRAL-All-All</v>
          </cell>
          <cell r="B3868" t="str">
            <v>Skd_TL</v>
          </cell>
          <cell r="C3868">
            <v>2015</v>
          </cell>
          <cell r="D3868" t="str">
            <v>OTAGO CENTRAL</v>
          </cell>
          <cell r="E3868" t="str">
            <v>All</v>
          </cell>
          <cell r="F3868" t="str">
            <v>All</v>
          </cell>
          <cell r="G3868">
            <v>1.0633931569717501</v>
          </cell>
        </row>
        <row r="3869">
          <cell r="A3869" t="str">
            <v>Skd_TL-OTAGO CENTRAL-All-R</v>
          </cell>
          <cell r="B3869" t="str">
            <v>Skd_TL</v>
          </cell>
          <cell r="C3869">
            <v>2015</v>
          </cell>
          <cell r="D3869" t="str">
            <v>OTAGO CENTRAL</v>
          </cell>
          <cell r="E3869" t="str">
            <v>All</v>
          </cell>
          <cell r="F3869" t="str">
            <v>R</v>
          </cell>
          <cell r="G3869">
            <v>0.91256304848537795</v>
          </cell>
        </row>
        <row r="3870">
          <cell r="A3870" t="str">
            <v>Skd_TL-OTAGO CENTRAL-All-U</v>
          </cell>
          <cell r="B3870" t="str">
            <v>Skd_TL</v>
          </cell>
          <cell r="C3870">
            <v>2015</v>
          </cell>
          <cell r="D3870" t="str">
            <v>OTAGO CENTRAL</v>
          </cell>
          <cell r="E3870" t="str">
            <v>All</v>
          </cell>
          <cell r="F3870" t="str">
            <v>U</v>
          </cell>
          <cell r="G3870">
            <v>4.6668214534478798</v>
          </cell>
        </row>
        <row r="3871">
          <cell r="A3871" t="str">
            <v>Skd_TL-OTAGO CENTRAL-Regional Connector-All</v>
          </cell>
          <cell r="B3871" t="str">
            <v>Skd_TL</v>
          </cell>
          <cell r="C3871">
            <v>2015</v>
          </cell>
          <cell r="D3871" t="str">
            <v>OTAGO CENTRAL</v>
          </cell>
          <cell r="E3871" t="str">
            <v>Regional Connector</v>
          </cell>
          <cell r="F3871" t="str">
            <v>All</v>
          </cell>
          <cell r="G3871">
            <v>0.46628131021194602</v>
          </cell>
        </row>
        <row r="3872">
          <cell r="A3872" t="str">
            <v>Skd_TL-OTAGO CENTRAL-Regional Connector-R</v>
          </cell>
          <cell r="B3872" t="str">
            <v>Skd_TL</v>
          </cell>
          <cell r="C3872">
            <v>2015</v>
          </cell>
          <cell r="D3872" t="str">
            <v>OTAGO CENTRAL</v>
          </cell>
          <cell r="E3872" t="str">
            <v>Regional Connector</v>
          </cell>
          <cell r="F3872" t="str">
            <v>R</v>
          </cell>
          <cell r="G3872">
            <v>0.44262454908842702</v>
          </cell>
        </row>
        <row r="3873">
          <cell r="A3873" t="str">
            <v>Skd_TL-OTAGO CENTRAL-Regional Connector-U</v>
          </cell>
          <cell r="B3873" t="str">
            <v>Skd_TL</v>
          </cell>
          <cell r="C3873">
            <v>2015</v>
          </cell>
          <cell r="D3873" t="str">
            <v>OTAGO CENTRAL</v>
          </cell>
          <cell r="E3873" t="str">
            <v>Regional Connector</v>
          </cell>
          <cell r="F3873" t="str">
            <v>U</v>
          </cell>
          <cell r="G3873">
            <v>2.4390243902439002</v>
          </cell>
        </row>
        <row r="3874">
          <cell r="A3874" t="str">
            <v>Skd_TL-OTAGO CENTRAL-Regional Distributor-All</v>
          </cell>
          <cell r="B3874" t="str">
            <v>Skd_TL</v>
          </cell>
          <cell r="C3874">
            <v>2015</v>
          </cell>
          <cell r="D3874" t="str">
            <v>OTAGO CENTRAL</v>
          </cell>
          <cell r="E3874" t="str">
            <v>Regional Distributor</v>
          </cell>
          <cell r="F3874" t="str">
            <v>All</v>
          </cell>
          <cell r="G3874">
            <v>1.26762976074916</v>
          </cell>
        </row>
        <row r="3875">
          <cell r="A3875" t="str">
            <v>Skd_TL-OTAGO CENTRAL-Regional Distributor-R</v>
          </cell>
          <cell r="B3875" t="str">
            <v>Skd_TL</v>
          </cell>
          <cell r="C3875">
            <v>2015</v>
          </cell>
          <cell r="D3875" t="str">
            <v>OTAGO CENTRAL</v>
          </cell>
          <cell r="E3875" t="str">
            <v>Regional Distributor</v>
          </cell>
          <cell r="F3875" t="str">
            <v>R</v>
          </cell>
          <cell r="G3875">
            <v>1.2522522522522499</v>
          </cell>
        </row>
        <row r="3876">
          <cell r="A3876" t="str">
            <v>Skd_TL-OTAGO CENTRAL-Regional Distributor-U</v>
          </cell>
          <cell r="B3876" t="str">
            <v>Skd_TL</v>
          </cell>
          <cell r="C3876">
            <v>2015</v>
          </cell>
          <cell r="D3876" t="str">
            <v>OTAGO CENTRAL</v>
          </cell>
          <cell r="E3876" t="str">
            <v>Regional Distributor</v>
          </cell>
          <cell r="F3876" t="str">
            <v>U</v>
          </cell>
          <cell r="G3876">
            <v>1.56431054461182</v>
          </cell>
        </row>
        <row r="3877">
          <cell r="A3877" t="str">
            <v>Skd_TL-OTAGO CENTRAL-Regional Strategic-All</v>
          </cell>
          <cell r="B3877" t="str">
            <v>Skd_TL</v>
          </cell>
          <cell r="C3877">
            <v>2015</v>
          </cell>
          <cell r="D3877" t="str">
            <v>OTAGO CENTRAL</v>
          </cell>
          <cell r="E3877" t="str">
            <v>Regional Strategic</v>
          </cell>
          <cell r="F3877" t="str">
            <v>All</v>
          </cell>
          <cell r="G3877">
            <v>2.23887957392248</v>
          </cell>
        </row>
        <row r="3878">
          <cell r="A3878" t="str">
            <v>Skd_TL-OTAGO CENTRAL-Regional Strategic-R</v>
          </cell>
          <cell r="B3878" t="str">
            <v>Skd_TL</v>
          </cell>
          <cell r="C3878">
            <v>2015</v>
          </cell>
          <cell r="D3878" t="str">
            <v>OTAGO CENTRAL</v>
          </cell>
          <cell r="E3878" t="str">
            <v>Regional Strategic</v>
          </cell>
          <cell r="F3878" t="str">
            <v>R</v>
          </cell>
          <cell r="G3878">
            <v>1.61096548711228</v>
          </cell>
        </row>
        <row r="3879">
          <cell r="A3879" t="str">
            <v>Skd_TL-OTAGO CENTRAL-Regional Strategic-U</v>
          </cell>
          <cell r="B3879" t="str">
            <v>Skd_TL</v>
          </cell>
          <cell r="C3879">
            <v>2015</v>
          </cell>
          <cell r="D3879" t="str">
            <v>OTAGO CENTRAL</v>
          </cell>
          <cell r="E3879" t="str">
            <v>Regional Strategic</v>
          </cell>
          <cell r="F3879" t="str">
            <v>U</v>
          </cell>
          <cell r="G3879">
            <v>8.0874872838250305</v>
          </cell>
        </row>
        <row r="3880">
          <cell r="A3880" t="str">
            <v>Skd_TL-PSMC005-All-All</v>
          </cell>
          <cell r="B3880" t="str">
            <v>Skd_TL</v>
          </cell>
          <cell r="C3880">
            <v>2015</v>
          </cell>
          <cell r="D3880" t="str">
            <v>PSMC 005</v>
          </cell>
          <cell r="E3880" t="str">
            <v>All</v>
          </cell>
          <cell r="F3880" t="str">
            <v>All</v>
          </cell>
          <cell r="G3880">
            <v>6.5245622676996096</v>
          </cell>
        </row>
        <row r="3881">
          <cell r="A3881" t="str">
            <v>Skd_TL-PSMC005-All-R</v>
          </cell>
          <cell r="B3881" t="str">
            <v>Skd_TL</v>
          </cell>
          <cell r="C3881">
            <v>2015</v>
          </cell>
          <cell r="D3881" t="str">
            <v>PSMC 005</v>
          </cell>
          <cell r="E3881" t="str">
            <v>All</v>
          </cell>
          <cell r="F3881" t="str">
            <v>R</v>
          </cell>
          <cell r="G3881">
            <v>6.6007620224487704</v>
          </cell>
        </row>
        <row r="3882">
          <cell r="A3882" t="str">
            <v>Skd_TL-PSMC005-All-U</v>
          </cell>
          <cell r="B3882" t="str">
            <v>Skd_TL</v>
          </cell>
          <cell r="C3882">
            <v>2015</v>
          </cell>
          <cell r="D3882" t="str">
            <v>PSMC 005</v>
          </cell>
          <cell r="E3882" t="str">
            <v>All</v>
          </cell>
          <cell r="F3882" t="str">
            <v>U</v>
          </cell>
          <cell r="G3882">
            <v>6.0158129941560698</v>
          </cell>
        </row>
        <row r="3883">
          <cell r="A3883" t="str">
            <v>Skd_TL-PSMC005-High Volume-All</v>
          </cell>
          <cell r="B3883" t="str">
            <v>Skd_TL</v>
          </cell>
          <cell r="C3883">
            <v>2015</v>
          </cell>
          <cell r="D3883" t="str">
            <v>PSMC 005</v>
          </cell>
          <cell r="E3883" t="str">
            <v>High Volume</v>
          </cell>
          <cell r="F3883" t="str">
            <v>All</v>
          </cell>
          <cell r="G3883">
            <v>3.6944444444444402</v>
          </cell>
        </row>
        <row r="3884">
          <cell r="A3884" t="str">
            <v>Skd_TL-PSMC005-High Volume-R</v>
          </cell>
          <cell r="B3884" t="str">
            <v>Skd_TL</v>
          </cell>
          <cell r="C3884">
            <v>2015</v>
          </cell>
          <cell r="D3884" t="str">
            <v>PSMC 005</v>
          </cell>
          <cell r="E3884" t="str">
            <v>High Volume</v>
          </cell>
          <cell r="F3884" t="str">
            <v>R</v>
          </cell>
          <cell r="G3884">
            <v>3.5966602440590898</v>
          </cell>
        </row>
        <row r="3885">
          <cell r="A3885" t="str">
            <v>Skd_TL-PSMC005-High Volume-U</v>
          </cell>
          <cell r="B3885" t="str">
            <v>Skd_TL</v>
          </cell>
          <cell r="C3885">
            <v>2015</v>
          </cell>
          <cell r="D3885" t="str">
            <v>PSMC 005</v>
          </cell>
          <cell r="E3885" t="str">
            <v>High Volume</v>
          </cell>
          <cell r="F3885" t="str">
            <v>U</v>
          </cell>
          <cell r="G3885">
            <v>4.32098765432099</v>
          </cell>
        </row>
        <row r="3886">
          <cell r="A3886" t="str">
            <v>Skd_TL-PSMC005-National Strategic-All</v>
          </cell>
          <cell r="B3886" t="str">
            <v>Skd_TL</v>
          </cell>
          <cell r="C3886">
            <v>2015</v>
          </cell>
          <cell r="D3886" t="str">
            <v>PSMC 005</v>
          </cell>
          <cell r="E3886" t="str">
            <v>National Strategic</v>
          </cell>
          <cell r="F3886" t="str">
            <v>All</v>
          </cell>
          <cell r="G3886">
            <v>10.019342359767901</v>
          </cell>
        </row>
        <row r="3887">
          <cell r="A3887" t="str">
            <v>Skd_TL-PSMC005-National Strategic-R</v>
          </cell>
          <cell r="B3887" t="str">
            <v>Skd_TL</v>
          </cell>
          <cell r="C3887">
            <v>2015</v>
          </cell>
          <cell r="D3887" t="str">
            <v>PSMC 005</v>
          </cell>
          <cell r="E3887" t="str">
            <v>National Strategic</v>
          </cell>
          <cell r="F3887" t="str">
            <v>R</v>
          </cell>
          <cell r="G3887">
            <v>11.9422572178478</v>
          </cell>
        </row>
        <row r="3888">
          <cell r="A3888" t="str">
            <v>Skd_TL-PSMC005-National Strategic-U</v>
          </cell>
          <cell r="B3888" t="str">
            <v>Skd_TL</v>
          </cell>
          <cell r="C3888">
            <v>2015</v>
          </cell>
          <cell r="D3888" t="str">
            <v>PSMC 005</v>
          </cell>
          <cell r="E3888" t="str">
            <v>National Strategic</v>
          </cell>
          <cell r="F3888" t="str">
            <v>U</v>
          </cell>
          <cell r="G3888">
            <v>4.6323529411764701</v>
          </cell>
        </row>
        <row r="3889">
          <cell r="A3889" t="str">
            <v>Skd_TL-PSMC005-Regional Distributor-All</v>
          </cell>
          <cell r="B3889" t="str">
            <v>Skd_TL</v>
          </cell>
          <cell r="C3889">
            <v>2015</v>
          </cell>
          <cell r="D3889" t="str">
            <v>PSMC 005</v>
          </cell>
          <cell r="E3889" t="str">
            <v>Regional Distributor</v>
          </cell>
          <cell r="F3889" t="str">
            <v>All</v>
          </cell>
          <cell r="G3889">
            <v>5.9435144900818502</v>
          </cell>
        </row>
        <row r="3890">
          <cell r="A3890" t="str">
            <v>Skd_TL-PSMC005-Regional Distributor-R</v>
          </cell>
          <cell r="B3890" t="str">
            <v>Skd_TL</v>
          </cell>
          <cell r="C3890">
            <v>2015</v>
          </cell>
          <cell r="D3890" t="str">
            <v>PSMC 005</v>
          </cell>
          <cell r="E3890" t="str">
            <v>Regional Distributor</v>
          </cell>
          <cell r="F3890" t="str">
            <v>R</v>
          </cell>
          <cell r="G3890">
            <v>5.7209153464554303</v>
          </cell>
        </row>
        <row r="3891">
          <cell r="A3891" t="str">
            <v>Skd_TL-PSMC005-Regional Distributor-U</v>
          </cell>
          <cell r="B3891" t="str">
            <v>Skd_TL</v>
          </cell>
          <cell r="C3891">
            <v>2015</v>
          </cell>
          <cell r="D3891" t="str">
            <v>PSMC 005</v>
          </cell>
          <cell r="E3891" t="str">
            <v>Regional Distributor</v>
          </cell>
          <cell r="F3891" t="str">
            <v>U</v>
          </cell>
          <cell r="G3891">
            <v>8.5606773283160909</v>
          </cell>
        </row>
        <row r="3892">
          <cell r="A3892" t="str">
            <v>Skd_TL-PSMC006-All-All</v>
          </cell>
          <cell r="B3892" t="str">
            <v>Skd_TL</v>
          </cell>
          <cell r="C3892">
            <v>2015</v>
          </cell>
          <cell r="D3892" t="str">
            <v>PSMC 006</v>
          </cell>
          <cell r="E3892" t="str">
            <v>All</v>
          </cell>
          <cell r="F3892" t="str">
            <v>All</v>
          </cell>
          <cell r="G3892">
            <v>5.2436847985374504</v>
          </cell>
        </row>
        <row r="3893">
          <cell r="A3893" t="str">
            <v>Skd_TL-PSMC006-All-R</v>
          </cell>
          <cell r="B3893" t="str">
            <v>Skd_TL</v>
          </cell>
          <cell r="C3893">
            <v>2015</v>
          </cell>
          <cell r="D3893" t="str">
            <v>PSMC 006</v>
          </cell>
          <cell r="E3893" t="str">
            <v>All</v>
          </cell>
          <cell r="F3893" t="str">
            <v>R</v>
          </cell>
          <cell r="G3893">
            <v>4.9291705061927003</v>
          </cell>
        </row>
        <row r="3894">
          <cell r="A3894" t="str">
            <v>Skd_TL-PSMC006-All-U</v>
          </cell>
          <cell r="B3894" t="str">
            <v>Skd_TL</v>
          </cell>
          <cell r="C3894">
            <v>2015</v>
          </cell>
          <cell r="D3894" t="str">
            <v>PSMC 006</v>
          </cell>
          <cell r="E3894" t="str">
            <v>All</v>
          </cell>
          <cell r="F3894" t="str">
            <v>U</v>
          </cell>
          <cell r="G3894">
            <v>9.3583980384143803</v>
          </cell>
        </row>
        <row r="3895">
          <cell r="A3895" t="str">
            <v>Skd_TL-PSMC006-Regional Connector-All</v>
          </cell>
          <cell r="B3895" t="str">
            <v>Skd_TL</v>
          </cell>
          <cell r="C3895">
            <v>2015</v>
          </cell>
          <cell r="D3895" t="str">
            <v>PSMC 006</v>
          </cell>
          <cell r="E3895" t="str">
            <v>Regional Connector</v>
          </cell>
          <cell r="F3895" t="str">
            <v>All</v>
          </cell>
          <cell r="G3895">
            <v>4.6900623155132797</v>
          </cell>
        </row>
        <row r="3896">
          <cell r="A3896" t="str">
            <v>Skd_TL-PSMC006-Regional Connector-R</v>
          </cell>
          <cell r="B3896" t="str">
            <v>Skd_TL</v>
          </cell>
          <cell r="C3896">
            <v>2015</v>
          </cell>
          <cell r="D3896" t="str">
            <v>PSMC 006</v>
          </cell>
          <cell r="E3896" t="str">
            <v>Regional Connector</v>
          </cell>
          <cell r="F3896" t="str">
            <v>R</v>
          </cell>
          <cell r="G3896">
            <v>4.4705882352941204</v>
          </cell>
        </row>
        <row r="3897">
          <cell r="A3897" t="str">
            <v>Skd_TL-PSMC006-Regional Connector-U</v>
          </cell>
          <cell r="B3897" t="str">
            <v>Skd_TL</v>
          </cell>
          <cell r="C3897">
            <v>2015</v>
          </cell>
          <cell r="D3897" t="str">
            <v>PSMC 006</v>
          </cell>
          <cell r="E3897" t="str">
            <v>Regional Connector</v>
          </cell>
          <cell r="F3897" t="str">
            <v>U</v>
          </cell>
          <cell r="G3897">
            <v>8.1830790568654592</v>
          </cell>
        </row>
        <row r="3898">
          <cell r="A3898" t="str">
            <v>Skd_TL-PSMC006-Regional Distributor-All</v>
          </cell>
          <cell r="B3898" t="str">
            <v>Skd_TL</v>
          </cell>
          <cell r="C3898">
            <v>2015</v>
          </cell>
          <cell r="D3898" t="str">
            <v>PSMC 006</v>
          </cell>
          <cell r="E3898" t="str">
            <v>Regional Distributor</v>
          </cell>
          <cell r="F3898" t="str">
            <v>All</v>
          </cell>
          <cell r="G3898">
            <v>3.3731375590749999</v>
          </cell>
        </row>
        <row r="3899">
          <cell r="A3899" t="str">
            <v>Skd_TL-PSMC006-Regional Distributor-R</v>
          </cell>
          <cell r="B3899" t="str">
            <v>Skd_TL</v>
          </cell>
          <cell r="C3899">
            <v>2015</v>
          </cell>
          <cell r="D3899" t="str">
            <v>PSMC 006</v>
          </cell>
          <cell r="E3899" t="str">
            <v>Regional Distributor</v>
          </cell>
          <cell r="F3899" t="str">
            <v>R</v>
          </cell>
          <cell r="G3899">
            <v>3.4107215129327799</v>
          </cell>
        </row>
        <row r="3900">
          <cell r="A3900" t="str">
            <v>Skd_TL-PSMC006-Regional Distributor-U</v>
          </cell>
          <cell r="B3900" t="str">
            <v>Skd_TL</v>
          </cell>
          <cell r="C3900">
            <v>2015</v>
          </cell>
          <cell r="D3900" t="str">
            <v>PSMC 006</v>
          </cell>
          <cell r="E3900" t="str">
            <v>Regional Distributor</v>
          </cell>
          <cell r="F3900" t="str">
            <v>U</v>
          </cell>
          <cell r="G3900">
            <v>1.4814814814814801</v>
          </cell>
        </row>
        <row r="3901">
          <cell r="A3901" t="str">
            <v>Skd_TL-PSMC006-Regional Strategic-All</v>
          </cell>
          <cell r="B3901" t="str">
            <v>Skd_TL</v>
          </cell>
          <cell r="C3901">
            <v>2015</v>
          </cell>
          <cell r="D3901" t="str">
            <v>PSMC 006</v>
          </cell>
          <cell r="E3901" t="str">
            <v>Regional Strategic</v>
          </cell>
          <cell r="F3901" t="str">
            <v>All</v>
          </cell>
          <cell r="G3901">
            <v>7.2640143418602996</v>
          </cell>
        </row>
        <row r="3902">
          <cell r="A3902" t="str">
            <v>Skd_TL-PSMC006-Regional Strategic-R</v>
          </cell>
          <cell r="B3902" t="str">
            <v>Skd_TL</v>
          </cell>
          <cell r="C3902">
            <v>2015</v>
          </cell>
          <cell r="D3902" t="str">
            <v>PSMC 006</v>
          </cell>
          <cell r="E3902" t="str">
            <v>Regional Strategic</v>
          </cell>
          <cell r="F3902" t="str">
            <v>R</v>
          </cell>
          <cell r="G3902">
            <v>6.7630946281480302</v>
          </cell>
        </row>
        <row r="3903">
          <cell r="A3903" t="str">
            <v>Skd_TL-PSMC006-Regional Strategic-U</v>
          </cell>
          <cell r="B3903" t="str">
            <v>Skd_TL</v>
          </cell>
          <cell r="C3903">
            <v>2015</v>
          </cell>
          <cell r="D3903" t="str">
            <v>PSMC 006</v>
          </cell>
          <cell r="E3903" t="str">
            <v>Regional Strategic</v>
          </cell>
          <cell r="F3903" t="str">
            <v>U</v>
          </cell>
          <cell r="G3903">
            <v>10.7624552711258</v>
          </cell>
        </row>
        <row r="3904">
          <cell r="A3904" t="str">
            <v>Skd_TL-ROTORUA DIST-All-All</v>
          </cell>
          <cell r="B3904" t="str">
            <v>Skd_TL</v>
          </cell>
          <cell r="C3904">
            <v>2015</v>
          </cell>
          <cell r="D3904" t="str">
            <v>ROTORUA DIST</v>
          </cell>
          <cell r="E3904" t="str">
            <v>All</v>
          </cell>
          <cell r="F3904" t="str">
            <v>All</v>
          </cell>
          <cell r="G3904">
            <v>0.61485865904684101</v>
          </cell>
        </row>
        <row r="3905">
          <cell r="A3905" t="str">
            <v>Skd_TL-ROTORUA DIST-All-R</v>
          </cell>
          <cell r="B3905" t="str">
            <v>Skd_TL</v>
          </cell>
          <cell r="C3905">
            <v>2015</v>
          </cell>
          <cell r="D3905" t="str">
            <v>ROTORUA DIST</v>
          </cell>
          <cell r="E3905" t="str">
            <v>All</v>
          </cell>
          <cell r="F3905" t="str">
            <v>R</v>
          </cell>
          <cell r="G3905">
            <v>0.42765931815443903</v>
          </cell>
        </row>
        <row r="3906">
          <cell r="A3906" t="str">
            <v>Skd_TL-ROTORUA DIST-All-U</v>
          </cell>
          <cell r="B3906" t="str">
            <v>Skd_TL</v>
          </cell>
          <cell r="C3906">
            <v>2015</v>
          </cell>
          <cell r="D3906" t="str">
            <v>ROTORUA DIST</v>
          </cell>
          <cell r="E3906" t="str">
            <v>All</v>
          </cell>
          <cell r="F3906" t="str">
            <v>U</v>
          </cell>
          <cell r="G3906">
            <v>1.65220293724967</v>
          </cell>
        </row>
        <row r="3907">
          <cell r="A3907" t="str">
            <v>Skd_TL-ROTORUA DIST-Regional Connector-All</v>
          </cell>
          <cell r="B3907" t="str">
            <v>Skd_TL</v>
          </cell>
          <cell r="C3907">
            <v>2015</v>
          </cell>
          <cell r="D3907" t="str">
            <v>ROTORUA DIST</v>
          </cell>
          <cell r="E3907" t="str">
            <v>Regional Connector</v>
          </cell>
          <cell r="F3907" t="str">
            <v>All</v>
          </cell>
          <cell r="G3907">
            <v>0.60417429512998899</v>
          </cell>
        </row>
        <row r="3908">
          <cell r="A3908" t="str">
            <v>Skd_TL-ROTORUA DIST-Regional Connector-R</v>
          </cell>
          <cell r="B3908" t="str">
            <v>Skd_TL</v>
          </cell>
          <cell r="C3908">
            <v>2015</v>
          </cell>
          <cell r="D3908" t="str">
            <v>ROTORUA DIST</v>
          </cell>
          <cell r="E3908" t="str">
            <v>Regional Connector</v>
          </cell>
          <cell r="F3908" t="str">
            <v>R</v>
          </cell>
          <cell r="G3908">
            <v>0.60417429512998899</v>
          </cell>
        </row>
        <row r="3909">
          <cell r="A3909" t="str">
            <v>Skd_TL-ROTORUA DIST-Regional Distributor-All</v>
          </cell>
          <cell r="B3909" t="str">
            <v>Skd_TL</v>
          </cell>
          <cell r="C3909">
            <v>2015</v>
          </cell>
          <cell r="D3909" t="str">
            <v>ROTORUA DIST</v>
          </cell>
          <cell r="E3909" t="str">
            <v>Regional Distributor</v>
          </cell>
          <cell r="F3909" t="str">
            <v>All</v>
          </cell>
          <cell r="G3909">
            <v>0.46255114748265402</v>
          </cell>
        </row>
        <row r="3910">
          <cell r="A3910" t="str">
            <v>Skd_TL-ROTORUA DIST-Regional Distributor-R</v>
          </cell>
          <cell r="B3910" t="str">
            <v>Skd_TL</v>
          </cell>
          <cell r="C3910">
            <v>2015</v>
          </cell>
          <cell r="D3910" t="str">
            <v>ROTORUA DIST</v>
          </cell>
          <cell r="E3910" t="str">
            <v>Regional Distributor</v>
          </cell>
          <cell r="F3910" t="str">
            <v>R</v>
          </cell>
          <cell r="G3910">
            <v>0.374863685932388</v>
          </cell>
        </row>
        <row r="3911">
          <cell r="A3911" t="str">
            <v>Skd_TL-ROTORUA DIST-Regional Distributor-U</v>
          </cell>
          <cell r="B3911" t="str">
            <v>Skd_TL</v>
          </cell>
          <cell r="C3911">
            <v>2015</v>
          </cell>
          <cell r="D3911" t="str">
            <v>ROTORUA DIST</v>
          </cell>
          <cell r="E3911" t="str">
            <v>Regional Distributor</v>
          </cell>
          <cell r="F3911" t="str">
            <v>U</v>
          </cell>
          <cell r="G3911">
            <v>1.04974897307166</v>
          </cell>
        </row>
        <row r="3912">
          <cell r="A3912" t="str">
            <v>Skd_TL-ROTORUA DIST-Regional Strategic-All</v>
          </cell>
          <cell r="B3912" t="str">
            <v>Skd_TL</v>
          </cell>
          <cell r="C3912">
            <v>2015</v>
          </cell>
          <cell r="D3912" t="str">
            <v>ROTORUA DIST</v>
          </cell>
          <cell r="E3912" t="str">
            <v>Regional Strategic</v>
          </cell>
          <cell r="F3912" t="str">
            <v>All</v>
          </cell>
          <cell r="G3912">
            <v>0.77055301997510495</v>
          </cell>
        </row>
        <row r="3913">
          <cell r="A3913" t="str">
            <v>Skd_TL-ROTORUA DIST-Regional Strategic-R</v>
          </cell>
          <cell r="B3913" t="str">
            <v>Skd_TL</v>
          </cell>
          <cell r="C3913">
            <v>2015</v>
          </cell>
          <cell r="D3913" t="str">
            <v>ROTORUA DIST</v>
          </cell>
          <cell r="E3913" t="str">
            <v>Regional Strategic</v>
          </cell>
          <cell r="F3913" t="str">
            <v>R</v>
          </cell>
          <cell r="G3913">
            <v>0.41315990818668702</v>
          </cell>
        </row>
        <row r="3914">
          <cell r="A3914" t="str">
            <v>Skd_TL-ROTORUA DIST-Regional Strategic-U</v>
          </cell>
          <cell r="B3914" t="str">
            <v>Skd_TL</v>
          </cell>
          <cell r="C3914">
            <v>2015</v>
          </cell>
          <cell r="D3914" t="str">
            <v>ROTORUA DIST</v>
          </cell>
          <cell r="E3914" t="str">
            <v>Regional Strategic</v>
          </cell>
          <cell r="F3914" t="str">
            <v>U</v>
          </cell>
          <cell r="G3914">
            <v>1.99947382267824</v>
          </cell>
        </row>
        <row r="3915">
          <cell r="A3915" t="str">
            <v>Skd_TL-SOUTHLAND-All-All</v>
          </cell>
          <cell r="B3915" t="str">
            <v>Skd_TL</v>
          </cell>
          <cell r="C3915">
            <v>2015</v>
          </cell>
          <cell r="D3915" t="str">
            <v>SOUTHLAND</v>
          </cell>
          <cell r="E3915" t="str">
            <v>All</v>
          </cell>
          <cell r="F3915" t="str">
            <v>All</v>
          </cell>
          <cell r="G3915">
            <v>3.26857301815101</v>
          </cell>
        </row>
        <row r="3916">
          <cell r="A3916" t="str">
            <v>Skd_TL-SOUTHLAND-All-R</v>
          </cell>
          <cell r="B3916" t="str">
            <v>Skd_TL</v>
          </cell>
          <cell r="C3916">
            <v>2015</v>
          </cell>
          <cell r="D3916" t="str">
            <v>SOUTHLAND</v>
          </cell>
          <cell r="E3916" t="str">
            <v>All</v>
          </cell>
          <cell r="F3916" t="str">
            <v>R</v>
          </cell>
          <cell r="G3916">
            <v>2.9413146958313998</v>
          </cell>
        </row>
        <row r="3917">
          <cell r="A3917" t="str">
            <v>Skd_TL-SOUTHLAND-All-U</v>
          </cell>
          <cell r="B3917" t="str">
            <v>Skd_TL</v>
          </cell>
          <cell r="C3917">
            <v>2015</v>
          </cell>
          <cell r="D3917" t="str">
            <v>SOUTHLAND</v>
          </cell>
          <cell r="E3917" t="str">
            <v>All</v>
          </cell>
          <cell r="F3917" t="str">
            <v>U</v>
          </cell>
          <cell r="G3917">
            <v>8.5519184912204604</v>
          </cell>
        </row>
        <row r="3918">
          <cell r="A3918" t="str">
            <v>Skd_TL-SOUTHLAND-Regional Connector-All</v>
          </cell>
          <cell r="B3918" t="str">
            <v>Skd_TL</v>
          </cell>
          <cell r="C3918">
            <v>2015</v>
          </cell>
          <cell r="D3918" t="str">
            <v>SOUTHLAND</v>
          </cell>
          <cell r="E3918" t="str">
            <v>Regional Connector</v>
          </cell>
          <cell r="F3918" t="str">
            <v>All</v>
          </cell>
          <cell r="G3918">
            <v>2.6742385131646902</v>
          </cell>
        </row>
        <row r="3919">
          <cell r="A3919" t="str">
            <v>Skd_TL-SOUTHLAND-Regional Connector-R</v>
          </cell>
          <cell r="B3919" t="str">
            <v>Skd_TL</v>
          </cell>
          <cell r="C3919">
            <v>2015</v>
          </cell>
          <cell r="D3919" t="str">
            <v>SOUTHLAND</v>
          </cell>
          <cell r="E3919" t="str">
            <v>Regional Connector</v>
          </cell>
          <cell r="F3919" t="str">
            <v>R</v>
          </cell>
          <cell r="G3919">
            <v>2.08500400962309</v>
          </cell>
        </row>
        <row r="3920">
          <cell r="A3920" t="str">
            <v>Skd_TL-SOUTHLAND-Regional Connector-U</v>
          </cell>
          <cell r="B3920" t="str">
            <v>Skd_TL</v>
          </cell>
          <cell r="C3920">
            <v>2015</v>
          </cell>
          <cell r="D3920" t="str">
            <v>SOUTHLAND</v>
          </cell>
          <cell r="E3920" t="str">
            <v>Regional Connector</v>
          </cell>
          <cell r="F3920" t="str">
            <v>U</v>
          </cell>
          <cell r="G3920">
            <v>8.05439330543933</v>
          </cell>
        </row>
        <row r="3921">
          <cell r="A3921" t="str">
            <v>Skd_TL-SOUTHLAND-Regional Distributor-All</v>
          </cell>
          <cell r="B3921" t="str">
            <v>Skd_TL</v>
          </cell>
          <cell r="C3921">
            <v>2015</v>
          </cell>
          <cell r="D3921" t="str">
            <v>SOUTHLAND</v>
          </cell>
          <cell r="E3921" t="str">
            <v>Regional Distributor</v>
          </cell>
          <cell r="F3921" t="str">
            <v>All</v>
          </cell>
          <cell r="G3921">
            <v>2.5635820549256101</v>
          </cell>
        </row>
        <row r="3922">
          <cell r="A3922" t="str">
            <v>Skd_TL-SOUTHLAND-Regional Distributor-R</v>
          </cell>
          <cell r="B3922" t="str">
            <v>Skd_TL</v>
          </cell>
          <cell r="C3922">
            <v>2015</v>
          </cell>
          <cell r="D3922" t="str">
            <v>SOUTHLAND</v>
          </cell>
          <cell r="E3922" t="str">
            <v>Regional Distributor</v>
          </cell>
          <cell r="F3922" t="str">
            <v>R</v>
          </cell>
          <cell r="G3922">
            <v>2.3042673317318698</v>
          </cell>
        </row>
        <row r="3923">
          <cell r="A3923" t="str">
            <v>Skd_TL-SOUTHLAND-Regional Distributor-U</v>
          </cell>
          <cell r="B3923" t="str">
            <v>Skd_TL</v>
          </cell>
          <cell r="C3923">
            <v>2015</v>
          </cell>
          <cell r="D3923" t="str">
            <v>SOUTHLAND</v>
          </cell>
          <cell r="E3923" t="str">
            <v>Regional Distributor</v>
          </cell>
          <cell r="F3923" t="str">
            <v>U</v>
          </cell>
          <cell r="G3923">
            <v>7.2596287060127498</v>
          </cell>
        </row>
        <row r="3924">
          <cell r="A3924" t="str">
            <v>Skd_TL-SOUTHLAND-Regional Strategic-All</v>
          </cell>
          <cell r="B3924" t="str">
            <v>Skd_TL</v>
          </cell>
          <cell r="C3924">
            <v>2015</v>
          </cell>
          <cell r="D3924" t="str">
            <v>SOUTHLAND</v>
          </cell>
          <cell r="E3924" t="str">
            <v>Regional Strategic</v>
          </cell>
          <cell r="F3924" t="str">
            <v>All</v>
          </cell>
          <cell r="G3924">
            <v>4.1296161060755798</v>
          </cell>
        </row>
        <row r="3925">
          <cell r="A3925" t="str">
            <v>Skd_TL-SOUTHLAND-Regional Strategic-R</v>
          </cell>
          <cell r="B3925" t="str">
            <v>Skd_TL</v>
          </cell>
          <cell r="C3925">
            <v>2015</v>
          </cell>
          <cell r="D3925" t="str">
            <v>SOUTHLAND</v>
          </cell>
          <cell r="E3925" t="str">
            <v>Regional Strategic</v>
          </cell>
          <cell r="F3925" t="str">
            <v>R</v>
          </cell>
          <cell r="G3925">
            <v>3.7969515514425698</v>
          </cell>
        </row>
        <row r="3926">
          <cell r="A3926" t="str">
            <v>Skd_TL-SOUTHLAND-Regional Strategic-U</v>
          </cell>
          <cell r="B3926" t="str">
            <v>Skd_TL</v>
          </cell>
          <cell r="C3926">
            <v>2015</v>
          </cell>
          <cell r="D3926" t="str">
            <v>SOUTHLAND</v>
          </cell>
          <cell r="E3926" t="str">
            <v>Regional Strategic</v>
          </cell>
          <cell r="F3926" t="str">
            <v>U</v>
          </cell>
          <cell r="G3926">
            <v>10.0674763832659</v>
          </cell>
        </row>
        <row r="3927">
          <cell r="A3927" t="str">
            <v>Skd_TL-STH CANTERBURY-All-All</v>
          </cell>
          <cell r="B3927" t="str">
            <v>Skd_TL</v>
          </cell>
          <cell r="C3927">
            <v>2015</v>
          </cell>
          <cell r="D3927" t="str">
            <v>STH CANTERBURY</v>
          </cell>
          <cell r="E3927" t="str">
            <v>All</v>
          </cell>
          <cell r="F3927" t="str">
            <v>All</v>
          </cell>
          <cell r="G3927">
            <v>0.99214733431931801</v>
          </cell>
        </row>
        <row r="3928">
          <cell r="A3928" t="str">
            <v>Skd_TL-STH CANTERBURY-All-R</v>
          </cell>
          <cell r="B3928" t="str">
            <v>Skd_TL</v>
          </cell>
          <cell r="C3928">
            <v>2015</v>
          </cell>
          <cell r="D3928" t="str">
            <v>STH CANTERBURY</v>
          </cell>
          <cell r="E3928" t="str">
            <v>All</v>
          </cell>
          <cell r="F3928" t="str">
            <v>R</v>
          </cell>
          <cell r="G3928">
            <v>0.78683834048640899</v>
          </cell>
        </row>
        <row r="3929">
          <cell r="A3929" t="str">
            <v>Skd_TL-STH CANTERBURY-All-U</v>
          </cell>
          <cell r="B3929" t="str">
            <v>Skd_TL</v>
          </cell>
          <cell r="C3929">
            <v>2015</v>
          </cell>
          <cell r="D3929" t="str">
            <v>STH CANTERBURY</v>
          </cell>
          <cell r="E3929" t="str">
            <v>All</v>
          </cell>
          <cell r="F3929" t="str">
            <v>U</v>
          </cell>
          <cell r="G3929">
            <v>3.4545870510180698</v>
          </cell>
        </row>
        <row r="3930">
          <cell r="A3930" t="str">
            <v>Skd_TL-STH CANTERBURY-National Strategic-All</v>
          </cell>
          <cell r="B3930" t="str">
            <v>Skd_TL</v>
          </cell>
          <cell r="C3930">
            <v>2015</v>
          </cell>
          <cell r="D3930" t="str">
            <v>STH CANTERBURY</v>
          </cell>
          <cell r="E3930" t="str">
            <v>National Strategic</v>
          </cell>
          <cell r="F3930" t="str">
            <v>All</v>
          </cell>
          <cell r="G3930">
            <v>1.38285850234937</v>
          </cell>
        </row>
        <row r="3931">
          <cell r="A3931" t="str">
            <v>Skd_TL-STH CANTERBURY-National Strategic-R</v>
          </cell>
          <cell r="B3931" t="str">
            <v>Skd_TL</v>
          </cell>
          <cell r="C3931">
            <v>2015</v>
          </cell>
          <cell r="D3931" t="str">
            <v>STH CANTERBURY</v>
          </cell>
          <cell r="E3931" t="str">
            <v>National Strategic</v>
          </cell>
          <cell r="F3931" t="str">
            <v>R</v>
          </cell>
          <cell r="G3931">
            <v>0.96286594215724397</v>
          </cell>
        </row>
        <row r="3932">
          <cell r="A3932" t="str">
            <v>Skd_TL-STH CANTERBURY-National Strategic-U</v>
          </cell>
          <cell r="B3932" t="str">
            <v>Skd_TL</v>
          </cell>
          <cell r="C3932">
            <v>2015</v>
          </cell>
          <cell r="D3932" t="str">
            <v>STH CANTERBURY</v>
          </cell>
          <cell r="E3932" t="str">
            <v>National Strategic</v>
          </cell>
          <cell r="F3932" t="str">
            <v>U</v>
          </cell>
          <cell r="G3932">
            <v>3.5893620978240701</v>
          </cell>
        </row>
        <row r="3933">
          <cell r="A3933" t="str">
            <v>Skd_TL-STH CANTERBURY-Regional Connector-All</v>
          </cell>
          <cell r="B3933" t="str">
            <v>Skd_TL</v>
          </cell>
          <cell r="C3933">
            <v>2015</v>
          </cell>
          <cell r="D3933" t="str">
            <v>STH CANTERBURY</v>
          </cell>
          <cell r="E3933" t="str">
            <v>Regional Connector</v>
          </cell>
          <cell r="F3933" t="str">
            <v>All</v>
          </cell>
          <cell r="G3933">
            <v>0.87255238749570496</v>
          </cell>
        </row>
        <row r="3934">
          <cell r="A3934" t="str">
            <v>Skd_TL-STH CANTERBURY-Regional Connector-R</v>
          </cell>
          <cell r="B3934" t="str">
            <v>Skd_TL</v>
          </cell>
          <cell r="C3934">
            <v>2015</v>
          </cell>
          <cell r="D3934" t="str">
            <v>STH CANTERBURY</v>
          </cell>
          <cell r="E3934" t="str">
            <v>Regional Connector</v>
          </cell>
          <cell r="F3934" t="str">
            <v>R</v>
          </cell>
          <cell r="G3934">
            <v>0.81955664099192105</v>
          </cell>
        </row>
        <row r="3935">
          <cell r="A3935" t="str">
            <v>Skd_TL-STH CANTERBURY-Regional Connector-U</v>
          </cell>
          <cell r="B3935" t="str">
            <v>Skd_TL</v>
          </cell>
          <cell r="C3935">
            <v>2015</v>
          </cell>
          <cell r="D3935" t="str">
            <v>STH CANTERBURY</v>
          </cell>
          <cell r="E3935" t="str">
            <v>Regional Connector</v>
          </cell>
          <cell r="F3935" t="str">
            <v>U</v>
          </cell>
          <cell r="G3935">
            <v>2.9602220166512501</v>
          </cell>
        </row>
        <row r="3936">
          <cell r="A3936" t="str">
            <v>Skd_TL-STH CANTERBURY-Regional Distributor-All</v>
          </cell>
          <cell r="B3936" t="str">
            <v>Skd_TL</v>
          </cell>
          <cell r="C3936">
            <v>2015</v>
          </cell>
          <cell r="D3936" t="str">
            <v>STH CANTERBURY</v>
          </cell>
          <cell r="E3936" t="str">
            <v>Regional Distributor</v>
          </cell>
          <cell r="F3936" t="str">
            <v>All</v>
          </cell>
          <cell r="G3936">
            <v>0.77408335858516197</v>
          </cell>
        </row>
        <row r="3937">
          <cell r="A3937" t="str">
            <v>Skd_TL-STH CANTERBURY-Regional Distributor-R</v>
          </cell>
          <cell r="B3937" t="str">
            <v>Skd_TL</v>
          </cell>
          <cell r="C3937">
            <v>2015</v>
          </cell>
          <cell r="D3937" t="str">
            <v>STH CANTERBURY</v>
          </cell>
          <cell r="E3937" t="str">
            <v>Regional Distributor</v>
          </cell>
          <cell r="F3937" t="str">
            <v>R</v>
          </cell>
          <cell r="G3937">
            <v>0.59970014992503695</v>
          </cell>
        </row>
        <row r="3938">
          <cell r="A3938" t="str">
            <v>Skd_TL-STH CANTERBURY-Regional Distributor-U</v>
          </cell>
          <cell r="B3938" t="str">
            <v>Skd_TL</v>
          </cell>
          <cell r="C3938">
            <v>2015</v>
          </cell>
          <cell r="D3938" t="str">
            <v>STH CANTERBURY</v>
          </cell>
          <cell r="E3938" t="str">
            <v>Regional Distributor</v>
          </cell>
          <cell r="F3938" t="str">
            <v>U</v>
          </cell>
          <cell r="G3938">
            <v>3.37127845884413</v>
          </cell>
        </row>
        <row r="3939">
          <cell r="A3939" t="str">
            <v>Skd_TL-TAURANGA CITY-All-All</v>
          </cell>
          <cell r="B3939" t="str">
            <v>Skd_TL</v>
          </cell>
          <cell r="C3939">
            <v>2015</v>
          </cell>
          <cell r="D3939" t="str">
            <v>TAURANGA CITY</v>
          </cell>
          <cell r="E3939" t="str">
            <v>All</v>
          </cell>
          <cell r="F3939" t="str">
            <v>All</v>
          </cell>
          <cell r="G3939">
            <v>2.3851417399804502</v>
          </cell>
        </row>
        <row r="3940">
          <cell r="A3940" t="str">
            <v>Skd_TL-TAURANGA CITY-All-R</v>
          </cell>
          <cell r="B3940" t="str">
            <v>Skd_TL</v>
          </cell>
          <cell r="C3940">
            <v>2015</v>
          </cell>
          <cell r="D3940" t="str">
            <v>TAURANGA CITY</v>
          </cell>
          <cell r="E3940" t="str">
            <v>All</v>
          </cell>
          <cell r="F3940" t="str">
            <v>R</v>
          </cell>
          <cell r="G3940">
            <v>3.0805134189031498</v>
          </cell>
        </row>
        <row r="3941">
          <cell r="A3941" t="str">
            <v>Skd_TL-TAURANGA CITY-All-U</v>
          </cell>
          <cell r="B3941" t="str">
            <v>Skd_TL</v>
          </cell>
          <cell r="C3941">
            <v>2015</v>
          </cell>
          <cell r="D3941" t="str">
            <v>TAURANGA CITY</v>
          </cell>
          <cell r="E3941" t="str">
            <v>All</v>
          </cell>
          <cell r="F3941" t="str">
            <v>U</v>
          </cell>
          <cell r="G3941">
            <v>1.88393608074012</v>
          </cell>
        </row>
        <row r="3942">
          <cell r="A3942" t="str">
            <v>Skd_TL-TAURANGA CITY-High Volume-All</v>
          </cell>
          <cell r="B3942" t="str">
            <v>Skd_TL</v>
          </cell>
          <cell r="C3942">
            <v>2015</v>
          </cell>
          <cell r="D3942" t="str">
            <v>TAURANGA CITY</v>
          </cell>
          <cell r="E3942" t="str">
            <v>High Volume</v>
          </cell>
          <cell r="F3942" t="str">
            <v>All</v>
          </cell>
          <cell r="G3942">
            <v>2.8267697511476202</v>
          </cell>
        </row>
        <row r="3943">
          <cell r="A3943" t="str">
            <v>Skd_TL-TAURANGA CITY-High Volume-R</v>
          </cell>
          <cell r="B3943" t="str">
            <v>Skd_TL</v>
          </cell>
          <cell r="C3943">
            <v>2015</v>
          </cell>
          <cell r="D3943" t="str">
            <v>TAURANGA CITY</v>
          </cell>
          <cell r="E3943" t="str">
            <v>High Volume</v>
          </cell>
          <cell r="F3943" t="str">
            <v>R</v>
          </cell>
          <cell r="G3943">
            <v>4.6728971962616797</v>
          </cell>
        </row>
        <row r="3944">
          <cell r="A3944" t="str">
            <v>Skd_TL-TAURANGA CITY-High Volume-U</v>
          </cell>
          <cell r="B3944" t="str">
            <v>Skd_TL</v>
          </cell>
          <cell r="C3944">
            <v>2015</v>
          </cell>
          <cell r="D3944" t="str">
            <v>TAURANGA CITY</v>
          </cell>
          <cell r="E3944" t="str">
            <v>High Volume</v>
          </cell>
          <cell r="F3944" t="str">
            <v>U</v>
          </cell>
          <cell r="G3944">
            <v>1.8922852983988301</v>
          </cell>
        </row>
        <row r="3945">
          <cell r="A3945" t="str">
            <v>Skd_TL-TAURANGA CITY-Regional Distributor-All</v>
          </cell>
          <cell r="B3945" t="str">
            <v>Skd_TL</v>
          </cell>
          <cell r="C3945">
            <v>2015</v>
          </cell>
          <cell r="D3945" t="str">
            <v>TAURANGA CITY</v>
          </cell>
          <cell r="E3945" t="str">
            <v>Regional Distributor</v>
          </cell>
          <cell r="F3945" t="str">
            <v>All</v>
          </cell>
          <cell r="G3945">
            <v>0</v>
          </cell>
        </row>
        <row r="3946">
          <cell r="A3946" t="str">
            <v>Skd_TL-TAURANGA CITY-Regional Distributor-R</v>
          </cell>
          <cell r="B3946" t="str">
            <v>Skd_TL</v>
          </cell>
          <cell r="C3946">
            <v>2015</v>
          </cell>
          <cell r="D3946" t="str">
            <v>TAURANGA CITY</v>
          </cell>
          <cell r="E3946" t="str">
            <v>Regional Distributor</v>
          </cell>
          <cell r="F3946" t="str">
            <v>R</v>
          </cell>
          <cell r="G3946">
            <v>0</v>
          </cell>
        </row>
        <row r="3947">
          <cell r="A3947" t="str">
            <v>Skd_TL-TAURANGA CITY-Regional Strategic-All</v>
          </cell>
          <cell r="B3947" t="str">
            <v>Skd_TL</v>
          </cell>
          <cell r="C3947">
            <v>2015</v>
          </cell>
          <cell r="D3947" t="str">
            <v>TAURANGA CITY</v>
          </cell>
          <cell r="E3947" t="str">
            <v>Regional Strategic</v>
          </cell>
          <cell r="F3947" t="str">
            <v>All</v>
          </cell>
          <cell r="G3947">
            <v>0.944287063267233</v>
          </cell>
        </row>
        <row r="3948">
          <cell r="A3948" t="str">
            <v>Skd_TL-TAURANGA CITY-Regional Strategic-R</v>
          </cell>
          <cell r="B3948" t="str">
            <v>Skd_TL</v>
          </cell>
          <cell r="C3948">
            <v>2015</v>
          </cell>
          <cell r="D3948" t="str">
            <v>TAURANGA CITY</v>
          </cell>
          <cell r="E3948" t="str">
            <v>Regional Strategic</v>
          </cell>
          <cell r="F3948" t="str">
            <v>R</v>
          </cell>
          <cell r="G3948">
            <v>0.32786885245901598</v>
          </cell>
        </row>
        <row r="3949">
          <cell r="A3949" t="str">
            <v>Skd_TL-TAURANGA CITY-Regional Strategic-U</v>
          </cell>
          <cell r="B3949" t="str">
            <v>Skd_TL</v>
          </cell>
          <cell r="C3949">
            <v>2015</v>
          </cell>
          <cell r="D3949" t="str">
            <v>TAURANGA CITY</v>
          </cell>
          <cell r="E3949" t="str">
            <v>Regional Strategic</v>
          </cell>
          <cell r="F3949" t="str">
            <v>U</v>
          </cell>
          <cell r="G3949">
            <v>1.7817371937639199</v>
          </cell>
        </row>
        <row r="3950">
          <cell r="A3950" t="str">
            <v>Skd_TL-Unknown-All-All</v>
          </cell>
          <cell r="B3950" t="str">
            <v>Skd_TL</v>
          </cell>
          <cell r="C3950">
            <v>2015</v>
          </cell>
          <cell r="D3950" t="str">
            <v>Unknown</v>
          </cell>
          <cell r="E3950" t="str">
            <v>All</v>
          </cell>
          <cell r="F3950" t="str">
            <v>All</v>
          </cell>
          <cell r="G3950">
            <v>0.52062474969963901</v>
          </cell>
        </row>
        <row r="3951">
          <cell r="A3951" t="str">
            <v>Skd_TL-Unknown-All-R</v>
          </cell>
          <cell r="B3951" t="str">
            <v>Skd_TL</v>
          </cell>
          <cell r="C3951">
            <v>2015</v>
          </cell>
          <cell r="D3951" t="str">
            <v>Unknown</v>
          </cell>
          <cell r="E3951" t="str">
            <v>All</v>
          </cell>
          <cell r="F3951" t="str">
            <v>R</v>
          </cell>
          <cell r="G3951">
            <v>0.53158863218155705</v>
          </cell>
        </row>
        <row r="3952">
          <cell r="A3952" t="str">
            <v>Skd_TL-Unknown-All-U</v>
          </cell>
          <cell r="B3952" t="str">
            <v>Skd_TL</v>
          </cell>
          <cell r="C3952">
            <v>2015</v>
          </cell>
          <cell r="D3952" t="str">
            <v>Unknown</v>
          </cell>
          <cell r="E3952" t="str">
            <v>All</v>
          </cell>
          <cell r="F3952" t="str">
            <v>U</v>
          </cell>
          <cell r="G3952">
            <v>0</v>
          </cell>
        </row>
        <row r="3953">
          <cell r="A3953" t="str">
            <v>Skd_TL-Unknown-High Volume-All</v>
          </cell>
          <cell r="B3953" t="str">
            <v>Skd_TL</v>
          </cell>
          <cell r="C3953">
            <v>2015</v>
          </cell>
          <cell r="D3953" t="str">
            <v>Unknown</v>
          </cell>
          <cell r="E3953" t="str">
            <v>High Volume</v>
          </cell>
          <cell r="F3953" t="str">
            <v>All</v>
          </cell>
          <cell r="G3953">
            <v>0.52229811169144202</v>
          </cell>
        </row>
        <row r="3954">
          <cell r="A3954" t="str">
            <v>Skd_TL-Unknown-High Volume-R</v>
          </cell>
          <cell r="B3954" t="str">
            <v>Skd_TL</v>
          </cell>
          <cell r="C3954">
            <v>2015</v>
          </cell>
          <cell r="D3954" t="str">
            <v>Unknown</v>
          </cell>
          <cell r="E3954" t="str">
            <v>High Volume</v>
          </cell>
          <cell r="F3954" t="str">
            <v>R</v>
          </cell>
          <cell r="G3954">
            <v>0.53333333333333299</v>
          </cell>
        </row>
        <row r="3955">
          <cell r="A3955" t="str">
            <v>Skd_TL-Unknown-High Volume-U</v>
          </cell>
          <cell r="B3955" t="str">
            <v>Skd_TL</v>
          </cell>
          <cell r="C3955">
            <v>2015</v>
          </cell>
          <cell r="D3955" t="str">
            <v>Unknown</v>
          </cell>
          <cell r="E3955" t="str">
            <v>High Volume</v>
          </cell>
          <cell r="F3955" t="str">
            <v>U</v>
          </cell>
          <cell r="G3955">
            <v>0</v>
          </cell>
        </row>
        <row r="3956">
          <cell r="A3956" t="str">
            <v>Skd_TL-Unknown-Regional Strategic-All</v>
          </cell>
          <cell r="B3956" t="str">
            <v>Skd_TL</v>
          </cell>
          <cell r="C3956">
            <v>2015</v>
          </cell>
          <cell r="D3956" t="str">
            <v>Unknown</v>
          </cell>
          <cell r="E3956" t="str">
            <v>Regional Strategic</v>
          </cell>
          <cell r="F3956" t="str">
            <v>All</v>
          </cell>
          <cell r="G3956">
            <v>0</v>
          </cell>
        </row>
        <row r="3957">
          <cell r="A3957" t="str">
            <v>Skd_TL-Unknown-Regional Strategic-R</v>
          </cell>
          <cell r="B3957" t="str">
            <v>Skd_TL</v>
          </cell>
          <cell r="C3957">
            <v>2015</v>
          </cell>
          <cell r="D3957" t="str">
            <v>Unknown</v>
          </cell>
          <cell r="E3957" t="str">
            <v>Regional Strategic</v>
          </cell>
          <cell r="F3957" t="str">
            <v>R</v>
          </cell>
          <cell r="G3957">
            <v>0</v>
          </cell>
        </row>
        <row r="3958">
          <cell r="A3958" t="str">
            <v>Skd_TL-WELLINGTON-All-All</v>
          </cell>
          <cell r="B3958" t="str">
            <v>Skd_TL</v>
          </cell>
          <cell r="C3958">
            <v>2015</v>
          </cell>
          <cell r="D3958" t="str">
            <v>WELLINGTON</v>
          </cell>
          <cell r="E3958" t="str">
            <v>All</v>
          </cell>
          <cell r="F3958" t="str">
            <v>All</v>
          </cell>
          <cell r="G3958">
            <v>1.5955579666209301</v>
          </cell>
        </row>
        <row r="3959">
          <cell r="A3959" t="str">
            <v>Skd_TL-WELLINGTON-All-R</v>
          </cell>
          <cell r="B3959" t="str">
            <v>Skd_TL</v>
          </cell>
          <cell r="C3959">
            <v>2015</v>
          </cell>
          <cell r="D3959" t="str">
            <v>WELLINGTON</v>
          </cell>
          <cell r="E3959" t="str">
            <v>All</v>
          </cell>
          <cell r="F3959" t="str">
            <v>R</v>
          </cell>
          <cell r="G3959">
            <v>1.19768460337408</v>
          </cell>
        </row>
        <row r="3960">
          <cell r="A3960" t="str">
            <v>Skd_TL-WELLINGTON-All-U</v>
          </cell>
          <cell r="B3960" t="str">
            <v>Skd_TL</v>
          </cell>
          <cell r="C3960">
            <v>2015</v>
          </cell>
          <cell r="D3960" t="str">
            <v>WELLINGTON</v>
          </cell>
          <cell r="E3960" t="str">
            <v>All</v>
          </cell>
          <cell r="F3960" t="str">
            <v>U</v>
          </cell>
          <cell r="G3960">
            <v>3.6530129972430099</v>
          </cell>
        </row>
        <row r="3961">
          <cell r="A3961" t="str">
            <v>Skd_TL-WELLINGTON-High Volume-All</v>
          </cell>
          <cell r="B3961" t="str">
            <v>Skd_TL</v>
          </cell>
          <cell r="C3961">
            <v>2015</v>
          </cell>
          <cell r="D3961" t="str">
            <v>WELLINGTON</v>
          </cell>
          <cell r="E3961" t="str">
            <v>High Volume</v>
          </cell>
          <cell r="F3961" t="str">
            <v>All</v>
          </cell>
          <cell r="G3961">
            <v>1.0422192404905299</v>
          </cell>
        </row>
        <row r="3962">
          <cell r="A3962" t="str">
            <v>Skd_TL-WELLINGTON-High Volume-R</v>
          </cell>
          <cell r="B3962" t="str">
            <v>Skd_TL</v>
          </cell>
          <cell r="C3962">
            <v>2015</v>
          </cell>
          <cell r="D3962" t="str">
            <v>WELLINGTON</v>
          </cell>
          <cell r="E3962" t="str">
            <v>High Volume</v>
          </cell>
          <cell r="F3962" t="str">
            <v>R</v>
          </cell>
          <cell r="G3962">
            <v>0.42353653002571401</v>
          </cell>
        </row>
        <row r="3963">
          <cell r="A3963" t="str">
            <v>Skd_TL-WELLINGTON-High Volume-U</v>
          </cell>
          <cell r="B3963" t="str">
            <v>Skd_TL</v>
          </cell>
          <cell r="C3963">
            <v>2015</v>
          </cell>
          <cell r="D3963" t="str">
            <v>WELLINGTON</v>
          </cell>
          <cell r="E3963" t="str">
            <v>High Volume</v>
          </cell>
          <cell r="F3963" t="str">
            <v>U</v>
          </cell>
          <cell r="G3963">
            <v>3.9621631268963098</v>
          </cell>
        </row>
        <row r="3964">
          <cell r="A3964" t="str">
            <v>Skd_TL-WELLINGTON-National Strategic-All</v>
          </cell>
          <cell r="B3964" t="str">
            <v>Skd_TL</v>
          </cell>
          <cell r="C3964">
            <v>2015</v>
          </cell>
          <cell r="D3964" t="str">
            <v>WELLINGTON</v>
          </cell>
          <cell r="E3964" t="str">
            <v>National Strategic</v>
          </cell>
          <cell r="F3964" t="str">
            <v>All</v>
          </cell>
          <cell r="G3964">
            <v>0.42881646655231498</v>
          </cell>
        </row>
        <row r="3965">
          <cell r="A3965" t="str">
            <v>Skd_TL-WELLINGTON-National Strategic-R</v>
          </cell>
          <cell r="B3965" t="str">
            <v>Skd_TL</v>
          </cell>
          <cell r="C3965">
            <v>2015</v>
          </cell>
          <cell r="D3965" t="str">
            <v>WELLINGTON</v>
          </cell>
          <cell r="E3965" t="str">
            <v>National Strategic</v>
          </cell>
          <cell r="F3965" t="str">
            <v>R</v>
          </cell>
          <cell r="G3965">
            <v>0.42881646655231498</v>
          </cell>
        </row>
        <row r="3966">
          <cell r="A3966" t="str">
            <v>Skd_TL-WELLINGTON-Regional Distributor-All</v>
          </cell>
          <cell r="B3966" t="str">
            <v>Skd_TL</v>
          </cell>
          <cell r="C3966">
            <v>2015</v>
          </cell>
          <cell r="D3966" t="str">
            <v>WELLINGTON</v>
          </cell>
          <cell r="E3966" t="str">
            <v>Regional Distributor</v>
          </cell>
          <cell r="F3966" t="str">
            <v>All</v>
          </cell>
          <cell r="G3966">
            <v>3.23404255319149</v>
          </cell>
        </row>
        <row r="3967">
          <cell r="A3967" t="str">
            <v>Skd_TL-WELLINGTON-Regional Distributor-R</v>
          </cell>
          <cell r="B3967" t="str">
            <v>Skd_TL</v>
          </cell>
          <cell r="C3967">
            <v>2015</v>
          </cell>
          <cell r="D3967" t="str">
            <v>WELLINGTON</v>
          </cell>
          <cell r="E3967" t="str">
            <v>Regional Distributor</v>
          </cell>
          <cell r="F3967" t="str">
            <v>R</v>
          </cell>
          <cell r="G3967">
            <v>2.9610556807209498</v>
          </cell>
        </row>
        <row r="3968">
          <cell r="A3968" t="str">
            <v>Skd_TL-WELLINGTON-Regional Distributor-U</v>
          </cell>
          <cell r="B3968" t="str">
            <v>Skd_TL</v>
          </cell>
          <cell r="C3968">
            <v>2015</v>
          </cell>
          <cell r="D3968" t="str">
            <v>WELLINGTON</v>
          </cell>
          <cell r="E3968" t="str">
            <v>Regional Distributor</v>
          </cell>
          <cell r="F3968" t="str">
            <v>U</v>
          </cell>
          <cell r="G3968">
            <v>5.2631578947368398</v>
          </cell>
        </row>
        <row r="3969">
          <cell r="A3969" t="str">
            <v>Skd_TL-WELLINGTON-Regional Strategic-All</v>
          </cell>
          <cell r="B3969" t="str">
            <v>Skd_TL</v>
          </cell>
          <cell r="C3969">
            <v>2015</v>
          </cell>
          <cell r="D3969" t="str">
            <v>WELLINGTON</v>
          </cell>
          <cell r="E3969" t="str">
            <v>Regional Strategic</v>
          </cell>
          <cell r="F3969" t="str">
            <v>All</v>
          </cell>
          <cell r="G3969">
            <v>2.4774351259872098</v>
          </cell>
        </row>
        <row r="3970">
          <cell r="A3970" t="str">
            <v>Skd_TL-WELLINGTON-Regional Strategic-R</v>
          </cell>
          <cell r="B3970" t="str">
            <v>Skd_TL</v>
          </cell>
          <cell r="C3970">
            <v>2015</v>
          </cell>
          <cell r="D3970" t="str">
            <v>WELLINGTON</v>
          </cell>
          <cell r="E3970" t="str">
            <v>Regional Strategic</v>
          </cell>
          <cell r="F3970" t="str">
            <v>R</v>
          </cell>
          <cell r="G3970">
            <v>2.3341308280329098</v>
          </cell>
        </row>
        <row r="3971">
          <cell r="A3971" t="str">
            <v>Skd_TL-WELLINGTON-Regional Strategic-U</v>
          </cell>
          <cell r="B3971" t="str">
            <v>Skd_TL</v>
          </cell>
          <cell r="C3971">
            <v>2015</v>
          </cell>
          <cell r="D3971" t="str">
            <v>WELLINGTON</v>
          </cell>
          <cell r="E3971" t="str">
            <v>Regional Strategic</v>
          </cell>
          <cell r="F3971" t="str">
            <v>U</v>
          </cell>
          <cell r="G3971">
            <v>3.07134220072551</v>
          </cell>
        </row>
        <row r="3972">
          <cell r="A3972" t="str">
            <v>Skd_TL-WEST COAST-All-All</v>
          </cell>
          <cell r="B3972" t="str">
            <v>Skd_TL</v>
          </cell>
          <cell r="C3972">
            <v>2015</v>
          </cell>
          <cell r="D3972" t="str">
            <v>WEST COAST</v>
          </cell>
          <cell r="E3972" t="str">
            <v>All</v>
          </cell>
          <cell r="F3972" t="str">
            <v>All</v>
          </cell>
          <cell r="G3972">
            <v>1.5015689322624299</v>
          </cell>
        </row>
        <row r="3973">
          <cell r="A3973" t="str">
            <v>Skd_TL-WEST COAST-All-R</v>
          </cell>
          <cell r="B3973" t="str">
            <v>Skd_TL</v>
          </cell>
          <cell r="C3973">
            <v>2015</v>
          </cell>
          <cell r="D3973" t="str">
            <v>WEST COAST</v>
          </cell>
          <cell r="E3973" t="str">
            <v>All</v>
          </cell>
          <cell r="F3973" t="str">
            <v>R</v>
          </cell>
          <cell r="G3973">
            <v>1.5041420626306801</v>
          </cell>
        </row>
        <row r="3974">
          <cell r="A3974" t="str">
            <v>Skd_TL-WEST COAST-All-U</v>
          </cell>
          <cell r="B3974" t="str">
            <v>Skd_TL</v>
          </cell>
          <cell r="C3974">
            <v>2015</v>
          </cell>
          <cell r="D3974" t="str">
            <v>WEST COAST</v>
          </cell>
          <cell r="E3974" t="str">
            <v>All</v>
          </cell>
          <cell r="F3974" t="str">
            <v>U</v>
          </cell>
          <cell r="G3974">
            <v>1.4619883040935699</v>
          </cell>
        </row>
        <row r="3975">
          <cell r="A3975" t="str">
            <v>Skd_TL-WEST COAST-Regional Connector-All</v>
          </cell>
          <cell r="B3975" t="str">
            <v>Skd_TL</v>
          </cell>
          <cell r="C3975">
            <v>2015</v>
          </cell>
          <cell r="D3975" t="str">
            <v>WEST COAST</v>
          </cell>
          <cell r="E3975" t="str">
            <v>Regional Connector</v>
          </cell>
          <cell r="F3975" t="str">
            <v>All</v>
          </cell>
          <cell r="G3975">
            <v>1.2610376054391099</v>
          </cell>
        </row>
        <row r="3976">
          <cell r="A3976" t="str">
            <v>Skd_TL-WEST COAST-Regional Connector-R</v>
          </cell>
          <cell r="B3976" t="str">
            <v>Skd_TL</v>
          </cell>
          <cell r="C3976">
            <v>2015</v>
          </cell>
          <cell r="D3976" t="str">
            <v>WEST COAST</v>
          </cell>
          <cell r="E3976" t="str">
            <v>Regional Connector</v>
          </cell>
          <cell r="F3976" t="str">
            <v>R</v>
          </cell>
          <cell r="G3976">
            <v>1.23842332803092</v>
          </cell>
        </row>
        <row r="3977">
          <cell r="A3977" t="str">
            <v>Skd_TL-WEST COAST-Regional Connector-U</v>
          </cell>
          <cell r="B3977" t="str">
            <v>Skd_TL</v>
          </cell>
          <cell r="C3977">
            <v>2015</v>
          </cell>
          <cell r="D3977" t="str">
            <v>WEST COAST</v>
          </cell>
          <cell r="E3977" t="str">
            <v>Regional Connector</v>
          </cell>
          <cell r="F3977" t="str">
            <v>U</v>
          </cell>
          <cell r="G3977">
            <v>1.8595041322314001</v>
          </cell>
        </row>
        <row r="3978">
          <cell r="A3978" t="str">
            <v>Skd_TL-WEST COAST-Regional Distributor-All</v>
          </cell>
          <cell r="B3978" t="str">
            <v>Skd_TL</v>
          </cell>
          <cell r="C3978">
            <v>2015</v>
          </cell>
          <cell r="D3978" t="str">
            <v>WEST COAST</v>
          </cell>
          <cell r="E3978" t="str">
            <v>Regional Distributor</v>
          </cell>
          <cell r="F3978" t="str">
            <v>All</v>
          </cell>
          <cell r="G3978">
            <v>1.90762079984507</v>
          </cell>
        </row>
        <row r="3979">
          <cell r="A3979" t="str">
            <v>Skd_TL-WEST COAST-Regional Distributor-R</v>
          </cell>
          <cell r="B3979" t="str">
            <v>Skd_TL</v>
          </cell>
          <cell r="C3979">
            <v>2015</v>
          </cell>
          <cell r="D3979" t="str">
            <v>WEST COAST</v>
          </cell>
          <cell r="E3979" t="str">
            <v>Regional Distributor</v>
          </cell>
          <cell r="F3979" t="str">
            <v>R</v>
          </cell>
          <cell r="G3979">
            <v>2.0265072422357502</v>
          </cell>
        </row>
        <row r="3980">
          <cell r="A3980" t="str">
            <v>Skd_TL-WEST COAST-Regional Distributor-U</v>
          </cell>
          <cell r="B3980" t="str">
            <v>Skd_TL</v>
          </cell>
          <cell r="C3980">
            <v>2015</v>
          </cell>
          <cell r="D3980" t="str">
            <v>WEST COAST</v>
          </cell>
          <cell r="E3980" t="str">
            <v>Regional Distributor</v>
          </cell>
          <cell r="F3980" t="str">
            <v>U</v>
          </cell>
          <cell r="G3980">
            <v>1.0263929618768299</v>
          </cell>
        </row>
        <row r="3981">
          <cell r="A3981" t="str">
            <v>Skd_TL-WEST COAST-Regional Strategic-All</v>
          </cell>
          <cell r="B3981" t="str">
            <v>Skd_TL</v>
          </cell>
          <cell r="C3981">
            <v>2015</v>
          </cell>
          <cell r="D3981" t="str">
            <v>WEST COAST</v>
          </cell>
          <cell r="E3981" t="str">
            <v>Regional Strategic</v>
          </cell>
          <cell r="F3981" t="str">
            <v>All</v>
          </cell>
          <cell r="G3981">
            <v>1.7951492774842399</v>
          </cell>
        </row>
        <row r="3982">
          <cell r="A3982" t="str">
            <v>Skd_TL-WEST COAST-Regional Strategic-R</v>
          </cell>
          <cell r="B3982" t="str">
            <v>Skd_TL</v>
          </cell>
          <cell r="C3982">
            <v>2015</v>
          </cell>
          <cell r="D3982" t="str">
            <v>WEST COAST</v>
          </cell>
          <cell r="E3982" t="str">
            <v>Regional Strategic</v>
          </cell>
          <cell r="F3982" t="str">
            <v>R</v>
          </cell>
          <cell r="G3982">
            <v>1.73314811139776</v>
          </cell>
        </row>
        <row r="3983">
          <cell r="A3983" t="str">
            <v>Skd_TL-WEST COAST-Regional Strategic-U</v>
          </cell>
          <cell r="B3983" t="str">
            <v>Skd_TL</v>
          </cell>
          <cell r="C3983">
            <v>2015</v>
          </cell>
          <cell r="D3983" t="str">
            <v>WEST COAST</v>
          </cell>
          <cell r="E3983" t="str">
            <v>Regional Strategic</v>
          </cell>
          <cell r="F3983" t="str">
            <v>U</v>
          </cell>
          <cell r="G3983">
            <v>3.3783783783783798</v>
          </cell>
        </row>
        <row r="3984">
          <cell r="A3984" t="str">
            <v>Skd_TL-WEST WAIKATO-All-All</v>
          </cell>
          <cell r="B3984" t="str">
            <v>Skd_TL</v>
          </cell>
          <cell r="C3984">
            <v>2015</v>
          </cell>
          <cell r="D3984" t="str">
            <v>WEST WAIKATO</v>
          </cell>
          <cell r="E3984" t="str">
            <v>All</v>
          </cell>
          <cell r="F3984" t="str">
            <v>All</v>
          </cell>
          <cell r="G3984">
            <v>2.62943196111092</v>
          </cell>
        </row>
        <row r="3985">
          <cell r="A3985" t="str">
            <v>Skd_TL-WEST WAIKATO-All-R</v>
          </cell>
          <cell r="B3985" t="str">
            <v>Skd_TL</v>
          </cell>
          <cell r="C3985">
            <v>2015</v>
          </cell>
          <cell r="D3985" t="str">
            <v>WEST WAIKATO</v>
          </cell>
          <cell r="E3985" t="str">
            <v>All</v>
          </cell>
          <cell r="F3985" t="str">
            <v>R</v>
          </cell>
          <cell r="G3985">
            <v>2.2676089151199799</v>
          </cell>
        </row>
        <row r="3986">
          <cell r="A3986" t="str">
            <v>Skd_TL-WEST WAIKATO-All-U</v>
          </cell>
          <cell r="B3986" t="str">
            <v>Skd_TL</v>
          </cell>
          <cell r="C3986">
            <v>2015</v>
          </cell>
          <cell r="D3986" t="str">
            <v>WEST WAIKATO</v>
          </cell>
          <cell r="E3986" t="str">
            <v>All</v>
          </cell>
          <cell r="F3986" t="str">
            <v>U</v>
          </cell>
          <cell r="G3986">
            <v>5.1733551733551701</v>
          </cell>
        </row>
        <row r="3987">
          <cell r="A3987" t="str">
            <v>Skd_TL-WEST WAIKATO-High Volume-All</v>
          </cell>
          <cell r="B3987" t="str">
            <v>Skd_TL</v>
          </cell>
          <cell r="C3987">
            <v>2015</v>
          </cell>
          <cell r="D3987" t="str">
            <v>WEST WAIKATO</v>
          </cell>
          <cell r="E3987" t="str">
            <v>High Volume</v>
          </cell>
          <cell r="F3987" t="str">
            <v>All</v>
          </cell>
          <cell r="G3987">
            <v>1.8753636083638501</v>
          </cell>
        </row>
        <row r="3988">
          <cell r="A3988" t="str">
            <v>Skd_TL-WEST WAIKATO-High Volume-R</v>
          </cell>
          <cell r="B3988" t="str">
            <v>Skd_TL</v>
          </cell>
          <cell r="C3988">
            <v>2015</v>
          </cell>
          <cell r="D3988" t="str">
            <v>WEST WAIKATO</v>
          </cell>
          <cell r="E3988" t="str">
            <v>High Volume</v>
          </cell>
          <cell r="F3988" t="str">
            <v>R</v>
          </cell>
          <cell r="G3988">
            <v>1.3044849058090999</v>
          </cell>
        </row>
        <row r="3989">
          <cell r="A3989" t="str">
            <v>Skd_TL-WEST WAIKATO-High Volume-U</v>
          </cell>
          <cell r="B3989" t="str">
            <v>Skd_TL</v>
          </cell>
          <cell r="C3989">
            <v>2015</v>
          </cell>
          <cell r="D3989" t="str">
            <v>WEST WAIKATO</v>
          </cell>
          <cell r="E3989" t="str">
            <v>High Volume</v>
          </cell>
          <cell r="F3989" t="str">
            <v>U</v>
          </cell>
          <cell r="G3989">
            <v>5.6407590330127402</v>
          </cell>
        </row>
        <row r="3990">
          <cell r="A3990" t="str">
            <v>Skd_TL-WEST WAIKATO-Regional Connector-All</v>
          </cell>
          <cell r="B3990" t="str">
            <v>Skd_TL</v>
          </cell>
          <cell r="C3990">
            <v>2015</v>
          </cell>
          <cell r="D3990" t="str">
            <v>WEST WAIKATO</v>
          </cell>
          <cell r="E3990" t="str">
            <v>Regional Connector</v>
          </cell>
          <cell r="F3990" t="str">
            <v>All</v>
          </cell>
          <cell r="G3990">
            <v>3.1664058424621802</v>
          </cell>
        </row>
        <row r="3991">
          <cell r="A3991" t="str">
            <v>Skd_TL-WEST WAIKATO-Regional Connector-R</v>
          </cell>
          <cell r="B3991" t="str">
            <v>Skd_TL</v>
          </cell>
          <cell r="C3991">
            <v>2015</v>
          </cell>
          <cell r="D3991" t="str">
            <v>WEST WAIKATO</v>
          </cell>
          <cell r="E3991" t="str">
            <v>Regional Connector</v>
          </cell>
          <cell r="F3991" t="str">
            <v>R</v>
          </cell>
          <cell r="G3991">
            <v>2.8694067148821101</v>
          </cell>
        </row>
        <row r="3992">
          <cell r="A3992" t="str">
            <v>Skd_TL-WEST WAIKATO-Regional Connector-U</v>
          </cell>
          <cell r="B3992" t="str">
            <v>Skd_TL</v>
          </cell>
          <cell r="C3992">
            <v>2015</v>
          </cell>
          <cell r="D3992" t="str">
            <v>WEST WAIKATO</v>
          </cell>
          <cell r="E3992" t="str">
            <v>Regional Connector</v>
          </cell>
          <cell r="F3992" t="str">
            <v>U</v>
          </cell>
          <cell r="G3992">
            <v>5.5016181229773498</v>
          </cell>
        </row>
        <row r="3993">
          <cell r="A3993" t="str">
            <v>Skd_TL-WEST WAIKATO-Regional Distributor-All</v>
          </cell>
          <cell r="B3993" t="str">
            <v>Skd_TL</v>
          </cell>
          <cell r="C3993">
            <v>2015</v>
          </cell>
          <cell r="D3993" t="str">
            <v>WEST WAIKATO</v>
          </cell>
          <cell r="E3993" t="str">
            <v>Regional Distributor</v>
          </cell>
          <cell r="F3993" t="str">
            <v>All</v>
          </cell>
          <cell r="G3993">
            <v>3.1740370898716099</v>
          </cell>
        </row>
        <row r="3994">
          <cell r="A3994" t="str">
            <v>Skd_TL-WEST WAIKATO-Regional Distributor-R</v>
          </cell>
          <cell r="B3994" t="str">
            <v>Skd_TL</v>
          </cell>
          <cell r="C3994">
            <v>2015</v>
          </cell>
          <cell r="D3994" t="str">
            <v>WEST WAIKATO</v>
          </cell>
          <cell r="E3994" t="str">
            <v>Regional Distributor</v>
          </cell>
          <cell r="F3994" t="str">
            <v>R</v>
          </cell>
          <cell r="G3994">
            <v>3.2336712434235899</v>
          </cell>
        </row>
        <row r="3995">
          <cell r="A3995" t="str">
            <v>Skd_TL-WEST WAIKATO-Regional Distributor-U</v>
          </cell>
          <cell r="B3995" t="str">
            <v>Skd_TL</v>
          </cell>
          <cell r="C3995">
            <v>2015</v>
          </cell>
          <cell r="D3995" t="str">
            <v>WEST WAIKATO</v>
          </cell>
          <cell r="E3995" t="str">
            <v>Regional Distributor</v>
          </cell>
          <cell r="F3995" t="str">
            <v>U</v>
          </cell>
          <cell r="G3995">
            <v>2.4232633279483</v>
          </cell>
        </row>
        <row r="3996">
          <cell r="A3996" t="str">
            <v>Skd_TL-WEST WAIKATO-Regional Strategic-All</v>
          </cell>
          <cell r="B3996" t="str">
            <v>Skd_TL</v>
          </cell>
          <cell r="C3996">
            <v>2015</v>
          </cell>
          <cell r="D3996" t="str">
            <v>WEST WAIKATO</v>
          </cell>
          <cell r="E3996" t="str">
            <v>Regional Strategic</v>
          </cell>
          <cell r="F3996" t="str">
            <v>All</v>
          </cell>
          <cell r="G3996">
            <v>6.1546036435253599</v>
          </cell>
        </row>
        <row r="3997">
          <cell r="A3997" t="str">
            <v>Skd_TL-WEST WAIKATO-Regional Strategic-R</v>
          </cell>
          <cell r="B3997" t="str">
            <v>Skd_TL</v>
          </cell>
          <cell r="C3997">
            <v>2015</v>
          </cell>
          <cell r="D3997" t="str">
            <v>WEST WAIKATO</v>
          </cell>
          <cell r="E3997" t="str">
            <v>Regional Strategic</v>
          </cell>
          <cell r="F3997" t="str">
            <v>R</v>
          </cell>
          <cell r="G3997">
            <v>7.2713643178410798</v>
          </cell>
        </row>
        <row r="3998">
          <cell r="A3998" t="str">
            <v>Skd_TL-WEST WAIKATO-Regional Strategic-U</v>
          </cell>
          <cell r="B3998" t="str">
            <v>Skd_TL</v>
          </cell>
          <cell r="C3998">
            <v>2015</v>
          </cell>
          <cell r="D3998" t="str">
            <v>WEST WAIKATO</v>
          </cell>
          <cell r="E3998" t="str">
            <v>Regional Strategic</v>
          </cell>
          <cell r="F3998" t="str">
            <v>U</v>
          </cell>
          <cell r="G3998">
            <v>4.0172166427546596</v>
          </cell>
        </row>
        <row r="3999">
          <cell r="A3999" t="str">
            <v>Skd_TL-WEST WHANGANUI-All-All</v>
          </cell>
          <cell r="B3999" t="str">
            <v>Skd_TL</v>
          </cell>
          <cell r="C3999">
            <v>2015</v>
          </cell>
          <cell r="D3999" t="str">
            <v>WEST WHANGANUI</v>
          </cell>
          <cell r="E3999" t="str">
            <v>All</v>
          </cell>
          <cell r="F3999" t="str">
            <v>All</v>
          </cell>
          <cell r="G3999">
            <v>3.0732663358492101</v>
          </cell>
        </row>
        <row r="4000">
          <cell r="A4000" t="str">
            <v>Skd_TL-WEST WHANGANUI-All-R</v>
          </cell>
          <cell r="B4000" t="str">
            <v>Skd_TL</v>
          </cell>
          <cell r="C4000">
            <v>2015</v>
          </cell>
          <cell r="D4000" t="str">
            <v>WEST WHANGANUI</v>
          </cell>
          <cell r="E4000" t="str">
            <v>All</v>
          </cell>
          <cell r="F4000" t="str">
            <v>R</v>
          </cell>
          <cell r="G4000">
            <v>3.0054236627586</v>
          </cell>
        </row>
        <row r="4001">
          <cell r="A4001" t="str">
            <v>Skd_TL-WEST WHANGANUI-All-U</v>
          </cell>
          <cell r="B4001" t="str">
            <v>Skd_TL</v>
          </cell>
          <cell r="C4001">
            <v>2015</v>
          </cell>
          <cell r="D4001" t="str">
            <v>WEST WHANGANUI</v>
          </cell>
          <cell r="E4001" t="str">
            <v>All</v>
          </cell>
          <cell r="F4001" t="str">
            <v>U</v>
          </cell>
          <cell r="G4001">
            <v>3.8240368027602099</v>
          </cell>
        </row>
        <row r="4002">
          <cell r="A4002" t="str">
            <v>Skd_TL-WEST WHANGANUI-National Strategic-All</v>
          </cell>
          <cell r="B4002" t="str">
            <v>Skd_TL</v>
          </cell>
          <cell r="C4002">
            <v>2015</v>
          </cell>
          <cell r="D4002" t="str">
            <v>WEST WHANGANUI</v>
          </cell>
          <cell r="E4002" t="str">
            <v>National Strategic</v>
          </cell>
          <cell r="F4002" t="str">
            <v>All</v>
          </cell>
          <cell r="G4002">
            <v>1.2354867520095301</v>
          </cell>
        </row>
        <row r="4003">
          <cell r="A4003" t="str">
            <v>Skd_TL-WEST WHANGANUI-National Strategic-R</v>
          </cell>
          <cell r="B4003" t="str">
            <v>Skd_TL</v>
          </cell>
          <cell r="C4003">
            <v>2015</v>
          </cell>
          <cell r="D4003" t="str">
            <v>WEST WHANGANUI</v>
          </cell>
          <cell r="E4003" t="str">
            <v>National Strategic</v>
          </cell>
          <cell r="F4003" t="str">
            <v>R</v>
          </cell>
          <cell r="G4003">
            <v>1.23701893708002</v>
          </cell>
        </row>
        <row r="4004">
          <cell r="A4004" t="str">
            <v>Skd_TL-WEST WHANGANUI-National Strategic-U</v>
          </cell>
          <cell r="B4004" t="str">
            <v>Skd_TL</v>
          </cell>
          <cell r="C4004">
            <v>2015</v>
          </cell>
          <cell r="D4004" t="str">
            <v>WEST WHANGANUI</v>
          </cell>
          <cell r="E4004" t="str">
            <v>National Strategic</v>
          </cell>
          <cell r="F4004" t="str">
            <v>U</v>
          </cell>
          <cell r="G4004">
            <v>1.1764705882352899</v>
          </cell>
        </row>
        <row r="4005">
          <cell r="A4005" t="str">
            <v>Skd_TL-WEST WHANGANUI-Regional Connector-All</v>
          </cell>
          <cell r="B4005" t="str">
            <v>Skd_TL</v>
          </cell>
          <cell r="C4005">
            <v>2015</v>
          </cell>
          <cell r="D4005" t="str">
            <v>WEST WHANGANUI</v>
          </cell>
          <cell r="E4005" t="str">
            <v>Regional Connector</v>
          </cell>
          <cell r="F4005" t="str">
            <v>All</v>
          </cell>
          <cell r="G4005">
            <v>1.10097059249602</v>
          </cell>
        </row>
        <row r="4006">
          <cell r="A4006" t="str">
            <v>Skd_TL-WEST WHANGANUI-Regional Connector-R</v>
          </cell>
          <cell r="B4006" t="str">
            <v>Skd_TL</v>
          </cell>
          <cell r="C4006">
            <v>2015</v>
          </cell>
          <cell r="D4006" t="str">
            <v>WEST WHANGANUI</v>
          </cell>
          <cell r="E4006" t="str">
            <v>Regional Connector</v>
          </cell>
          <cell r="F4006" t="str">
            <v>R</v>
          </cell>
          <cell r="G4006">
            <v>1.0550299668136101</v>
          </cell>
        </row>
        <row r="4007">
          <cell r="A4007" t="str">
            <v>Skd_TL-WEST WHANGANUI-Regional Connector-U</v>
          </cell>
          <cell r="B4007" t="str">
            <v>Skd_TL</v>
          </cell>
          <cell r="C4007">
            <v>2015</v>
          </cell>
          <cell r="D4007" t="str">
            <v>WEST WHANGANUI</v>
          </cell>
          <cell r="E4007" t="str">
            <v>Regional Connector</v>
          </cell>
          <cell r="F4007" t="str">
            <v>U</v>
          </cell>
          <cell r="G4007">
            <v>2.8846153846153801</v>
          </cell>
        </row>
        <row r="4008">
          <cell r="A4008" t="str">
            <v>Skd_TL-WEST WHANGANUI-Regional Distributor-All</v>
          </cell>
          <cell r="B4008" t="str">
            <v>Skd_TL</v>
          </cell>
          <cell r="C4008">
            <v>2015</v>
          </cell>
          <cell r="D4008" t="str">
            <v>WEST WHANGANUI</v>
          </cell>
          <cell r="E4008" t="str">
            <v>Regional Distributor</v>
          </cell>
          <cell r="F4008" t="str">
            <v>All</v>
          </cell>
          <cell r="G4008">
            <v>3.5992239842992202</v>
          </cell>
        </row>
        <row r="4009">
          <cell r="A4009" t="str">
            <v>Skd_TL-WEST WHANGANUI-Regional Distributor-R</v>
          </cell>
          <cell r="B4009" t="str">
            <v>Skd_TL</v>
          </cell>
          <cell r="C4009">
            <v>2015</v>
          </cell>
          <cell r="D4009" t="str">
            <v>WEST WHANGANUI</v>
          </cell>
          <cell r="E4009" t="str">
            <v>Regional Distributor</v>
          </cell>
          <cell r="F4009" t="str">
            <v>R</v>
          </cell>
          <cell r="G4009">
            <v>3.5581690579415102</v>
          </cell>
        </row>
        <row r="4010">
          <cell r="A4010" t="str">
            <v>Skd_TL-WEST WHANGANUI-Regional Distributor-U</v>
          </cell>
          <cell r="B4010" t="str">
            <v>Skd_TL</v>
          </cell>
          <cell r="C4010">
            <v>2015</v>
          </cell>
          <cell r="D4010" t="str">
            <v>WEST WHANGANUI</v>
          </cell>
          <cell r="E4010" t="str">
            <v>Regional Distributor</v>
          </cell>
          <cell r="F4010" t="str">
            <v>U</v>
          </cell>
          <cell r="G4010">
            <v>4.2635658914728696</v>
          </cell>
        </row>
        <row r="4011">
          <cell r="A4011" t="str">
            <v>Skd_TL-WEST WHANGANUI-Regional Strategic-All</v>
          </cell>
          <cell r="B4011" t="str">
            <v>Skd_TL</v>
          </cell>
          <cell r="C4011">
            <v>2015</v>
          </cell>
          <cell r="D4011" t="str">
            <v>WEST WHANGANUI</v>
          </cell>
          <cell r="E4011" t="str">
            <v>Regional Strategic</v>
          </cell>
          <cell r="F4011" t="str">
            <v>All</v>
          </cell>
          <cell r="G4011">
            <v>3.19995365184813</v>
          </cell>
        </row>
        <row r="4012">
          <cell r="A4012" t="str">
            <v>Skd_TL-WEST WHANGANUI-Regional Strategic-R</v>
          </cell>
          <cell r="B4012" t="str">
            <v>Skd_TL</v>
          </cell>
          <cell r="C4012">
            <v>2015</v>
          </cell>
          <cell r="D4012" t="str">
            <v>WEST WHANGANUI</v>
          </cell>
          <cell r="E4012" t="str">
            <v>Regional Strategic</v>
          </cell>
          <cell r="F4012" t="str">
            <v>R</v>
          </cell>
          <cell r="G4012">
            <v>3.1152790484903901</v>
          </cell>
        </row>
        <row r="4013">
          <cell r="A4013" t="str">
            <v>Skd_TL-WEST WHANGANUI-Regional Strategic-U</v>
          </cell>
          <cell r="B4013" t="str">
            <v>Skd_TL</v>
          </cell>
          <cell r="C4013">
            <v>2015</v>
          </cell>
          <cell r="D4013" t="str">
            <v>WEST WHANGANUI</v>
          </cell>
          <cell r="E4013" t="str">
            <v>Regional Strategic</v>
          </cell>
          <cell r="F4013" t="str">
            <v>U</v>
          </cell>
          <cell r="G4013">
            <v>3.6591416521954798</v>
          </cell>
        </row>
        <row r="4014">
          <cell r="A4014" t="str">
            <v>SkidSC-InL-Auckland Alliance-1-</v>
          </cell>
          <cell r="B4014" t="str">
            <v>SkidSC-InL</v>
          </cell>
          <cell r="C4014">
            <v>2015</v>
          </cell>
          <cell r="D4014" t="str">
            <v>AUCK ALLIANCE</v>
          </cell>
          <cell r="E4014">
            <v>1</v>
          </cell>
          <cell r="G4014">
            <v>87.382075471698116</v>
          </cell>
        </row>
        <row r="4015">
          <cell r="A4015" t="str">
            <v>SkidSC-InL-Auckland Alliance-1-</v>
          </cell>
          <cell r="B4015" t="str">
            <v>SkidSC-InL</v>
          </cell>
          <cell r="C4015">
            <v>2015</v>
          </cell>
          <cell r="D4015" t="str">
            <v>AUCK ALLIANCE</v>
          </cell>
          <cell r="E4015">
            <v>1</v>
          </cell>
          <cell r="G4015">
            <v>87.382075471698116</v>
          </cell>
        </row>
        <row r="4016">
          <cell r="A4016" t="str">
            <v>SkidSC-InL-Auckland Alliance-2-</v>
          </cell>
          <cell r="B4016" t="str">
            <v>SkidSC-InL</v>
          </cell>
          <cell r="C4016">
            <v>2015</v>
          </cell>
          <cell r="D4016" t="str">
            <v>AUCK ALLIANCE</v>
          </cell>
          <cell r="E4016">
            <v>2</v>
          </cell>
          <cell r="G4016">
            <v>82.61772853185596</v>
          </cell>
        </row>
        <row r="4017">
          <cell r="A4017" t="str">
            <v>SkidSC-InL-Auckland Alliance-2-</v>
          </cell>
          <cell r="B4017" t="str">
            <v>SkidSC-InL</v>
          </cell>
          <cell r="C4017">
            <v>2015</v>
          </cell>
          <cell r="D4017" t="str">
            <v>AUCK ALLIANCE</v>
          </cell>
          <cell r="E4017">
            <v>2</v>
          </cell>
          <cell r="G4017">
            <v>82.61772853185596</v>
          </cell>
        </row>
        <row r="4018">
          <cell r="A4018" t="str">
            <v>SkidSC-InL-Auckland Alliance-2H-</v>
          </cell>
          <cell r="B4018" t="str">
            <v>SkidSC-InL</v>
          </cell>
          <cell r="C4018">
            <v>2015</v>
          </cell>
          <cell r="D4018" t="str">
            <v>AUCK ALLIANCE</v>
          </cell>
          <cell r="E4018" t="str">
            <v>2H</v>
          </cell>
          <cell r="G4018">
            <v>100</v>
          </cell>
        </row>
        <row r="4019">
          <cell r="A4019" t="str">
            <v>SkidSC-InL-Auckland Alliance-2H-</v>
          </cell>
          <cell r="B4019" t="str">
            <v>SkidSC-InL</v>
          </cell>
          <cell r="C4019">
            <v>2015</v>
          </cell>
          <cell r="D4019" t="str">
            <v>AUCK ALLIANCE</v>
          </cell>
          <cell r="E4019" t="str">
            <v>2H</v>
          </cell>
          <cell r="G4019">
            <v>100</v>
          </cell>
        </row>
        <row r="4020">
          <cell r="A4020" t="str">
            <v>SkidSC-InL-Auckland Alliance-2L-</v>
          </cell>
          <cell r="B4020" t="str">
            <v>SkidSC-InL</v>
          </cell>
          <cell r="C4020">
            <v>2015</v>
          </cell>
          <cell r="D4020" t="str">
            <v>AUCK ALLIANCE</v>
          </cell>
          <cell r="E4020" t="str">
            <v>2L</v>
          </cell>
          <cell r="G4020">
            <v>21.411192214111921</v>
          </cell>
        </row>
        <row r="4021">
          <cell r="A4021" t="str">
            <v>SkidSC-InL-Auckland Alliance-2L-</v>
          </cell>
          <cell r="B4021" t="str">
            <v>SkidSC-InL</v>
          </cell>
          <cell r="C4021">
            <v>2015</v>
          </cell>
          <cell r="D4021" t="str">
            <v>AUCK ALLIANCE</v>
          </cell>
          <cell r="E4021" t="str">
            <v>2L</v>
          </cell>
          <cell r="G4021">
            <v>21.411192214111921</v>
          </cell>
        </row>
        <row r="4022">
          <cell r="A4022" t="str">
            <v>SkidSC-InL-Auckland Alliance-2M-</v>
          </cell>
          <cell r="B4022" t="str">
            <v>SkidSC-InL</v>
          </cell>
          <cell r="C4022">
            <v>2015</v>
          </cell>
          <cell r="D4022" t="str">
            <v>AUCK ALLIANCE</v>
          </cell>
          <cell r="E4022" t="str">
            <v>2M</v>
          </cell>
          <cell r="G4022">
            <v>35.491071428571431</v>
          </cell>
        </row>
        <row r="4023">
          <cell r="A4023" t="str">
            <v>SkidSC-InL-Auckland Alliance-2M-</v>
          </cell>
          <cell r="B4023" t="str">
            <v>SkidSC-InL</v>
          </cell>
          <cell r="C4023">
            <v>2015</v>
          </cell>
          <cell r="D4023" t="str">
            <v>AUCK ALLIANCE</v>
          </cell>
          <cell r="E4023" t="str">
            <v>2M</v>
          </cell>
          <cell r="G4023">
            <v>35.491071428571431</v>
          </cell>
        </row>
        <row r="4024">
          <cell r="A4024" t="str">
            <v>SkidSC-InL-Auckland Alliance-3-</v>
          </cell>
          <cell r="B4024" t="str">
            <v>SkidSC-InL</v>
          </cell>
          <cell r="C4024">
            <v>2015</v>
          </cell>
          <cell r="D4024" t="str">
            <v>AUCK ALLIANCE</v>
          </cell>
          <cell r="E4024">
            <v>3</v>
          </cell>
          <cell r="G4024">
            <v>48.8861985472155</v>
          </cell>
        </row>
        <row r="4025">
          <cell r="A4025" t="str">
            <v>SkidSC-InL-Auckland Alliance-3-</v>
          </cell>
          <cell r="B4025" t="str">
            <v>SkidSC-InL</v>
          </cell>
          <cell r="C4025">
            <v>2015</v>
          </cell>
          <cell r="D4025" t="str">
            <v>AUCK ALLIANCE</v>
          </cell>
          <cell r="E4025">
            <v>3</v>
          </cell>
          <cell r="G4025">
            <v>48.8861985472155</v>
          </cell>
        </row>
        <row r="4026">
          <cell r="A4026" t="str">
            <v>SkidSC-InL-Auckland Alliance-4-</v>
          </cell>
          <cell r="B4026" t="str">
            <v>SkidSC-InL</v>
          </cell>
          <cell r="C4026">
            <v>2015</v>
          </cell>
          <cell r="D4026" t="str">
            <v>AUCK ALLIANCE</v>
          </cell>
          <cell r="E4026">
            <v>4</v>
          </cell>
          <cell r="G4026">
            <v>17.606320717908702</v>
          </cell>
        </row>
        <row r="4027">
          <cell r="A4027" t="str">
            <v>SkidSC-InL-Auckland Alliance-4-</v>
          </cell>
          <cell r="B4027" t="str">
            <v>SkidSC-InL</v>
          </cell>
          <cell r="C4027">
            <v>2015</v>
          </cell>
          <cell r="D4027" t="str">
            <v>AUCK ALLIANCE</v>
          </cell>
          <cell r="E4027">
            <v>4</v>
          </cell>
          <cell r="G4027">
            <v>17.606320717908702</v>
          </cell>
        </row>
        <row r="4028">
          <cell r="A4028" t="str">
            <v>SkidSC-InL-Auckland Alliance-5-</v>
          </cell>
          <cell r="B4028" t="str">
            <v>SkidSC-InL</v>
          </cell>
          <cell r="C4028">
            <v>2015</v>
          </cell>
          <cell r="D4028" t="str">
            <v>AUCK ALLIANCE</v>
          </cell>
          <cell r="E4028">
            <v>5</v>
          </cell>
          <cell r="G4028">
            <v>1.9876480774830276</v>
          </cell>
        </row>
        <row r="4029">
          <cell r="A4029" t="str">
            <v>SkidSC-InL-Auckland Alliance-5-</v>
          </cell>
          <cell r="B4029" t="str">
            <v>SkidSC-InL</v>
          </cell>
          <cell r="C4029">
            <v>2015</v>
          </cell>
          <cell r="D4029" t="str">
            <v>AUCK ALLIANCE</v>
          </cell>
          <cell r="E4029">
            <v>5</v>
          </cell>
          <cell r="G4029">
            <v>1.9876480774830276</v>
          </cell>
        </row>
        <row r="4030">
          <cell r="A4030" t="str">
            <v>SkidSC-InL-Auckland Alliance-All-</v>
          </cell>
          <cell r="B4030" t="str">
            <v>SkidSC-InL</v>
          </cell>
          <cell r="C4030">
            <v>2015</v>
          </cell>
          <cell r="D4030" t="str">
            <v>AUCK ALLIANCE</v>
          </cell>
          <cell r="E4030" t="str">
            <v>All</v>
          </cell>
          <cell r="G4030">
            <v>10.321283262404714</v>
          </cell>
        </row>
        <row r="4031">
          <cell r="A4031" t="str">
            <v>SkidSC-InL-Auckland Alliance-All-</v>
          </cell>
          <cell r="B4031" t="str">
            <v>SkidSC-InL</v>
          </cell>
          <cell r="C4031">
            <v>2015</v>
          </cell>
          <cell r="D4031" t="str">
            <v>AUCK ALLIANCE</v>
          </cell>
          <cell r="E4031" t="str">
            <v>All</v>
          </cell>
          <cell r="G4031">
            <v>10.321283262404714</v>
          </cell>
        </row>
        <row r="4032">
          <cell r="A4032" t="str">
            <v>SkidSC-InL-BOP EAST-1-</v>
          </cell>
          <cell r="B4032" t="str">
            <v>SkidSC-InL</v>
          </cell>
          <cell r="C4032">
            <v>2015</v>
          </cell>
          <cell r="D4032" t="str">
            <v>BOP EAST</v>
          </cell>
          <cell r="E4032">
            <v>1</v>
          </cell>
          <cell r="G4032">
            <v>46.4</v>
          </cell>
        </row>
        <row r="4033">
          <cell r="A4033" t="str">
            <v>SkidSC-InL-BOP EAST-1-</v>
          </cell>
          <cell r="B4033" t="str">
            <v>SkidSC-InL</v>
          </cell>
          <cell r="C4033">
            <v>2015</v>
          </cell>
          <cell r="D4033" t="str">
            <v>BOP EAST</v>
          </cell>
          <cell r="E4033">
            <v>1</v>
          </cell>
          <cell r="G4033">
            <v>46.4</v>
          </cell>
        </row>
        <row r="4034">
          <cell r="A4034" t="str">
            <v>SkidSC-InL-BOP EAST-2-</v>
          </cell>
          <cell r="B4034" t="str">
            <v>SkidSC-InL</v>
          </cell>
          <cell r="C4034">
            <v>2015</v>
          </cell>
          <cell r="D4034" t="str">
            <v>BOP EAST</v>
          </cell>
          <cell r="E4034">
            <v>2</v>
          </cell>
          <cell r="G4034">
            <v>27.074793718392336</v>
          </cell>
        </row>
        <row r="4035">
          <cell r="A4035" t="str">
            <v>SkidSC-InL-BOP EAST-2-</v>
          </cell>
          <cell r="B4035" t="str">
            <v>SkidSC-InL</v>
          </cell>
          <cell r="C4035">
            <v>2015</v>
          </cell>
          <cell r="D4035" t="str">
            <v>BOP EAST</v>
          </cell>
          <cell r="E4035">
            <v>2</v>
          </cell>
          <cell r="G4035">
            <v>27.074793718392336</v>
          </cell>
        </row>
        <row r="4036">
          <cell r="A4036" t="str">
            <v>SkidSC-InL-BOP EAST-2H-</v>
          </cell>
          <cell r="B4036" t="str">
            <v>SkidSC-InL</v>
          </cell>
          <cell r="C4036">
            <v>2015</v>
          </cell>
          <cell r="D4036" t="str">
            <v>BOP EAST</v>
          </cell>
          <cell r="E4036" t="str">
            <v>2H</v>
          </cell>
          <cell r="G4036">
            <v>47.867298578199055</v>
          </cell>
        </row>
        <row r="4037">
          <cell r="A4037" t="str">
            <v>SkidSC-InL-BOP EAST-2H-</v>
          </cell>
          <cell r="B4037" t="str">
            <v>SkidSC-InL</v>
          </cell>
          <cell r="C4037">
            <v>2015</v>
          </cell>
          <cell r="D4037" t="str">
            <v>BOP EAST</v>
          </cell>
          <cell r="E4037" t="str">
            <v>2H</v>
          </cell>
          <cell r="G4037">
            <v>47.867298578199055</v>
          </cell>
        </row>
        <row r="4038">
          <cell r="A4038" t="str">
            <v>SkidSC-InL-BOP EAST-2L-</v>
          </cell>
          <cell r="B4038" t="str">
            <v>SkidSC-InL</v>
          </cell>
          <cell r="C4038">
            <v>2015</v>
          </cell>
          <cell r="D4038" t="str">
            <v>BOP EAST</v>
          </cell>
          <cell r="E4038" t="str">
            <v>2L</v>
          </cell>
          <cell r="G4038">
            <v>1.5839171489491319</v>
          </cell>
        </row>
        <row r="4039">
          <cell r="A4039" t="str">
            <v>SkidSC-InL-BOP EAST-2L-</v>
          </cell>
          <cell r="B4039" t="str">
            <v>SkidSC-InL</v>
          </cell>
          <cell r="C4039">
            <v>2015</v>
          </cell>
          <cell r="D4039" t="str">
            <v>BOP EAST</v>
          </cell>
          <cell r="E4039" t="str">
            <v>2L</v>
          </cell>
          <cell r="G4039">
            <v>1.5839171489491319</v>
          </cell>
        </row>
        <row r="4040">
          <cell r="A4040" t="str">
            <v>SkidSC-InL-BOP EAST-2M-</v>
          </cell>
          <cell r="B4040" t="str">
            <v>SkidSC-InL</v>
          </cell>
          <cell r="C4040">
            <v>2015</v>
          </cell>
          <cell r="D4040" t="str">
            <v>BOP EAST</v>
          </cell>
          <cell r="E4040" t="str">
            <v>2M</v>
          </cell>
          <cell r="G4040">
            <v>11.182795698924732</v>
          </cell>
        </row>
        <row r="4041">
          <cell r="A4041" t="str">
            <v>SkidSC-InL-BOP EAST-2M-</v>
          </cell>
          <cell r="B4041" t="str">
            <v>SkidSC-InL</v>
          </cell>
          <cell r="C4041">
            <v>2015</v>
          </cell>
          <cell r="D4041" t="str">
            <v>BOP EAST</v>
          </cell>
          <cell r="E4041" t="str">
            <v>2M</v>
          </cell>
          <cell r="G4041">
            <v>11.182795698924732</v>
          </cell>
        </row>
        <row r="4042">
          <cell r="A4042" t="str">
            <v>SkidSC-InL-BOP EAST-3-</v>
          </cell>
          <cell r="B4042" t="str">
            <v>SkidSC-InL</v>
          </cell>
          <cell r="C4042">
            <v>2015</v>
          </cell>
          <cell r="D4042" t="str">
            <v>BOP EAST</v>
          </cell>
          <cell r="E4042">
            <v>3</v>
          </cell>
          <cell r="G4042">
            <v>10.655737704918034</v>
          </cell>
        </row>
        <row r="4043">
          <cell r="A4043" t="str">
            <v>SkidSC-InL-BOP EAST-3-</v>
          </cell>
          <cell r="B4043" t="str">
            <v>SkidSC-InL</v>
          </cell>
          <cell r="C4043">
            <v>2015</v>
          </cell>
          <cell r="D4043" t="str">
            <v>BOP EAST</v>
          </cell>
          <cell r="E4043">
            <v>3</v>
          </cell>
          <cell r="G4043">
            <v>10.655737704918034</v>
          </cell>
        </row>
        <row r="4044">
          <cell r="A4044" t="str">
            <v>SkidSC-InL-BOP EAST-4-</v>
          </cell>
          <cell r="B4044" t="str">
            <v>SkidSC-InL</v>
          </cell>
          <cell r="C4044">
            <v>2015</v>
          </cell>
          <cell r="D4044" t="str">
            <v>BOP EAST</v>
          </cell>
          <cell r="E4044">
            <v>4</v>
          </cell>
          <cell r="G4044">
            <v>2.6018443453587352</v>
          </cell>
        </row>
        <row r="4045">
          <cell r="A4045" t="str">
            <v>SkidSC-InL-BOP EAST-4-</v>
          </cell>
          <cell r="B4045" t="str">
            <v>SkidSC-InL</v>
          </cell>
          <cell r="C4045">
            <v>2015</v>
          </cell>
          <cell r="D4045" t="str">
            <v>BOP EAST</v>
          </cell>
          <cell r="E4045">
            <v>4</v>
          </cell>
          <cell r="G4045">
            <v>2.6018443453587352</v>
          </cell>
        </row>
        <row r="4046">
          <cell r="A4046" t="str">
            <v>SkidSC-InL-BOP EAST-5-</v>
          </cell>
          <cell r="B4046" t="str">
            <v>SkidSC-InL</v>
          </cell>
          <cell r="C4046">
            <v>2015</v>
          </cell>
          <cell r="D4046" t="str">
            <v>BOP EAST</v>
          </cell>
          <cell r="E4046">
            <v>5</v>
          </cell>
          <cell r="G4046">
            <v>0</v>
          </cell>
        </row>
        <row r="4047">
          <cell r="A4047" t="str">
            <v>SkidSC-InL-BOP EAST-5-</v>
          </cell>
          <cell r="B4047" t="str">
            <v>SkidSC-InL</v>
          </cell>
          <cell r="C4047">
            <v>2015</v>
          </cell>
          <cell r="D4047" t="str">
            <v>BOP EAST</v>
          </cell>
          <cell r="E4047">
            <v>5</v>
          </cell>
          <cell r="G4047">
            <v>0</v>
          </cell>
        </row>
        <row r="4048">
          <cell r="A4048" t="str">
            <v>SkidSC-InL-BOP EAST-All-</v>
          </cell>
          <cell r="B4048" t="str">
            <v>SkidSC-InL</v>
          </cell>
          <cell r="C4048">
            <v>2015</v>
          </cell>
          <cell r="D4048" t="str">
            <v>BOP EAST</v>
          </cell>
          <cell r="E4048" t="str">
            <v>All</v>
          </cell>
          <cell r="G4048">
            <v>11.256798471262679</v>
          </cell>
        </row>
        <row r="4049">
          <cell r="A4049" t="str">
            <v>SkidSC-InL-BOP EAST-All-</v>
          </cell>
          <cell r="B4049" t="str">
            <v>SkidSC-InL</v>
          </cell>
          <cell r="C4049">
            <v>2015</v>
          </cell>
          <cell r="D4049" t="str">
            <v>BOP EAST</v>
          </cell>
          <cell r="E4049" t="str">
            <v>All</v>
          </cell>
          <cell r="G4049">
            <v>11.256798471262679</v>
          </cell>
        </row>
        <row r="4050">
          <cell r="A4050" t="str">
            <v>SkidSC-InL-BOP WEST-1-</v>
          </cell>
          <cell r="B4050" t="str">
            <v>SkidSC-InL</v>
          </cell>
          <cell r="C4050">
            <v>2015</v>
          </cell>
          <cell r="D4050" t="str">
            <v>BOP WEST</v>
          </cell>
          <cell r="E4050">
            <v>1</v>
          </cell>
          <cell r="G4050">
            <v>90.625</v>
          </cell>
        </row>
        <row r="4051">
          <cell r="A4051" t="str">
            <v>SkidSC-InL-BOP WEST-1-</v>
          </cell>
          <cell r="B4051" t="str">
            <v>SkidSC-InL</v>
          </cell>
          <cell r="C4051">
            <v>2015</v>
          </cell>
          <cell r="D4051" t="str">
            <v>BOP WEST</v>
          </cell>
          <cell r="E4051">
            <v>1</v>
          </cell>
          <cell r="G4051">
            <v>90.625</v>
          </cell>
        </row>
        <row r="4052">
          <cell r="A4052" t="str">
            <v>SkidSC-InL-BOP WEST-2-</v>
          </cell>
          <cell r="B4052" t="str">
            <v>SkidSC-InL</v>
          </cell>
          <cell r="C4052">
            <v>2015</v>
          </cell>
          <cell r="D4052" t="str">
            <v>BOP WEST</v>
          </cell>
          <cell r="E4052">
            <v>2</v>
          </cell>
          <cell r="G4052">
            <v>37.230637934713037</v>
          </cell>
        </row>
        <row r="4053">
          <cell r="A4053" t="str">
            <v>SkidSC-InL-BOP WEST-2-</v>
          </cell>
          <cell r="B4053" t="str">
            <v>SkidSC-InL</v>
          </cell>
          <cell r="C4053">
            <v>2015</v>
          </cell>
          <cell r="D4053" t="str">
            <v>BOP WEST</v>
          </cell>
          <cell r="E4053">
            <v>2</v>
          </cell>
          <cell r="G4053">
            <v>37.230637934713037</v>
          </cell>
        </row>
        <row r="4054">
          <cell r="A4054" t="str">
            <v>SkidSC-InL-BOP WEST-2H-</v>
          </cell>
          <cell r="B4054" t="str">
            <v>SkidSC-InL</v>
          </cell>
          <cell r="C4054">
            <v>2015</v>
          </cell>
          <cell r="D4054" t="str">
            <v>BOP WEST</v>
          </cell>
          <cell r="E4054" t="str">
            <v>2H</v>
          </cell>
          <cell r="G4054">
            <v>35.968819599109132</v>
          </cell>
        </row>
        <row r="4055">
          <cell r="A4055" t="str">
            <v>SkidSC-InL-BOP WEST-2H-</v>
          </cell>
          <cell r="B4055" t="str">
            <v>SkidSC-InL</v>
          </cell>
          <cell r="C4055">
            <v>2015</v>
          </cell>
          <cell r="D4055" t="str">
            <v>BOP WEST</v>
          </cell>
          <cell r="E4055" t="str">
            <v>2H</v>
          </cell>
          <cell r="G4055">
            <v>35.968819599109132</v>
          </cell>
        </row>
        <row r="4056">
          <cell r="A4056" t="str">
            <v>SkidSC-InL-BOP WEST-2L-</v>
          </cell>
          <cell r="B4056" t="str">
            <v>SkidSC-InL</v>
          </cell>
          <cell r="C4056">
            <v>2015</v>
          </cell>
          <cell r="D4056" t="str">
            <v>BOP WEST</v>
          </cell>
          <cell r="E4056" t="str">
            <v>2L</v>
          </cell>
          <cell r="G4056">
            <v>6.5186584789796882</v>
          </cell>
        </row>
        <row r="4057">
          <cell r="A4057" t="str">
            <v>SkidSC-InL-BOP WEST-2L-</v>
          </cell>
          <cell r="B4057" t="str">
            <v>SkidSC-InL</v>
          </cell>
          <cell r="C4057">
            <v>2015</v>
          </cell>
          <cell r="D4057" t="str">
            <v>BOP WEST</v>
          </cell>
          <cell r="E4057" t="str">
            <v>2L</v>
          </cell>
          <cell r="G4057">
            <v>6.5186584789796882</v>
          </cell>
        </row>
        <row r="4058">
          <cell r="A4058" t="str">
            <v>SkidSC-InL-BOP WEST-2M-</v>
          </cell>
          <cell r="B4058" t="str">
            <v>SkidSC-InL</v>
          </cell>
          <cell r="C4058">
            <v>2015</v>
          </cell>
          <cell r="D4058" t="str">
            <v>BOP WEST</v>
          </cell>
          <cell r="E4058" t="str">
            <v>2M</v>
          </cell>
          <cell r="G4058">
            <v>16.666666666666668</v>
          </cell>
        </row>
        <row r="4059">
          <cell r="A4059" t="str">
            <v>SkidSC-InL-BOP WEST-2M-</v>
          </cell>
          <cell r="B4059" t="str">
            <v>SkidSC-InL</v>
          </cell>
          <cell r="C4059">
            <v>2015</v>
          </cell>
          <cell r="D4059" t="str">
            <v>BOP WEST</v>
          </cell>
          <cell r="E4059" t="str">
            <v>2M</v>
          </cell>
          <cell r="G4059">
            <v>16.666666666666668</v>
          </cell>
        </row>
        <row r="4060">
          <cell r="A4060" t="str">
            <v>SkidSC-InL-BOP WEST-3-</v>
          </cell>
          <cell r="B4060" t="str">
            <v>SkidSC-InL</v>
          </cell>
          <cell r="C4060">
            <v>2015</v>
          </cell>
          <cell r="D4060" t="str">
            <v>BOP WEST</v>
          </cell>
          <cell r="E4060">
            <v>3</v>
          </cell>
          <cell r="G4060">
            <v>11.647429171038825</v>
          </cell>
        </row>
        <row r="4061">
          <cell r="A4061" t="str">
            <v>SkidSC-InL-BOP WEST-3-</v>
          </cell>
          <cell r="B4061" t="str">
            <v>SkidSC-InL</v>
          </cell>
          <cell r="C4061">
            <v>2015</v>
          </cell>
          <cell r="D4061" t="str">
            <v>BOP WEST</v>
          </cell>
          <cell r="E4061">
            <v>3</v>
          </cell>
          <cell r="G4061">
            <v>11.647429171038825</v>
          </cell>
        </row>
        <row r="4062">
          <cell r="A4062" t="str">
            <v>SkidSC-InL-BOP WEST-4-</v>
          </cell>
          <cell r="B4062" t="str">
            <v>SkidSC-InL</v>
          </cell>
          <cell r="C4062">
            <v>2015</v>
          </cell>
          <cell r="D4062" t="str">
            <v>BOP WEST</v>
          </cell>
          <cell r="E4062">
            <v>4</v>
          </cell>
          <cell r="G4062">
            <v>2.807951336085162</v>
          </cell>
        </row>
        <row r="4063">
          <cell r="A4063" t="str">
            <v>SkidSC-InL-BOP WEST-4-</v>
          </cell>
          <cell r="B4063" t="str">
            <v>SkidSC-InL</v>
          </cell>
          <cell r="C4063">
            <v>2015</v>
          </cell>
          <cell r="D4063" t="str">
            <v>BOP WEST</v>
          </cell>
          <cell r="E4063">
            <v>4</v>
          </cell>
          <cell r="G4063">
            <v>2.807951336085162</v>
          </cell>
        </row>
        <row r="4064">
          <cell r="A4064" t="str">
            <v>SkidSC-InL-BOP WEST-5-</v>
          </cell>
          <cell r="B4064" t="str">
            <v>SkidSC-InL</v>
          </cell>
          <cell r="C4064">
            <v>2015</v>
          </cell>
          <cell r="D4064" t="str">
            <v>BOP WEST</v>
          </cell>
          <cell r="E4064">
            <v>5</v>
          </cell>
          <cell r="G4064">
            <v>0</v>
          </cell>
        </row>
        <row r="4065">
          <cell r="A4065" t="str">
            <v>SkidSC-InL-BOP WEST-5-</v>
          </cell>
          <cell r="B4065" t="str">
            <v>SkidSC-InL</v>
          </cell>
          <cell r="C4065">
            <v>2015</v>
          </cell>
          <cell r="D4065" t="str">
            <v>BOP WEST</v>
          </cell>
          <cell r="E4065">
            <v>5</v>
          </cell>
          <cell r="G4065">
            <v>0</v>
          </cell>
        </row>
        <row r="4066">
          <cell r="A4066" t="str">
            <v>SkidSC-InL-BOP WEST-All-</v>
          </cell>
          <cell r="B4066" t="str">
            <v>SkidSC-InL</v>
          </cell>
          <cell r="C4066">
            <v>2015</v>
          </cell>
          <cell r="D4066" t="str">
            <v>BOP WEST</v>
          </cell>
          <cell r="E4066" t="str">
            <v>All</v>
          </cell>
          <cell r="G4066">
            <v>10.717461185965393</v>
          </cell>
        </row>
        <row r="4067">
          <cell r="A4067" t="str">
            <v>SkidSC-InL-BOP WEST-All-</v>
          </cell>
          <cell r="B4067" t="str">
            <v>SkidSC-InL</v>
          </cell>
          <cell r="C4067">
            <v>2015</v>
          </cell>
          <cell r="D4067" t="str">
            <v>BOP WEST</v>
          </cell>
          <cell r="E4067" t="str">
            <v>All</v>
          </cell>
          <cell r="G4067">
            <v>10.717461185965393</v>
          </cell>
        </row>
        <row r="4068">
          <cell r="A4068" t="str">
            <v>SkidSC-InL-CENTRAL WAIKATO-1-</v>
          </cell>
          <cell r="B4068" t="str">
            <v>SkidSC-InL</v>
          </cell>
          <cell r="C4068">
            <v>2015</v>
          </cell>
          <cell r="D4068" t="str">
            <v>CENTRAL WAIKATO</v>
          </cell>
          <cell r="E4068">
            <v>1</v>
          </cell>
          <cell r="G4068">
            <v>65.517241379310349</v>
          </cell>
        </row>
        <row r="4069">
          <cell r="A4069" t="str">
            <v>SkidSC-InL-CENTRAL WAIKATO-1-</v>
          </cell>
          <cell r="B4069" t="str">
            <v>SkidSC-InL</v>
          </cell>
          <cell r="C4069">
            <v>2015</v>
          </cell>
          <cell r="D4069" t="str">
            <v>CENTRAL WAIKATO</v>
          </cell>
          <cell r="E4069">
            <v>1</v>
          </cell>
          <cell r="G4069">
            <v>65.517241379310349</v>
          </cell>
        </row>
        <row r="4070">
          <cell r="A4070" t="str">
            <v>SkidSC-InL-CENTRAL WAIKATO-2-</v>
          </cell>
          <cell r="B4070" t="str">
            <v>SkidSC-InL</v>
          </cell>
          <cell r="C4070">
            <v>2015</v>
          </cell>
          <cell r="D4070" t="str">
            <v>CENTRAL WAIKATO</v>
          </cell>
          <cell r="E4070">
            <v>2</v>
          </cell>
          <cell r="G4070">
            <v>39.467079617664332</v>
          </cell>
        </row>
        <row r="4071">
          <cell r="A4071" t="str">
            <v>SkidSC-InL-CENTRAL WAIKATO-2-</v>
          </cell>
          <cell r="B4071" t="str">
            <v>SkidSC-InL</v>
          </cell>
          <cell r="C4071">
            <v>2015</v>
          </cell>
          <cell r="D4071" t="str">
            <v>CENTRAL WAIKATO</v>
          </cell>
          <cell r="E4071">
            <v>2</v>
          </cell>
          <cell r="G4071">
            <v>39.467079617664332</v>
          </cell>
        </row>
        <row r="4072">
          <cell r="A4072" t="str">
            <v>SkidSC-InL-CENTRAL WAIKATO-2H-</v>
          </cell>
          <cell r="B4072" t="str">
            <v>SkidSC-InL</v>
          </cell>
          <cell r="C4072">
            <v>2015</v>
          </cell>
          <cell r="D4072" t="str">
            <v>CENTRAL WAIKATO</v>
          </cell>
          <cell r="E4072" t="str">
            <v>2H</v>
          </cell>
          <cell r="G4072">
            <v>76.152832674571812</v>
          </cell>
        </row>
        <row r="4073">
          <cell r="A4073" t="str">
            <v>SkidSC-InL-CENTRAL WAIKATO-2H-</v>
          </cell>
          <cell r="B4073" t="str">
            <v>SkidSC-InL</v>
          </cell>
          <cell r="C4073">
            <v>2015</v>
          </cell>
          <cell r="D4073" t="str">
            <v>CENTRAL WAIKATO</v>
          </cell>
          <cell r="E4073" t="str">
            <v>2H</v>
          </cell>
          <cell r="G4073">
            <v>76.152832674571812</v>
          </cell>
        </row>
        <row r="4074">
          <cell r="A4074" t="str">
            <v>SkidSC-InL-CENTRAL WAIKATO-2L-</v>
          </cell>
          <cell r="B4074" t="str">
            <v>SkidSC-InL</v>
          </cell>
          <cell r="C4074">
            <v>2015</v>
          </cell>
          <cell r="D4074" t="str">
            <v>CENTRAL WAIKATO</v>
          </cell>
          <cell r="E4074" t="str">
            <v>2L</v>
          </cell>
          <cell r="G4074">
            <v>11.210877373011801</v>
          </cell>
        </row>
        <row r="4075">
          <cell r="A4075" t="str">
            <v>SkidSC-InL-CENTRAL WAIKATO-2L-</v>
          </cell>
          <cell r="B4075" t="str">
            <v>SkidSC-InL</v>
          </cell>
          <cell r="C4075">
            <v>2015</v>
          </cell>
          <cell r="D4075" t="str">
            <v>CENTRAL WAIKATO</v>
          </cell>
          <cell r="E4075" t="str">
            <v>2L</v>
          </cell>
          <cell r="G4075">
            <v>11.210877373011801</v>
          </cell>
        </row>
        <row r="4076">
          <cell r="A4076" t="str">
            <v>SkidSC-InL-CENTRAL WAIKATO-2M-</v>
          </cell>
          <cell r="B4076" t="str">
            <v>SkidSC-InL</v>
          </cell>
          <cell r="C4076">
            <v>2015</v>
          </cell>
          <cell r="D4076" t="str">
            <v>CENTRAL WAIKATO</v>
          </cell>
          <cell r="E4076" t="str">
            <v>2M</v>
          </cell>
          <cell r="G4076">
            <v>8.3333333333333339</v>
          </cell>
        </row>
        <row r="4077">
          <cell r="A4077" t="str">
            <v>SkidSC-InL-CENTRAL WAIKATO-2M-</v>
          </cell>
          <cell r="B4077" t="str">
            <v>SkidSC-InL</v>
          </cell>
          <cell r="C4077">
            <v>2015</v>
          </cell>
          <cell r="D4077" t="str">
            <v>CENTRAL WAIKATO</v>
          </cell>
          <cell r="E4077" t="str">
            <v>2M</v>
          </cell>
          <cell r="G4077">
            <v>8.3333333333333339</v>
          </cell>
        </row>
        <row r="4078">
          <cell r="A4078" t="str">
            <v>SkidSC-InL-CENTRAL WAIKATO-3-</v>
          </cell>
          <cell r="B4078" t="str">
            <v>SkidSC-InL</v>
          </cell>
          <cell r="C4078">
            <v>2015</v>
          </cell>
          <cell r="D4078" t="str">
            <v>CENTRAL WAIKATO</v>
          </cell>
          <cell r="E4078">
            <v>3</v>
          </cell>
          <cell r="G4078">
            <v>33.265911542610574</v>
          </cell>
        </row>
        <row r="4079">
          <cell r="A4079" t="str">
            <v>SkidSC-InL-CENTRAL WAIKATO-3-</v>
          </cell>
          <cell r="B4079" t="str">
            <v>SkidSC-InL</v>
          </cell>
          <cell r="C4079">
            <v>2015</v>
          </cell>
          <cell r="D4079" t="str">
            <v>CENTRAL WAIKATO</v>
          </cell>
          <cell r="E4079">
            <v>3</v>
          </cell>
          <cell r="G4079">
            <v>33.265911542610574</v>
          </cell>
        </row>
        <row r="4080">
          <cell r="A4080" t="str">
            <v>SkidSC-InL-CENTRAL WAIKATO-4-</v>
          </cell>
          <cell r="B4080" t="str">
            <v>SkidSC-InL</v>
          </cell>
          <cell r="C4080">
            <v>2015</v>
          </cell>
          <cell r="D4080" t="str">
            <v>CENTRAL WAIKATO</v>
          </cell>
          <cell r="E4080">
            <v>4</v>
          </cell>
          <cell r="G4080">
            <v>8.0665943739235821</v>
          </cell>
        </row>
        <row r="4081">
          <cell r="A4081" t="str">
            <v>SkidSC-InL-CENTRAL WAIKATO-4-</v>
          </cell>
          <cell r="B4081" t="str">
            <v>SkidSC-InL</v>
          </cell>
          <cell r="C4081">
            <v>2015</v>
          </cell>
          <cell r="D4081" t="str">
            <v>CENTRAL WAIKATO</v>
          </cell>
          <cell r="E4081">
            <v>4</v>
          </cell>
          <cell r="G4081">
            <v>8.0665943739235821</v>
          </cell>
        </row>
        <row r="4082">
          <cell r="A4082" t="str">
            <v>SkidSC-InL-CENTRAL WAIKATO-5-</v>
          </cell>
          <cell r="B4082" t="str">
            <v>SkidSC-InL</v>
          </cell>
          <cell r="C4082">
            <v>2015</v>
          </cell>
          <cell r="D4082" t="str">
            <v>CENTRAL WAIKATO</v>
          </cell>
          <cell r="E4082">
            <v>5</v>
          </cell>
          <cell r="G4082">
            <v>7.8947368421052628</v>
          </cell>
        </row>
        <row r="4083">
          <cell r="A4083" t="str">
            <v>SkidSC-InL-CENTRAL WAIKATO-5-</v>
          </cell>
          <cell r="B4083" t="str">
            <v>SkidSC-InL</v>
          </cell>
          <cell r="C4083">
            <v>2015</v>
          </cell>
          <cell r="D4083" t="str">
            <v>CENTRAL WAIKATO</v>
          </cell>
          <cell r="E4083">
            <v>5</v>
          </cell>
          <cell r="G4083">
            <v>7.8947368421052628</v>
          </cell>
        </row>
        <row r="4084">
          <cell r="A4084" t="str">
            <v>SkidSC-InL-CENTRAL WAIKATO-All-</v>
          </cell>
          <cell r="B4084" t="str">
            <v>SkidSC-InL</v>
          </cell>
          <cell r="C4084">
            <v>2015</v>
          </cell>
          <cell r="D4084" t="str">
            <v>CENTRAL WAIKATO</v>
          </cell>
          <cell r="E4084" t="str">
            <v>All</v>
          </cell>
          <cell r="G4084">
            <v>15.799590070598953</v>
          </cell>
        </row>
        <row r="4085">
          <cell r="A4085" t="str">
            <v>SkidSC-InL-CENTRAL WAIKATO-All-</v>
          </cell>
          <cell r="B4085" t="str">
            <v>SkidSC-InL</v>
          </cell>
          <cell r="C4085">
            <v>2015</v>
          </cell>
          <cell r="D4085" t="str">
            <v>CENTRAL WAIKATO</v>
          </cell>
          <cell r="E4085" t="str">
            <v>All</v>
          </cell>
          <cell r="G4085">
            <v>15.799590070598953</v>
          </cell>
        </row>
        <row r="4086">
          <cell r="A4086" t="str">
            <v>SkidSC-InL-COASTAL OTAGO-1-</v>
          </cell>
          <cell r="B4086" t="str">
            <v>SkidSC-InL</v>
          </cell>
          <cell r="C4086">
            <v>2015</v>
          </cell>
          <cell r="D4086" t="str">
            <v>COASTAL OTAGO</v>
          </cell>
          <cell r="E4086">
            <v>1</v>
          </cell>
          <cell r="G4086">
            <v>84.274193548387103</v>
          </cell>
        </row>
        <row r="4087">
          <cell r="A4087" t="str">
            <v>SkidSC-InL-COASTAL OTAGO-1-</v>
          </cell>
          <cell r="B4087" t="str">
            <v>SkidSC-InL</v>
          </cell>
          <cell r="C4087">
            <v>2015</v>
          </cell>
          <cell r="D4087" t="str">
            <v>COASTAL OTAGO</v>
          </cell>
          <cell r="E4087">
            <v>1</v>
          </cell>
          <cell r="G4087">
            <v>84.274193548387103</v>
          </cell>
        </row>
        <row r="4088">
          <cell r="A4088" t="str">
            <v>SkidSC-InL-COASTAL OTAGO-2-</v>
          </cell>
          <cell r="B4088" t="str">
            <v>SkidSC-InL</v>
          </cell>
          <cell r="C4088">
            <v>2015</v>
          </cell>
          <cell r="D4088" t="str">
            <v>COASTAL OTAGO</v>
          </cell>
          <cell r="E4088">
            <v>2</v>
          </cell>
          <cell r="G4088">
            <v>35.259285061174729</v>
          </cell>
        </row>
        <row r="4089">
          <cell r="A4089" t="str">
            <v>SkidSC-InL-COASTAL OTAGO-2-</v>
          </cell>
          <cell r="B4089" t="str">
            <v>SkidSC-InL</v>
          </cell>
          <cell r="C4089">
            <v>2015</v>
          </cell>
          <cell r="D4089" t="str">
            <v>COASTAL OTAGO</v>
          </cell>
          <cell r="E4089">
            <v>2</v>
          </cell>
          <cell r="G4089">
            <v>35.259285061174729</v>
          </cell>
        </row>
        <row r="4090">
          <cell r="A4090" t="str">
            <v>SkidSC-InL-COASTAL OTAGO-2H-</v>
          </cell>
          <cell r="B4090" t="str">
            <v>SkidSC-InL</v>
          </cell>
          <cell r="C4090">
            <v>2015</v>
          </cell>
          <cell r="D4090" t="str">
            <v>COASTAL OTAGO</v>
          </cell>
          <cell r="E4090" t="str">
            <v>2H</v>
          </cell>
          <cell r="G4090">
            <v>71.946414499605993</v>
          </cell>
        </row>
        <row r="4091">
          <cell r="A4091" t="str">
            <v>SkidSC-InL-COASTAL OTAGO-2H-</v>
          </cell>
          <cell r="B4091" t="str">
            <v>SkidSC-InL</v>
          </cell>
          <cell r="C4091">
            <v>2015</v>
          </cell>
          <cell r="D4091" t="str">
            <v>COASTAL OTAGO</v>
          </cell>
          <cell r="E4091" t="str">
            <v>2H</v>
          </cell>
          <cell r="G4091">
            <v>71.946414499605993</v>
          </cell>
        </row>
        <row r="4092">
          <cell r="A4092" t="str">
            <v>SkidSC-InL-COASTAL OTAGO-2L-</v>
          </cell>
          <cell r="B4092" t="str">
            <v>SkidSC-InL</v>
          </cell>
          <cell r="C4092">
            <v>2015</v>
          </cell>
          <cell r="D4092" t="str">
            <v>COASTAL OTAGO</v>
          </cell>
          <cell r="E4092" t="str">
            <v>2L</v>
          </cell>
          <cell r="G4092">
            <v>2.5196335078534031</v>
          </cell>
        </row>
        <row r="4093">
          <cell r="A4093" t="str">
            <v>SkidSC-InL-COASTAL OTAGO-2L-</v>
          </cell>
          <cell r="B4093" t="str">
            <v>SkidSC-InL</v>
          </cell>
          <cell r="C4093">
            <v>2015</v>
          </cell>
          <cell r="D4093" t="str">
            <v>COASTAL OTAGO</v>
          </cell>
          <cell r="E4093" t="str">
            <v>2L</v>
          </cell>
          <cell r="G4093">
            <v>2.5196335078534031</v>
          </cell>
        </row>
        <row r="4094">
          <cell r="A4094" t="str">
            <v>SkidSC-InL-COASTAL OTAGO-2M-</v>
          </cell>
          <cell r="B4094" t="str">
            <v>SkidSC-InL</v>
          </cell>
          <cell r="C4094">
            <v>2015</v>
          </cell>
          <cell r="D4094" t="str">
            <v>COASTAL OTAGO</v>
          </cell>
          <cell r="E4094" t="str">
            <v>2M</v>
          </cell>
          <cell r="G4094">
            <v>13.962264150943396</v>
          </cell>
        </row>
        <row r="4095">
          <cell r="A4095" t="str">
            <v>SkidSC-InL-COASTAL OTAGO-2M-</v>
          </cell>
          <cell r="B4095" t="str">
            <v>SkidSC-InL</v>
          </cell>
          <cell r="C4095">
            <v>2015</v>
          </cell>
          <cell r="D4095" t="str">
            <v>COASTAL OTAGO</v>
          </cell>
          <cell r="E4095" t="str">
            <v>2M</v>
          </cell>
          <cell r="G4095">
            <v>13.962264150943396</v>
          </cell>
        </row>
        <row r="4096">
          <cell r="A4096" t="str">
            <v>SkidSC-InL-COASTAL OTAGO-3-</v>
          </cell>
          <cell r="B4096" t="str">
            <v>SkidSC-InL</v>
          </cell>
          <cell r="C4096">
            <v>2015</v>
          </cell>
          <cell r="D4096" t="str">
            <v>COASTAL OTAGO</v>
          </cell>
          <cell r="E4096">
            <v>3</v>
          </cell>
          <cell r="G4096">
            <v>18.710816777041941</v>
          </cell>
        </row>
        <row r="4097">
          <cell r="A4097" t="str">
            <v>SkidSC-InL-COASTAL OTAGO-3-</v>
          </cell>
          <cell r="B4097" t="str">
            <v>SkidSC-InL</v>
          </cell>
          <cell r="C4097">
            <v>2015</v>
          </cell>
          <cell r="D4097" t="str">
            <v>COASTAL OTAGO</v>
          </cell>
          <cell r="E4097">
            <v>3</v>
          </cell>
          <cell r="G4097">
            <v>18.710816777041941</v>
          </cell>
        </row>
        <row r="4098">
          <cell r="A4098" t="str">
            <v>SkidSC-InL-COASTAL OTAGO-4-</v>
          </cell>
          <cell r="B4098" t="str">
            <v>SkidSC-InL</v>
          </cell>
          <cell r="C4098">
            <v>2015</v>
          </cell>
          <cell r="D4098" t="str">
            <v>COASTAL OTAGO</v>
          </cell>
          <cell r="E4098">
            <v>4</v>
          </cell>
          <cell r="G4098">
            <v>5.1281338595808545</v>
          </cell>
        </row>
        <row r="4099">
          <cell r="A4099" t="str">
            <v>SkidSC-InL-COASTAL OTAGO-4-</v>
          </cell>
          <cell r="B4099" t="str">
            <v>SkidSC-InL</v>
          </cell>
          <cell r="C4099">
            <v>2015</v>
          </cell>
          <cell r="D4099" t="str">
            <v>COASTAL OTAGO</v>
          </cell>
          <cell r="E4099">
            <v>4</v>
          </cell>
          <cell r="G4099">
            <v>5.1281338595808545</v>
          </cell>
        </row>
        <row r="4100">
          <cell r="A4100" t="str">
            <v>SkidSC-InL-COASTAL OTAGO-5-</v>
          </cell>
          <cell r="B4100" t="str">
            <v>SkidSC-InL</v>
          </cell>
          <cell r="C4100">
            <v>2015</v>
          </cell>
          <cell r="D4100" t="str">
            <v>COASTAL OTAGO</v>
          </cell>
          <cell r="E4100">
            <v>5</v>
          </cell>
          <cell r="G4100">
            <v>2.9036295369211516</v>
          </cell>
        </row>
        <row r="4101">
          <cell r="A4101" t="str">
            <v>SkidSC-InL-COASTAL OTAGO-5-</v>
          </cell>
          <cell r="B4101" t="str">
            <v>SkidSC-InL</v>
          </cell>
          <cell r="C4101">
            <v>2015</v>
          </cell>
          <cell r="D4101" t="str">
            <v>COASTAL OTAGO</v>
          </cell>
          <cell r="E4101">
            <v>5</v>
          </cell>
          <cell r="G4101">
            <v>2.9036295369211516</v>
          </cell>
        </row>
        <row r="4102">
          <cell r="A4102" t="str">
            <v>SkidSC-InL-COASTAL OTAGO-All-</v>
          </cell>
          <cell r="B4102" t="str">
            <v>SkidSC-InL</v>
          </cell>
          <cell r="C4102">
            <v>2015</v>
          </cell>
          <cell r="D4102" t="str">
            <v>COASTAL OTAGO</v>
          </cell>
          <cell r="E4102" t="str">
            <v>All</v>
          </cell>
          <cell r="G4102">
            <v>12.179889202466812</v>
          </cell>
        </row>
        <row r="4103">
          <cell r="A4103" t="str">
            <v>SkidSC-InL-COASTAL OTAGO-All-</v>
          </cell>
          <cell r="B4103" t="str">
            <v>SkidSC-InL</v>
          </cell>
          <cell r="C4103">
            <v>2015</v>
          </cell>
          <cell r="D4103" t="str">
            <v>COASTAL OTAGO</v>
          </cell>
          <cell r="E4103" t="str">
            <v>All</v>
          </cell>
          <cell r="G4103">
            <v>12.179889202466812</v>
          </cell>
        </row>
        <row r="4104">
          <cell r="A4104" t="str">
            <v>SkidSC-InL-EAST WAIKATO-1-</v>
          </cell>
          <cell r="B4104" t="str">
            <v>SkidSC-InL</v>
          </cell>
          <cell r="C4104">
            <v>2015</v>
          </cell>
          <cell r="D4104" t="str">
            <v>EAST WAIKATO</v>
          </cell>
          <cell r="E4104">
            <v>1</v>
          </cell>
          <cell r="G4104">
            <v>89.419087136929463</v>
          </cell>
        </row>
        <row r="4105">
          <cell r="A4105" t="str">
            <v>SkidSC-InL-EAST WAIKATO-1-</v>
          </cell>
          <cell r="B4105" t="str">
            <v>SkidSC-InL</v>
          </cell>
          <cell r="C4105">
            <v>2015</v>
          </cell>
          <cell r="D4105" t="str">
            <v>EAST WAIKATO</v>
          </cell>
          <cell r="E4105">
            <v>1</v>
          </cell>
          <cell r="G4105">
            <v>89.419087136929463</v>
          </cell>
        </row>
        <row r="4106">
          <cell r="A4106" t="str">
            <v>SkidSC-InL-EAST WAIKATO-2-</v>
          </cell>
          <cell r="B4106" t="str">
            <v>SkidSC-InL</v>
          </cell>
          <cell r="C4106">
            <v>2015</v>
          </cell>
          <cell r="D4106" t="str">
            <v>EAST WAIKATO</v>
          </cell>
          <cell r="E4106">
            <v>2</v>
          </cell>
          <cell r="G4106">
            <v>71.002965758964677</v>
          </cell>
        </row>
        <row r="4107">
          <cell r="A4107" t="str">
            <v>SkidSC-InL-EAST WAIKATO-2-</v>
          </cell>
          <cell r="B4107" t="str">
            <v>SkidSC-InL</v>
          </cell>
          <cell r="C4107">
            <v>2015</v>
          </cell>
          <cell r="D4107" t="str">
            <v>EAST WAIKATO</v>
          </cell>
          <cell r="E4107">
            <v>2</v>
          </cell>
          <cell r="G4107">
            <v>71.002965758964677</v>
          </cell>
        </row>
        <row r="4108">
          <cell r="A4108" t="str">
            <v>SkidSC-InL-EAST WAIKATO-2H-</v>
          </cell>
          <cell r="B4108" t="str">
            <v>SkidSC-InL</v>
          </cell>
          <cell r="C4108">
            <v>2015</v>
          </cell>
          <cell r="D4108" t="str">
            <v>EAST WAIKATO</v>
          </cell>
          <cell r="E4108" t="str">
            <v>2H</v>
          </cell>
          <cell r="G4108">
            <v>88.74949413193039</v>
          </cell>
        </row>
        <row r="4109">
          <cell r="A4109" t="str">
            <v>SkidSC-InL-EAST WAIKATO-2H-</v>
          </cell>
          <cell r="B4109" t="str">
            <v>SkidSC-InL</v>
          </cell>
          <cell r="C4109">
            <v>2015</v>
          </cell>
          <cell r="D4109" t="str">
            <v>EAST WAIKATO</v>
          </cell>
          <cell r="E4109" t="str">
            <v>2H</v>
          </cell>
          <cell r="G4109">
            <v>88.74949413193039</v>
          </cell>
        </row>
        <row r="4110">
          <cell r="A4110" t="str">
            <v>SkidSC-InL-EAST WAIKATO-2L-</v>
          </cell>
          <cell r="B4110" t="str">
            <v>SkidSC-InL</v>
          </cell>
          <cell r="C4110">
            <v>2015</v>
          </cell>
          <cell r="D4110" t="str">
            <v>EAST WAIKATO</v>
          </cell>
          <cell r="E4110" t="str">
            <v>2L</v>
          </cell>
          <cell r="G4110">
            <v>28.079834824501031</v>
          </cell>
        </row>
        <row r="4111">
          <cell r="A4111" t="str">
            <v>SkidSC-InL-EAST WAIKATO-2L-</v>
          </cell>
          <cell r="B4111" t="str">
            <v>SkidSC-InL</v>
          </cell>
          <cell r="C4111">
            <v>2015</v>
          </cell>
          <cell r="D4111" t="str">
            <v>EAST WAIKATO</v>
          </cell>
          <cell r="E4111" t="str">
            <v>2L</v>
          </cell>
          <cell r="G4111">
            <v>28.079834824501031</v>
          </cell>
        </row>
        <row r="4112">
          <cell r="A4112" t="str">
            <v>SkidSC-InL-EAST WAIKATO-2M-</v>
          </cell>
          <cell r="B4112" t="str">
            <v>SkidSC-InL</v>
          </cell>
          <cell r="C4112">
            <v>2015</v>
          </cell>
          <cell r="D4112" t="str">
            <v>EAST WAIKATO</v>
          </cell>
          <cell r="E4112" t="str">
            <v>2M</v>
          </cell>
          <cell r="G4112">
            <v>44.558521560574945</v>
          </cell>
        </row>
        <row r="4113">
          <cell r="A4113" t="str">
            <v>SkidSC-InL-EAST WAIKATO-2M-</v>
          </cell>
          <cell r="B4113" t="str">
            <v>SkidSC-InL</v>
          </cell>
          <cell r="C4113">
            <v>2015</v>
          </cell>
          <cell r="D4113" t="str">
            <v>EAST WAIKATO</v>
          </cell>
          <cell r="E4113" t="str">
            <v>2M</v>
          </cell>
          <cell r="G4113">
            <v>44.558521560574945</v>
          </cell>
        </row>
        <row r="4114">
          <cell r="A4114" t="str">
            <v>SkidSC-InL-EAST WAIKATO-3-</v>
          </cell>
          <cell r="B4114" t="str">
            <v>SkidSC-InL</v>
          </cell>
          <cell r="C4114">
            <v>2015</v>
          </cell>
          <cell r="D4114" t="str">
            <v>EAST WAIKATO</v>
          </cell>
          <cell r="E4114">
            <v>3</v>
          </cell>
          <cell r="G4114">
            <v>46.102681355227602</v>
          </cell>
        </row>
        <row r="4115">
          <cell r="A4115" t="str">
            <v>SkidSC-InL-EAST WAIKATO-3-</v>
          </cell>
          <cell r="B4115" t="str">
            <v>SkidSC-InL</v>
          </cell>
          <cell r="C4115">
            <v>2015</v>
          </cell>
          <cell r="D4115" t="str">
            <v>EAST WAIKATO</v>
          </cell>
          <cell r="E4115">
            <v>3</v>
          </cell>
          <cell r="G4115">
            <v>46.102681355227602</v>
          </cell>
        </row>
        <row r="4116">
          <cell r="A4116" t="str">
            <v>SkidSC-InL-EAST WAIKATO-3H-</v>
          </cell>
          <cell r="B4116" t="str">
            <v>SkidSC-InL</v>
          </cell>
          <cell r="C4116">
            <v>2015</v>
          </cell>
          <cell r="D4116" t="str">
            <v>EAST WAIKATO</v>
          </cell>
          <cell r="E4116" t="str">
            <v>3H</v>
          </cell>
          <cell r="G4116">
            <v>54.509177972865125</v>
          </cell>
        </row>
        <row r="4117">
          <cell r="A4117" t="str">
            <v>SkidSC-InL-EAST WAIKATO-3H-</v>
          </cell>
          <cell r="B4117" t="str">
            <v>SkidSC-InL</v>
          </cell>
          <cell r="C4117">
            <v>2015</v>
          </cell>
          <cell r="D4117" t="str">
            <v>EAST WAIKATO</v>
          </cell>
          <cell r="E4117" t="str">
            <v>3H</v>
          </cell>
          <cell r="G4117">
            <v>54.509177972865125</v>
          </cell>
        </row>
        <row r="4118">
          <cell r="A4118" t="str">
            <v>SkidSC-InL-EAST WAIKATO-4-</v>
          </cell>
          <cell r="B4118" t="str">
            <v>SkidSC-InL</v>
          </cell>
          <cell r="C4118">
            <v>2015</v>
          </cell>
          <cell r="D4118" t="str">
            <v>EAST WAIKATO</v>
          </cell>
          <cell r="E4118">
            <v>4</v>
          </cell>
          <cell r="G4118">
            <v>22.283226665800331</v>
          </cell>
        </row>
        <row r="4119">
          <cell r="A4119" t="str">
            <v>SkidSC-InL-EAST WAIKATO-4-</v>
          </cell>
          <cell r="B4119" t="str">
            <v>SkidSC-InL</v>
          </cell>
          <cell r="C4119">
            <v>2015</v>
          </cell>
          <cell r="D4119" t="str">
            <v>EAST WAIKATO</v>
          </cell>
          <cell r="E4119">
            <v>4</v>
          </cell>
          <cell r="G4119">
            <v>22.283226665800331</v>
          </cell>
        </row>
        <row r="4120">
          <cell r="A4120" t="str">
            <v>SkidSC-InL-EAST WAIKATO-5-</v>
          </cell>
          <cell r="B4120" t="str">
            <v>SkidSC-InL</v>
          </cell>
          <cell r="C4120">
            <v>2015</v>
          </cell>
          <cell r="D4120" t="str">
            <v>EAST WAIKATO</v>
          </cell>
          <cell r="E4120">
            <v>5</v>
          </cell>
          <cell r="G4120">
            <v>8</v>
          </cell>
        </row>
        <row r="4121">
          <cell r="A4121" t="str">
            <v>SkidSC-InL-EAST WAIKATO-5-</v>
          </cell>
          <cell r="B4121" t="str">
            <v>SkidSC-InL</v>
          </cell>
          <cell r="C4121">
            <v>2015</v>
          </cell>
          <cell r="D4121" t="str">
            <v>EAST WAIKATO</v>
          </cell>
          <cell r="E4121">
            <v>5</v>
          </cell>
          <cell r="G4121">
            <v>8</v>
          </cell>
        </row>
        <row r="4122">
          <cell r="A4122" t="str">
            <v>SkidSC-InL-EAST WAIKATO-All-</v>
          </cell>
          <cell r="B4122" t="str">
            <v>SkidSC-InL</v>
          </cell>
          <cell r="C4122">
            <v>2015</v>
          </cell>
          <cell r="D4122" t="str">
            <v>EAST WAIKATO</v>
          </cell>
          <cell r="E4122" t="str">
            <v>All</v>
          </cell>
          <cell r="G4122">
            <v>37.97607669360211</v>
          </cell>
        </row>
        <row r="4123">
          <cell r="A4123" t="str">
            <v>SkidSC-InL-EAST WAIKATO-All-</v>
          </cell>
          <cell r="B4123" t="str">
            <v>SkidSC-InL</v>
          </cell>
          <cell r="C4123">
            <v>2015</v>
          </cell>
          <cell r="D4123" t="str">
            <v>EAST WAIKATO</v>
          </cell>
          <cell r="E4123" t="str">
            <v>All</v>
          </cell>
          <cell r="G4123">
            <v>37.97607669360211</v>
          </cell>
        </row>
        <row r="4124">
          <cell r="A4124" t="str">
            <v>SkidSC-InL-EAST WHANGANUI-1-</v>
          </cell>
          <cell r="B4124" t="str">
            <v>SkidSC-InL</v>
          </cell>
          <cell r="C4124">
            <v>2015</v>
          </cell>
          <cell r="D4124" t="str">
            <v>EAST WHANGANUI</v>
          </cell>
          <cell r="E4124">
            <v>1</v>
          </cell>
          <cell r="G4124">
            <v>80.968858131487892</v>
          </cell>
        </row>
        <row r="4125">
          <cell r="A4125" t="str">
            <v>SkidSC-InL-EAST WHANGANUI-1-</v>
          </cell>
          <cell r="B4125" t="str">
            <v>SkidSC-InL</v>
          </cell>
          <cell r="C4125">
            <v>2015</v>
          </cell>
          <cell r="D4125" t="str">
            <v>EAST WHANGANUI</v>
          </cell>
          <cell r="E4125">
            <v>1</v>
          </cell>
          <cell r="G4125">
            <v>80.968858131487892</v>
          </cell>
        </row>
        <row r="4126">
          <cell r="A4126" t="str">
            <v>SkidSC-InL-EAST WHANGANUI-2-</v>
          </cell>
          <cell r="B4126" t="str">
            <v>SkidSC-InL</v>
          </cell>
          <cell r="C4126">
            <v>2015</v>
          </cell>
          <cell r="D4126" t="str">
            <v>EAST WHANGANUI</v>
          </cell>
          <cell r="E4126">
            <v>2</v>
          </cell>
          <cell r="G4126">
            <v>63.226222263143356</v>
          </cell>
        </row>
        <row r="4127">
          <cell r="A4127" t="str">
            <v>SkidSC-InL-EAST WHANGANUI-2-</v>
          </cell>
          <cell r="B4127" t="str">
            <v>SkidSC-InL</v>
          </cell>
          <cell r="C4127">
            <v>2015</v>
          </cell>
          <cell r="D4127" t="str">
            <v>EAST WHANGANUI</v>
          </cell>
          <cell r="E4127">
            <v>2</v>
          </cell>
          <cell r="G4127">
            <v>63.226222263143356</v>
          </cell>
        </row>
        <row r="4128">
          <cell r="A4128" t="str">
            <v>SkidSC-InL-EAST WHANGANUI-2H-</v>
          </cell>
          <cell r="B4128" t="str">
            <v>SkidSC-InL</v>
          </cell>
          <cell r="C4128">
            <v>2015</v>
          </cell>
          <cell r="D4128" t="str">
            <v>EAST WHANGANUI</v>
          </cell>
          <cell r="E4128" t="str">
            <v>2H</v>
          </cell>
          <cell r="G4128">
            <v>82.278481012658233</v>
          </cell>
        </row>
        <row r="4129">
          <cell r="A4129" t="str">
            <v>SkidSC-InL-EAST WHANGANUI-2H-</v>
          </cell>
          <cell r="B4129" t="str">
            <v>SkidSC-InL</v>
          </cell>
          <cell r="C4129">
            <v>2015</v>
          </cell>
          <cell r="D4129" t="str">
            <v>EAST WHANGANUI</v>
          </cell>
          <cell r="E4129" t="str">
            <v>2H</v>
          </cell>
          <cell r="G4129">
            <v>82.278481012658233</v>
          </cell>
        </row>
        <row r="4130">
          <cell r="A4130" t="str">
            <v>SkidSC-InL-EAST WHANGANUI-2L-</v>
          </cell>
          <cell r="B4130" t="str">
            <v>SkidSC-InL</v>
          </cell>
          <cell r="C4130">
            <v>2015</v>
          </cell>
          <cell r="D4130" t="str">
            <v>EAST WHANGANUI</v>
          </cell>
          <cell r="E4130" t="str">
            <v>2L</v>
          </cell>
          <cell r="G4130">
            <v>7.8325455773126267</v>
          </cell>
        </row>
        <row r="4131">
          <cell r="A4131" t="str">
            <v>SkidSC-InL-EAST WHANGANUI-2L-</v>
          </cell>
          <cell r="B4131" t="str">
            <v>SkidSC-InL</v>
          </cell>
          <cell r="C4131">
            <v>2015</v>
          </cell>
          <cell r="D4131" t="str">
            <v>EAST WHANGANUI</v>
          </cell>
          <cell r="E4131" t="str">
            <v>2L</v>
          </cell>
          <cell r="G4131">
            <v>7.8325455773126267</v>
          </cell>
        </row>
        <row r="4132">
          <cell r="A4132" t="str">
            <v>SkidSC-InL-EAST WHANGANUI-2M-</v>
          </cell>
          <cell r="B4132" t="str">
            <v>SkidSC-InL</v>
          </cell>
          <cell r="C4132">
            <v>2015</v>
          </cell>
          <cell r="D4132" t="str">
            <v>EAST WHANGANUI</v>
          </cell>
          <cell r="E4132" t="str">
            <v>2M</v>
          </cell>
          <cell r="G4132">
            <v>12.048192771084338</v>
          </cell>
        </row>
        <row r="4133">
          <cell r="A4133" t="str">
            <v>SkidSC-InL-EAST WHANGANUI-2M-</v>
          </cell>
          <cell r="B4133" t="str">
            <v>SkidSC-InL</v>
          </cell>
          <cell r="C4133">
            <v>2015</v>
          </cell>
          <cell r="D4133" t="str">
            <v>EAST WHANGANUI</v>
          </cell>
          <cell r="E4133" t="str">
            <v>2M</v>
          </cell>
          <cell r="G4133">
            <v>12.048192771084338</v>
          </cell>
        </row>
        <row r="4134">
          <cell r="A4134" t="str">
            <v>SkidSC-InL-EAST WHANGANUI-3-</v>
          </cell>
          <cell r="B4134" t="str">
            <v>SkidSC-InL</v>
          </cell>
          <cell r="C4134">
            <v>2015</v>
          </cell>
          <cell r="D4134" t="str">
            <v>EAST WHANGANUI</v>
          </cell>
          <cell r="E4134">
            <v>3</v>
          </cell>
          <cell r="G4134">
            <v>30.307056392087393</v>
          </cell>
        </row>
        <row r="4135">
          <cell r="A4135" t="str">
            <v>SkidSC-InL-EAST WHANGANUI-3-</v>
          </cell>
          <cell r="B4135" t="str">
            <v>SkidSC-InL</v>
          </cell>
          <cell r="C4135">
            <v>2015</v>
          </cell>
          <cell r="D4135" t="str">
            <v>EAST WHANGANUI</v>
          </cell>
          <cell r="E4135">
            <v>3</v>
          </cell>
          <cell r="G4135">
            <v>30.307056392087393</v>
          </cell>
        </row>
        <row r="4136">
          <cell r="A4136" t="str">
            <v>SkidSC-InL-EAST WHANGANUI-4-</v>
          </cell>
          <cell r="B4136" t="str">
            <v>SkidSC-InL</v>
          </cell>
          <cell r="C4136">
            <v>2015</v>
          </cell>
          <cell r="D4136" t="str">
            <v>EAST WHANGANUI</v>
          </cell>
          <cell r="E4136">
            <v>4</v>
          </cell>
          <cell r="G4136">
            <v>5.6206994304564084</v>
          </cell>
        </row>
        <row r="4137">
          <cell r="A4137" t="str">
            <v>SkidSC-InL-EAST WHANGANUI-4-</v>
          </cell>
          <cell r="B4137" t="str">
            <v>SkidSC-InL</v>
          </cell>
          <cell r="C4137">
            <v>2015</v>
          </cell>
          <cell r="D4137" t="str">
            <v>EAST WHANGANUI</v>
          </cell>
          <cell r="E4137">
            <v>4</v>
          </cell>
          <cell r="G4137">
            <v>5.6206994304564084</v>
          </cell>
        </row>
        <row r="4138">
          <cell r="A4138" t="str">
            <v>SkidSC-InL-EAST WHANGANUI-5-</v>
          </cell>
          <cell r="B4138" t="str">
            <v>SkidSC-InL</v>
          </cell>
          <cell r="C4138">
            <v>2015</v>
          </cell>
          <cell r="D4138" t="str">
            <v>EAST WHANGANUI</v>
          </cell>
          <cell r="E4138">
            <v>5</v>
          </cell>
          <cell r="G4138">
            <v>0</v>
          </cell>
        </row>
        <row r="4139">
          <cell r="A4139" t="str">
            <v>SkidSC-InL-EAST WHANGANUI-5-</v>
          </cell>
          <cell r="B4139" t="str">
            <v>SkidSC-InL</v>
          </cell>
          <cell r="C4139">
            <v>2015</v>
          </cell>
          <cell r="D4139" t="str">
            <v>EAST WHANGANUI</v>
          </cell>
          <cell r="E4139">
            <v>5</v>
          </cell>
          <cell r="G4139">
            <v>0</v>
          </cell>
        </row>
        <row r="4140">
          <cell r="A4140" t="str">
            <v>SkidSC-InL-EAST WHANGANUI-All-</v>
          </cell>
          <cell r="B4140" t="str">
            <v>SkidSC-InL</v>
          </cell>
          <cell r="C4140">
            <v>2015</v>
          </cell>
          <cell r="D4140" t="str">
            <v>EAST WHANGANUI</v>
          </cell>
          <cell r="E4140" t="str">
            <v>All</v>
          </cell>
          <cell r="G4140">
            <v>14.683273230501934</v>
          </cell>
        </row>
        <row r="4141">
          <cell r="A4141" t="str">
            <v>SkidSC-InL-EAST WHANGANUI-All-</v>
          </cell>
          <cell r="B4141" t="str">
            <v>SkidSC-InL</v>
          </cell>
          <cell r="C4141">
            <v>2015</v>
          </cell>
          <cell r="D4141" t="str">
            <v>EAST WHANGANUI</v>
          </cell>
          <cell r="E4141" t="str">
            <v>All</v>
          </cell>
          <cell r="G4141">
            <v>14.683273230501934</v>
          </cell>
        </row>
        <row r="4142">
          <cell r="A4142" t="str">
            <v>SkidSC-InL-GISBORNE-1-</v>
          </cell>
          <cell r="B4142" t="str">
            <v>SkidSC-InL</v>
          </cell>
          <cell r="C4142">
            <v>2015</v>
          </cell>
          <cell r="D4142" t="str">
            <v>GISBORNE</v>
          </cell>
          <cell r="E4142">
            <v>1</v>
          </cell>
          <cell r="G4142">
            <v>42.18009478672986</v>
          </cell>
        </row>
        <row r="4143">
          <cell r="A4143" t="str">
            <v>SkidSC-InL-GISBORNE-1-</v>
          </cell>
          <cell r="B4143" t="str">
            <v>SkidSC-InL</v>
          </cell>
          <cell r="C4143">
            <v>2015</v>
          </cell>
          <cell r="D4143" t="str">
            <v>GISBORNE</v>
          </cell>
          <cell r="E4143">
            <v>1</v>
          </cell>
          <cell r="G4143">
            <v>42.18009478672986</v>
          </cell>
        </row>
        <row r="4144">
          <cell r="A4144" t="str">
            <v>SkidSC-InL-GISBORNE-2-</v>
          </cell>
          <cell r="B4144" t="str">
            <v>SkidSC-InL</v>
          </cell>
          <cell r="C4144">
            <v>2015</v>
          </cell>
          <cell r="D4144" t="str">
            <v>GISBORNE</v>
          </cell>
          <cell r="E4144">
            <v>2</v>
          </cell>
          <cell r="G4144">
            <v>26.074236606326568</v>
          </cell>
        </row>
        <row r="4145">
          <cell r="A4145" t="str">
            <v>SkidSC-InL-GISBORNE-2-</v>
          </cell>
          <cell r="B4145" t="str">
            <v>SkidSC-InL</v>
          </cell>
          <cell r="C4145">
            <v>2015</v>
          </cell>
          <cell r="D4145" t="str">
            <v>GISBORNE</v>
          </cell>
          <cell r="E4145">
            <v>2</v>
          </cell>
          <cell r="G4145">
            <v>26.074236606326568</v>
          </cell>
        </row>
        <row r="4146">
          <cell r="A4146" t="str">
            <v>SkidSC-InL-GISBORNE-2H-</v>
          </cell>
          <cell r="B4146" t="str">
            <v>SkidSC-InL</v>
          </cell>
          <cell r="C4146">
            <v>2015</v>
          </cell>
          <cell r="D4146" t="str">
            <v>GISBORNE</v>
          </cell>
          <cell r="E4146" t="str">
            <v>2H</v>
          </cell>
          <cell r="G4146">
            <v>61.214087117701574</v>
          </cell>
        </row>
        <row r="4147">
          <cell r="A4147" t="str">
            <v>SkidSC-InL-GISBORNE-2H-</v>
          </cell>
          <cell r="B4147" t="str">
            <v>SkidSC-InL</v>
          </cell>
          <cell r="C4147">
            <v>2015</v>
          </cell>
          <cell r="D4147" t="str">
            <v>GISBORNE</v>
          </cell>
          <cell r="E4147" t="str">
            <v>2H</v>
          </cell>
          <cell r="G4147">
            <v>61.214087117701574</v>
          </cell>
        </row>
        <row r="4148">
          <cell r="A4148" t="str">
            <v>SkidSC-InL-GISBORNE-2L-</v>
          </cell>
          <cell r="B4148" t="str">
            <v>SkidSC-InL</v>
          </cell>
          <cell r="C4148">
            <v>2015</v>
          </cell>
          <cell r="D4148" t="str">
            <v>GISBORNE</v>
          </cell>
          <cell r="E4148" t="str">
            <v>2L</v>
          </cell>
          <cell r="G4148">
            <v>2.5283797729618165</v>
          </cell>
        </row>
        <row r="4149">
          <cell r="A4149" t="str">
            <v>SkidSC-InL-GISBORNE-2L-</v>
          </cell>
          <cell r="B4149" t="str">
            <v>SkidSC-InL</v>
          </cell>
          <cell r="C4149">
            <v>2015</v>
          </cell>
          <cell r="D4149" t="str">
            <v>GISBORNE</v>
          </cell>
          <cell r="E4149" t="str">
            <v>2L</v>
          </cell>
          <cell r="G4149">
            <v>2.5283797729618165</v>
          </cell>
        </row>
        <row r="4150">
          <cell r="A4150" t="str">
            <v>SkidSC-InL-GISBORNE-2M-</v>
          </cell>
          <cell r="B4150" t="str">
            <v>SkidSC-InL</v>
          </cell>
          <cell r="C4150">
            <v>2015</v>
          </cell>
          <cell r="D4150" t="str">
            <v>GISBORNE</v>
          </cell>
          <cell r="E4150" t="str">
            <v>2M</v>
          </cell>
          <cell r="G4150">
            <v>8.8102409638554224</v>
          </cell>
        </row>
        <row r="4151">
          <cell r="A4151" t="str">
            <v>SkidSC-InL-GISBORNE-2M-</v>
          </cell>
          <cell r="B4151" t="str">
            <v>SkidSC-InL</v>
          </cell>
          <cell r="C4151">
            <v>2015</v>
          </cell>
          <cell r="D4151" t="str">
            <v>GISBORNE</v>
          </cell>
          <cell r="E4151" t="str">
            <v>2M</v>
          </cell>
          <cell r="G4151">
            <v>8.8102409638554224</v>
          </cell>
        </row>
        <row r="4152">
          <cell r="A4152" t="str">
            <v>SkidSC-InL-GISBORNE-3-</v>
          </cell>
          <cell r="B4152" t="str">
            <v>SkidSC-InL</v>
          </cell>
          <cell r="C4152">
            <v>2015</v>
          </cell>
          <cell r="D4152" t="str">
            <v>GISBORNE</v>
          </cell>
          <cell r="E4152">
            <v>3</v>
          </cell>
          <cell r="G4152">
            <v>9.8998232174425453</v>
          </cell>
        </row>
        <row r="4153">
          <cell r="A4153" t="str">
            <v>SkidSC-InL-GISBORNE-3-</v>
          </cell>
          <cell r="B4153" t="str">
            <v>SkidSC-InL</v>
          </cell>
          <cell r="C4153">
            <v>2015</v>
          </cell>
          <cell r="D4153" t="str">
            <v>GISBORNE</v>
          </cell>
          <cell r="E4153">
            <v>3</v>
          </cell>
          <cell r="G4153">
            <v>9.8998232174425453</v>
          </cell>
        </row>
        <row r="4154">
          <cell r="A4154" t="str">
            <v>SkidSC-InL-GISBORNE-4-</v>
          </cell>
          <cell r="B4154" t="str">
            <v>SkidSC-InL</v>
          </cell>
          <cell r="C4154">
            <v>2015</v>
          </cell>
          <cell r="D4154" t="str">
            <v>GISBORNE</v>
          </cell>
          <cell r="E4154">
            <v>4</v>
          </cell>
          <cell r="G4154">
            <v>1.4727329920786982</v>
          </cell>
        </row>
        <row r="4155">
          <cell r="A4155" t="str">
            <v>SkidSC-InL-GISBORNE-4-</v>
          </cell>
          <cell r="B4155" t="str">
            <v>SkidSC-InL</v>
          </cell>
          <cell r="C4155">
            <v>2015</v>
          </cell>
          <cell r="D4155" t="str">
            <v>GISBORNE</v>
          </cell>
          <cell r="E4155">
            <v>4</v>
          </cell>
          <cell r="G4155">
            <v>1.4727329920786982</v>
          </cell>
        </row>
        <row r="4156">
          <cell r="A4156" t="str">
            <v>SkidSC-InL-GISBORNE-All-</v>
          </cell>
          <cell r="B4156" t="str">
            <v>SkidSC-InL</v>
          </cell>
          <cell r="C4156">
            <v>2015</v>
          </cell>
          <cell r="D4156" t="str">
            <v>GISBORNE</v>
          </cell>
          <cell r="E4156" t="str">
            <v>All</v>
          </cell>
          <cell r="G4156">
            <v>12.438526140576529</v>
          </cell>
        </row>
        <row r="4157">
          <cell r="A4157" t="str">
            <v>SkidSC-InL-GISBORNE-All-</v>
          </cell>
          <cell r="B4157" t="str">
            <v>SkidSC-InL</v>
          </cell>
          <cell r="C4157">
            <v>2015</v>
          </cell>
          <cell r="D4157" t="str">
            <v>GISBORNE</v>
          </cell>
          <cell r="E4157" t="str">
            <v>All</v>
          </cell>
          <cell r="G4157">
            <v>12.438526140576529</v>
          </cell>
        </row>
        <row r="4158">
          <cell r="A4158" t="str">
            <v>SkidSC-InL-MARLBOROUGH-1-</v>
          </cell>
          <cell r="B4158" t="str">
            <v>SkidSC-InL</v>
          </cell>
          <cell r="C4158">
            <v>2015</v>
          </cell>
          <cell r="D4158" t="str">
            <v>MARLBOROUGH</v>
          </cell>
          <cell r="E4158">
            <v>1</v>
          </cell>
          <cell r="G4158">
            <v>52.978056426332287</v>
          </cell>
        </row>
        <row r="4159">
          <cell r="A4159" t="str">
            <v>SkidSC-InL-MARLBOROUGH-1-</v>
          </cell>
          <cell r="B4159" t="str">
            <v>SkidSC-InL</v>
          </cell>
          <cell r="C4159">
            <v>2015</v>
          </cell>
          <cell r="D4159" t="str">
            <v>MARLBOROUGH</v>
          </cell>
          <cell r="E4159">
            <v>1</v>
          </cell>
          <cell r="G4159">
            <v>52.978056426332287</v>
          </cell>
        </row>
        <row r="4160">
          <cell r="A4160" t="str">
            <v>SkidSC-InL-MARLBOROUGH-2-</v>
          </cell>
          <cell r="B4160" t="str">
            <v>SkidSC-InL</v>
          </cell>
          <cell r="C4160">
            <v>2015</v>
          </cell>
          <cell r="D4160" t="str">
            <v>MARLBOROUGH</v>
          </cell>
          <cell r="E4160">
            <v>2</v>
          </cell>
          <cell r="G4160">
            <v>34.211893014801348</v>
          </cell>
        </row>
        <row r="4161">
          <cell r="A4161" t="str">
            <v>SkidSC-InL-MARLBOROUGH-2-</v>
          </cell>
          <cell r="B4161" t="str">
            <v>SkidSC-InL</v>
          </cell>
          <cell r="C4161">
            <v>2015</v>
          </cell>
          <cell r="D4161" t="str">
            <v>MARLBOROUGH</v>
          </cell>
          <cell r="E4161">
            <v>2</v>
          </cell>
          <cell r="G4161">
            <v>34.211893014801348</v>
          </cell>
        </row>
        <row r="4162">
          <cell r="A4162" t="str">
            <v>SkidSC-InL-MARLBOROUGH-2H-</v>
          </cell>
          <cell r="B4162" t="str">
            <v>SkidSC-InL</v>
          </cell>
          <cell r="C4162">
            <v>2015</v>
          </cell>
          <cell r="D4162" t="str">
            <v>MARLBOROUGH</v>
          </cell>
          <cell r="E4162" t="str">
            <v>2H</v>
          </cell>
          <cell r="G4162">
            <v>80.392156862745097</v>
          </cell>
        </row>
        <row r="4163">
          <cell r="A4163" t="str">
            <v>SkidSC-InL-MARLBOROUGH-2H-</v>
          </cell>
          <cell r="B4163" t="str">
            <v>SkidSC-InL</v>
          </cell>
          <cell r="C4163">
            <v>2015</v>
          </cell>
          <cell r="D4163" t="str">
            <v>MARLBOROUGH</v>
          </cell>
          <cell r="E4163" t="str">
            <v>2H</v>
          </cell>
          <cell r="G4163">
            <v>80.392156862745097</v>
          </cell>
        </row>
        <row r="4164">
          <cell r="A4164" t="str">
            <v>SkidSC-InL-MARLBOROUGH-2L-</v>
          </cell>
          <cell r="B4164" t="str">
            <v>SkidSC-InL</v>
          </cell>
          <cell r="C4164">
            <v>2015</v>
          </cell>
          <cell r="D4164" t="str">
            <v>MARLBOROUGH</v>
          </cell>
          <cell r="E4164" t="str">
            <v>2L</v>
          </cell>
          <cell r="G4164">
            <v>1.5282730514518594</v>
          </cell>
        </row>
        <row r="4165">
          <cell r="A4165" t="str">
            <v>SkidSC-InL-MARLBOROUGH-2L-</v>
          </cell>
          <cell r="B4165" t="str">
            <v>SkidSC-InL</v>
          </cell>
          <cell r="C4165">
            <v>2015</v>
          </cell>
          <cell r="D4165" t="str">
            <v>MARLBOROUGH</v>
          </cell>
          <cell r="E4165" t="str">
            <v>2L</v>
          </cell>
          <cell r="G4165">
            <v>1.5282730514518594</v>
          </cell>
        </row>
        <row r="4166">
          <cell r="A4166" t="str">
            <v>SkidSC-InL-MARLBOROUGH-2M-</v>
          </cell>
          <cell r="B4166" t="str">
            <v>SkidSC-InL</v>
          </cell>
          <cell r="C4166">
            <v>2015</v>
          </cell>
          <cell r="D4166" t="str">
            <v>MARLBOROUGH</v>
          </cell>
          <cell r="E4166" t="str">
            <v>2M</v>
          </cell>
          <cell r="G4166">
            <v>30.341880341880341</v>
          </cell>
        </row>
        <row r="4167">
          <cell r="A4167" t="str">
            <v>SkidSC-InL-MARLBOROUGH-2M-</v>
          </cell>
          <cell r="B4167" t="str">
            <v>SkidSC-InL</v>
          </cell>
          <cell r="C4167">
            <v>2015</v>
          </cell>
          <cell r="D4167" t="str">
            <v>MARLBOROUGH</v>
          </cell>
          <cell r="E4167" t="str">
            <v>2M</v>
          </cell>
          <cell r="G4167">
            <v>30.341880341880341</v>
          </cell>
        </row>
        <row r="4168">
          <cell r="A4168" t="str">
            <v>SkidSC-InL-MARLBOROUGH-3-</v>
          </cell>
          <cell r="B4168" t="str">
            <v>SkidSC-InL</v>
          </cell>
          <cell r="C4168">
            <v>2015</v>
          </cell>
          <cell r="D4168" t="str">
            <v>MARLBOROUGH</v>
          </cell>
          <cell r="E4168">
            <v>3</v>
          </cell>
          <cell r="G4168">
            <v>9.854964670881369</v>
          </cell>
        </row>
        <row r="4169">
          <cell r="A4169" t="str">
            <v>SkidSC-InL-MARLBOROUGH-3-</v>
          </cell>
          <cell r="B4169" t="str">
            <v>SkidSC-InL</v>
          </cell>
          <cell r="C4169">
            <v>2015</v>
          </cell>
          <cell r="D4169" t="str">
            <v>MARLBOROUGH</v>
          </cell>
          <cell r="E4169">
            <v>3</v>
          </cell>
          <cell r="G4169">
            <v>9.854964670881369</v>
          </cell>
        </row>
        <row r="4170">
          <cell r="A4170" t="str">
            <v>SkidSC-InL-MARLBOROUGH-4-</v>
          </cell>
          <cell r="B4170" t="str">
            <v>SkidSC-InL</v>
          </cell>
          <cell r="C4170">
            <v>2015</v>
          </cell>
          <cell r="D4170" t="str">
            <v>MARLBOROUGH</v>
          </cell>
          <cell r="E4170">
            <v>4</v>
          </cell>
          <cell r="G4170">
            <v>3.2814614343707711</v>
          </cell>
        </row>
        <row r="4171">
          <cell r="A4171" t="str">
            <v>SkidSC-InL-MARLBOROUGH-4-</v>
          </cell>
          <cell r="B4171" t="str">
            <v>SkidSC-InL</v>
          </cell>
          <cell r="C4171">
            <v>2015</v>
          </cell>
          <cell r="D4171" t="str">
            <v>MARLBOROUGH</v>
          </cell>
          <cell r="E4171">
            <v>4</v>
          </cell>
          <cell r="G4171">
            <v>3.2814614343707711</v>
          </cell>
        </row>
        <row r="4172">
          <cell r="A4172" t="str">
            <v>SkidSC-InL-MARLBOROUGH-All-</v>
          </cell>
          <cell r="B4172" t="str">
            <v>SkidSC-InL</v>
          </cell>
          <cell r="C4172">
            <v>2015</v>
          </cell>
          <cell r="D4172" t="str">
            <v>MARLBOROUGH</v>
          </cell>
          <cell r="E4172" t="str">
            <v>All</v>
          </cell>
          <cell r="G4172">
            <v>9.3374481627929402</v>
          </cell>
        </row>
        <row r="4173">
          <cell r="A4173" t="str">
            <v>SkidSC-InL-MARLBOROUGH-All-</v>
          </cell>
          <cell r="B4173" t="str">
            <v>SkidSC-InL</v>
          </cell>
          <cell r="C4173">
            <v>2015</v>
          </cell>
          <cell r="D4173" t="str">
            <v>MARLBOROUGH</v>
          </cell>
          <cell r="E4173" t="str">
            <v>All</v>
          </cell>
          <cell r="G4173">
            <v>9.3374481627929402</v>
          </cell>
        </row>
        <row r="4174">
          <cell r="A4174" t="str">
            <v>SkidSC-InL-NAPIER-1-</v>
          </cell>
          <cell r="B4174" t="str">
            <v>SkidSC-InL</v>
          </cell>
          <cell r="C4174">
            <v>2015</v>
          </cell>
          <cell r="D4174" t="str">
            <v>NAPIER</v>
          </cell>
          <cell r="E4174">
            <v>1</v>
          </cell>
          <cell r="G4174">
            <v>64.960629921259837</v>
          </cell>
        </row>
        <row r="4175">
          <cell r="A4175" t="str">
            <v>SkidSC-InL-NAPIER-1-</v>
          </cell>
          <cell r="B4175" t="str">
            <v>SkidSC-InL</v>
          </cell>
          <cell r="C4175">
            <v>2015</v>
          </cell>
          <cell r="D4175" t="str">
            <v>NAPIER</v>
          </cell>
          <cell r="E4175">
            <v>1</v>
          </cell>
          <cell r="G4175">
            <v>64.960629921259837</v>
          </cell>
        </row>
        <row r="4176">
          <cell r="A4176" t="str">
            <v>SkidSC-InL-NAPIER-1L-</v>
          </cell>
          <cell r="B4176" t="str">
            <v>SkidSC-InL</v>
          </cell>
          <cell r="C4176">
            <v>2015</v>
          </cell>
          <cell r="D4176" t="str">
            <v>NAPIER</v>
          </cell>
          <cell r="E4176" t="str">
            <v>1L</v>
          </cell>
          <cell r="G4176">
            <v>57.89473684210526</v>
          </cell>
        </row>
        <row r="4177">
          <cell r="A4177" t="str">
            <v>SkidSC-InL-NAPIER-1L-</v>
          </cell>
          <cell r="B4177" t="str">
            <v>SkidSC-InL</v>
          </cell>
          <cell r="C4177">
            <v>2015</v>
          </cell>
          <cell r="D4177" t="str">
            <v>NAPIER</v>
          </cell>
          <cell r="E4177" t="str">
            <v>1L</v>
          </cell>
          <cell r="G4177">
            <v>57.89473684210526</v>
          </cell>
        </row>
        <row r="4178">
          <cell r="A4178" t="str">
            <v>SkidSC-InL-NAPIER-2-</v>
          </cell>
          <cell r="B4178" t="str">
            <v>SkidSC-InL</v>
          </cell>
          <cell r="C4178">
            <v>2015</v>
          </cell>
          <cell r="D4178" t="str">
            <v>NAPIER</v>
          </cell>
          <cell r="E4178">
            <v>2</v>
          </cell>
          <cell r="G4178">
            <v>52.215767634854771</v>
          </cell>
        </row>
        <row r="4179">
          <cell r="A4179" t="str">
            <v>SkidSC-InL-NAPIER-2-</v>
          </cell>
          <cell r="B4179" t="str">
            <v>SkidSC-InL</v>
          </cell>
          <cell r="C4179">
            <v>2015</v>
          </cell>
          <cell r="D4179" t="str">
            <v>NAPIER</v>
          </cell>
          <cell r="E4179">
            <v>2</v>
          </cell>
          <cell r="G4179">
            <v>52.215767634854771</v>
          </cell>
        </row>
        <row r="4180">
          <cell r="A4180" t="str">
            <v>SkidSC-InL-NAPIER-2H-</v>
          </cell>
          <cell r="B4180" t="str">
            <v>SkidSC-InL</v>
          </cell>
          <cell r="C4180">
            <v>2015</v>
          </cell>
          <cell r="D4180" t="str">
            <v>NAPIER</v>
          </cell>
          <cell r="E4180" t="str">
            <v>2H</v>
          </cell>
          <cell r="G4180">
            <v>65.652479774885691</v>
          </cell>
        </row>
        <row r="4181">
          <cell r="A4181" t="str">
            <v>SkidSC-InL-NAPIER-2H-</v>
          </cell>
          <cell r="B4181" t="str">
            <v>SkidSC-InL</v>
          </cell>
          <cell r="C4181">
            <v>2015</v>
          </cell>
          <cell r="D4181" t="str">
            <v>NAPIER</v>
          </cell>
          <cell r="E4181" t="str">
            <v>2H</v>
          </cell>
          <cell r="G4181">
            <v>65.652479774885691</v>
          </cell>
        </row>
        <row r="4182">
          <cell r="A4182" t="str">
            <v>SkidSC-InL-NAPIER-2L-</v>
          </cell>
          <cell r="B4182" t="str">
            <v>SkidSC-InL</v>
          </cell>
          <cell r="C4182">
            <v>2015</v>
          </cell>
          <cell r="D4182" t="str">
            <v>NAPIER</v>
          </cell>
          <cell r="E4182" t="str">
            <v>2L</v>
          </cell>
          <cell r="G4182">
            <v>6.3187933143090094</v>
          </cell>
        </row>
        <row r="4183">
          <cell r="A4183" t="str">
            <v>SkidSC-InL-NAPIER-2L-</v>
          </cell>
          <cell r="B4183" t="str">
            <v>SkidSC-InL</v>
          </cell>
          <cell r="C4183">
            <v>2015</v>
          </cell>
          <cell r="D4183" t="str">
            <v>NAPIER</v>
          </cell>
          <cell r="E4183" t="str">
            <v>2L</v>
          </cell>
          <cell r="G4183">
            <v>6.3187933143090094</v>
          </cell>
        </row>
        <row r="4184">
          <cell r="A4184" t="str">
            <v>SkidSC-InL-NAPIER-2M-</v>
          </cell>
          <cell r="B4184" t="str">
            <v>SkidSC-InL</v>
          </cell>
          <cell r="C4184">
            <v>2015</v>
          </cell>
          <cell r="D4184" t="str">
            <v>NAPIER</v>
          </cell>
          <cell r="E4184" t="str">
            <v>2M</v>
          </cell>
          <cell r="G4184">
            <v>21.329639889196677</v>
          </cell>
        </row>
        <row r="4185">
          <cell r="A4185" t="str">
            <v>SkidSC-InL-NAPIER-2M-</v>
          </cell>
          <cell r="B4185" t="str">
            <v>SkidSC-InL</v>
          </cell>
          <cell r="C4185">
            <v>2015</v>
          </cell>
          <cell r="D4185" t="str">
            <v>NAPIER</v>
          </cell>
          <cell r="E4185" t="str">
            <v>2M</v>
          </cell>
          <cell r="G4185">
            <v>21.329639889196677</v>
          </cell>
        </row>
        <row r="4186">
          <cell r="A4186" t="str">
            <v>SkidSC-InL-NAPIER-3-</v>
          </cell>
          <cell r="B4186" t="str">
            <v>SkidSC-InL</v>
          </cell>
          <cell r="C4186">
            <v>2015</v>
          </cell>
          <cell r="D4186" t="str">
            <v>NAPIER</v>
          </cell>
          <cell r="E4186">
            <v>3</v>
          </cell>
          <cell r="G4186">
            <v>20.658276863504355</v>
          </cell>
        </row>
        <row r="4187">
          <cell r="A4187" t="str">
            <v>SkidSC-InL-NAPIER-3-</v>
          </cell>
          <cell r="B4187" t="str">
            <v>SkidSC-InL</v>
          </cell>
          <cell r="C4187">
            <v>2015</v>
          </cell>
          <cell r="D4187" t="str">
            <v>NAPIER</v>
          </cell>
          <cell r="E4187">
            <v>3</v>
          </cell>
          <cell r="G4187">
            <v>20.658276863504355</v>
          </cell>
        </row>
        <row r="4188">
          <cell r="A4188" t="str">
            <v>SkidSC-InL-NAPIER-3L-</v>
          </cell>
          <cell r="B4188" t="str">
            <v>SkidSC-InL</v>
          </cell>
          <cell r="C4188">
            <v>2015</v>
          </cell>
          <cell r="D4188" t="str">
            <v>NAPIER</v>
          </cell>
          <cell r="E4188" t="str">
            <v>3L</v>
          </cell>
          <cell r="G4188">
            <v>8.3333333333333339</v>
          </cell>
        </row>
        <row r="4189">
          <cell r="A4189" t="str">
            <v>SkidSC-InL-NAPIER-3L-</v>
          </cell>
          <cell r="B4189" t="str">
            <v>SkidSC-InL</v>
          </cell>
          <cell r="C4189">
            <v>2015</v>
          </cell>
          <cell r="D4189" t="str">
            <v>NAPIER</v>
          </cell>
          <cell r="E4189" t="str">
            <v>3L</v>
          </cell>
          <cell r="G4189">
            <v>8.3333333333333339</v>
          </cell>
        </row>
        <row r="4190">
          <cell r="A4190" t="str">
            <v>SkidSC-InL-NAPIER-4-</v>
          </cell>
          <cell r="B4190" t="str">
            <v>SkidSC-InL</v>
          </cell>
          <cell r="C4190">
            <v>2015</v>
          </cell>
          <cell r="D4190" t="str">
            <v>NAPIER</v>
          </cell>
          <cell r="E4190">
            <v>4</v>
          </cell>
          <cell r="G4190">
            <v>5.2198756195346778</v>
          </cell>
        </row>
        <row r="4191">
          <cell r="A4191" t="str">
            <v>SkidSC-InL-NAPIER-4-</v>
          </cell>
          <cell r="B4191" t="str">
            <v>SkidSC-InL</v>
          </cell>
          <cell r="C4191">
            <v>2015</v>
          </cell>
          <cell r="D4191" t="str">
            <v>NAPIER</v>
          </cell>
          <cell r="E4191">
            <v>4</v>
          </cell>
          <cell r="G4191">
            <v>5.2198756195346778</v>
          </cell>
        </row>
        <row r="4192">
          <cell r="A4192" t="str">
            <v>SkidSC-InL-NAPIER-5-</v>
          </cell>
          <cell r="B4192" t="str">
            <v>SkidSC-InL</v>
          </cell>
          <cell r="C4192">
            <v>2015</v>
          </cell>
          <cell r="D4192" t="str">
            <v>NAPIER</v>
          </cell>
          <cell r="E4192">
            <v>5</v>
          </cell>
          <cell r="G4192">
            <v>0.6339144215530903</v>
          </cell>
        </row>
        <row r="4193">
          <cell r="A4193" t="str">
            <v>SkidSC-InL-NAPIER-5-</v>
          </cell>
          <cell r="B4193" t="str">
            <v>SkidSC-InL</v>
          </cell>
          <cell r="C4193">
            <v>2015</v>
          </cell>
          <cell r="D4193" t="str">
            <v>NAPIER</v>
          </cell>
          <cell r="E4193">
            <v>5</v>
          </cell>
          <cell r="G4193">
            <v>0.6339144215530903</v>
          </cell>
        </row>
        <row r="4194">
          <cell r="A4194" t="str">
            <v>SkidSC-InL-NAPIER-All-</v>
          </cell>
          <cell r="B4194" t="str">
            <v>SkidSC-InL</v>
          </cell>
          <cell r="C4194">
            <v>2015</v>
          </cell>
          <cell r="D4194" t="str">
            <v>NAPIER</v>
          </cell>
          <cell r="E4194" t="str">
            <v>All</v>
          </cell>
          <cell r="G4194">
            <v>18.842079125972521</v>
          </cell>
        </row>
        <row r="4195">
          <cell r="A4195" t="str">
            <v>SkidSC-InL-NAPIER-All-</v>
          </cell>
          <cell r="B4195" t="str">
            <v>SkidSC-InL</v>
          </cell>
          <cell r="C4195">
            <v>2015</v>
          </cell>
          <cell r="D4195" t="str">
            <v>NAPIER</v>
          </cell>
          <cell r="E4195" t="str">
            <v>All</v>
          </cell>
          <cell r="G4195">
            <v>18.842079125972521</v>
          </cell>
        </row>
        <row r="4196">
          <cell r="A4196" t="str">
            <v>SkidSC-InL-National-1-</v>
          </cell>
          <cell r="B4196" t="str">
            <v>SkidSC-InL</v>
          </cell>
          <cell r="C4196">
            <v>2015</v>
          </cell>
          <cell r="D4196" t="str">
            <v>National</v>
          </cell>
          <cell r="E4196">
            <v>1</v>
          </cell>
          <cell r="G4196">
            <v>76.873747494989985</v>
          </cell>
        </row>
        <row r="4197">
          <cell r="A4197" t="str">
            <v>SkidSC-InL-National-1-</v>
          </cell>
          <cell r="B4197" t="str">
            <v>SkidSC-InL</v>
          </cell>
          <cell r="C4197">
            <v>2015</v>
          </cell>
          <cell r="D4197" t="str">
            <v>National</v>
          </cell>
          <cell r="E4197">
            <v>1</v>
          </cell>
          <cell r="G4197">
            <v>76.873747494989985</v>
          </cell>
        </row>
        <row r="4198">
          <cell r="A4198" t="str">
            <v>SkidSC-InL-National-1L-</v>
          </cell>
          <cell r="B4198" t="str">
            <v>SkidSC-InL</v>
          </cell>
          <cell r="C4198">
            <v>2015</v>
          </cell>
          <cell r="D4198" t="str">
            <v>National</v>
          </cell>
          <cell r="E4198" t="str">
            <v>1L</v>
          </cell>
          <cell r="G4198">
            <v>46</v>
          </cell>
        </row>
        <row r="4199">
          <cell r="A4199" t="str">
            <v>SkidSC-InL-National-1L-</v>
          </cell>
          <cell r="B4199" t="str">
            <v>SkidSC-InL</v>
          </cell>
          <cell r="C4199">
            <v>2015</v>
          </cell>
          <cell r="D4199" t="str">
            <v>National</v>
          </cell>
          <cell r="E4199" t="str">
            <v>1L</v>
          </cell>
          <cell r="G4199">
            <v>46</v>
          </cell>
        </row>
        <row r="4200">
          <cell r="A4200" t="str">
            <v>SkidSC-InL-National-2-</v>
          </cell>
          <cell r="B4200" t="str">
            <v>SkidSC-InL</v>
          </cell>
          <cell r="C4200">
            <v>2015</v>
          </cell>
          <cell r="D4200" t="str">
            <v>National</v>
          </cell>
          <cell r="E4200">
            <v>2</v>
          </cell>
          <cell r="G4200">
            <v>46.878389966216567</v>
          </cell>
        </row>
        <row r="4201">
          <cell r="A4201" t="str">
            <v>SkidSC-InL-National-2-</v>
          </cell>
          <cell r="B4201" t="str">
            <v>SkidSC-InL</v>
          </cell>
          <cell r="C4201">
            <v>2015</v>
          </cell>
          <cell r="D4201" t="str">
            <v>National</v>
          </cell>
          <cell r="E4201">
            <v>2</v>
          </cell>
          <cell r="G4201">
            <v>46.878389966216567</v>
          </cell>
        </row>
        <row r="4202">
          <cell r="A4202" t="str">
            <v>SkidSC-InL-National-2H-</v>
          </cell>
          <cell r="B4202" t="str">
            <v>SkidSC-InL</v>
          </cell>
          <cell r="C4202">
            <v>2015</v>
          </cell>
          <cell r="D4202" t="str">
            <v>National</v>
          </cell>
          <cell r="E4202" t="str">
            <v>2H</v>
          </cell>
          <cell r="G4202">
            <v>73.418932420654329</v>
          </cell>
        </row>
        <row r="4203">
          <cell r="A4203" t="str">
            <v>SkidSC-InL-National-2H-</v>
          </cell>
          <cell r="B4203" t="str">
            <v>SkidSC-InL</v>
          </cell>
          <cell r="C4203">
            <v>2015</v>
          </cell>
          <cell r="D4203" t="str">
            <v>National</v>
          </cell>
          <cell r="E4203" t="str">
            <v>2H</v>
          </cell>
          <cell r="G4203">
            <v>73.418932420654329</v>
          </cell>
        </row>
        <row r="4204">
          <cell r="A4204" t="str">
            <v>SkidSC-InL-National-2L-</v>
          </cell>
          <cell r="B4204" t="str">
            <v>SkidSC-InL</v>
          </cell>
          <cell r="C4204">
            <v>2015</v>
          </cell>
          <cell r="D4204" t="str">
            <v>National</v>
          </cell>
          <cell r="E4204" t="str">
            <v>2L</v>
          </cell>
          <cell r="G4204">
            <v>8.1059050839270625</v>
          </cell>
        </row>
        <row r="4205">
          <cell r="A4205" t="str">
            <v>SkidSC-InL-National-2L-</v>
          </cell>
          <cell r="B4205" t="str">
            <v>SkidSC-InL</v>
          </cell>
          <cell r="C4205">
            <v>2015</v>
          </cell>
          <cell r="D4205" t="str">
            <v>National</v>
          </cell>
          <cell r="E4205" t="str">
            <v>2L</v>
          </cell>
          <cell r="G4205">
            <v>8.1059050839270625</v>
          </cell>
        </row>
        <row r="4206">
          <cell r="A4206" t="str">
            <v>SkidSC-InL-National-2M-</v>
          </cell>
          <cell r="B4206" t="str">
            <v>SkidSC-InL</v>
          </cell>
          <cell r="C4206">
            <v>2015</v>
          </cell>
          <cell r="D4206" t="str">
            <v>National</v>
          </cell>
          <cell r="E4206" t="str">
            <v>2M</v>
          </cell>
          <cell r="G4206">
            <v>28.462254120148856</v>
          </cell>
        </row>
        <row r="4207">
          <cell r="A4207" t="str">
            <v>SkidSC-InL-National-2M-</v>
          </cell>
          <cell r="B4207" t="str">
            <v>SkidSC-InL</v>
          </cell>
          <cell r="C4207">
            <v>2015</v>
          </cell>
          <cell r="D4207" t="str">
            <v>National</v>
          </cell>
          <cell r="E4207" t="str">
            <v>2M</v>
          </cell>
          <cell r="G4207">
            <v>28.462254120148856</v>
          </cell>
        </row>
        <row r="4208">
          <cell r="A4208" t="str">
            <v>SkidSC-InL-National-3-</v>
          </cell>
          <cell r="B4208" t="str">
            <v>SkidSC-InL</v>
          </cell>
          <cell r="C4208">
            <v>2015</v>
          </cell>
          <cell r="D4208" t="str">
            <v>National</v>
          </cell>
          <cell r="E4208">
            <v>3</v>
          </cell>
          <cell r="G4208">
            <v>24.750940725010246</v>
          </cell>
        </row>
        <row r="4209">
          <cell r="A4209" t="str">
            <v>SkidSC-InL-National-3-</v>
          </cell>
          <cell r="B4209" t="str">
            <v>SkidSC-InL</v>
          </cell>
          <cell r="C4209">
            <v>2015</v>
          </cell>
          <cell r="D4209" t="str">
            <v>National</v>
          </cell>
          <cell r="E4209">
            <v>3</v>
          </cell>
          <cell r="G4209">
            <v>24.750940725010246</v>
          </cell>
        </row>
        <row r="4210">
          <cell r="A4210" t="str">
            <v>SkidSC-InL-National-3H-</v>
          </cell>
          <cell r="B4210" t="str">
            <v>SkidSC-InL</v>
          </cell>
          <cell r="C4210">
            <v>2015</v>
          </cell>
          <cell r="D4210" t="str">
            <v>National</v>
          </cell>
          <cell r="E4210" t="str">
            <v>3H</v>
          </cell>
          <cell r="G4210">
            <v>54.509177972865125</v>
          </cell>
        </row>
        <row r="4211">
          <cell r="A4211" t="str">
            <v>SkidSC-InL-National-3H-</v>
          </cell>
          <cell r="B4211" t="str">
            <v>SkidSC-InL</v>
          </cell>
          <cell r="C4211">
            <v>2015</v>
          </cell>
          <cell r="D4211" t="str">
            <v>National</v>
          </cell>
          <cell r="E4211" t="str">
            <v>3H</v>
          </cell>
          <cell r="G4211">
            <v>54.509177972865125</v>
          </cell>
        </row>
        <row r="4212">
          <cell r="A4212" t="str">
            <v>SkidSC-InL-National-3L-</v>
          </cell>
          <cell r="B4212" t="str">
            <v>SkidSC-InL</v>
          </cell>
          <cell r="C4212">
            <v>2015</v>
          </cell>
          <cell r="D4212" t="str">
            <v>National</v>
          </cell>
          <cell r="E4212" t="str">
            <v>3L</v>
          </cell>
          <cell r="G4212">
            <v>5.882352941176471</v>
          </cell>
        </row>
        <row r="4213">
          <cell r="A4213" t="str">
            <v>SkidSC-InL-National-3L-</v>
          </cell>
          <cell r="B4213" t="str">
            <v>SkidSC-InL</v>
          </cell>
          <cell r="C4213">
            <v>2015</v>
          </cell>
          <cell r="D4213" t="str">
            <v>National</v>
          </cell>
          <cell r="E4213" t="str">
            <v>3L</v>
          </cell>
          <cell r="G4213">
            <v>5.882352941176471</v>
          </cell>
        </row>
        <row r="4214">
          <cell r="A4214" t="str">
            <v>SkidSC-InL-National-4-</v>
          </cell>
          <cell r="B4214" t="str">
            <v>SkidSC-InL</v>
          </cell>
          <cell r="C4214">
            <v>2015</v>
          </cell>
          <cell r="D4214" t="str">
            <v>National</v>
          </cell>
          <cell r="E4214">
            <v>4</v>
          </cell>
          <cell r="G4214">
            <v>6.4277561628171762</v>
          </cell>
        </row>
        <row r="4215">
          <cell r="A4215" t="str">
            <v>SkidSC-InL-National-4-</v>
          </cell>
          <cell r="B4215" t="str">
            <v>SkidSC-InL</v>
          </cell>
          <cell r="C4215">
            <v>2015</v>
          </cell>
          <cell r="D4215" t="str">
            <v>National</v>
          </cell>
          <cell r="E4215">
            <v>4</v>
          </cell>
          <cell r="G4215">
            <v>6.4277561628171762</v>
          </cell>
        </row>
        <row r="4216">
          <cell r="A4216" t="str">
            <v>SkidSC-InL-National-5-</v>
          </cell>
          <cell r="B4216" t="str">
            <v>SkidSC-InL</v>
          </cell>
          <cell r="C4216">
            <v>2015</v>
          </cell>
          <cell r="D4216" t="str">
            <v>National</v>
          </cell>
          <cell r="E4216">
            <v>5</v>
          </cell>
          <cell r="G4216">
            <v>1.4276095423978727</v>
          </cell>
        </row>
        <row r="4217">
          <cell r="A4217" t="str">
            <v>SkidSC-InL-National-5-</v>
          </cell>
          <cell r="B4217" t="str">
            <v>SkidSC-InL</v>
          </cell>
          <cell r="C4217">
            <v>2015</v>
          </cell>
          <cell r="D4217" t="str">
            <v>National</v>
          </cell>
          <cell r="E4217">
            <v>5</v>
          </cell>
          <cell r="G4217">
            <v>1.4276095423978727</v>
          </cell>
        </row>
        <row r="4218">
          <cell r="A4218" t="str">
            <v>SkidSC-InL-National-All-</v>
          </cell>
          <cell r="B4218" t="str">
            <v>SkidSC-InL</v>
          </cell>
          <cell r="C4218">
            <v>2015</v>
          </cell>
          <cell r="D4218" t="str">
            <v>National</v>
          </cell>
          <cell r="E4218" t="str">
            <v>All</v>
          </cell>
          <cell r="G4218">
            <v>16.531722990043363</v>
          </cell>
        </row>
        <row r="4219">
          <cell r="A4219" t="str">
            <v>SkidSC-InL-National-All-</v>
          </cell>
          <cell r="B4219" t="str">
            <v>SkidSC-InL</v>
          </cell>
          <cell r="C4219">
            <v>2015</v>
          </cell>
          <cell r="D4219" t="str">
            <v>National</v>
          </cell>
          <cell r="E4219" t="str">
            <v>All</v>
          </cell>
          <cell r="G4219">
            <v>16.531722990043363</v>
          </cell>
        </row>
        <row r="4220">
          <cell r="A4220" t="str">
            <v>SkidSC-InL-NELSON-1-</v>
          </cell>
          <cell r="B4220" t="str">
            <v>SkidSC-InL</v>
          </cell>
          <cell r="C4220">
            <v>2015</v>
          </cell>
          <cell r="D4220" t="str">
            <v>NELSON</v>
          </cell>
          <cell r="E4220">
            <v>1</v>
          </cell>
          <cell r="G4220">
            <v>77.777777777777771</v>
          </cell>
        </row>
        <row r="4221">
          <cell r="A4221" t="str">
            <v>SkidSC-InL-NELSON-1-</v>
          </cell>
          <cell r="B4221" t="str">
            <v>SkidSC-InL</v>
          </cell>
          <cell r="C4221">
            <v>2015</v>
          </cell>
          <cell r="D4221" t="str">
            <v>NELSON</v>
          </cell>
          <cell r="E4221">
            <v>1</v>
          </cell>
          <cell r="G4221">
            <v>77.777777777777771</v>
          </cell>
        </row>
        <row r="4222">
          <cell r="A4222" t="str">
            <v>SkidSC-InL-NELSON-2-</v>
          </cell>
          <cell r="B4222" t="str">
            <v>SkidSC-InL</v>
          </cell>
          <cell r="C4222">
            <v>2015</v>
          </cell>
          <cell r="D4222" t="str">
            <v>NELSON</v>
          </cell>
          <cell r="E4222">
            <v>2</v>
          </cell>
          <cell r="G4222">
            <v>37.604551643649096</v>
          </cell>
        </row>
        <row r="4223">
          <cell r="A4223" t="str">
            <v>SkidSC-InL-NELSON-2-</v>
          </cell>
          <cell r="B4223" t="str">
            <v>SkidSC-InL</v>
          </cell>
          <cell r="C4223">
            <v>2015</v>
          </cell>
          <cell r="D4223" t="str">
            <v>NELSON</v>
          </cell>
          <cell r="E4223">
            <v>2</v>
          </cell>
          <cell r="G4223">
            <v>37.604551643649096</v>
          </cell>
        </row>
        <row r="4224">
          <cell r="A4224" t="str">
            <v>SkidSC-InL-NELSON-2H-</v>
          </cell>
          <cell r="B4224" t="str">
            <v>SkidSC-InL</v>
          </cell>
          <cell r="C4224">
            <v>2015</v>
          </cell>
          <cell r="D4224" t="str">
            <v>NELSON</v>
          </cell>
          <cell r="E4224" t="str">
            <v>2H</v>
          </cell>
          <cell r="G4224">
            <v>59.188544152744633</v>
          </cell>
        </row>
        <row r="4225">
          <cell r="A4225" t="str">
            <v>SkidSC-InL-NELSON-2H-</v>
          </cell>
          <cell r="B4225" t="str">
            <v>SkidSC-InL</v>
          </cell>
          <cell r="C4225">
            <v>2015</v>
          </cell>
          <cell r="D4225" t="str">
            <v>NELSON</v>
          </cell>
          <cell r="E4225" t="str">
            <v>2H</v>
          </cell>
          <cell r="G4225">
            <v>59.188544152744633</v>
          </cell>
        </row>
        <row r="4226">
          <cell r="A4226" t="str">
            <v>SkidSC-InL-NELSON-2L-</v>
          </cell>
          <cell r="B4226" t="str">
            <v>SkidSC-InL</v>
          </cell>
          <cell r="C4226">
            <v>2015</v>
          </cell>
          <cell r="D4226" t="str">
            <v>NELSON</v>
          </cell>
          <cell r="E4226" t="str">
            <v>2L</v>
          </cell>
          <cell r="G4226">
            <v>9.182098765432098</v>
          </cell>
        </row>
        <row r="4227">
          <cell r="A4227" t="str">
            <v>SkidSC-InL-NELSON-2L-</v>
          </cell>
          <cell r="B4227" t="str">
            <v>SkidSC-InL</v>
          </cell>
          <cell r="C4227">
            <v>2015</v>
          </cell>
          <cell r="D4227" t="str">
            <v>NELSON</v>
          </cell>
          <cell r="E4227" t="str">
            <v>2L</v>
          </cell>
          <cell r="G4227">
            <v>9.182098765432098</v>
          </cell>
        </row>
        <row r="4228">
          <cell r="A4228" t="str">
            <v>SkidSC-InL-NELSON-2M-</v>
          </cell>
          <cell r="B4228" t="str">
            <v>SkidSC-InL</v>
          </cell>
          <cell r="C4228">
            <v>2015</v>
          </cell>
          <cell r="D4228" t="str">
            <v>NELSON</v>
          </cell>
          <cell r="E4228" t="str">
            <v>2M</v>
          </cell>
          <cell r="G4228">
            <v>15.567282321899736</v>
          </cell>
        </row>
        <row r="4229">
          <cell r="A4229" t="str">
            <v>SkidSC-InL-NELSON-2M-</v>
          </cell>
          <cell r="B4229" t="str">
            <v>SkidSC-InL</v>
          </cell>
          <cell r="C4229">
            <v>2015</v>
          </cell>
          <cell r="D4229" t="str">
            <v>NELSON</v>
          </cell>
          <cell r="E4229" t="str">
            <v>2M</v>
          </cell>
          <cell r="G4229">
            <v>15.567282321899736</v>
          </cell>
        </row>
        <row r="4230">
          <cell r="A4230" t="str">
            <v>SkidSC-InL-NELSON-3-</v>
          </cell>
          <cell r="B4230" t="str">
            <v>SkidSC-InL</v>
          </cell>
          <cell r="C4230">
            <v>2015</v>
          </cell>
          <cell r="D4230" t="str">
            <v>NELSON</v>
          </cell>
          <cell r="E4230">
            <v>3</v>
          </cell>
          <cell r="G4230">
            <v>12.051223416418935</v>
          </cell>
        </row>
        <row r="4231">
          <cell r="A4231" t="str">
            <v>SkidSC-InL-NELSON-3-</v>
          </cell>
          <cell r="B4231" t="str">
            <v>SkidSC-InL</v>
          </cell>
          <cell r="C4231">
            <v>2015</v>
          </cell>
          <cell r="D4231" t="str">
            <v>NELSON</v>
          </cell>
          <cell r="E4231">
            <v>3</v>
          </cell>
          <cell r="G4231">
            <v>12.051223416418935</v>
          </cell>
        </row>
        <row r="4232">
          <cell r="A4232" t="str">
            <v>SkidSC-InL-NELSON-4-</v>
          </cell>
          <cell r="B4232" t="str">
            <v>SkidSC-InL</v>
          </cell>
          <cell r="C4232">
            <v>2015</v>
          </cell>
          <cell r="D4232" t="str">
            <v>NELSON</v>
          </cell>
          <cell r="E4232">
            <v>4</v>
          </cell>
          <cell r="G4232">
            <v>5.2824020303695098</v>
          </cell>
        </row>
        <row r="4233">
          <cell r="A4233" t="str">
            <v>SkidSC-InL-NELSON-4-</v>
          </cell>
          <cell r="B4233" t="str">
            <v>SkidSC-InL</v>
          </cell>
          <cell r="C4233">
            <v>2015</v>
          </cell>
          <cell r="D4233" t="str">
            <v>NELSON</v>
          </cell>
          <cell r="E4233">
            <v>4</v>
          </cell>
          <cell r="G4233">
            <v>5.2824020303695098</v>
          </cell>
        </row>
        <row r="4234">
          <cell r="A4234" t="str">
            <v>SkidSC-InL-NELSON-5-</v>
          </cell>
          <cell r="B4234" t="str">
            <v>SkidSC-InL</v>
          </cell>
          <cell r="C4234">
            <v>2015</v>
          </cell>
          <cell r="D4234" t="str">
            <v>NELSON</v>
          </cell>
          <cell r="E4234">
            <v>5</v>
          </cell>
          <cell r="G4234">
            <v>0</v>
          </cell>
        </row>
        <row r="4235">
          <cell r="A4235" t="str">
            <v>SkidSC-InL-NELSON-5-</v>
          </cell>
          <cell r="B4235" t="str">
            <v>SkidSC-InL</v>
          </cell>
          <cell r="C4235">
            <v>2015</v>
          </cell>
          <cell r="D4235" t="str">
            <v>NELSON</v>
          </cell>
          <cell r="E4235">
            <v>5</v>
          </cell>
          <cell r="G4235">
            <v>0</v>
          </cell>
        </row>
        <row r="4236">
          <cell r="A4236" t="str">
            <v>SkidSC-InL-NELSON-All-</v>
          </cell>
          <cell r="B4236" t="str">
            <v>SkidSC-InL</v>
          </cell>
          <cell r="C4236">
            <v>2015</v>
          </cell>
          <cell r="D4236" t="str">
            <v>NELSON</v>
          </cell>
          <cell r="E4236" t="str">
            <v>All</v>
          </cell>
          <cell r="G4236">
            <v>15.631911737919909</v>
          </cell>
        </row>
        <row r="4237">
          <cell r="A4237" t="str">
            <v>SkidSC-InL-NELSON-All-</v>
          </cell>
          <cell r="B4237" t="str">
            <v>SkidSC-InL</v>
          </cell>
          <cell r="C4237">
            <v>2015</v>
          </cell>
          <cell r="D4237" t="str">
            <v>NELSON</v>
          </cell>
          <cell r="E4237" t="str">
            <v>All</v>
          </cell>
          <cell r="G4237">
            <v>15.631911737919909</v>
          </cell>
        </row>
        <row r="4238">
          <cell r="A4238" t="str">
            <v>SkidSC-InL-NORTHLAND-1-</v>
          </cell>
          <cell r="B4238" t="str">
            <v>SkidSC-InL</v>
          </cell>
          <cell r="C4238">
            <v>2015</v>
          </cell>
          <cell r="D4238" t="str">
            <v>NORTHLAND</v>
          </cell>
          <cell r="E4238">
            <v>1</v>
          </cell>
          <cell r="G4238">
            <v>54.961832061068705</v>
          </cell>
        </row>
        <row r="4239">
          <cell r="A4239" t="str">
            <v>SkidSC-InL-NORTHLAND-1-</v>
          </cell>
          <cell r="B4239" t="str">
            <v>SkidSC-InL</v>
          </cell>
          <cell r="C4239">
            <v>2015</v>
          </cell>
          <cell r="D4239" t="str">
            <v>NORTHLAND</v>
          </cell>
          <cell r="E4239">
            <v>1</v>
          </cell>
          <cell r="G4239">
            <v>54.961832061068705</v>
          </cell>
        </row>
        <row r="4240">
          <cell r="A4240" t="str">
            <v>SkidSC-InL-NORTHLAND-2-</v>
          </cell>
          <cell r="B4240" t="str">
            <v>SkidSC-InL</v>
          </cell>
          <cell r="C4240">
            <v>2015</v>
          </cell>
          <cell r="D4240" t="str">
            <v>NORTHLAND</v>
          </cell>
          <cell r="E4240">
            <v>2</v>
          </cell>
          <cell r="G4240">
            <v>50.060714698739446</v>
          </cell>
        </row>
        <row r="4241">
          <cell r="A4241" t="str">
            <v>SkidSC-InL-NORTHLAND-2-</v>
          </cell>
          <cell r="B4241" t="str">
            <v>SkidSC-InL</v>
          </cell>
          <cell r="C4241">
            <v>2015</v>
          </cell>
          <cell r="D4241" t="str">
            <v>NORTHLAND</v>
          </cell>
          <cell r="E4241">
            <v>2</v>
          </cell>
          <cell r="G4241">
            <v>50.060714698739446</v>
          </cell>
        </row>
        <row r="4242">
          <cell r="A4242" t="str">
            <v>SkidSC-InL-NORTHLAND-2H-</v>
          </cell>
          <cell r="B4242" t="str">
            <v>SkidSC-InL</v>
          </cell>
          <cell r="C4242">
            <v>2015</v>
          </cell>
          <cell r="D4242" t="str">
            <v>NORTHLAND</v>
          </cell>
          <cell r="E4242" t="str">
            <v>2H</v>
          </cell>
          <cell r="G4242">
            <v>66.684753119913182</v>
          </cell>
        </row>
        <row r="4243">
          <cell r="A4243" t="str">
            <v>SkidSC-InL-NORTHLAND-2H-</v>
          </cell>
          <cell r="B4243" t="str">
            <v>SkidSC-InL</v>
          </cell>
          <cell r="C4243">
            <v>2015</v>
          </cell>
          <cell r="D4243" t="str">
            <v>NORTHLAND</v>
          </cell>
          <cell r="E4243" t="str">
            <v>2H</v>
          </cell>
          <cell r="G4243">
            <v>66.684753119913182</v>
          </cell>
        </row>
        <row r="4244">
          <cell r="A4244" t="str">
            <v>SkidSC-InL-NORTHLAND-2L-</v>
          </cell>
          <cell r="B4244" t="str">
            <v>SkidSC-InL</v>
          </cell>
          <cell r="C4244">
            <v>2015</v>
          </cell>
          <cell r="D4244" t="str">
            <v>NORTHLAND</v>
          </cell>
          <cell r="E4244" t="str">
            <v>2L</v>
          </cell>
          <cell r="G4244">
            <v>9.9449415003441164</v>
          </cell>
        </row>
        <row r="4245">
          <cell r="A4245" t="str">
            <v>SkidSC-InL-NORTHLAND-2L-</v>
          </cell>
          <cell r="B4245" t="str">
            <v>SkidSC-InL</v>
          </cell>
          <cell r="C4245">
            <v>2015</v>
          </cell>
          <cell r="D4245" t="str">
            <v>NORTHLAND</v>
          </cell>
          <cell r="E4245" t="str">
            <v>2L</v>
          </cell>
          <cell r="G4245">
            <v>9.9449415003441164</v>
          </cell>
        </row>
        <row r="4246">
          <cell r="A4246" t="str">
            <v>SkidSC-InL-NORTHLAND-2M-</v>
          </cell>
          <cell r="B4246" t="str">
            <v>SkidSC-InL</v>
          </cell>
          <cell r="C4246">
            <v>2015</v>
          </cell>
          <cell r="D4246" t="str">
            <v>NORTHLAND</v>
          </cell>
          <cell r="E4246" t="str">
            <v>2M</v>
          </cell>
          <cell r="G4246">
            <v>25.560842963970089</v>
          </cell>
        </row>
        <row r="4247">
          <cell r="A4247" t="str">
            <v>SkidSC-InL-NORTHLAND-2M-</v>
          </cell>
          <cell r="B4247" t="str">
            <v>SkidSC-InL</v>
          </cell>
          <cell r="C4247">
            <v>2015</v>
          </cell>
          <cell r="D4247" t="str">
            <v>NORTHLAND</v>
          </cell>
          <cell r="E4247" t="str">
            <v>2M</v>
          </cell>
          <cell r="G4247">
            <v>25.560842963970089</v>
          </cell>
        </row>
        <row r="4248">
          <cell r="A4248" t="str">
            <v>SkidSC-InL-NORTHLAND-3-</v>
          </cell>
          <cell r="B4248" t="str">
            <v>SkidSC-InL</v>
          </cell>
          <cell r="C4248">
            <v>2015</v>
          </cell>
          <cell r="D4248" t="str">
            <v>NORTHLAND</v>
          </cell>
          <cell r="E4248">
            <v>3</v>
          </cell>
          <cell r="G4248">
            <v>28.814814814814813</v>
          </cell>
        </row>
        <row r="4249">
          <cell r="A4249" t="str">
            <v>SkidSC-InL-NORTHLAND-3-</v>
          </cell>
          <cell r="B4249" t="str">
            <v>SkidSC-InL</v>
          </cell>
          <cell r="C4249">
            <v>2015</v>
          </cell>
          <cell r="D4249" t="str">
            <v>NORTHLAND</v>
          </cell>
          <cell r="E4249">
            <v>3</v>
          </cell>
          <cell r="G4249">
            <v>28.814814814814813</v>
          </cell>
        </row>
        <row r="4250">
          <cell r="A4250" t="str">
            <v>SkidSC-InL-NORTHLAND-4-</v>
          </cell>
          <cell r="B4250" t="str">
            <v>SkidSC-InL</v>
          </cell>
          <cell r="C4250">
            <v>2015</v>
          </cell>
          <cell r="D4250" t="str">
            <v>NORTHLAND</v>
          </cell>
          <cell r="E4250">
            <v>4</v>
          </cell>
          <cell r="G4250">
            <v>9.3095833614998078</v>
          </cell>
        </row>
        <row r="4251">
          <cell r="A4251" t="str">
            <v>SkidSC-InL-NORTHLAND-4-</v>
          </cell>
          <cell r="B4251" t="str">
            <v>SkidSC-InL</v>
          </cell>
          <cell r="C4251">
            <v>2015</v>
          </cell>
          <cell r="D4251" t="str">
            <v>NORTHLAND</v>
          </cell>
          <cell r="E4251">
            <v>4</v>
          </cell>
          <cell r="G4251">
            <v>9.3095833614998078</v>
          </cell>
        </row>
        <row r="4252">
          <cell r="A4252" t="str">
            <v>SkidSC-InL-NORTHLAND-5-</v>
          </cell>
          <cell r="B4252" t="str">
            <v>SkidSC-InL</v>
          </cell>
          <cell r="C4252">
            <v>2015</v>
          </cell>
          <cell r="D4252" t="str">
            <v>NORTHLAND</v>
          </cell>
          <cell r="E4252">
            <v>5</v>
          </cell>
          <cell r="G4252">
            <v>0.67114093959731547</v>
          </cell>
        </row>
        <row r="4253">
          <cell r="A4253" t="str">
            <v>SkidSC-InL-NORTHLAND-5-</v>
          </cell>
          <cell r="B4253" t="str">
            <v>SkidSC-InL</v>
          </cell>
          <cell r="C4253">
            <v>2015</v>
          </cell>
          <cell r="D4253" t="str">
            <v>NORTHLAND</v>
          </cell>
          <cell r="E4253">
            <v>5</v>
          </cell>
          <cell r="G4253">
            <v>0.67114093959731547</v>
          </cell>
        </row>
        <row r="4254">
          <cell r="A4254" t="str">
            <v>SkidSC-InL-NORTHLAND-All-</v>
          </cell>
          <cell r="B4254" t="str">
            <v>SkidSC-InL</v>
          </cell>
          <cell r="C4254">
            <v>2015</v>
          </cell>
          <cell r="D4254" t="str">
            <v>NORTHLAND</v>
          </cell>
          <cell r="E4254" t="str">
            <v>All</v>
          </cell>
          <cell r="G4254">
            <v>22.109448020746942</v>
          </cell>
        </row>
        <row r="4255">
          <cell r="A4255" t="str">
            <v>SkidSC-InL-NORTHLAND-All-</v>
          </cell>
          <cell r="B4255" t="str">
            <v>SkidSC-InL</v>
          </cell>
          <cell r="C4255">
            <v>2015</v>
          </cell>
          <cell r="D4255" t="str">
            <v>NORTHLAND</v>
          </cell>
          <cell r="E4255" t="str">
            <v>All</v>
          </cell>
          <cell r="G4255">
            <v>22.109448020746942</v>
          </cell>
        </row>
        <row r="4256">
          <cell r="A4256" t="str">
            <v>SkidSC-InL-NTH CANTERBURY-1-</v>
          </cell>
          <cell r="B4256" t="str">
            <v>SkidSC-InL</v>
          </cell>
          <cell r="C4256">
            <v>2015</v>
          </cell>
          <cell r="D4256" t="str">
            <v>NTH CANTERBURY</v>
          </cell>
          <cell r="E4256">
            <v>1</v>
          </cell>
          <cell r="G4256">
            <v>86.754966887417226</v>
          </cell>
        </row>
        <row r="4257">
          <cell r="A4257" t="str">
            <v>SkidSC-InL-NTH CANTERBURY-1-</v>
          </cell>
          <cell r="B4257" t="str">
            <v>SkidSC-InL</v>
          </cell>
          <cell r="C4257">
            <v>2015</v>
          </cell>
          <cell r="D4257" t="str">
            <v>NTH CANTERBURY</v>
          </cell>
          <cell r="E4257">
            <v>1</v>
          </cell>
          <cell r="G4257">
            <v>86.754966887417226</v>
          </cell>
        </row>
        <row r="4258">
          <cell r="A4258" t="str">
            <v>SkidSC-InL-NTH CANTERBURY-2-</v>
          </cell>
          <cell r="B4258" t="str">
            <v>SkidSC-InL</v>
          </cell>
          <cell r="C4258">
            <v>2015</v>
          </cell>
          <cell r="D4258" t="str">
            <v>NTH CANTERBURY</v>
          </cell>
          <cell r="E4258">
            <v>2</v>
          </cell>
          <cell r="G4258">
            <v>43.781584582441113</v>
          </cell>
        </row>
        <row r="4259">
          <cell r="A4259" t="str">
            <v>SkidSC-InL-NTH CANTERBURY-2-</v>
          </cell>
          <cell r="B4259" t="str">
            <v>SkidSC-InL</v>
          </cell>
          <cell r="C4259">
            <v>2015</v>
          </cell>
          <cell r="D4259" t="str">
            <v>NTH CANTERBURY</v>
          </cell>
          <cell r="E4259">
            <v>2</v>
          </cell>
          <cell r="G4259">
            <v>43.781584582441113</v>
          </cell>
        </row>
        <row r="4260">
          <cell r="A4260" t="str">
            <v>SkidSC-InL-NTH CANTERBURY-2H-</v>
          </cell>
          <cell r="B4260" t="str">
            <v>SkidSC-InL</v>
          </cell>
          <cell r="C4260">
            <v>2015</v>
          </cell>
          <cell r="D4260" t="str">
            <v>NTH CANTERBURY</v>
          </cell>
          <cell r="E4260" t="str">
            <v>2H</v>
          </cell>
          <cell r="G4260">
            <v>76.51353818071189</v>
          </cell>
        </row>
        <row r="4261">
          <cell r="A4261" t="str">
            <v>SkidSC-InL-NTH CANTERBURY-2H-</v>
          </cell>
          <cell r="B4261" t="str">
            <v>SkidSC-InL</v>
          </cell>
          <cell r="C4261">
            <v>2015</v>
          </cell>
          <cell r="D4261" t="str">
            <v>NTH CANTERBURY</v>
          </cell>
          <cell r="E4261" t="str">
            <v>2H</v>
          </cell>
          <cell r="G4261">
            <v>76.51353818071189</v>
          </cell>
        </row>
        <row r="4262">
          <cell r="A4262" t="str">
            <v>SkidSC-InL-NTH CANTERBURY-2L-</v>
          </cell>
          <cell r="B4262" t="str">
            <v>SkidSC-InL</v>
          </cell>
          <cell r="C4262">
            <v>2015</v>
          </cell>
          <cell r="D4262" t="str">
            <v>NTH CANTERBURY</v>
          </cell>
          <cell r="E4262" t="str">
            <v>2L</v>
          </cell>
          <cell r="G4262">
            <v>3.7277147487844409</v>
          </cell>
        </row>
        <row r="4263">
          <cell r="A4263" t="str">
            <v>SkidSC-InL-NTH CANTERBURY-2L-</v>
          </cell>
          <cell r="B4263" t="str">
            <v>SkidSC-InL</v>
          </cell>
          <cell r="C4263">
            <v>2015</v>
          </cell>
          <cell r="D4263" t="str">
            <v>NTH CANTERBURY</v>
          </cell>
          <cell r="E4263" t="str">
            <v>2L</v>
          </cell>
          <cell r="G4263">
            <v>3.7277147487844409</v>
          </cell>
        </row>
        <row r="4264">
          <cell r="A4264" t="str">
            <v>SkidSC-InL-NTH CANTERBURY-2M-</v>
          </cell>
          <cell r="B4264" t="str">
            <v>SkidSC-InL</v>
          </cell>
          <cell r="C4264">
            <v>2015</v>
          </cell>
          <cell r="D4264" t="str">
            <v>NTH CANTERBURY</v>
          </cell>
          <cell r="E4264" t="str">
            <v>2M</v>
          </cell>
          <cell r="G4264">
            <v>16.061046511627907</v>
          </cell>
        </row>
        <row r="4265">
          <cell r="A4265" t="str">
            <v>SkidSC-InL-NTH CANTERBURY-2M-</v>
          </cell>
          <cell r="B4265" t="str">
            <v>SkidSC-InL</v>
          </cell>
          <cell r="C4265">
            <v>2015</v>
          </cell>
          <cell r="D4265" t="str">
            <v>NTH CANTERBURY</v>
          </cell>
          <cell r="E4265" t="str">
            <v>2M</v>
          </cell>
          <cell r="G4265">
            <v>16.061046511627907</v>
          </cell>
        </row>
        <row r="4266">
          <cell r="A4266" t="str">
            <v>SkidSC-InL-NTH CANTERBURY-3-</v>
          </cell>
          <cell r="B4266" t="str">
            <v>SkidSC-InL</v>
          </cell>
          <cell r="C4266">
            <v>2015</v>
          </cell>
          <cell r="D4266" t="str">
            <v>NTH CANTERBURY</v>
          </cell>
          <cell r="E4266">
            <v>3</v>
          </cell>
          <cell r="G4266">
            <v>20.561618312483365</v>
          </cell>
        </row>
        <row r="4267">
          <cell r="A4267" t="str">
            <v>SkidSC-InL-NTH CANTERBURY-3-</v>
          </cell>
          <cell r="B4267" t="str">
            <v>SkidSC-InL</v>
          </cell>
          <cell r="C4267">
            <v>2015</v>
          </cell>
          <cell r="D4267" t="str">
            <v>NTH CANTERBURY</v>
          </cell>
          <cell r="E4267">
            <v>3</v>
          </cell>
          <cell r="G4267">
            <v>20.561618312483365</v>
          </cell>
        </row>
        <row r="4268">
          <cell r="A4268" t="str">
            <v>SkidSC-InL-NTH CANTERBURY-4-</v>
          </cell>
          <cell r="B4268" t="str">
            <v>SkidSC-InL</v>
          </cell>
          <cell r="C4268">
            <v>2015</v>
          </cell>
          <cell r="D4268" t="str">
            <v>NTH CANTERBURY</v>
          </cell>
          <cell r="E4268">
            <v>4</v>
          </cell>
          <cell r="G4268">
            <v>3.5233449477351915</v>
          </cell>
        </row>
        <row r="4269">
          <cell r="A4269" t="str">
            <v>SkidSC-InL-NTH CANTERBURY-4-</v>
          </cell>
          <cell r="B4269" t="str">
            <v>SkidSC-InL</v>
          </cell>
          <cell r="C4269">
            <v>2015</v>
          </cell>
          <cell r="D4269" t="str">
            <v>NTH CANTERBURY</v>
          </cell>
          <cell r="E4269">
            <v>4</v>
          </cell>
          <cell r="G4269">
            <v>3.5233449477351915</v>
          </cell>
        </row>
        <row r="4270">
          <cell r="A4270" t="str">
            <v>SkidSC-InL-NTH CANTERBURY-5-</v>
          </cell>
          <cell r="B4270" t="str">
            <v>SkidSC-InL</v>
          </cell>
          <cell r="C4270">
            <v>2015</v>
          </cell>
          <cell r="D4270" t="str">
            <v>NTH CANTERBURY</v>
          </cell>
          <cell r="E4270">
            <v>5</v>
          </cell>
          <cell r="G4270">
            <v>0.43193717277486909</v>
          </cell>
        </row>
        <row r="4271">
          <cell r="A4271" t="str">
            <v>SkidSC-InL-NTH CANTERBURY-5-</v>
          </cell>
          <cell r="B4271" t="str">
            <v>SkidSC-InL</v>
          </cell>
          <cell r="C4271">
            <v>2015</v>
          </cell>
          <cell r="D4271" t="str">
            <v>NTH CANTERBURY</v>
          </cell>
          <cell r="E4271">
            <v>5</v>
          </cell>
          <cell r="G4271">
            <v>0.43193717277486909</v>
          </cell>
        </row>
        <row r="4272">
          <cell r="A4272" t="str">
            <v>SkidSC-InL-NTH CANTERBURY-All-</v>
          </cell>
          <cell r="B4272" t="str">
            <v>SkidSC-InL</v>
          </cell>
          <cell r="C4272">
            <v>2015</v>
          </cell>
          <cell r="D4272" t="str">
            <v>NTH CANTERBURY</v>
          </cell>
          <cell r="E4272" t="str">
            <v>All</v>
          </cell>
          <cell r="G4272">
            <v>12.568591417609698</v>
          </cell>
        </row>
        <row r="4273">
          <cell r="A4273" t="str">
            <v>SkidSC-InL-NTH CANTERBURY-All-</v>
          </cell>
          <cell r="B4273" t="str">
            <v>SkidSC-InL</v>
          </cell>
          <cell r="C4273">
            <v>2015</v>
          </cell>
          <cell r="D4273" t="str">
            <v>NTH CANTERBURY</v>
          </cell>
          <cell r="E4273" t="str">
            <v>All</v>
          </cell>
          <cell r="G4273">
            <v>12.568591417609698</v>
          </cell>
        </row>
        <row r="4274">
          <cell r="A4274" t="str">
            <v>SkidSC-InL-OTAGO CENTRAL-1-</v>
          </cell>
          <cell r="B4274" t="str">
            <v>SkidSC-InL</v>
          </cell>
          <cell r="C4274">
            <v>2015</v>
          </cell>
          <cell r="D4274" t="str">
            <v>OTAGO CENTRAL</v>
          </cell>
          <cell r="E4274">
            <v>1</v>
          </cell>
          <cell r="G4274">
            <v>93.112244897959187</v>
          </cell>
        </row>
        <row r="4275">
          <cell r="A4275" t="str">
            <v>SkidSC-InL-OTAGO CENTRAL-1-</v>
          </cell>
          <cell r="B4275" t="str">
            <v>SkidSC-InL</v>
          </cell>
          <cell r="C4275">
            <v>2015</v>
          </cell>
          <cell r="D4275" t="str">
            <v>OTAGO CENTRAL</v>
          </cell>
          <cell r="E4275">
            <v>1</v>
          </cell>
          <cell r="G4275">
            <v>93.112244897959187</v>
          </cell>
        </row>
        <row r="4276">
          <cell r="A4276" t="str">
            <v>SkidSC-InL-OTAGO CENTRAL-2-</v>
          </cell>
          <cell r="B4276" t="str">
            <v>SkidSC-InL</v>
          </cell>
          <cell r="C4276">
            <v>2015</v>
          </cell>
          <cell r="D4276" t="str">
            <v>OTAGO CENTRAL</v>
          </cell>
          <cell r="E4276">
            <v>2</v>
          </cell>
          <cell r="G4276">
            <v>39.255962569896155</v>
          </cell>
        </row>
        <row r="4277">
          <cell r="A4277" t="str">
            <v>SkidSC-InL-OTAGO CENTRAL-2-</v>
          </cell>
          <cell r="B4277" t="str">
            <v>SkidSC-InL</v>
          </cell>
          <cell r="C4277">
            <v>2015</v>
          </cell>
          <cell r="D4277" t="str">
            <v>OTAGO CENTRAL</v>
          </cell>
          <cell r="E4277">
            <v>2</v>
          </cell>
          <cell r="G4277">
            <v>39.255962569896155</v>
          </cell>
        </row>
        <row r="4278">
          <cell r="A4278" t="str">
            <v>SkidSC-InL-OTAGO CENTRAL-2H-</v>
          </cell>
          <cell r="B4278" t="str">
            <v>SkidSC-InL</v>
          </cell>
          <cell r="C4278">
            <v>2015</v>
          </cell>
          <cell r="D4278" t="str">
            <v>OTAGO CENTRAL</v>
          </cell>
          <cell r="E4278" t="str">
            <v>2H</v>
          </cell>
          <cell r="G4278">
            <v>77.863862755949086</v>
          </cell>
        </row>
        <row r="4279">
          <cell r="A4279" t="str">
            <v>SkidSC-InL-OTAGO CENTRAL-2H-</v>
          </cell>
          <cell r="B4279" t="str">
            <v>SkidSC-InL</v>
          </cell>
          <cell r="C4279">
            <v>2015</v>
          </cell>
          <cell r="D4279" t="str">
            <v>OTAGO CENTRAL</v>
          </cell>
          <cell r="E4279" t="str">
            <v>2H</v>
          </cell>
          <cell r="G4279">
            <v>77.863862755949086</v>
          </cell>
        </row>
        <row r="4280">
          <cell r="A4280" t="str">
            <v>SkidSC-InL-OTAGO CENTRAL-2L-</v>
          </cell>
          <cell r="B4280" t="str">
            <v>SkidSC-InL</v>
          </cell>
          <cell r="C4280">
            <v>2015</v>
          </cell>
          <cell r="D4280" t="str">
            <v>OTAGO CENTRAL</v>
          </cell>
          <cell r="E4280" t="str">
            <v>2L</v>
          </cell>
          <cell r="G4280">
            <v>0.34042553191489361</v>
          </cell>
        </row>
        <row r="4281">
          <cell r="A4281" t="str">
            <v>SkidSC-InL-OTAGO CENTRAL-2L-</v>
          </cell>
          <cell r="B4281" t="str">
            <v>SkidSC-InL</v>
          </cell>
          <cell r="C4281">
            <v>2015</v>
          </cell>
          <cell r="D4281" t="str">
            <v>OTAGO CENTRAL</v>
          </cell>
          <cell r="E4281" t="str">
            <v>2L</v>
          </cell>
          <cell r="G4281">
            <v>0.34042553191489361</v>
          </cell>
        </row>
        <row r="4282">
          <cell r="A4282" t="str">
            <v>SkidSC-InL-OTAGO CENTRAL-2M-</v>
          </cell>
          <cell r="B4282" t="str">
            <v>SkidSC-InL</v>
          </cell>
          <cell r="C4282">
            <v>2015</v>
          </cell>
          <cell r="D4282" t="str">
            <v>OTAGO CENTRAL</v>
          </cell>
          <cell r="E4282" t="str">
            <v>2M</v>
          </cell>
          <cell r="G4282">
            <v>17.622950819672131</v>
          </cell>
        </row>
        <row r="4283">
          <cell r="A4283" t="str">
            <v>SkidSC-InL-OTAGO CENTRAL-2M-</v>
          </cell>
          <cell r="B4283" t="str">
            <v>SkidSC-InL</v>
          </cell>
          <cell r="C4283">
            <v>2015</v>
          </cell>
          <cell r="D4283" t="str">
            <v>OTAGO CENTRAL</v>
          </cell>
          <cell r="E4283" t="str">
            <v>2M</v>
          </cell>
          <cell r="G4283">
            <v>17.622950819672131</v>
          </cell>
        </row>
        <row r="4284">
          <cell r="A4284" t="str">
            <v>SkidSC-InL-OTAGO CENTRAL-3-</v>
          </cell>
          <cell r="B4284" t="str">
            <v>SkidSC-InL</v>
          </cell>
          <cell r="C4284">
            <v>2015</v>
          </cell>
          <cell r="D4284" t="str">
            <v>OTAGO CENTRAL</v>
          </cell>
          <cell r="E4284">
            <v>3</v>
          </cell>
          <cell r="G4284">
            <v>10.801448590773107</v>
          </cell>
        </row>
        <row r="4285">
          <cell r="A4285" t="str">
            <v>SkidSC-InL-OTAGO CENTRAL-3-</v>
          </cell>
          <cell r="B4285" t="str">
            <v>SkidSC-InL</v>
          </cell>
          <cell r="C4285">
            <v>2015</v>
          </cell>
          <cell r="D4285" t="str">
            <v>OTAGO CENTRAL</v>
          </cell>
          <cell r="E4285">
            <v>3</v>
          </cell>
          <cell r="G4285">
            <v>10.801448590773107</v>
          </cell>
        </row>
        <row r="4286">
          <cell r="A4286" t="str">
            <v>SkidSC-InL-OTAGO CENTRAL-4-</v>
          </cell>
          <cell r="B4286" t="str">
            <v>SkidSC-InL</v>
          </cell>
          <cell r="C4286">
            <v>2015</v>
          </cell>
          <cell r="D4286" t="str">
            <v>OTAGO CENTRAL</v>
          </cell>
          <cell r="E4286">
            <v>4</v>
          </cell>
          <cell r="G4286">
            <v>3.3119413247765297</v>
          </cell>
        </row>
        <row r="4287">
          <cell r="A4287" t="str">
            <v>SkidSC-InL-OTAGO CENTRAL-4-</v>
          </cell>
          <cell r="B4287" t="str">
            <v>SkidSC-InL</v>
          </cell>
          <cell r="C4287">
            <v>2015</v>
          </cell>
          <cell r="D4287" t="str">
            <v>OTAGO CENTRAL</v>
          </cell>
          <cell r="E4287">
            <v>4</v>
          </cell>
          <cell r="G4287">
            <v>3.3119413247765297</v>
          </cell>
        </row>
        <row r="4288">
          <cell r="A4288" t="str">
            <v>SkidSC-InL-OTAGO CENTRAL-All-</v>
          </cell>
          <cell r="B4288" t="str">
            <v>SkidSC-InL</v>
          </cell>
          <cell r="C4288">
            <v>2015</v>
          </cell>
          <cell r="D4288" t="str">
            <v>OTAGO CENTRAL</v>
          </cell>
          <cell r="E4288" t="str">
            <v>All</v>
          </cell>
          <cell r="G4288">
            <v>11.184284168501176</v>
          </cell>
        </row>
        <row r="4289">
          <cell r="A4289" t="str">
            <v>SkidSC-InL-OTAGO CENTRAL-All-</v>
          </cell>
          <cell r="B4289" t="str">
            <v>SkidSC-InL</v>
          </cell>
          <cell r="C4289">
            <v>2015</v>
          </cell>
          <cell r="D4289" t="str">
            <v>OTAGO CENTRAL</v>
          </cell>
          <cell r="E4289" t="str">
            <v>All</v>
          </cell>
          <cell r="G4289">
            <v>11.184284168501176</v>
          </cell>
        </row>
        <row r="4290">
          <cell r="A4290" t="str">
            <v>SkidSC-InL-PSMC005-1-</v>
          </cell>
          <cell r="B4290" t="str">
            <v>SkidSC-InL</v>
          </cell>
          <cell r="C4290">
            <v>2015</v>
          </cell>
          <cell r="D4290" t="str">
            <v>PSMC 005</v>
          </cell>
          <cell r="E4290">
            <v>1</v>
          </cell>
          <cell r="G4290">
            <v>99.047619047619051</v>
          </cell>
        </row>
        <row r="4291">
          <cell r="A4291" t="str">
            <v>SkidSC-InL-PSMC005-1-</v>
          </cell>
          <cell r="B4291" t="str">
            <v>SkidSC-InL</v>
          </cell>
          <cell r="C4291">
            <v>2015</v>
          </cell>
          <cell r="D4291" t="str">
            <v>PSMC 005</v>
          </cell>
          <cell r="E4291">
            <v>1</v>
          </cell>
          <cell r="G4291">
            <v>99.047619047619051</v>
          </cell>
        </row>
        <row r="4292">
          <cell r="A4292" t="str">
            <v>SkidSC-InL-PSMC005-2-</v>
          </cell>
          <cell r="B4292" t="str">
            <v>SkidSC-InL</v>
          </cell>
          <cell r="C4292">
            <v>2015</v>
          </cell>
          <cell r="D4292" t="str">
            <v>PSMC 005</v>
          </cell>
          <cell r="E4292">
            <v>2</v>
          </cell>
          <cell r="G4292">
            <v>73.868425875022908</v>
          </cell>
        </row>
        <row r="4293">
          <cell r="A4293" t="str">
            <v>SkidSC-InL-PSMC005-2-</v>
          </cell>
          <cell r="B4293" t="str">
            <v>SkidSC-InL</v>
          </cell>
          <cell r="C4293">
            <v>2015</v>
          </cell>
          <cell r="D4293" t="str">
            <v>PSMC 005</v>
          </cell>
          <cell r="E4293">
            <v>2</v>
          </cell>
          <cell r="G4293">
            <v>73.868425875022908</v>
          </cell>
        </row>
        <row r="4294">
          <cell r="A4294" t="str">
            <v>SkidSC-InL-PSMC005-2H-</v>
          </cell>
          <cell r="B4294" t="str">
            <v>SkidSC-InL</v>
          </cell>
          <cell r="C4294">
            <v>2015</v>
          </cell>
          <cell r="D4294" t="str">
            <v>PSMC 005</v>
          </cell>
          <cell r="E4294" t="str">
            <v>2H</v>
          </cell>
          <cell r="G4294">
            <v>90.191387559808618</v>
          </cell>
        </row>
        <row r="4295">
          <cell r="A4295" t="str">
            <v>SkidSC-InL-PSMC005-2H-</v>
          </cell>
          <cell r="B4295" t="str">
            <v>SkidSC-InL</v>
          </cell>
          <cell r="C4295">
            <v>2015</v>
          </cell>
          <cell r="D4295" t="str">
            <v>PSMC 005</v>
          </cell>
          <cell r="E4295" t="str">
            <v>2H</v>
          </cell>
          <cell r="G4295">
            <v>90.191387559808618</v>
          </cell>
        </row>
        <row r="4296">
          <cell r="A4296" t="str">
            <v>SkidSC-InL-PSMC005-2L-</v>
          </cell>
          <cell r="B4296" t="str">
            <v>SkidSC-InL</v>
          </cell>
          <cell r="C4296">
            <v>2015</v>
          </cell>
          <cell r="D4296" t="str">
            <v>PSMC 005</v>
          </cell>
          <cell r="E4296" t="str">
            <v>2L</v>
          </cell>
          <cell r="G4296">
            <v>8.7283671933784799</v>
          </cell>
        </row>
        <row r="4297">
          <cell r="A4297" t="str">
            <v>SkidSC-InL-PSMC005-2L-</v>
          </cell>
          <cell r="B4297" t="str">
            <v>SkidSC-InL</v>
          </cell>
          <cell r="C4297">
            <v>2015</v>
          </cell>
          <cell r="D4297" t="str">
            <v>PSMC 005</v>
          </cell>
          <cell r="E4297" t="str">
            <v>2L</v>
          </cell>
          <cell r="G4297">
            <v>8.7283671933784799</v>
          </cell>
        </row>
        <row r="4298">
          <cell r="A4298" t="str">
            <v>SkidSC-InL-PSMC005-2M-</v>
          </cell>
          <cell r="B4298" t="str">
            <v>SkidSC-InL</v>
          </cell>
          <cell r="C4298">
            <v>2015</v>
          </cell>
          <cell r="D4298" t="str">
            <v>PSMC 005</v>
          </cell>
          <cell r="E4298" t="str">
            <v>2M</v>
          </cell>
          <cell r="G4298">
            <v>31.610942249240122</v>
          </cell>
        </row>
        <row r="4299">
          <cell r="A4299" t="str">
            <v>SkidSC-InL-PSMC005-2M-</v>
          </cell>
          <cell r="B4299" t="str">
            <v>SkidSC-InL</v>
          </cell>
          <cell r="C4299">
            <v>2015</v>
          </cell>
          <cell r="D4299" t="str">
            <v>PSMC 005</v>
          </cell>
          <cell r="E4299" t="str">
            <v>2M</v>
          </cell>
          <cell r="G4299">
            <v>31.610942249240122</v>
          </cell>
        </row>
        <row r="4300">
          <cell r="A4300" t="str">
            <v>SkidSC-InL-PSMC005-3-</v>
          </cell>
          <cell r="B4300" t="str">
            <v>SkidSC-InL</v>
          </cell>
          <cell r="C4300">
            <v>2015</v>
          </cell>
          <cell r="D4300" t="str">
            <v>PSMC 005</v>
          </cell>
          <cell r="E4300">
            <v>3</v>
          </cell>
          <cell r="G4300">
            <v>36.844505243958046</v>
          </cell>
        </row>
        <row r="4301">
          <cell r="A4301" t="str">
            <v>SkidSC-InL-PSMC005-3-</v>
          </cell>
          <cell r="B4301" t="str">
            <v>SkidSC-InL</v>
          </cell>
          <cell r="C4301">
            <v>2015</v>
          </cell>
          <cell r="D4301" t="str">
            <v>PSMC 005</v>
          </cell>
          <cell r="E4301">
            <v>3</v>
          </cell>
          <cell r="G4301">
            <v>36.844505243958046</v>
          </cell>
        </row>
        <row r="4302">
          <cell r="A4302" t="str">
            <v>SkidSC-InL-PSMC005-4-</v>
          </cell>
          <cell r="B4302" t="str">
            <v>SkidSC-InL</v>
          </cell>
          <cell r="C4302">
            <v>2015</v>
          </cell>
          <cell r="D4302" t="str">
            <v>PSMC 005</v>
          </cell>
          <cell r="E4302">
            <v>4</v>
          </cell>
          <cell r="G4302">
            <v>19.652317880794701</v>
          </cell>
        </row>
        <row r="4303">
          <cell r="A4303" t="str">
            <v>SkidSC-InL-PSMC005-4-</v>
          </cell>
          <cell r="B4303" t="str">
            <v>SkidSC-InL</v>
          </cell>
          <cell r="C4303">
            <v>2015</v>
          </cell>
          <cell r="D4303" t="str">
            <v>PSMC 005</v>
          </cell>
          <cell r="E4303">
            <v>4</v>
          </cell>
          <cell r="G4303">
            <v>19.652317880794701</v>
          </cell>
        </row>
        <row r="4304">
          <cell r="A4304" t="str">
            <v>SkidSC-InL-PSMC005-5-</v>
          </cell>
          <cell r="B4304" t="str">
            <v>SkidSC-InL</v>
          </cell>
          <cell r="C4304">
            <v>2015</v>
          </cell>
          <cell r="D4304" t="str">
            <v>PSMC 005</v>
          </cell>
          <cell r="E4304">
            <v>5</v>
          </cell>
          <cell r="G4304">
            <v>0</v>
          </cell>
        </row>
        <row r="4305">
          <cell r="A4305" t="str">
            <v>SkidSC-InL-PSMC005-5-</v>
          </cell>
          <cell r="B4305" t="str">
            <v>SkidSC-InL</v>
          </cell>
          <cell r="C4305">
            <v>2015</v>
          </cell>
          <cell r="D4305" t="str">
            <v>PSMC 005</v>
          </cell>
          <cell r="E4305">
            <v>5</v>
          </cell>
          <cell r="G4305">
            <v>0</v>
          </cell>
        </row>
        <row r="4306">
          <cell r="A4306" t="str">
            <v>SkidSC-InL-PSMC005-All-</v>
          </cell>
          <cell r="B4306" t="str">
            <v>SkidSC-InL</v>
          </cell>
          <cell r="C4306">
            <v>2015</v>
          </cell>
          <cell r="D4306" t="str">
            <v>PSMC 005</v>
          </cell>
          <cell r="E4306" t="str">
            <v>All</v>
          </cell>
          <cell r="G4306">
            <v>37.127759616676371</v>
          </cell>
        </row>
        <row r="4307">
          <cell r="A4307" t="str">
            <v>SkidSC-InL-PSMC005-All-</v>
          </cell>
          <cell r="B4307" t="str">
            <v>SkidSC-InL</v>
          </cell>
          <cell r="C4307">
            <v>2015</v>
          </cell>
          <cell r="D4307" t="str">
            <v>PSMC 005</v>
          </cell>
          <cell r="E4307" t="str">
            <v>All</v>
          </cell>
          <cell r="G4307">
            <v>37.127759616676371</v>
          </cell>
        </row>
        <row r="4308">
          <cell r="A4308" t="str">
            <v>SkidSC-InL-PSMC006-1-</v>
          </cell>
          <cell r="B4308" t="str">
            <v>SkidSC-InL</v>
          </cell>
          <cell r="C4308">
            <v>2015</v>
          </cell>
          <cell r="D4308" t="str">
            <v>PSMC 006</v>
          </cell>
          <cell r="E4308">
            <v>1</v>
          </cell>
          <cell r="G4308">
            <v>90.575916230366488</v>
          </cell>
        </row>
        <row r="4309">
          <cell r="A4309" t="str">
            <v>SkidSC-InL-PSMC006-1-</v>
          </cell>
          <cell r="B4309" t="str">
            <v>SkidSC-InL</v>
          </cell>
          <cell r="C4309">
            <v>2015</v>
          </cell>
          <cell r="D4309" t="str">
            <v>PSMC 006</v>
          </cell>
          <cell r="E4309">
            <v>1</v>
          </cell>
          <cell r="G4309">
            <v>90.575916230366488</v>
          </cell>
        </row>
        <row r="4310">
          <cell r="A4310" t="str">
            <v>SkidSC-InL-PSMC006-2-</v>
          </cell>
          <cell r="B4310" t="str">
            <v>SkidSC-InL</v>
          </cell>
          <cell r="C4310">
            <v>2015</v>
          </cell>
          <cell r="D4310" t="str">
            <v>PSMC 006</v>
          </cell>
          <cell r="E4310">
            <v>2</v>
          </cell>
          <cell r="G4310">
            <v>72.703671010955915</v>
          </cell>
        </row>
        <row r="4311">
          <cell r="A4311" t="str">
            <v>SkidSC-InL-PSMC006-2-</v>
          </cell>
          <cell r="B4311" t="str">
            <v>SkidSC-InL</v>
          </cell>
          <cell r="C4311">
            <v>2015</v>
          </cell>
          <cell r="D4311" t="str">
            <v>PSMC 006</v>
          </cell>
          <cell r="E4311">
            <v>2</v>
          </cell>
          <cell r="G4311">
            <v>72.703671010955915</v>
          </cell>
        </row>
        <row r="4312">
          <cell r="A4312" t="str">
            <v>SkidSC-InL-PSMC006-2H-</v>
          </cell>
          <cell r="B4312" t="str">
            <v>SkidSC-InL</v>
          </cell>
          <cell r="C4312">
            <v>2015</v>
          </cell>
          <cell r="D4312" t="str">
            <v>PSMC 006</v>
          </cell>
          <cell r="E4312" t="str">
            <v>2H</v>
          </cell>
          <cell r="G4312">
            <v>96.41342074816815</v>
          </cell>
        </row>
        <row r="4313">
          <cell r="A4313" t="str">
            <v>SkidSC-InL-PSMC006-2H-</v>
          </cell>
          <cell r="B4313" t="str">
            <v>SkidSC-InL</v>
          </cell>
          <cell r="C4313">
            <v>2015</v>
          </cell>
          <cell r="D4313" t="str">
            <v>PSMC 006</v>
          </cell>
          <cell r="E4313" t="str">
            <v>2H</v>
          </cell>
          <cell r="G4313">
            <v>96.41342074816815</v>
          </cell>
        </row>
        <row r="4314">
          <cell r="A4314" t="str">
            <v>SkidSC-InL-PSMC006-2L-</v>
          </cell>
          <cell r="B4314" t="str">
            <v>SkidSC-InL</v>
          </cell>
          <cell r="C4314">
            <v>2015</v>
          </cell>
          <cell r="D4314" t="str">
            <v>PSMC 006</v>
          </cell>
          <cell r="E4314" t="str">
            <v>2L</v>
          </cell>
          <cell r="G4314">
            <v>15.543912175648703</v>
          </cell>
        </row>
        <row r="4315">
          <cell r="A4315" t="str">
            <v>SkidSC-InL-PSMC006-2L-</v>
          </cell>
          <cell r="B4315" t="str">
            <v>SkidSC-InL</v>
          </cell>
          <cell r="C4315">
            <v>2015</v>
          </cell>
          <cell r="D4315" t="str">
            <v>PSMC 006</v>
          </cell>
          <cell r="E4315" t="str">
            <v>2L</v>
          </cell>
          <cell r="G4315">
            <v>15.543912175648703</v>
          </cell>
        </row>
        <row r="4316">
          <cell r="A4316" t="str">
            <v>SkidSC-InL-PSMC006-2M-</v>
          </cell>
          <cell r="B4316" t="str">
            <v>SkidSC-InL</v>
          </cell>
          <cell r="C4316">
            <v>2015</v>
          </cell>
          <cell r="D4316" t="str">
            <v>PSMC 006</v>
          </cell>
          <cell r="E4316" t="str">
            <v>2M</v>
          </cell>
          <cell r="G4316">
            <v>27.008032128514056</v>
          </cell>
        </row>
        <row r="4317">
          <cell r="A4317" t="str">
            <v>SkidSC-InL-PSMC006-2M-</v>
          </cell>
          <cell r="B4317" t="str">
            <v>SkidSC-InL</v>
          </cell>
          <cell r="C4317">
            <v>2015</v>
          </cell>
          <cell r="D4317" t="str">
            <v>PSMC 006</v>
          </cell>
          <cell r="E4317" t="str">
            <v>2M</v>
          </cell>
          <cell r="G4317">
            <v>27.008032128514056</v>
          </cell>
        </row>
        <row r="4318">
          <cell r="A4318" t="str">
            <v>SkidSC-InL-PSMC006-3-</v>
          </cell>
          <cell r="B4318" t="str">
            <v>SkidSC-InL</v>
          </cell>
          <cell r="C4318">
            <v>2015</v>
          </cell>
          <cell r="D4318" t="str">
            <v>PSMC 006</v>
          </cell>
          <cell r="E4318">
            <v>3</v>
          </cell>
          <cell r="G4318">
            <v>45.524423506074882</v>
          </cell>
        </row>
        <row r="4319">
          <cell r="A4319" t="str">
            <v>SkidSC-InL-PSMC006-3-</v>
          </cell>
          <cell r="B4319" t="str">
            <v>SkidSC-InL</v>
          </cell>
          <cell r="C4319">
            <v>2015</v>
          </cell>
          <cell r="D4319" t="str">
            <v>PSMC 006</v>
          </cell>
          <cell r="E4319">
            <v>3</v>
          </cell>
          <cell r="G4319">
            <v>45.524423506074882</v>
          </cell>
        </row>
        <row r="4320">
          <cell r="A4320" t="str">
            <v>SkidSC-InL-PSMC006-4-</v>
          </cell>
          <cell r="B4320" t="str">
            <v>SkidSC-InL</v>
          </cell>
          <cell r="C4320">
            <v>2015</v>
          </cell>
          <cell r="D4320" t="str">
            <v>PSMC 006</v>
          </cell>
          <cell r="E4320">
            <v>4</v>
          </cell>
          <cell r="G4320">
            <v>9.8808171031420944</v>
          </cell>
        </row>
        <row r="4321">
          <cell r="A4321" t="str">
            <v>SkidSC-InL-PSMC006-4-</v>
          </cell>
          <cell r="B4321" t="str">
            <v>SkidSC-InL</v>
          </cell>
          <cell r="C4321">
            <v>2015</v>
          </cell>
          <cell r="D4321" t="str">
            <v>PSMC 006</v>
          </cell>
          <cell r="E4321">
            <v>4</v>
          </cell>
          <cell r="G4321">
            <v>9.8808171031420944</v>
          </cell>
        </row>
        <row r="4322">
          <cell r="A4322" t="str">
            <v>SkidSC-InL-PSMC006-All-</v>
          </cell>
          <cell r="B4322" t="str">
            <v>SkidSC-InL</v>
          </cell>
          <cell r="C4322">
            <v>2015</v>
          </cell>
          <cell r="D4322" t="str">
            <v>PSMC 006</v>
          </cell>
          <cell r="E4322" t="str">
            <v>All</v>
          </cell>
          <cell r="G4322">
            <v>33.577574324226291</v>
          </cell>
        </row>
        <row r="4323">
          <cell r="A4323" t="str">
            <v>SkidSC-InL-PSMC006-All-</v>
          </cell>
          <cell r="B4323" t="str">
            <v>SkidSC-InL</v>
          </cell>
          <cell r="C4323">
            <v>2015</v>
          </cell>
          <cell r="D4323" t="str">
            <v>PSMC 006</v>
          </cell>
          <cell r="E4323" t="str">
            <v>All</v>
          </cell>
          <cell r="G4323">
            <v>33.577574324226291</v>
          </cell>
        </row>
        <row r="4324">
          <cell r="A4324" t="str">
            <v>SkidSC-InL-ROTORUA DIST-1-</v>
          </cell>
          <cell r="B4324" t="str">
            <v>SkidSC-InL</v>
          </cell>
          <cell r="C4324">
            <v>2015</v>
          </cell>
          <cell r="D4324" t="str">
            <v>ROTORUA DIST</v>
          </cell>
          <cell r="E4324">
            <v>1</v>
          </cell>
          <cell r="G4324">
            <v>78.260869565217391</v>
          </cell>
        </row>
        <row r="4325">
          <cell r="A4325" t="str">
            <v>SkidSC-InL-ROTORUA DIST-1-</v>
          </cell>
          <cell r="B4325" t="str">
            <v>SkidSC-InL</v>
          </cell>
          <cell r="C4325">
            <v>2015</v>
          </cell>
          <cell r="D4325" t="str">
            <v>ROTORUA DIST</v>
          </cell>
          <cell r="E4325">
            <v>1</v>
          </cell>
          <cell r="G4325">
            <v>78.260869565217391</v>
          </cell>
        </row>
        <row r="4326">
          <cell r="A4326" t="str">
            <v>SkidSC-InL-ROTORUA DIST-2-</v>
          </cell>
          <cell r="B4326" t="str">
            <v>SkidSC-InL</v>
          </cell>
          <cell r="C4326">
            <v>2015</v>
          </cell>
          <cell r="D4326" t="str">
            <v>ROTORUA DIST</v>
          </cell>
          <cell r="E4326">
            <v>2</v>
          </cell>
          <cell r="G4326">
            <v>37.709720372836216</v>
          </cell>
        </row>
        <row r="4327">
          <cell r="A4327" t="str">
            <v>SkidSC-InL-ROTORUA DIST-2-</v>
          </cell>
          <cell r="B4327" t="str">
            <v>SkidSC-InL</v>
          </cell>
          <cell r="C4327">
            <v>2015</v>
          </cell>
          <cell r="D4327" t="str">
            <v>ROTORUA DIST</v>
          </cell>
          <cell r="E4327">
            <v>2</v>
          </cell>
          <cell r="G4327">
            <v>37.709720372836216</v>
          </cell>
        </row>
        <row r="4328">
          <cell r="A4328" t="str">
            <v>SkidSC-InL-ROTORUA DIST-2H-</v>
          </cell>
          <cell r="B4328" t="str">
            <v>SkidSC-InL</v>
          </cell>
          <cell r="C4328">
            <v>2015</v>
          </cell>
          <cell r="D4328" t="str">
            <v>ROTORUA DIST</v>
          </cell>
          <cell r="E4328" t="str">
            <v>2H</v>
          </cell>
          <cell r="G4328">
            <v>42.891859052247874</v>
          </cell>
        </row>
        <row r="4329">
          <cell r="A4329" t="str">
            <v>SkidSC-InL-ROTORUA DIST-2H-</v>
          </cell>
          <cell r="B4329" t="str">
            <v>SkidSC-InL</v>
          </cell>
          <cell r="C4329">
            <v>2015</v>
          </cell>
          <cell r="D4329" t="str">
            <v>ROTORUA DIST</v>
          </cell>
          <cell r="E4329" t="str">
            <v>2H</v>
          </cell>
          <cell r="G4329">
            <v>42.891859052247874</v>
          </cell>
        </row>
        <row r="4330">
          <cell r="A4330" t="str">
            <v>SkidSC-InL-ROTORUA DIST-2L-</v>
          </cell>
          <cell r="B4330" t="str">
            <v>SkidSC-InL</v>
          </cell>
          <cell r="C4330">
            <v>2015</v>
          </cell>
          <cell r="D4330" t="str">
            <v>ROTORUA DIST</v>
          </cell>
          <cell r="E4330" t="str">
            <v>2L</v>
          </cell>
          <cell r="G4330">
            <v>3.0583214793741109</v>
          </cell>
        </row>
        <row r="4331">
          <cell r="A4331" t="str">
            <v>SkidSC-InL-ROTORUA DIST-2L-</v>
          </cell>
          <cell r="B4331" t="str">
            <v>SkidSC-InL</v>
          </cell>
          <cell r="C4331">
            <v>2015</v>
          </cell>
          <cell r="D4331" t="str">
            <v>ROTORUA DIST</v>
          </cell>
          <cell r="E4331" t="str">
            <v>2L</v>
          </cell>
          <cell r="G4331">
            <v>3.0583214793741109</v>
          </cell>
        </row>
        <row r="4332">
          <cell r="A4332" t="str">
            <v>SkidSC-InL-ROTORUA DIST-2M-</v>
          </cell>
          <cell r="B4332" t="str">
            <v>SkidSC-InL</v>
          </cell>
          <cell r="C4332">
            <v>2015</v>
          </cell>
          <cell r="D4332" t="str">
            <v>ROTORUA DIST</v>
          </cell>
          <cell r="E4332" t="str">
            <v>2M</v>
          </cell>
          <cell r="G4332">
            <v>11.285500747384155</v>
          </cell>
        </row>
        <row r="4333">
          <cell r="A4333" t="str">
            <v>SkidSC-InL-ROTORUA DIST-2M-</v>
          </cell>
          <cell r="B4333" t="str">
            <v>SkidSC-InL</v>
          </cell>
          <cell r="C4333">
            <v>2015</v>
          </cell>
          <cell r="D4333" t="str">
            <v>ROTORUA DIST</v>
          </cell>
          <cell r="E4333" t="str">
            <v>2M</v>
          </cell>
          <cell r="G4333">
            <v>11.285500747384155</v>
          </cell>
        </row>
        <row r="4334">
          <cell r="A4334" t="str">
            <v>SkidSC-InL-ROTORUA DIST-3-</v>
          </cell>
          <cell r="B4334" t="str">
            <v>SkidSC-InL</v>
          </cell>
          <cell r="C4334">
            <v>2015</v>
          </cell>
          <cell r="D4334" t="str">
            <v>ROTORUA DIST</v>
          </cell>
          <cell r="E4334">
            <v>3</v>
          </cell>
          <cell r="G4334">
            <v>12.196144174350378</v>
          </cell>
        </row>
        <row r="4335">
          <cell r="A4335" t="str">
            <v>SkidSC-InL-ROTORUA DIST-3-</v>
          </cell>
          <cell r="B4335" t="str">
            <v>SkidSC-InL</v>
          </cell>
          <cell r="C4335">
            <v>2015</v>
          </cell>
          <cell r="D4335" t="str">
            <v>ROTORUA DIST</v>
          </cell>
          <cell r="E4335">
            <v>3</v>
          </cell>
          <cell r="G4335">
            <v>12.196144174350378</v>
          </cell>
        </row>
        <row r="4336">
          <cell r="A4336" t="str">
            <v>SkidSC-InL-ROTORUA DIST-4-</v>
          </cell>
          <cell r="B4336" t="str">
            <v>SkidSC-InL</v>
          </cell>
          <cell r="C4336">
            <v>2015</v>
          </cell>
          <cell r="D4336" t="str">
            <v>ROTORUA DIST</v>
          </cell>
          <cell r="E4336">
            <v>4</v>
          </cell>
          <cell r="G4336">
            <v>1.9208195496745277</v>
          </cell>
        </row>
        <row r="4337">
          <cell r="A4337" t="str">
            <v>SkidSC-InL-ROTORUA DIST-4-</v>
          </cell>
          <cell r="B4337" t="str">
            <v>SkidSC-InL</v>
          </cell>
          <cell r="C4337">
            <v>2015</v>
          </cell>
          <cell r="D4337" t="str">
            <v>ROTORUA DIST</v>
          </cell>
          <cell r="E4337">
            <v>4</v>
          </cell>
          <cell r="G4337">
            <v>1.9208195496745277</v>
          </cell>
        </row>
        <row r="4338">
          <cell r="A4338" t="str">
            <v>SkidSC-InL-ROTORUA DIST-5-</v>
          </cell>
          <cell r="B4338" t="str">
            <v>SkidSC-InL</v>
          </cell>
          <cell r="C4338">
            <v>2015</v>
          </cell>
          <cell r="D4338" t="str">
            <v>ROTORUA DIST</v>
          </cell>
          <cell r="E4338">
            <v>5</v>
          </cell>
          <cell r="G4338">
            <v>0.4854368932038835</v>
          </cell>
        </row>
        <row r="4339">
          <cell r="A4339" t="str">
            <v>SkidSC-InL-ROTORUA DIST-5-</v>
          </cell>
          <cell r="B4339" t="str">
            <v>SkidSC-InL</v>
          </cell>
          <cell r="C4339">
            <v>2015</v>
          </cell>
          <cell r="D4339" t="str">
            <v>ROTORUA DIST</v>
          </cell>
          <cell r="E4339">
            <v>5</v>
          </cell>
          <cell r="G4339">
            <v>0.4854368932038835</v>
          </cell>
        </row>
        <row r="4340">
          <cell r="A4340" t="str">
            <v>SkidSC-InL-ROTORUA DIST-All-</v>
          </cell>
          <cell r="B4340" t="str">
            <v>SkidSC-InL</v>
          </cell>
          <cell r="C4340">
            <v>2015</v>
          </cell>
          <cell r="D4340" t="str">
            <v>ROTORUA DIST</v>
          </cell>
          <cell r="E4340" t="str">
            <v>All</v>
          </cell>
          <cell r="G4340">
            <v>7.8298806000612311</v>
          </cell>
        </row>
        <row r="4341">
          <cell r="A4341" t="str">
            <v>SkidSC-InL-ROTORUA DIST-All-</v>
          </cell>
          <cell r="B4341" t="str">
            <v>SkidSC-InL</v>
          </cell>
          <cell r="C4341">
            <v>2015</v>
          </cell>
          <cell r="D4341" t="str">
            <v>ROTORUA DIST</v>
          </cell>
          <cell r="E4341" t="str">
            <v>All</v>
          </cell>
          <cell r="G4341">
            <v>7.8298806000612311</v>
          </cell>
        </row>
        <row r="4342">
          <cell r="A4342" t="str">
            <v>SkidSC-InL-SOUTHLAND-1-</v>
          </cell>
          <cell r="B4342" t="str">
            <v>SkidSC-InL</v>
          </cell>
          <cell r="C4342">
            <v>2015</v>
          </cell>
          <cell r="D4342" t="str">
            <v>SOUTHLAND</v>
          </cell>
          <cell r="E4342">
            <v>1</v>
          </cell>
          <cell r="G4342">
            <v>85.692541856925416</v>
          </cell>
        </row>
        <row r="4343">
          <cell r="A4343" t="str">
            <v>SkidSC-InL-SOUTHLAND-1-</v>
          </cell>
          <cell r="B4343" t="str">
            <v>SkidSC-InL</v>
          </cell>
          <cell r="C4343">
            <v>2015</v>
          </cell>
          <cell r="D4343" t="str">
            <v>SOUTHLAND</v>
          </cell>
          <cell r="E4343">
            <v>1</v>
          </cell>
          <cell r="G4343">
            <v>85.692541856925416</v>
          </cell>
        </row>
        <row r="4344">
          <cell r="A4344" t="str">
            <v>SkidSC-InL-SOUTHLAND-2-</v>
          </cell>
          <cell r="B4344" t="str">
            <v>SkidSC-InL</v>
          </cell>
          <cell r="C4344">
            <v>2015</v>
          </cell>
          <cell r="D4344" t="str">
            <v>SOUTHLAND</v>
          </cell>
          <cell r="E4344">
            <v>2</v>
          </cell>
          <cell r="G4344">
            <v>57.890563045202221</v>
          </cell>
        </row>
        <row r="4345">
          <cell r="A4345" t="str">
            <v>SkidSC-InL-SOUTHLAND-2-</v>
          </cell>
          <cell r="B4345" t="str">
            <v>SkidSC-InL</v>
          </cell>
          <cell r="C4345">
            <v>2015</v>
          </cell>
          <cell r="D4345" t="str">
            <v>SOUTHLAND</v>
          </cell>
          <cell r="E4345">
            <v>2</v>
          </cell>
          <cell r="G4345">
            <v>57.890563045202221</v>
          </cell>
        </row>
        <row r="4346">
          <cell r="A4346" t="str">
            <v>SkidSC-InL-SOUTHLAND-2H-</v>
          </cell>
          <cell r="B4346" t="str">
            <v>SkidSC-InL</v>
          </cell>
          <cell r="C4346">
            <v>2015</v>
          </cell>
          <cell r="D4346" t="str">
            <v>SOUTHLAND</v>
          </cell>
          <cell r="E4346" t="str">
            <v>2H</v>
          </cell>
          <cell r="G4346">
            <v>85.28272656855151</v>
          </cell>
        </row>
        <row r="4347">
          <cell r="A4347" t="str">
            <v>SkidSC-InL-SOUTHLAND-2H-</v>
          </cell>
          <cell r="B4347" t="str">
            <v>SkidSC-InL</v>
          </cell>
          <cell r="C4347">
            <v>2015</v>
          </cell>
          <cell r="D4347" t="str">
            <v>SOUTHLAND</v>
          </cell>
          <cell r="E4347" t="str">
            <v>2H</v>
          </cell>
          <cell r="G4347">
            <v>85.28272656855151</v>
          </cell>
        </row>
        <row r="4348">
          <cell r="A4348" t="str">
            <v>SkidSC-InL-SOUTHLAND-2L-</v>
          </cell>
          <cell r="B4348" t="str">
            <v>SkidSC-InL</v>
          </cell>
          <cell r="C4348">
            <v>2015</v>
          </cell>
          <cell r="D4348" t="str">
            <v>SOUTHLAND</v>
          </cell>
          <cell r="E4348" t="str">
            <v>2L</v>
          </cell>
          <cell r="G4348">
            <v>6.9756769160165213</v>
          </cell>
        </row>
        <row r="4349">
          <cell r="A4349" t="str">
            <v>SkidSC-InL-SOUTHLAND-2L-</v>
          </cell>
          <cell r="B4349" t="str">
            <v>SkidSC-InL</v>
          </cell>
          <cell r="C4349">
            <v>2015</v>
          </cell>
          <cell r="D4349" t="str">
            <v>SOUTHLAND</v>
          </cell>
          <cell r="E4349" t="str">
            <v>2L</v>
          </cell>
          <cell r="G4349">
            <v>6.9756769160165213</v>
          </cell>
        </row>
        <row r="4350">
          <cell r="A4350" t="str">
            <v>SkidSC-InL-SOUTHLAND-2M-</v>
          </cell>
          <cell r="B4350" t="str">
            <v>SkidSC-InL</v>
          </cell>
          <cell r="C4350">
            <v>2015</v>
          </cell>
          <cell r="D4350" t="str">
            <v>SOUTHLAND</v>
          </cell>
          <cell r="E4350" t="str">
            <v>2M</v>
          </cell>
          <cell r="G4350">
            <v>9.2307692307692299</v>
          </cell>
        </row>
        <row r="4351">
          <cell r="A4351" t="str">
            <v>SkidSC-InL-SOUTHLAND-2M-</v>
          </cell>
          <cell r="B4351" t="str">
            <v>SkidSC-InL</v>
          </cell>
          <cell r="C4351">
            <v>2015</v>
          </cell>
          <cell r="D4351" t="str">
            <v>SOUTHLAND</v>
          </cell>
          <cell r="E4351" t="str">
            <v>2M</v>
          </cell>
          <cell r="G4351">
            <v>9.2307692307692299</v>
          </cell>
        </row>
        <row r="4352">
          <cell r="A4352" t="str">
            <v>SkidSC-InL-SOUTHLAND-3-</v>
          </cell>
          <cell r="B4352" t="str">
            <v>SkidSC-InL</v>
          </cell>
          <cell r="C4352">
            <v>2015</v>
          </cell>
          <cell r="D4352" t="str">
            <v>SOUTHLAND</v>
          </cell>
          <cell r="E4352">
            <v>3</v>
          </cell>
          <cell r="G4352">
            <v>38.14597109968161</v>
          </cell>
        </row>
        <row r="4353">
          <cell r="A4353" t="str">
            <v>SkidSC-InL-SOUTHLAND-3-</v>
          </cell>
          <cell r="B4353" t="str">
            <v>SkidSC-InL</v>
          </cell>
          <cell r="C4353">
            <v>2015</v>
          </cell>
          <cell r="D4353" t="str">
            <v>SOUTHLAND</v>
          </cell>
          <cell r="E4353">
            <v>3</v>
          </cell>
          <cell r="G4353">
            <v>38.14597109968161</v>
          </cell>
        </row>
        <row r="4354">
          <cell r="A4354" t="str">
            <v>SkidSC-InL-SOUTHLAND-4-</v>
          </cell>
          <cell r="B4354" t="str">
            <v>SkidSC-InL</v>
          </cell>
          <cell r="C4354">
            <v>2015</v>
          </cell>
          <cell r="D4354" t="str">
            <v>SOUTHLAND</v>
          </cell>
          <cell r="E4354">
            <v>4</v>
          </cell>
          <cell r="G4354">
            <v>12.488064271838267</v>
          </cell>
        </row>
        <row r="4355">
          <cell r="A4355" t="str">
            <v>SkidSC-InL-SOUTHLAND-4-</v>
          </cell>
          <cell r="B4355" t="str">
            <v>SkidSC-InL</v>
          </cell>
          <cell r="C4355">
            <v>2015</v>
          </cell>
          <cell r="D4355" t="str">
            <v>SOUTHLAND</v>
          </cell>
          <cell r="E4355">
            <v>4</v>
          </cell>
          <cell r="G4355">
            <v>12.488064271838267</v>
          </cell>
        </row>
        <row r="4356">
          <cell r="A4356" t="str">
            <v>SkidSC-InL-SOUTHLAND-5-</v>
          </cell>
          <cell r="B4356" t="str">
            <v>SkidSC-InL</v>
          </cell>
          <cell r="C4356">
            <v>2015</v>
          </cell>
          <cell r="D4356" t="str">
            <v>SOUTHLAND</v>
          </cell>
          <cell r="E4356">
            <v>5</v>
          </cell>
          <cell r="G4356">
            <v>6.2893081761006293</v>
          </cell>
        </row>
        <row r="4357">
          <cell r="A4357" t="str">
            <v>SkidSC-InL-SOUTHLAND-5-</v>
          </cell>
          <cell r="B4357" t="str">
            <v>SkidSC-InL</v>
          </cell>
          <cell r="C4357">
            <v>2015</v>
          </cell>
          <cell r="D4357" t="str">
            <v>SOUTHLAND</v>
          </cell>
          <cell r="E4357">
            <v>5</v>
          </cell>
          <cell r="G4357">
            <v>6.2893081761006293</v>
          </cell>
        </row>
        <row r="4358">
          <cell r="A4358" t="str">
            <v>SkidSC-InL-SOUTHLAND-All-</v>
          </cell>
          <cell r="B4358" t="str">
            <v>SkidSC-InL</v>
          </cell>
          <cell r="C4358">
            <v>2015</v>
          </cell>
          <cell r="D4358" t="str">
            <v>SOUTHLAND</v>
          </cell>
          <cell r="E4358" t="str">
            <v>All</v>
          </cell>
          <cell r="G4358">
            <v>21.094624240546743</v>
          </cell>
        </row>
        <row r="4359">
          <cell r="A4359" t="str">
            <v>SkidSC-InL-SOUTHLAND-All-</v>
          </cell>
          <cell r="B4359" t="str">
            <v>SkidSC-InL</v>
          </cell>
          <cell r="C4359">
            <v>2015</v>
          </cell>
          <cell r="D4359" t="str">
            <v>SOUTHLAND</v>
          </cell>
          <cell r="E4359" t="str">
            <v>All</v>
          </cell>
          <cell r="G4359">
            <v>21.094624240546743</v>
          </cell>
        </row>
        <row r="4360">
          <cell r="A4360" t="str">
            <v>SkidSC-InL-STH CANTERBURY-1-</v>
          </cell>
          <cell r="B4360" t="str">
            <v>SkidSC-InL</v>
          </cell>
          <cell r="C4360">
            <v>2015</v>
          </cell>
          <cell r="D4360" t="str">
            <v>STH CANTERBURY</v>
          </cell>
          <cell r="E4360">
            <v>1</v>
          </cell>
          <cell r="G4360">
            <v>70.424836601307192</v>
          </cell>
        </row>
        <row r="4361">
          <cell r="A4361" t="str">
            <v>SkidSC-InL-STH CANTERBURY-1-</v>
          </cell>
          <cell r="B4361" t="str">
            <v>SkidSC-InL</v>
          </cell>
          <cell r="C4361">
            <v>2015</v>
          </cell>
          <cell r="D4361" t="str">
            <v>STH CANTERBURY</v>
          </cell>
          <cell r="E4361">
            <v>1</v>
          </cell>
          <cell r="G4361">
            <v>70.424836601307192</v>
          </cell>
        </row>
        <row r="4362">
          <cell r="A4362" t="str">
            <v>SkidSC-InL-STH CANTERBURY-2-</v>
          </cell>
          <cell r="B4362" t="str">
            <v>SkidSC-InL</v>
          </cell>
          <cell r="C4362">
            <v>2015</v>
          </cell>
          <cell r="D4362" t="str">
            <v>STH CANTERBURY</v>
          </cell>
          <cell r="E4362">
            <v>2</v>
          </cell>
          <cell r="G4362">
            <v>42.994362079766134</v>
          </cell>
        </row>
        <row r="4363">
          <cell r="A4363" t="str">
            <v>SkidSC-InL-STH CANTERBURY-2-</v>
          </cell>
          <cell r="B4363" t="str">
            <v>SkidSC-InL</v>
          </cell>
          <cell r="C4363">
            <v>2015</v>
          </cell>
          <cell r="D4363" t="str">
            <v>STH CANTERBURY</v>
          </cell>
          <cell r="E4363">
            <v>2</v>
          </cell>
          <cell r="G4363">
            <v>42.994362079766134</v>
          </cell>
        </row>
        <row r="4364">
          <cell r="A4364" t="str">
            <v>SkidSC-InL-STH CANTERBURY-2H-</v>
          </cell>
          <cell r="B4364" t="str">
            <v>SkidSC-InL</v>
          </cell>
          <cell r="C4364">
            <v>2015</v>
          </cell>
          <cell r="D4364" t="str">
            <v>STH CANTERBURY</v>
          </cell>
          <cell r="E4364" t="str">
            <v>2H</v>
          </cell>
          <cell r="G4364">
            <v>92.220828105395228</v>
          </cell>
        </row>
        <row r="4365">
          <cell r="A4365" t="str">
            <v>SkidSC-InL-STH CANTERBURY-2H-</v>
          </cell>
          <cell r="B4365" t="str">
            <v>SkidSC-InL</v>
          </cell>
          <cell r="C4365">
            <v>2015</v>
          </cell>
          <cell r="D4365" t="str">
            <v>STH CANTERBURY</v>
          </cell>
          <cell r="E4365" t="str">
            <v>2H</v>
          </cell>
          <cell r="G4365">
            <v>92.220828105395228</v>
          </cell>
        </row>
        <row r="4366">
          <cell r="A4366" t="str">
            <v>SkidSC-InL-STH CANTERBURY-2L-</v>
          </cell>
          <cell r="B4366" t="str">
            <v>SkidSC-InL</v>
          </cell>
          <cell r="C4366">
            <v>2015</v>
          </cell>
          <cell r="D4366" t="str">
            <v>STH CANTERBURY</v>
          </cell>
          <cell r="E4366" t="str">
            <v>2L</v>
          </cell>
          <cell r="G4366">
            <v>3.5029190992493744</v>
          </cell>
        </row>
        <row r="4367">
          <cell r="A4367" t="str">
            <v>SkidSC-InL-STH CANTERBURY-2L-</v>
          </cell>
          <cell r="B4367" t="str">
            <v>SkidSC-InL</v>
          </cell>
          <cell r="C4367">
            <v>2015</v>
          </cell>
          <cell r="D4367" t="str">
            <v>STH CANTERBURY</v>
          </cell>
          <cell r="E4367" t="str">
            <v>2L</v>
          </cell>
          <cell r="G4367">
            <v>3.5029190992493744</v>
          </cell>
        </row>
        <row r="4368">
          <cell r="A4368" t="str">
            <v>SkidSC-InL-STH CANTERBURY-2M-</v>
          </cell>
          <cell r="B4368" t="str">
            <v>SkidSC-InL</v>
          </cell>
          <cell r="C4368">
            <v>2015</v>
          </cell>
          <cell r="D4368" t="str">
            <v>STH CANTERBURY</v>
          </cell>
          <cell r="E4368" t="str">
            <v>2M</v>
          </cell>
          <cell r="G4368">
            <v>0</v>
          </cell>
        </row>
        <row r="4369">
          <cell r="A4369" t="str">
            <v>SkidSC-InL-STH CANTERBURY-2M-</v>
          </cell>
          <cell r="B4369" t="str">
            <v>SkidSC-InL</v>
          </cell>
          <cell r="C4369">
            <v>2015</v>
          </cell>
          <cell r="D4369" t="str">
            <v>STH CANTERBURY</v>
          </cell>
          <cell r="E4369" t="str">
            <v>2M</v>
          </cell>
          <cell r="G4369">
            <v>0</v>
          </cell>
        </row>
        <row r="4370">
          <cell r="A4370" t="str">
            <v>SkidSC-InL-STH CANTERBURY-3-</v>
          </cell>
          <cell r="B4370" t="str">
            <v>SkidSC-InL</v>
          </cell>
          <cell r="C4370">
            <v>2015</v>
          </cell>
          <cell r="D4370" t="str">
            <v>STH CANTERBURY</v>
          </cell>
          <cell r="E4370">
            <v>3</v>
          </cell>
          <cell r="G4370">
            <v>16.452577863804329</v>
          </cell>
        </row>
        <row r="4371">
          <cell r="A4371" t="str">
            <v>SkidSC-InL-STH CANTERBURY-3-</v>
          </cell>
          <cell r="B4371" t="str">
            <v>SkidSC-InL</v>
          </cell>
          <cell r="C4371">
            <v>2015</v>
          </cell>
          <cell r="D4371" t="str">
            <v>STH CANTERBURY</v>
          </cell>
          <cell r="E4371">
            <v>3</v>
          </cell>
          <cell r="G4371">
            <v>16.452577863804329</v>
          </cell>
        </row>
        <row r="4372">
          <cell r="A4372" t="str">
            <v>SkidSC-InL-STH CANTERBURY-3L-</v>
          </cell>
          <cell r="B4372" t="str">
            <v>SkidSC-InL</v>
          </cell>
          <cell r="C4372">
            <v>2015</v>
          </cell>
          <cell r="D4372" t="str">
            <v>STH CANTERBURY</v>
          </cell>
          <cell r="E4372" t="str">
            <v>3L</v>
          </cell>
          <cell r="G4372">
            <v>0</v>
          </cell>
        </row>
        <row r="4373">
          <cell r="A4373" t="str">
            <v>SkidSC-InL-STH CANTERBURY-3L-</v>
          </cell>
          <cell r="B4373" t="str">
            <v>SkidSC-InL</v>
          </cell>
          <cell r="C4373">
            <v>2015</v>
          </cell>
          <cell r="D4373" t="str">
            <v>STH CANTERBURY</v>
          </cell>
          <cell r="E4373" t="str">
            <v>3L</v>
          </cell>
          <cell r="G4373">
            <v>0</v>
          </cell>
        </row>
        <row r="4374">
          <cell r="A4374" t="str">
            <v>SkidSC-InL-STH CANTERBURY-4-</v>
          </cell>
          <cell r="B4374" t="str">
            <v>SkidSC-InL</v>
          </cell>
          <cell r="C4374">
            <v>2015</v>
          </cell>
          <cell r="D4374" t="str">
            <v>STH CANTERBURY</v>
          </cell>
          <cell r="E4374">
            <v>4</v>
          </cell>
          <cell r="G4374">
            <v>2.8016541904412922</v>
          </cell>
        </row>
        <row r="4375">
          <cell r="A4375" t="str">
            <v>SkidSC-InL-STH CANTERBURY-4-</v>
          </cell>
          <cell r="B4375" t="str">
            <v>SkidSC-InL</v>
          </cell>
          <cell r="C4375">
            <v>2015</v>
          </cell>
          <cell r="D4375" t="str">
            <v>STH CANTERBURY</v>
          </cell>
          <cell r="E4375">
            <v>4</v>
          </cell>
          <cell r="G4375">
            <v>2.8016541904412922</v>
          </cell>
        </row>
        <row r="4376">
          <cell r="A4376" t="str">
            <v>SkidSC-InL-STH CANTERBURY-5-</v>
          </cell>
          <cell r="B4376" t="str">
            <v>SkidSC-InL</v>
          </cell>
          <cell r="C4376">
            <v>2015</v>
          </cell>
          <cell r="D4376" t="str">
            <v>STH CANTERBURY</v>
          </cell>
          <cell r="E4376">
            <v>5</v>
          </cell>
          <cell r="G4376">
            <v>0</v>
          </cell>
        </row>
        <row r="4377">
          <cell r="A4377" t="str">
            <v>SkidSC-InL-STH CANTERBURY-5-</v>
          </cell>
          <cell r="B4377" t="str">
            <v>SkidSC-InL</v>
          </cell>
          <cell r="C4377">
            <v>2015</v>
          </cell>
          <cell r="D4377" t="str">
            <v>STH CANTERBURY</v>
          </cell>
          <cell r="E4377">
            <v>5</v>
          </cell>
          <cell r="G4377">
            <v>0</v>
          </cell>
        </row>
        <row r="4378">
          <cell r="A4378" t="str">
            <v>SkidSC-InL-STH CANTERBURY-All-</v>
          </cell>
          <cell r="B4378" t="str">
            <v>SkidSC-InL</v>
          </cell>
          <cell r="C4378">
            <v>2015</v>
          </cell>
          <cell r="D4378" t="str">
            <v>STH CANTERBURY</v>
          </cell>
          <cell r="E4378" t="str">
            <v>All</v>
          </cell>
          <cell r="G4378">
            <v>7.8676315233467147</v>
          </cell>
        </row>
        <row r="4379">
          <cell r="A4379" t="str">
            <v>SkidSC-InL-STH CANTERBURY-All-</v>
          </cell>
          <cell r="B4379" t="str">
            <v>SkidSC-InL</v>
          </cell>
          <cell r="C4379">
            <v>2015</v>
          </cell>
          <cell r="D4379" t="str">
            <v>STH CANTERBURY</v>
          </cell>
          <cell r="E4379" t="str">
            <v>All</v>
          </cell>
          <cell r="G4379">
            <v>7.8676315233467147</v>
          </cell>
        </row>
        <row r="4380">
          <cell r="A4380" t="str">
            <v>SkidSC-InL-TAURANGA CITY-1-</v>
          </cell>
          <cell r="B4380" t="str">
            <v>SkidSC-InL</v>
          </cell>
          <cell r="C4380">
            <v>2015</v>
          </cell>
          <cell r="D4380" t="str">
            <v>TAURANGA CITY</v>
          </cell>
          <cell r="E4380">
            <v>1</v>
          </cell>
          <cell r="G4380">
            <v>69.304556354916073</v>
          </cell>
        </row>
        <row r="4381">
          <cell r="A4381" t="str">
            <v>SkidSC-InL-TAURANGA CITY-1-</v>
          </cell>
          <cell r="B4381" t="str">
            <v>SkidSC-InL</v>
          </cell>
          <cell r="C4381">
            <v>2015</v>
          </cell>
          <cell r="D4381" t="str">
            <v>TAURANGA CITY</v>
          </cell>
          <cell r="E4381">
            <v>1</v>
          </cell>
          <cell r="G4381">
            <v>69.304556354916073</v>
          </cell>
        </row>
        <row r="4382">
          <cell r="A4382" t="str">
            <v>SkidSC-InL-TAURANGA CITY-2-</v>
          </cell>
          <cell r="B4382" t="str">
            <v>SkidSC-InL</v>
          </cell>
          <cell r="C4382">
            <v>2015</v>
          </cell>
          <cell r="D4382" t="str">
            <v>TAURANGA CITY</v>
          </cell>
          <cell r="E4382">
            <v>2</v>
          </cell>
          <cell r="G4382">
            <v>64.300626304801668</v>
          </cell>
        </row>
        <row r="4383">
          <cell r="A4383" t="str">
            <v>SkidSC-InL-TAURANGA CITY-2-</v>
          </cell>
          <cell r="B4383" t="str">
            <v>SkidSC-InL</v>
          </cell>
          <cell r="C4383">
            <v>2015</v>
          </cell>
          <cell r="D4383" t="str">
            <v>TAURANGA CITY</v>
          </cell>
          <cell r="E4383">
            <v>2</v>
          </cell>
          <cell r="G4383">
            <v>64.300626304801668</v>
          </cell>
        </row>
        <row r="4384">
          <cell r="A4384" t="str">
            <v>SkidSC-InL-TAURANGA CITY-2H-</v>
          </cell>
          <cell r="B4384" t="str">
            <v>SkidSC-InL</v>
          </cell>
          <cell r="C4384">
            <v>2015</v>
          </cell>
          <cell r="D4384" t="str">
            <v>TAURANGA CITY</v>
          </cell>
          <cell r="E4384" t="str">
            <v>2H</v>
          </cell>
          <cell r="G4384">
            <v>88.888888888888886</v>
          </cell>
        </row>
        <row r="4385">
          <cell r="A4385" t="str">
            <v>SkidSC-InL-TAURANGA CITY-2H-</v>
          </cell>
          <cell r="B4385" t="str">
            <v>SkidSC-InL</v>
          </cell>
          <cell r="C4385">
            <v>2015</v>
          </cell>
          <cell r="D4385" t="str">
            <v>TAURANGA CITY</v>
          </cell>
          <cell r="E4385" t="str">
            <v>2H</v>
          </cell>
          <cell r="G4385">
            <v>88.888888888888886</v>
          </cell>
        </row>
        <row r="4386">
          <cell r="A4386" t="str">
            <v>SkidSC-InL-TAURANGA CITY-2L-</v>
          </cell>
          <cell r="B4386" t="str">
            <v>SkidSC-InL</v>
          </cell>
          <cell r="C4386">
            <v>2015</v>
          </cell>
          <cell r="D4386" t="str">
            <v>TAURANGA CITY</v>
          </cell>
          <cell r="E4386" t="str">
            <v>2L</v>
          </cell>
          <cell r="G4386">
            <v>8.6294416243654819</v>
          </cell>
        </row>
        <row r="4387">
          <cell r="A4387" t="str">
            <v>SkidSC-InL-TAURANGA CITY-2L-</v>
          </cell>
          <cell r="B4387" t="str">
            <v>SkidSC-InL</v>
          </cell>
          <cell r="C4387">
            <v>2015</v>
          </cell>
          <cell r="D4387" t="str">
            <v>TAURANGA CITY</v>
          </cell>
          <cell r="E4387" t="str">
            <v>2L</v>
          </cell>
          <cell r="G4387">
            <v>8.6294416243654819</v>
          </cell>
        </row>
        <row r="4388">
          <cell r="A4388" t="str">
            <v>SkidSC-InL-TAURANGA CITY-2M-</v>
          </cell>
          <cell r="B4388" t="str">
            <v>SkidSC-InL</v>
          </cell>
          <cell r="C4388">
            <v>2015</v>
          </cell>
          <cell r="D4388" t="str">
            <v>TAURANGA CITY</v>
          </cell>
          <cell r="E4388" t="str">
            <v>2M</v>
          </cell>
          <cell r="G4388">
            <v>41.304347826086953</v>
          </cell>
        </row>
        <row r="4389">
          <cell r="A4389" t="str">
            <v>SkidSC-InL-TAURANGA CITY-2M-</v>
          </cell>
          <cell r="B4389" t="str">
            <v>SkidSC-InL</v>
          </cell>
          <cell r="C4389">
            <v>2015</v>
          </cell>
          <cell r="D4389" t="str">
            <v>TAURANGA CITY</v>
          </cell>
          <cell r="E4389" t="str">
            <v>2M</v>
          </cell>
          <cell r="G4389">
            <v>41.304347826086953</v>
          </cell>
        </row>
        <row r="4390">
          <cell r="A4390" t="str">
            <v>SkidSC-InL-TAURANGA CITY-3-</v>
          </cell>
          <cell r="B4390" t="str">
            <v>SkidSC-InL</v>
          </cell>
          <cell r="C4390">
            <v>2015</v>
          </cell>
          <cell r="D4390" t="str">
            <v>TAURANGA CITY</v>
          </cell>
          <cell r="E4390">
            <v>3</v>
          </cell>
          <cell r="G4390">
            <v>21.243523316062177</v>
          </cell>
        </row>
        <row r="4391">
          <cell r="A4391" t="str">
            <v>SkidSC-InL-TAURANGA CITY-3-</v>
          </cell>
          <cell r="B4391" t="str">
            <v>SkidSC-InL</v>
          </cell>
          <cell r="C4391">
            <v>2015</v>
          </cell>
          <cell r="D4391" t="str">
            <v>TAURANGA CITY</v>
          </cell>
          <cell r="E4391">
            <v>3</v>
          </cell>
          <cell r="G4391">
            <v>21.243523316062177</v>
          </cell>
        </row>
        <row r="4392">
          <cell r="A4392" t="str">
            <v>SkidSC-InL-TAURANGA CITY-4-</v>
          </cell>
          <cell r="B4392" t="str">
            <v>SkidSC-InL</v>
          </cell>
          <cell r="C4392">
            <v>2015</v>
          </cell>
          <cell r="D4392" t="str">
            <v>TAURANGA CITY</v>
          </cell>
          <cell r="E4392">
            <v>4</v>
          </cell>
          <cell r="G4392">
            <v>3.2618825722273996</v>
          </cell>
        </row>
        <row r="4393">
          <cell r="A4393" t="str">
            <v>SkidSC-InL-TAURANGA CITY-4-</v>
          </cell>
          <cell r="B4393" t="str">
            <v>SkidSC-InL</v>
          </cell>
          <cell r="C4393">
            <v>2015</v>
          </cell>
          <cell r="D4393" t="str">
            <v>TAURANGA CITY</v>
          </cell>
          <cell r="E4393">
            <v>4</v>
          </cell>
          <cell r="G4393">
            <v>3.2618825722273996</v>
          </cell>
        </row>
        <row r="4394">
          <cell r="A4394" t="str">
            <v>SkidSC-InL-TAURANGA CITY-5-</v>
          </cell>
          <cell r="B4394" t="str">
            <v>SkidSC-InL</v>
          </cell>
          <cell r="C4394">
            <v>2015</v>
          </cell>
          <cell r="D4394" t="str">
            <v>TAURANGA CITY</v>
          </cell>
          <cell r="E4394">
            <v>5</v>
          </cell>
          <cell r="G4394">
            <v>1.228878648233487</v>
          </cell>
        </row>
        <row r="4395">
          <cell r="A4395" t="str">
            <v>SkidSC-InL-TAURANGA CITY-5-</v>
          </cell>
          <cell r="B4395" t="str">
            <v>SkidSC-InL</v>
          </cell>
          <cell r="C4395">
            <v>2015</v>
          </cell>
          <cell r="D4395" t="str">
            <v>TAURANGA CITY</v>
          </cell>
          <cell r="E4395">
            <v>5</v>
          </cell>
          <cell r="G4395">
            <v>1.228878648233487</v>
          </cell>
        </row>
        <row r="4396">
          <cell r="A4396" t="str">
            <v>SkidSC-InL-TAURANGA CITY-All-</v>
          </cell>
          <cell r="B4396" t="str">
            <v>SkidSC-InL</v>
          </cell>
          <cell r="C4396">
            <v>2015</v>
          </cell>
          <cell r="D4396" t="str">
            <v>TAURANGA CITY</v>
          </cell>
          <cell r="E4396" t="str">
            <v>All</v>
          </cell>
          <cell r="G4396">
            <v>12.766373411534701</v>
          </cell>
        </row>
        <row r="4397">
          <cell r="A4397" t="str">
            <v>SkidSC-InL-TAURANGA CITY-All-</v>
          </cell>
          <cell r="B4397" t="str">
            <v>SkidSC-InL</v>
          </cell>
          <cell r="C4397">
            <v>2015</v>
          </cell>
          <cell r="D4397" t="str">
            <v>TAURANGA CITY</v>
          </cell>
          <cell r="E4397" t="str">
            <v>All</v>
          </cell>
          <cell r="G4397">
            <v>12.766373411534701</v>
          </cell>
        </row>
        <row r="4398">
          <cell r="A4398" t="str">
            <v>SkidSC-InL-Unknown-1-</v>
          </cell>
          <cell r="B4398" t="str">
            <v>SkidSC-InL</v>
          </cell>
          <cell r="C4398">
            <v>2015</v>
          </cell>
          <cell r="D4398" t="str">
            <v>Unknown</v>
          </cell>
          <cell r="E4398">
            <v>1</v>
          </cell>
          <cell r="G4398">
            <v>56.862745098039213</v>
          </cell>
        </row>
        <row r="4399">
          <cell r="A4399" t="str">
            <v>SkidSC-InL-Unknown-1-</v>
          </cell>
          <cell r="B4399" t="str">
            <v>SkidSC-InL</v>
          </cell>
          <cell r="C4399">
            <v>2015</v>
          </cell>
          <cell r="D4399" t="str">
            <v>Unknown</v>
          </cell>
          <cell r="E4399">
            <v>1</v>
          </cell>
          <cell r="G4399">
            <v>56.862745098039213</v>
          </cell>
        </row>
        <row r="4400">
          <cell r="A4400" t="str">
            <v>SkidSC-InL-Unknown-2-</v>
          </cell>
          <cell r="B4400" t="str">
            <v>SkidSC-InL</v>
          </cell>
          <cell r="C4400">
            <v>2015</v>
          </cell>
          <cell r="D4400" t="str">
            <v>Unknown</v>
          </cell>
          <cell r="E4400">
            <v>2</v>
          </cell>
          <cell r="G4400">
            <v>33.496332518337411</v>
          </cell>
        </row>
        <row r="4401">
          <cell r="A4401" t="str">
            <v>SkidSC-InL-Unknown-2-</v>
          </cell>
          <cell r="B4401" t="str">
            <v>SkidSC-InL</v>
          </cell>
          <cell r="C4401">
            <v>2015</v>
          </cell>
          <cell r="D4401" t="str">
            <v>Unknown</v>
          </cell>
          <cell r="E4401">
            <v>2</v>
          </cell>
          <cell r="G4401">
            <v>33.496332518337411</v>
          </cell>
        </row>
        <row r="4402">
          <cell r="A4402" t="str">
            <v>SkidSC-InL-Unknown-2H-</v>
          </cell>
          <cell r="B4402" t="str">
            <v>SkidSC-InL</v>
          </cell>
          <cell r="C4402">
            <v>2015</v>
          </cell>
          <cell r="D4402" t="str">
            <v>Unknown</v>
          </cell>
          <cell r="E4402" t="str">
            <v>2H</v>
          </cell>
          <cell r="G4402">
            <v>100</v>
          </cell>
        </row>
        <row r="4403">
          <cell r="A4403" t="str">
            <v>SkidSC-InL-Unknown-2H-</v>
          </cell>
          <cell r="B4403" t="str">
            <v>SkidSC-InL</v>
          </cell>
          <cell r="C4403">
            <v>2015</v>
          </cell>
          <cell r="D4403" t="str">
            <v>Unknown</v>
          </cell>
          <cell r="E4403" t="str">
            <v>2H</v>
          </cell>
          <cell r="G4403">
            <v>100</v>
          </cell>
        </row>
        <row r="4404">
          <cell r="A4404" t="str">
            <v>SkidSC-InL-Unknown-2L-</v>
          </cell>
          <cell r="B4404" t="str">
            <v>SkidSC-InL</v>
          </cell>
          <cell r="C4404">
            <v>2015</v>
          </cell>
          <cell r="D4404" t="str">
            <v>Unknown</v>
          </cell>
          <cell r="E4404" t="str">
            <v>2L</v>
          </cell>
          <cell r="G4404">
            <v>0</v>
          </cell>
        </row>
        <row r="4405">
          <cell r="A4405" t="str">
            <v>SkidSC-InL-Unknown-2L-</v>
          </cell>
          <cell r="B4405" t="str">
            <v>SkidSC-InL</v>
          </cell>
          <cell r="C4405">
            <v>2015</v>
          </cell>
          <cell r="D4405" t="str">
            <v>Unknown</v>
          </cell>
          <cell r="E4405" t="str">
            <v>2L</v>
          </cell>
          <cell r="G4405">
            <v>0</v>
          </cell>
        </row>
        <row r="4406">
          <cell r="A4406" t="str">
            <v>SkidSC-InL-Unknown-3-</v>
          </cell>
          <cell r="B4406" t="str">
            <v>SkidSC-InL</v>
          </cell>
          <cell r="C4406">
            <v>2015</v>
          </cell>
          <cell r="D4406" t="str">
            <v>Unknown</v>
          </cell>
          <cell r="E4406">
            <v>3</v>
          </cell>
          <cell r="G4406">
            <v>21.245421245421245</v>
          </cell>
        </row>
        <row r="4407">
          <cell r="A4407" t="str">
            <v>SkidSC-InL-Unknown-3-</v>
          </cell>
          <cell r="B4407" t="str">
            <v>SkidSC-InL</v>
          </cell>
          <cell r="C4407">
            <v>2015</v>
          </cell>
          <cell r="D4407" t="str">
            <v>Unknown</v>
          </cell>
          <cell r="E4407">
            <v>3</v>
          </cell>
          <cell r="G4407">
            <v>21.245421245421245</v>
          </cell>
        </row>
        <row r="4408">
          <cell r="A4408" t="str">
            <v>SkidSC-InL-Unknown-4-</v>
          </cell>
          <cell r="B4408" t="str">
            <v>SkidSC-InL</v>
          </cell>
          <cell r="C4408">
            <v>2015</v>
          </cell>
          <cell r="D4408" t="str">
            <v>Unknown</v>
          </cell>
          <cell r="E4408">
            <v>4</v>
          </cell>
          <cell r="G4408">
            <v>4.5730965701775723</v>
          </cell>
        </row>
        <row r="4409">
          <cell r="A4409" t="str">
            <v>SkidSC-InL-Unknown-4-</v>
          </cell>
          <cell r="B4409" t="str">
            <v>SkidSC-InL</v>
          </cell>
          <cell r="C4409">
            <v>2015</v>
          </cell>
          <cell r="D4409" t="str">
            <v>Unknown</v>
          </cell>
          <cell r="E4409">
            <v>4</v>
          </cell>
          <cell r="G4409">
            <v>4.5730965701775723</v>
          </cell>
        </row>
        <row r="4410">
          <cell r="A4410" t="str">
            <v>SkidSC-InL-Unknown-5-</v>
          </cell>
          <cell r="B4410" t="str">
            <v>SkidSC-InL</v>
          </cell>
          <cell r="C4410">
            <v>2015</v>
          </cell>
          <cell r="D4410" t="str">
            <v>Unknown</v>
          </cell>
          <cell r="E4410">
            <v>5</v>
          </cell>
          <cell r="G4410">
            <v>0</v>
          </cell>
        </row>
        <row r="4411">
          <cell r="A4411" t="str">
            <v>SkidSC-InL-Unknown-5-</v>
          </cell>
          <cell r="B4411" t="str">
            <v>SkidSC-InL</v>
          </cell>
          <cell r="C4411">
            <v>2015</v>
          </cell>
          <cell r="D4411" t="str">
            <v>Unknown</v>
          </cell>
          <cell r="E4411">
            <v>5</v>
          </cell>
          <cell r="G4411">
            <v>0</v>
          </cell>
        </row>
        <row r="4412">
          <cell r="A4412" t="str">
            <v>SkidSC-InL-Unknown-All-</v>
          </cell>
          <cell r="B4412" t="str">
            <v>SkidSC-InL</v>
          </cell>
          <cell r="C4412">
            <v>2015</v>
          </cell>
          <cell r="D4412" t="str">
            <v>Unknown</v>
          </cell>
          <cell r="E4412" t="str">
            <v>All</v>
          </cell>
          <cell r="G4412">
            <v>8.6503804565478575</v>
          </cell>
        </row>
        <row r="4413">
          <cell r="A4413" t="str">
            <v>SkidSC-InL-Unknown-All-</v>
          </cell>
          <cell r="B4413" t="str">
            <v>SkidSC-InL</v>
          </cell>
          <cell r="C4413">
            <v>2015</v>
          </cell>
          <cell r="D4413" t="str">
            <v>Unknown</v>
          </cell>
          <cell r="E4413" t="str">
            <v>All</v>
          </cell>
          <cell r="G4413">
            <v>8.6503804565478575</v>
          </cell>
        </row>
        <row r="4414">
          <cell r="A4414" t="str">
            <v>SkidSC-InL-WELLINGTON-1-</v>
          </cell>
          <cell r="B4414" t="str">
            <v>SkidSC-InL</v>
          </cell>
          <cell r="C4414">
            <v>2015</v>
          </cell>
          <cell r="D4414" t="str">
            <v>WELLINGTON</v>
          </cell>
          <cell r="E4414">
            <v>1</v>
          </cell>
          <cell r="G4414">
            <v>83.89438943894389</v>
          </cell>
        </row>
        <row r="4415">
          <cell r="A4415" t="str">
            <v>SkidSC-InL-WELLINGTON-1-</v>
          </cell>
          <cell r="B4415" t="str">
            <v>SkidSC-InL</v>
          </cell>
          <cell r="C4415">
            <v>2015</v>
          </cell>
          <cell r="D4415" t="str">
            <v>WELLINGTON</v>
          </cell>
          <cell r="E4415">
            <v>1</v>
          </cell>
          <cell r="G4415">
            <v>83.89438943894389</v>
          </cell>
        </row>
        <row r="4416">
          <cell r="A4416" t="str">
            <v>SkidSC-InL-WELLINGTON-2-</v>
          </cell>
          <cell r="B4416" t="str">
            <v>SkidSC-InL</v>
          </cell>
          <cell r="C4416">
            <v>2015</v>
          </cell>
          <cell r="D4416" t="str">
            <v>WELLINGTON</v>
          </cell>
          <cell r="E4416">
            <v>2</v>
          </cell>
          <cell r="G4416">
            <v>53.712333022677853</v>
          </cell>
        </row>
        <row r="4417">
          <cell r="A4417" t="str">
            <v>SkidSC-InL-WELLINGTON-2-</v>
          </cell>
          <cell r="B4417" t="str">
            <v>SkidSC-InL</v>
          </cell>
          <cell r="C4417">
            <v>2015</v>
          </cell>
          <cell r="D4417" t="str">
            <v>WELLINGTON</v>
          </cell>
          <cell r="E4417">
            <v>2</v>
          </cell>
          <cell r="G4417">
            <v>53.712333022677853</v>
          </cell>
        </row>
        <row r="4418">
          <cell r="A4418" t="str">
            <v>SkidSC-InL-WELLINGTON-2H-</v>
          </cell>
          <cell r="B4418" t="str">
            <v>SkidSC-InL</v>
          </cell>
          <cell r="C4418">
            <v>2015</v>
          </cell>
          <cell r="D4418" t="str">
            <v>WELLINGTON</v>
          </cell>
          <cell r="E4418" t="str">
            <v>2H</v>
          </cell>
          <cell r="G4418">
            <v>76.61647475642161</v>
          </cell>
        </row>
        <row r="4419">
          <cell r="A4419" t="str">
            <v>SkidSC-InL-WELLINGTON-2H-</v>
          </cell>
          <cell r="B4419" t="str">
            <v>SkidSC-InL</v>
          </cell>
          <cell r="C4419">
            <v>2015</v>
          </cell>
          <cell r="D4419" t="str">
            <v>WELLINGTON</v>
          </cell>
          <cell r="E4419" t="str">
            <v>2H</v>
          </cell>
          <cell r="G4419">
            <v>76.61647475642161</v>
          </cell>
        </row>
        <row r="4420">
          <cell r="A4420" t="str">
            <v>SkidSC-InL-WELLINGTON-2L-</v>
          </cell>
          <cell r="B4420" t="str">
            <v>SkidSC-InL</v>
          </cell>
          <cell r="C4420">
            <v>2015</v>
          </cell>
          <cell r="D4420" t="str">
            <v>WELLINGTON</v>
          </cell>
          <cell r="E4420" t="str">
            <v>2L</v>
          </cell>
          <cell r="G4420">
            <v>4.9169209901661581</v>
          </cell>
        </row>
        <row r="4421">
          <cell r="A4421" t="str">
            <v>SkidSC-InL-WELLINGTON-2L-</v>
          </cell>
          <cell r="B4421" t="str">
            <v>SkidSC-InL</v>
          </cell>
          <cell r="C4421">
            <v>2015</v>
          </cell>
          <cell r="D4421" t="str">
            <v>WELLINGTON</v>
          </cell>
          <cell r="E4421" t="str">
            <v>2L</v>
          </cell>
          <cell r="G4421">
            <v>4.9169209901661581</v>
          </cell>
        </row>
        <row r="4422">
          <cell r="A4422" t="str">
            <v>SkidSC-InL-WELLINGTON-2M-</v>
          </cell>
          <cell r="B4422" t="str">
            <v>SkidSC-InL</v>
          </cell>
          <cell r="C4422">
            <v>2015</v>
          </cell>
          <cell r="D4422" t="str">
            <v>WELLINGTON</v>
          </cell>
          <cell r="E4422" t="str">
            <v>2M</v>
          </cell>
          <cell r="G4422">
            <v>20.70063694267516</v>
          </cell>
        </row>
        <row r="4423">
          <cell r="A4423" t="str">
            <v>SkidSC-InL-WELLINGTON-2M-</v>
          </cell>
          <cell r="B4423" t="str">
            <v>SkidSC-InL</v>
          </cell>
          <cell r="C4423">
            <v>2015</v>
          </cell>
          <cell r="D4423" t="str">
            <v>WELLINGTON</v>
          </cell>
          <cell r="E4423" t="str">
            <v>2M</v>
          </cell>
          <cell r="G4423">
            <v>20.70063694267516</v>
          </cell>
        </row>
        <row r="4424">
          <cell r="A4424" t="str">
            <v>SkidSC-InL-WELLINGTON-3-</v>
          </cell>
          <cell r="B4424" t="str">
            <v>SkidSC-InL</v>
          </cell>
          <cell r="C4424">
            <v>2015</v>
          </cell>
          <cell r="D4424" t="str">
            <v>WELLINGTON</v>
          </cell>
          <cell r="E4424">
            <v>3</v>
          </cell>
          <cell r="G4424">
            <v>16.293833131801694</v>
          </cell>
        </row>
        <row r="4425">
          <cell r="A4425" t="str">
            <v>SkidSC-InL-WELLINGTON-3-</v>
          </cell>
          <cell r="B4425" t="str">
            <v>SkidSC-InL</v>
          </cell>
          <cell r="C4425">
            <v>2015</v>
          </cell>
          <cell r="D4425" t="str">
            <v>WELLINGTON</v>
          </cell>
          <cell r="E4425">
            <v>3</v>
          </cell>
          <cell r="G4425">
            <v>16.293833131801694</v>
          </cell>
        </row>
        <row r="4426">
          <cell r="A4426" t="str">
            <v>SkidSC-InL-WELLINGTON-4-</v>
          </cell>
          <cell r="B4426" t="str">
            <v>SkidSC-InL</v>
          </cell>
          <cell r="C4426">
            <v>2015</v>
          </cell>
          <cell r="D4426" t="str">
            <v>WELLINGTON</v>
          </cell>
          <cell r="E4426">
            <v>4</v>
          </cell>
          <cell r="G4426">
            <v>5.7657498565184762</v>
          </cell>
        </row>
        <row r="4427">
          <cell r="A4427" t="str">
            <v>SkidSC-InL-WELLINGTON-4-</v>
          </cell>
          <cell r="B4427" t="str">
            <v>SkidSC-InL</v>
          </cell>
          <cell r="C4427">
            <v>2015</v>
          </cell>
          <cell r="D4427" t="str">
            <v>WELLINGTON</v>
          </cell>
          <cell r="E4427">
            <v>4</v>
          </cell>
          <cell r="G4427">
            <v>5.7657498565184762</v>
          </cell>
        </row>
        <row r="4428">
          <cell r="A4428" t="str">
            <v>SkidSC-InL-WELLINGTON-5-</v>
          </cell>
          <cell r="B4428" t="str">
            <v>SkidSC-InL</v>
          </cell>
          <cell r="C4428">
            <v>2015</v>
          </cell>
          <cell r="D4428" t="str">
            <v>WELLINGTON</v>
          </cell>
          <cell r="E4428">
            <v>5</v>
          </cell>
          <cell r="G4428">
            <v>3.3738191632928474E-2</v>
          </cell>
        </row>
        <row r="4429">
          <cell r="A4429" t="str">
            <v>SkidSC-InL-WELLINGTON-5-</v>
          </cell>
          <cell r="B4429" t="str">
            <v>SkidSC-InL</v>
          </cell>
          <cell r="C4429">
            <v>2015</v>
          </cell>
          <cell r="D4429" t="str">
            <v>WELLINGTON</v>
          </cell>
          <cell r="E4429">
            <v>5</v>
          </cell>
          <cell r="G4429">
            <v>3.3738191632928474E-2</v>
          </cell>
        </row>
        <row r="4430">
          <cell r="A4430" t="str">
            <v>SkidSC-InL-WELLINGTON-All-</v>
          </cell>
          <cell r="B4430" t="str">
            <v>SkidSC-InL</v>
          </cell>
          <cell r="C4430">
            <v>2015</v>
          </cell>
          <cell r="D4430" t="str">
            <v>WELLINGTON</v>
          </cell>
          <cell r="E4430" t="str">
            <v>All</v>
          </cell>
          <cell r="G4430">
            <v>13.17930880428886</v>
          </cell>
        </row>
        <row r="4431">
          <cell r="A4431" t="str">
            <v>SkidSC-InL-WELLINGTON-All-</v>
          </cell>
          <cell r="B4431" t="str">
            <v>SkidSC-InL</v>
          </cell>
          <cell r="C4431">
            <v>2015</v>
          </cell>
          <cell r="D4431" t="str">
            <v>WELLINGTON</v>
          </cell>
          <cell r="E4431" t="str">
            <v>All</v>
          </cell>
          <cell r="G4431">
            <v>13.17930880428886</v>
          </cell>
        </row>
        <row r="4432">
          <cell r="A4432" t="str">
            <v>SkidSC-InL-WEST COAST-1-</v>
          </cell>
          <cell r="B4432" t="str">
            <v>SkidSC-InL</v>
          </cell>
          <cell r="C4432">
            <v>2015</v>
          </cell>
          <cell r="D4432" t="str">
            <v>WEST COAST</v>
          </cell>
          <cell r="E4432">
            <v>1</v>
          </cell>
          <cell r="G4432">
            <v>69.119070667957402</v>
          </cell>
        </row>
        <row r="4433">
          <cell r="A4433" t="str">
            <v>SkidSC-InL-WEST COAST-1-</v>
          </cell>
          <cell r="B4433" t="str">
            <v>SkidSC-InL</v>
          </cell>
          <cell r="C4433">
            <v>2015</v>
          </cell>
          <cell r="D4433" t="str">
            <v>WEST COAST</v>
          </cell>
          <cell r="E4433">
            <v>1</v>
          </cell>
          <cell r="G4433">
            <v>69.119070667957402</v>
          </cell>
        </row>
        <row r="4434">
          <cell r="A4434" t="str">
            <v>SkidSC-InL-WEST COAST-1L-</v>
          </cell>
          <cell r="B4434" t="str">
            <v>SkidSC-InL</v>
          </cell>
          <cell r="C4434">
            <v>2015</v>
          </cell>
          <cell r="D4434" t="str">
            <v>WEST COAST</v>
          </cell>
          <cell r="E4434" t="str">
            <v>1L</v>
          </cell>
          <cell r="G4434">
            <v>8.3333333333333339</v>
          </cell>
        </row>
        <row r="4435">
          <cell r="A4435" t="str">
            <v>SkidSC-InL-WEST COAST-1L-</v>
          </cell>
          <cell r="B4435" t="str">
            <v>SkidSC-InL</v>
          </cell>
          <cell r="C4435">
            <v>2015</v>
          </cell>
          <cell r="D4435" t="str">
            <v>WEST COAST</v>
          </cell>
          <cell r="E4435" t="str">
            <v>1L</v>
          </cell>
          <cell r="G4435">
            <v>8.3333333333333339</v>
          </cell>
        </row>
        <row r="4436">
          <cell r="A4436" t="str">
            <v>SkidSC-InL-WEST COAST-2-</v>
          </cell>
          <cell r="B4436" t="str">
            <v>SkidSC-InL</v>
          </cell>
          <cell r="C4436">
            <v>2015</v>
          </cell>
          <cell r="D4436" t="str">
            <v>WEST COAST</v>
          </cell>
          <cell r="E4436">
            <v>2</v>
          </cell>
          <cell r="G4436">
            <v>32.482947526720018</v>
          </cell>
        </row>
        <row r="4437">
          <cell r="A4437" t="str">
            <v>SkidSC-InL-WEST COAST-2-</v>
          </cell>
          <cell r="B4437" t="str">
            <v>SkidSC-InL</v>
          </cell>
          <cell r="C4437">
            <v>2015</v>
          </cell>
          <cell r="D4437" t="str">
            <v>WEST COAST</v>
          </cell>
          <cell r="E4437">
            <v>2</v>
          </cell>
          <cell r="G4437">
            <v>32.482947526720018</v>
          </cell>
        </row>
        <row r="4438">
          <cell r="A4438" t="str">
            <v>SkidSC-InL-WEST COAST-2H-</v>
          </cell>
          <cell r="B4438" t="str">
            <v>SkidSC-InL</v>
          </cell>
          <cell r="C4438">
            <v>2015</v>
          </cell>
          <cell r="D4438" t="str">
            <v>WEST COAST</v>
          </cell>
          <cell r="E4438" t="str">
            <v>2H</v>
          </cell>
          <cell r="G4438">
            <v>76.312910284463896</v>
          </cell>
        </row>
        <row r="4439">
          <cell r="A4439" t="str">
            <v>SkidSC-InL-WEST COAST-2H-</v>
          </cell>
          <cell r="B4439" t="str">
            <v>SkidSC-InL</v>
          </cell>
          <cell r="C4439">
            <v>2015</v>
          </cell>
          <cell r="D4439" t="str">
            <v>WEST COAST</v>
          </cell>
          <cell r="E4439" t="str">
            <v>2H</v>
          </cell>
          <cell r="G4439">
            <v>76.312910284463896</v>
          </cell>
        </row>
        <row r="4440">
          <cell r="A4440" t="str">
            <v>SkidSC-InL-WEST COAST-2L-</v>
          </cell>
          <cell r="B4440" t="str">
            <v>SkidSC-InL</v>
          </cell>
          <cell r="C4440">
            <v>2015</v>
          </cell>
          <cell r="D4440" t="str">
            <v>WEST COAST</v>
          </cell>
          <cell r="E4440" t="str">
            <v>2L</v>
          </cell>
          <cell r="G4440">
            <v>1.3730743469524447</v>
          </cell>
        </row>
        <row r="4441">
          <cell r="A4441" t="str">
            <v>SkidSC-InL-WEST COAST-2L-</v>
          </cell>
          <cell r="B4441" t="str">
            <v>SkidSC-InL</v>
          </cell>
          <cell r="C4441">
            <v>2015</v>
          </cell>
          <cell r="D4441" t="str">
            <v>WEST COAST</v>
          </cell>
          <cell r="E4441" t="str">
            <v>2L</v>
          </cell>
          <cell r="G4441">
            <v>1.3730743469524447</v>
          </cell>
        </row>
        <row r="4442">
          <cell r="A4442" t="str">
            <v>SkidSC-InL-WEST COAST-2M-</v>
          </cell>
          <cell r="B4442" t="str">
            <v>SkidSC-InL</v>
          </cell>
          <cell r="C4442">
            <v>2015</v>
          </cell>
          <cell r="D4442" t="str">
            <v>WEST COAST</v>
          </cell>
          <cell r="E4442" t="str">
            <v>2M</v>
          </cell>
          <cell r="G4442">
            <v>15.474520804114071</v>
          </cell>
        </row>
        <row r="4443">
          <cell r="A4443" t="str">
            <v>SkidSC-InL-WEST COAST-2M-</v>
          </cell>
          <cell r="B4443" t="str">
            <v>SkidSC-InL</v>
          </cell>
          <cell r="C4443">
            <v>2015</v>
          </cell>
          <cell r="D4443" t="str">
            <v>WEST COAST</v>
          </cell>
          <cell r="E4443" t="str">
            <v>2M</v>
          </cell>
          <cell r="G4443">
            <v>15.474520804114071</v>
          </cell>
        </row>
        <row r="4444">
          <cell r="A4444" t="str">
            <v>SkidSC-InL-WEST COAST-3-</v>
          </cell>
          <cell r="B4444" t="str">
            <v>SkidSC-InL</v>
          </cell>
          <cell r="C4444">
            <v>2015</v>
          </cell>
          <cell r="D4444" t="str">
            <v>WEST COAST</v>
          </cell>
          <cell r="E4444">
            <v>3</v>
          </cell>
          <cell r="G4444">
            <v>5.9782608695652177</v>
          </cell>
        </row>
        <row r="4445">
          <cell r="A4445" t="str">
            <v>SkidSC-InL-WEST COAST-3-</v>
          </cell>
          <cell r="B4445" t="str">
            <v>SkidSC-InL</v>
          </cell>
          <cell r="C4445">
            <v>2015</v>
          </cell>
          <cell r="D4445" t="str">
            <v>WEST COAST</v>
          </cell>
          <cell r="E4445">
            <v>3</v>
          </cell>
          <cell r="G4445">
            <v>5.9782608695652177</v>
          </cell>
        </row>
        <row r="4446">
          <cell r="A4446" t="str">
            <v>SkidSC-InL-WEST COAST-3L-</v>
          </cell>
          <cell r="B4446" t="str">
            <v>SkidSC-InL</v>
          </cell>
          <cell r="C4446">
            <v>2015</v>
          </cell>
          <cell r="D4446" t="str">
            <v>WEST COAST</v>
          </cell>
          <cell r="E4446" t="str">
            <v>3L</v>
          </cell>
          <cell r="G4446">
            <v>0</v>
          </cell>
        </row>
        <row r="4447">
          <cell r="A4447" t="str">
            <v>SkidSC-InL-WEST COAST-3L-</v>
          </cell>
          <cell r="B4447" t="str">
            <v>SkidSC-InL</v>
          </cell>
          <cell r="C4447">
            <v>2015</v>
          </cell>
          <cell r="D4447" t="str">
            <v>WEST COAST</v>
          </cell>
          <cell r="E4447" t="str">
            <v>3L</v>
          </cell>
          <cell r="G4447">
            <v>0</v>
          </cell>
        </row>
        <row r="4448">
          <cell r="A4448" t="str">
            <v>SkidSC-InL-WEST COAST-4-</v>
          </cell>
          <cell r="B4448" t="str">
            <v>SkidSC-InL</v>
          </cell>
          <cell r="C4448">
            <v>2015</v>
          </cell>
          <cell r="D4448" t="str">
            <v>WEST COAST</v>
          </cell>
          <cell r="E4448">
            <v>4</v>
          </cell>
          <cell r="G4448">
            <v>0.756841530247229</v>
          </cell>
        </row>
        <row r="4449">
          <cell r="A4449" t="str">
            <v>SkidSC-InL-WEST COAST-4-</v>
          </cell>
          <cell r="B4449" t="str">
            <v>SkidSC-InL</v>
          </cell>
          <cell r="C4449">
            <v>2015</v>
          </cell>
          <cell r="D4449" t="str">
            <v>WEST COAST</v>
          </cell>
          <cell r="E4449">
            <v>4</v>
          </cell>
          <cell r="G4449">
            <v>0.756841530247229</v>
          </cell>
        </row>
        <row r="4450">
          <cell r="A4450" t="str">
            <v>SkidSC-InL-WEST COAST-5-</v>
          </cell>
          <cell r="B4450" t="str">
            <v>SkidSC-InL</v>
          </cell>
          <cell r="C4450">
            <v>2015</v>
          </cell>
          <cell r="D4450" t="str">
            <v>WEST COAST</v>
          </cell>
          <cell r="E4450">
            <v>5</v>
          </cell>
          <cell r="G4450">
            <v>0</v>
          </cell>
        </row>
        <row r="4451">
          <cell r="A4451" t="str">
            <v>SkidSC-InL-WEST COAST-5-</v>
          </cell>
          <cell r="B4451" t="str">
            <v>SkidSC-InL</v>
          </cell>
          <cell r="C4451">
            <v>2015</v>
          </cell>
          <cell r="D4451" t="str">
            <v>WEST COAST</v>
          </cell>
          <cell r="E4451">
            <v>5</v>
          </cell>
          <cell r="G4451">
            <v>0</v>
          </cell>
        </row>
        <row r="4452">
          <cell r="A4452" t="str">
            <v>SkidSC-InL-WEST COAST-All-</v>
          </cell>
          <cell r="B4452" t="str">
            <v>SkidSC-InL</v>
          </cell>
          <cell r="C4452">
            <v>2015</v>
          </cell>
          <cell r="D4452" t="str">
            <v>WEST COAST</v>
          </cell>
          <cell r="E4452" t="str">
            <v>All</v>
          </cell>
          <cell r="G4452">
            <v>11.17597950312347</v>
          </cell>
        </row>
        <row r="4453">
          <cell r="A4453" t="str">
            <v>SkidSC-InL-WEST COAST-All-</v>
          </cell>
          <cell r="B4453" t="str">
            <v>SkidSC-InL</v>
          </cell>
          <cell r="C4453">
            <v>2015</v>
          </cell>
          <cell r="D4453" t="str">
            <v>WEST COAST</v>
          </cell>
          <cell r="E4453" t="str">
            <v>All</v>
          </cell>
          <cell r="G4453">
            <v>11.17597950312347</v>
          </cell>
        </row>
        <row r="4454">
          <cell r="A4454" t="str">
            <v>SkidSC-InL-WEST WAIKATO-1-</v>
          </cell>
          <cell r="B4454" t="str">
            <v>SkidSC-InL</v>
          </cell>
          <cell r="C4454">
            <v>2015</v>
          </cell>
          <cell r="D4454" t="str">
            <v>WEST WAIKATO</v>
          </cell>
          <cell r="E4454">
            <v>1</v>
          </cell>
          <cell r="G4454">
            <v>96.539162112932601</v>
          </cell>
        </row>
        <row r="4455">
          <cell r="A4455" t="str">
            <v>SkidSC-InL-WEST WAIKATO-1-</v>
          </cell>
          <cell r="B4455" t="str">
            <v>SkidSC-InL</v>
          </cell>
          <cell r="C4455">
            <v>2015</v>
          </cell>
          <cell r="D4455" t="str">
            <v>WEST WAIKATO</v>
          </cell>
          <cell r="E4455">
            <v>1</v>
          </cell>
          <cell r="G4455">
            <v>96.539162112932601</v>
          </cell>
        </row>
        <row r="4456">
          <cell r="A4456" t="str">
            <v>SkidSC-InL-WEST WAIKATO-2-</v>
          </cell>
          <cell r="B4456" t="str">
            <v>SkidSC-InL</v>
          </cell>
          <cell r="C4456">
            <v>2015</v>
          </cell>
          <cell r="D4456" t="str">
            <v>WEST WAIKATO</v>
          </cell>
          <cell r="E4456">
            <v>2</v>
          </cell>
          <cell r="G4456">
            <v>77.939708524655614</v>
          </cell>
        </row>
        <row r="4457">
          <cell r="A4457" t="str">
            <v>SkidSC-InL-WEST WAIKATO-2-</v>
          </cell>
          <cell r="B4457" t="str">
            <v>SkidSC-InL</v>
          </cell>
          <cell r="C4457">
            <v>2015</v>
          </cell>
          <cell r="D4457" t="str">
            <v>WEST WAIKATO</v>
          </cell>
          <cell r="E4457">
            <v>2</v>
          </cell>
          <cell r="G4457">
            <v>77.939708524655614</v>
          </cell>
        </row>
        <row r="4458">
          <cell r="A4458" t="str">
            <v>SkidSC-InL-WEST WAIKATO-2H-</v>
          </cell>
          <cell r="B4458" t="str">
            <v>SkidSC-InL</v>
          </cell>
          <cell r="C4458">
            <v>2015</v>
          </cell>
          <cell r="D4458" t="str">
            <v>WEST WAIKATO</v>
          </cell>
          <cell r="E4458" t="str">
            <v>2H</v>
          </cell>
          <cell r="G4458">
            <v>91.634980988593156</v>
          </cell>
        </row>
        <row r="4459">
          <cell r="A4459" t="str">
            <v>SkidSC-InL-WEST WAIKATO-2H-</v>
          </cell>
          <cell r="B4459" t="str">
            <v>SkidSC-InL</v>
          </cell>
          <cell r="C4459">
            <v>2015</v>
          </cell>
          <cell r="D4459" t="str">
            <v>WEST WAIKATO</v>
          </cell>
          <cell r="E4459" t="str">
            <v>2H</v>
          </cell>
          <cell r="G4459">
            <v>91.634980988593156</v>
          </cell>
        </row>
        <row r="4460">
          <cell r="A4460" t="str">
            <v>SkidSC-InL-WEST WAIKATO-2L-</v>
          </cell>
          <cell r="B4460" t="str">
            <v>SkidSC-InL</v>
          </cell>
          <cell r="C4460">
            <v>2015</v>
          </cell>
          <cell r="D4460" t="str">
            <v>WEST WAIKATO</v>
          </cell>
          <cell r="E4460" t="str">
            <v>2L</v>
          </cell>
          <cell r="G4460">
            <v>27.953890489913544</v>
          </cell>
        </row>
        <row r="4461">
          <cell r="A4461" t="str">
            <v>SkidSC-InL-WEST WAIKATO-2L-</v>
          </cell>
          <cell r="B4461" t="str">
            <v>SkidSC-InL</v>
          </cell>
          <cell r="C4461">
            <v>2015</v>
          </cell>
          <cell r="D4461" t="str">
            <v>WEST WAIKATO</v>
          </cell>
          <cell r="E4461" t="str">
            <v>2L</v>
          </cell>
          <cell r="G4461">
            <v>27.953890489913544</v>
          </cell>
        </row>
        <row r="4462">
          <cell r="A4462" t="str">
            <v>SkidSC-InL-WEST WAIKATO-2M-</v>
          </cell>
          <cell r="B4462" t="str">
            <v>SkidSC-InL</v>
          </cell>
          <cell r="C4462">
            <v>2015</v>
          </cell>
          <cell r="D4462" t="str">
            <v>WEST WAIKATO</v>
          </cell>
          <cell r="E4462" t="str">
            <v>2M</v>
          </cell>
          <cell r="G4462">
            <v>16.062176165803109</v>
          </cell>
        </row>
        <row r="4463">
          <cell r="A4463" t="str">
            <v>SkidSC-InL-WEST WAIKATO-2M-</v>
          </cell>
          <cell r="B4463" t="str">
            <v>SkidSC-InL</v>
          </cell>
          <cell r="C4463">
            <v>2015</v>
          </cell>
          <cell r="D4463" t="str">
            <v>WEST WAIKATO</v>
          </cell>
          <cell r="E4463" t="str">
            <v>2M</v>
          </cell>
          <cell r="G4463">
            <v>16.062176165803109</v>
          </cell>
        </row>
        <row r="4464">
          <cell r="A4464" t="str">
            <v>SkidSC-InL-WEST WAIKATO-3-</v>
          </cell>
          <cell r="B4464" t="str">
            <v>SkidSC-InL</v>
          </cell>
          <cell r="C4464">
            <v>2015</v>
          </cell>
          <cell r="D4464" t="str">
            <v>WEST WAIKATO</v>
          </cell>
          <cell r="E4464">
            <v>3</v>
          </cell>
          <cell r="G4464">
            <v>53.193350831146105</v>
          </cell>
        </row>
        <row r="4465">
          <cell r="A4465" t="str">
            <v>SkidSC-InL-WEST WAIKATO-3-</v>
          </cell>
          <cell r="B4465" t="str">
            <v>SkidSC-InL</v>
          </cell>
          <cell r="C4465">
            <v>2015</v>
          </cell>
          <cell r="D4465" t="str">
            <v>WEST WAIKATO</v>
          </cell>
          <cell r="E4465">
            <v>3</v>
          </cell>
          <cell r="G4465">
            <v>53.193350831146105</v>
          </cell>
        </row>
        <row r="4466">
          <cell r="A4466" t="str">
            <v>SkidSC-InL-WEST WAIKATO-4-</v>
          </cell>
          <cell r="B4466" t="str">
            <v>SkidSC-InL</v>
          </cell>
          <cell r="C4466">
            <v>2015</v>
          </cell>
          <cell r="D4466" t="str">
            <v>WEST WAIKATO</v>
          </cell>
          <cell r="E4466">
            <v>4</v>
          </cell>
          <cell r="G4466">
            <v>9.4502990600968388</v>
          </cell>
        </row>
        <row r="4467">
          <cell r="A4467" t="str">
            <v>SkidSC-InL-WEST WAIKATO-4-</v>
          </cell>
          <cell r="B4467" t="str">
            <v>SkidSC-InL</v>
          </cell>
          <cell r="C4467">
            <v>2015</v>
          </cell>
          <cell r="D4467" t="str">
            <v>WEST WAIKATO</v>
          </cell>
          <cell r="E4467">
            <v>4</v>
          </cell>
          <cell r="G4467">
            <v>9.4502990600968388</v>
          </cell>
        </row>
        <row r="4468">
          <cell r="A4468" t="str">
            <v>SkidSC-InL-WEST WAIKATO-5-</v>
          </cell>
          <cell r="B4468" t="str">
            <v>SkidSC-InL</v>
          </cell>
          <cell r="C4468">
            <v>2015</v>
          </cell>
          <cell r="D4468" t="str">
            <v>WEST WAIKATO</v>
          </cell>
          <cell r="E4468">
            <v>5</v>
          </cell>
          <cell r="G4468">
            <v>0.76561684357055859</v>
          </cell>
        </row>
        <row r="4469">
          <cell r="A4469" t="str">
            <v>SkidSC-InL-WEST WAIKATO-5-</v>
          </cell>
          <cell r="B4469" t="str">
            <v>SkidSC-InL</v>
          </cell>
          <cell r="C4469">
            <v>2015</v>
          </cell>
          <cell r="D4469" t="str">
            <v>WEST WAIKATO</v>
          </cell>
          <cell r="E4469">
            <v>5</v>
          </cell>
          <cell r="G4469">
            <v>0.76561684357055859</v>
          </cell>
        </row>
        <row r="4470">
          <cell r="A4470" t="str">
            <v>SkidSC-InL-WEST WAIKATO-All-</v>
          </cell>
          <cell r="B4470" t="str">
            <v>SkidSC-InL</v>
          </cell>
          <cell r="C4470">
            <v>2015</v>
          </cell>
          <cell r="D4470" t="str">
            <v>WEST WAIKATO</v>
          </cell>
          <cell r="E4470" t="str">
            <v>All</v>
          </cell>
          <cell r="G4470">
            <v>19.351055512118844</v>
          </cell>
        </row>
        <row r="4471">
          <cell r="A4471" t="str">
            <v>SkidSC-InL-WEST WAIKATO-All-</v>
          </cell>
          <cell r="B4471" t="str">
            <v>SkidSC-InL</v>
          </cell>
          <cell r="C4471">
            <v>2015</v>
          </cell>
          <cell r="D4471" t="str">
            <v>WEST WAIKATO</v>
          </cell>
          <cell r="E4471" t="str">
            <v>All</v>
          </cell>
          <cell r="G4471">
            <v>19.351055512118844</v>
          </cell>
        </row>
        <row r="4472">
          <cell r="A4472" t="str">
            <v>SkidSC-InL-WEST WHANGANUI-1-</v>
          </cell>
          <cell r="B4472" t="str">
            <v>SkidSC-InL</v>
          </cell>
          <cell r="C4472">
            <v>2015</v>
          </cell>
          <cell r="D4472" t="str">
            <v>WEST WHANGANUI</v>
          </cell>
          <cell r="E4472">
            <v>1</v>
          </cell>
          <cell r="G4472">
            <v>79.232283464566933</v>
          </cell>
        </row>
        <row r="4473">
          <cell r="A4473" t="str">
            <v>SkidSC-InL-WEST WHANGANUI-1-</v>
          </cell>
          <cell r="B4473" t="str">
            <v>SkidSC-InL</v>
          </cell>
          <cell r="C4473">
            <v>2015</v>
          </cell>
          <cell r="D4473" t="str">
            <v>WEST WHANGANUI</v>
          </cell>
          <cell r="E4473">
            <v>1</v>
          </cell>
          <cell r="G4473">
            <v>79.232283464566933</v>
          </cell>
        </row>
        <row r="4474">
          <cell r="A4474" t="str">
            <v>SkidSC-InL-WEST WHANGANUI-2-</v>
          </cell>
          <cell r="B4474" t="str">
            <v>SkidSC-InL</v>
          </cell>
          <cell r="C4474">
            <v>2015</v>
          </cell>
          <cell r="D4474" t="str">
            <v>WEST WHANGANUI</v>
          </cell>
          <cell r="E4474">
            <v>2</v>
          </cell>
          <cell r="G4474">
            <v>54.817117660121184</v>
          </cell>
        </row>
        <row r="4475">
          <cell r="A4475" t="str">
            <v>SkidSC-InL-WEST WHANGANUI-2-</v>
          </cell>
          <cell r="B4475" t="str">
            <v>SkidSC-InL</v>
          </cell>
          <cell r="C4475">
            <v>2015</v>
          </cell>
          <cell r="D4475" t="str">
            <v>WEST WHANGANUI</v>
          </cell>
          <cell r="E4475">
            <v>2</v>
          </cell>
          <cell r="G4475">
            <v>54.817117660121184</v>
          </cell>
        </row>
        <row r="4476">
          <cell r="A4476" t="str">
            <v>SkidSC-InL-WEST WHANGANUI-2H-</v>
          </cell>
          <cell r="B4476" t="str">
            <v>SkidSC-InL</v>
          </cell>
          <cell r="C4476">
            <v>2015</v>
          </cell>
          <cell r="D4476" t="str">
            <v>WEST WHANGANUI</v>
          </cell>
          <cell r="E4476" t="str">
            <v>2H</v>
          </cell>
          <cell r="G4476">
            <v>73.328338640194787</v>
          </cell>
        </row>
        <row r="4477">
          <cell r="A4477" t="str">
            <v>SkidSC-InL-WEST WHANGANUI-2H-</v>
          </cell>
          <cell r="B4477" t="str">
            <v>SkidSC-InL</v>
          </cell>
          <cell r="C4477">
            <v>2015</v>
          </cell>
          <cell r="D4477" t="str">
            <v>WEST WHANGANUI</v>
          </cell>
          <cell r="E4477" t="str">
            <v>2H</v>
          </cell>
          <cell r="G4477">
            <v>73.328338640194787</v>
          </cell>
        </row>
        <row r="4478">
          <cell r="A4478" t="str">
            <v>SkidSC-InL-WEST WHANGANUI-2L-</v>
          </cell>
          <cell r="B4478" t="str">
            <v>SkidSC-InL</v>
          </cell>
          <cell r="C4478">
            <v>2015</v>
          </cell>
          <cell r="D4478" t="str">
            <v>WEST WHANGANUI</v>
          </cell>
          <cell r="E4478" t="str">
            <v>2L</v>
          </cell>
          <cell r="G4478">
            <v>5.6938559322033901</v>
          </cell>
        </row>
        <row r="4479">
          <cell r="A4479" t="str">
            <v>SkidSC-InL-WEST WHANGANUI-2L-</v>
          </cell>
          <cell r="B4479" t="str">
            <v>SkidSC-InL</v>
          </cell>
          <cell r="C4479">
            <v>2015</v>
          </cell>
          <cell r="D4479" t="str">
            <v>WEST WHANGANUI</v>
          </cell>
          <cell r="E4479" t="str">
            <v>2L</v>
          </cell>
          <cell r="G4479">
            <v>5.6938559322033901</v>
          </cell>
        </row>
        <row r="4480">
          <cell r="A4480" t="str">
            <v>SkidSC-InL-WEST WHANGANUI-2M-</v>
          </cell>
          <cell r="B4480" t="str">
            <v>SkidSC-InL</v>
          </cell>
          <cell r="C4480">
            <v>2015</v>
          </cell>
          <cell r="D4480" t="str">
            <v>WEST WHANGANUI</v>
          </cell>
          <cell r="E4480" t="str">
            <v>2M</v>
          </cell>
          <cell r="G4480">
            <v>39.830849778493757</v>
          </cell>
        </row>
        <row r="4481">
          <cell r="A4481" t="str">
            <v>SkidSC-InL-WEST WHANGANUI-2M-</v>
          </cell>
          <cell r="B4481" t="str">
            <v>SkidSC-InL</v>
          </cell>
          <cell r="C4481">
            <v>2015</v>
          </cell>
          <cell r="D4481" t="str">
            <v>WEST WHANGANUI</v>
          </cell>
          <cell r="E4481" t="str">
            <v>2M</v>
          </cell>
          <cell r="G4481">
            <v>39.830849778493757</v>
          </cell>
        </row>
        <row r="4482">
          <cell r="A4482" t="str">
            <v>SkidSC-InL-WEST WHANGANUI-3-</v>
          </cell>
          <cell r="B4482" t="str">
            <v>SkidSC-InL</v>
          </cell>
          <cell r="C4482">
            <v>2015</v>
          </cell>
          <cell r="D4482" t="str">
            <v>WEST WHANGANUI</v>
          </cell>
          <cell r="E4482">
            <v>3</v>
          </cell>
          <cell r="G4482">
            <v>27.747625508819539</v>
          </cell>
        </row>
        <row r="4483">
          <cell r="A4483" t="str">
            <v>SkidSC-InL-WEST WHANGANUI-3-</v>
          </cell>
          <cell r="B4483" t="str">
            <v>SkidSC-InL</v>
          </cell>
          <cell r="C4483">
            <v>2015</v>
          </cell>
          <cell r="D4483" t="str">
            <v>WEST WHANGANUI</v>
          </cell>
          <cell r="E4483">
            <v>3</v>
          </cell>
          <cell r="G4483">
            <v>27.747625508819539</v>
          </cell>
        </row>
        <row r="4484">
          <cell r="A4484" t="str">
            <v>SkidSC-InL-WEST WHANGANUI-4-</v>
          </cell>
          <cell r="B4484" t="str">
            <v>SkidSC-InL</v>
          </cell>
          <cell r="C4484">
            <v>2015</v>
          </cell>
          <cell r="D4484" t="str">
            <v>WEST WHANGANUI</v>
          </cell>
          <cell r="E4484">
            <v>4</v>
          </cell>
          <cell r="G4484">
            <v>5.9702318375477228</v>
          </cell>
        </row>
        <row r="4485">
          <cell r="A4485" t="str">
            <v>SkidSC-InL-WEST WHANGANUI-4-</v>
          </cell>
          <cell r="B4485" t="str">
            <v>SkidSC-InL</v>
          </cell>
          <cell r="C4485">
            <v>2015</v>
          </cell>
          <cell r="D4485" t="str">
            <v>WEST WHANGANUI</v>
          </cell>
          <cell r="E4485">
            <v>4</v>
          </cell>
          <cell r="G4485">
            <v>5.9702318375477228</v>
          </cell>
        </row>
        <row r="4486">
          <cell r="A4486" t="str">
            <v>SkidSC-InL-WEST WHANGANUI-5-</v>
          </cell>
          <cell r="B4486" t="str">
            <v>SkidSC-InL</v>
          </cell>
          <cell r="C4486">
            <v>2015</v>
          </cell>
          <cell r="D4486" t="str">
            <v>WEST WHANGANUI</v>
          </cell>
          <cell r="E4486">
            <v>5</v>
          </cell>
          <cell r="G4486">
            <v>0.49164208456243852</v>
          </cell>
        </row>
        <row r="4487">
          <cell r="A4487" t="str">
            <v>SkidSC-InL-WEST WHANGANUI-5-</v>
          </cell>
          <cell r="B4487" t="str">
            <v>SkidSC-InL</v>
          </cell>
          <cell r="C4487">
            <v>2015</v>
          </cell>
          <cell r="D4487" t="str">
            <v>WEST WHANGANUI</v>
          </cell>
          <cell r="E4487">
            <v>5</v>
          </cell>
          <cell r="G4487">
            <v>0.49164208456243852</v>
          </cell>
        </row>
        <row r="4488">
          <cell r="A4488" t="str">
            <v>SkidSC-InL-WEST WHANGANUI-All-</v>
          </cell>
          <cell r="B4488" t="str">
            <v>SkidSC-InL</v>
          </cell>
          <cell r="C4488">
            <v>2015</v>
          </cell>
          <cell r="D4488" t="str">
            <v>WEST WHANGANUI</v>
          </cell>
          <cell r="E4488" t="str">
            <v>All</v>
          </cell>
          <cell r="G4488">
            <v>20.220770014356603</v>
          </cell>
        </row>
        <row r="4489">
          <cell r="A4489" t="str">
            <v>SkidSC-InL-WEST WHANGANUI-All-</v>
          </cell>
          <cell r="B4489" t="str">
            <v>SkidSC-InL</v>
          </cell>
          <cell r="C4489">
            <v>2015</v>
          </cell>
          <cell r="D4489" t="str">
            <v>WEST WHANGANUI</v>
          </cell>
          <cell r="E4489" t="str">
            <v>All</v>
          </cell>
          <cell r="G4489">
            <v>20.220770014356603</v>
          </cell>
        </row>
        <row r="4490">
          <cell r="A4490" t="str">
            <v>SkidSC-TL-Auckland Alliance-1-</v>
          </cell>
          <cell r="B4490" t="str">
            <v>SkidSC-TL</v>
          </cell>
          <cell r="C4490">
            <v>2015</v>
          </cell>
          <cell r="D4490" t="str">
            <v>AUCK ALLIANCE</v>
          </cell>
          <cell r="E4490">
            <v>1</v>
          </cell>
          <cell r="F4490">
            <v>848</v>
          </cell>
          <cell r="G4490">
            <v>28.7735849056604</v>
          </cell>
        </row>
        <row r="4491">
          <cell r="A4491" t="str">
            <v>SkidSC-TL-Auckland Alliance-1-</v>
          </cell>
          <cell r="B4491" t="str">
            <v>SkidSC-TL</v>
          </cell>
          <cell r="C4491">
            <v>2015</v>
          </cell>
          <cell r="D4491" t="str">
            <v>AUCK ALLIANCE</v>
          </cell>
          <cell r="E4491">
            <v>1</v>
          </cell>
          <cell r="F4491">
            <v>848</v>
          </cell>
          <cell r="G4491">
            <v>28.7735849056604</v>
          </cell>
        </row>
        <row r="4492">
          <cell r="A4492" t="str">
            <v>SkidSC-TL-Auckland Alliance-2-</v>
          </cell>
          <cell r="B4492" t="str">
            <v>SkidSC-TL</v>
          </cell>
          <cell r="C4492">
            <v>2015</v>
          </cell>
          <cell r="D4492" t="str">
            <v>AUCK ALLIANCE</v>
          </cell>
          <cell r="E4492">
            <v>2</v>
          </cell>
          <cell r="F4492">
            <v>2888</v>
          </cell>
          <cell r="G4492">
            <v>17.486149584487499</v>
          </cell>
        </row>
        <row r="4493">
          <cell r="A4493" t="str">
            <v>SkidSC-TL-Auckland Alliance-2-</v>
          </cell>
          <cell r="B4493" t="str">
            <v>SkidSC-TL</v>
          </cell>
          <cell r="C4493">
            <v>2015</v>
          </cell>
          <cell r="D4493" t="str">
            <v>AUCK ALLIANCE</v>
          </cell>
          <cell r="E4493">
            <v>2</v>
          </cell>
          <cell r="F4493">
            <v>2888</v>
          </cell>
          <cell r="G4493">
            <v>17.486149584487499</v>
          </cell>
        </row>
        <row r="4494">
          <cell r="A4494" t="str">
            <v>SkidSC-TL-Auckland Alliance-2H-</v>
          </cell>
          <cell r="B4494" t="str">
            <v>SkidSC-TL</v>
          </cell>
          <cell r="C4494">
            <v>2015</v>
          </cell>
          <cell r="D4494" t="str">
            <v>AUCK ALLIANCE</v>
          </cell>
          <cell r="E4494" t="str">
            <v>2H</v>
          </cell>
          <cell r="F4494">
            <v>69</v>
          </cell>
          <cell r="G4494">
            <v>86.956521739130395</v>
          </cell>
        </row>
        <row r="4495">
          <cell r="A4495" t="str">
            <v>SkidSC-TL-Auckland Alliance-2H-</v>
          </cell>
          <cell r="B4495" t="str">
            <v>SkidSC-TL</v>
          </cell>
          <cell r="C4495">
            <v>2015</v>
          </cell>
          <cell r="D4495" t="str">
            <v>AUCK ALLIANCE</v>
          </cell>
          <cell r="E4495" t="str">
            <v>2H</v>
          </cell>
          <cell r="F4495">
            <v>69</v>
          </cell>
          <cell r="G4495">
            <v>86.956521739130395</v>
          </cell>
        </row>
        <row r="4496">
          <cell r="A4496" t="str">
            <v>SkidSC-TL-Auckland Alliance-2L-</v>
          </cell>
          <cell r="B4496" t="str">
            <v>SkidSC-TL</v>
          </cell>
          <cell r="C4496">
            <v>2015</v>
          </cell>
          <cell r="D4496" t="str">
            <v>AUCK ALLIANCE</v>
          </cell>
          <cell r="E4496" t="str">
            <v>2L</v>
          </cell>
          <cell r="F4496">
            <v>1644</v>
          </cell>
          <cell r="G4496">
            <v>6.0827250608272002E-2</v>
          </cell>
        </row>
        <row r="4497">
          <cell r="A4497" t="str">
            <v>SkidSC-TL-Auckland Alliance-2L-</v>
          </cell>
          <cell r="B4497" t="str">
            <v>SkidSC-TL</v>
          </cell>
          <cell r="C4497">
            <v>2015</v>
          </cell>
          <cell r="D4497" t="str">
            <v>AUCK ALLIANCE</v>
          </cell>
          <cell r="E4497" t="str">
            <v>2L</v>
          </cell>
          <cell r="F4497">
            <v>1644</v>
          </cell>
          <cell r="G4497">
            <v>6.0827250608272002E-2</v>
          </cell>
        </row>
        <row r="4498">
          <cell r="A4498" t="str">
            <v>SkidSC-TL-Auckland Alliance-2M-</v>
          </cell>
          <cell r="B4498" t="str">
            <v>SkidSC-TL</v>
          </cell>
          <cell r="C4498">
            <v>2015</v>
          </cell>
          <cell r="D4498" t="str">
            <v>AUCK ALLIANCE</v>
          </cell>
          <cell r="E4498" t="str">
            <v>2M</v>
          </cell>
          <cell r="F4498">
            <v>448</v>
          </cell>
          <cell r="G4498">
            <v>0</v>
          </cell>
        </row>
        <row r="4499">
          <cell r="A4499" t="str">
            <v>SkidSC-TL-Auckland Alliance-2M-</v>
          </cell>
          <cell r="B4499" t="str">
            <v>SkidSC-TL</v>
          </cell>
          <cell r="C4499">
            <v>2015</v>
          </cell>
          <cell r="D4499" t="str">
            <v>AUCK ALLIANCE</v>
          </cell>
          <cell r="E4499" t="str">
            <v>2M</v>
          </cell>
          <cell r="F4499">
            <v>448</v>
          </cell>
          <cell r="G4499">
            <v>0</v>
          </cell>
        </row>
        <row r="4500">
          <cell r="A4500" t="str">
            <v>SkidSC-TL-Auckland Alliance-3-</v>
          </cell>
          <cell r="B4500" t="str">
            <v>SkidSC-TL</v>
          </cell>
          <cell r="C4500">
            <v>2015</v>
          </cell>
          <cell r="D4500" t="str">
            <v>AUCK ALLIANCE</v>
          </cell>
          <cell r="E4500">
            <v>3</v>
          </cell>
          <cell r="F4500">
            <v>4130</v>
          </cell>
          <cell r="G4500">
            <v>2.0581113801452799</v>
          </cell>
        </row>
        <row r="4501">
          <cell r="A4501" t="str">
            <v>SkidSC-TL-Auckland Alliance-3-</v>
          </cell>
          <cell r="B4501" t="str">
            <v>SkidSC-TL</v>
          </cell>
          <cell r="C4501">
            <v>2015</v>
          </cell>
          <cell r="D4501" t="str">
            <v>AUCK ALLIANCE</v>
          </cell>
          <cell r="E4501">
            <v>3</v>
          </cell>
          <cell r="F4501">
            <v>4130</v>
          </cell>
          <cell r="G4501">
            <v>2.0581113801452799</v>
          </cell>
        </row>
        <row r="4502">
          <cell r="A4502" t="str">
            <v>SkidSC-TL-Auckland Alliance-4-</v>
          </cell>
          <cell r="B4502" t="str">
            <v>SkidSC-TL</v>
          </cell>
          <cell r="C4502">
            <v>2015</v>
          </cell>
          <cell r="D4502" t="str">
            <v>AUCK ALLIANCE</v>
          </cell>
          <cell r="E4502">
            <v>4</v>
          </cell>
          <cell r="F4502">
            <v>10252</v>
          </cell>
          <cell r="G4502">
            <v>0.16582130316035801</v>
          </cell>
        </row>
        <row r="4503">
          <cell r="A4503" t="str">
            <v>SkidSC-TL-Auckland Alliance-4-</v>
          </cell>
          <cell r="B4503" t="str">
            <v>SkidSC-TL</v>
          </cell>
          <cell r="C4503">
            <v>2015</v>
          </cell>
          <cell r="D4503" t="str">
            <v>AUCK ALLIANCE</v>
          </cell>
          <cell r="E4503">
            <v>4</v>
          </cell>
          <cell r="F4503">
            <v>10252</v>
          </cell>
          <cell r="G4503">
            <v>0.16582130316035801</v>
          </cell>
        </row>
        <row r="4504">
          <cell r="A4504" t="str">
            <v>SkidSC-TL-Auckland Alliance-5-</v>
          </cell>
          <cell r="B4504" t="str">
            <v>SkidSC-TL</v>
          </cell>
          <cell r="C4504">
            <v>2015</v>
          </cell>
          <cell r="D4504" t="str">
            <v>AUCK ALLIANCE</v>
          </cell>
          <cell r="E4504">
            <v>5</v>
          </cell>
          <cell r="F4504">
            <v>65253</v>
          </cell>
          <cell r="G4504">
            <v>0</v>
          </cell>
        </row>
        <row r="4505">
          <cell r="A4505" t="str">
            <v>SkidSC-TL-Auckland Alliance-5-</v>
          </cell>
          <cell r="B4505" t="str">
            <v>SkidSC-TL</v>
          </cell>
          <cell r="C4505">
            <v>2015</v>
          </cell>
          <cell r="D4505" t="str">
            <v>AUCK ALLIANCE</v>
          </cell>
          <cell r="E4505">
            <v>5</v>
          </cell>
          <cell r="F4505">
            <v>65253</v>
          </cell>
          <cell r="G4505">
            <v>0</v>
          </cell>
        </row>
        <row r="4506">
          <cell r="A4506" t="str">
            <v>SkidSC-TL-Auckland Alliance-All-</v>
          </cell>
          <cell r="B4506" t="str">
            <v>SkidSC-TL</v>
          </cell>
          <cell r="C4506">
            <v>2015</v>
          </cell>
          <cell r="D4506" t="str">
            <v>AUCK ALLIANCE</v>
          </cell>
          <cell r="E4506" t="str">
            <v>All</v>
          </cell>
          <cell r="F4506">
            <v>85532</v>
          </cell>
          <cell r="G4506">
            <v>1.0662675957536401</v>
          </cell>
        </row>
        <row r="4507">
          <cell r="A4507" t="str">
            <v>SkidSC-TL-Auckland Alliance-All-</v>
          </cell>
          <cell r="B4507" t="str">
            <v>SkidSC-TL</v>
          </cell>
          <cell r="C4507">
            <v>2015</v>
          </cell>
          <cell r="D4507" t="str">
            <v>AUCK ALLIANCE</v>
          </cell>
          <cell r="E4507" t="str">
            <v>All</v>
          </cell>
          <cell r="F4507">
            <v>85532</v>
          </cell>
          <cell r="G4507">
            <v>1.0662675957536401</v>
          </cell>
        </row>
        <row r="4508">
          <cell r="A4508" t="str">
            <v>SkidSC-TL-BOP EAST-1-</v>
          </cell>
          <cell r="B4508" t="str">
            <v>SkidSC-TL</v>
          </cell>
          <cell r="C4508">
            <v>2015</v>
          </cell>
          <cell r="D4508" t="str">
            <v>BOP EAST</v>
          </cell>
          <cell r="E4508">
            <v>1</v>
          </cell>
          <cell r="F4508">
            <v>250</v>
          </cell>
          <cell r="G4508">
            <v>9.1999999999999993</v>
          </cell>
        </row>
        <row r="4509">
          <cell r="A4509" t="str">
            <v>SkidSC-TL-BOP EAST-1-</v>
          </cell>
          <cell r="B4509" t="str">
            <v>SkidSC-TL</v>
          </cell>
          <cell r="C4509">
            <v>2015</v>
          </cell>
          <cell r="D4509" t="str">
            <v>BOP EAST</v>
          </cell>
          <cell r="E4509">
            <v>1</v>
          </cell>
          <cell r="F4509">
            <v>250</v>
          </cell>
          <cell r="G4509">
            <v>9.1999999999999993</v>
          </cell>
        </row>
        <row r="4510">
          <cell r="A4510" t="str">
            <v>SkidSC-TL-BOP EAST-2-</v>
          </cell>
          <cell r="B4510" t="str">
            <v>SkidSC-TL</v>
          </cell>
          <cell r="C4510">
            <v>2015</v>
          </cell>
          <cell r="D4510" t="str">
            <v>BOP EAST</v>
          </cell>
          <cell r="E4510">
            <v>2</v>
          </cell>
          <cell r="F4510">
            <v>18785</v>
          </cell>
          <cell r="G4510">
            <v>2.6084642001597</v>
          </cell>
        </row>
        <row r="4511">
          <cell r="A4511" t="str">
            <v>SkidSC-TL-BOP EAST-2-</v>
          </cell>
          <cell r="B4511" t="str">
            <v>SkidSC-TL</v>
          </cell>
          <cell r="C4511">
            <v>2015</v>
          </cell>
          <cell r="D4511" t="str">
            <v>BOP EAST</v>
          </cell>
          <cell r="E4511">
            <v>2</v>
          </cell>
          <cell r="F4511">
            <v>18785</v>
          </cell>
          <cell r="G4511">
            <v>2.6084642001597</v>
          </cell>
        </row>
        <row r="4512">
          <cell r="A4512" t="str">
            <v>SkidSC-TL-BOP EAST-2H-</v>
          </cell>
          <cell r="B4512" t="str">
            <v>SkidSC-TL</v>
          </cell>
          <cell r="C4512">
            <v>2015</v>
          </cell>
          <cell r="D4512" t="str">
            <v>BOP EAST</v>
          </cell>
          <cell r="E4512" t="str">
            <v>2H</v>
          </cell>
          <cell r="F4512">
            <v>1899</v>
          </cell>
          <cell r="G4512">
            <v>6.6877303844128502</v>
          </cell>
        </row>
        <row r="4513">
          <cell r="A4513" t="str">
            <v>SkidSC-TL-BOP EAST-2H-</v>
          </cell>
          <cell r="B4513" t="str">
            <v>SkidSC-TL</v>
          </cell>
          <cell r="C4513">
            <v>2015</v>
          </cell>
          <cell r="D4513" t="str">
            <v>BOP EAST</v>
          </cell>
          <cell r="E4513" t="str">
            <v>2H</v>
          </cell>
          <cell r="F4513">
            <v>1899</v>
          </cell>
          <cell r="G4513">
            <v>6.6877303844128502</v>
          </cell>
        </row>
        <row r="4514">
          <cell r="A4514" t="str">
            <v>SkidSC-TL-BOP EAST-2L-</v>
          </cell>
          <cell r="B4514" t="str">
            <v>SkidSC-TL</v>
          </cell>
          <cell r="C4514">
            <v>2015</v>
          </cell>
          <cell r="D4514" t="str">
            <v>BOP EAST</v>
          </cell>
          <cell r="E4514" t="str">
            <v>2L</v>
          </cell>
          <cell r="F4514">
            <v>3283</v>
          </cell>
          <cell r="G4514">
            <v>0.15229972586049301</v>
          </cell>
        </row>
        <row r="4515">
          <cell r="A4515" t="str">
            <v>SkidSC-TL-BOP EAST-2L-</v>
          </cell>
          <cell r="B4515" t="str">
            <v>SkidSC-TL</v>
          </cell>
          <cell r="C4515">
            <v>2015</v>
          </cell>
          <cell r="D4515" t="str">
            <v>BOP EAST</v>
          </cell>
          <cell r="E4515" t="str">
            <v>2L</v>
          </cell>
          <cell r="F4515">
            <v>3283</v>
          </cell>
          <cell r="G4515">
            <v>0.15229972586049301</v>
          </cell>
        </row>
        <row r="4516">
          <cell r="A4516" t="str">
            <v>SkidSC-TL-BOP EAST-2M-</v>
          </cell>
          <cell r="B4516" t="str">
            <v>SkidSC-TL</v>
          </cell>
          <cell r="C4516">
            <v>2015</v>
          </cell>
          <cell r="D4516" t="str">
            <v>BOP EAST</v>
          </cell>
          <cell r="E4516" t="str">
            <v>2M</v>
          </cell>
          <cell r="F4516">
            <v>1395</v>
          </cell>
          <cell r="G4516">
            <v>1.00358422939068</v>
          </cell>
        </row>
        <row r="4517">
          <cell r="A4517" t="str">
            <v>SkidSC-TL-BOP EAST-2M-</v>
          </cell>
          <cell r="B4517" t="str">
            <v>SkidSC-TL</v>
          </cell>
          <cell r="C4517">
            <v>2015</v>
          </cell>
          <cell r="D4517" t="str">
            <v>BOP EAST</v>
          </cell>
          <cell r="E4517" t="str">
            <v>2M</v>
          </cell>
          <cell r="F4517">
            <v>1395</v>
          </cell>
          <cell r="G4517">
            <v>1.00358422939068</v>
          </cell>
        </row>
        <row r="4518">
          <cell r="A4518" t="str">
            <v>SkidSC-TL-BOP EAST-3-</v>
          </cell>
          <cell r="B4518" t="str">
            <v>SkidSC-TL</v>
          </cell>
          <cell r="C4518">
            <v>2015</v>
          </cell>
          <cell r="D4518" t="str">
            <v>BOP EAST</v>
          </cell>
          <cell r="E4518">
            <v>3</v>
          </cell>
          <cell r="F4518">
            <v>2928</v>
          </cell>
          <cell r="G4518">
            <v>0.81967213114754001</v>
          </cell>
        </row>
        <row r="4519">
          <cell r="A4519" t="str">
            <v>SkidSC-TL-BOP EAST-3-</v>
          </cell>
          <cell r="B4519" t="str">
            <v>SkidSC-TL</v>
          </cell>
          <cell r="C4519">
            <v>2015</v>
          </cell>
          <cell r="D4519" t="str">
            <v>BOP EAST</v>
          </cell>
          <cell r="E4519">
            <v>3</v>
          </cell>
          <cell r="F4519">
            <v>2928</v>
          </cell>
          <cell r="G4519">
            <v>0.81967213114754001</v>
          </cell>
        </row>
        <row r="4520">
          <cell r="A4520" t="str">
            <v>SkidSC-TL-BOP EAST-4-</v>
          </cell>
          <cell r="B4520" t="str">
            <v>SkidSC-TL</v>
          </cell>
          <cell r="C4520">
            <v>2015</v>
          </cell>
          <cell r="D4520" t="str">
            <v>BOP EAST</v>
          </cell>
          <cell r="E4520">
            <v>4</v>
          </cell>
          <cell r="F4520">
            <v>39472</v>
          </cell>
          <cell r="G4520">
            <v>0.172274017024726</v>
          </cell>
        </row>
        <row r="4521">
          <cell r="A4521" t="str">
            <v>SkidSC-TL-BOP EAST-4-</v>
          </cell>
          <cell r="B4521" t="str">
            <v>SkidSC-TL</v>
          </cell>
          <cell r="C4521">
            <v>2015</v>
          </cell>
          <cell r="D4521" t="str">
            <v>BOP EAST</v>
          </cell>
          <cell r="E4521">
            <v>4</v>
          </cell>
          <cell r="F4521">
            <v>39472</v>
          </cell>
          <cell r="G4521">
            <v>0.172274017024726</v>
          </cell>
        </row>
        <row r="4522">
          <cell r="A4522" t="str">
            <v>SkidSC-TL-BOP EAST-5-</v>
          </cell>
          <cell r="B4522" t="str">
            <v>SkidSC-TL</v>
          </cell>
          <cell r="C4522">
            <v>2015</v>
          </cell>
          <cell r="D4522" t="str">
            <v>BOP EAST</v>
          </cell>
          <cell r="E4522">
            <v>5</v>
          </cell>
          <cell r="F4522">
            <v>18</v>
          </cell>
          <cell r="G4522">
            <v>0</v>
          </cell>
        </row>
        <row r="4523">
          <cell r="A4523" t="str">
            <v>SkidSC-TL-BOP EAST-5-</v>
          </cell>
          <cell r="B4523" t="str">
            <v>SkidSC-TL</v>
          </cell>
          <cell r="C4523">
            <v>2015</v>
          </cell>
          <cell r="D4523" t="str">
            <v>BOP EAST</v>
          </cell>
          <cell r="E4523">
            <v>5</v>
          </cell>
          <cell r="F4523">
            <v>18</v>
          </cell>
          <cell r="G4523">
            <v>0</v>
          </cell>
        </row>
        <row r="4524">
          <cell r="A4524" t="str">
            <v>SkidSC-TL-BOP EAST-All-</v>
          </cell>
          <cell r="B4524" t="str">
            <v>SkidSC-TL</v>
          </cell>
          <cell r="C4524">
            <v>2015</v>
          </cell>
          <cell r="D4524" t="str">
            <v>BOP EAST</v>
          </cell>
          <cell r="E4524" t="str">
            <v>All</v>
          </cell>
          <cell r="F4524">
            <v>68030</v>
          </cell>
          <cell r="G4524">
            <v>1.1039247390857001</v>
          </cell>
        </row>
        <row r="4525">
          <cell r="A4525" t="str">
            <v>SkidSC-TL-BOP EAST-All-</v>
          </cell>
          <cell r="B4525" t="str">
            <v>SkidSC-TL</v>
          </cell>
          <cell r="C4525">
            <v>2015</v>
          </cell>
          <cell r="D4525" t="str">
            <v>BOP EAST</v>
          </cell>
          <cell r="E4525" t="str">
            <v>All</v>
          </cell>
          <cell r="F4525">
            <v>68030</v>
          </cell>
          <cell r="G4525">
            <v>1.1039247390857001</v>
          </cell>
        </row>
        <row r="4526">
          <cell r="A4526" t="str">
            <v>SkidSC-TL-BOP WEST-1-</v>
          </cell>
          <cell r="B4526" t="str">
            <v>SkidSC-TL</v>
          </cell>
          <cell r="C4526">
            <v>2015</v>
          </cell>
          <cell r="D4526" t="str">
            <v>BOP WEST</v>
          </cell>
          <cell r="E4526">
            <v>1</v>
          </cell>
          <cell r="F4526">
            <v>64</v>
          </cell>
          <cell r="G4526">
            <v>25</v>
          </cell>
        </row>
        <row r="4527">
          <cell r="A4527" t="str">
            <v>SkidSC-TL-BOP WEST-1-</v>
          </cell>
          <cell r="B4527" t="str">
            <v>SkidSC-TL</v>
          </cell>
          <cell r="C4527">
            <v>2015</v>
          </cell>
          <cell r="D4527" t="str">
            <v>BOP WEST</v>
          </cell>
          <cell r="E4527">
            <v>1</v>
          </cell>
          <cell r="F4527">
            <v>64</v>
          </cell>
          <cell r="G4527">
            <v>25</v>
          </cell>
        </row>
        <row r="4528">
          <cell r="A4528" t="str">
            <v>SkidSC-TL-BOP WEST-2-</v>
          </cell>
          <cell r="B4528" t="str">
            <v>SkidSC-TL</v>
          </cell>
          <cell r="C4528">
            <v>2015</v>
          </cell>
          <cell r="D4528" t="str">
            <v>BOP WEST</v>
          </cell>
          <cell r="E4528">
            <v>2</v>
          </cell>
          <cell r="F4528">
            <v>4687</v>
          </cell>
          <cell r="G4528">
            <v>4.8858544911457198</v>
          </cell>
        </row>
        <row r="4529">
          <cell r="A4529" t="str">
            <v>SkidSC-TL-BOP WEST-2-</v>
          </cell>
          <cell r="B4529" t="str">
            <v>SkidSC-TL</v>
          </cell>
          <cell r="C4529">
            <v>2015</v>
          </cell>
          <cell r="D4529" t="str">
            <v>BOP WEST</v>
          </cell>
          <cell r="E4529">
            <v>2</v>
          </cell>
          <cell r="F4529">
            <v>4687</v>
          </cell>
          <cell r="G4529">
            <v>4.8858544911457198</v>
          </cell>
        </row>
        <row r="4530">
          <cell r="A4530" t="str">
            <v>SkidSC-TL-BOP WEST-2H-</v>
          </cell>
          <cell r="B4530" t="str">
            <v>SkidSC-TL</v>
          </cell>
          <cell r="C4530">
            <v>2015</v>
          </cell>
          <cell r="D4530" t="str">
            <v>BOP WEST</v>
          </cell>
          <cell r="E4530" t="str">
            <v>2H</v>
          </cell>
          <cell r="F4530">
            <v>898</v>
          </cell>
          <cell r="G4530">
            <v>10.022271714922001</v>
          </cell>
        </row>
        <row r="4531">
          <cell r="A4531" t="str">
            <v>SkidSC-TL-BOP WEST-2H-</v>
          </cell>
          <cell r="B4531" t="str">
            <v>SkidSC-TL</v>
          </cell>
          <cell r="C4531">
            <v>2015</v>
          </cell>
          <cell r="D4531" t="str">
            <v>BOP WEST</v>
          </cell>
          <cell r="E4531" t="str">
            <v>2H</v>
          </cell>
          <cell r="F4531">
            <v>898</v>
          </cell>
          <cell r="G4531">
            <v>10.022271714922001</v>
          </cell>
        </row>
        <row r="4532">
          <cell r="A4532" t="str">
            <v>SkidSC-TL-BOP WEST-2L-</v>
          </cell>
          <cell r="B4532" t="str">
            <v>SkidSC-TL</v>
          </cell>
          <cell r="C4532">
            <v>2015</v>
          </cell>
          <cell r="D4532" t="str">
            <v>BOP WEST</v>
          </cell>
          <cell r="E4532" t="str">
            <v>2L</v>
          </cell>
          <cell r="F4532">
            <v>2117</v>
          </cell>
          <cell r="G4532">
            <v>0.330656589513462</v>
          </cell>
        </row>
        <row r="4533">
          <cell r="A4533" t="str">
            <v>SkidSC-TL-BOP WEST-2L-</v>
          </cell>
          <cell r="B4533" t="str">
            <v>SkidSC-TL</v>
          </cell>
          <cell r="C4533">
            <v>2015</v>
          </cell>
          <cell r="D4533" t="str">
            <v>BOP WEST</v>
          </cell>
          <cell r="E4533" t="str">
            <v>2L</v>
          </cell>
          <cell r="F4533">
            <v>2117</v>
          </cell>
          <cell r="G4533">
            <v>0.330656589513462</v>
          </cell>
        </row>
        <row r="4534">
          <cell r="A4534" t="str">
            <v>SkidSC-TL-BOP WEST-2M-</v>
          </cell>
          <cell r="B4534" t="str">
            <v>SkidSC-TL</v>
          </cell>
          <cell r="C4534">
            <v>2015</v>
          </cell>
          <cell r="D4534" t="str">
            <v>BOP WEST</v>
          </cell>
          <cell r="E4534" t="str">
            <v>2M</v>
          </cell>
          <cell r="F4534">
            <v>120</v>
          </cell>
          <cell r="G4534">
            <v>0</v>
          </cell>
        </row>
        <row r="4535">
          <cell r="A4535" t="str">
            <v>SkidSC-TL-BOP WEST-2M-</v>
          </cell>
          <cell r="B4535" t="str">
            <v>SkidSC-TL</v>
          </cell>
          <cell r="C4535">
            <v>2015</v>
          </cell>
          <cell r="D4535" t="str">
            <v>BOP WEST</v>
          </cell>
          <cell r="E4535" t="str">
            <v>2M</v>
          </cell>
          <cell r="F4535">
            <v>120</v>
          </cell>
          <cell r="G4535">
            <v>0</v>
          </cell>
        </row>
        <row r="4536">
          <cell r="A4536" t="str">
            <v>SkidSC-TL-BOP WEST-3-</v>
          </cell>
          <cell r="B4536" t="str">
            <v>SkidSC-TL</v>
          </cell>
          <cell r="C4536">
            <v>2015</v>
          </cell>
          <cell r="D4536" t="str">
            <v>BOP WEST</v>
          </cell>
          <cell r="E4536">
            <v>3</v>
          </cell>
          <cell r="F4536">
            <v>2859</v>
          </cell>
          <cell r="G4536">
            <v>0.31479538300104898</v>
          </cell>
        </row>
        <row r="4537">
          <cell r="A4537" t="str">
            <v>SkidSC-TL-BOP WEST-3-</v>
          </cell>
          <cell r="B4537" t="str">
            <v>SkidSC-TL</v>
          </cell>
          <cell r="C4537">
            <v>2015</v>
          </cell>
          <cell r="D4537" t="str">
            <v>BOP WEST</v>
          </cell>
          <cell r="E4537">
            <v>3</v>
          </cell>
          <cell r="F4537">
            <v>2859</v>
          </cell>
          <cell r="G4537">
            <v>0.31479538300104898</v>
          </cell>
        </row>
        <row r="4538">
          <cell r="A4538" t="str">
            <v>SkidSC-TL-BOP WEST-4-</v>
          </cell>
          <cell r="B4538" t="str">
            <v>SkidSC-TL</v>
          </cell>
          <cell r="C4538">
            <v>2015</v>
          </cell>
          <cell r="D4538" t="str">
            <v>BOP WEST</v>
          </cell>
          <cell r="E4538">
            <v>4</v>
          </cell>
          <cell r="F4538">
            <v>18412</v>
          </cell>
          <cell r="G4538">
            <v>5.974364544862E-2</v>
          </cell>
        </row>
        <row r="4539">
          <cell r="A4539" t="str">
            <v>SkidSC-TL-BOP WEST-4-</v>
          </cell>
          <cell r="B4539" t="str">
            <v>SkidSC-TL</v>
          </cell>
          <cell r="C4539">
            <v>2015</v>
          </cell>
          <cell r="D4539" t="str">
            <v>BOP WEST</v>
          </cell>
          <cell r="E4539">
            <v>4</v>
          </cell>
          <cell r="F4539">
            <v>18412</v>
          </cell>
          <cell r="G4539">
            <v>5.974364544862E-2</v>
          </cell>
        </row>
        <row r="4540">
          <cell r="A4540" t="str">
            <v>SkidSC-TL-BOP WEST-5-</v>
          </cell>
          <cell r="B4540" t="str">
            <v>SkidSC-TL</v>
          </cell>
          <cell r="C4540">
            <v>2015</v>
          </cell>
          <cell r="D4540" t="str">
            <v>BOP WEST</v>
          </cell>
          <cell r="E4540">
            <v>5</v>
          </cell>
          <cell r="F4540">
            <v>85</v>
          </cell>
          <cell r="G4540">
            <v>0</v>
          </cell>
        </row>
        <row r="4541">
          <cell r="A4541" t="str">
            <v>SkidSC-TL-BOP WEST-5-</v>
          </cell>
          <cell r="B4541" t="str">
            <v>SkidSC-TL</v>
          </cell>
          <cell r="C4541">
            <v>2015</v>
          </cell>
          <cell r="D4541" t="str">
            <v>BOP WEST</v>
          </cell>
          <cell r="E4541">
            <v>5</v>
          </cell>
          <cell r="F4541">
            <v>85</v>
          </cell>
          <cell r="G4541">
            <v>0</v>
          </cell>
        </row>
        <row r="4542">
          <cell r="A4542" t="str">
            <v>SkidSC-TL-BOP WEST-All-</v>
          </cell>
          <cell r="B4542" t="str">
            <v>SkidSC-TL</v>
          </cell>
          <cell r="C4542">
            <v>2015</v>
          </cell>
          <cell r="D4542" t="str">
            <v>BOP WEST</v>
          </cell>
          <cell r="E4542" t="str">
            <v>All</v>
          </cell>
          <cell r="F4542">
            <v>29242</v>
          </cell>
          <cell r="G4542">
            <v>1.2379454209698399</v>
          </cell>
        </row>
        <row r="4543">
          <cell r="A4543" t="str">
            <v>SkidSC-TL-BOP WEST-All-</v>
          </cell>
          <cell r="B4543" t="str">
            <v>SkidSC-TL</v>
          </cell>
          <cell r="C4543">
            <v>2015</v>
          </cell>
          <cell r="D4543" t="str">
            <v>BOP WEST</v>
          </cell>
          <cell r="E4543" t="str">
            <v>All</v>
          </cell>
          <cell r="F4543">
            <v>29242</v>
          </cell>
          <cell r="G4543">
            <v>1.2379454209698399</v>
          </cell>
        </row>
        <row r="4544">
          <cell r="A4544" t="str">
            <v>SkidSC-TL-CENTRAL WAIKATO-1-</v>
          </cell>
          <cell r="B4544" t="str">
            <v>SkidSC-TL</v>
          </cell>
          <cell r="C4544">
            <v>2015</v>
          </cell>
          <cell r="D4544" t="str">
            <v>CENTRAL WAIKATO</v>
          </cell>
          <cell r="E4544">
            <v>1</v>
          </cell>
          <cell r="F4544">
            <v>174</v>
          </cell>
          <cell r="G4544">
            <v>29.8850574712644</v>
          </cell>
        </row>
        <row r="4545">
          <cell r="A4545" t="str">
            <v>SkidSC-TL-CENTRAL WAIKATO-1-</v>
          </cell>
          <cell r="B4545" t="str">
            <v>SkidSC-TL</v>
          </cell>
          <cell r="C4545">
            <v>2015</v>
          </cell>
          <cell r="D4545" t="str">
            <v>CENTRAL WAIKATO</v>
          </cell>
          <cell r="E4545">
            <v>1</v>
          </cell>
          <cell r="F4545">
            <v>174</v>
          </cell>
          <cell r="G4545">
            <v>29.8850574712644</v>
          </cell>
        </row>
        <row r="4546">
          <cell r="A4546" t="str">
            <v>SkidSC-TL-CENTRAL WAIKATO-2-</v>
          </cell>
          <cell r="B4546" t="str">
            <v>SkidSC-TL</v>
          </cell>
          <cell r="C4546">
            <v>2015</v>
          </cell>
          <cell r="D4546" t="str">
            <v>CENTRAL WAIKATO</v>
          </cell>
          <cell r="E4546">
            <v>2</v>
          </cell>
          <cell r="F4546">
            <v>18727</v>
          </cell>
          <cell r="G4546">
            <v>4.8379345330271804</v>
          </cell>
        </row>
        <row r="4547">
          <cell r="A4547" t="str">
            <v>SkidSC-TL-CENTRAL WAIKATO-2-</v>
          </cell>
          <cell r="B4547" t="str">
            <v>SkidSC-TL</v>
          </cell>
          <cell r="C4547">
            <v>2015</v>
          </cell>
          <cell r="D4547" t="str">
            <v>CENTRAL WAIKATO</v>
          </cell>
          <cell r="E4547">
            <v>2</v>
          </cell>
          <cell r="F4547">
            <v>18727</v>
          </cell>
          <cell r="G4547">
            <v>4.8379345330271804</v>
          </cell>
        </row>
        <row r="4548">
          <cell r="A4548" t="str">
            <v>SkidSC-TL-CENTRAL WAIKATO-2H-</v>
          </cell>
          <cell r="B4548" t="str">
            <v>SkidSC-TL</v>
          </cell>
          <cell r="C4548">
            <v>2015</v>
          </cell>
          <cell r="D4548" t="str">
            <v>CENTRAL WAIKATO</v>
          </cell>
          <cell r="E4548" t="str">
            <v>2H</v>
          </cell>
          <cell r="F4548">
            <v>759</v>
          </cell>
          <cell r="G4548">
            <v>25.6916996047431</v>
          </cell>
        </row>
        <row r="4549">
          <cell r="A4549" t="str">
            <v>SkidSC-TL-CENTRAL WAIKATO-2H-</v>
          </cell>
          <cell r="B4549" t="str">
            <v>SkidSC-TL</v>
          </cell>
          <cell r="C4549">
            <v>2015</v>
          </cell>
          <cell r="D4549" t="str">
            <v>CENTRAL WAIKATO</v>
          </cell>
          <cell r="E4549" t="str">
            <v>2H</v>
          </cell>
          <cell r="F4549">
            <v>759</v>
          </cell>
          <cell r="G4549">
            <v>25.6916996047431</v>
          </cell>
        </row>
        <row r="4550">
          <cell r="A4550" t="str">
            <v>SkidSC-TL-CENTRAL WAIKATO-2L-</v>
          </cell>
          <cell r="B4550" t="str">
            <v>SkidSC-TL</v>
          </cell>
          <cell r="C4550">
            <v>2015</v>
          </cell>
          <cell r="D4550" t="str">
            <v>CENTRAL WAIKATO</v>
          </cell>
          <cell r="E4550" t="str">
            <v>2L</v>
          </cell>
          <cell r="F4550">
            <v>3898</v>
          </cell>
          <cell r="G4550">
            <v>0.28219599794766498</v>
          </cell>
        </row>
        <row r="4551">
          <cell r="A4551" t="str">
            <v>SkidSC-TL-CENTRAL WAIKATO-2L-</v>
          </cell>
          <cell r="B4551" t="str">
            <v>SkidSC-TL</v>
          </cell>
          <cell r="C4551">
            <v>2015</v>
          </cell>
          <cell r="D4551" t="str">
            <v>CENTRAL WAIKATO</v>
          </cell>
          <cell r="E4551" t="str">
            <v>2L</v>
          </cell>
          <cell r="F4551">
            <v>3898</v>
          </cell>
          <cell r="G4551">
            <v>0.28219599794766498</v>
          </cell>
        </row>
        <row r="4552">
          <cell r="A4552" t="str">
            <v>SkidSC-TL-CENTRAL WAIKATO-2M-</v>
          </cell>
          <cell r="B4552" t="str">
            <v>SkidSC-TL</v>
          </cell>
          <cell r="C4552">
            <v>2015</v>
          </cell>
          <cell r="D4552" t="str">
            <v>CENTRAL WAIKATO</v>
          </cell>
          <cell r="E4552" t="str">
            <v>2M</v>
          </cell>
          <cell r="F4552">
            <v>264</v>
          </cell>
          <cell r="G4552">
            <v>0</v>
          </cell>
        </row>
        <row r="4553">
          <cell r="A4553" t="str">
            <v>SkidSC-TL-CENTRAL WAIKATO-2M-</v>
          </cell>
          <cell r="B4553" t="str">
            <v>SkidSC-TL</v>
          </cell>
          <cell r="C4553">
            <v>2015</v>
          </cell>
          <cell r="D4553" t="str">
            <v>CENTRAL WAIKATO</v>
          </cell>
          <cell r="E4553" t="str">
            <v>2M</v>
          </cell>
          <cell r="F4553">
            <v>264</v>
          </cell>
          <cell r="G4553">
            <v>0</v>
          </cell>
        </row>
        <row r="4554">
          <cell r="A4554" t="str">
            <v>SkidSC-TL-CENTRAL WAIKATO-3-</v>
          </cell>
          <cell r="B4554" t="str">
            <v>SkidSC-TL</v>
          </cell>
          <cell r="C4554">
            <v>2015</v>
          </cell>
          <cell r="D4554" t="str">
            <v>CENTRAL WAIKATO</v>
          </cell>
          <cell r="E4554">
            <v>3</v>
          </cell>
          <cell r="F4554">
            <v>7416</v>
          </cell>
          <cell r="G4554">
            <v>1.21359223300971</v>
          </cell>
        </row>
        <row r="4555">
          <cell r="A4555" t="str">
            <v>SkidSC-TL-CENTRAL WAIKATO-3-</v>
          </cell>
          <cell r="B4555" t="str">
            <v>SkidSC-TL</v>
          </cell>
          <cell r="C4555">
            <v>2015</v>
          </cell>
          <cell r="D4555" t="str">
            <v>CENTRAL WAIKATO</v>
          </cell>
          <cell r="E4555">
            <v>3</v>
          </cell>
          <cell r="F4555">
            <v>7416</v>
          </cell>
          <cell r="G4555">
            <v>1.21359223300971</v>
          </cell>
        </row>
        <row r="4556">
          <cell r="A4556" t="str">
            <v>SkidSC-TL-CENTRAL WAIKATO-4-</v>
          </cell>
          <cell r="B4556" t="str">
            <v>SkidSC-TL</v>
          </cell>
          <cell r="C4556">
            <v>2015</v>
          </cell>
          <cell r="D4556" t="str">
            <v>CENTRAL WAIKATO</v>
          </cell>
          <cell r="E4556">
            <v>4</v>
          </cell>
          <cell r="F4556">
            <v>78385</v>
          </cell>
          <cell r="G4556">
            <v>0.34828092109459702</v>
          </cell>
        </row>
        <row r="4557">
          <cell r="A4557" t="str">
            <v>SkidSC-TL-CENTRAL WAIKATO-4-</v>
          </cell>
          <cell r="B4557" t="str">
            <v>SkidSC-TL</v>
          </cell>
          <cell r="C4557">
            <v>2015</v>
          </cell>
          <cell r="D4557" t="str">
            <v>CENTRAL WAIKATO</v>
          </cell>
          <cell r="E4557">
            <v>4</v>
          </cell>
          <cell r="F4557">
            <v>78385</v>
          </cell>
          <cell r="G4557">
            <v>0.34828092109459702</v>
          </cell>
        </row>
        <row r="4558">
          <cell r="A4558" t="str">
            <v>SkidSC-TL-CENTRAL WAIKATO-5-</v>
          </cell>
          <cell r="B4558" t="str">
            <v>SkidSC-TL</v>
          </cell>
          <cell r="C4558">
            <v>2015</v>
          </cell>
          <cell r="D4558" t="str">
            <v>CENTRAL WAIKATO</v>
          </cell>
          <cell r="E4558">
            <v>5</v>
          </cell>
          <cell r="F4558">
            <v>152</v>
          </cell>
          <cell r="G4558">
            <v>3.2894736842105301</v>
          </cell>
        </row>
        <row r="4559">
          <cell r="A4559" t="str">
            <v>SkidSC-TL-CENTRAL WAIKATO-5-</v>
          </cell>
          <cell r="B4559" t="str">
            <v>SkidSC-TL</v>
          </cell>
          <cell r="C4559">
            <v>2015</v>
          </cell>
          <cell r="D4559" t="str">
            <v>CENTRAL WAIKATO</v>
          </cell>
          <cell r="E4559">
            <v>5</v>
          </cell>
          <cell r="F4559">
            <v>152</v>
          </cell>
          <cell r="G4559">
            <v>3.2894736842105301</v>
          </cell>
        </row>
        <row r="4560">
          <cell r="A4560" t="str">
            <v>SkidSC-TL-CENTRAL WAIKATO-All-</v>
          </cell>
          <cell r="B4560" t="str">
            <v>SkidSC-TL</v>
          </cell>
          <cell r="C4560">
            <v>2015</v>
          </cell>
          <cell r="D4560" t="str">
            <v>CENTRAL WAIKATO</v>
          </cell>
          <cell r="E4560" t="str">
            <v>All</v>
          </cell>
          <cell r="F4560">
            <v>109775</v>
          </cell>
          <cell r="G4560">
            <v>1.3955818720109301</v>
          </cell>
        </row>
        <row r="4561">
          <cell r="A4561" t="str">
            <v>SkidSC-TL-CENTRAL WAIKATO-All-</v>
          </cell>
          <cell r="B4561" t="str">
            <v>SkidSC-TL</v>
          </cell>
          <cell r="C4561">
            <v>2015</v>
          </cell>
          <cell r="D4561" t="str">
            <v>CENTRAL WAIKATO</v>
          </cell>
          <cell r="E4561" t="str">
            <v>All</v>
          </cell>
          <cell r="F4561">
            <v>109775</v>
          </cell>
          <cell r="G4561">
            <v>1.3955818720109301</v>
          </cell>
        </row>
        <row r="4562">
          <cell r="A4562" t="str">
            <v>SkidSC-TL-COASTAL OTAGO-1-</v>
          </cell>
          <cell r="B4562" t="str">
            <v>SkidSC-TL</v>
          </cell>
          <cell r="C4562">
            <v>2015</v>
          </cell>
          <cell r="D4562" t="str">
            <v>COASTAL OTAGO</v>
          </cell>
          <cell r="E4562">
            <v>1</v>
          </cell>
          <cell r="F4562">
            <v>992</v>
          </cell>
          <cell r="G4562">
            <v>49.395161290322598</v>
          </cell>
        </row>
        <row r="4563">
          <cell r="A4563" t="str">
            <v>SkidSC-TL-COASTAL OTAGO-1-</v>
          </cell>
          <cell r="B4563" t="str">
            <v>SkidSC-TL</v>
          </cell>
          <cell r="C4563">
            <v>2015</v>
          </cell>
          <cell r="D4563" t="str">
            <v>COASTAL OTAGO</v>
          </cell>
          <cell r="E4563">
            <v>1</v>
          </cell>
          <cell r="F4563">
            <v>992</v>
          </cell>
          <cell r="G4563">
            <v>49.395161290322598</v>
          </cell>
        </row>
        <row r="4564">
          <cell r="A4564" t="str">
            <v>SkidSC-TL-COASTAL OTAGO-2-</v>
          </cell>
          <cell r="B4564" t="str">
            <v>SkidSC-TL</v>
          </cell>
          <cell r="C4564">
            <v>2015</v>
          </cell>
          <cell r="D4564" t="str">
            <v>COASTAL OTAGO</v>
          </cell>
          <cell r="E4564">
            <v>2</v>
          </cell>
          <cell r="F4564">
            <v>22967</v>
          </cell>
          <cell r="G4564">
            <v>5.2945530543823702</v>
          </cell>
        </row>
        <row r="4565">
          <cell r="A4565" t="str">
            <v>SkidSC-TL-COASTAL OTAGO-2-</v>
          </cell>
          <cell r="B4565" t="str">
            <v>SkidSC-TL</v>
          </cell>
          <cell r="C4565">
            <v>2015</v>
          </cell>
          <cell r="D4565" t="str">
            <v>COASTAL OTAGO</v>
          </cell>
          <cell r="E4565">
            <v>2</v>
          </cell>
          <cell r="F4565">
            <v>22967</v>
          </cell>
          <cell r="G4565">
            <v>5.2945530543823702</v>
          </cell>
        </row>
        <row r="4566">
          <cell r="A4566" t="str">
            <v>SkidSC-TL-COASTAL OTAGO-2H-</v>
          </cell>
          <cell r="B4566" t="str">
            <v>SkidSC-TL</v>
          </cell>
          <cell r="C4566">
            <v>2015</v>
          </cell>
          <cell r="D4566" t="str">
            <v>COASTAL OTAGO</v>
          </cell>
          <cell r="E4566" t="str">
            <v>2H</v>
          </cell>
          <cell r="F4566">
            <v>2538</v>
          </cell>
          <cell r="G4566">
            <v>20.055161544523202</v>
          </cell>
        </row>
        <row r="4567">
          <cell r="A4567" t="str">
            <v>SkidSC-TL-COASTAL OTAGO-2H-</v>
          </cell>
          <cell r="B4567" t="str">
            <v>SkidSC-TL</v>
          </cell>
          <cell r="C4567">
            <v>2015</v>
          </cell>
          <cell r="D4567" t="str">
            <v>COASTAL OTAGO</v>
          </cell>
          <cell r="E4567" t="str">
            <v>2H</v>
          </cell>
          <cell r="F4567">
            <v>2538</v>
          </cell>
          <cell r="G4567">
            <v>20.055161544523202</v>
          </cell>
        </row>
        <row r="4568">
          <cell r="A4568" t="str">
            <v>SkidSC-TL-COASTAL OTAGO-2L-</v>
          </cell>
          <cell r="B4568" t="str">
            <v>SkidSC-TL</v>
          </cell>
          <cell r="C4568">
            <v>2015</v>
          </cell>
          <cell r="D4568" t="str">
            <v>COASTAL OTAGO</v>
          </cell>
          <cell r="E4568" t="str">
            <v>2L</v>
          </cell>
          <cell r="F4568">
            <v>3056</v>
          </cell>
          <cell r="G4568">
            <v>0.39267015706806202</v>
          </cell>
        </row>
        <row r="4569">
          <cell r="A4569" t="str">
            <v>SkidSC-TL-COASTAL OTAGO-2L-</v>
          </cell>
          <cell r="B4569" t="str">
            <v>SkidSC-TL</v>
          </cell>
          <cell r="C4569">
            <v>2015</v>
          </cell>
          <cell r="D4569" t="str">
            <v>COASTAL OTAGO</v>
          </cell>
          <cell r="E4569" t="str">
            <v>2L</v>
          </cell>
          <cell r="F4569">
            <v>3056</v>
          </cell>
          <cell r="G4569">
            <v>0.39267015706806202</v>
          </cell>
        </row>
        <row r="4570">
          <cell r="A4570" t="str">
            <v>SkidSC-TL-COASTAL OTAGO-2M-</v>
          </cell>
          <cell r="B4570" t="str">
            <v>SkidSC-TL</v>
          </cell>
          <cell r="C4570">
            <v>2015</v>
          </cell>
          <cell r="D4570" t="str">
            <v>COASTAL OTAGO</v>
          </cell>
          <cell r="E4570" t="str">
            <v>2M</v>
          </cell>
          <cell r="F4570">
            <v>265</v>
          </cell>
          <cell r="G4570">
            <v>0.75471698113207497</v>
          </cell>
        </row>
        <row r="4571">
          <cell r="A4571" t="str">
            <v>SkidSC-TL-COASTAL OTAGO-2M-</v>
          </cell>
          <cell r="B4571" t="str">
            <v>SkidSC-TL</v>
          </cell>
          <cell r="C4571">
            <v>2015</v>
          </cell>
          <cell r="D4571" t="str">
            <v>COASTAL OTAGO</v>
          </cell>
          <cell r="E4571" t="str">
            <v>2M</v>
          </cell>
          <cell r="F4571">
            <v>265</v>
          </cell>
          <cell r="G4571">
            <v>0.75471698113207497</v>
          </cell>
        </row>
        <row r="4572">
          <cell r="A4572" t="str">
            <v>SkidSC-TL-COASTAL OTAGO-3-</v>
          </cell>
          <cell r="B4572" t="str">
            <v>SkidSC-TL</v>
          </cell>
          <cell r="C4572">
            <v>2015</v>
          </cell>
          <cell r="D4572" t="str">
            <v>COASTAL OTAGO</v>
          </cell>
          <cell r="E4572">
            <v>3</v>
          </cell>
          <cell r="F4572">
            <v>11325</v>
          </cell>
          <cell r="G4572">
            <v>3.2317880794702001</v>
          </cell>
        </row>
        <row r="4573">
          <cell r="A4573" t="str">
            <v>SkidSC-TL-COASTAL OTAGO-3-</v>
          </cell>
          <cell r="B4573" t="str">
            <v>SkidSC-TL</v>
          </cell>
          <cell r="C4573">
            <v>2015</v>
          </cell>
          <cell r="D4573" t="str">
            <v>COASTAL OTAGO</v>
          </cell>
          <cell r="E4573">
            <v>3</v>
          </cell>
          <cell r="F4573">
            <v>11325</v>
          </cell>
          <cell r="G4573">
            <v>3.2317880794702001</v>
          </cell>
        </row>
        <row r="4574">
          <cell r="A4574" t="str">
            <v>SkidSC-TL-COASTAL OTAGO-4-</v>
          </cell>
          <cell r="B4574" t="str">
            <v>SkidSC-TL</v>
          </cell>
          <cell r="C4574">
            <v>2015</v>
          </cell>
          <cell r="D4574" t="str">
            <v>COASTAL OTAGO</v>
          </cell>
          <cell r="E4574">
            <v>4</v>
          </cell>
          <cell r="F4574">
            <v>107934</v>
          </cell>
          <cell r="G4574">
            <v>0.85700520688568904</v>
          </cell>
        </row>
        <row r="4575">
          <cell r="A4575" t="str">
            <v>SkidSC-TL-COASTAL OTAGO-4-</v>
          </cell>
          <cell r="B4575" t="str">
            <v>SkidSC-TL</v>
          </cell>
          <cell r="C4575">
            <v>2015</v>
          </cell>
          <cell r="D4575" t="str">
            <v>COASTAL OTAGO</v>
          </cell>
          <cell r="E4575">
            <v>4</v>
          </cell>
          <cell r="F4575">
            <v>107934</v>
          </cell>
          <cell r="G4575">
            <v>0.85700520688568904</v>
          </cell>
        </row>
        <row r="4576">
          <cell r="A4576" t="str">
            <v>SkidSC-TL-COASTAL OTAGO-5-</v>
          </cell>
          <cell r="B4576" t="str">
            <v>SkidSC-TL</v>
          </cell>
          <cell r="C4576">
            <v>2015</v>
          </cell>
          <cell r="D4576" t="str">
            <v>COASTAL OTAGO</v>
          </cell>
          <cell r="E4576">
            <v>5</v>
          </cell>
          <cell r="F4576">
            <v>3995</v>
          </cell>
          <cell r="G4576">
            <v>7.5093867334166994E-2</v>
          </cell>
        </row>
        <row r="4577">
          <cell r="A4577" t="str">
            <v>SkidSC-TL-COASTAL OTAGO-5-</v>
          </cell>
          <cell r="B4577" t="str">
            <v>SkidSC-TL</v>
          </cell>
          <cell r="C4577">
            <v>2015</v>
          </cell>
          <cell r="D4577" t="str">
            <v>COASTAL OTAGO</v>
          </cell>
          <cell r="E4577">
            <v>5</v>
          </cell>
          <cell r="F4577">
            <v>3995</v>
          </cell>
          <cell r="G4577">
            <v>7.5093867334166994E-2</v>
          </cell>
        </row>
        <row r="4578">
          <cell r="A4578" t="str">
            <v>SkidSC-TL-COASTAL OTAGO-All-</v>
          </cell>
          <cell r="B4578" t="str">
            <v>SkidSC-TL</v>
          </cell>
          <cell r="C4578">
            <v>2015</v>
          </cell>
          <cell r="D4578" t="str">
            <v>COASTAL OTAGO</v>
          </cell>
          <cell r="E4578" t="str">
            <v>All</v>
          </cell>
          <cell r="F4578">
            <v>153072</v>
          </cell>
          <cell r="G4578">
            <v>2.3015313055294202</v>
          </cell>
        </row>
        <row r="4579">
          <cell r="A4579" t="str">
            <v>SkidSC-TL-COASTAL OTAGO-All-</v>
          </cell>
          <cell r="B4579" t="str">
            <v>SkidSC-TL</v>
          </cell>
          <cell r="C4579">
            <v>2015</v>
          </cell>
          <cell r="D4579" t="str">
            <v>COASTAL OTAGO</v>
          </cell>
          <cell r="E4579" t="str">
            <v>All</v>
          </cell>
          <cell r="F4579">
            <v>153072</v>
          </cell>
          <cell r="G4579">
            <v>2.3015313055294202</v>
          </cell>
        </row>
        <row r="4580">
          <cell r="A4580" t="str">
            <v>SkidSC-TL-EAST WAIKATO-1-</v>
          </cell>
          <cell r="B4580" t="str">
            <v>SkidSC-TL</v>
          </cell>
          <cell r="C4580">
            <v>2015</v>
          </cell>
          <cell r="D4580" t="str">
            <v>EAST WAIKATO</v>
          </cell>
          <cell r="E4580">
            <v>1</v>
          </cell>
          <cell r="F4580">
            <v>482</v>
          </cell>
          <cell r="G4580">
            <v>58.091286307053899</v>
          </cell>
        </row>
        <row r="4581">
          <cell r="A4581" t="str">
            <v>SkidSC-TL-EAST WAIKATO-1-</v>
          </cell>
          <cell r="B4581" t="str">
            <v>SkidSC-TL</v>
          </cell>
          <cell r="C4581">
            <v>2015</v>
          </cell>
          <cell r="D4581" t="str">
            <v>EAST WAIKATO</v>
          </cell>
          <cell r="E4581">
            <v>1</v>
          </cell>
          <cell r="F4581">
            <v>482</v>
          </cell>
          <cell r="G4581">
            <v>58.091286307053899</v>
          </cell>
        </row>
        <row r="4582">
          <cell r="A4582" t="str">
            <v>SkidSC-TL-EAST WAIKATO-2-</v>
          </cell>
          <cell r="B4582" t="str">
            <v>SkidSC-TL</v>
          </cell>
          <cell r="C4582">
            <v>2015</v>
          </cell>
          <cell r="D4582" t="str">
            <v>EAST WAIKATO</v>
          </cell>
          <cell r="E4582">
            <v>2</v>
          </cell>
          <cell r="F4582">
            <v>22254</v>
          </cell>
          <cell r="G4582">
            <v>15.6106767322729</v>
          </cell>
        </row>
        <row r="4583">
          <cell r="A4583" t="str">
            <v>SkidSC-TL-EAST WAIKATO-2-</v>
          </cell>
          <cell r="B4583" t="str">
            <v>SkidSC-TL</v>
          </cell>
          <cell r="C4583">
            <v>2015</v>
          </cell>
          <cell r="D4583" t="str">
            <v>EAST WAIKATO</v>
          </cell>
          <cell r="E4583">
            <v>2</v>
          </cell>
          <cell r="F4583">
            <v>22254</v>
          </cell>
          <cell r="G4583">
            <v>15.6106767322729</v>
          </cell>
        </row>
        <row r="4584">
          <cell r="A4584" t="str">
            <v>SkidSC-TL-EAST WAIKATO-2H-</v>
          </cell>
          <cell r="B4584" t="str">
            <v>SkidSC-TL</v>
          </cell>
          <cell r="C4584">
            <v>2015</v>
          </cell>
          <cell r="D4584" t="str">
            <v>EAST WAIKATO</v>
          </cell>
          <cell r="E4584" t="str">
            <v>2H</v>
          </cell>
          <cell r="F4584">
            <v>2471</v>
          </cell>
          <cell r="G4584">
            <v>37.757992715499803</v>
          </cell>
        </row>
        <row r="4585">
          <cell r="A4585" t="str">
            <v>SkidSC-TL-EAST WAIKATO-2H-</v>
          </cell>
          <cell r="B4585" t="str">
            <v>SkidSC-TL</v>
          </cell>
          <cell r="C4585">
            <v>2015</v>
          </cell>
          <cell r="D4585" t="str">
            <v>EAST WAIKATO</v>
          </cell>
          <cell r="E4585" t="str">
            <v>2H</v>
          </cell>
          <cell r="F4585">
            <v>2471</v>
          </cell>
          <cell r="G4585">
            <v>37.757992715499803</v>
          </cell>
        </row>
        <row r="4586">
          <cell r="A4586" t="str">
            <v>SkidSC-TL-EAST WAIKATO-2L-</v>
          </cell>
          <cell r="B4586" t="str">
            <v>SkidSC-TL</v>
          </cell>
          <cell r="C4586">
            <v>2015</v>
          </cell>
          <cell r="D4586" t="str">
            <v>EAST WAIKATO</v>
          </cell>
          <cell r="E4586" t="str">
            <v>2L</v>
          </cell>
          <cell r="F4586">
            <v>2906</v>
          </cell>
          <cell r="G4586">
            <v>1.1355815554026101</v>
          </cell>
        </row>
        <row r="4587">
          <cell r="A4587" t="str">
            <v>SkidSC-TL-EAST WAIKATO-2L-</v>
          </cell>
          <cell r="B4587" t="str">
            <v>SkidSC-TL</v>
          </cell>
          <cell r="C4587">
            <v>2015</v>
          </cell>
          <cell r="D4587" t="str">
            <v>EAST WAIKATO</v>
          </cell>
          <cell r="E4587" t="str">
            <v>2L</v>
          </cell>
          <cell r="F4587">
            <v>2906</v>
          </cell>
          <cell r="G4587">
            <v>1.1355815554026101</v>
          </cell>
        </row>
        <row r="4588">
          <cell r="A4588" t="str">
            <v>SkidSC-TL-EAST WAIKATO-2M-</v>
          </cell>
          <cell r="B4588" t="str">
            <v>SkidSC-TL</v>
          </cell>
          <cell r="C4588">
            <v>2015</v>
          </cell>
          <cell r="D4588" t="str">
            <v>EAST WAIKATO</v>
          </cell>
          <cell r="E4588" t="str">
            <v>2M</v>
          </cell>
          <cell r="F4588">
            <v>7792</v>
          </cell>
          <cell r="G4588">
            <v>5.9933264887063702</v>
          </cell>
        </row>
        <row r="4589">
          <cell r="A4589" t="str">
            <v>SkidSC-TL-EAST WAIKATO-2M-</v>
          </cell>
          <cell r="B4589" t="str">
            <v>SkidSC-TL</v>
          </cell>
          <cell r="C4589">
            <v>2015</v>
          </cell>
          <cell r="D4589" t="str">
            <v>EAST WAIKATO</v>
          </cell>
          <cell r="E4589" t="str">
            <v>2M</v>
          </cell>
          <cell r="F4589">
            <v>7792</v>
          </cell>
          <cell r="G4589">
            <v>5.9933264887063702</v>
          </cell>
        </row>
        <row r="4590">
          <cell r="A4590" t="str">
            <v>SkidSC-TL-EAST WAIKATO-3-</v>
          </cell>
          <cell r="B4590" t="str">
            <v>SkidSC-TL</v>
          </cell>
          <cell r="C4590">
            <v>2015</v>
          </cell>
          <cell r="D4590" t="str">
            <v>EAST WAIKATO</v>
          </cell>
          <cell r="E4590">
            <v>3</v>
          </cell>
          <cell r="F4590">
            <v>4811</v>
          </cell>
          <cell r="G4590">
            <v>4.3857825815838698</v>
          </cell>
        </row>
        <row r="4591">
          <cell r="A4591" t="str">
            <v>SkidSC-TL-EAST WAIKATO-3-</v>
          </cell>
          <cell r="B4591" t="str">
            <v>SkidSC-TL</v>
          </cell>
          <cell r="C4591">
            <v>2015</v>
          </cell>
          <cell r="D4591" t="str">
            <v>EAST WAIKATO</v>
          </cell>
          <cell r="E4591">
            <v>3</v>
          </cell>
          <cell r="F4591">
            <v>4811</v>
          </cell>
          <cell r="G4591">
            <v>4.3857825815838698</v>
          </cell>
        </row>
        <row r="4592">
          <cell r="A4592" t="str">
            <v>SkidSC-TL-EAST WAIKATO-3H-</v>
          </cell>
          <cell r="B4592" t="str">
            <v>SkidSC-TL</v>
          </cell>
          <cell r="C4592">
            <v>2015</v>
          </cell>
          <cell r="D4592" t="str">
            <v>EAST WAIKATO</v>
          </cell>
          <cell r="E4592" t="str">
            <v>3H</v>
          </cell>
          <cell r="F4592">
            <v>1253</v>
          </cell>
          <cell r="G4592">
            <v>7.9808459696727798</v>
          </cell>
        </row>
        <row r="4593">
          <cell r="A4593" t="str">
            <v>SkidSC-TL-EAST WAIKATO-3H-</v>
          </cell>
          <cell r="B4593" t="str">
            <v>SkidSC-TL</v>
          </cell>
          <cell r="C4593">
            <v>2015</v>
          </cell>
          <cell r="D4593" t="str">
            <v>EAST WAIKATO</v>
          </cell>
          <cell r="E4593" t="str">
            <v>3H</v>
          </cell>
          <cell r="F4593">
            <v>1253</v>
          </cell>
          <cell r="G4593">
            <v>7.9808459696727798</v>
          </cell>
        </row>
        <row r="4594">
          <cell r="A4594" t="str">
            <v>SkidSC-TL-EAST WAIKATO-4-</v>
          </cell>
          <cell r="B4594" t="str">
            <v>SkidSC-TL</v>
          </cell>
          <cell r="C4594">
            <v>2015</v>
          </cell>
          <cell r="D4594" t="str">
            <v>EAST WAIKATO</v>
          </cell>
          <cell r="E4594">
            <v>4</v>
          </cell>
          <cell r="F4594">
            <v>61562</v>
          </cell>
          <cell r="G4594">
            <v>1.22640589974335</v>
          </cell>
        </row>
        <row r="4595">
          <cell r="A4595" t="str">
            <v>SkidSC-TL-EAST WAIKATO-4-</v>
          </cell>
          <cell r="B4595" t="str">
            <v>SkidSC-TL</v>
          </cell>
          <cell r="C4595">
            <v>2015</v>
          </cell>
          <cell r="D4595" t="str">
            <v>EAST WAIKATO</v>
          </cell>
          <cell r="E4595">
            <v>4</v>
          </cell>
          <cell r="F4595">
            <v>61562</v>
          </cell>
          <cell r="G4595">
            <v>1.22640589974335</v>
          </cell>
        </row>
        <row r="4596">
          <cell r="A4596" t="str">
            <v>SkidSC-TL-EAST WAIKATO-5-</v>
          </cell>
          <cell r="B4596" t="str">
            <v>SkidSC-TL</v>
          </cell>
          <cell r="C4596">
            <v>2015</v>
          </cell>
          <cell r="D4596" t="str">
            <v>EAST WAIKATO</v>
          </cell>
          <cell r="E4596">
            <v>5</v>
          </cell>
          <cell r="F4596">
            <v>50</v>
          </cell>
          <cell r="G4596">
            <v>0</v>
          </cell>
        </row>
        <row r="4597">
          <cell r="A4597" t="str">
            <v>SkidSC-TL-EAST WAIKATO-5-</v>
          </cell>
          <cell r="B4597" t="str">
            <v>SkidSC-TL</v>
          </cell>
          <cell r="C4597">
            <v>2015</v>
          </cell>
          <cell r="D4597" t="str">
            <v>EAST WAIKATO</v>
          </cell>
          <cell r="E4597">
            <v>5</v>
          </cell>
          <cell r="F4597">
            <v>50</v>
          </cell>
          <cell r="G4597">
            <v>0</v>
          </cell>
        </row>
        <row r="4598">
          <cell r="A4598" t="str">
            <v>SkidSC-TL-EAST WAIKATO-All-</v>
          </cell>
          <cell r="B4598" t="str">
            <v>SkidSC-TL</v>
          </cell>
          <cell r="C4598">
            <v>2015</v>
          </cell>
          <cell r="D4598" t="str">
            <v>EAST WAIKATO</v>
          </cell>
          <cell r="E4598" t="str">
            <v>All</v>
          </cell>
          <cell r="F4598">
            <v>103581</v>
          </cell>
          <cell r="G4598">
            <v>6.0368214247786796</v>
          </cell>
        </row>
        <row r="4599">
          <cell r="A4599" t="str">
            <v>SkidSC-TL-EAST WAIKATO-All-</v>
          </cell>
          <cell r="B4599" t="str">
            <v>SkidSC-TL</v>
          </cell>
          <cell r="C4599">
            <v>2015</v>
          </cell>
          <cell r="D4599" t="str">
            <v>EAST WAIKATO</v>
          </cell>
          <cell r="E4599" t="str">
            <v>All</v>
          </cell>
          <cell r="F4599">
            <v>103581</v>
          </cell>
          <cell r="G4599">
            <v>6.0368214247786796</v>
          </cell>
        </row>
        <row r="4600">
          <cell r="A4600" t="str">
            <v>SkidSC-TL-EAST WHANGANUI-1-</v>
          </cell>
          <cell r="B4600" t="str">
            <v>SkidSC-TL</v>
          </cell>
          <cell r="C4600">
            <v>2015</v>
          </cell>
          <cell r="D4600" t="str">
            <v>EAST WHANGANUI</v>
          </cell>
          <cell r="E4600">
            <v>1</v>
          </cell>
          <cell r="F4600">
            <v>578</v>
          </cell>
          <cell r="G4600">
            <v>20.588235294117599</v>
          </cell>
        </row>
        <row r="4601">
          <cell r="A4601" t="str">
            <v>SkidSC-TL-EAST WHANGANUI-1-</v>
          </cell>
          <cell r="B4601" t="str">
            <v>SkidSC-TL</v>
          </cell>
          <cell r="C4601">
            <v>2015</v>
          </cell>
          <cell r="D4601" t="str">
            <v>EAST WHANGANUI</v>
          </cell>
          <cell r="E4601">
            <v>1</v>
          </cell>
          <cell r="F4601">
            <v>578</v>
          </cell>
          <cell r="G4601">
            <v>20.588235294117599</v>
          </cell>
        </row>
        <row r="4602">
          <cell r="A4602" t="str">
            <v>SkidSC-TL-EAST WHANGANUI-2-</v>
          </cell>
          <cell r="B4602" t="str">
            <v>SkidSC-TL</v>
          </cell>
          <cell r="C4602">
            <v>2015</v>
          </cell>
          <cell r="D4602" t="str">
            <v>EAST WHANGANUI</v>
          </cell>
          <cell r="E4602">
            <v>2</v>
          </cell>
          <cell r="F4602">
            <v>10861</v>
          </cell>
          <cell r="G4602">
            <v>4.6220421692293501</v>
          </cell>
        </row>
        <row r="4603">
          <cell r="A4603" t="str">
            <v>SkidSC-TL-EAST WHANGANUI-2-</v>
          </cell>
          <cell r="B4603" t="str">
            <v>SkidSC-TL</v>
          </cell>
          <cell r="C4603">
            <v>2015</v>
          </cell>
          <cell r="D4603" t="str">
            <v>EAST WHANGANUI</v>
          </cell>
          <cell r="E4603">
            <v>2</v>
          </cell>
          <cell r="F4603">
            <v>10861</v>
          </cell>
          <cell r="G4603">
            <v>4.6220421692293501</v>
          </cell>
        </row>
        <row r="4604">
          <cell r="A4604" t="str">
            <v>SkidSC-TL-EAST WHANGANUI-2H-</v>
          </cell>
          <cell r="B4604" t="str">
            <v>SkidSC-TL</v>
          </cell>
          <cell r="C4604">
            <v>2015</v>
          </cell>
          <cell r="D4604" t="str">
            <v>EAST WHANGANUI</v>
          </cell>
          <cell r="E4604" t="str">
            <v>2H</v>
          </cell>
          <cell r="F4604">
            <v>790</v>
          </cell>
          <cell r="G4604">
            <v>17.0886075949367</v>
          </cell>
        </row>
        <row r="4605">
          <cell r="A4605" t="str">
            <v>SkidSC-TL-EAST WHANGANUI-2H-</v>
          </cell>
          <cell r="B4605" t="str">
            <v>SkidSC-TL</v>
          </cell>
          <cell r="C4605">
            <v>2015</v>
          </cell>
          <cell r="D4605" t="str">
            <v>EAST WHANGANUI</v>
          </cell>
          <cell r="E4605" t="str">
            <v>2H</v>
          </cell>
          <cell r="F4605">
            <v>790</v>
          </cell>
          <cell r="G4605">
            <v>17.0886075949367</v>
          </cell>
        </row>
        <row r="4606">
          <cell r="A4606" t="str">
            <v>SkidSC-TL-EAST WHANGANUI-2L-</v>
          </cell>
          <cell r="B4606" t="str">
            <v>SkidSC-TL</v>
          </cell>
          <cell r="C4606">
            <v>2015</v>
          </cell>
          <cell r="D4606" t="str">
            <v>EAST WHANGANUI</v>
          </cell>
          <cell r="E4606" t="str">
            <v>2L</v>
          </cell>
          <cell r="F4606">
            <v>1481</v>
          </cell>
          <cell r="G4606">
            <v>0</v>
          </cell>
        </row>
        <row r="4607">
          <cell r="A4607" t="str">
            <v>SkidSC-TL-EAST WHANGANUI-2L-</v>
          </cell>
          <cell r="B4607" t="str">
            <v>SkidSC-TL</v>
          </cell>
          <cell r="C4607">
            <v>2015</v>
          </cell>
          <cell r="D4607" t="str">
            <v>EAST WHANGANUI</v>
          </cell>
          <cell r="E4607" t="str">
            <v>2L</v>
          </cell>
          <cell r="F4607">
            <v>1481</v>
          </cell>
          <cell r="G4607">
            <v>0</v>
          </cell>
        </row>
        <row r="4608">
          <cell r="A4608" t="str">
            <v>SkidSC-TL-EAST WHANGANUI-2M-</v>
          </cell>
          <cell r="B4608" t="str">
            <v>SkidSC-TL</v>
          </cell>
          <cell r="C4608">
            <v>2015</v>
          </cell>
          <cell r="D4608" t="str">
            <v>EAST WHANGANUI</v>
          </cell>
          <cell r="E4608" t="str">
            <v>2M</v>
          </cell>
          <cell r="F4608">
            <v>166</v>
          </cell>
          <cell r="G4608">
            <v>0</v>
          </cell>
        </row>
        <row r="4609">
          <cell r="A4609" t="str">
            <v>SkidSC-TL-EAST WHANGANUI-2M-</v>
          </cell>
          <cell r="B4609" t="str">
            <v>SkidSC-TL</v>
          </cell>
          <cell r="C4609">
            <v>2015</v>
          </cell>
          <cell r="D4609" t="str">
            <v>EAST WHANGANUI</v>
          </cell>
          <cell r="E4609" t="str">
            <v>2M</v>
          </cell>
          <cell r="F4609">
            <v>166</v>
          </cell>
          <cell r="G4609">
            <v>0</v>
          </cell>
        </row>
        <row r="4610">
          <cell r="A4610" t="str">
            <v>SkidSC-TL-EAST WHANGANUI-3-</v>
          </cell>
          <cell r="B4610" t="str">
            <v>SkidSC-TL</v>
          </cell>
          <cell r="C4610">
            <v>2015</v>
          </cell>
          <cell r="D4610" t="str">
            <v>EAST WHANGANUI</v>
          </cell>
          <cell r="E4610">
            <v>3</v>
          </cell>
          <cell r="F4610">
            <v>6774</v>
          </cell>
          <cell r="G4610">
            <v>0.81192795984647104</v>
          </cell>
        </row>
        <row r="4611">
          <cell r="A4611" t="str">
            <v>SkidSC-TL-EAST WHANGANUI-3-</v>
          </cell>
          <cell r="B4611" t="str">
            <v>SkidSC-TL</v>
          </cell>
          <cell r="C4611">
            <v>2015</v>
          </cell>
          <cell r="D4611" t="str">
            <v>EAST WHANGANUI</v>
          </cell>
          <cell r="E4611">
            <v>3</v>
          </cell>
          <cell r="F4611">
            <v>6774</v>
          </cell>
          <cell r="G4611">
            <v>0.81192795984647104</v>
          </cell>
        </row>
        <row r="4612">
          <cell r="A4612" t="str">
            <v>SkidSC-TL-EAST WHANGANUI-4-</v>
          </cell>
          <cell r="B4612" t="str">
            <v>SkidSC-TL</v>
          </cell>
          <cell r="C4612">
            <v>2015</v>
          </cell>
          <cell r="D4612" t="str">
            <v>EAST WHANGANUI</v>
          </cell>
          <cell r="E4612">
            <v>4</v>
          </cell>
          <cell r="F4612">
            <v>77606</v>
          </cell>
          <cell r="G4612">
            <v>0.24353787078318601</v>
          </cell>
        </row>
        <row r="4613">
          <cell r="A4613" t="str">
            <v>SkidSC-TL-EAST WHANGANUI-4-</v>
          </cell>
          <cell r="B4613" t="str">
            <v>SkidSC-TL</v>
          </cell>
          <cell r="C4613">
            <v>2015</v>
          </cell>
          <cell r="D4613" t="str">
            <v>EAST WHANGANUI</v>
          </cell>
          <cell r="E4613">
            <v>4</v>
          </cell>
          <cell r="F4613">
            <v>77606</v>
          </cell>
          <cell r="G4613">
            <v>0.24353787078318601</v>
          </cell>
        </row>
        <row r="4614">
          <cell r="A4614" t="str">
            <v>SkidSC-TL-EAST WHANGANUI-5-</v>
          </cell>
          <cell r="B4614" t="str">
            <v>SkidSC-TL</v>
          </cell>
          <cell r="C4614">
            <v>2015</v>
          </cell>
          <cell r="D4614" t="str">
            <v>EAST WHANGANUI</v>
          </cell>
          <cell r="E4614">
            <v>5</v>
          </cell>
          <cell r="F4614">
            <v>741</v>
          </cell>
          <cell r="G4614">
            <v>0</v>
          </cell>
        </row>
        <row r="4615">
          <cell r="A4615" t="str">
            <v>SkidSC-TL-EAST WHANGANUI-5-</v>
          </cell>
          <cell r="B4615" t="str">
            <v>SkidSC-TL</v>
          </cell>
          <cell r="C4615">
            <v>2015</v>
          </cell>
          <cell r="D4615" t="str">
            <v>EAST WHANGANUI</v>
          </cell>
          <cell r="E4615">
            <v>5</v>
          </cell>
          <cell r="F4615">
            <v>741</v>
          </cell>
          <cell r="G4615">
            <v>0</v>
          </cell>
        </row>
        <row r="4616">
          <cell r="A4616" t="str">
            <v>SkidSC-TL-EAST WHANGANUI-All-</v>
          </cell>
          <cell r="B4616" t="str">
            <v>SkidSC-TL</v>
          </cell>
          <cell r="C4616">
            <v>2015</v>
          </cell>
          <cell r="D4616" t="str">
            <v>EAST WHANGANUI</v>
          </cell>
          <cell r="E4616" t="str">
            <v>All</v>
          </cell>
          <cell r="F4616">
            <v>98997</v>
          </cell>
          <cell r="G4616">
            <v>1.0101316201501001</v>
          </cell>
        </row>
        <row r="4617">
          <cell r="A4617" t="str">
            <v>SkidSC-TL-EAST WHANGANUI-All-</v>
          </cell>
          <cell r="B4617" t="str">
            <v>SkidSC-TL</v>
          </cell>
          <cell r="C4617">
            <v>2015</v>
          </cell>
          <cell r="D4617" t="str">
            <v>EAST WHANGANUI</v>
          </cell>
          <cell r="E4617" t="str">
            <v>All</v>
          </cell>
          <cell r="F4617">
            <v>98997</v>
          </cell>
          <cell r="G4617">
            <v>1.0101316201501001</v>
          </cell>
        </row>
        <row r="4618">
          <cell r="A4618" t="str">
            <v>SkidSC-TL-GISBORNE-1-</v>
          </cell>
          <cell r="B4618" t="str">
            <v>SkidSC-TL</v>
          </cell>
          <cell r="C4618">
            <v>2015</v>
          </cell>
          <cell r="D4618" t="str">
            <v>GISBORNE</v>
          </cell>
          <cell r="E4618">
            <v>1</v>
          </cell>
          <cell r="F4618">
            <v>422</v>
          </cell>
          <cell r="G4618">
            <v>7.5829383886255899</v>
          </cell>
        </row>
        <row r="4619">
          <cell r="A4619" t="str">
            <v>SkidSC-TL-GISBORNE-1-</v>
          </cell>
          <cell r="B4619" t="str">
            <v>SkidSC-TL</v>
          </cell>
          <cell r="C4619">
            <v>2015</v>
          </cell>
          <cell r="D4619" t="str">
            <v>GISBORNE</v>
          </cell>
          <cell r="E4619">
            <v>1</v>
          </cell>
          <cell r="F4619">
            <v>422</v>
          </cell>
          <cell r="G4619">
            <v>7.5829383886255899</v>
          </cell>
        </row>
        <row r="4620">
          <cell r="A4620" t="str">
            <v>SkidSC-TL-GISBORNE-2-</v>
          </cell>
          <cell r="B4620" t="str">
            <v>SkidSC-TL</v>
          </cell>
          <cell r="C4620">
            <v>2015</v>
          </cell>
          <cell r="D4620" t="str">
            <v>GISBORNE</v>
          </cell>
          <cell r="E4620">
            <v>2</v>
          </cell>
          <cell r="F4620">
            <v>21876</v>
          </cell>
          <cell r="G4620">
            <v>4.1003839824465196</v>
          </cell>
        </row>
        <row r="4621">
          <cell r="A4621" t="str">
            <v>SkidSC-TL-GISBORNE-2-</v>
          </cell>
          <cell r="B4621" t="str">
            <v>SkidSC-TL</v>
          </cell>
          <cell r="C4621">
            <v>2015</v>
          </cell>
          <cell r="D4621" t="str">
            <v>GISBORNE</v>
          </cell>
          <cell r="E4621">
            <v>2</v>
          </cell>
          <cell r="F4621">
            <v>21876</v>
          </cell>
          <cell r="G4621">
            <v>4.1003839824465196</v>
          </cell>
        </row>
        <row r="4622">
          <cell r="A4622" t="str">
            <v>SkidSC-TL-GISBORNE-2H-</v>
          </cell>
          <cell r="B4622" t="str">
            <v>SkidSC-TL</v>
          </cell>
          <cell r="C4622">
            <v>2015</v>
          </cell>
          <cell r="D4622" t="str">
            <v>GISBORNE</v>
          </cell>
          <cell r="E4622" t="str">
            <v>2H</v>
          </cell>
          <cell r="F4622">
            <v>2158</v>
          </cell>
          <cell r="G4622">
            <v>17.2381835032437</v>
          </cell>
        </row>
        <row r="4623">
          <cell r="A4623" t="str">
            <v>SkidSC-TL-GISBORNE-2H-</v>
          </cell>
          <cell r="B4623" t="str">
            <v>SkidSC-TL</v>
          </cell>
          <cell r="C4623">
            <v>2015</v>
          </cell>
          <cell r="D4623" t="str">
            <v>GISBORNE</v>
          </cell>
          <cell r="E4623" t="str">
            <v>2H</v>
          </cell>
          <cell r="F4623">
            <v>2158</v>
          </cell>
          <cell r="G4623">
            <v>17.2381835032437</v>
          </cell>
        </row>
        <row r="4624">
          <cell r="A4624" t="str">
            <v>SkidSC-TL-GISBORNE-2L-</v>
          </cell>
          <cell r="B4624" t="str">
            <v>SkidSC-TL</v>
          </cell>
          <cell r="C4624">
            <v>2015</v>
          </cell>
          <cell r="D4624" t="str">
            <v>GISBORNE</v>
          </cell>
          <cell r="E4624" t="str">
            <v>2L</v>
          </cell>
          <cell r="F4624">
            <v>1938</v>
          </cell>
          <cell r="G4624">
            <v>0.257997936016511</v>
          </cell>
        </row>
        <row r="4625">
          <cell r="A4625" t="str">
            <v>SkidSC-TL-GISBORNE-2L-</v>
          </cell>
          <cell r="B4625" t="str">
            <v>SkidSC-TL</v>
          </cell>
          <cell r="C4625">
            <v>2015</v>
          </cell>
          <cell r="D4625" t="str">
            <v>GISBORNE</v>
          </cell>
          <cell r="E4625" t="str">
            <v>2L</v>
          </cell>
          <cell r="F4625">
            <v>1938</v>
          </cell>
          <cell r="G4625">
            <v>0.257997936016511</v>
          </cell>
        </row>
        <row r="4626">
          <cell r="A4626" t="str">
            <v>SkidSC-TL-GISBORNE-2M-</v>
          </cell>
          <cell r="B4626" t="str">
            <v>SkidSC-TL</v>
          </cell>
          <cell r="C4626">
            <v>2015</v>
          </cell>
          <cell r="D4626" t="str">
            <v>GISBORNE</v>
          </cell>
          <cell r="E4626" t="str">
            <v>2M</v>
          </cell>
          <cell r="F4626">
            <v>1328</v>
          </cell>
          <cell r="G4626">
            <v>1.3554216867469899</v>
          </cell>
        </row>
        <row r="4627">
          <cell r="A4627" t="str">
            <v>SkidSC-TL-GISBORNE-2M-</v>
          </cell>
          <cell r="B4627" t="str">
            <v>SkidSC-TL</v>
          </cell>
          <cell r="C4627">
            <v>2015</v>
          </cell>
          <cell r="D4627" t="str">
            <v>GISBORNE</v>
          </cell>
          <cell r="E4627" t="str">
            <v>2M</v>
          </cell>
          <cell r="F4627">
            <v>1328</v>
          </cell>
          <cell r="G4627">
            <v>1.3554216867469899</v>
          </cell>
        </row>
        <row r="4628">
          <cell r="A4628" t="str">
            <v>SkidSC-TL-GISBORNE-3-</v>
          </cell>
          <cell r="B4628" t="str">
            <v>SkidSC-TL</v>
          </cell>
          <cell r="C4628">
            <v>2015</v>
          </cell>
          <cell r="D4628" t="str">
            <v>GISBORNE</v>
          </cell>
          <cell r="E4628">
            <v>3</v>
          </cell>
          <cell r="F4628">
            <v>3394</v>
          </cell>
          <cell r="G4628">
            <v>0.58927519151443697</v>
          </cell>
        </row>
        <row r="4629">
          <cell r="A4629" t="str">
            <v>SkidSC-TL-GISBORNE-3-</v>
          </cell>
          <cell r="B4629" t="str">
            <v>SkidSC-TL</v>
          </cell>
          <cell r="C4629">
            <v>2015</v>
          </cell>
          <cell r="D4629" t="str">
            <v>GISBORNE</v>
          </cell>
          <cell r="E4629">
            <v>3</v>
          </cell>
          <cell r="F4629">
            <v>3394</v>
          </cell>
          <cell r="G4629">
            <v>0.58927519151443697</v>
          </cell>
        </row>
        <row r="4630">
          <cell r="A4630" t="str">
            <v>SkidSC-TL-GISBORNE-4-</v>
          </cell>
          <cell r="B4630" t="str">
            <v>SkidSC-TL</v>
          </cell>
          <cell r="C4630">
            <v>2015</v>
          </cell>
          <cell r="D4630" t="str">
            <v>GISBORNE</v>
          </cell>
          <cell r="E4630">
            <v>4</v>
          </cell>
          <cell r="F4630">
            <v>34969</v>
          </cell>
          <cell r="G4630">
            <v>0.20589665131974</v>
          </cell>
        </row>
        <row r="4631">
          <cell r="A4631" t="str">
            <v>SkidSC-TL-GISBORNE-4-</v>
          </cell>
          <cell r="B4631" t="str">
            <v>SkidSC-TL</v>
          </cell>
          <cell r="C4631">
            <v>2015</v>
          </cell>
          <cell r="D4631" t="str">
            <v>GISBORNE</v>
          </cell>
          <cell r="E4631">
            <v>4</v>
          </cell>
          <cell r="F4631">
            <v>34969</v>
          </cell>
          <cell r="G4631">
            <v>0.20589665131974</v>
          </cell>
        </row>
        <row r="4632">
          <cell r="A4632" t="str">
            <v>SkidSC-TL-GISBORNE-All-</v>
          </cell>
          <cell r="B4632" t="str">
            <v>SkidSC-TL</v>
          </cell>
          <cell r="C4632">
            <v>2015</v>
          </cell>
          <cell r="D4632" t="str">
            <v>GISBORNE</v>
          </cell>
          <cell r="E4632" t="str">
            <v>All</v>
          </cell>
          <cell r="F4632">
            <v>66085</v>
          </cell>
          <cell r="G4632">
            <v>2.1426950139971201</v>
          </cell>
        </row>
        <row r="4633">
          <cell r="A4633" t="str">
            <v>SkidSC-TL-GISBORNE-All-</v>
          </cell>
          <cell r="B4633" t="str">
            <v>SkidSC-TL</v>
          </cell>
          <cell r="C4633">
            <v>2015</v>
          </cell>
          <cell r="D4633" t="str">
            <v>GISBORNE</v>
          </cell>
          <cell r="E4633" t="str">
            <v>All</v>
          </cell>
          <cell r="F4633">
            <v>66085</v>
          </cell>
          <cell r="G4633">
            <v>2.1426950139971201</v>
          </cell>
        </row>
        <row r="4634">
          <cell r="A4634" t="str">
            <v>SkidSC-TL-MARLBOROUGH-1-</v>
          </cell>
          <cell r="B4634" t="str">
            <v>SkidSC-TL</v>
          </cell>
          <cell r="C4634">
            <v>2015</v>
          </cell>
          <cell r="D4634" t="str">
            <v>MARLBOROUGH</v>
          </cell>
          <cell r="E4634">
            <v>1</v>
          </cell>
          <cell r="F4634">
            <v>319</v>
          </cell>
          <cell r="G4634">
            <v>8.4639498432601901</v>
          </cell>
        </row>
        <row r="4635">
          <cell r="A4635" t="str">
            <v>SkidSC-TL-MARLBOROUGH-1-</v>
          </cell>
          <cell r="B4635" t="str">
            <v>SkidSC-TL</v>
          </cell>
          <cell r="C4635">
            <v>2015</v>
          </cell>
          <cell r="D4635" t="str">
            <v>MARLBOROUGH</v>
          </cell>
          <cell r="E4635">
            <v>1</v>
          </cell>
          <cell r="F4635">
            <v>319</v>
          </cell>
          <cell r="G4635">
            <v>8.4639498432601901</v>
          </cell>
        </row>
        <row r="4636">
          <cell r="A4636" t="str">
            <v>SkidSC-TL-MARLBOROUGH-2-</v>
          </cell>
          <cell r="B4636" t="str">
            <v>SkidSC-TL</v>
          </cell>
          <cell r="C4636">
            <v>2015</v>
          </cell>
          <cell r="D4636" t="str">
            <v>MARLBOROUGH</v>
          </cell>
          <cell r="E4636">
            <v>2</v>
          </cell>
          <cell r="F4636">
            <v>7702</v>
          </cell>
          <cell r="G4636">
            <v>5.8815891976110102</v>
          </cell>
        </row>
        <row r="4637">
          <cell r="A4637" t="str">
            <v>SkidSC-TL-MARLBOROUGH-2-</v>
          </cell>
          <cell r="B4637" t="str">
            <v>SkidSC-TL</v>
          </cell>
          <cell r="C4637">
            <v>2015</v>
          </cell>
          <cell r="D4637" t="str">
            <v>MARLBOROUGH</v>
          </cell>
          <cell r="E4637">
            <v>2</v>
          </cell>
          <cell r="F4637">
            <v>7702</v>
          </cell>
          <cell r="G4637">
            <v>5.8815891976110102</v>
          </cell>
        </row>
        <row r="4638">
          <cell r="A4638" t="str">
            <v>SkidSC-TL-MARLBOROUGH-2H-</v>
          </cell>
          <cell r="B4638" t="str">
            <v>SkidSC-TL</v>
          </cell>
          <cell r="C4638">
            <v>2015</v>
          </cell>
          <cell r="D4638" t="str">
            <v>MARLBOROUGH</v>
          </cell>
          <cell r="E4638" t="str">
            <v>2H</v>
          </cell>
          <cell r="F4638">
            <v>510</v>
          </cell>
          <cell r="G4638">
            <v>30.3921568627451</v>
          </cell>
        </row>
        <row r="4639">
          <cell r="A4639" t="str">
            <v>SkidSC-TL-MARLBOROUGH-2H-</v>
          </cell>
          <cell r="B4639" t="str">
            <v>SkidSC-TL</v>
          </cell>
          <cell r="C4639">
            <v>2015</v>
          </cell>
          <cell r="D4639" t="str">
            <v>MARLBOROUGH</v>
          </cell>
          <cell r="E4639" t="str">
            <v>2H</v>
          </cell>
          <cell r="F4639">
            <v>510</v>
          </cell>
          <cell r="G4639">
            <v>30.3921568627451</v>
          </cell>
        </row>
        <row r="4640">
          <cell r="A4640" t="str">
            <v>SkidSC-TL-MARLBOROUGH-2L-</v>
          </cell>
          <cell r="B4640" t="str">
            <v>SkidSC-TL</v>
          </cell>
          <cell r="C4640">
            <v>2015</v>
          </cell>
          <cell r="D4640" t="str">
            <v>MARLBOROUGH</v>
          </cell>
          <cell r="E4640" t="str">
            <v>2L</v>
          </cell>
          <cell r="F4640">
            <v>1963</v>
          </cell>
          <cell r="G4640">
            <v>5.0942435048394998E-2</v>
          </cell>
        </row>
        <row r="4641">
          <cell r="A4641" t="str">
            <v>SkidSC-TL-MARLBOROUGH-2L-</v>
          </cell>
          <cell r="B4641" t="str">
            <v>SkidSC-TL</v>
          </cell>
          <cell r="C4641">
            <v>2015</v>
          </cell>
          <cell r="D4641" t="str">
            <v>MARLBOROUGH</v>
          </cell>
          <cell r="E4641" t="str">
            <v>2L</v>
          </cell>
          <cell r="F4641">
            <v>1963</v>
          </cell>
          <cell r="G4641">
            <v>5.0942435048394998E-2</v>
          </cell>
        </row>
        <row r="4642">
          <cell r="A4642" t="str">
            <v>SkidSC-TL-MARLBOROUGH-2M-</v>
          </cell>
          <cell r="B4642" t="str">
            <v>SkidSC-TL</v>
          </cell>
          <cell r="C4642">
            <v>2015</v>
          </cell>
          <cell r="D4642" t="str">
            <v>MARLBOROUGH</v>
          </cell>
          <cell r="E4642" t="str">
            <v>2M</v>
          </cell>
          <cell r="F4642">
            <v>234</v>
          </cell>
          <cell r="G4642">
            <v>11.1111111111111</v>
          </cell>
        </row>
        <row r="4643">
          <cell r="A4643" t="str">
            <v>SkidSC-TL-MARLBOROUGH-2M-</v>
          </cell>
          <cell r="B4643" t="str">
            <v>SkidSC-TL</v>
          </cell>
          <cell r="C4643">
            <v>2015</v>
          </cell>
          <cell r="D4643" t="str">
            <v>MARLBOROUGH</v>
          </cell>
          <cell r="E4643" t="str">
            <v>2M</v>
          </cell>
          <cell r="F4643">
            <v>234</v>
          </cell>
          <cell r="G4643">
            <v>11.1111111111111</v>
          </cell>
        </row>
        <row r="4644">
          <cell r="A4644" t="str">
            <v>SkidSC-TL-MARLBOROUGH-3-</v>
          </cell>
          <cell r="B4644" t="str">
            <v>SkidSC-TL</v>
          </cell>
          <cell r="C4644">
            <v>2015</v>
          </cell>
          <cell r="D4644" t="str">
            <v>MARLBOROUGH</v>
          </cell>
          <cell r="E4644">
            <v>3</v>
          </cell>
          <cell r="F4644">
            <v>2689</v>
          </cell>
          <cell r="G4644">
            <v>1.6362960208255899</v>
          </cell>
        </row>
        <row r="4645">
          <cell r="A4645" t="str">
            <v>SkidSC-TL-MARLBOROUGH-3-</v>
          </cell>
          <cell r="B4645" t="str">
            <v>SkidSC-TL</v>
          </cell>
          <cell r="C4645">
            <v>2015</v>
          </cell>
          <cell r="D4645" t="str">
            <v>MARLBOROUGH</v>
          </cell>
          <cell r="E4645">
            <v>3</v>
          </cell>
          <cell r="F4645">
            <v>2689</v>
          </cell>
          <cell r="G4645">
            <v>1.6362960208255899</v>
          </cell>
        </row>
        <row r="4646">
          <cell r="A4646" t="str">
            <v>SkidSC-TL-MARLBOROUGH-4-</v>
          </cell>
          <cell r="B4646" t="str">
            <v>SkidSC-TL</v>
          </cell>
          <cell r="C4646">
            <v>2015</v>
          </cell>
          <cell r="D4646" t="str">
            <v>MARLBOROUGH</v>
          </cell>
          <cell r="E4646">
            <v>4</v>
          </cell>
          <cell r="F4646">
            <v>38428</v>
          </cell>
          <cell r="G4646">
            <v>0.736442177578848</v>
          </cell>
        </row>
        <row r="4647">
          <cell r="A4647" t="str">
            <v>SkidSC-TL-MARLBOROUGH-4-</v>
          </cell>
          <cell r="B4647" t="str">
            <v>SkidSC-TL</v>
          </cell>
          <cell r="C4647">
            <v>2015</v>
          </cell>
          <cell r="D4647" t="str">
            <v>MARLBOROUGH</v>
          </cell>
          <cell r="E4647">
            <v>4</v>
          </cell>
          <cell r="F4647">
            <v>38428</v>
          </cell>
          <cell r="G4647">
            <v>0.736442177578848</v>
          </cell>
        </row>
        <row r="4648">
          <cell r="A4648" t="str">
            <v>SkidSC-TL-MARLBOROUGH-All-</v>
          </cell>
          <cell r="B4648" t="str">
            <v>SkidSC-TL</v>
          </cell>
          <cell r="C4648">
            <v>2015</v>
          </cell>
          <cell r="D4648" t="str">
            <v>MARLBOROUGH</v>
          </cell>
          <cell r="E4648" t="str">
            <v>All</v>
          </cell>
          <cell r="F4648">
            <v>51845</v>
          </cell>
          <cell r="G4648">
            <v>1.9076092197897601</v>
          </cell>
        </row>
        <row r="4649">
          <cell r="A4649" t="str">
            <v>SkidSC-TL-MARLBOROUGH-All-</v>
          </cell>
          <cell r="B4649" t="str">
            <v>SkidSC-TL</v>
          </cell>
          <cell r="C4649">
            <v>2015</v>
          </cell>
          <cell r="D4649" t="str">
            <v>MARLBOROUGH</v>
          </cell>
          <cell r="E4649" t="str">
            <v>All</v>
          </cell>
          <cell r="F4649">
            <v>51845</v>
          </cell>
          <cell r="G4649">
            <v>1.9076092197897601</v>
          </cell>
        </row>
        <row r="4650">
          <cell r="A4650" t="str">
            <v>SkidSC-TL-NAPIER-1-</v>
          </cell>
          <cell r="B4650" t="str">
            <v>SkidSC-TL</v>
          </cell>
          <cell r="C4650">
            <v>2015</v>
          </cell>
          <cell r="D4650" t="str">
            <v>NAPIER</v>
          </cell>
          <cell r="E4650">
            <v>1</v>
          </cell>
          <cell r="F4650">
            <v>508</v>
          </cell>
          <cell r="G4650">
            <v>12.007874015748</v>
          </cell>
        </row>
        <row r="4651">
          <cell r="A4651" t="str">
            <v>SkidSC-TL-NAPIER-1-</v>
          </cell>
          <cell r="B4651" t="str">
            <v>SkidSC-TL</v>
          </cell>
          <cell r="C4651">
            <v>2015</v>
          </cell>
          <cell r="D4651" t="str">
            <v>NAPIER</v>
          </cell>
          <cell r="E4651">
            <v>1</v>
          </cell>
          <cell r="F4651">
            <v>508</v>
          </cell>
          <cell r="G4651">
            <v>12.007874015748</v>
          </cell>
        </row>
        <row r="4652">
          <cell r="A4652" t="str">
            <v>SkidSC-TL-NAPIER-1L-</v>
          </cell>
          <cell r="B4652" t="str">
            <v>SkidSC-TL</v>
          </cell>
          <cell r="C4652">
            <v>2015</v>
          </cell>
          <cell r="D4652" t="str">
            <v>NAPIER</v>
          </cell>
          <cell r="E4652" t="str">
            <v>1L</v>
          </cell>
          <cell r="F4652">
            <v>38</v>
          </cell>
          <cell r="G4652">
            <v>15.789473684210501</v>
          </cell>
        </row>
        <row r="4653">
          <cell r="A4653" t="str">
            <v>SkidSC-TL-NAPIER-1L-</v>
          </cell>
          <cell r="B4653" t="str">
            <v>SkidSC-TL</v>
          </cell>
          <cell r="C4653">
            <v>2015</v>
          </cell>
          <cell r="D4653" t="str">
            <v>NAPIER</v>
          </cell>
          <cell r="E4653" t="str">
            <v>1L</v>
          </cell>
          <cell r="F4653">
            <v>38</v>
          </cell>
          <cell r="G4653">
            <v>15.789473684210501</v>
          </cell>
        </row>
        <row r="4654">
          <cell r="A4654" t="str">
            <v>SkidSC-TL-NAPIER-2-</v>
          </cell>
          <cell r="B4654" t="str">
            <v>SkidSC-TL</v>
          </cell>
          <cell r="C4654">
            <v>2015</v>
          </cell>
          <cell r="D4654" t="str">
            <v>NAPIER</v>
          </cell>
          <cell r="E4654">
            <v>2</v>
          </cell>
          <cell r="F4654">
            <v>18075</v>
          </cell>
          <cell r="G4654">
            <v>5.6431535269709503</v>
          </cell>
        </row>
        <row r="4655">
          <cell r="A4655" t="str">
            <v>SkidSC-TL-NAPIER-2-</v>
          </cell>
          <cell r="B4655" t="str">
            <v>SkidSC-TL</v>
          </cell>
          <cell r="C4655">
            <v>2015</v>
          </cell>
          <cell r="D4655" t="str">
            <v>NAPIER</v>
          </cell>
          <cell r="E4655">
            <v>2</v>
          </cell>
          <cell r="F4655">
            <v>18075</v>
          </cell>
          <cell r="G4655">
            <v>5.6431535269709503</v>
          </cell>
        </row>
        <row r="4656">
          <cell r="A4656" t="str">
            <v>SkidSC-TL-NAPIER-2H-</v>
          </cell>
          <cell r="B4656" t="str">
            <v>SkidSC-TL</v>
          </cell>
          <cell r="C4656">
            <v>2015</v>
          </cell>
          <cell r="D4656" t="str">
            <v>NAPIER</v>
          </cell>
          <cell r="E4656" t="str">
            <v>2H</v>
          </cell>
          <cell r="F4656">
            <v>5686</v>
          </cell>
          <cell r="G4656">
            <v>14.7907140344706</v>
          </cell>
        </row>
        <row r="4657">
          <cell r="A4657" t="str">
            <v>SkidSC-TL-NAPIER-2H-</v>
          </cell>
          <cell r="B4657" t="str">
            <v>SkidSC-TL</v>
          </cell>
          <cell r="C4657">
            <v>2015</v>
          </cell>
          <cell r="D4657" t="str">
            <v>NAPIER</v>
          </cell>
          <cell r="E4657" t="str">
            <v>2H</v>
          </cell>
          <cell r="F4657">
            <v>5686</v>
          </cell>
          <cell r="G4657">
            <v>14.7907140344706</v>
          </cell>
        </row>
        <row r="4658">
          <cell r="A4658" t="str">
            <v>SkidSC-TL-NAPIER-2L-</v>
          </cell>
          <cell r="B4658" t="str">
            <v>SkidSC-TL</v>
          </cell>
          <cell r="C4658">
            <v>2015</v>
          </cell>
          <cell r="D4658" t="str">
            <v>NAPIER</v>
          </cell>
          <cell r="E4658" t="str">
            <v>2L</v>
          </cell>
          <cell r="F4658">
            <v>2453</v>
          </cell>
          <cell r="G4658">
            <v>4.0766408479412E-2</v>
          </cell>
        </row>
        <row r="4659">
          <cell r="A4659" t="str">
            <v>SkidSC-TL-NAPIER-2L-</v>
          </cell>
          <cell r="B4659" t="str">
            <v>SkidSC-TL</v>
          </cell>
          <cell r="C4659">
            <v>2015</v>
          </cell>
          <cell r="D4659" t="str">
            <v>NAPIER</v>
          </cell>
          <cell r="E4659" t="str">
            <v>2L</v>
          </cell>
          <cell r="F4659">
            <v>2453</v>
          </cell>
          <cell r="G4659">
            <v>4.0766408479412E-2</v>
          </cell>
        </row>
        <row r="4660">
          <cell r="A4660" t="str">
            <v>SkidSC-TL-NAPIER-2M-</v>
          </cell>
          <cell r="B4660" t="str">
            <v>SkidSC-TL</v>
          </cell>
          <cell r="C4660">
            <v>2015</v>
          </cell>
          <cell r="D4660" t="str">
            <v>NAPIER</v>
          </cell>
          <cell r="E4660" t="str">
            <v>2M</v>
          </cell>
          <cell r="F4660">
            <v>722</v>
          </cell>
          <cell r="G4660">
            <v>0.96952908587257602</v>
          </cell>
        </row>
        <row r="4661">
          <cell r="A4661" t="str">
            <v>SkidSC-TL-NAPIER-2M-</v>
          </cell>
          <cell r="B4661" t="str">
            <v>SkidSC-TL</v>
          </cell>
          <cell r="C4661">
            <v>2015</v>
          </cell>
          <cell r="D4661" t="str">
            <v>NAPIER</v>
          </cell>
          <cell r="E4661" t="str">
            <v>2M</v>
          </cell>
          <cell r="F4661">
            <v>722</v>
          </cell>
          <cell r="G4661">
            <v>0.96952908587257602</v>
          </cell>
        </row>
        <row r="4662">
          <cell r="A4662" t="str">
            <v>SkidSC-TL-NAPIER-3-</v>
          </cell>
          <cell r="B4662" t="str">
            <v>SkidSC-TL</v>
          </cell>
          <cell r="C4662">
            <v>2015</v>
          </cell>
          <cell r="D4662" t="str">
            <v>NAPIER</v>
          </cell>
          <cell r="E4662">
            <v>3</v>
          </cell>
          <cell r="F4662">
            <v>5165</v>
          </cell>
          <cell r="G4662">
            <v>1.16166505324298</v>
          </cell>
        </row>
        <row r="4663">
          <cell r="A4663" t="str">
            <v>SkidSC-TL-NAPIER-3-</v>
          </cell>
          <cell r="B4663" t="str">
            <v>SkidSC-TL</v>
          </cell>
          <cell r="C4663">
            <v>2015</v>
          </cell>
          <cell r="D4663" t="str">
            <v>NAPIER</v>
          </cell>
          <cell r="E4663">
            <v>3</v>
          </cell>
          <cell r="F4663">
            <v>5165</v>
          </cell>
          <cell r="G4663">
            <v>1.16166505324298</v>
          </cell>
        </row>
        <row r="4664">
          <cell r="A4664" t="str">
            <v>SkidSC-TL-NAPIER-3L-</v>
          </cell>
          <cell r="B4664" t="str">
            <v>SkidSC-TL</v>
          </cell>
          <cell r="C4664">
            <v>2015</v>
          </cell>
          <cell r="D4664" t="str">
            <v>NAPIER</v>
          </cell>
          <cell r="E4664" t="str">
            <v>3L</v>
          </cell>
          <cell r="F4664">
            <v>24</v>
          </cell>
          <cell r="G4664">
            <v>0</v>
          </cell>
        </row>
        <row r="4665">
          <cell r="A4665" t="str">
            <v>SkidSC-TL-NAPIER-3L-</v>
          </cell>
          <cell r="B4665" t="str">
            <v>SkidSC-TL</v>
          </cell>
          <cell r="C4665">
            <v>2015</v>
          </cell>
          <cell r="D4665" t="str">
            <v>NAPIER</v>
          </cell>
          <cell r="E4665" t="str">
            <v>3L</v>
          </cell>
          <cell r="F4665">
            <v>24</v>
          </cell>
          <cell r="G4665">
            <v>0</v>
          </cell>
        </row>
        <row r="4666">
          <cell r="A4666" t="str">
            <v>SkidSC-TL-NAPIER-4-</v>
          </cell>
          <cell r="B4666" t="str">
            <v>SkidSC-TL</v>
          </cell>
          <cell r="C4666">
            <v>2015</v>
          </cell>
          <cell r="D4666" t="str">
            <v>NAPIER</v>
          </cell>
          <cell r="E4666">
            <v>4</v>
          </cell>
          <cell r="F4666">
            <v>63354</v>
          </cell>
          <cell r="G4666">
            <v>0.33147078321810702</v>
          </cell>
        </row>
        <row r="4667">
          <cell r="A4667" t="str">
            <v>SkidSC-TL-NAPIER-4-</v>
          </cell>
          <cell r="B4667" t="str">
            <v>SkidSC-TL</v>
          </cell>
          <cell r="C4667">
            <v>2015</v>
          </cell>
          <cell r="D4667" t="str">
            <v>NAPIER</v>
          </cell>
          <cell r="E4667">
            <v>4</v>
          </cell>
          <cell r="F4667">
            <v>63354</v>
          </cell>
          <cell r="G4667">
            <v>0.33147078321810702</v>
          </cell>
        </row>
        <row r="4668">
          <cell r="A4668" t="str">
            <v>SkidSC-TL-NAPIER-5-</v>
          </cell>
          <cell r="B4668" t="str">
            <v>SkidSC-TL</v>
          </cell>
          <cell r="C4668">
            <v>2015</v>
          </cell>
          <cell r="D4668" t="str">
            <v>NAPIER</v>
          </cell>
          <cell r="E4668">
            <v>5</v>
          </cell>
          <cell r="F4668">
            <v>631</v>
          </cell>
          <cell r="G4668">
            <v>0</v>
          </cell>
        </row>
        <row r="4669">
          <cell r="A4669" t="str">
            <v>SkidSC-TL-NAPIER-5-</v>
          </cell>
          <cell r="B4669" t="str">
            <v>SkidSC-TL</v>
          </cell>
          <cell r="C4669">
            <v>2015</v>
          </cell>
          <cell r="D4669" t="str">
            <v>NAPIER</v>
          </cell>
          <cell r="E4669">
            <v>5</v>
          </cell>
          <cell r="F4669">
            <v>631</v>
          </cell>
          <cell r="G4669">
            <v>0</v>
          </cell>
        </row>
        <row r="4670">
          <cell r="A4670" t="str">
            <v>SkidSC-TL-NAPIER-All-</v>
          </cell>
          <cell r="B4670" t="str">
            <v>SkidSC-TL</v>
          </cell>
          <cell r="C4670">
            <v>2015</v>
          </cell>
          <cell r="D4670" t="str">
            <v>NAPIER</v>
          </cell>
          <cell r="E4670" t="str">
            <v>All</v>
          </cell>
          <cell r="F4670">
            <v>96656</v>
          </cell>
          <cell r="G4670">
            <v>2.28232080781327</v>
          </cell>
        </row>
        <row r="4671">
          <cell r="A4671" t="str">
            <v>SkidSC-TL-NAPIER-All-</v>
          </cell>
          <cell r="B4671" t="str">
            <v>SkidSC-TL</v>
          </cell>
          <cell r="C4671">
            <v>2015</v>
          </cell>
          <cell r="D4671" t="str">
            <v>NAPIER</v>
          </cell>
          <cell r="E4671" t="str">
            <v>All</v>
          </cell>
          <cell r="F4671">
            <v>96656</v>
          </cell>
          <cell r="G4671">
            <v>2.28232080781327</v>
          </cell>
        </row>
        <row r="4672">
          <cell r="A4672" t="str">
            <v>SkidSC-TL-National-1-</v>
          </cell>
          <cell r="B4672" t="str">
            <v>SkidSC-TL</v>
          </cell>
          <cell r="C4672">
            <v>2015</v>
          </cell>
          <cell r="D4672" t="str">
            <v>National</v>
          </cell>
          <cell r="E4672">
            <v>1</v>
          </cell>
          <cell r="F4672">
            <v>14970</v>
          </cell>
          <cell r="G4672">
            <v>27.127588510353998</v>
          </cell>
        </row>
        <row r="4673">
          <cell r="A4673" t="str">
            <v>SkidSC-TL-National-1-</v>
          </cell>
          <cell r="B4673" t="str">
            <v>SkidSC-TL</v>
          </cell>
          <cell r="C4673">
            <v>2015</v>
          </cell>
          <cell r="D4673" t="str">
            <v>National</v>
          </cell>
          <cell r="E4673">
            <v>1</v>
          </cell>
          <cell r="F4673">
            <v>14970</v>
          </cell>
          <cell r="G4673">
            <v>27.127588510353998</v>
          </cell>
        </row>
        <row r="4674">
          <cell r="A4674" t="str">
            <v>SkidSC-TL-National-1L-</v>
          </cell>
          <cell r="B4674" t="str">
            <v>SkidSC-TL</v>
          </cell>
          <cell r="C4674">
            <v>2015</v>
          </cell>
          <cell r="D4674" t="str">
            <v>National</v>
          </cell>
          <cell r="E4674" t="str">
            <v>1L</v>
          </cell>
          <cell r="F4674">
            <v>50</v>
          </cell>
          <cell r="G4674">
            <v>12</v>
          </cell>
        </row>
        <row r="4675">
          <cell r="A4675" t="str">
            <v>SkidSC-TL-National-1L-</v>
          </cell>
          <cell r="B4675" t="str">
            <v>SkidSC-TL</v>
          </cell>
          <cell r="C4675">
            <v>2015</v>
          </cell>
          <cell r="D4675" t="str">
            <v>National</v>
          </cell>
          <cell r="E4675" t="str">
            <v>1L</v>
          </cell>
          <cell r="F4675">
            <v>50</v>
          </cell>
          <cell r="G4675">
            <v>12</v>
          </cell>
        </row>
        <row r="4676">
          <cell r="A4676" t="str">
            <v>SkidSC-TL-National-2-</v>
          </cell>
          <cell r="B4676" t="str">
            <v>SkidSC-TL</v>
          </cell>
          <cell r="C4676">
            <v>2015</v>
          </cell>
          <cell r="D4676" t="str">
            <v>National</v>
          </cell>
          <cell r="E4676">
            <v>2</v>
          </cell>
          <cell r="F4676">
            <v>387172</v>
          </cell>
          <cell r="G4676">
            <v>6.6923744485655003</v>
          </cell>
        </row>
        <row r="4677">
          <cell r="A4677" t="str">
            <v>SkidSC-TL-National-2-</v>
          </cell>
          <cell r="B4677" t="str">
            <v>SkidSC-TL</v>
          </cell>
          <cell r="C4677">
            <v>2015</v>
          </cell>
          <cell r="D4677" t="str">
            <v>National</v>
          </cell>
          <cell r="E4677">
            <v>2</v>
          </cell>
          <cell r="F4677">
            <v>387172</v>
          </cell>
          <cell r="G4677">
            <v>6.6923744485655003</v>
          </cell>
        </row>
        <row r="4678">
          <cell r="A4678" t="str">
            <v>SkidSC-TL-National-2H-</v>
          </cell>
          <cell r="B4678" t="str">
            <v>SkidSC-TL</v>
          </cell>
          <cell r="C4678">
            <v>2015</v>
          </cell>
          <cell r="D4678" t="str">
            <v>National</v>
          </cell>
          <cell r="E4678" t="str">
            <v>2H</v>
          </cell>
          <cell r="F4678">
            <v>47041</v>
          </cell>
          <cell r="G4678">
            <v>23.551795242448101</v>
          </cell>
        </row>
        <row r="4679">
          <cell r="A4679" t="str">
            <v>SkidSC-TL-National-2H-</v>
          </cell>
          <cell r="B4679" t="str">
            <v>SkidSC-TL</v>
          </cell>
          <cell r="C4679">
            <v>2015</v>
          </cell>
          <cell r="D4679" t="str">
            <v>National</v>
          </cell>
          <cell r="E4679" t="str">
            <v>2H</v>
          </cell>
          <cell r="F4679">
            <v>47041</v>
          </cell>
          <cell r="G4679">
            <v>23.551795242448101</v>
          </cell>
        </row>
        <row r="4680">
          <cell r="A4680" t="str">
            <v>SkidSC-TL-National-2L-</v>
          </cell>
          <cell r="B4680" t="str">
            <v>SkidSC-TL</v>
          </cell>
          <cell r="C4680">
            <v>2015</v>
          </cell>
          <cell r="D4680" t="str">
            <v>National</v>
          </cell>
          <cell r="E4680" t="str">
            <v>2L</v>
          </cell>
          <cell r="F4680">
            <v>66248</v>
          </cell>
          <cell r="G4680">
            <v>0.41510687115082701</v>
          </cell>
        </row>
        <row r="4681">
          <cell r="A4681" t="str">
            <v>SkidSC-TL-National-2L-</v>
          </cell>
          <cell r="B4681" t="str">
            <v>SkidSC-TL</v>
          </cell>
          <cell r="C4681">
            <v>2015</v>
          </cell>
          <cell r="D4681" t="str">
            <v>National</v>
          </cell>
          <cell r="E4681" t="str">
            <v>2L</v>
          </cell>
          <cell r="F4681">
            <v>66248</v>
          </cell>
          <cell r="G4681">
            <v>0.41510687115082701</v>
          </cell>
        </row>
        <row r="4682">
          <cell r="A4682" t="str">
            <v>SkidSC-TL-National-2M-</v>
          </cell>
          <cell r="B4682" t="str">
            <v>SkidSC-TL</v>
          </cell>
          <cell r="C4682">
            <v>2015</v>
          </cell>
          <cell r="D4682" t="str">
            <v>National</v>
          </cell>
          <cell r="E4682" t="str">
            <v>2M</v>
          </cell>
          <cell r="F4682">
            <v>30096</v>
          </cell>
          <cell r="G4682">
            <v>3.13995215311005</v>
          </cell>
        </row>
        <row r="4683">
          <cell r="A4683" t="str">
            <v>SkidSC-TL-National-2M-</v>
          </cell>
          <cell r="B4683" t="str">
            <v>SkidSC-TL</v>
          </cell>
          <cell r="C4683">
            <v>2015</v>
          </cell>
          <cell r="D4683" t="str">
            <v>National</v>
          </cell>
          <cell r="E4683" t="str">
            <v>2M</v>
          </cell>
          <cell r="F4683">
            <v>30096</v>
          </cell>
          <cell r="G4683">
            <v>3.13995215311005</v>
          </cell>
        </row>
        <row r="4684">
          <cell r="A4684" t="str">
            <v>SkidSC-TL-National-3-</v>
          </cell>
          <cell r="B4684" t="str">
            <v>SkidSC-TL</v>
          </cell>
          <cell r="C4684">
            <v>2015</v>
          </cell>
          <cell r="D4684" t="str">
            <v>National</v>
          </cell>
          <cell r="E4684">
            <v>3</v>
          </cell>
          <cell r="F4684">
            <v>134205</v>
          </cell>
          <cell r="G4684">
            <v>1.95894340747364</v>
          </cell>
        </row>
        <row r="4685">
          <cell r="A4685" t="str">
            <v>SkidSC-TL-National-3-</v>
          </cell>
          <cell r="B4685" t="str">
            <v>SkidSC-TL</v>
          </cell>
          <cell r="C4685">
            <v>2015</v>
          </cell>
          <cell r="D4685" t="str">
            <v>National</v>
          </cell>
          <cell r="E4685">
            <v>3</v>
          </cell>
          <cell r="F4685">
            <v>134205</v>
          </cell>
          <cell r="G4685">
            <v>1.95894340747364</v>
          </cell>
        </row>
        <row r="4686">
          <cell r="A4686" t="str">
            <v>SkidSC-TL-National-3H-</v>
          </cell>
          <cell r="B4686" t="str">
            <v>SkidSC-TL</v>
          </cell>
          <cell r="C4686">
            <v>2015</v>
          </cell>
          <cell r="D4686" t="str">
            <v>National</v>
          </cell>
          <cell r="E4686" t="str">
            <v>3H</v>
          </cell>
          <cell r="F4686">
            <v>1253</v>
          </cell>
          <cell r="G4686">
            <v>7.9808459696727798</v>
          </cell>
        </row>
        <row r="4687">
          <cell r="A4687" t="str">
            <v>SkidSC-TL-National-3H-</v>
          </cell>
          <cell r="B4687" t="str">
            <v>SkidSC-TL</v>
          </cell>
          <cell r="C4687">
            <v>2015</v>
          </cell>
          <cell r="D4687" t="str">
            <v>National</v>
          </cell>
          <cell r="E4687" t="str">
            <v>3H</v>
          </cell>
          <cell r="F4687">
            <v>1253</v>
          </cell>
          <cell r="G4687">
            <v>7.9808459696727798</v>
          </cell>
        </row>
        <row r="4688">
          <cell r="A4688" t="str">
            <v>SkidSC-TL-National-3L-</v>
          </cell>
          <cell r="B4688" t="str">
            <v>SkidSC-TL</v>
          </cell>
          <cell r="C4688">
            <v>2015</v>
          </cell>
          <cell r="D4688" t="str">
            <v>National</v>
          </cell>
          <cell r="E4688" t="str">
            <v>3L</v>
          </cell>
          <cell r="F4688">
            <v>34</v>
          </cell>
          <cell r="G4688">
            <v>0</v>
          </cell>
        </row>
        <row r="4689">
          <cell r="A4689" t="str">
            <v>SkidSC-TL-National-3L-</v>
          </cell>
          <cell r="B4689" t="str">
            <v>SkidSC-TL</v>
          </cell>
          <cell r="C4689">
            <v>2015</v>
          </cell>
          <cell r="D4689" t="str">
            <v>National</v>
          </cell>
          <cell r="E4689" t="str">
            <v>3L</v>
          </cell>
          <cell r="F4689">
            <v>34</v>
          </cell>
          <cell r="G4689">
            <v>0</v>
          </cell>
        </row>
        <row r="4690">
          <cell r="A4690" t="str">
            <v>SkidSC-TL-National-4-</v>
          </cell>
          <cell r="B4690" t="str">
            <v>SkidSC-TL</v>
          </cell>
          <cell r="C4690">
            <v>2015</v>
          </cell>
          <cell r="D4690" t="str">
            <v>National</v>
          </cell>
          <cell r="E4690">
            <v>4</v>
          </cell>
          <cell r="F4690">
            <v>1435991</v>
          </cell>
          <cell r="G4690">
            <v>0.57061638965703798</v>
          </cell>
        </row>
        <row r="4691">
          <cell r="A4691" t="str">
            <v>SkidSC-TL-National-4-</v>
          </cell>
          <cell r="B4691" t="str">
            <v>SkidSC-TL</v>
          </cell>
          <cell r="C4691">
            <v>2015</v>
          </cell>
          <cell r="D4691" t="str">
            <v>National</v>
          </cell>
          <cell r="E4691">
            <v>4</v>
          </cell>
          <cell r="F4691">
            <v>1435991</v>
          </cell>
          <cell r="G4691">
            <v>0.57061638965703798</v>
          </cell>
        </row>
        <row r="4692">
          <cell r="A4692" t="str">
            <v>SkidSC-TL-National-5-</v>
          </cell>
          <cell r="B4692" t="str">
            <v>SkidSC-TL</v>
          </cell>
          <cell r="C4692">
            <v>2015</v>
          </cell>
          <cell r="D4692" t="str">
            <v>National</v>
          </cell>
          <cell r="E4692">
            <v>5</v>
          </cell>
          <cell r="F4692">
            <v>117329</v>
          </cell>
          <cell r="G4692">
            <v>2.3012213519249002E-2</v>
          </cell>
        </row>
        <row r="4693">
          <cell r="A4693" t="str">
            <v>SkidSC-TL-National-5-</v>
          </cell>
          <cell r="B4693" t="str">
            <v>SkidSC-TL</v>
          </cell>
          <cell r="C4693">
            <v>2015</v>
          </cell>
          <cell r="D4693" t="str">
            <v>National</v>
          </cell>
          <cell r="E4693">
            <v>5</v>
          </cell>
          <cell r="F4693">
            <v>117329</v>
          </cell>
          <cell r="G4693">
            <v>2.3012213519249002E-2</v>
          </cell>
        </row>
        <row r="4694">
          <cell r="A4694" t="str">
            <v>SkidSC-TL-National-All-</v>
          </cell>
          <cell r="B4694" t="str">
            <v>SkidSC-TL</v>
          </cell>
          <cell r="C4694">
            <v>2015</v>
          </cell>
          <cell r="D4694" t="str">
            <v>National</v>
          </cell>
          <cell r="E4694" t="str">
            <v>All</v>
          </cell>
          <cell r="F4694">
            <v>2234389</v>
          </cell>
          <cell r="G4694">
            <v>2.3821724865276401</v>
          </cell>
        </row>
        <row r="4695">
          <cell r="A4695" t="str">
            <v>SkidSC-TL-National-All-</v>
          </cell>
          <cell r="B4695" t="str">
            <v>SkidSC-TL</v>
          </cell>
          <cell r="C4695">
            <v>2015</v>
          </cell>
          <cell r="D4695" t="str">
            <v>National</v>
          </cell>
          <cell r="E4695" t="str">
            <v>All</v>
          </cell>
          <cell r="F4695">
            <v>2234389</v>
          </cell>
          <cell r="G4695">
            <v>2.3821724865276401</v>
          </cell>
        </row>
        <row r="4696">
          <cell r="A4696" t="str">
            <v>SkidSC-TL-NELSON-1-</v>
          </cell>
          <cell r="B4696" t="str">
            <v>SkidSC-TL</v>
          </cell>
          <cell r="C4696">
            <v>2015</v>
          </cell>
          <cell r="D4696" t="str">
            <v>NELSON</v>
          </cell>
          <cell r="E4696">
            <v>1</v>
          </cell>
          <cell r="F4696">
            <v>423</v>
          </cell>
          <cell r="G4696">
            <v>36.6430260047281</v>
          </cell>
        </row>
        <row r="4697">
          <cell r="A4697" t="str">
            <v>SkidSC-TL-NELSON-1-</v>
          </cell>
          <cell r="B4697" t="str">
            <v>SkidSC-TL</v>
          </cell>
          <cell r="C4697">
            <v>2015</v>
          </cell>
          <cell r="D4697" t="str">
            <v>NELSON</v>
          </cell>
          <cell r="E4697">
            <v>1</v>
          </cell>
          <cell r="F4697">
            <v>423</v>
          </cell>
          <cell r="G4697">
            <v>36.6430260047281</v>
          </cell>
        </row>
        <row r="4698">
          <cell r="A4698" t="str">
            <v>SkidSC-TL-NELSON-2-</v>
          </cell>
          <cell r="B4698" t="str">
            <v>SkidSC-TL</v>
          </cell>
          <cell r="C4698">
            <v>2015</v>
          </cell>
          <cell r="D4698" t="str">
            <v>NELSON</v>
          </cell>
          <cell r="E4698">
            <v>2</v>
          </cell>
          <cell r="F4698">
            <v>20564</v>
          </cell>
          <cell r="G4698">
            <v>5.6701030927835099</v>
          </cell>
        </row>
        <row r="4699">
          <cell r="A4699" t="str">
            <v>SkidSC-TL-NELSON-2-</v>
          </cell>
          <cell r="B4699" t="str">
            <v>SkidSC-TL</v>
          </cell>
          <cell r="C4699">
            <v>2015</v>
          </cell>
          <cell r="D4699" t="str">
            <v>NELSON</v>
          </cell>
          <cell r="E4699">
            <v>2</v>
          </cell>
          <cell r="F4699">
            <v>20564</v>
          </cell>
          <cell r="G4699">
            <v>5.6701030927835099</v>
          </cell>
        </row>
        <row r="4700">
          <cell r="A4700" t="str">
            <v>SkidSC-TL-NELSON-2H-</v>
          </cell>
          <cell r="B4700" t="str">
            <v>SkidSC-TL</v>
          </cell>
          <cell r="C4700">
            <v>2015</v>
          </cell>
          <cell r="D4700" t="str">
            <v>NELSON</v>
          </cell>
          <cell r="E4700" t="str">
            <v>2H</v>
          </cell>
          <cell r="F4700">
            <v>838</v>
          </cell>
          <cell r="G4700">
            <v>22.911694510739899</v>
          </cell>
        </row>
        <row r="4701">
          <cell r="A4701" t="str">
            <v>SkidSC-TL-NELSON-2H-</v>
          </cell>
          <cell r="B4701" t="str">
            <v>SkidSC-TL</v>
          </cell>
          <cell r="C4701">
            <v>2015</v>
          </cell>
          <cell r="D4701" t="str">
            <v>NELSON</v>
          </cell>
          <cell r="E4701" t="str">
            <v>2H</v>
          </cell>
          <cell r="F4701">
            <v>838</v>
          </cell>
          <cell r="G4701">
            <v>22.911694510739899</v>
          </cell>
        </row>
        <row r="4702">
          <cell r="A4702" t="str">
            <v>SkidSC-TL-NELSON-2L-</v>
          </cell>
          <cell r="B4702" t="str">
            <v>SkidSC-TL</v>
          </cell>
          <cell r="C4702">
            <v>2015</v>
          </cell>
          <cell r="D4702" t="str">
            <v>NELSON</v>
          </cell>
          <cell r="E4702" t="str">
            <v>2L</v>
          </cell>
          <cell r="F4702">
            <v>2592</v>
          </cell>
          <cell r="G4702">
            <v>0.34722222222222199</v>
          </cell>
        </row>
        <row r="4703">
          <cell r="A4703" t="str">
            <v>SkidSC-TL-NELSON-2L-</v>
          </cell>
          <cell r="B4703" t="str">
            <v>SkidSC-TL</v>
          </cell>
          <cell r="C4703">
            <v>2015</v>
          </cell>
          <cell r="D4703" t="str">
            <v>NELSON</v>
          </cell>
          <cell r="E4703" t="str">
            <v>2L</v>
          </cell>
          <cell r="F4703">
            <v>2592</v>
          </cell>
          <cell r="G4703">
            <v>0.34722222222222199</v>
          </cell>
        </row>
        <row r="4704">
          <cell r="A4704" t="str">
            <v>SkidSC-TL-NELSON-2M-</v>
          </cell>
          <cell r="B4704" t="str">
            <v>SkidSC-TL</v>
          </cell>
          <cell r="C4704">
            <v>2015</v>
          </cell>
          <cell r="D4704" t="str">
            <v>NELSON</v>
          </cell>
          <cell r="E4704" t="str">
            <v>2M</v>
          </cell>
          <cell r="F4704">
            <v>1516</v>
          </cell>
          <cell r="G4704">
            <v>0.65963060686015795</v>
          </cell>
        </row>
        <row r="4705">
          <cell r="A4705" t="str">
            <v>SkidSC-TL-NELSON-2M-</v>
          </cell>
          <cell r="B4705" t="str">
            <v>SkidSC-TL</v>
          </cell>
          <cell r="C4705">
            <v>2015</v>
          </cell>
          <cell r="D4705" t="str">
            <v>NELSON</v>
          </cell>
          <cell r="E4705" t="str">
            <v>2M</v>
          </cell>
          <cell r="F4705">
            <v>1516</v>
          </cell>
          <cell r="G4705">
            <v>0.65963060686015795</v>
          </cell>
        </row>
        <row r="4706">
          <cell r="A4706" t="str">
            <v>SkidSC-TL-NELSON-3-</v>
          </cell>
          <cell r="B4706" t="str">
            <v>SkidSC-TL</v>
          </cell>
          <cell r="C4706">
            <v>2015</v>
          </cell>
          <cell r="D4706" t="str">
            <v>NELSON</v>
          </cell>
          <cell r="E4706">
            <v>3</v>
          </cell>
          <cell r="F4706">
            <v>4373</v>
          </cell>
          <cell r="G4706">
            <v>0.89183626800823201</v>
          </cell>
        </row>
        <row r="4707">
          <cell r="A4707" t="str">
            <v>SkidSC-TL-NELSON-3-</v>
          </cell>
          <cell r="B4707" t="str">
            <v>SkidSC-TL</v>
          </cell>
          <cell r="C4707">
            <v>2015</v>
          </cell>
          <cell r="D4707" t="str">
            <v>NELSON</v>
          </cell>
          <cell r="E4707">
            <v>3</v>
          </cell>
          <cell r="F4707">
            <v>4373</v>
          </cell>
          <cell r="G4707">
            <v>0.89183626800823201</v>
          </cell>
        </row>
        <row r="4708">
          <cell r="A4708" t="str">
            <v>SkidSC-TL-NELSON-4-</v>
          </cell>
          <cell r="B4708" t="str">
            <v>SkidSC-TL</v>
          </cell>
          <cell r="C4708">
            <v>2015</v>
          </cell>
          <cell r="D4708" t="str">
            <v>NELSON</v>
          </cell>
          <cell r="E4708">
            <v>4</v>
          </cell>
          <cell r="F4708">
            <v>46494</v>
          </cell>
          <cell r="G4708">
            <v>0.44952036821955499</v>
          </cell>
        </row>
        <row r="4709">
          <cell r="A4709" t="str">
            <v>SkidSC-TL-NELSON-4-</v>
          </cell>
          <cell r="B4709" t="str">
            <v>SkidSC-TL</v>
          </cell>
          <cell r="C4709">
            <v>2015</v>
          </cell>
          <cell r="D4709" t="str">
            <v>NELSON</v>
          </cell>
          <cell r="E4709">
            <v>4</v>
          </cell>
          <cell r="F4709">
            <v>46494</v>
          </cell>
          <cell r="G4709">
            <v>0.44952036821955499</v>
          </cell>
        </row>
        <row r="4710">
          <cell r="A4710" t="str">
            <v>SkidSC-TL-NELSON-5-</v>
          </cell>
          <cell r="B4710" t="str">
            <v>SkidSC-TL</v>
          </cell>
          <cell r="C4710">
            <v>2015</v>
          </cell>
          <cell r="D4710" t="str">
            <v>NELSON</v>
          </cell>
          <cell r="E4710">
            <v>5</v>
          </cell>
          <cell r="F4710">
            <v>62</v>
          </cell>
          <cell r="G4710">
            <v>0</v>
          </cell>
        </row>
        <row r="4711">
          <cell r="A4711" t="str">
            <v>SkidSC-TL-NELSON-5-</v>
          </cell>
          <cell r="B4711" t="str">
            <v>SkidSC-TL</v>
          </cell>
          <cell r="C4711">
            <v>2015</v>
          </cell>
          <cell r="D4711" t="str">
            <v>NELSON</v>
          </cell>
          <cell r="E4711">
            <v>5</v>
          </cell>
          <cell r="F4711">
            <v>62</v>
          </cell>
          <cell r="G4711">
            <v>0</v>
          </cell>
        </row>
        <row r="4712">
          <cell r="A4712" t="str">
            <v>SkidSC-TL-NELSON-All-</v>
          </cell>
          <cell r="B4712" t="str">
            <v>SkidSC-TL</v>
          </cell>
          <cell r="C4712">
            <v>2015</v>
          </cell>
          <cell r="D4712" t="str">
            <v>NELSON</v>
          </cell>
          <cell r="E4712" t="str">
            <v>All</v>
          </cell>
          <cell r="F4712">
            <v>76862</v>
          </cell>
          <cell r="G4712">
            <v>2.31583877598813</v>
          </cell>
        </row>
        <row r="4713">
          <cell r="A4713" t="str">
            <v>SkidSC-TL-NELSON-All-</v>
          </cell>
          <cell r="B4713" t="str">
            <v>SkidSC-TL</v>
          </cell>
          <cell r="C4713">
            <v>2015</v>
          </cell>
          <cell r="D4713" t="str">
            <v>NELSON</v>
          </cell>
          <cell r="E4713" t="str">
            <v>All</v>
          </cell>
          <cell r="F4713">
            <v>76862</v>
          </cell>
          <cell r="G4713">
            <v>2.31583877598813</v>
          </cell>
        </row>
        <row r="4714">
          <cell r="A4714" t="str">
            <v>SkidSC-TL-NORTHLAND-1-</v>
          </cell>
          <cell r="B4714" t="str">
            <v>SkidSC-TL</v>
          </cell>
          <cell r="C4714">
            <v>2015</v>
          </cell>
          <cell r="D4714" t="str">
            <v>NORTHLAND</v>
          </cell>
          <cell r="E4714">
            <v>1</v>
          </cell>
          <cell r="F4714">
            <v>786</v>
          </cell>
          <cell r="G4714">
            <v>19.974554707379099</v>
          </cell>
        </row>
        <row r="4715">
          <cell r="A4715" t="str">
            <v>SkidSC-TL-NORTHLAND-1-</v>
          </cell>
          <cell r="B4715" t="str">
            <v>SkidSC-TL</v>
          </cell>
          <cell r="C4715">
            <v>2015</v>
          </cell>
          <cell r="D4715" t="str">
            <v>NORTHLAND</v>
          </cell>
          <cell r="E4715">
            <v>1</v>
          </cell>
          <cell r="F4715">
            <v>786</v>
          </cell>
          <cell r="G4715">
            <v>19.974554707379099</v>
          </cell>
        </row>
        <row r="4716">
          <cell r="A4716" t="str">
            <v>SkidSC-TL-NORTHLAND-2-</v>
          </cell>
          <cell r="B4716" t="str">
            <v>SkidSC-TL</v>
          </cell>
          <cell r="C4716">
            <v>2015</v>
          </cell>
          <cell r="D4716" t="str">
            <v>NORTHLAND</v>
          </cell>
          <cell r="E4716">
            <v>2</v>
          </cell>
          <cell r="F4716">
            <v>34588</v>
          </cell>
          <cell r="G4716">
            <v>8.7486989707412999</v>
          </cell>
        </row>
        <row r="4717">
          <cell r="A4717" t="str">
            <v>SkidSC-TL-NORTHLAND-2-</v>
          </cell>
          <cell r="B4717" t="str">
            <v>SkidSC-TL</v>
          </cell>
          <cell r="C4717">
            <v>2015</v>
          </cell>
          <cell r="D4717" t="str">
            <v>NORTHLAND</v>
          </cell>
          <cell r="E4717">
            <v>2</v>
          </cell>
          <cell r="F4717">
            <v>34588</v>
          </cell>
          <cell r="G4717">
            <v>8.7486989707412999</v>
          </cell>
        </row>
        <row r="4718">
          <cell r="A4718" t="str">
            <v>SkidSC-TL-NORTHLAND-2H-</v>
          </cell>
          <cell r="B4718" t="str">
            <v>SkidSC-TL</v>
          </cell>
          <cell r="C4718">
            <v>2015</v>
          </cell>
          <cell r="D4718" t="str">
            <v>NORTHLAND</v>
          </cell>
          <cell r="E4718" t="str">
            <v>2H</v>
          </cell>
          <cell r="F4718">
            <v>3686</v>
          </cell>
          <cell r="G4718">
            <v>20.645686380900699</v>
          </cell>
        </row>
        <row r="4719">
          <cell r="A4719" t="str">
            <v>SkidSC-TL-NORTHLAND-2H-</v>
          </cell>
          <cell r="B4719" t="str">
            <v>SkidSC-TL</v>
          </cell>
          <cell r="C4719">
            <v>2015</v>
          </cell>
          <cell r="D4719" t="str">
            <v>NORTHLAND</v>
          </cell>
          <cell r="E4719" t="str">
            <v>2H</v>
          </cell>
          <cell r="F4719">
            <v>3686</v>
          </cell>
          <cell r="G4719">
            <v>20.645686380900699</v>
          </cell>
        </row>
        <row r="4720">
          <cell r="A4720" t="str">
            <v>SkidSC-TL-NORTHLAND-2L-</v>
          </cell>
          <cell r="B4720" t="str">
            <v>SkidSC-TL</v>
          </cell>
          <cell r="C4720">
            <v>2015</v>
          </cell>
          <cell r="D4720" t="str">
            <v>NORTHLAND</v>
          </cell>
          <cell r="E4720" t="str">
            <v>2L</v>
          </cell>
          <cell r="F4720">
            <v>8718</v>
          </cell>
          <cell r="G4720">
            <v>1.19293415921083</v>
          </cell>
        </row>
        <row r="4721">
          <cell r="A4721" t="str">
            <v>SkidSC-TL-NORTHLAND-2L-</v>
          </cell>
          <cell r="B4721" t="str">
            <v>SkidSC-TL</v>
          </cell>
          <cell r="C4721">
            <v>2015</v>
          </cell>
          <cell r="D4721" t="str">
            <v>NORTHLAND</v>
          </cell>
          <cell r="E4721" t="str">
            <v>2L</v>
          </cell>
          <cell r="F4721">
            <v>8718</v>
          </cell>
          <cell r="G4721">
            <v>1.19293415921083</v>
          </cell>
        </row>
        <row r="4722">
          <cell r="A4722" t="str">
            <v>SkidSC-TL-NORTHLAND-2M-</v>
          </cell>
          <cell r="B4722" t="str">
            <v>SkidSC-TL</v>
          </cell>
          <cell r="C4722">
            <v>2015</v>
          </cell>
          <cell r="D4722" t="str">
            <v>NORTHLAND</v>
          </cell>
          <cell r="E4722" t="str">
            <v>2M</v>
          </cell>
          <cell r="F4722">
            <v>2942</v>
          </cell>
          <cell r="G4722">
            <v>3.2630863358259701</v>
          </cell>
        </row>
        <row r="4723">
          <cell r="A4723" t="str">
            <v>SkidSC-TL-NORTHLAND-2M-</v>
          </cell>
          <cell r="B4723" t="str">
            <v>SkidSC-TL</v>
          </cell>
          <cell r="C4723">
            <v>2015</v>
          </cell>
          <cell r="D4723" t="str">
            <v>NORTHLAND</v>
          </cell>
          <cell r="E4723" t="str">
            <v>2M</v>
          </cell>
          <cell r="F4723">
            <v>2942</v>
          </cell>
          <cell r="G4723">
            <v>3.2630863358259701</v>
          </cell>
        </row>
        <row r="4724">
          <cell r="A4724" t="str">
            <v>SkidSC-TL-NORTHLAND-3-</v>
          </cell>
          <cell r="B4724" t="str">
            <v>SkidSC-TL</v>
          </cell>
          <cell r="C4724">
            <v>2015</v>
          </cell>
          <cell r="D4724" t="str">
            <v>NORTHLAND</v>
          </cell>
          <cell r="E4724">
            <v>3</v>
          </cell>
          <cell r="F4724">
            <v>12150</v>
          </cell>
          <cell r="G4724">
            <v>3.3168724279835402</v>
          </cell>
        </row>
        <row r="4725">
          <cell r="A4725" t="str">
            <v>SkidSC-TL-NORTHLAND-3-</v>
          </cell>
          <cell r="B4725" t="str">
            <v>SkidSC-TL</v>
          </cell>
          <cell r="C4725">
            <v>2015</v>
          </cell>
          <cell r="D4725" t="str">
            <v>NORTHLAND</v>
          </cell>
          <cell r="E4725">
            <v>3</v>
          </cell>
          <cell r="F4725">
            <v>12150</v>
          </cell>
          <cell r="G4725">
            <v>3.3168724279835402</v>
          </cell>
        </row>
        <row r="4726">
          <cell r="A4726" t="str">
            <v>SkidSC-TL-NORTHLAND-4-</v>
          </cell>
          <cell r="B4726" t="str">
            <v>SkidSC-TL</v>
          </cell>
          <cell r="C4726">
            <v>2015</v>
          </cell>
          <cell r="D4726" t="str">
            <v>NORTHLAND</v>
          </cell>
          <cell r="E4726">
            <v>4</v>
          </cell>
          <cell r="F4726">
            <v>88758</v>
          </cell>
          <cell r="G4726">
            <v>0.88555397823294801</v>
          </cell>
        </row>
        <row r="4727">
          <cell r="A4727" t="str">
            <v>SkidSC-TL-NORTHLAND-4-</v>
          </cell>
          <cell r="B4727" t="str">
            <v>SkidSC-TL</v>
          </cell>
          <cell r="C4727">
            <v>2015</v>
          </cell>
          <cell r="D4727" t="str">
            <v>NORTHLAND</v>
          </cell>
          <cell r="E4727">
            <v>4</v>
          </cell>
          <cell r="F4727">
            <v>88758</v>
          </cell>
          <cell r="G4727">
            <v>0.88555397823294801</v>
          </cell>
        </row>
        <row r="4728">
          <cell r="A4728" t="str">
            <v>SkidSC-TL-NORTHLAND-5-</v>
          </cell>
          <cell r="B4728" t="str">
            <v>SkidSC-TL</v>
          </cell>
          <cell r="C4728">
            <v>2015</v>
          </cell>
          <cell r="D4728" t="str">
            <v>NORTHLAND</v>
          </cell>
          <cell r="E4728">
            <v>5</v>
          </cell>
          <cell r="F4728">
            <v>298</v>
          </cell>
          <cell r="G4728">
            <v>0</v>
          </cell>
        </row>
        <row r="4729">
          <cell r="A4729" t="str">
            <v>SkidSC-TL-NORTHLAND-5-</v>
          </cell>
          <cell r="B4729" t="str">
            <v>SkidSC-TL</v>
          </cell>
          <cell r="C4729">
            <v>2015</v>
          </cell>
          <cell r="D4729" t="str">
            <v>NORTHLAND</v>
          </cell>
          <cell r="E4729">
            <v>5</v>
          </cell>
          <cell r="F4729">
            <v>298</v>
          </cell>
          <cell r="G4729">
            <v>0</v>
          </cell>
        </row>
        <row r="4730">
          <cell r="A4730" t="str">
            <v>SkidSC-TL-NORTHLAND-All-</v>
          </cell>
          <cell r="B4730" t="str">
            <v>SkidSC-TL</v>
          </cell>
          <cell r="C4730">
            <v>2015</v>
          </cell>
          <cell r="D4730" t="str">
            <v>NORTHLAND</v>
          </cell>
          <cell r="E4730" t="str">
            <v>All</v>
          </cell>
          <cell r="F4730">
            <v>151926</v>
          </cell>
          <cell r="G4730">
            <v>3.51026157471401</v>
          </cell>
        </row>
        <row r="4731">
          <cell r="A4731" t="str">
            <v>SkidSC-TL-NORTHLAND-All-</v>
          </cell>
          <cell r="B4731" t="str">
            <v>SkidSC-TL</v>
          </cell>
          <cell r="C4731">
            <v>2015</v>
          </cell>
          <cell r="D4731" t="str">
            <v>NORTHLAND</v>
          </cell>
          <cell r="E4731" t="str">
            <v>All</v>
          </cell>
          <cell r="F4731">
            <v>151926</v>
          </cell>
          <cell r="G4731">
            <v>3.51026157471401</v>
          </cell>
        </row>
        <row r="4732">
          <cell r="A4732" t="str">
            <v>SkidSC-TL-NTH CANTERBURY-1-</v>
          </cell>
          <cell r="B4732" t="str">
            <v>SkidSC-TL</v>
          </cell>
          <cell r="C4732">
            <v>2015</v>
          </cell>
          <cell r="D4732" t="str">
            <v>NTH CANTERBURY</v>
          </cell>
          <cell r="E4732">
            <v>1</v>
          </cell>
          <cell r="F4732">
            <v>1208</v>
          </cell>
          <cell r="G4732">
            <v>46.0264900662252</v>
          </cell>
        </row>
        <row r="4733">
          <cell r="A4733" t="str">
            <v>SkidSC-TL-NTH CANTERBURY-1-</v>
          </cell>
          <cell r="B4733" t="str">
            <v>SkidSC-TL</v>
          </cell>
          <cell r="C4733">
            <v>2015</v>
          </cell>
          <cell r="D4733" t="str">
            <v>NTH CANTERBURY</v>
          </cell>
          <cell r="E4733">
            <v>1</v>
          </cell>
          <cell r="F4733">
            <v>1208</v>
          </cell>
          <cell r="G4733">
            <v>46.0264900662252</v>
          </cell>
        </row>
        <row r="4734">
          <cell r="A4734" t="str">
            <v>SkidSC-TL-NTH CANTERBURY-2-</v>
          </cell>
          <cell r="B4734" t="str">
            <v>SkidSC-TL</v>
          </cell>
          <cell r="C4734">
            <v>2015</v>
          </cell>
          <cell r="D4734" t="str">
            <v>NTH CANTERBURY</v>
          </cell>
          <cell r="E4734">
            <v>2</v>
          </cell>
          <cell r="F4734">
            <v>23350</v>
          </cell>
          <cell r="G4734">
            <v>8.1584582441113493</v>
          </cell>
        </row>
        <row r="4735">
          <cell r="A4735" t="str">
            <v>SkidSC-TL-NTH CANTERBURY-2-</v>
          </cell>
          <cell r="B4735" t="str">
            <v>SkidSC-TL</v>
          </cell>
          <cell r="C4735">
            <v>2015</v>
          </cell>
          <cell r="D4735" t="str">
            <v>NTH CANTERBURY</v>
          </cell>
          <cell r="E4735">
            <v>2</v>
          </cell>
          <cell r="F4735">
            <v>23350</v>
          </cell>
          <cell r="G4735">
            <v>8.1584582441113493</v>
          </cell>
        </row>
        <row r="4736">
          <cell r="A4736" t="str">
            <v>SkidSC-TL-NTH CANTERBURY-2H-</v>
          </cell>
          <cell r="B4736" t="str">
            <v>SkidSC-TL</v>
          </cell>
          <cell r="C4736">
            <v>2015</v>
          </cell>
          <cell r="D4736" t="str">
            <v>NTH CANTERBURY</v>
          </cell>
          <cell r="E4736" t="str">
            <v>2H</v>
          </cell>
          <cell r="F4736">
            <v>3287</v>
          </cell>
          <cell r="G4736">
            <v>27.289321569820501</v>
          </cell>
        </row>
        <row r="4737">
          <cell r="A4737" t="str">
            <v>SkidSC-TL-NTH CANTERBURY-2H-</v>
          </cell>
          <cell r="B4737" t="str">
            <v>SkidSC-TL</v>
          </cell>
          <cell r="C4737">
            <v>2015</v>
          </cell>
          <cell r="D4737" t="str">
            <v>NTH CANTERBURY</v>
          </cell>
          <cell r="E4737" t="str">
            <v>2H</v>
          </cell>
          <cell r="F4737">
            <v>3287</v>
          </cell>
          <cell r="G4737">
            <v>27.289321569820501</v>
          </cell>
        </row>
        <row r="4738">
          <cell r="A4738" t="str">
            <v>SkidSC-TL-NTH CANTERBURY-2L-</v>
          </cell>
          <cell r="B4738" t="str">
            <v>SkidSC-TL</v>
          </cell>
          <cell r="C4738">
            <v>2015</v>
          </cell>
          <cell r="D4738" t="str">
            <v>NTH CANTERBURY</v>
          </cell>
          <cell r="E4738" t="str">
            <v>2L</v>
          </cell>
          <cell r="F4738">
            <v>3085</v>
          </cell>
          <cell r="G4738">
            <v>9.7244732576985002E-2</v>
          </cell>
        </row>
        <row r="4739">
          <cell r="A4739" t="str">
            <v>SkidSC-TL-NTH CANTERBURY-2L-</v>
          </cell>
          <cell r="B4739" t="str">
            <v>SkidSC-TL</v>
          </cell>
          <cell r="C4739">
            <v>2015</v>
          </cell>
          <cell r="D4739" t="str">
            <v>NTH CANTERBURY</v>
          </cell>
          <cell r="E4739" t="str">
            <v>2L</v>
          </cell>
          <cell r="F4739">
            <v>3085</v>
          </cell>
          <cell r="G4739">
            <v>9.7244732576985002E-2</v>
          </cell>
        </row>
        <row r="4740">
          <cell r="A4740" t="str">
            <v>SkidSC-TL-NTH CANTERBURY-2M-</v>
          </cell>
          <cell r="B4740" t="str">
            <v>SkidSC-TL</v>
          </cell>
          <cell r="C4740">
            <v>2015</v>
          </cell>
          <cell r="D4740" t="str">
            <v>NTH CANTERBURY</v>
          </cell>
          <cell r="E4740" t="str">
            <v>2M</v>
          </cell>
          <cell r="F4740">
            <v>1376</v>
          </cell>
          <cell r="G4740">
            <v>1.3808139534883701</v>
          </cell>
        </row>
        <row r="4741">
          <cell r="A4741" t="str">
            <v>SkidSC-TL-NTH CANTERBURY-2M-</v>
          </cell>
          <cell r="B4741" t="str">
            <v>SkidSC-TL</v>
          </cell>
          <cell r="C4741">
            <v>2015</v>
          </cell>
          <cell r="D4741" t="str">
            <v>NTH CANTERBURY</v>
          </cell>
          <cell r="E4741" t="str">
            <v>2M</v>
          </cell>
          <cell r="F4741">
            <v>1376</v>
          </cell>
          <cell r="G4741">
            <v>1.3808139534883701</v>
          </cell>
        </row>
        <row r="4742">
          <cell r="A4742" t="str">
            <v>SkidSC-TL-NTH CANTERBURY-3-</v>
          </cell>
          <cell r="B4742" t="str">
            <v>SkidSC-TL</v>
          </cell>
          <cell r="C4742">
            <v>2015</v>
          </cell>
          <cell r="D4742" t="str">
            <v>NTH CANTERBURY</v>
          </cell>
          <cell r="E4742">
            <v>3</v>
          </cell>
          <cell r="F4742">
            <v>7514</v>
          </cell>
          <cell r="G4742">
            <v>0.90497737556560998</v>
          </cell>
        </row>
        <row r="4743">
          <cell r="A4743" t="str">
            <v>SkidSC-TL-NTH CANTERBURY-3-</v>
          </cell>
          <cell r="B4743" t="str">
            <v>SkidSC-TL</v>
          </cell>
          <cell r="C4743">
            <v>2015</v>
          </cell>
          <cell r="D4743" t="str">
            <v>NTH CANTERBURY</v>
          </cell>
          <cell r="E4743">
            <v>3</v>
          </cell>
          <cell r="F4743">
            <v>7514</v>
          </cell>
          <cell r="G4743">
            <v>0.90497737556560998</v>
          </cell>
        </row>
        <row r="4744">
          <cell r="A4744" t="str">
            <v>SkidSC-TL-NTH CANTERBURY-4-</v>
          </cell>
          <cell r="B4744" t="str">
            <v>SkidSC-TL</v>
          </cell>
          <cell r="C4744">
            <v>2015</v>
          </cell>
          <cell r="D4744" t="str">
            <v>NTH CANTERBURY</v>
          </cell>
          <cell r="E4744">
            <v>4</v>
          </cell>
          <cell r="F4744">
            <v>107625</v>
          </cell>
          <cell r="G4744">
            <v>0.359581881533101</v>
          </cell>
        </row>
        <row r="4745">
          <cell r="A4745" t="str">
            <v>SkidSC-TL-NTH CANTERBURY-4-</v>
          </cell>
          <cell r="B4745" t="str">
            <v>SkidSC-TL</v>
          </cell>
          <cell r="C4745">
            <v>2015</v>
          </cell>
          <cell r="D4745" t="str">
            <v>NTH CANTERBURY</v>
          </cell>
          <cell r="E4745">
            <v>4</v>
          </cell>
          <cell r="F4745">
            <v>107625</v>
          </cell>
          <cell r="G4745">
            <v>0.359581881533101</v>
          </cell>
        </row>
        <row r="4746">
          <cell r="A4746" t="str">
            <v>SkidSC-TL-NTH CANTERBURY-5-</v>
          </cell>
          <cell r="B4746" t="str">
            <v>SkidSC-TL</v>
          </cell>
          <cell r="C4746">
            <v>2015</v>
          </cell>
          <cell r="D4746" t="str">
            <v>NTH CANTERBURY</v>
          </cell>
          <cell r="E4746">
            <v>5</v>
          </cell>
          <cell r="F4746">
            <v>7640</v>
          </cell>
          <cell r="G4746">
            <v>2.6178010471204001E-2</v>
          </cell>
        </row>
        <row r="4747">
          <cell r="A4747" t="str">
            <v>SkidSC-TL-NTH CANTERBURY-5-</v>
          </cell>
          <cell r="B4747" t="str">
            <v>SkidSC-TL</v>
          </cell>
          <cell r="C4747">
            <v>2015</v>
          </cell>
          <cell r="D4747" t="str">
            <v>NTH CANTERBURY</v>
          </cell>
          <cell r="E4747">
            <v>5</v>
          </cell>
          <cell r="F4747">
            <v>7640</v>
          </cell>
          <cell r="G4747">
            <v>2.6178010471204001E-2</v>
          </cell>
        </row>
        <row r="4748">
          <cell r="A4748" t="str">
            <v>SkidSC-TL-NTH CANTERBURY-All-</v>
          </cell>
          <cell r="B4748" t="str">
            <v>SkidSC-TL</v>
          </cell>
          <cell r="C4748">
            <v>2015</v>
          </cell>
          <cell r="D4748" t="str">
            <v>NTH CANTERBURY</v>
          </cell>
          <cell r="E4748" t="str">
            <v>All</v>
          </cell>
          <cell r="F4748">
            <v>155085</v>
          </cell>
          <cell r="G4748">
            <v>2.4741270915949301</v>
          </cell>
        </row>
        <row r="4749">
          <cell r="A4749" t="str">
            <v>SkidSC-TL-NTH CANTERBURY-All-</v>
          </cell>
          <cell r="B4749" t="str">
            <v>SkidSC-TL</v>
          </cell>
          <cell r="C4749">
            <v>2015</v>
          </cell>
          <cell r="D4749" t="str">
            <v>NTH CANTERBURY</v>
          </cell>
          <cell r="E4749" t="str">
            <v>All</v>
          </cell>
          <cell r="F4749">
            <v>155085</v>
          </cell>
          <cell r="G4749">
            <v>2.4741270915949301</v>
          </cell>
        </row>
        <row r="4750">
          <cell r="A4750" t="str">
            <v>SkidSC-TL-OTAGO CENTRAL-1-</v>
          </cell>
          <cell r="B4750" t="str">
            <v>SkidSC-TL</v>
          </cell>
          <cell r="C4750">
            <v>2015</v>
          </cell>
          <cell r="D4750" t="str">
            <v>OTAGO CENTRAL</v>
          </cell>
          <cell r="E4750">
            <v>1</v>
          </cell>
          <cell r="F4750">
            <v>392</v>
          </cell>
          <cell r="G4750">
            <v>40.561224489795897</v>
          </cell>
        </row>
        <row r="4751">
          <cell r="A4751" t="str">
            <v>SkidSC-TL-OTAGO CENTRAL-1-</v>
          </cell>
          <cell r="B4751" t="str">
            <v>SkidSC-TL</v>
          </cell>
          <cell r="C4751">
            <v>2015</v>
          </cell>
          <cell r="D4751" t="str">
            <v>OTAGO CENTRAL</v>
          </cell>
          <cell r="E4751">
            <v>1</v>
          </cell>
          <cell r="F4751">
            <v>392</v>
          </cell>
          <cell r="G4751">
            <v>40.561224489795897</v>
          </cell>
        </row>
        <row r="4752">
          <cell r="A4752" t="str">
            <v>SkidSC-TL-OTAGO CENTRAL-2-</v>
          </cell>
          <cell r="B4752" t="str">
            <v>SkidSC-TL</v>
          </cell>
          <cell r="C4752">
            <v>2015</v>
          </cell>
          <cell r="D4752" t="str">
            <v>OTAGO CENTRAL</v>
          </cell>
          <cell r="E4752">
            <v>2</v>
          </cell>
          <cell r="F4752">
            <v>17526</v>
          </cell>
          <cell r="G4752">
            <v>1.5063334474495</v>
          </cell>
        </row>
        <row r="4753">
          <cell r="A4753" t="str">
            <v>SkidSC-TL-OTAGO CENTRAL-2-</v>
          </cell>
          <cell r="B4753" t="str">
            <v>SkidSC-TL</v>
          </cell>
          <cell r="C4753">
            <v>2015</v>
          </cell>
          <cell r="D4753" t="str">
            <v>OTAGO CENTRAL</v>
          </cell>
          <cell r="E4753">
            <v>2</v>
          </cell>
          <cell r="F4753">
            <v>17526</v>
          </cell>
          <cell r="G4753">
            <v>1.5063334474495</v>
          </cell>
        </row>
        <row r="4754">
          <cell r="A4754" t="str">
            <v>SkidSC-TL-OTAGO CENTRAL-2H-</v>
          </cell>
          <cell r="B4754" t="str">
            <v>SkidSC-TL</v>
          </cell>
          <cell r="C4754">
            <v>2015</v>
          </cell>
          <cell r="D4754" t="str">
            <v>OTAGO CENTRAL</v>
          </cell>
          <cell r="E4754" t="str">
            <v>2H</v>
          </cell>
          <cell r="F4754">
            <v>1807</v>
          </cell>
          <cell r="G4754">
            <v>19.037078029883801</v>
          </cell>
        </row>
        <row r="4755">
          <cell r="A4755" t="str">
            <v>SkidSC-TL-OTAGO CENTRAL-2H-</v>
          </cell>
          <cell r="B4755" t="str">
            <v>SkidSC-TL</v>
          </cell>
          <cell r="C4755">
            <v>2015</v>
          </cell>
          <cell r="D4755" t="str">
            <v>OTAGO CENTRAL</v>
          </cell>
          <cell r="E4755" t="str">
            <v>2H</v>
          </cell>
          <cell r="F4755">
            <v>1807</v>
          </cell>
          <cell r="G4755">
            <v>19.037078029883801</v>
          </cell>
        </row>
        <row r="4756">
          <cell r="A4756" t="str">
            <v>SkidSC-TL-OTAGO CENTRAL-2L-</v>
          </cell>
          <cell r="B4756" t="str">
            <v>SkidSC-TL</v>
          </cell>
          <cell r="C4756">
            <v>2015</v>
          </cell>
          <cell r="D4756" t="str">
            <v>OTAGO CENTRAL</v>
          </cell>
          <cell r="E4756" t="str">
            <v>2L</v>
          </cell>
          <cell r="F4756">
            <v>2350</v>
          </cell>
          <cell r="G4756">
            <v>0</v>
          </cell>
        </row>
        <row r="4757">
          <cell r="A4757" t="str">
            <v>SkidSC-TL-OTAGO CENTRAL-2L-</v>
          </cell>
          <cell r="B4757" t="str">
            <v>SkidSC-TL</v>
          </cell>
          <cell r="C4757">
            <v>2015</v>
          </cell>
          <cell r="D4757" t="str">
            <v>OTAGO CENTRAL</v>
          </cell>
          <cell r="E4757" t="str">
            <v>2L</v>
          </cell>
          <cell r="F4757">
            <v>2350</v>
          </cell>
          <cell r="G4757">
            <v>0</v>
          </cell>
        </row>
        <row r="4758">
          <cell r="A4758" t="str">
            <v>SkidSC-TL-OTAGO CENTRAL-2M-</v>
          </cell>
          <cell r="B4758" t="str">
            <v>SkidSC-TL</v>
          </cell>
          <cell r="C4758">
            <v>2015</v>
          </cell>
          <cell r="D4758" t="str">
            <v>OTAGO CENTRAL</v>
          </cell>
          <cell r="E4758" t="str">
            <v>2M</v>
          </cell>
          <cell r="F4758">
            <v>244</v>
          </cell>
          <cell r="G4758">
            <v>0.40983606557377</v>
          </cell>
        </row>
        <row r="4759">
          <cell r="A4759" t="str">
            <v>SkidSC-TL-OTAGO CENTRAL-2M-</v>
          </cell>
          <cell r="B4759" t="str">
            <v>SkidSC-TL</v>
          </cell>
          <cell r="C4759">
            <v>2015</v>
          </cell>
          <cell r="D4759" t="str">
            <v>OTAGO CENTRAL</v>
          </cell>
          <cell r="E4759" t="str">
            <v>2M</v>
          </cell>
          <cell r="F4759">
            <v>244</v>
          </cell>
          <cell r="G4759">
            <v>0.40983606557377</v>
          </cell>
        </row>
        <row r="4760">
          <cell r="A4760" t="str">
            <v>SkidSC-TL-OTAGO CENTRAL-3-</v>
          </cell>
          <cell r="B4760" t="str">
            <v>SkidSC-TL</v>
          </cell>
          <cell r="C4760">
            <v>2015</v>
          </cell>
          <cell r="D4760" t="str">
            <v>OTAGO CENTRAL</v>
          </cell>
          <cell r="E4760">
            <v>3</v>
          </cell>
          <cell r="F4760">
            <v>6351</v>
          </cell>
          <cell r="G4760">
            <v>0.66131317902692399</v>
          </cell>
        </row>
        <row r="4761">
          <cell r="A4761" t="str">
            <v>SkidSC-TL-OTAGO CENTRAL-3-</v>
          </cell>
          <cell r="B4761" t="str">
            <v>SkidSC-TL</v>
          </cell>
          <cell r="C4761">
            <v>2015</v>
          </cell>
          <cell r="D4761" t="str">
            <v>OTAGO CENTRAL</v>
          </cell>
          <cell r="E4761">
            <v>3</v>
          </cell>
          <cell r="F4761">
            <v>6351</v>
          </cell>
          <cell r="G4761">
            <v>0.66131317902692399</v>
          </cell>
        </row>
        <row r="4762">
          <cell r="A4762" t="str">
            <v>SkidSC-TL-OTAGO CENTRAL-4-</v>
          </cell>
          <cell r="B4762" t="str">
            <v>SkidSC-TL</v>
          </cell>
          <cell r="C4762">
            <v>2015</v>
          </cell>
          <cell r="D4762" t="str">
            <v>OTAGO CENTRAL</v>
          </cell>
          <cell r="E4762">
            <v>4</v>
          </cell>
          <cell r="F4762">
            <v>78534</v>
          </cell>
          <cell r="G4762">
            <v>0.42020016808006699</v>
          </cell>
        </row>
        <row r="4763">
          <cell r="A4763" t="str">
            <v>SkidSC-TL-OTAGO CENTRAL-4-</v>
          </cell>
          <cell r="B4763" t="str">
            <v>SkidSC-TL</v>
          </cell>
          <cell r="C4763">
            <v>2015</v>
          </cell>
          <cell r="D4763" t="str">
            <v>OTAGO CENTRAL</v>
          </cell>
          <cell r="E4763">
            <v>4</v>
          </cell>
          <cell r="F4763">
            <v>78534</v>
          </cell>
          <cell r="G4763">
            <v>0.42020016808006699</v>
          </cell>
        </row>
        <row r="4764">
          <cell r="A4764" t="str">
            <v>SkidSC-TL-OTAGO CENTRAL-All-</v>
          </cell>
          <cell r="B4764" t="str">
            <v>SkidSC-TL</v>
          </cell>
          <cell r="C4764">
            <v>2015</v>
          </cell>
          <cell r="D4764" t="str">
            <v>OTAGO CENTRAL</v>
          </cell>
          <cell r="E4764" t="str">
            <v>All</v>
          </cell>
          <cell r="F4764">
            <v>107204</v>
          </cell>
          <cell r="G4764">
            <v>1.0633931569717501</v>
          </cell>
        </row>
        <row r="4765">
          <cell r="A4765" t="str">
            <v>SkidSC-TL-OTAGO CENTRAL-All-</v>
          </cell>
          <cell r="B4765" t="str">
            <v>SkidSC-TL</v>
          </cell>
          <cell r="C4765">
            <v>2015</v>
          </cell>
          <cell r="D4765" t="str">
            <v>OTAGO CENTRAL</v>
          </cell>
          <cell r="E4765" t="str">
            <v>All</v>
          </cell>
          <cell r="F4765">
            <v>107204</v>
          </cell>
          <cell r="G4765">
            <v>1.0633931569717501</v>
          </cell>
        </row>
        <row r="4766">
          <cell r="A4766" t="str">
            <v>SkidSC-TL-PSMC005-1-</v>
          </cell>
          <cell r="B4766" t="str">
            <v>SkidSC-TL</v>
          </cell>
          <cell r="C4766">
            <v>2015</v>
          </cell>
          <cell r="D4766" t="str">
            <v>PSMC 005</v>
          </cell>
          <cell r="E4766">
            <v>1</v>
          </cell>
          <cell r="F4766">
            <v>105</v>
          </cell>
          <cell r="G4766">
            <v>54.285714285714299</v>
          </cell>
        </row>
        <row r="4767">
          <cell r="A4767" t="str">
            <v>SkidSC-TL-PSMC005-1-</v>
          </cell>
          <cell r="B4767" t="str">
            <v>SkidSC-TL</v>
          </cell>
          <cell r="C4767">
            <v>2015</v>
          </cell>
          <cell r="D4767" t="str">
            <v>PSMC 005</v>
          </cell>
          <cell r="E4767">
            <v>1</v>
          </cell>
          <cell r="F4767">
            <v>105</v>
          </cell>
          <cell r="G4767">
            <v>54.285714285714299</v>
          </cell>
        </row>
        <row r="4768">
          <cell r="A4768" t="str">
            <v>SkidSC-TL-PSMC005-2-</v>
          </cell>
          <cell r="B4768" t="str">
            <v>SkidSC-TL</v>
          </cell>
          <cell r="C4768">
            <v>2015</v>
          </cell>
          <cell r="D4768" t="str">
            <v>PSMC 005</v>
          </cell>
          <cell r="E4768">
            <v>2</v>
          </cell>
          <cell r="F4768">
            <v>5457</v>
          </cell>
          <cell r="G4768">
            <v>14.9166208539491</v>
          </cell>
        </row>
        <row r="4769">
          <cell r="A4769" t="str">
            <v>SkidSC-TL-PSMC005-2-</v>
          </cell>
          <cell r="B4769" t="str">
            <v>SkidSC-TL</v>
          </cell>
          <cell r="C4769">
            <v>2015</v>
          </cell>
          <cell r="D4769" t="str">
            <v>PSMC 005</v>
          </cell>
          <cell r="E4769">
            <v>2</v>
          </cell>
          <cell r="F4769">
            <v>5457</v>
          </cell>
          <cell r="G4769">
            <v>14.9166208539491</v>
          </cell>
        </row>
        <row r="4770">
          <cell r="A4770" t="str">
            <v>SkidSC-TL-PSMC005-2H-</v>
          </cell>
          <cell r="B4770" t="str">
            <v>SkidSC-TL</v>
          </cell>
          <cell r="C4770">
            <v>2015</v>
          </cell>
          <cell r="D4770" t="str">
            <v>PSMC 005</v>
          </cell>
          <cell r="E4770" t="str">
            <v>2H</v>
          </cell>
          <cell r="F4770">
            <v>836</v>
          </cell>
          <cell r="G4770">
            <v>45.095693779904302</v>
          </cell>
        </row>
        <row r="4771">
          <cell r="A4771" t="str">
            <v>SkidSC-TL-PSMC005-2H-</v>
          </cell>
          <cell r="B4771" t="str">
            <v>SkidSC-TL</v>
          </cell>
          <cell r="C4771">
            <v>2015</v>
          </cell>
          <cell r="D4771" t="str">
            <v>PSMC 005</v>
          </cell>
          <cell r="E4771" t="str">
            <v>2H</v>
          </cell>
          <cell r="F4771">
            <v>836</v>
          </cell>
          <cell r="G4771">
            <v>45.095693779904302</v>
          </cell>
        </row>
        <row r="4772">
          <cell r="A4772" t="str">
            <v>SkidSC-TL-PSMC005-2L-</v>
          </cell>
          <cell r="B4772" t="str">
            <v>SkidSC-TL</v>
          </cell>
          <cell r="C4772">
            <v>2015</v>
          </cell>
          <cell r="D4772" t="str">
            <v>PSMC 005</v>
          </cell>
          <cell r="E4772" t="str">
            <v>2L</v>
          </cell>
          <cell r="F4772">
            <v>1329</v>
          </cell>
          <cell r="G4772">
            <v>0.60195635816403303</v>
          </cell>
        </row>
        <row r="4773">
          <cell r="A4773" t="str">
            <v>SkidSC-TL-PSMC005-2L-</v>
          </cell>
          <cell r="B4773" t="str">
            <v>SkidSC-TL</v>
          </cell>
          <cell r="C4773">
            <v>2015</v>
          </cell>
          <cell r="D4773" t="str">
            <v>PSMC 005</v>
          </cell>
          <cell r="E4773" t="str">
            <v>2L</v>
          </cell>
          <cell r="F4773">
            <v>1329</v>
          </cell>
          <cell r="G4773">
            <v>0.60195635816403303</v>
          </cell>
        </row>
        <row r="4774">
          <cell r="A4774" t="str">
            <v>SkidSC-TL-PSMC005-2M-</v>
          </cell>
          <cell r="B4774" t="str">
            <v>SkidSC-TL</v>
          </cell>
          <cell r="C4774">
            <v>2015</v>
          </cell>
          <cell r="D4774" t="str">
            <v>PSMC 005</v>
          </cell>
          <cell r="E4774" t="str">
            <v>2M</v>
          </cell>
          <cell r="F4774">
            <v>329</v>
          </cell>
          <cell r="G4774">
            <v>0</v>
          </cell>
        </row>
        <row r="4775">
          <cell r="A4775" t="str">
            <v>SkidSC-TL-PSMC005-2M-</v>
          </cell>
          <cell r="B4775" t="str">
            <v>SkidSC-TL</v>
          </cell>
          <cell r="C4775">
            <v>2015</v>
          </cell>
          <cell r="D4775" t="str">
            <v>PSMC 005</v>
          </cell>
          <cell r="E4775" t="str">
            <v>2M</v>
          </cell>
          <cell r="F4775">
            <v>329</v>
          </cell>
          <cell r="G4775">
            <v>0</v>
          </cell>
        </row>
        <row r="4776">
          <cell r="A4776" t="str">
            <v>SkidSC-TL-PSMC005-3-</v>
          </cell>
          <cell r="B4776" t="str">
            <v>SkidSC-TL</v>
          </cell>
          <cell r="C4776">
            <v>2015</v>
          </cell>
          <cell r="D4776" t="str">
            <v>PSMC 005</v>
          </cell>
          <cell r="E4776">
            <v>3</v>
          </cell>
          <cell r="F4776">
            <v>2193</v>
          </cell>
          <cell r="G4776">
            <v>2.46238030095759</v>
          </cell>
        </row>
        <row r="4777">
          <cell r="A4777" t="str">
            <v>SkidSC-TL-PSMC005-3-</v>
          </cell>
          <cell r="B4777" t="str">
            <v>SkidSC-TL</v>
          </cell>
          <cell r="C4777">
            <v>2015</v>
          </cell>
          <cell r="D4777" t="str">
            <v>PSMC 005</v>
          </cell>
          <cell r="E4777">
            <v>3</v>
          </cell>
          <cell r="F4777">
            <v>2193</v>
          </cell>
          <cell r="G4777">
            <v>2.46238030095759</v>
          </cell>
        </row>
        <row r="4778">
          <cell r="A4778" t="str">
            <v>SkidSC-TL-PSMC005-4-</v>
          </cell>
          <cell r="B4778" t="str">
            <v>SkidSC-TL</v>
          </cell>
          <cell r="C4778">
            <v>2015</v>
          </cell>
          <cell r="D4778" t="str">
            <v>PSMC 005</v>
          </cell>
          <cell r="E4778">
            <v>4</v>
          </cell>
          <cell r="F4778">
            <v>12080</v>
          </cell>
          <cell r="G4778">
            <v>1.21688741721854</v>
          </cell>
        </row>
        <row r="4779">
          <cell r="A4779" t="str">
            <v>SkidSC-TL-PSMC005-4-</v>
          </cell>
          <cell r="B4779" t="str">
            <v>SkidSC-TL</v>
          </cell>
          <cell r="C4779">
            <v>2015</v>
          </cell>
          <cell r="D4779" t="str">
            <v>PSMC 005</v>
          </cell>
          <cell r="E4779">
            <v>4</v>
          </cell>
          <cell r="F4779">
            <v>12080</v>
          </cell>
          <cell r="G4779">
            <v>1.21688741721854</v>
          </cell>
        </row>
        <row r="4780">
          <cell r="A4780" t="str">
            <v>SkidSC-TL-PSMC005-5-</v>
          </cell>
          <cell r="B4780" t="str">
            <v>SkidSC-TL</v>
          </cell>
          <cell r="C4780">
            <v>2015</v>
          </cell>
          <cell r="D4780" t="str">
            <v>PSMC 005</v>
          </cell>
          <cell r="E4780">
            <v>5</v>
          </cell>
          <cell r="F4780">
            <v>2</v>
          </cell>
          <cell r="G4780">
            <v>0</v>
          </cell>
        </row>
        <row r="4781">
          <cell r="A4781" t="str">
            <v>SkidSC-TL-PSMC005-5-</v>
          </cell>
          <cell r="B4781" t="str">
            <v>SkidSC-TL</v>
          </cell>
          <cell r="C4781">
            <v>2015</v>
          </cell>
          <cell r="D4781" t="str">
            <v>PSMC 005</v>
          </cell>
          <cell r="E4781">
            <v>5</v>
          </cell>
          <cell r="F4781">
            <v>2</v>
          </cell>
          <cell r="G4781">
            <v>0</v>
          </cell>
        </row>
        <row r="4782">
          <cell r="A4782" t="str">
            <v>SkidSC-TL-PSMC005-All-</v>
          </cell>
          <cell r="B4782" t="str">
            <v>SkidSC-TL</v>
          </cell>
          <cell r="C4782">
            <v>2015</v>
          </cell>
          <cell r="D4782" t="str">
            <v>PSMC 005</v>
          </cell>
          <cell r="E4782" t="str">
            <v>All</v>
          </cell>
          <cell r="F4782">
            <v>22331</v>
          </cell>
          <cell r="G4782">
            <v>6.5245622676996096</v>
          </cell>
        </row>
        <row r="4783">
          <cell r="A4783" t="str">
            <v>SkidSC-TL-PSMC005-All-</v>
          </cell>
          <cell r="B4783" t="str">
            <v>SkidSC-TL</v>
          </cell>
          <cell r="C4783">
            <v>2015</v>
          </cell>
          <cell r="D4783" t="str">
            <v>PSMC 005</v>
          </cell>
          <cell r="E4783" t="str">
            <v>All</v>
          </cell>
          <cell r="F4783">
            <v>22331</v>
          </cell>
          <cell r="G4783">
            <v>6.5245622676996096</v>
          </cell>
        </row>
        <row r="4784">
          <cell r="A4784" t="str">
            <v>SkidSC-TL-PSMC006-1-</v>
          </cell>
          <cell r="B4784" t="str">
            <v>SkidSC-TL</v>
          </cell>
          <cell r="C4784">
            <v>2015</v>
          </cell>
          <cell r="D4784" t="str">
            <v>PSMC 006</v>
          </cell>
          <cell r="E4784">
            <v>1</v>
          </cell>
          <cell r="F4784">
            <v>191</v>
          </cell>
          <cell r="G4784">
            <v>51.308900523560197</v>
          </cell>
        </row>
        <row r="4785">
          <cell r="A4785" t="str">
            <v>SkidSC-TL-PSMC006-1-</v>
          </cell>
          <cell r="B4785" t="str">
            <v>SkidSC-TL</v>
          </cell>
          <cell r="C4785">
            <v>2015</v>
          </cell>
          <cell r="D4785" t="str">
            <v>PSMC 006</v>
          </cell>
          <cell r="E4785">
            <v>1</v>
          </cell>
          <cell r="F4785">
            <v>191</v>
          </cell>
          <cell r="G4785">
            <v>51.308900523560197</v>
          </cell>
        </row>
        <row r="4786">
          <cell r="A4786" t="str">
            <v>SkidSC-TL-PSMC006-2-</v>
          </cell>
          <cell r="B4786" t="str">
            <v>SkidSC-TL</v>
          </cell>
          <cell r="C4786">
            <v>2015</v>
          </cell>
          <cell r="D4786" t="str">
            <v>PSMC 006</v>
          </cell>
          <cell r="E4786">
            <v>2</v>
          </cell>
          <cell r="F4786">
            <v>19259</v>
          </cell>
          <cell r="G4786">
            <v>10.7066825899579</v>
          </cell>
        </row>
        <row r="4787">
          <cell r="A4787" t="str">
            <v>SkidSC-TL-PSMC006-2-</v>
          </cell>
          <cell r="B4787" t="str">
            <v>SkidSC-TL</v>
          </cell>
          <cell r="C4787">
            <v>2015</v>
          </cell>
          <cell r="D4787" t="str">
            <v>PSMC 006</v>
          </cell>
          <cell r="E4787">
            <v>2</v>
          </cell>
          <cell r="F4787">
            <v>19259</v>
          </cell>
          <cell r="G4787">
            <v>10.7066825899579</v>
          </cell>
        </row>
        <row r="4788">
          <cell r="A4788" t="str">
            <v>SkidSC-TL-PSMC006-2H-</v>
          </cell>
          <cell r="B4788" t="str">
            <v>SkidSC-TL</v>
          </cell>
          <cell r="C4788">
            <v>2015</v>
          </cell>
          <cell r="D4788" t="str">
            <v>PSMC 006</v>
          </cell>
          <cell r="E4788" t="str">
            <v>2H</v>
          </cell>
          <cell r="F4788">
            <v>2593</v>
          </cell>
          <cell r="G4788">
            <v>44.928654068646402</v>
          </cell>
        </row>
        <row r="4789">
          <cell r="A4789" t="str">
            <v>SkidSC-TL-PSMC006-2H-</v>
          </cell>
          <cell r="B4789" t="str">
            <v>SkidSC-TL</v>
          </cell>
          <cell r="C4789">
            <v>2015</v>
          </cell>
          <cell r="D4789" t="str">
            <v>PSMC 006</v>
          </cell>
          <cell r="E4789" t="str">
            <v>2H</v>
          </cell>
          <cell r="F4789">
            <v>2593</v>
          </cell>
          <cell r="G4789">
            <v>44.928654068646402</v>
          </cell>
        </row>
        <row r="4790">
          <cell r="A4790" t="str">
            <v>SkidSC-TL-PSMC006-2L-</v>
          </cell>
          <cell r="B4790" t="str">
            <v>SkidSC-TL</v>
          </cell>
          <cell r="C4790">
            <v>2015</v>
          </cell>
          <cell r="D4790" t="str">
            <v>PSMC 006</v>
          </cell>
          <cell r="E4790" t="str">
            <v>2L</v>
          </cell>
          <cell r="F4790">
            <v>4008</v>
          </cell>
          <cell r="G4790">
            <v>0.29940119760479</v>
          </cell>
        </row>
        <row r="4791">
          <cell r="A4791" t="str">
            <v>SkidSC-TL-PSMC006-2L-</v>
          </cell>
          <cell r="B4791" t="str">
            <v>SkidSC-TL</v>
          </cell>
          <cell r="C4791">
            <v>2015</v>
          </cell>
          <cell r="D4791" t="str">
            <v>PSMC 006</v>
          </cell>
          <cell r="E4791" t="str">
            <v>2L</v>
          </cell>
          <cell r="F4791">
            <v>4008</v>
          </cell>
          <cell r="G4791">
            <v>0.29940119760479</v>
          </cell>
        </row>
        <row r="4792">
          <cell r="A4792" t="str">
            <v>SkidSC-TL-PSMC006-2M-</v>
          </cell>
          <cell r="B4792" t="str">
            <v>SkidSC-TL</v>
          </cell>
          <cell r="C4792">
            <v>2015</v>
          </cell>
          <cell r="D4792" t="str">
            <v>PSMC 006</v>
          </cell>
          <cell r="E4792" t="str">
            <v>2M</v>
          </cell>
          <cell r="F4792">
            <v>996</v>
          </cell>
          <cell r="G4792">
            <v>0.80321285140562204</v>
          </cell>
        </row>
        <row r="4793">
          <cell r="A4793" t="str">
            <v>SkidSC-TL-PSMC006-2M-</v>
          </cell>
          <cell r="B4793" t="str">
            <v>SkidSC-TL</v>
          </cell>
          <cell r="C4793">
            <v>2015</v>
          </cell>
          <cell r="D4793" t="str">
            <v>PSMC 006</v>
          </cell>
          <cell r="E4793" t="str">
            <v>2M</v>
          </cell>
          <cell r="F4793">
            <v>996</v>
          </cell>
          <cell r="G4793">
            <v>0.80321285140562204</v>
          </cell>
        </row>
        <row r="4794">
          <cell r="A4794" t="str">
            <v>SkidSC-TL-PSMC006-3-</v>
          </cell>
          <cell r="B4794" t="str">
            <v>SkidSC-TL</v>
          </cell>
          <cell r="C4794">
            <v>2015</v>
          </cell>
          <cell r="D4794" t="str">
            <v>PSMC 006</v>
          </cell>
          <cell r="E4794">
            <v>3</v>
          </cell>
          <cell r="F4794">
            <v>4033</v>
          </cell>
          <cell r="G4794">
            <v>2.7274981403421799</v>
          </cell>
        </row>
        <row r="4795">
          <cell r="A4795" t="str">
            <v>SkidSC-TL-PSMC006-3-</v>
          </cell>
          <cell r="B4795" t="str">
            <v>SkidSC-TL</v>
          </cell>
          <cell r="C4795">
            <v>2015</v>
          </cell>
          <cell r="D4795" t="str">
            <v>PSMC 006</v>
          </cell>
          <cell r="E4795">
            <v>3</v>
          </cell>
          <cell r="F4795">
            <v>4033</v>
          </cell>
          <cell r="G4795">
            <v>2.7274981403421799</v>
          </cell>
        </row>
        <row r="4796">
          <cell r="A4796" t="str">
            <v>SkidSC-TL-PSMC006-4-</v>
          </cell>
          <cell r="B4796" t="str">
            <v>SkidSC-TL</v>
          </cell>
          <cell r="C4796">
            <v>2015</v>
          </cell>
          <cell r="D4796" t="str">
            <v>PSMC 006</v>
          </cell>
          <cell r="E4796">
            <v>4</v>
          </cell>
          <cell r="F4796">
            <v>37841</v>
          </cell>
          <cell r="G4796">
            <v>0.42017917074073002</v>
          </cell>
        </row>
        <row r="4797">
          <cell r="A4797" t="str">
            <v>SkidSC-TL-PSMC006-4-</v>
          </cell>
          <cell r="B4797" t="str">
            <v>SkidSC-TL</v>
          </cell>
          <cell r="C4797">
            <v>2015</v>
          </cell>
          <cell r="D4797" t="str">
            <v>PSMC 006</v>
          </cell>
          <cell r="E4797">
            <v>4</v>
          </cell>
          <cell r="F4797">
            <v>37841</v>
          </cell>
          <cell r="G4797">
            <v>0.42017917074073002</v>
          </cell>
        </row>
        <row r="4798">
          <cell r="A4798" t="str">
            <v>SkidSC-TL-PSMC006-All-</v>
          </cell>
          <cell r="B4798" t="str">
            <v>SkidSC-TL</v>
          </cell>
          <cell r="C4798">
            <v>2015</v>
          </cell>
          <cell r="D4798" t="str">
            <v>PSMC 006</v>
          </cell>
          <cell r="E4798" t="str">
            <v>All</v>
          </cell>
          <cell r="F4798">
            <v>68921</v>
          </cell>
          <cell r="G4798">
            <v>5.2436847985374504</v>
          </cell>
        </row>
        <row r="4799">
          <cell r="A4799" t="str">
            <v>SkidSC-TL-PSMC006-All-</v>
          </cell>
          <cell r="B4799" t="str">
            <v>SkidSC-TL</v>
          </cell>
          <cell r="C4799">
            <v>2015</v>
          </cell>
          <cell r="D4799" t="str">
            <v>PSMC 006</v>
          </cell>
          <cell r="E4799" t="str">
            <v>All</v>
          </cell>
          <cell r="F4799">
            <v>68921</v>
          </cell>
          <cell r="G4799">
            <v>5.2436847985374504</v>
          </cell>
        </row>
        <row r="4800">
          <cell r="A4800" t="str">
            <v>SkidSC-TL-ROTORUA DIST-1-</v>
          </cell>
          <cell r="B4800" t="str">
            <v>SkidSC-TL</v>
          </cell>
          <cell r="C4800">
            <v>2015</v>
          </cell>
          <cell r="D4800" t="str">
            <v>ROTORUA DIST</v>
          </cell>
          <cell r="E4800">
            <v>1</v>
          </cell>
          <cell r="F4800">
            <v>345</v>
          </cell>
          <cell r="G4800">
            <v>19.130434782608699</v>
          </cell>
        </row>
        <row r="4801">
          <cell r="A4801" t="str">
            <v>SkidSC-TL-ROTORUA DIST-1-</v>
          </cell>
          <cell r="B4801" t="str">
            <v>SkidSC-TL</v>
          </cell>
          <cell r="C4801">
            <v>2015</v>
          </cell>
          <cell r="D4801" t="str">
            <v>ROTORUA DIST</v>
          </cell>
          <cell r="E4801">
            <v>1</v>
          </cell>
          <cell r="F4801">
            <v>345</v>
          </cell>
          <cell r="G4801">
            <v>19.130434782608699</v>
          </cell>
        </row>
        <row r="4802">
          <cell r="A4802" t="str">
            <v>SkidSC-TL-ROTORUA DIST-2-</v>
          </cell>
          <cell r="B4802" t="str">
            <v>SkidSC-TL</v>
          </cell>
          <cell r="C4802">
            <v>2015</v>
          </cell>
          <cell r="D4802" t="str">
            <v>ROTORUA DIST</v>
          </cell>
          <cell r="E4802">
            <v>2</v>
          </cell>
          <cell r="F4802">
            <v>3755</v>
          </cell>
          <cell r="G4802">
            <v>1.8908122503328899</v>
          </cell>
        </row>
        <row r="4803">
          <cell r="A4803" t="str">
            <v>SkidSC-TL-ROTORUA DIST-2-</v>
          </cell>
          <cell r="B4803" t="str">
            <v>SkidSC-TL</v>
          </cell>
          <cell r="C4803">
            <v>2015</v>
          </cell>
          <cell r="D4803" t="str">
            <v>ROTORUA DIST</v>
          </cell>
          <cell r="E4803">
            <v>2</v>
          </cell>
          <cell r="F4803">
            <v>3755</v>
          </cell>
          <cell r="G4803">
            <v>1.8908122503328899</v>
          </cell>
        </row>
        <row r="4804">
          <cell r="A4804" t="str">
            <v>SkidSC-TL-ROTORUA DIST-2H-</v>
          </cell>
          <cell r="B4804" t="str">
            <v>SkidSC-TL</v>
          </cell>
          <cell r="C4804">
            <v>2015</v>
          </cell>
          <cell r="D4804" t="str">
            <v>ROTORUA DIST</v>
          </cell>
          <cell r="E4804" t="str">
            <v>2H</v>
          </cell>
          <cell r="F4804">
            <v>823</v>
          </cell>
          <cell r="G4804">
            <v>5.71081409477521</v>
          </cell>
        </row>
        <row r="4805">
          <cell r="A4805" t="str">
            <v>SkidSC-TL-ROTORUA DIST-2H-</v>
          </cell>
          <cell r="B4805" t="str">
            <v>SkidSC-TL</v>
          </cell>
          <cell r="C4805">
            <v>2015</v>
          </cell>
          <cell r="D4805" t="str">
            <v>ROTORUA DIST</v>
          </cell>
          <cell r="E4805" t="str">
            <v>2H</v>
          </cell>
          <cell r="F4805">
            <v>823</v>
          </cell>
          <cell r="G4805">
            <v>5.71081409477521</v>
          </cell>
        </row>
        <row r="4806">
          <cell r="A4806" t="str">
            <v>SkidSC-TL-ROTORUA DIST-2L-</v>
          </cell>
          <cell r="B4806" t="str">
            <v>SkidSC-TL</v>
          </cell>
          <cell r="C4806">
            <v>2015</v>
          </cell>
          <cell r="D4806" t="str">
            <v>ROTORUA DIST</v>
          </cell>
          <cell r="E4806" t="str">
            <v>2L</v>
          </cell>
          <cell r="F4806">
            <v>1406</v>
          </cell>
          <cell r="G4806">
            <v>0.142247510668563</v>
          </cell>
        </row>
        <row r="4807">
          <cell r="A4807" t="str">
            <v>SkidSC-TL-ROTORUA DIST-2L-</v>
          </cell>
          <cell r="B4807" t="str">
            <v>SkidSC-TL</v>
          </cell>
          <cell r="C4807">
            <v>2015</v>
          </cell>
          <cell r="D4807" t="str">
            <v>ROTORUA DIST</v>
          </cell>
          <cell r="E4807" t="str">
            <v>2L</v>
          </cell>
          <cell r="F4807">
            <v>1406</v>
          </cell>
          <cell r="G4807">
            <v>0.142247510668563</v>
          </cell>
        </row>
        <row r="4808">
          <cell r="A4808" t="str">
            <v>SkidSC-TL-ROTORUA DIST-2M-</v>
          </cell>
          <cell r="B4808" t="str">
            <v>SkidSC-TL</v>
          </cell>
          <cell r="C4808">
            <v>2015</v>
          </cell>
          <cell r="D4808" t="str">
            <v>ROTORUA DIST</v>
          </cell>
          <cell r="E4808" t="str">
            <v>2M</v>
          </cell>
          <cell r="F4808">
            <v>1338</v>
          </cell>
          <cell r="G4808">
            <v>0.52316890881913303</v>
          </cell>
        </row>
        <row r="4809">
          <cell r="A4809" t="str">
            <v>SkidSC-TL-ROTORUA DIST-2M-</v>
          </cell>
          <cell r="B4809" t="str">
            <v>SkidSC-TL</v>
          </cell>
          <cell r="C4809">
            <v>2015</v>
          </cell>
          <cell r="D4809" t="str">
            <v>ROTORUA DIST</v>
          </cell>
          <cell r="E4809" t="str">
            <v>2M</v>
          </cell>
          <cell r="F4809">
            <v>1338</v>
          </cell>
          <cell r="G4809">
            <v>0.52316890881913303</v>
          </cell>
        </row>
        <row r="4810">
          <cell r="A4810" t="str">
            <v>SkidSC-TL-ROTORUA DIST-3-</v>
          </cell>
          <cell r="B4810" t="str">
            <v>SkidSC-TL</v>
          </cell>
          <cell r="C4810">
            <v>2015</v>
          </cell>
          <cell r="D4810" t="str">
            <v>ROTORUA DIST</v>
          </cell>
          <cell r="E4810">
            <v>3</v>
          </cell>
          <cell r="F4810">
            <v>2386</v>
          </cell>
          <cell r="G4810">
            <v>0.125733445096395</v>
          </cell>
        </row>
        <row r="4811">
          <cell r="A4811" t="str">
            <v>SkidSC-TL-ROTORUA DIST-3-</v>
          </cell>
          <cell r="B4811" t="str">
            <v>SkidSC-TL</v>
          </cell>
          <cell r="C4811">
            <v>2015</v>
          </cell>
          <cell r="D4811" t="str">
            <v>ROTORUA DIST</v>
          </cell>
          <cell r="E4811">
            <v>3</v>
          </cell>
          <cell r="F4811">
            <v>2386</v>
          </cell>
          <cell r="G4811">
            <v>0.125733445096395</v>
          </cell>
        </row>
        <row r="4812">
          <cell r="A4812" t="str">
            <v>SkidSC-TL-ROTORUA DIST-4-</v>
          </cell>
          <cell r="B4812" t="str">
            <v>SkidSC-TL</v>
          </cell>
          <cell r="C4812">
            <v>2015</v>
          </cell>
          <cell r="D4812" t="str">
            <v>ROTORUA DIST</v>
          </cell>
          <cell r="E4812">
            <v>4</v>
          </cell>
          <cell r="F4812">
            <v>28113</v>
          </cell>
          <cell r="G4812">
            <v>0.16006829580620999</v>
          </cell>
        </row>
        <row r="4813">
          <cell r="A4813" t="str">
            <v>SkidSC-TL-ROTORUA DIST-4-</v>
          </cell>
          <cell r="B4813" t="str">
            <v>SkidSC-TL</v>
          </cell>
          <cell r="C4813">
            <v>2015</v>
          </cell>
          <cell r="D4813" t="str">
            <v>ROTORUA DIST</v>
          </cell>
          <cell r="E4813">
            <v>4</v>
          </cell>
          <cell r="F4813">
            <v>28113</v>
          </cell>
          <cell r="G4813">
            <v>0.16006829580620999</v>
          </cell>
        </row>
        <row r="4814">
          <cell r="A4814" t="str">
            <v>SkidSC-TL-ROTORUA DIST-5-</v>
          </cell>
          <cell r="B4814" t="str">
            <v>SkidSC-TL</v>
          </cell>
          <cell r="C4814">
            <v>2015</v>
          </cell>
          <cell r="D4814" t="str">
            <v>ROTORUA DIST</v>
          </cell>
          <cell r="E4814">
            <v>5</v>
          </cell>
          <cell r="F4814">
            <v>1030</v>
          </cell>
          <cell r="G4814">
            <v>0</v>
          </cell>
        </row>
        <row r="4815">
          <cell r="A4815" t="str">
            <v>SkidSC-TL-ROTORUA DIST-5-</v>
          </cell>
          <cell r="B4815" t="str">
            <v>SkidSC-TL</v>
          </cell>
          <cell r="C4815">
            <v>2015</v>
          </cell>
          <cell r="D4815" t="str">
            <v>ROTORUA DIST</v>
          </cell>
          <cell r="E4815">
            <v>5</v>
          </cell>
          <cell r="F4815">
            <v>1030</v>
          </cell>
          <cell r="G4815">
            <v>0</v>
          </cell>
        </row>
        <row r="4816">
          <cell r="A4816" t="str">
            <v>SkidSC-TL-ROTORUA DIST-All-</v>
          </cell>
          <cell r="B4816" t="str">
            <v>SkidSC-TL</v>
          </cell>
          <cell r="C4816">
            <v>2015</v>
          </cell>
          <cell r="D4816" t="str">
            <v>ROTORUA DIST</v>
          </cell>
          <cell r="E4816" t="str">
            <v>All</v>
          </cell>
          <cell r="F4816">
            <v>39196</v>
          </cell>
          <cell r="G4816">
            <v>0.61485865904684101</v>
          </cell>
        </row>
        <row r="4817">
          <cell r="A4817" t="str">
            <v>SkidSC-TL-ROTORUA DIST-All-</v>
          </cell>
          <cell r="B4817" t="str">
            <v>SkidSC-TL</v>
          </cell>
          <cell r="C4817">
            <v>2015</v>
          </cell>
          <cell r="D4817" t="str">
            <v>ROTORUA DIST</v>
          </cell>
          <cell r="E4817" t="str">
            <v>All</v>
          </cell>
          <cell r="F4817">
            <v>39196</v>
          </cell>
          <cell r="G4817">
            <v>0.61485865904684101</v>
          </cell>
        </row>
        <row r="4818">
          <cell r="A4818" t="str">
            <v>SkidSC-TL-SOUTHLAND-1-</v>
          </cell>
          <cell r="B4818" t="str">
            <v>SkidSC-TL</v>
          </cell>
          <cell r="C4818">
            <v>2015</v>
          </cell>
          <cell r="D4818" t="str">
            <v>SOUTHLAND</v>
          </cell>
          <cell r="E4818">
            <v>1</v>
          </cell>
          <cell r="F4818">
            <v>657</v>
          </cell>
          <cell r="G4818">
            <v>36.377473363774698</v>
          </cell>
        </row>
        <row r="4819">
          <cell r="A4819" t="str">
            <v>SkidSC-TL-SOUTHLAND-1-</v>
          </cell>
          <cell r="B4819" t="str">
            <v>SkidSC-TL</v>
          </cell>
          <cell r="C4819">
            <v>2015</v>
          </cell>
          <cell r="D4819" t="str">
            <v>SOUTHLAND</v>
          </cell>
          <cell r="E4819">
            <v>1</v>
          </cell>
          <cell r="F4819">
            <v>657</v>
          </cell>
          <cell r="G4819">
            <v>36.377473363774698</v>
          </cell>
        </row>
        <row r="4820">
          <cell r="A4820" t="str">
            <v>SkidSC-TL-SOUTHLAND-2-</v>
          </cell>
          <cell r="B4820" t="str">
            <v>SkidSC-TL</v>
          </cell>
          <cell r="C4820">
            <v>2015</v>
          </cell>
          <cell r="D4820" t="str">
            <v>SOUTHLAND</v>
          </cell>
          <cell r="E4820">
            <v>2</v>
          </cell>
          <cell r="F4820">
            <v>22698</v>
          </cell>
          <cell r="G4820">
            <v>7.6834963432901597</v>
          </cell>
        </row>
        <row r="4821">
          <cell r="A4821" t="str">
            <v>SkidSC-TL-SOUTHLAND-2-</v>
          </cell>
          <cell r="B4821" t="str">
            <v>SkidSC-TL</v>
          </cell>
          <cell r="C4821">
            <v>2015</v>
          </cell>
          <cell r="D4821" t="str">
            <v>SOUTHLAND</v>
          </cell>
          <cell r="E4821">
            <v>2</v>
          </cell>
          <cell r="F4821">
            <v>22698</v>
          </cell>
          <cell r="G4821">
            <v>7.6834963432901597</v>
          </cell>
        </row>
        <row r="4822">
          <cell r="A4822" t="str">
            <v>SkidSC-TL-SOUTHLAND-2H-</v>
          </cell>
          <cell r="B4822" t="str">
            <v>SkidSC-TL</v>
          </cell>
          <cell r="C4822">
            <v>2015</v>
          </cell>
          <cell r="D4822" t="str">
            <v>SOUTHLAND</v>
          </cell>
          <cell r="E4822" t="str">
            <v>2H</v>
          </cell>
          <cell r="F4822">
            <v>1291</v>
          </cell>
          <cell r="G4822">
            <v>43.996901626646</v>
          </cell>
        </row>
        <row r="4823">
          <cell r="A4823" t="str">
            <v>SkidSC-TL-SOUTHLAND-2H-</v>
          </cell>
          <cell r="B4823" t="str">
            <v>SkidSC-TL</v>
          </cell>
          <cell r="C4823">
            <v>2015</v>
          </cell>
          <cell r="D4823" t="str">
            <v>SOUTHLAND</v>
          </cell>
          <cell r="E4823" t="str">
            <v>2H</v>
          </cell>
          <cell r="F4823">
            <v>1291</v>
          </cell>
          <cell r="G4823">
            <v>43.996901626646</v>
          </cell>
        </row>
        <row r="4824">
          <cell r="A4824" t="str">
            <v>SkidSC-TL-SOUTHLAND-2L-</v>
          </cell>
          <cell r="B4824" t="str">
            <v>SkidSC-TL</v>
          </cell>
          <cell r="C4824">
            <v>2015</v>
          </cell>
          <cell r="D4824" t="str">
            <v>SOUTHLAND</v>
          </cell>
          <cell r="E4824" t="str">
            <v>2L</v>
          </cell>
          <cell r="F4824">
            <v>2179</v>
          </cell>
          <cell r="G4824">
            <v>0.59660394676456996</v>
          </cell>
        </row>
        <row r="4825">
          <cell r="A4825" t="str">
            <v>SkidSC-TL-SOUTHLAND-2L-</v>
          </cell>
          <cell r="B4825" t="str">
            <v>SkidSC-TL</v>
          </cell>
          <cell r="C4825">
            <v>2015</v>
          </cell>
          <cell r="D4825" t="str">
            <v>SOUTHLAND</v>
          </cell>
          <cell r="E4825" t="str">
            <v>2L</v>
          </cell>
          <cell r="F4825">
            <v>2179</v>
          </cell>
          <cell r="G4825">
            <v>0.59660394676456996</v>
          </cell>
        </row>
        <row r="4826">
          <cell r="A4826" t="str">
            <v>SkidSC-TL-SOUTHLAND-2M-</v>
          </cell>
          <cell r="B4826" t="str">
            <v>SkidSC-TL</v>
          </cell>
          <cell r="C4826">
            <v>2015</v>
          </cell>
          <cell r="D4826" t="str">
            <v>SOUTHLAND</v>
          </cell>
          <cell r="E4826" t="str">
            <v>2M</v>
          </cell>
          <cell r="F4826">
            <v>585</v>
          </cell>
          <cell r="G4826">
            <v>0.17094017094017</v>
          </cell>
        </row>
        <row r="4827">
          <cell r="A4827" t="str">
            <v>SkidSC-TL-SOUTHLAND-2M-</v>
          </cell>
          <cell r="B4827" t="str">
            <v>SkidSC-TL</v>
          </cell>
          <cell r="C4827">
            <v>2015</v>
          </cell>
          <cell r="D4827" t="str">
            <v>SOUTHLAND</v>
          </cell>
          <cell r="E4827" t="str">
            <v>2M</v>
          </cell>
          <cell r="F4827">
            <v>585</v>
          </cell>
          <cell r="G4827">
            <v>0.17094017094017</v>
          </cell>
        </row>
        <row r="4828">
          <cell r="A4828" t="str">
            <v>SkidSC-TL-SOUTHLAND-3-</v>
          </cell>
          <cell r="B4828" t="str">
            <v>SkidSC-TL</v>
          </cell>
          <cell r="C4828">
            <v>2015</v>
          </cell>
          <cell r="D4828" t="str">
            <v>SOUTHLAND</v>
          </cell>
          <cell r="E4828">
            <v>3</v>
          </cell>
          <cell r="F4828">
            <v>8166</v>
          </cell>
          <cell r="G4828">
            <v>6.5515552289982804</v>
          </cell>
        </row>
        <row r="4829">
          <cell r="A4829" t="str">
            <v>SkidSC-TL-SOUTHLAND-3-</v>
          </cell>
          <cell r="B4829" t="str">
            <v>SkidSC-TL</v>
          </cell>
          <cell r="C4829">
            <v>2015</v>
          </cell>
          <cell r="D4829" t="str">
            <v>SOUTHLAND</v>
          </cell>
          <cell r="E4829">
            <v>3</v>
          </cell>
          <cell r="F4829">
            <v>8166</v>
          </cell>
          <cell r="G4829">
            <v>6.5515552289982804</v>
          </cell>
        </row>
        <row r="4830">
          <cell r="A4830" t="str">
            <v>SkidSC-TL-SOUTHLAND-4-</v>
          </cell>
          <cell r="B4830" t="str">
            <v>SkidSC-TL</v>
          </cell>
          <cell r="C4830">
            <v>2015</v>
          </cell>
          <cell r="D4830" t="str">
            <v>SOUTHLAND</v>
          </cell>
          <cell r="E4830">
            <v>4</v>
          </cell>
          <cell r="F4830">
            <v>121484</v>
          </cell>
          <cell r="G4830">
            <v>1.70392808929571</v>
          </cell>
        </row>
        <row r="4831">
          <cell r="A4831" t="str">
            <v>SkidSC-TL-SOUTHLAND-4-</v>
          </cell>
          <cell r="B4831" t="str">
            <v>SkidSC-TL</v>
          </cell>
          <cell r="C4831">
            <v>2015</v>
          </cell>
          <cell r="D4831" t="str">
            <v>SOUTHLAND</v>
          </cell>
          <cell r="E4831">
            <v>4</v>
          </cell>
          <cell r="F4831">
            <v>121484</v>
          </cell>
          <cell r="G4831">
            <v>1.70392808929571</v>
          </cell>
        </row>
        <row r="4832">
          <cell r="A4832" t="str">
            <v>SkidSC-TL-SOUTHLAND-5-</v>
          </cell>
          <cell r="B4832" t="str">
            <v>SkidSC-TL</v>
          </cell>
          <cell r="C4832">
            <v>2015</v>
          </cell>
          <cell r="D4832" t="str">
            <v>SOUTHLAND</v>
          </cell>
          <cell r="E4832">
            <v>5</v>
          </cell>
          <cell r="F4832">
            <v>1113</v>
          </cell>
          <cell r="G4832">
            <v>0</v>
          </cell>
        </row>
        <row r="4833">
          <cell r="A4833" t="str">
            <v>SkidSC-TL-SOUTHLAND-5-</v>
          </cell>
          <cell r="B4833" t="str">
            <v>SkidSC-TL</v>
          </cell>
          <cell r="C4833">
            <v>2015</v>
          </cell>
          <cell r="D4833" t="str">
            <v>SOUTHLAND</v>
          </cell>
          <cell r="E4833">
            <v>5</v>
          </cell>
          <cell r="F4833">
            <v>1113</v>
          </cell>
          <cell r="G4833">
            <v>0</v>
          </cell>
        </row>
        <row r="4834">
          <cell r="A4834" t="str">
            <v>SkidSC-TL-SOUTHLAND-All-</v>
          </cell>
          <cell r="B4834" t="str">
            <v>SkidSC-TL</v>
          </cell>
          <cell r="C4834">
            <v>2015</v>
          </cell>
          <cell r="D4834" t="str">
            <v>SOUTHLAND</v>
          </cell>
          <cell r="E4834" t="str">
            <v>All</v>
          </cell>
          <cell r="F4834">
            <v>158173</v>
          </cell>
          <cell r="G4834">
            <v>3.26857301815101</v>
          </cell>
        </row>
        <row r="4835">
          <cell r="A4835" t="str">
            <v>SkidSC-TL-SOUTHLAND-All-</v>
          </cell>
          <cell r="B4835" t="str">
            <v>SkidSC-TL</v>
          </cell>
          <cell r="C4835">
            <v>2015</v>
          </cell>
          <cell r="D4835" t="str">
            <v>SOUTHLAND</v>
          </cell>
          <cell r="E4835" t="str">
            <v>All</v>
          </cell>
          <cell r="F4835">
            <v>158173</v>
          </cell>
          <cell r="G4835">
            <v>3.26857301815101</v>
          </cell>
        </row>
        <row r="4836">
          <cell r="A4836" t="str">
            <v>SkidSC-TL-STH CANTERBURY-1-</v>
          </cell>
          <cell r="B4836" t="str">
            <v>SkidSC-TL</v>
          </cell>
          <cell r="C4836">
            <v>2015</v>
          </cell>
          <cell r="D4836" t="str">
            <v>STH CANTERBURY</v>
          </cell>
          <cell r="E4836">
            <v>1</v>
          </cell>
          <cell r="F4836">
            <v>612</v>
          </cell>
          <cell r="G4836">
            <v>20.098039215686299</v>
          </cell>
        </row>
        <row r="4837">
          <cell r="A4837" t="str">
            <v>SkidSC-TL-STH CANTERBURY-1-</v>
          </cell>
          <cell r="B4837" t="str">
            <v>SkidSC-TL</v>
          </cell>
          <cell r="C4837">
            <v>2015</v>
          </cell>
          <cell r="D4837" t="str">
            <v>STH CANTERBURY</v>
          </cell>
          <cell r="E4837">
            <v>1</v>
          </cell>
          <cell r="F4837">
            <v>612</v>
          </cell>
          <cell r="G4837">
            <v>20.098039215686299</v>
          </cell>
        </row>
        <row r="4838">
          <cell r="A4838" t="str">
            <v>SkidSC-TL-STH CANTERBURY-2-</v>
          </cell>
          <cell r="B4838" t="str">
            <v>SkidSC-TL</v>
          </cell>
          <cell r="C4838">
            <v>2015</v>
          </cell>
          <cell r="D4838" t="str">
            <v>STH CANTERBURY</v>
          </cell>
          <cell r="E4838">
            <v>2</v>
          </cell>
          <cell r="F4838">
            <v>9578</v>
          </cell>
          <cell r="G4838">
            <v>3.7377323031948202</v>
          </cell>
        </row>
        <row r="4839">
          <cell r="A4839" t="str">
            <v>SkidSC-TL-STH CANTERBURY-2-</v>
          </cell>
          <cell r="B4839" t="str">
            <v>SkidSC-TL</v>
          </cell>
          <cell r="C4839">
            <v>2015</v>
          </cell>
          <cell r="D4839" t="str">
            <v>STH CANTERBURY</v>
          </cell>
          <cell r="E4839">
            <v>2</v>
          </cell>
          <cell r="F4839">
            <v>9578</v>
          </cell>
          <cell r="G4839">
            <v>3.7377323031948202</v>
          </cell>
        </row>
        <row r="4840">
          <cell r="A4840" t="str">
            <v>SkidSC-TL-STH CANTERBURY-2H-</v>
          </cell>
          <cell r="B4840" t="str">
            <v>SkidSC-TL</v>
          </cell>
          <cell r="C4840">
            <v>2015</v>
          </cell>
          <cell r="D4840" t="str">
            <v>STH CANTERBURY</v>
          </cell>
          <cell r="E4840" t="str">
            <v>2H</v>
          </cell>
          <cell r="F4840">
            <v>797</v>
          </cell>
          <cell r="G4840">
            <v>29.485570890840702</v>
          </cell>
        </row>
        <row r="4841">
          <cell r="A4841" t="str">
            <v>SkidSC-TL-STH CANTERBURY-2H-</v>
          </cell>
          <cell r="B4841" t="str">
            <v>SkidSC-TL</v>
          </cell>
          <cell r="C4841">
            <v>2015</v>
          </cell>
          <cell r="D4841" t="str">
            <v>STH CANTERBURY</v>
          </cell>
          <cell r="E4841" t="str">
            <v>2H</v>
          </cell>
          <cell r="F4841">
            <v>797</v>
          </cell>
          <cell r="G4841">
            <v>29.485570890840702</v>
          </cell>
        </row>
        <row r="4842">
          <cell r="A4842" t="str">
            <v>SkidSC-TL-STH CANTERBURY-2L-</v>
          </cell>
          <cell r="B4842" t="str">
            <v>SkidSC-TL</v>
          </cell>
          <cell r="C4842">
            <v>2015</v>
          </cell>
          <cell r="D4842" t="str">
            <v>STH CANTERBURY</v>
          </cell>
          <cell r="E4842" t="str">
            <v>2L</v>
          </cell>
          <cell r="F4842">
            <v>1199</v>
          </cell>
          <cell r="G4842">
            <v>0.75062552126772297</v>
          </cell>
        </row>
        <row r="4843">
          <cell r="A4843" t="str">
            <v>SkidSC-TL-STH CANTERBURY-2L-</v>
          </cell>
          <cell r="B4843" t="str">
            <v>SkidSC-TL</v>
          </cell>
          <cell r="C4843">
            <v>2015</v>
          </cell>
          <cell r="D4843" t="str">
            <v>STH CANTERBURY</v>
          </cell>
          <cell r="E4843" t="str">
            <v>2L</v>
          </cell>
          <cell r="F4843">
            <v>1199</v>
          </cell>
          <cell r="G4843">
            <v>0.75062552126772297</v>
          </cell>
        </row>
        <row r="4844">
          <cell r="A4844" t="str">
            <v>SkidSC-TL-STH CANTERBURY-2M-</v>
          </cell>
          <cell r="B4844" t="str">
            <v>SkidSC-TL</v>
          </cell>
          <cell r="C4844">
            <v>2015</v>
          </cell>
          <cell r="D4844" t="str">
            <v>STH CANTERBURY</v>
          </cell>
          <cell r="E4844" t="str">
            <v>2M</v>
          </cell>
          <cell r="F4844">
            <v>18</v>
          </cell>
          <cell r="G4844">
            <v>0</v>
          </cell>
        </row>
        <row r="4845">
          <cell r="A4845" t="str">
            <v>SkidSC-TL-STH CANTERBURY-2M-</v>
          </cell>
          <cell r="B4845" t="str">
            <v>SkidSC-TL</v>
          </cell>
          <cell r="C4845">
            <v>2015</v>
          </cell>
          <cell r="D4845" t="str">
            <v>STH CANTERBURY</v>
          </cell>
          <cell r="E4845" t="str">
            <v>2M</v>
          </cell>
          <cell r="F4845">
            <v>18</v>
          </cell>
          <cell r="G4845">
            <v>0</v>
          </cell>
        </row>
        <row r="4846">
          <cell r="A4846" t="str">
            <v>SkidSC-TL-STH CANTERBURY-3-</v>
          </cell>
          <cell r="B4846" t="str">
            <v>SkidSC-TL</v>
          </cell>
          <cell r="C4846">
            <v>2015</v>
          </cell>
          <cell r="D4846" t="str">
            <v>STH CANTERBURY</v>
          </cell>
          <cell r="E4846">
            <v>3</v>
          </cell>
          <cell r="F4846">
            <v>5683</v>
          </cell>
          <cell r="G4846">
            <v>1.46049621678691</v>
          </cell>
        </row>
        <row r="4847">
          <cell r="A4847" t="str">
            <v>SkidSC-TL-STH CANTERBURY-3-</v>
          </cell>
          <cell r="B4847" t="str">
            <v>SkidSC-TL</v>
          </cell>
          <cell r="C4847">
            <v>2015</v>
          </cell>
          <cell r="D4847" t="str">
            <v>STH CANTERBURY</v>
          </cell>
          <cell r="E4847">
            <v>3</v>
          </cell>
          <cell r="F4847">
            <v>5683</v>
          </cell>
          <cell r="G4847">
            <v>1.46049621678691</v>
          </cell>
        </row>
        <row r="4848">
          <cell r="A4848" t="str">
            <v>SkidSC-TL-STH CANTERBURY-3L-</v>
          </cell>
          <cell r="B4848" t="str">
            <v>SkidSC-TL</v>
          </cell>
          <cell r="C4848">
            <v>2015</v>
          </cell>
          <cell r="D4848" t="str">
            <v>STH CANTERBURY</v>
          </cell>
          <cell r="E4848" t="str">
            <v>3L</v>
          </cell>
          <cell r="F4848">
            <v>3</v>
          </cell>
          <cell r="G4848">
            <v>0</v>
          </cell>
        </row>
        <row r="4849">
          <cell r="A4849" t="str">
            <v>SkidSC-TL-STH CANTERBURY-3L-</v>
          </cell>
          <cell r="B4849" t="str">
            <v>SkidSC-TL</v>
          </cell>
          <cell r="C4849">
            <v>2015</v>
          </cell>
          <cell r="D4849" t="str">
            <v>STH CANTERBURY</v>
          </cell>
          <cell r="E4849" t="str">
            <v>3L</v>
          </cell>
          <cell r="F4849">
            <v>3</v>
          </cell>
          <cell r="G4849">
            <v>0</v>
          </cell>
        </row>
        <row r="4850">
          <cell r="A4850" t="str">
            <v>SkidSC-TL-STH CANTERBURY-4-</v>
          </cell>
          <cell r="B4850" t="str">
            <v>SkidSC-TL</v>
          </cell>
          <cell r="C4850">
            <v>2015</v>
          </cell>
          <cell r="D4850" t="str">
            <v>STH CANTERBURY</v>
          </cell>
          <cell r="E4850">
            <v>4</v>
          </cell>
          <cell r="F4850">
            <v>95515</v>
          </cell>
          <cell r="G4850">
            <v>0.33397895618489198</v>
          </cell>
        </row>
        <row r="4851">
          <cell r="A4851" t="str">
            <v>SkidSC-TL-STH CANTERBURY-4-</v>
          </cell>
          <cell r="B4851" t="str">
            <v>SkidSC-TL</v>
          </cell>
          <cell r="C4851">
            <v>2015</v>
          </cell>
          <cell r="D4851" t="str">
            <v>STH CANTERBURY</v>
          </cell>
          <cell r="E4851">
            <v>4</v>
          </cell>
          <cell r="F4851">
            <v>95515</v>
          </cell>
          <cell r="G4851">
            <v>0.33397895618489198</v>
          </cell>
        </row>
        <row r="4852">
          <cell r="A4852" t="str">
            <v>SkidSC-TL-STH CANTERBURY-5-</v>
          </cell>
          <cell r="B4852" t="str">
            <v>SkidSC-TL</v>
          </cell>
          <cell r="C4852">
            <v>2015</v>
          </cell>
          <cell r="D4852" t="str">
            <v>STH CANTERBURY</v>
          </cell>
          <cell r="E4852">
            <v>5</v>
          </cell>
          <cell r="F4852">
            <v>187</v>
          </cell>
          <cell r="G4852">
            <v>0</v>
          </cell>
        </row>
        <row r="4853">
          <cell r="A4853" t="str">
            <v>SkidSC-TL-STH CANTERBURY-5-</v>
          </cell>
          <cell r="B4853" t="str">
            <v>SkidSC-TL</v>
          </cell>
          <cell r="C4853">
            <v>2015</v>
          </cell>
          <cell r="D4853" t="str">
            <v>STH CANTERBURY</v>
          </cell>
          <cell r="E4853">
            <v>5</v>
          </cell>
          <cell r="F4853">
            <v>187</v>
          </cell>
          <cell r="G4853">
            <v>0</v>
          </cell>
        </row>
        <row r="4854">
          <cell r="A4854" t="str">
            <v>SkidSC-TL-STH CANTERBURY-All-</v>
          </cell>
          <cell r="B4854" t="str">
            <v>SkidSC-TL</v>
          </cell>
          <cell r="C4854">
            <v>2015</v>
          </cell>
          <cell r="D4854" t="str">
            <v>STH CANTERBURY</v>
          </cell>
          <cell r="E4854" t="str">
            <v>All</v>
          </cell>
          <cell r="F4854">
            <v>113592</v>
          </cell>
          <cell r="G4854">
            <v>0.99214733431931801</v>
          </cell>
        </row>
        <row r="4855">
          <cell r="A4855" t="str">
            <v>SkidSC-TL-STH CANTERBURY-All-</v>
          </cell>
          <cell r="B4855" t="str">
            <v>SkidSC-TL</v>
          </cell>
          <cell r="C4855">
            <v>2015</v>
          </cell>
          <cell r="D4855" t="str">
            <v>STH CANTERBURY</v>
          </cell>
          <cell r="E4855" t="str">
            <v>All</v>
          </cell>
          <cell r="F4855">
            <v>113592</v>
          </cell>
          <cell r="G4855">
            <v>0.99214733431931801</v>
          </cell>
        </row>
        <row r="4856">
          <cell r="A4856" t="str">
            <v>SkidSC-TL-TAURANGA CITY-1-</v>
          </cell>
          <cell r="B4856" t="str">
            <v>SkidSC-TL</v>
          </cell>
          <cell r="C4856">
            <v>2015</v>
          </cell>
          <cell r="D4856" t="str">
            <v>TAURANGA CITY</v>
          </cell>
          <cell r="E4856">
            <v>1</v>
          </cell>
          <cell r="F4856">
            <v>417</v>
          </cell>
          <cell r="G4856">
            <v>21.103117505995201</v>
          </cell>
        </row>
        <row r="4857">
          <cell r="A4857" t="str">
            <v>SkidSC-TL-TAURANGA CITY-1-</v>
          </cell>
          <cell r="B4857" t="str">
            <v>SkidSC-TL</v>
          </cell>
          <cell r="C4857">
            <v>2015</v>
          </cell>
          <cell r="D4857" t="str">
            <v>TAURANGA CITY</v>
          </cell>
          <cell r="E4857">
            <v>1</v>
          </cell>
          <cell r="F4857">
            <v>417</v>
          </cell>
          <cell r="G4857">
            <v>21.103117505995201</v>
          </cell>
        </row>
        <row r="4858">
          <cell r="A4858" t="str">
            <v>SkidSC-TL-TAURANGA CITY-2-</v>
          </cell>
          <cell r="B4858" t="str">
            <v>SkidSC-TL</v>
          </cell>
          <cell r="C4858">
            <v>2015</v>
          </cell>
          <cell r="D4858" t="str">
            <v>TAURANGA CITY</v>
          </cell>
          <cell r="E4858">
            <v>2</v>
          </cell>
          <cell r="F4858">
            <v>958</v>
          </cell>
          <cell r="G4858">
            <v>12.2129436325678</v>
          </cell>
        </row>
        <row r="4859">
          <cell r="A4859" t="str">
            <v>SkidSC-TL-TAURANGA CITY-2-</v>
          </cell>
          <cell r="B4859" t="str">
            <v>SkidSC-TL</v>
          </cell>
          <cell r="C4859">
            <v>2015</v>
          </cell>
          <cell r="D4859" t="str">
            <v>TAURANGA CITY</v>
          </cell>
          <cell r="E4859">
            <v>2</v>
          </cell>
          <cell r="F4859">
            <v>958</v>
          </cell>
          <cell r="G4859">
            <v>12.2129436325678</v>
          </cell>
        </row>
        <row r="4860">
          <cell r="A4860" t="str">
            <v>SkidSC-TL-TAURANGA CITY-2H-</v>
          </cell>
          <cell r="B4860" t="str">
            <v>SkidSC-TL</v>
          </cell>
          <cell r="C4860">
            <v>2015</v>
          </cell>
          <cell r="D4860" t="str">
            <v>TAURANGA CITY</v>
          </cell>
          <cell r="E4860" t="str">
            <v>2H</v>
          </cell>
          <cell r="F4860">
            <v>18</v>
          </cell>
          <cell r="G4860">
            <v>38.8888888888889</v>
          </cell>
        </row>
        <row r="4861">
          <cell r="A4861" t="str">
            <v>SkidSC-TL-TAURANGA CITY-2H-</v>
          </cell>
          <cell r="B4861" t="str">
            <v>SkidSC-TL</v>
          </cell>
          <cell r="C4861">
            <v>2015</v>
          </cell>
          <cell r="D4861" t="str">
            <v>TAURANGA CITY</v>
          </cell>
          <cell r="E4861" t="str">
            <v>2H</v>
          </cell>
          <cell r="F4861">
            <v>18</v>
          </cell>
          <cell r="G4861">
            <v>38.8888888888889</v>
          </cell>
        </row>
        <row r="4862">
          <cell r="A4862" t="str">
            <v>SkidSC-TL-TAURANGA CITY-2L-</v>
          </cell>
          <cell r="B4862" t="str">
            <v>SkidSC-TL</v>
          </cell>
          <cell r="C4862">
            <v>2015</v>
          </cell>
          <cell r="D4862" t="str">
            <v>TAURANGA CITY</v>
          </cell>
          <cell r="E4862" t="str">
            <v>2L</v>
          </cell>
          <cell r="F4862">
            <v>197</v>
          </cell>
          <cell r="G4862">
            <v>0</v>
          </cell>
        </row>
        <row r="4863">
          <cell r="A4863" t="str">
            <v>SkidSC-TL-TAURANGA CITY-2L-</v>
          </cell>
          <cell r="B4863" t="str">
            <v>SkidSC-TL</v>
          </cell>
          <cell r="C4863">
            <v>2015</v>
          </cell>
          <cell r="D4863" t="str">
            <v>TAURANGA CITY</v>
          </cell>
          <cell r="E4863" t="str">
            <v>2L</v>
          </cell>
          <cell r="F4863">
            <v>197</v>
          </cell>
          <cell r="G4863">
            <v>0</v>
          </cell>
        </row>
        <row r="4864">
          <cell r="A4864" t="str">
            <v>SkidSC-TL-TAURANGA CITY-2M-</v>
          </cell>
          <cell r="B4864" t="str">
            <v>SkidSC-TL</v>
          </cell>
          <cell r="C4864">
            <v>2015</v>
          </cell>
          <cell r="D4864" t="str">
            <v>TAURANGA CITY</v>
          </cell>
          <cell r="E4864" t="str">
            <v>2M</v>
          </cell>
          <cell r="F4864">
            <v>92</v>
          </cell>
          <cell r="G4864">
            <v>9.7826086956521703</v>
          </cell>
        </row>
        <row r="4865">
          <cell r="A4865" t="str">
            <v>SkidSC-TL-TAURANGA CITY-2M-</v>
          </cell>
          <cell r="B4865" t="str">
            <v>SkidSC-TL</v>
          </cell>
          <cell r="C4865">
            <v>2015</v>
          </cell>
          <cell r="D4865" t="str">
            <v>TAURANGA CITY</v>
          </cell>
          <cell r="E4865" t="str">
            <v>2M</v>
          </cell>
          <cell r="F4865">
            <v>92</v>
          </cell>
          <cell r="G4865">
            <v>9.7826086956521703</v>
          </cell>
        </row>
        <row r="4866">
          <cell r="A4866" t="str">
            <v>SkidSC-TL-TAURANGA CITY-3-</v>
          </cell>
          <cell r="B4866" t="str">
            <v>SkidSC-TL</v>
          </cell>
          <cell r="C4866">
            <v>2015</v>
          </cell>
          <cell r="D4866" t="str">
            <v>TAURANGA CITY</v>
          </cell>
          <cell r="E4866">
            <v>3</v>
          </cell>
          <cell r="F4866">
            <v>579</v>
          </cell>
          <cell r="G4866">
            <v>1.55440414507772</v>
          </cell>
        </row>
        <row r="4867">
          <cell r="A4867" t="str">
            <v>SkidSC-TL-TAURANGA CITY-3-</v>
          </cell>
          <cell r="B4867" t="str">
            <v>SkidSC-TL</v>
          </cell>
          <cell r="C4867">
            <v>2015</v>
          </cell>
          <cell r="D4867" t="str">
            <v>TAURANGA CITY</v>
          </cell>
          <cell r="E4867">
            <v>3</v>
          </cell>
          <cell r="F4867">
            <v>579</v>
          </cell>
          <cell r="G4867">
            <v>1.55440414507772</v>
          </cell>
        </row>
        <row r="4868">
          <cell r="A4868" t="str">
            <v>SkidSC-TL-TAURANGA CITY-4-</v>
          </cell>
          <cell r="B4868" t="str">
            <v>SkidSC-TL</v>
          </cell>
          <cell r="C4868">
            <v>2015</v>
          </cell>
          <cell r="D4868" t="str">
            <v>TAURANGA CITY</v>
          </cell>
          <cell r="E4868">
            <v>4</v>
          </cell>
          <cell r="F4868">
            <v>5365</v>
          </cell>
          <cell r="G4868">
            <v>0.26095060577819101</v>
          </cell>
        </row>
        <row r="4869">
          <cell r="A4869" t="str">
            <v>SkidSC-TL-TAURANGA CITY-4-</v>
          </cell>
          <cell r="B4869" t="str">
            <v>SkidSC-TL</v>
          </cell>
          <cell r="C4869">
            <v>2015</v>
          </cell>
          <cell r="D4869" t="str">
            <v>TAURANGA CITY</v>
          </cell>
          <cell r="E4869">
            <v>4</v>
          </cell>
          <cell r="F4869">
            <v>5365</v>
          </cell>
          <cell r="G4869">
            <v>0.26095060577819101</v>
          </cell>
        </row>
        <row r="4870">
          <cell r="A4870" t="str">
            <v>SkidSC-TL-TAURANGA CITY-5-</v>
          </cell>
          <cell r="B4870" t="str">
            <v>SkidSC-TL</v>
          </cell>
          <cell r="C4870">
            <v>2015</v>
          </cell>
          <cell r="D4870" t="str">
            <v>TAURANGA CITY</v>
          </cell>
          <cell r="E4870">
            <v>5</v>
          </cell>
          <cell r="F4870">
            <v>2604</v>
          </cell>
          <cell r="G4870">
            <v>0</v>
          </cell>
        </row>
        <row r="4871">
          <cell r="A4871" t="str">
            <v>SkidSC-TL-TAURANGA CITY-5-</v>
          </cell>
          <cell r="B4871" t="str">
            <v>SkidSC-TL</v>
          </cell>
          <cell r="C4871">
            <v>2015</v>
          </cell>
          <cell r="D4871" t="str">
            <v>TAURANGA CITY</v>
          </cell>
          <cell r="E4871">
            <v>5</v>
          </cell>
          <cell r="F4871">
            <v>2604</v>
          </cell>
          <cell r="G4871">
            <v>0</v>
          </cell>
        </row>
        <row r="4872">
          <cell r="A4872" t="str">
            <v>SkidSC-TL-TAURANGA CITY-All-</v>
          </cell>
          <cell r="B4872" t="str">
            <v>SkidSC-TL</v>
          </cell>
          <cell r="C4872">
            <v>2015</v>
          </cell>
          <cell r="D4872" t="str">
            <v>TAURANGA CITY</v>
          </cell>
          <cell r="E4872" t="str">
            <v>All</v>
          </cell>
          <cell r="F4872">
            <v>10230</v>
          </cell>
          <cell r="G4872">
            <v>2.3851417399804502</v>
          </cell>
        </row>
        <row r="4873">
          <cell r="A4873" t="str">
            <v>SkidSC-TL-TAURANGA CITY-All-</v>
          </cell>
          <cell r="B4873" t="str">
            <v>SkidSC-TL</v>
          </cell>
          <cell r="C4873">
            <v>2015</v>
          </cell>
          <cell r="D4873" t="str">
            <v>TAURANGA CITY</v>
          </cell>
          <cell r="E4873" t="str">
            <v>All</v>
          </cell>
          <cell r="F4873">
            <v>10230</v>
          </cell>
          <cell r="G4873">
            <v>2.3851417399804502</v>
          </cell>
        </row>
        <row r="4874">
          <cell r="A4874" t="str">
            <v>SkidSC-TL-Unknown-1-</v>
          </cell>
          <cell r="B4874" t="str">
            <v>SkidSC-TL</v>
          </cell>
          <cell r="C4874">
            <v>2015</v>
          </cell>
          <cell r="D4874" t="str">
            <v>Unknown</v>
          </cell>
          <cell r="E4874">
            <v>1</v>
          </cell>
          <cell r="F4874">
            <v>51</v>
          </cell>
          <cell r="G4874">
            <v>1.9607843137254899</v>
          </cell>
        </row>
        <row r="4875">
          <cell r="A4875" t="str">
            <v>SkidSC-TL-Unknown-1-</v>
          </cell>
          <cell r="B4875" t="str">
            <v>SkidSC-TL</v>
          </cell>
          <cell r="C4875">
            <v>2015</v>
          </cell>
          <cell r="D4875" t="str">
            <v>Unknown</v>
          </cell>
          <cell r="E4875">
            <v>1</v>
          </cell>
          <cell r="F4875">
            <v>51</v>
          </cell>
          <cell r="G4875">
            <v>1.9607843137254899</v>
          </cell>
        </row>
        <row r="4876">
          <cell r="A4876" t="str">
            <v>SkidSC-TL-Unknown-2-</v>
          </cell>
          <cell r="B4876" t="str">
            <v>SkidSC-TL</v>
          </cell>
          <cell r="C4876">
            <v>2015</v>
          </cell>
          <cell r="D4876" t="str">
            <v>Unknown</v>
          </cell>
          <cell r="E4876">
            <v>2</v>
          </cell>
          <cell r="F4876">
            <v>409</v>
          </cell>
          <cell r="G4876">
            <v>5.3789731051344702</v>
          </cell>
        </row>
        <row r="4877">
          <cell r="A4877" t="str">
            <v>SkidSC-TL-Unknown-2-</v>
          </cell>
          <cell r="B4877" t="str">
            <v>SkidSC-TL</v>
          </cell>
          <cell r="C4877">
            <v>2015</v>
          </cell>
          <cell r="D4877" t="str">
            <v>Unknown</v>
          </cell>
          <cell r="E4877">
            <v>2</v>
          </cell>
          <cell r="F4877">
            <v>409</v>
          </cell>
          <cell r="G4877">
            <v>5.3789731051344702</v>
          </cell>
        </row>
        <row r="4878">
          <cell r="A4878" t="str">
            <v>SkidSC-TL-Unknown-2H-</v>
          </cell>
          <cell r="B4878" t="str">
            <v>SkidSC-TL</v>
          </cell>
          <cell r="C4878">
            <v>2015</v>
          </cell>
          <cell r="D4878" t="str">
            <v>Unknown</v>
          </cell>
          <cell r="E4878" t="str">
            <v>2H</v>
          </cell>
          <cell r="F4878">
            <v>20</v>
          </cell>
          <cell r="G4878">
            <v>15</v>
          </cell>
        </row>
        <row r="4879">
          <cell r="A4879" t="str">
            <v>SkidSC-TL-Unknown-2H-</v>
          </cell>
          <cell r="B4879" t="str">
            <v>SkidSC-TL</v>
          </cell>
          <cell r="C4879">
            <v>2015</v>
          </cell>
          <cell r="D4879" t="str">
            <v>Unknown</v>
          </cell>
          <cell r="E4879" t="str">
            <v>2H</v>
          </cell>
          <cell r="F4879">
            <v>20</v>
          </cell>
          <cell r="G4879">
            <v>15</v>
          </cell>
        </row>
        <row r="4880">
          <cell r="A4880" t="str">
            <v>SkidSC-TL-Unknown-2L-</v>
          </cell>
          <cell r="B4880" t="str">
            <v>SkidSC-TL</v>
          </cell>
          <cell r="C4880">
            <v>2015</v>
          </cell>
          <cell r="D4880" t="str">
            <v>Unknown</v>
          </cell>
          <cell r="E4880" t="str">
            <v>2L</v>
          </cell>
          <cell r="F4880">
            <v>14</v>
          </cell>
          <cell r="G4880">
            <v>0</v>
          </cell>
        </row>
        <row r="4881">
          <cell r="A4881" t="str">
            <v>SkidSC-TL-Unknown-2L-</v>
          </cell>
          <cell r="B4881" t="str">
            <v>SkidSC-TL</v>
          </cell>
          <cell r="C4881">
            <v>2015</v>
          </cell>
          <cell r="D4881" t="str">
            <v>Unknown</v>
          </cell>
          <cell r="E4881" t="str">
            <v>2L</v>
          </cell>
          <cell r="F4881">
            <v>14</v>
          </cell>
          <cell r="G4881">
            <v>0</v>
          </cell>
        </row>
        <row r="4882">
          <cell r="A4882" t="str">
            <v>SkidSC-TL-Unknown-3-</v>
          </cell>
          <cell r="B4882" t="str">
            <v>SkidSC-TL</v>
          </cell>
          <cell r="C4882">
            <v>2015</v>
          </cell>
          <cell r="D4882" t="str">
            <v>Unknown</v>
          </cell>
          <cell r="E4882">
            <v>3</v>
          </cell>
          <cell r="F4882">
            <v>273</v>
          </cell>
          <cell r="G4882">
            <v>0</v>
          </cell>
        </row>
        <row r="4883">
          <cell r="A4883" t="str">
            <v>SkidSC-TL-Unknown-3-</v>
          </cell>
          <cell r="B4883" t="str">
            <v>SkidSC-TL</v>
          </cell>
          <cell r="C4883">
            <v>2015</v>
          </cell>
          <cell r="D4883" t="str">
            <v>Unknown</v>
          </cell>
          <cell r="E4883">
            <v>3</v>
          </cell>
          <cell r="F4883">
            <v>273</v>
          </cell>
          <cell r="G4883">
            <v>0</v>
          </cell>
        </row>
        <row r="4884">
          <cell r="A4884" t="str">
            <v>SkidSC-TL-Unknown-4-</v>
          </cell>
          <cell r="B4884" t="str">
            <v>SkidSC-TL</v>
          </cell>
          <cell r="C4884">
            <v>2015</v>
          </cell>
          <cell r="D4884" t="str">
            <v>Unknown</v>
          </cell>
          <cell r="E4884">
            <v>4</v>
          </cell>
          <cell r="F4884">
            <v>4111</v>
          </cell>
          <cell r="G4884">
            <v>0</v>
          </cell>
        </row>
        <row r="4885">
          <cell r="A4885" t="str">
            <v>SkidSC-TL-Unknown-4-</v>
          </cell>
          <cell r="B4885" t="str">
            <v>SkidSC-TL</v>
          </cell>
          <cell r="C4885">
            <v>2015</v>
          </cell>
          <cell r="D4885" t="str">
            <v>Unknown</v>
          </cell>
          <cell r="E4885">
            <v>4</v>
          </cell>
          <cell r="F4885">
            <v>4111</v>
          </cell>
          <cell r="G4885">
            <v>0</v>
          </cell>
        </row>
        <row r="4886">
          <cell r="A4886" t="str">
            <v>SkidSC-TL-Unknown-5-</v>
          </cell>
          <cell r="B4886" t="str">
            <v>SkidSC-TL</v>
          </cell>
          <cell r="C4886">
            <v>2015</v>
          </cell>
          <cell r="D4886" t="str">
            <v>Unknown</v>
          </cell>
          <cell r="E4886">
            <v>5</v>
          </cell>
          <cell r="F4886">
            <v>116</v>
          </cell>
          <cell r="G4886">
            <v>0</v>
          </cell>
        </row>
        <row r="4887">
          <cell r="A4887" t="str">
            <v>SkidSC-TL-Unknown-5-</v>
          </cell>
          <cell r="B4887" t="str">
            <v>SkidSC-TL</v>
          </cell>
          <cell r="C4887">
            <v>2015</v>
          </cell>
          <cell r="D4887" t="str">
            <v>Unknown</v>
          </cell>
          <cell r="E4887">
            <v>5</v>
          </cell>
          <cell r="F4887">
            <v>116</v>
          </cell>
          <cell r="G4887">
            <v>0</v>
          </cell>
        </row>
        <row r="4888">
          <cell r="A4888" t="str">
            <v>SkidSC-TL-Unknown-All-</v>
          </cell>
          <cell r="B4888" t="str">
            <v>SkidSC-TL</v>
          </cell>
          <cell r="C4888">
            <v>2015</v>
          </cell>
          <cell r="D4888" t="str">
            <v>Unknown</v>
          </cell>
          <cell r="E4888" t="str">
            <v>All</v>
          </cell>
          <cell r="F4888">
            <v>4994</v>
          </cell>
          <cell r="G4888">
            <v>0.52062474969963901</v>
          </cell>
        </row>
        <row r="4889">
          <cell r="A4889" t="str">
            <v>SkidSC-TL-Unknown-All-</v>
          </cell>
          <cell r="B4889" t="str">
            <v>SkidSC-TL</v>
          </cell>
          <cell r="C4889">
            <v>2015</v>
          </cell>
          <cell r="D4889" t="str">
            <v>Unknown</v>
          </cell>
          <cell r="E4889" t="str">
            <v>All</v>
          </cell>
          <cell r="F4889">
            <v>4994</v>
          </cell>
          <cell r="G4889">
            <v>0.52062474969963901</v>
          </cell>
        </row>
        <row r="4890">
          <cell r="A4890" t="str">
            <v>SkidSC-TL-WELLINGTON-1-</v>
          </cell>
          <cell r="B4890" t="str">
            <v>SkidSC-TL</v>
          </cell>
          <cell r="C4890">
            <v>2015</v>
          </cell>
          <cell r="D4890" t="str">
            <v>WELLINGTON</v>
          </cell>
          <cell r="E4890">
            <v>1</v>
          </cell>
          <cell r="F4890">
            <v>1515</v>
          </cell>
          <cell r="G4890">
            <v>13.8613861386139</v>
          </cell>
        </row>
        <row r="4891">
          <cell r="A4891" t="str">
            <v>SkidSC-TL-WELLINGTON-1-</v>
          </cell>
          <cell r="B4891" t="str">
            <v>SkidSC-TL</v>
          </cell>
          <cell r="C4891">
            <v>2015</v>
          </cell>
          <cell r="D4891" t="str">
            <v>WELLINGTON</v>
          </cell>
          <cell r="E4891">
            <v>1</v>
          </cell>
          <cell r="F4891">
            <v>1515</v>
          </cell>
          <cell r="G4891">
            <v>13.8613861386139</v>
          </cell>
        </row>
        <row r="4892">
          <cell r="A4892" t="str">
            <v>SkidSC-TL-WELLINGTON-2-</v>
          </cell>
          <cell r="B4892" t="str">
            <v>SkidSC-TL</v>
          </cell>
          <cell r="C4892">
            <v>2015</v>
          </cell>
          <cell r="D4892" t="str">
            <v>WELLINGTON</v>
          </cell>
          <cell r="E4892">
            <v>2</v>
          </cell>
          <cell r="F4892">
            <v>6438</v>
          </cell>
          <cell r="G4892">
            <v>4.5200372786579699</v>
          </cell>
        </row>
        <row r="4893">
          <cell r="A4893" t="str">
            <v>SkidSC-TL-WELLINGTON-2-</v>
          </cell>
          <cell r="B4893" t="str">
            <v>SkidSC-TL</v>
          </cell>
          <cell r="C4893">
            <v>2015</v>
          </cell>
          <cell r="D4893" t="str">
            <v>WELLINGTON</v>
          </cell>
          <cell r="E4893">
            <v>2</v>
          </cell>
          <cell r="F4893">
            <v>6438</v>
          </cell>
          <cell r="G4893">
            <v>4.5200372786579699</v>
          </cell>
        </row>
        <row r="4894">
          <cell r="A4894" t="str">
            <v>SkidSC-TL-WELLINGTON-2H-</v>
          </cell>
          <cell r="B4894" t="str">
            <v>SkidSC-TL</v>
          </cell>
          <cell r="C4894">
            <v>2015</v>
          </cell>
          <cell r="D4894" t="str">
            <v>WELLINGTON</v>
          </cell>
          <cell r="E4894" t="str">
            <v>2H</v>
          </cell>
          <cell r="F4894">
            <v>1129</v>
          </cell>
          <cell r="G4894">
            <v>17.4490699734278</v>
          </cell>
        </row>
        <row r="4895">
          <cell r="A4895" t="str">
            <v>SkidSC-TL-WELLINGTON-2H-</v>
          </cell>
          <cell r="B4895" t="str">
            <v>SkidSC-TL</v>
          </cell>
          <cell r="C4895">
            <v>2015</v>
          </cell>
          <cell r="D4895" t="str">
            <v>WELLINGTON</v>
          </cell>
          <cell r="E4895" t="str">
            <v>2H</v>
          </cell>
          <cell r="F4895">
            <v>1129</v>
          </cell>
          <cell r="G4895">
            <v>17.4490699734278</v>
          </cell>
        </row>
        <row r="4896">
          <cell r="A4896" t="str">
            <v>SkidSC-TL-WELLINGTON-2L-</v>
          </cell>
          <cell r="B4896" t="str">
            <v>SkidSC-TL</v>
          </cell>
          <cell r="C4896">
            <v>2015</v>
          </cell>
          <cell r="D4896" t="str">
            <v>WELLINGTON</v>
          </cell>
          <cell r="E4896" t="str">
            <v>2L</v>
          </cell>
          <cell r="F4896">
            <v>2949</v>
          </cell>
          <cell r="G4896">
            <v>0.16954899966090201</v>
          </cell>
        </row>
        <row r="4897">
          <cell r="A4897" t="str">
            <v>SkidSC-TL-WELLINGTON-2L-</v>
          </cell>
          <cell r="B4897" t="str">
            <v>SkidSC-TL</v>
          </cell>
          <cell r="C4897">
            <v>2015</v>
          </cell>
          <cell r="D4897" t="str">
            <v>WELLINGTON</v>
          </cell>
          <cell r="E4897" t="str">
            <v>2L</v>
          </cell>
          <cell r="F4897">
            <v>2949</v>
          </cell>
          <cell r="G4897">
            <v>0.16954899966090201</v>
          </cell>
        </row>
        <row r="4898">
          <cell r="A4898" t="str">
            <v>SkidSC-TL-WELLINGTON-2M-</v>
          </cell>
          <cell r="B4898" t="str">
            <v>SkidSC-TL</v>
          </cell>
          <cell r="C4898">
            <v>2015</v>
          </cell>
          <cell r="D4898" t="str">
            <v>WELLINGTON</v>
          </cell>
          <cell r="E4898" t="str">
            <v>2M</v>
          </cell>
          <cell r="F4898">
            <v>628</v>
          </cell>
          <cell r="G4898">
            <v>0</v>
          </cell>
        </row>
        <row r="4899">
          <cell r="A4899" t="str">
            <v>SkidSC-TL-WELLINGTON-2M-</v>
          </cell>
          <cell r="B4899" t="str">
            <v>SkidSC-TL</v>
          </cell>
          <cell r="C4899">
            <v>2015</v>
          </cell>
          <cell r="D4899" t="str">
            <v>WELLINGTON</v>
          </cell>
          <cell r="E4899" t="str">
            <v>2M</v>
          </cell>
          <cell r="F4899">
            <v>628</v>
          </cell>
          <cell r="G4899">
            <v>0</v>
          </cell>
        </row>
        <row r="4900">
          <cell r="A4900" t="str">
            <v>SkidSC-TL-WELLINGTON-3-</v>
          </cell>
          <cell r="B4900" t="str">
            <v>SkidSC-TL</v>
          </cell>
          <cell r="C4900">
            <v>2015</v>
          </cell>
          <cell r="D4900" t="str">
            <v>WELLINGTON</v>
          </cell>
          <cell r="E4900">
            <v>3</v>
          </cell>
          <cell r="F4900">
            <v>6616</v>
          </cell>
          <cell r="G4900">
            <v>0.83131801692865703</v>
          </cell>
        </row>
        <row r="4901">
          <cell r="A4901" t="str">
            <v>SkidSC-TL-WELLINGTON-3-</v>
          </cell>
          <cell r="B4901" t="str">
            <v>SkidSC-TL</v>
          </cell>
          <cell r="C4901">
            <v>2015</v>
          </cell>
          <cell r="D4901" t="str">
            <v>WELLINGTON</v>
          </cell>
          <cell r="E4901">
            <v>3</v>
          </cell>
          <cell r="F4901">
            <v>6616</v>
          </cell>
          <cell r="G4901">
            <v>0.83131801692865703</v>
          </cell>
        </row>
        <row r="4902">
          <cell r="A4902" t="str">
            <v>SkidSC-TL-WELLINGTON-4-</v>
          </cell>
          <cell r="B4902" t="str">
            <v>SkidSC-TL</v>
          </cell>
          <cell r="C4902">
            <v>2015</v>
          </cell>
          <cell r="D4902" t="str">
            <v>WELLINGTON</v>
          </cell>
          <cell r="E4902">
            <v>4</v>
          </cell>
          <cell r="F4902">
            <v>22651</v>
          </cell>
          <cell r="G4902">
            <v>1.0683855017438499</v>
          </cell>
        </row>
        <row r="4903">
          <cell r="A4903" t="str">
            <v>SkidSC-TL-WELLINGTON-4-</v>
          </cell>
          <cell r="B4903" t="str">
            <v>SkidSC-TL</v>
          </cell>
          <cell r="C4903">
            <v>2015</v>
          </cell>
          <cell r="D4903" t="str">
            <v>WELLINGTON</v>
          </cell>
          <cell r="E4903">
            <v>4</v>
          </cell>
          <cell r="F4903">
            <v>22651</v>
          </cell>
          <cell r="G4903">
            <v>1.0683855017438499</v>
          </cell>
        </row>
        <row r="4904">
          <cell r="A4904" t="str">
            <v>SkidSC-TL-WELLINGTON-5-</v>
          </cell>
          <cell r="B4904" t="str">
            <v>SkidSC-TL</v>
          </cell>
          <cell r="C4904">
            <v>2015</v>
          </cell>
          <cell r="D4904" t="str">
            <v>WELLINGTON</v>
          </cell>
          <cell r="E4904">
            <v>5</v>
          </cell>
          <cell r="F4904">
            <v>20748</v>
          </cell>
          <cell r="G4904">
            <v>0</v>
          </cell>
        </row>
        <row r="4905">
          <cell r="A4905" t="str">
            <v>SkidSC-TL-WELLINGTON-5-</v>
          </cell>
          <cell r="B4905" t="str">
            <v>SkidSC-TL</v>
          </cell>
          <cell r="C4905">
            <v>2015</v>
          </cell>
          <cell r="D4905" t="str">
            <v>WELLINGTON</v>
          </cell>
          <cell r="E4905">
            <v>5</v>
          </cell>
          <cell r="F4905">
            <v>20748</v>
          </cell>
          <cell r="G4905">
            <v>0</v>
          </cell>
        </row>
        <row r="4906">
          <cell r="A4906" t="str">
            <v>SkidSC-TL-WELLINGTON-All-</v>
          </cell>
          <cell r="B4906" t="str">
            <v>SkidSC-TL</v>
          </cell>
          <cell r="C4906">
            <v>2015</v>
          </cell>
          <cell r="D4906" t="str">
            <v>WELLINGTON</v>
          </cell>
          <cell r="E4906" t="str">
            <v>All</v>
          </cell>
          <cell r="F4906">
            <v>62674</v>
          </cell>
          <cell r="G4906">
            <v>1.5955579666209301</v>
          </cell>
        </row>
        <row r="4907">
          <cell r="A4907" t="str">
            <v>SkidSC-TL-WELLINGTON-All-</v>
          </cell>
          <cell r="B4907" t="str">
            <v>SkidSC-TL</v>
          </cell>
          <cell r="C4907">
            <v>2015</v>
          </cell>
          <cell r="D4907" t="str">
            <v>WELLINGTON</v>
          </cell>
          <cell r="E4907" t="str">
            <v>All</v>
          </cell>
          <cell r="F4907">
            <v>62674</v>
          </cell>
          <cell r="G4907">
            <v>1.5955579666209301</v>
          </cell>
        </row>
        <row r="4908">
          <cell r="A4908" t="str">
            <v>SkidSC-TL-WEST COAST-1-</v>
          </cell>
          <cell r="B4908" t="str">
            <v>SkidSC-TL</v>
          </cell>
          <cell r="C4908">
            <v>2015</v>
          </cell>
          <cell r="D4908" t="str">
            <v>WEST COAST</v>
          </cell>
          <cell r="E4908">
            <v>1</v>
          </cell>
          <cell r="F4908">
            <v>2066</v>
          </cell>
          <cell r="G4908">
            <v>13.359148112294299</v>
          </cell>
        </row>
        <row r="4909">
          <cell r="A4909" t="str">
            <v>SkidSC-TL-WEST COAST-1-</v>
          </cell>
          <cell r="B4909" t="str">
            <v>SkidSC-TL</v>
          </cell>
          <cell r="C4909">
            <v>2015</v>
          </cell>
          <cell r="D4909" t="str">
            <v>WEST COAST</v>
          </cell>
          <cell r="E4909">
            <v>1</v>
          </cell>
          <cell r="F4909">
            <v>2066</v>
          </cell>
          <cell r="G4909">
            <v>13.359148112294299</v>
          </cell>
        </row>
        <row r="4910">
          <cell r="A4910" t="str">
            <v>SkidSC-TL-WEST COAST-1L-</v>
          </cell>
          <cell r="B4910" t="str">
            <v>SkidSC-TL</v>
          </cell>
          <cell r="C4910">
            <v>2015</v>
          </cell>
          <cell r="D4910" t="str">
            <v>WEST COAST</v>
          </cell>
          <cell r="E4910" t="str">
            <v>1L</v>
          </cell>
          <cell r="F4910">
            <v>12</v>
          </cell>
          <cell r="G4910">
            <v>0</v>
          </cell>
        </row>
        <row r="4911">
          <cell r="A4911" t="str">
            <v>SkidSC-TL-WEST COAST-1L-</v>
          </cell>
          <cell r="B4911" t="str">
            <v>SkidSC-TL</v>
          </cell>
          <cell r="C4911">
            <v>2015</v>
          </cell>
          <cell r="D4911" t="str">
            <v>WEST COAST</v>
          </cell>
          <cell r="E4911" t="str">
            <v>1L</v>
          </cell>
          <cell r="F4911">
            <v>12</v>
          </cell>
          <cell r="G4911">
            <v>0</v>
          </cell>
        </row>
        <row r="4912">
          <cell r="A4912" t="str">
            <v>SkidSC-TL-WEST COAST-2-</v>
          </cell>
          <cell r="B4912" t="str">
            <v>SkidSC-TL</v>
          </cell>
          <cell r="C4912">
            <v>2015</v>
          </cell>
          <cell r="D4912" t="str">
            <v>WEST COAST</v>
          </cell>
          <cell r="E4912">
            <v>2</v>
          </cell>
          <cell r="F4912">
            <v>37238</v>
          </cell>
          <cell r="G4912">
            <v>3.4346635157634702</v>
          </cell>
        </row>
        <row r="4913">
          <cell r="A4913" t="str">
            <v>SkidSC-TL-WEST COAST-2-</v>
          </cell>
          <cell r="B4913" t="str">
            <v>SkidSC-TL</v>
          </cell>
          <cell r="C4913">
            <v>2015</v>
          </cell>
          <cell r="D4913" t="str">
            <v>WEST COAST</v>
          </cell>
          <cell r="E4913">
            <v>2</v>
          </cell>
          <cell r="F4913">
            <v>37238</v>
          </cell>
          <cell r="G4913">
            <v>3.4346635157634702</v>
          </cell>
        </row>
        <row r="4914">
          <cell r="A4914" t="str">
            <v>SkidSC-TL-WEST COAST-2H-</v>
          </cell>
          <cell r="B4914" t="str">
            <v>SkidSC-TL</v>
          </cell>
          <cell r="C4914">
            <v>2015</v>
          </cell>
          <cell r="D4914" t="str">
            <v>WEST COAST</v>
          </cell>
          <cell r="E4914" t="str">
            <v>2H</v>
          </cell>
          <cell r="F4914">
            <v>5484</v>
          </cell>
          <cell r="G4914">
            <v>17.104303428154601</v>
          </cell>
        </row>
        <row r="4915">
          <cell r="A4915" t="str">
            <v>SkidSC-TL-WEST COAST-2H-</v>
          </cell>
          <cell r="B4915" t="str">
            <v>SkidSC-TL</v>
          </cell>
          <cell r="C4915">
            <v>2015</v>
          </cell>
          <cell r="D4915" t="str">
            <v>WEST COAST</v>
          </cell>
          <cell r="E4915" t="str">
            <v>2H</v>
          </cell>
          <cell r="F4915">
            <v>5484</v>
          </cell>
          <cell r="G4915">
            <v>17.104303428154601</v>
          </cell>
        </row>
        <row r="4916">
          <cell r="A4916" t="str">
            <v>SkidSC-TL-WEST COAST-2L-</v>
          </cell>
          <cell r="B4916" t="str">
            <v>SkidSC-TL</v>
          </cell>
          <cell r="C4916">
            <v>2015</v>
          </cell>
          <cell r="D4916" t="str">
            <v>WEST COAST</v>
          </cell>
          <cell r="E4916" t="str">
            <v>2L</v>
          </cell>
          <cell r="F4916">
            <v>5972</v>
          </cell>
          <cell r="G4916">
            <v>3.3489618218352002E-2</v>
          </cell>
        </row>
        <row r="4917">
          <cell r="A4917" t="str">
            <v>SkidSC-TL-WEST COAST-2L-</v>
          </cell>
          <cell r="B4917" t="str">
            <v>SkidSC-TL</v>
          </cell>
          <cell r="C4917">
            <v>2015</v>
          </cell>
          <cell r="D4917" t="str">
            <v>WEST COAST</v>
          </cell>
          <cell r="E4917" t="str">
            <v>2L</v>
          </cell>
          <cell r="F4917">
            <v>5972</v>
          </cell>
          <cell r="G4917">
            <v>3.3489618218352002E-2</v>
          </cell>
        </row>
        <row r="4918">
          <cell r="A4918" t="str">
            <v>SkidSC-TL-WEST COAST-2M-</v>
          </cell>
          <cell r="B4918" t="str">
            <v>SkidSC-TL</v>
          </cell>
          <cell r="C4918">
            <v>2015</v>
          </cell>
          <cell r="D4918" t="str">
            <v>WEST COAST</v>
          </cell>
          <cell r="E4918" t="str">
            <v>2M</v>
          </cell>
          <cell r="F4918">
            <v>2139</v>
          </cell>
          <cell r="G4918">
            <v>1.3557737260402001</v>
          </cell>
        </row>
        <row r="4919">
          <cell r="A4919" t="str">
            <v>SkidSC-TL-WEST COAST-2M-</v>
          </cell>
          <cell r="B4919" t="str">
            <v>SkidSC-TL</v>
          </cell>
          <cell r="C4919">
            <v>2015</v>
          </cell>
          <cell r="D4919" t="str">
            <v>WEST COAST</v>
          </cell>
          <cell r="E4919" t="str">
            <v>2M</v>
          </cell>
          <cell r="F4919">
            <v>2139</v>
          </cell>
          <cell r="G4919">
            <v>1.3557737260402001</v>
          </cell>
        </row>
        <row r="4920">
          <cell r="A4920" t="str">
            <v>SkidSC-TL-WEST COAST-3-</v>
          </cell>
          <cell r="B4920" t="str">
            <v>SkidSC-TL</v>
          </cell>
          <cell r="C4920">
            <v>2015</v>
          </cell>
          <cell r="D4920" t="str">
            <v>WEST COAST</v>
          </cell>
          <cell r="E4920">
            <v>3</v>
          </cell>
          <cell r="F4920">
            <v>7176</v>
          </cell>
          <cell r="G4920">
            <v>0.334448160535117</v>
          </cell>
        </row>
        <row r="4921">
          <cell r="A4921" t="str">
            <v>SkidSC-TL-WEST COAST-3-</v>
          </cell>
          <cell r="B4921" t="str">
            <v>SkidSC-TL</v>
          </cell>
          <cell r="C4921">
            <v>2015</v>
          </cell>
          <cell r="D4921" t="str">
            <v>WEST COAST</v>
          </cell>
          <cell r="E4921">
            <v>3</v>
          </cell>
          <cell r="F4921">
            <v>7176</v>
          </cell>
          <cell r="G4921">
            <v>0.334448160535117</v>
          </cell>
        </row>
        <row r="4922">
          <cell r="A4922" t="str">
            <v>SkidSC-TL-WEST COAST-3L-</v>
          </cell>
          <cell r="B4922" t="str">
            <v>SkidSC-TL</v>
          </cell>
          <cell r="C4922">
            <v>2015</v>
          </cell>
          <cell r="D4922" t="str">
            <v>WEST COAST</v>
          </cell>
          <cell r="E4922" t="str">
            <v>3L</v>
          </cell>
          <cell r="F4922">
            <v>7</v>
          </cell>
          <cell r="G4922">
            <v>0</v>
          </cell>
        </row>
        <row r="4923">
          <cell r="A4923" t="str">
            <v>SkidSC-TL-WEST COAST-3L-</v>
          </cell>
          <cell r="B4923" t="str">
            <v>SkidSC-TL</v>
          </cell>
          <cell r="C4923">
            <v>2015</v>
          </cell>
          <cell r="D4923" t="str">
            <v>WEST COAST</v>
          </cell>
          <cell r="E4923" t="str">
            <v>3L</v>
          </cell>
          <cell r="F4923">
            <v>7</v>
          </cell>
          <cell r="G4923">
            <v>0</v>
          </cell>
        </row>
        <row r="4924">
          <cell r="A4924" t="str">
            <v>SkidSC-TL-WEST COAST-4-</v>
          </cell>
          <cell r="B4924" t="str">
            <v>SkidSC-TL</v>
          </cell>
          <cell r="C4924">
            <v>2015</v>
          </cell>
          <cell r="D4924" t="str">
            <v>WEST COAST</v>
          </cell>
          <cell r="E4924">
            <v>4</v>
          </cell>
          <cell r="F4924">
            <v>113498</v>
          </cell>
          <cell r="G4924">
            <v>5.2864367654055E-2</v>
          </cell>
        </row>
        <row r="4925">
          <cell r="A4925" t="str">
            <v>SkidSC-TL-WEST COAST-4-</v>
          </cell>
          <cell r="B4925" t="str">
            <v>SkidSC-TL</v>
          </cell>
          <cell r="C4925">
            <v>2015</v>
          </cell>
          <cell r="D4925" t="str">
            <v>WEST COAST</v>
          </cell>
          <cell r="E4925">
            <v>4</v>
          </cell>
          <cell r="F4925">
            <v>113498</v>
          </cell>
          <cell r="G4925">
            <v>5.2864367654055E-2</v>
          </cell>
        </row>
        <row r="4926">
          <cell r="A4926" t="str">
            <v>SkidSC-TL-WEST COAST-5-</v>
          </cell>
          <cell r="B4926" t="str">
            <v>SkidSC-TL</v>
          </cell>
          <cell r="C4926">
            <v>2015</v>
          </cell>
          <cell r="D4926" t="str">
            <v>WEST COAST</v>
          </cell>
          <cell r="E4926">
            <v>5</v>
          </cell>
          <cell r="F4926">
            <v>93</v>
          </cell>
          <cell r="G4926">
            <v>0</v>
          </cell>
        </row>
        <row r="4927">
          <cell r="A4927" t="str">
            <v>SkidSC-TL-WEST COAST-5-</v>
          </cell>
          <cell r="B4927" t="str">
            <v>SkidSC-TL</v>
          </cell>
          <cell r="C4927">
            <v>2015</v>
          </cell>
          <cell r="D4927" t="str">
            <v>WEST COAST</v>
          </cell>
          <cell r="E4927">
            <v>5</v>
          </cell>
          <cell r="F4927">
            <v>93</v>
          </cell>
          <cell r="G4927">
            <v>0</v>
          </cell>
        </row>
        <row r="4928">
          <cell r="A4928" t="str">
            <v>SkidSC-TL-WEST COAST-All-</v>
          </cell>
          <cell r="B4928" t="str">
            <v>SkidSC-TL</v>
          </cell>
          <cell r="C4928">
            <v>2015</v>
          </cell>
          <cell r="D4928" t="str">
            <v>WEST COAST</v>
          </cell>
          <cell r="E4928" t="str">
            <v>All</v>
          </cell>
          <cell r="F4928">
            <v>173685</v>
          </cell>
          <cell r="G4928">
            <v>1.5015689322624299</v>
          </cell>
        </row>
        <row r="4929">
          <cell r="A4929" t="str">
            <v>SkidSC-TL-WEST COAST-All-</v>
          </cell>
          <cell r="B4929" t="str">
            <v>SkidSC-TL</v>
          </cell>
          <cell r="C4929">
            <v>2015</v>
          </cell>
          <cell r="D4929" t="str">
            <v>WEST COAST</v>
          </cell>
          <cell r="E4929" t="str">
            <v>All</v>
          </cell>
          <cell r="F4929">
            <v>173685</v>
          </cell>
          <cell r="G4929">
            <v>1.5015689322624299</v>
          </cell>
        </row>
        <row r="4930">
          <cell r="A4930" t="str">
            <v>SkidSC-TL-WEST WAIKATO-1-</v>
          </cell>
          <cell r="B4930" t="str">
            <v>SkidSC-TL</v>
          </cell>
          <cell r="C4930">
            <v>2015</v>
          </cell>
          <cell r="D4930" t="str">
            <v>WEST WAIKATO</v>
          </cell>
          <cell r="E4930">
            <v>1</v>
          </cell>
          <cell r="F4930">
            <v>549</v>
          </cell>
          <cell r="G4930">
            <v>45.355191256830601</v>
          </cell>
        </row>
        <row r="4931">
          <cell r="A4931" t="str">
            <v>SkidSC-TL-WEST WAIKATO-1-</v>
          </cell>
          <cell r="B4931" t="str">
            <v>SkidSC-TL</v>
          </cell>
          <cell r="C4931">
            <v>2015</v>
          </cell>
          <cell r="D4931" t="str">
            <v>WEST WAIKATO</v>
          </cell>
          <cell r="E4931">
            <v>1</v>
          </cell>
          <cell r="F4931">
            <v>549</v>
          </cell>
          <cell r="G4931">
            <v>45.355191256830601</v>
          </cell>
        </row>
        <row r="4932">
          <cell r="A4932" t="str">
            <v>SkidSC-TL-WEST WAIKATO-2-</v>
          </cell>
          <cell r="B4932" t="str">
            <v>SkidSC-TL</v>
          </cell>
          <cell r="C4932">
            <v>2015</v>
          </cell>
          <cell r="D4932" t="str">
            <v>WEST WAIKATO</v>
          </cell>
          <cell r="E4932">
            <v>2</v>
          </cell>
          <cell r="F4932">
            <v>5009</v>
          </cell>
          <cell r="G4932">
            <v>12.777001397484501</v>
          </cell>
        </row>
        <row r="4933">
          <cell r="A4933" t="str">
            <v>SkidSC-TL-WEST WAIKATO-2-</v>
          </cell>
          <cell r="B4933" t="str">
            <v>SkidSC-TL</v>
          </cell>
          <cell r="C4933">
            <v>2015</v>
          </cell>
          <cell r="D4933" t="str">
            <v>WEST WAIKATO</v>
          </cell>
          <cell r="E4933">
            <v>2</v>
          </cell>
          <cell r="F4933">
            <v>5009</v>
          </cell>
          <cell r="G4933">
            <v>12.777001397484501</v>
          </cell>
        </row>
        <row r="4934">
          <cell r="A4934" t="str">
            <v>SkidSC-TL-WEST WAIKATO-2H-</v>
          </cell>
          <cell r="B4934" t="str">
            <v>SkidSC-TL</v>
          </cell>
          <cell r="C4934">
            <v>2015</v>
          </cell>
          <cell r="D4934" t="str">
            <v>WEST WAIKATO</v>
          </cell>
          <cell r="E4934" t="str">
            <v>2H</v>
          </cell>
          <cell r="F4934">
            <v>1315</v>
          </cell>
          <cell r="G4934">
            <v>33.992395437262402</v>
          </cell>
        </row>
        <row r="4935">
          <cell r="A4935" t="str">
            <v>SkidSC-TL-WEST WAIKATO-2H-</v>
          </cell>
          <cell r="B4935" t="str">
            <v>SkidSC-TL</v>
          </cell>
          <cell r="C4935">
            <v>2015</v>
          </cell>
          <cell r="D4935" t="str">
            <v>WEST WAIKATO</v>
          </cell>
          <cell r="E4935" t="str">
            <v>2H</v>
          </cell>
          <cell r="F4935">
            <v>1315</v>
          </cell>
          <cell r="G4935">
            <v>33.992395437262402</v>
          </cell>
        </row>
        <row r="4936">
          <cell r="A4936" t="str">
            <v>SkidSC-TL-WEST WAIKATO-2L-</v>
          </cell>
          <cell r="B4936" t="str">
            <v>SkidSC-TL</v>
          </cell>
          <cell r="C4936">
            <v>2015</v>
          </cell>
          <cell r="D4936" t="str">
            <v>WEST WAIKATO</v>
          </cell>
          <cell r="E4936" t="str">
            <v>2L</v>
          </cell>
          <cell r="F4936">
            <v>1735</v>
          </cell>
          <cell r="G4936">
            <v>0.691642651296829</v>
          </cell>
        </row>
        <row r="4937">
          <cell r="A4937" t="str">
            <v>SkidSC-TL-WEST WAIKATO-2L-</v>
          </cell>
          <cell r="B4937" t="str">
            <v>SkidSC-TL</v>
          </cell>
          <cell r="C4937">
            <v>2015</v>
          </cell>
          <cell r="D4937" t="str">
            <v>WEST WAIKATO</v>
          </cell>
          <cell r="E4937" t="str">
            <v>2L</v>
          </cell>
          <cell r="F4937">
            <v>1735</v>
          </cell>
          <cell r="G4937">
            <v>0.691642651296829</v>
          </cell>
        </row>
        <row r="4938">
          <cell r="A4938" t="str">
            <v>SkidSC-TL-WEST WAIKATO-2M-</v>
          </cell>
          <cell r="B4938" t="str">
            <v>SkidSC-TL</v>
          </cell>
          <cell r="C4938">
            <v>2015</v>
          </cell>
          <cell r="D4938" t="str">
            <v>WEST WAIKATO</v>
          </cell>
          <cell r="E4938" t="str">
            <v>2M</v>
          </cell>
          <cell r="F4938">
            <v>193</v>
          </cell>
          <cell r="G4938">
            <v>1.03626943005181</v>
          </cell>
        </row>
        <row r="4939">
          <cell r="A4939" t="str">
            <v>SkidSC-TL-WEST WAIKATO-2M-</v>
          </cell>
          <cell r="B4939" t="str">
            <v>SkidSC-TL</v>
          </cell>
          <cell r="C4939">
            <v>2015</v>
          </cell>
          <cell r="D4939" t="str">
            <v>WEST WAIKATO</v>
          </cell>
          <cell r="E4939" t="str">
            <v>2M</v>
          </cell>
          <cell r="F4939">
            <v>193</v>
          </cell>
          <cell r="G4939">
            <v>1.03626943005181</v>
          </cell>
        </row>
        <row r="4940">
          <cell r="A4940" t="str">
            <v>SkidSC-TL-WEST WAIKATO-3-</v>
          </cell>
          <cell r="B4940" t="str">
            <v>SkidSC-TL</v>
          </cell>
          <cell r="C4940">
            <v>2015</v>
          </cell>
          <cell r="D4940" t="str">
            <v>WEST WAIKATO</v>
          </cell>
          <cell r="E4940">
            <v>3</v>
          </cell>
          <cell r="F4940">
            <v>3429</v>
          </cell>
          <cell r="G4940">
            <v>2.0414114902303901</v>
          </cell>
        </row>
        <row r="4941">
          <cell r="A4941" t="str">
            <v>SkidSC-TL-WEST WAIKATO-3-</v>
          </cell>
          <cell r="B4941" t="str">
            <v>SkidSC-TL</v>
          </cell>
          <cell r="C4941">
            <v>2015</v>
          </cell>
          <cell r="D4941" t="str">
            <v>WEST WAIKATO</v>
          </cell>
          <cell r="E4941">
            <v>3</v>
          </cell>
          <cell r="F4941">
            <v>3429</v>
          </cell>
          <cell r="G4941">
            <v>2.0414114902303901</v>
          </cell>
        </row>
        <row r="4942">
          <cell r="A4942" t="str">
            <v>SkidSC-TL-WEST WAIKATO-4-</v>
          </cell>
          <cell r="B4942" t="str">
            <v>SkidSC-TL</v>
          </cell>
          <cell r="C4942">
            <v>2015</v>
          </cell>
          <cell r="D4942" t="str">
            <v>WEST WAIKATO</v>
          </cell>
          <cell r="E4942">
            <v>4</v>
          </cell>
          <cell r="F4942">
            <v>35110</v>
          </cell>
          <cell r="G4942">
            <v>0.31330105383081702</v>
          </cell>
        </row>
        <row r="4943">
          <cell r="A4943" t="str">
            <v>SkidSC-TL-WEST WAIKATO-4-</v>
          </cell>
          <cell r="B4943" t="str">
            <v>SkidSC-TL</v>
          </cell>
          <cell r="C4943">
            <v>2015</v>
          </cell>
          <cell r="D4943" t="str">
            <v>WEST WAIKATO</v>
          </cell>
          <cell r="E4943">
            <v>4</v>
          </cell>
          <cell r="F4943">
            <v>35110</v>
          </cell>
          <cell r="G4943">
            <v>0.31330105383081702</v>
          </cell>
        </row>
        <row r="4944">
          <cell r="A4944" t="str">
            <v>SkidSC-TL-WEST WAIKATO-5-</v>
          </cell>
          <cell r="B4944" t="str">
            <v>SkidSC-TL</v>
          </cell>
          <cell r="C4944">
            <v>2015</v>
          </cell>
          <cell r="D4944" t="str">
            <v>WEST WAIKATO</v>
          </cell>
          <cell r="E4944">
            <v>5</v>
          </cell>
          <cell r="F4944">
            <v>11494</v>
          </cell>
          <cell r="G4944">
            <v>0.14790325387158501</v>
          </cell>
        </row>
        <row r="4945">
          <cell r="A4945" t="str">
            <v>SkidSC-TL-WEST WAIKATO-5-</v>
          </cell>
          <cell r="B4945" t="str">
            <v>SkidSC-TL</v>
          </cell>
          <cell r="C4945">
            <v>2015</v>
          </cell>
          <cell r="D4945" t="str">
            <v>WEST WAIKATO</v>
          </cell>
          <cell r="E4945">
            <v>5</v>
          </cell>
          <cell r="F4945">
            <v>11494</v>
          </cell>
          <cell r="G4945">
            <v>0.14790325387158501</v>
          </cell>
        </row>
        <row r="4946">
          <cell r="A4946" t="str">
            <v>SkidSC-TL-WEST WAIKATO-All-</v>
          </cell>
          <cell r="B4946" t="str">
            <v>SkidSC-TL</v>
          </cell>
          <cell r="C4946">
            <v>2015</v>
          </cell>
          <cell r="D4946" t="str">
            <v>WEST WAIKATO</v>
          </cell>
          <cell r="E4946" t="str">
            <v>All</v>
          </cell>
          <cell r="F4946">
            <v>58834</v>
          </cell>
          <cell r="G4946">
            <v>2.62943196111092</v>
          </cell>
        </row>
        <row r="4947">
          <cell r="A4947" t="str">
            <v>SkidSC-TL-WEST WAIKATO-All-</v>
          </cell>
          <cell r="B4947" t="str">
            <v>SkidSC-TL</v>
          </cell>
          <cell r="C4947">
            <v>2015</v>
          </cell>
          <cell r="D4947" t="str">
            <v>WEST WAIKATO</v>
          </cell>
          <cell r="E4947" t="str">
            <v>All</v>
          </cell>
          <cell r="F4947">
            <v>58834</v>
          </cell>
          <cell r="G4947">
            <v>2.62943196111092</v>
          </cell>
        </row>
        <row r="4948">
          <cell r="A4948" t="str">
            <v>SkidSC-TL-WEST WHANGANUI-1-</v>
          </cell>
          <cell r="B4948" t="str">
            <v>SkidSC-TL</v>
          </cell>
          <cell r="C4948">
            <v>2015</v>
          </cell>
          <cell r="D4948" t="str">
            <v>WEST WHANGANUI</v>
          </cell>
          <cell r="E4948">
            <v>1</v>
          </cell>
          <cell r="F4948">
            <v>1016</v>
          </cell>
          <cell r="G4948">
            <v>27.854330708661401</v>
          </cell>
        </row>
        <row r="4949">
          <cell r="A4949" t="str">
            <v>SkidSC-TL-WEST WHANGANUI-1-</v>
          </cell>
          <cell r="B4949" t="str">
            <v>SkidSC-TL</v>
          </cell>
          <cell r="C4949">
            <v>2015</v>
          </cell>
          <cell r="D4949" t="str">
            <v>WEST WHANGANUI</v>
          </cell>
          <cell r="E4949">
            <v>1</v>
          </cell>
          <cell r="F4949">
            <v>1016</v>
          </cell>
          <cell r="G4949">
            <v>27.854330708661401</v>
          </cell>
        </row>
        <row r="4950">
          <cell r="A4950" t="str">
            <v>SkidSC-TL-WEST WHANGANUI-2-</v>
          </cell>
          <cell r="B4950" t="str">
            <v>SkidSC-TL</v>
          </cell>
          <cell r="C4950">
            <v>2015</v>
          </cell>
          <cell r="D4950" t="str">
            <v>WEST WHANGANUI</v>
          </cell>
          <cell r="E4950">
            <v>2</v>
          </cell>
          <cell r="F4950">
            <v>31523</v>
          </cell>
          <cell r="G4950">
            <v>7.8038257780033602</v>
          </cell>
        </row>
        <row r="4951">
          <cell r="A4951" t="str">
            <v>SkidSC-TL-WEST WHANGANUI-2-</v>
          </cell>
          <cell r="B4951" t="str">
            <v>SkidSC-TL</v>
          </cell>
          <cell r="C4951">
            <v>2015</v>
          </cell>
          <cell r="D4951" t="str">
            <v>WEST WHANGANUI</v>
          </cell>
          <cell r="E4951">
            <v>2</v>
          </cell>
          <cell r="F4951">
            <v>31523</v>
          </cell>
          <cell r="G4951">
            <v>7.8038257780033602</v>
          </cell>
        </row>
        <row r="4952">
          <cell r="A4952" t="str">
            <v>SkidSC-TL-WEST WHANGANUI-2H-</v>
          </cell>
          <cell r="B4952" t="str">
            <v>SkidSC-TL</v>
          </cell>
          <cell r="C4952">
            <v>2015</v>
          </cell>
          <cell r="D4952" t="str">
            <v>WEST WHANGANUI</v>
          </cell>
          <cell r="E4952" t="str">
            <v>2H</v>
          </cell>
          <cell r="F4952">
            <v>5339</v>
          </cell>
          <cell r="G4952">
            <v>27.795467315976801</v>
          </cell>
        </row>
        <row r="4953">
          <cell r="A4953" t="str">
            <v>SkidSC-TL-WEST WHANGANUI-2H-</v>
          </cell>
          <cell r="B4953" t="str">
            <v>SkidSC-TL</v>
          </cell>
          <cell r="C4953">
            <v>2015</v>
          </cell>
          <cell r="D4953" t="str">
            <v>WEST WHANGANUI</v>
          </cell>
          <cell r="E4953" t="str">
            <v>2H</v>
          </cell>
          <cell r="F4953">
            <v>5339</v>
          </cell>
          <cell r="G4953">
            <v>27.795467315976801</v>
          </cell>
        </row>
        <row r="4954">
          <cell r="A4954" t="str">
            <v>SkidSC-TL-WEST WHANGANUI-2L-</v>
          </cell>
          <cell r="B4954" t="str">
            <v>SkidSC-TL</v>
          </cell>
          <cell r="C4954">
            <v>2015</v>
          </cell>
          <cell r="D4954" t="str">
            <v>WEST WHANGANUI</v>
          </cell>
          <cell r="E4954" t="str">
            <v>2L</v>
          </cell>
          <cell r="F4954">
            <v>3776</v>
          </cell>
          <cell r="G4954">
            <v>0.52966101694915202</v>
          </cell>
        </row>
        <row r="4955">
          <cell r="A4955" t="str">
            <v>SkidSC-TL-WEST WHANGANUI-2L-</v>
          </cell>
          <cell r="B4955" t="str">
            <v>SkidSC-TL</v>
          </cell>
          <cell r="C4955">
            <v>2015</v>
          </cell>
          <cell r="D4955" t="str">
            <v>WEST WHANGANUI</v>
          </cell>
          <cell r="E4955" t="str">
            <v>2L</v>
          </cell>
          <cell r="F4955">
            <v>3776</v>
          </cell>
          <cell r="G4955">
            <v>0.52966101694915202</v>
          </cell>
        </row>
        <row r="4956">
          <cell r="A4956" t="str">
            <v>SkidSC-TL-WEST WHANGANUI-2M-</v>
          </cell>
          <cell r="B4956" t="str">
            <v>SkidSC-TL</v>
          </cell>
          <cell r="C4956">
            <v>2015</v>
          </cell>
          <cell r="D4956" t="str">
            <v>WEST WHANGANUI</v>
          </cell>
          <cell r="E4956" t="str">
            <v>2M</v>
          </cell>
          <cell r="F4956">
            <v>4966</v>
          </cell>
          <cell r="G4956">
            <v>4.6113572291582798</v>
          </cell>
        </row>
        <row r="4957">
          <cell r="A4957" t="str">
            <v>SkidSC-TL-WEST WHANGANUI-2M-</v>
          </cell>
          <cell r="B4957" t="str">
            <v>SkidSC-TL</v>
          </cell>
          <cell r="C4957">
            <v>2015</v>
          </cell>
          <cell r="D4957" t="str">
            <v>WEST WHANGANUI</v>
          </cell>
          <cell r="E4957" t="str">
            <v>2M</v>
          </cell>
          <cell r="F4957">
            <v>4966</v>
          </cell>
          <cell r="G4957">
            <v>4.6113572291582798</v>
          </cell>
        </row>
        <row r="4958">
          <cell r="A4958" t="str">
            <v>SkidSC-TL-WEST WHANGANUI-3-</v>
          </cell>
          <cell r="B4958" t="str">
            <v>SkidSC-TL</v>
          </cell>
          <cell r="C4958">
            <v>2015</v>
          </cell>
          <cell r="D4958" t="str">
            <v>WEST WHANGANUI</v>
          </cell>
          <cell r="E4958">
            <v>3</v>
          </cell>
          <cell r="F4958">
            <v>11792</v>
          </cell>
          <cell r="G4958">
            <v>1.4416553595658099</v>
          </cell>
        </row>
        <row r="4959">
          <cell r="A4959" t="str">
            <v>SkidSC-TL-WEST WHANGANUI-3-</v>
          </cell>
          <cell r="B4959" t="str">
            <v>SkidSC-TL</v>
          </cell>
          <cell r="C4959">
            <v>2015</v>
          </cell>
          <cell r="D4959" t="str">
            <v>WEST WHANGANUI</v>
          </cell>
          <cell r="E4959">
            <v>3</v>
          </cell>
          <cell r="F4959">
            <v>11792</v>
          </cell>
          <cell r="G4959">
            <v>1.4416553595658099</v>
          </cell>
        </row>
        <row r="4960">
          <cell r="A4960" t="str">
            <v>SkidSC-TL-WEST WHANGANUI-4-</v>
          </cell>
          <cell r="B4960" t="str">
            <v>SkidSC-TL</v>
          </cell>
          <cell r="C4960">
            <v>2015</v>
          </cell>
          <cell r="D4960" t="str">
            <v>WEST WHANGANUI</v>
          </cell>
          <cell r="E4960">
            <v>4</v>
          </cell>
          <cell r="F4960">
            <v>108438</v>
          </cell>
          <cell r="G4960">
            <v>0.47308139213190897</v>
          </cell>
        </row>
        <row r="4961">
          <cell r="A4961" t="str">
            <v>SkidSC-TL-WEST WHANGANUI-4-</v>
          </cell>
          <cell r="B4961" t="str">
            <v>SkidSC-TL</v>
          </cell>
          <cell r="C4961">
            <v>2015</v>
          </cell>
          <cell r="D4961" t="str">
            <v>WEST WHANGANUI</v>
          </cell>
          <cell r="E4961">
            <v>4</v>
          </cell>
          <cell r="F4961">
            <v>108438</v>
          </cell>
          <cell r="G4961">
            <v>0.47308139213190897</v>
          </cell>
        </row>
        <row r="4962">
          <cell r="A4962" t="str">
            <v>SkidSC-TL-WEST WHANGANUI-5-</v>
          </cell>
          <cell r="B4962" t="str">
            <v>SkidSC-TL</v>
          </cell>
          <cell r="C4962">
            <v>2015</v>
          </cell>
          <cell r="D4962" t="str">
            <v>WEST WHANGANUI</v>
          </cell>
          <cell r="E4962">
            <v>5</v>
          </cell>
          <cell r="F4962">
            <v>1017</v>
          </cell>
          <cell r="G4962">
            <v>0</v>
          </cell>
        </row>
        <row r="4963">
          <cell r="A4963" t="str">
            <v>SkidSC-TL-WEST WHANGANUI-5-</v>
          </cell>
          <cell r="B4963" t="str">
            <v>SkidSC-TL</v>
          </cell>
          <cell r="C4963">
            <v>2015</v>
          </cell>
          <cell r="D4963" t="str">
            <v>WEST WHANGANUI</v>
          </cell>
          <cell r="E4963">
            <v>5</v>
          </cell>
          <cell r="F4963">
            <v>1017</v>
          </cell>
          <cell r="G4963">
            <v>0</v>
          </cell>
        </row>
        <row r="4964">
          <cell r="A4964" t="str">
            <v>SkidSC-TL-WEST WHANGANUI-All-</v>
          </cell>
          <cell r="B4964" t="str">
            <v>SkidSC-TL</v>
          </cell>
          <cell r="C4964">
            <v>2015</v>
          </cell>
          <cell r="D4964" t="str">
            <v>WEST WHANGANUI</v>
          </cell>
          <cell r="E4964" t="str">
            <v>All</v>
          </cell>
          <cell r="F4964">
            <v>167867</v>
          </cell>
          <cell r="G4964">
            <v>3.0732663358492101</v>
          </cell>
        </row>
        <row r="4965">
          <cell r="A4965" t="str">
            <v>SkidSC-TL-WEST WHANGANUI-All-</v>
          </cell>
          <cell r="B4965" t="str">
            <v>SkidSC-TL</v>
          </cell>
          <cell r="C4965">
            <v>2015</v>
          </cell>
          <cell r="D4965" t="str">
            <v>WEST WHANGANUI</v>
          </cell>
          <cell r="E4965" t="str">
            <v>All</v>
          </cell>
          <cell r="F4965">
            <v>167867</v>
          </cell>
          <cell r="G4965">
            <v>3.0732663358492101</v>
          </cell>
        </row>
        <row r="4966">
          <cell r="A4966" t="str">
            <v>Tex_CS-Auckland Alliance-All-All</v>
          </cell>
          <cell r="B4966" t="str">
            <v>Tex_CS</v>
          </cell>
          <cell r="C4966">
            <v>2015</v>
          </cell>
          <cell r="D4966" t="str">
            <v>AUCK ALLIANCE</v>
          </cell>
          <cell r="E4966" t="str">
            <v>All</v>
          </cell>
          <cell r="F4966" t="str">
            <v>All</v>
          </cell>
          <cell r="G4966">
            <v>0.11013215859</v>
          </cell>
        </row>
        <row r="4967">
          <cell r="A4967" t="str">
            <v>Tex_CS-Auckland Alliance-All-R</v>
          </cell>
          <cell r="B4967" t="str">
            <v>Tex_CS</v>
          </cell>
          <cell r="C4967">
            <v>2015</v>
          </cell>
          <cell r="D4967" t="str">
            <v>AUCK ALLIANCE</v>
          </cell>
          <cell r="E4967" t="str">
            <v>All</v>
          </cell>
          <cell r="F4967" t="str">
            <v>R</v>
          </cell>
          <cell r="G4967">
            <v>0.124300807955</v>
          </cell>
        </row>
        <row r="4968">
          <cell r="A4968" t="str">
            <v>Tex_CS-Auckland Alliance-All-U</v>
          </cell>
          <cell r="B4968" t="str">
            <v>Tex_CS</v>
          </cell>
          <cell r="C4968">
            <v>2015</v>
          </cell>
          <cell r="D4968" t="str">
            <v>AUCK ALLIANCE</v>
          </cell>
          <cell r="E4968" t="str">
            <v>All</v>
          </cell>
          <cell r="F4968" t="str">
            <v>U</v>
          </cell>
          <cell r="G4968">
            <v>0</v>
          </cell>
        </row>
        <row r="4969">
          <cell r="A4969" t="str">
            <v>Tex_CS-Auckland Alliance-High Volume-All</v>
          </cell>
          <cell r="B4969" t="str">
            <v>Tex_CS</v>
          </cell>
          <cell r="C4969">
            <v>2015</v>
          </cell>
          <cell r="D4969" t="str">
            <v>AUCK ALLIANCE</v>
          </cell>
          <cell r="E4969" t="str">
            <v>High Volume</v>
          </cell>
          <cell r="F4969" t="str">
            <v>All</v>
          </cell>
          <cell r="G4969">
            <v>0.1414427157</v>
          </cell>
        </row>
        <row r="4970">
          <cell r="A4970" t="str">
            <v>Tex_CS-Auckland Alliance-High Volume-R</v>
          </cell>
          <cell r="B4970" t="str">
            <v>Tex_CS</v>
          </cell>
          <cell r="C4970">
            <v>2015</v>
          </cell>
          <cell r="D4970" t="str">
            <v>AUCK ALLIANCE</v>
          </cell>
          <cell r="E4970" t="str">
            <v>High Volume</v>
          </cell>
          <cell r="F4970" t="str">
            <v>R</v>
          </cell>
          <cell r="G4970">
            <v>0.150037509377</v>
          </cell>
        </row>
        <row r="4971">
          <cell r="A4971" t="str">
            <v>Tex_CS-Auckland Alliance-High Volume-U</v>
          </cell>
          <cell r="B4971" t="str">
            <v>Tex_CS</v>
          </cell>
          <cell r="C4971">
            <v>2015</v>
          </cell>
          <cell r="D4971" t="str">
            <v>AUCK ALLIANCE</v>
          </cell>
          <cell r="E4971" t="str">
            <v>High Volume</v>
          </cell>
          <cell r="F4971" t="str">
            <v>U</v>
          </cell>
          <cell r="G4971">
            <v>0</v>
          </cell>
        </row>
        <row r="4972">
          <cell r="A4972" t="str">
            <v>Tex_CS-Auckland Alliance-Regional Connector-All</v>
          </cell>
          <cell r="B4972" t="str">
            <v>Tex_CS</v>
          </cell>
          <cell r="C4972">
            <v>2015</v>
          </cell>
          <cell r="D4972" t="str">
            <v>AUCK ALLIANCE</v>
          </cell>
          <cell r="E4972" t="str">
            <v>Regional Connector</v>
          </cell>
          <cell r="F4972" t="str">
            <v>All</v>
          </cell>
          <cell r="G4972">
            <v>0</v>
          </cell>
        </row>
        <row r="4973">
          <cell r="A4973" t="str">
            <v>Tex_CS-Auckland Alliance-Regional Connector-R</v>
          </cell>
          <cell r="B4973" t="str">
            <v>Tex_CS</v>
          </cell>
          <cell r="C4973">
            <v>2015</v>
          </cell>
          <cell r="D4973" t="str">
            <v>AUCK ALLIANCE</v>
          </cell>
          <cell r="E4973" t="str">
            <v>Regional Connector</v>
          </cell>
          <cell r="F4973" t="str">
            <v>R</v>
          </cell>
          <cell r="G4973">
            <v>0</v>
          </cell>
        </row>
        <row r="4974">
          <cell r="A4974" t="str">
            <v>Tex_CS-Auckland Alliance-Regional Connector-U</v>
          </cell>
          <cell r="B4974" t="str">
            <v>Tex_CS</v>
          </cell>
          <cell r="C4974">
            <v>2015</v>
          </cell>
          <cell r="D4974" t="str">
            <v>AUCK ALLIANCE</v>
          </cell>
          <cell r="E4974" t="str">
            <v>Regional Connector</v>
          </cell>
          <cell r="F4974" t="str">
            <v>U</v>
          </cell>
          <cell r="G4974">
            <v>0</v>
          </cell>
        </row>
        <row r="4975">
          <cell r="A4975" t="str">
            <v>Tex_CS-BOP EAST-All-All</v>
          </cell>
          <cell r="B4975" t="str">
            <v>Tex_CS</v>
          </cell>
          <cell r="C4975">
            <v>2015</v>
          </cell>
          <cell r="D4975" t="str">
            <v>BOP EAST</v>
          </cell>
          <cell r="E4975" t="str">
            <v>All</v>
          </cell>
          <cell r="F4975" t="str">
            <v>All</v>
          </cell>
          <cell r="G4975">
            <v>5.6818181818000003E-2</v>
          </cell>
        </row>
        <row r="4976">
          <cell r="A4976" t="str">
            <v>Tex_CS-BOP EAST-All-R</v>
          </cell>
          <cell r="B4976" t="str">
            <v>Tex_CS</v>
          </cell>
          <cell r="C4976">
            <v>2015</v>
          </cell>
          <cell r="D4976" t="str">
            <v>BOP EAST</v>
          </cell>
          <cell r="E4976" t="str">
            <v>All</v>
          </cell>
          <cell r="F4976" t="str">
            <v>R</v>
          </cell>
          <cell r="G4976">
            <v>3.3914728682000003E-2</v>
          </cell>
        </row>
        <row r="4977">
          <cell r="A4977" t="str">
            <v>Tex_CS-BOP EAST-All-U</v>
          </cell>
          <cell r="B4977" t="str">
            <v>Tex_CS</v>
          </cell>
          <cell r="C4977">
            <v>2015</v>
          </cell>
          <cell r="D4977" t="str">
            <v>BOP EAST</v>
          </cell>
          <cell r="E4977" t="str">
            <v>All</v>
          </cell>
          <cell r="F4977" t="str">
            <v>U</v>
          </cell>
          <cell r="G4977">
            <v>0.40441176470500001</v>
          </cell>
        </row>
        <row r="4978">
          <cell r="A4978" t="str">
            <v>Tex_CS-BOP EAST-Regional Connector-All</v>
          </cell>
          <cell r="B4978" t="str">
            <v>Tex_CS</v>
          </cell>
          <cell r="C4978">
            <v>2015</v>
          </cell>
          <cell r="D4978" t="str">
            <v>BOP EAST</v>
          </cell>
          <cell r="E4978" t="str">
            <v>Regional Connector</v>
          </cell>
          <cell r="F4978" t="str">
            <v>All</v>
          </cell>
          <cell r="G4978">
            <v>5.1340559041000003E-2</v>
          </cell>
        </row>
        <row r="4979">
          <cell r="A4979" t="str">
            <v>Tex_CS-BOP EAST-Regional Connector-R</v>
          </cell>
          <cell r="B4979" t="str">
            <v>Tex_CS</v>
          </cell>
          <cell r="C4979">
            <v>2015</v>
          </cell>
          <cell r="D4979" t="str">
            <v>BOP EAST</v>
          </cell>
          <cell r="E4979" t="str">
            <v>Regional Connector</v>
          </cell>
          <cell r="F4979" t="str">
            <v>R</v>
          </cell>
          <cell r="G4979">
            <v>2.8868360276999998E-2</v>
          </cell>
        </row>
        <row r="4980">
          <cell r="A4980" t="str">
            <v>Tex_CS-BOP EAST-Regional Connector-U</v>
          </cell>
          <cell r="B4980" t="str">
            <v>Tex_CS</v>
          </cell>
          <cell r="C4980">
            <v>2015</v>
          </cell>
          <cell r="D4980" t="str">
            <v>BOP EAST</v>
          </cell>
          <cell r="E4980" t="str">
            <v>Regional Connector</v>
          </cell>
          <cell r="F4980" t="str">
            <v>U</v>
          </cell>
          <cell r="G4980">
            <v>0.394981412639</v>
          </cell>
        </row>
        <row r="4981">
          <cell r="A4981" t="str">
            <v>Tex_CS-BOP EAST-Regional Distributor-All</v>
          </cell>
          <cell r="B4981" t="str">
            <v>Tex_CS</v>
          </cell>
          <cell r="C4981">
            <v>2015</v>
          </cell>
          <cell r="D4981" t="str">
            <v>BOP EAST</v>
          </cell>
          <cell r="E4981" t="str">
            <v>Regional Distributor</v>
          </cell>
          <cell r="F4981" t="str">
            <v>All</v>
          </cell>
          <cell r="G4981">
            <v>6.3025210084E-2</v>
          </cell>
        </row>
        <row r="4982">
          <cell r="A4982" t="str">
            <v>Tex_CS-BOP EAST-Regional Distributor-R</v>
          </cell>
          <cell r="B4982" t="str">
            <v>Tex_CS</v>
          </cell>
          <cell r="C4982">
            <v>2015</v>
          </cell>
          <cell r="D4982" t="str">
            <v>BOP EAST</v>
          </cell>
          <cell r="E4982" t="str">
            <v>Regional Distributor</v>
          </cell>
          <cell r="F4982" t="str">
            <v>R</v>
          </cell>
          <cell r="G4982">
            <v>3.9638770163999998E-2</v>
          </cell>
        </row>
        <row r="4983">
          <cell r="A4983" t="str">
            <v>Tex_CS-BOP EAST-Regional Distributor-U</v>
          </cell>
          <cell r="B4983" t="str">
            <v>Tex_CS</v>
          </cell>
          <cell r="C4983">
            <v>2015</v>
          </cell>
          <cell r="D4983" t="str">
            <v>BOP EAST</v>
          </cell>
          <cell r="E4983" t="str">
            <v>Regional Distributor</v>
          </cell>
          <cell r="F4983" t="str">
            <v>U</v>
          </cell>
          <cell r="G4983">
            <v>0.41493775933600002</v>
          </cell>
        </row>
        <row r="4984">
          <cell r="A4984" t="str">
            <v>Tex_CS-BOP WEST-All-All</v>
          </cell>
          <cell r="B4984" t="str">
            <v>Tex_CS</v>
          </cell>
          <cell r="C4984">
            <v>2015</v>
          </cell>
          <cell r="D4984" t="str">
            <v>BOP WEST</v>
          </cell>
          <cell r="E4984" t="str">
            <v>All</v>
          </cell>
          <cell r="F4984" t="str">
            <v>All</v>
          </cell>
          <cell r="G4984">
            <v>0.32018341370800002</v>
          </cell>
        </row>
        <row r="4985">
          <cell r="A4985" t="str">
            <v>Tex_CS-BOP WEST-All-R</v>
          </cell>
          <cell r="B4985" t="str">
            <v>Tex_CS</v>
          </cell>
          <cell r="C4985">
            <v>2015</v>
          </cell>
          <cell r="D4985" t="str">
            <v>BOP WEST</v>
          </cell>
          <cell r="E4985" t="str">
            <v>All</v>
          </cell>
          <cell r="F4985" t="str">
            <v>R</v>
          </cell>
          <cell r="G4985">
            <v>0.23909871940300001</v>
          </cell>
        </row>
        <row r="4986">
          <cell r="A4986" t="str">
            <v>Tex_CS-BOP WEST-All-U</v>
          </cell>
          <cell r="B4986" t="str">
            <v>Tex_CS</v>
          </cell>
          <cell r="C4986">
            <v>2015</v>
          </cell>
          <cell r="D4986" t="str">
            <v>BOP WEST</v>
          </cell>
          <cell r="E4986" t="str">
            <v>All</v>
          </cell>
          <cell r="F4986" t="str">
            <v>U</v>
          </cell>
          <cell r="G4986">
            <v>3.5369774919610002</v>
          </cell>
        </row>
        <row r="4987">
          <cell r="A4987" t="str">
            <v>Tex_CS-BOP WEST-High Volume-All</v>
          </cell>
          <cell r="B4987" t="str">
            <v>Tex_CS</v>
          </cell>
          <cell r="C4987">
            <v>2015</v>
          </cell>
          <cell r="D4987" t="str">
            <v>BOP WEST</v>
          </cell>
          <cell r="E4987" t="str">
            <v>High Volume</v>
          </cell>
          <cell r="F4987" t="str">
            <v>All</v>
          </cell>
          <cell r="G4987">
            <v>1.3683127572010001</v>
          </cell>
        </row>
        <row r="4988">
          <cell r="A4988" t="str">
            <v>Tex_CS-BOP WEST-High Volume-R</v>
          </cell>
          <cell r="B4988" t="str">
            <v>Tex_CS</v>
          </cell>
          <cell r="C4988">
            <v>2015</v>
          </cell>
          <cell r="D4988" t="str">
            <v>BOP WEST</v>
          </cell>
          <cell r="E4988" t="str">
            <v>High Volume</v>
          </cell>
          <cell r="F4988" t="str">
            <v>R</v>
          </cell>
          <cell r="G4988">
            <v>0.98104056437300002</v>
          </cell>
        </row>
        <row r="4989">
          <cell r="A4989" t="str">
            <v>Tex_CS-BOP WEST-High Volume-U</v>
          </cell>
          <cell r="B4989" t="str">
            <v>Tex_CS</v>
          </cell>
          <cell r="C4989">
            <v>2015</v>
          </cell>
          <cell r="D4989" t="str">
            <v>BOP WEST</v>
          </cell>
          <cell r="E4989" t="str">
            <v>High Volume</v>
          </cell>
          <cell r="F4989" t="str">
            <v>U</v>
          </cell>
          <cell r="G4989">
            <v>6.79012345679</v>
          </cell>
        </row>
        <row r="4990">
          <cell r="A4990" t="str">
            <v>Tex_CS-BOP WEST-Regional Connector-All</v>
          </cell>
          <cell r="B4990" t="str">
            <v>Tex_CS</v>
          </cell>
          <cell r="C4990">
            <v>2015</v>
          </cell>
          <cell r="D4990" t="str">
            <v>BOP WEST</v>
          </cell>
          <cell r="E4990" t="str">
            <v>Regional Connector</v>
          </cell>
          <cell r="F4990" t="str">
            <v>All</v>
          </cell>
          <cell r="G4990">
            <v>0.120192307692</v>
          </cell>
        </row>
        <row r="4991">
          <cell r="A4991" t="str">
            <v>Tex_CS-BOP WEST-Regional Connector-R</v>
          </cell>
          <cell r="B4991" t="str">
            <v>Tex_CS</v>
          </cell>
          <cell r="C4991">
            <v>2015</v>
          </cell>
          <cell r="D4991" t="str">
            <v>BOP WEST</v>
          </cell>
          <cell r="E4991" t="str">
            <v>Regional Connector</v>
          </cell>
          <cell r="F4991" t="str">
            <v>R</v>
          </cell>
          <cell r="G4991">
            <v>0.120192307692</v>
          </cell>
        </row>
        <row r="4992">
          <cell r="A4992" t="str">
            <v>Tex_CS-BOP WEST-Regional Distributor-All</v>
          </cell>
          <cell r="B4992" t="str">
            <v>Tex_CS</v>
          </cell>
          <cell r="C4992">
            <v>2015</v>
          </cell>
          <cell r="D4992" t="str">
            <v>BOP WEST</v>
          </cell>
          <cell r="E4992" t="str">
            <v>Regional Distributor</v>
          </cell>
          <cell r="F4992" t="str">
            <v>All</v>
          </cell>
          <cell r="G4992">
            <v>0.13916500994</v>
          </cell>
        </row>
        <row r="4993">
          <cell r="A4993" t="str">
            <v>Tex_CS-BOP WEST-Regional Distributor-R</v>
          </cell>
          <cell r="B4993" t="str">
            <v>Tex_CS</v>
          </cell>
          <cell r="C4993">
            <v>2015</v>
          </cell>
          <cell r="D4993" t="str">
            <v>BOP WEST</v>
          </cell>
          <cell r="E4993" t="str">
            <v>Regional Distributor</v>
          </cell>
          <cell r="F4993" t="str">
            <v>R</v>
          </cell>
          <cell r="G4993">
            <v>0.13916500994</v>
          </cell>
        </row>
        <row r="4994">
          <cell r="A4994" t="str">
            <v>Tex_CS-BOP WEST-Regional Strategic-All</v>
          </cell>
          <cell r="B4994" t="str">
            <v>Tex_CS</v>
          </cell>
          <cell r="C4994">
            <v>2015</v>
          </cell>
          <cell r="D4994" t="str">
            <v>BOP WEST</v>
          </cell>
          <cell r="E4994" t="str">
            <v>Regional Strategic</v>
          </cell>
          <cell r="F4994" t="str">
            <v>All</v>
          </cell>
          <cell r="G4994">
            <v>2.5720164609E-2</v>
          </cell>
        </row>
        <row r="4995">
          <cell r="A4995" t="str">
            <v>Tex_CS-BOP WEST-Regional Strategic-R</v>
          </cell>
          <cell r="B4995" t="str">
            <v>Tex_CS</v>
          </cell>
          <cell r="C4995">
            <v>2015</v>
          </cell>
          <cell r="D4995" t="str">
            <v>BOP WEST</v>
          </cell>
          <cell r="E4995" t="str">
            <v>Regional Strategic</v>
          </cell>
          <cell r="F4995" t="str">
            <v>R</v>
          </cell>
          <cell r="G4995">
            <v>2.6394509941E-2</v>
          </cell>
        </row>
        <row r="4996">
          <cell r="A4996" t="str">
            <v>Tex_CS-BOP WEST-Regional Strategic-U</v>
          </cell>
          <cell r="B4996" t="str">
            <v>Tex_CS</v>
          </cell>
          <cell r="C4996">
            <v>2015</v>
          </cell>
          <cell r="D4996" t="str">
            <v>BOP WEST</v>
          </cell>
          <cell r="E4996" t="str">
            <v>Regional Strategic</v>
          </cell>
          <cell r="F4996" t="str">
            <v>U</v>
          </cell>
          <cell r="G4996">
            <v>0</v>
          </cell>
        </row>
        <row r="4997">
          <cell r="A4997" t="str">
            <v>Tex_CS-CENTRAL WAIKATO-All-All</v>
          </cell>
          <cell r="B4997" t="str">
            <v>Tex_CS</v>
          </cell>
          <cell r="C4997">
            <v>2015</v>
          </cell>
          <cell r="D4997" t="str">
            <v>CENTRAL WAIKATO</v>
          </cell>
          <cell r="E4997" t="str">
            <v>All</v>
          </cell>
          <cell r="F4997" t="str">
            <v>All</v>
          </cell>
          <cell r="G4997">
            <v>0</v>
          </cell>
        </row>
        <row r="4998">
          <cell r="A4998" t="str">
            <v>Tex_CS-CENTRAL WAIKATO-All-All</v>
          </cell>
          <cell r="B4998" t="str">
            <v>Tex_CS</v>
          </cell>
          <cell r="C4998">
            <v>2015</v>
          </cell>
          <cell r="D4998" t="str">
            <v>CENTRAL WAIKATO</v>
          </cell>
          <cell r="E4998" t="str">
            <v>All</v>
          </cell>
          <cell r="F4998" t="str">
            <v>All</v>
          </cell>
          <cell r="G4998">
            <v>9.9877293610000001E-2</v>
          </cell>
        </row>
        <row r="4999">
          <cell r="A4999" t="str">
            <v>Tex_CS-CENTRAL WAIKATO-All-R</v>
          </cell>
          <cell r="B4999" t="str">
            <v>Tex_CS</v>
          </cell>
          <cell r="C4999">
            <v>2015</v>
          </cell>
          <cell r="D4999" t="str">
            <v>CENTRAL WAIKATO</v>
          </cell>
          <cell r="E4999" t="str">
            <v>All</v>
          </cell>
          <cell r="F4999" t="str">
            <v>R</v>
          </cell>
          <cell r="G4999">
            <v>0</v>
          </cell>
        </row>
        <row r="5000">
          <cell r="A5000" t="str">
            <v>Tex_CS-CENTRAL WAIKATO-All-R</v>
          </cell>
          <cell r="B5000" t="str">
            <v>Tex_CS</v>
          </cell>
          <cell r="C5000">
            <v>2015</v>
          </cell>
          <cell r="D5000" t="str">
            <v>CENTRAL WAIKATO</v>
          </cell>
          <cell r="E5000" t="str">
            <v>All</v>
          </cell>
          <cell r="F5000" t="str">
            <v>R</v>
          </cell>
          <cell r="G5000">
            <v>3.1792303326999997E-2</v>
          </cell>
        </row>
        <row r="5001">
          <cell r="A5001" t="str">
            <v>Tex_CS-CENTRAL WAIKATO-All-U</v>
          </cell>
          <cell r="B5001" t="str">
            <v>Tex_CS</v>
          </cell>
          <cell r="C5001">
            <v>2015</v>
          </cell>
          <cell r="D5001" t="str">
            <v>CENTRAL WAIKATO</v>
          </cell>
          <cell r="E5001" t="str">
            <v>All</v>
          </cell>
          <cell r="F5001" t="str">
            <v>U</v>
          </cell>
          <cell r="G5001">
            <v>2.4974164657250002</v>
          </cell>
        </row>
        <row r="5002">
          <cell r="A5002" t="str">
            <v>Tex_CS-CENTRAL WAIKATO-High Volume-All</v>
          </cell>
          <cell r="B5002" t="str">
            <v>Tex_CS</v>
          </cell>
          <cell r="C5002">
            <v>2015</v>
          </cell>
          <cell r="D5002" t="str">
            <v>CENTRAL WAIKATO</v>
          </cell>
          <cell r="E5002" t="str">
            <v>High Volume</v>
          </cell>
          <cell r="F5002" t="str">
            <v>All</v>
          </cell>
          <cell r="G5002">
            <v>0.394582760551</v>
          </cell>
        </row>
        <row r="5003">
          <cell r="A5003" t="str">
            <v>Tex_CS-CENTRAL WAIKATO-High Volume-R</v>
          </cell>
          <cell r="B5003" t="str">
            <v>Tex_CS</v>
          </cell>
          <cell r="C5003">
            <v>2015</v>
          </cell>
          <cell r="D5003" t="str">
            <v>CENTRAL WAIKATO</v>
          </cell>
          <cell r="E5003" t="str">
            <v>High Volume</v>
          </cell>
          <cell r="F5003" t="str">
            <v>R</v>
          </cell>
          <cell r="G5003">
            <v>3.2754667539999997E-2</v>
          </cell>
        </row>
        <row r="5004">
          <cell r="A5004" t="str">
            <v>Tex_CS-CENTRAL WAIKATO-High Volume-U</v>
          </cell>
          <cell r="B5004" t="str">
            <v>Tex_CS</v>
          </cell>
          <cell r="C5004">
            <v>2015</v>
          </cell>
          <cell r="D5004" t="str">
            <v>CENTRAL WAIKATO</v>
          </cell>
          <cell r="E5004" t="str">
            <v>High Volume</v>
          </cell>
          <cell r="F5004" t="str">
            <v>U</v>
          </cell>
          <cell r="G5004">
            <v>5.4043839758120003</v>
          </cell>
        </row>
        <row r="5005">
          <cell r="A5005" t="str">
            <v>Tex_CS-CENTRAL WAIKATO-National Strategic-All</v>
          </cell>
          <cell r="B5005" t="str">
            <v>Tex_CS</v>
          </cell>
          <cell r="C5005">
            <v>2015</v>
          </cell>
          <cell r="D5005" t="str">
            <v>CENTRAL WAIKATO</v>
          </cell>
          <cell r="E5005" t="str">
            <v>National Strategic</v>
          </cell>
          <cell r="F5005" t="str">
            <v>All</v>
          </cell>
          <cell r="G5005">
            <v>9.3757561093E-2</v>
          </cell>
        </row>
        <row r="5006">
          <cell r="A5006" t="str">
            <v>Tex_CS-CENTRAL WAIKATO-National Strategic-R</v>
          </cell>
          <cell r="B5006" t="str">
            <v>Tex_CS</v>
          </cell>
          <cell r="C5006">
            <v>2015</v>
          </cell>
          <cell r="D5006" t="str">
            <v>CENTRAL WAIKATO</v>
          </cell>
          <cell r="E5006" t="str">
            <v>National Strategic</v>
          </cell>
          <cell r="F5006" t="str">
            <v>R</v>
          </cell>
          <cell r="G5006">
            <v>9.9858265687E-2</v>
          </cell>
        </row>
        <row r="5007">
          <cell r="A5007" t="str">
            <v>Tex_CS-CENTRAL WAIKATO-National Strategic-U</v>
          </cell>
          <cell r="B5007" t="str">
            <v>Tex_CS</v>
          </cell>
          <cell r="C5007">
            <v>2015</v>
          </cell>
          <cell r="D5007" t="str">
            <v>CENTRAL WAIKATO</v>
          </cell>
          <cell r="E5007" t="str">
            <v>National Strategic</v>
          </cell>
          <cell r="F5007" t="str">
            <v>U</v>
          </cell>
          <cell r="G5007">
            <v>0</v>
          </cell>
        </row>
        <row r="5008">
          <cell r="A5008" t="str">
            <v>Tex_CS-CENTRAL WAIKATO-Regional Connector-All</v>
          </cell>
          <cell r="B5008" t="str">
            <v>Tex_CS</v>
          </cell>
          <cell r="C5008">
            <v>2015</v>
          </cell>
          <cell r="D5008" t="str">
            <v>CENTRAL WAIKATO</v>
          </cell>
          <cell r="E5008" t="str">
            <v>Regional Connector</v>
          </cell>
          <cell r="F5008" t="str">
            <v>All</v>
          </cell>
          <cell r="G5008">
            <v>0</v>
          </cell>
        </row>
        <row r="5009">
          <cell r="A5009" t="str">
            <v>Tex_CS-CENTRAL WAIKATO-Regional Connector-All</v>
          </cell>
          <cell r="B5009" t="str">
            <v>Tex_CS</v>
          </cell>
          <cell r="C5009">
            <v>2015</v>
          </cell>
          <cell r="D5009" t="str">
            <v>CENTRAL WAIKATO</v>
          </cell>
          <cell r="E5009" t="str">
            <v>Regional Connector</v>
          </cell>
          <cell r="F5009" t="str">
            <v>All</v>
          </cell>
          <cell r="G5009">
            <v>0</v>
          </cell>
        </row>
        <row r="5010">
          <cell r="A5010" t="str">
            <v>Tex_CS-CENTRAL WAIKATO-Regional Connector-R</v>
          </cell>
          <cell r="B5010" t="str">
            <v>Tex_CS</v>
          </cell>
          <cell r="C5010">
            <v>2015</v>
          </cell>
          <cell r="D5010" t="str">
            <v>CENTRAL WAIKATO</v>
          </cell>
          <cell r="E5010" t="str">
            <v>Regional Connector</v>
          </cell>
          <cell r="F5010" t="str">
            <v>R</v>
          </cell>
          <cell r="G5010">
            <v>0</v>
          </cell>
        </row>
        <row r="5011">
          <cell r="A5011" t="str">
            <v>Tex_CS-CENTRAL WAIKATO-Regional Connector-R</v>
          </cell>
          <cell r="B5011" t="str">
            <v>Tex_CS</v>
          </cell>
          <cell r="C5011">
            <v>2015</v>
          </cell>
          <cell r="D5011" t="str">
            <v>CENTRAL WAIKATO</v>
          </cell>
          <cell r="E5011" t="str">
            <v>Regional Connector</v>
          </cell>
          <cell r="F5011" t="str">
            <v>R</v>
          </cell>
          <cell r="G5011">
            <v>0</v>
          </cell>
        </row>
        <row r="5012">
          <cell r="A5012" t="str">
            <v>Tex_CS-CENTRAL WAIKATO-Regional Connector-U</v>
          </cell>
          <cell r="B5012" t="str">
            <v>Tex_CS</v>
          </cell>
          <cell r="C5012">
            <v>2015</v>
          </cell>
          <cell r="D5012" t="str">
            <v>CENTRAL WAIKATO</v>
          </cell>
          <cell r="E5012" t="str">
            <v>Regional Connector</v>
          </cell>
          <cell r="F5012" t="str">
            <v>U</v>
          </cell>
          <cell r="G5012">
            <v>0</v>
          </cell>
        </row>
        <row r="5013">
          <cell r="A5013" t="str">
            <v>Tex_CS-CENTRAL WAIKATO-Regional Distributor-All</v>
          </cell>
          <cell r="B5013" t="str">
            <v>Tex_CS</v>
          </cell>
          <cell r="C5013">
            <v>2015</v>
          </cell>
          <cell r="D5013" t="str">
            <v>CENTRAL WAIKATO</v>
          </cell>
          <cell r="E5013" t="str">
            <v>Regional Distributor</v>
          </cell>
          <cell r="F5013" t="str">
            <v>All</v>
          </cell>
          <cell r="G5013">
            <v>8.1512879029999995E-3</v>
          </cell>
        </row>
        <row r="5014">
          <cell r="A5014" t="str">
            <v>Tex_CS-CENTRAL WAIKATO-Regional Distributor-R</v>
          </cell>
          <cell r="B5014" t="str">
            <v>Tex_CS</v>
          </cell>
          <cell r="C5014">
            <v>2015</v>
          </cell>
          <cell r="D5014" t="str">
            <v>CENTRAL WAIKATO</v>
          </cell>
          <cell r="E5014" t="str">
            <v>Regional Distributor</v>
          </cell>
          <cell r="F5014" t="str">
            <v>R</v>
          </cell>
          <cell r="G5014">
            <v>5.8915020969999999E-3</v>
          </cell>
        </row>
        <row r="5015">
          <cell r="A5015" t="str">
            <v>Tex_CS-CENTRAL WAIKATO-Regional Distributor-U</v>
          </cell>
          <cell r="B5015" t="str">
            <v>Tex_CS</v>
          </cell>
          <cell r="C5015">
            <v>2015</v>
          </cell>
          <cell r="D5015" t="str">
            <v>CENTRAL WAIKATO</v>
          </cell>
          <cell r="E5015" t="str">
            <v>Regional Distributor</v>
          </cell>
          <cell r="F5015" t="str">
            <v>U</v>
          </cell>
          <cell r="G5015">
            <v>0</v>
          </cell>
        </row>
        <row r="5016">
          <cell r="A5016" t="str">
            <v>Tex_CS-CENTRAL WAIKATO-Regional Strategic-All</v>
          </cell>
          <cell r="B5016" t="str">
            <v>Tex_CS</v>
          </cell>
          <cell r="C5016">
            <v>2015</v>
          </cell>
          <cell r="D5016" t="str">
            <v>CENTRAL WAIKATO</v>
          </cell>
          <cell r="E5016" t="str">
            <v>Regional Strategic</v>
          </cell>
          <cell r="F5016" t="str">
            <v>All</v>
          </cell>
          <cell r="G5016">
            <v>3.9286374559999997E-2</v>
          </cell>
        </row>
        <row r="5017">
          <cell r="A5017" t="str">
            <v>Tex_CS-CENTRAL WAIKATO-Regional Strategic-R</v>
          </cell>
          <cell r="B5017" t="str">
            <v>Tex_CS</v>
          </cell>
          <cell r="C5017">
            <v>2015</v>
          </cell>
          <cell r="D5017" t="str">
            <v>CENTRAL WAIKATO</v>
          </cell>
          <cell r="E5017" t="str">
            <v>Regional Strategic</v>
          </cell>
          <cell r="F5017" t="str">
            <v>R</v>
          </cell>
          <cell r="G5017">
            <v>3.9300906231999999E-2</v>
          </cell>
        </row>
        <row r="5018">
          <cell r="A5018" t="str">
            <v>Tex_CS-CENTRAL WAIKATO-Regional Strategic-U</v>
          </cell>
          <cell r="B5018" t="str">
            <v>Tex_CS</v>
          </cell>
          <cell r="C5018">
            <v>2015</v>
          </cell>
          <cell r="D5018" t="str">
            <v>CENTRAL WAIKATO</v>
          </cell>
          <cell r="E5018" t="str">
            <v>Regional Strategic</v>
          </cell>
          <cell r="F5018" t="str">
            <v>U</v>
          </cell>
          <cell r="G5018">
            <v>0</v>
          </cell>
        </row>
        <row r="5019">
          <cell r="A5019" t="str">
            <v>Tex_CS-COASTAL OTAGO-All-All</v>
          </cell>
          <cell r="B5019" t="str">
            <v>Tex_CS</v>
          </cell>
          <cell r="C5019">
            <v>2015</v>
          </cell>
          <cell r="D5019" t="str">
            <v>COASTAL OTAGO</v>
          </cell>
          <cell r="E5019" t="str">
            <v>All</v>
          </cell>
          <cell r="F5019" t="str">
            <v>All</v>
          </cell>
          <cell r="G5019">
            <v>0.84562042274000004</v>
          </cell>
        </row>
        <row r="5020">
          <cell r="A5020" t="str">
            <v>Tex_CS-COASTAL OTAGO-All-R</v>
          </cell>
          <cell r="B5020" t="str">
            <v>Tex_CS</v>
          </cell>
          <cell r="C5020">
            <v>2015</v>
          </cell>
          <cell r="D5020" t="str">
            <v>COASTAL OTAGO</v>
          </cell>
          <cell r="E5020" t="str">
            <v>All</v>
          </cell>
          <cell r="F5020" t="str">
            <v>R</v>
          </cell>
          <cell r="G5020">
            <v>0.32084703617499999</v>
          </cell>
        </row>
        <row r="5021">
          <cell r="A5021" t="str">
            <v>Tex_CS-COASTAL OTAGO-All-U</v>
          </cell>
          <cell r="B5021" t="str">
            <v>Tex_CS</v>
          </cell>
          <cell r="C5021">
            <v>2015</v>
          </cell>
          <cell r="D5021" t="str">
            <v>COASTAL OTAGO</v>
          </cell>
          <cell r="E5021" t="str">
            <v>All</v>
          </cell>
          <cell r="F5021" t="str">
            <v>U</v>
          </cell>
          <cell r="G5021">
            <v>11.458486948827</v>
          </cell>
        </row>
        <row r="5022">
          <cell r="A5022" t="str">
            <v>Tex_CS-COASTAL OTAGO-National Strategic-All</v>
          </cell>
          <cell r="B5022" t="str">
            <v>Tex_CS</v>
          </cell>
          <cell r="C5022">
            <v>2015</v>
          </cell>
          <cell r="D5022" t="str">
            <v>COASTAL OTAGO</v>
          </cell>
          <cell r="E5022" t="str">
            <v>National Strategic</v>
          </cell>
          <cell r="F5022" t="str">
            <v>All</v>
          </cell>
          <cell r="G5022">
            <v>1.201622379742</v>
          </cell>
        </row>
        <row r="5023">
          <cell r="A5023" t="str">
            <v>Tex_CS-COASTAL OTAGO-National Strategic-R</v>
          </cell>
          <cell r="B5023" t="str">
            <v>Tex_CS</v>
          </cell>
          <cell r="C5023">
            <v>2015</v>
          </cell>
          <cell r="D5023" t="str">
            <v>COASTAL OTAGO</v>
          </cell>
          <cell r="E5023" t="str">
            <v>National Strategic</v>
          </cell>
          <cell r="F5023" t="str">
            <v>R</v>
          </cell>
          <cell r="G5023">
            <v>0.25733506240800003</v>
          </cell>
        </row>
        <row r="5024">
          <cell r="A5024" t="str">
            <v>Tex_CS-COASTAL OTAGO-National Strategic-U</v>
          </cell>
          <cell r="B5024" t="str">
            <v>Tex_CS</v>
          </cell>
          <cell r="C5024">
            <v>2015</v>
          </cell>
          <cell r="D5024" t="str">
            <v>COASTAL OTAGO</v>
          </cell>
          <cell r="E5024" t="str">
            <v>National Strategic</v>
          </cell>
          <cell r="F5024" t="str">
            <v>U</v>
          </cell>
          <cell r="G5024">
            <v>14.868035190615</v>
          </cell>
        </row>
        <row r="5025">
          <cell r="A5025" t="str">
            <v>Tex_CS-COASTAL OTAGO-Regional Connector-All</v>
          </cell>
          <cell r="B5025" t="str">
            <v>Tex_CS</v>
          </cell>
          <cell r="C5025">
            <v>2015</v>
          </cell>
          <cell r="D5025" t="str">
            <v>COASTAL OTAGO</v>
          </cell>
          <cell r="E5025" t="str">
            <v>Regional Connector</v>
          </cell>
          <cell r="F5025" t="str">
            <v>All</v>
          </cell>
          <cell r="G5025">
            <v>0.45700744752799999</v>
          </cell>
        </row>
        <row r="5026">
          <cell r="A5026" t="str">
            <v>Tex_CS-COASTAL OTAGO-Regional Connector-R</v>
          </cell>
          <cell r="B5026" t="str">
            <v>Tex_CS</v>
          </cell>
          <cell r="C5026">
            <v>2015</v>
          </cell>
          <cell r="D5026" t="str">
            <v>COASTAL OTAGO</v>
          </cell>
          <cell r="E5026" t="str">
            <v>Regional Connector</v>
          </cell>
          <cell r="F5026" t="str">
            <v>R</v>
          </cell>
          <cell r="G5026">
            <v>0.34045854163</v>
          </cell>
        </row>
        <row r="5027">
          <cell r="A5027" t="str">
            <v>Tex_CS-COASTAL OTAGO-Regional Connector-U</v>
          </cell>
          <cell r="B5027" t="str">
            <v>Tex_CS</v>
          </cell>
          <cell r="C5027">
            <v>2015</v>
          </cell>
          <cell r="D5027" t="str">
            <v>COASTAL OTAGO</v>
          </cell>
          <cell r="E5027" t="str">
            <v>Regional Connector</v>
          </cell>
          <cell r="F5027" t="str">
            <v>U</v>
          </cell>
          <cell r="G5027">
            <v>6.7757009345789996</v>
          </cell>
        </row>
        <row r="5028">
          <cell r="A5028" t="str">
            <v>Tex_CS-COASTAL OTAGO-Regional Distributor-All</v>
          </cell>
          <cell r="B5028" t="str">
            <v>Tex_CS</v>
          </cell>
          <cell r="C5028">
            <v>2015</v>
          </cell>
          <cell r="D5028" t="str">
            <v>COASTAL OTAGO</v>
          </cell>
          <cell r="E5028" t="str">
            <v>Regional Distributor</v>
          </cell>
          <cell r="F5028" t="str">
            <v>All</v>
          </cell>
          <cell r="G5028">
            <v>0.49336027002299998</v>
          </cell>
        </row>
        <row r="5029">
          <cell r="A5029" t="str">
            <v>Tex_CS-COASTAL OTAGO-Regional Distributor-R</v>
          </cell>
          <cell r="B5029" t="str">
            <v>Tex_CS</v>
          </cell>
          <cell r="C5029">
            <v>2015</v>
          </cell>
          <cell r="D5029" t="str">
            <v>COASTAL OTAGO</v>
          </cell>
          <cell r="E5029" t="str">
            <v>Regional Distributor</v>
          </cell>
          <cell r="F5029" t="str">
            <v>R</v>
          </cell>
          <cell r="G5029">
            <v>0.32346798431000001</v>
          </cell>
        </row>
        <row r="5030">
          <cell r="A5030" t="str">
            <v>Tex_CS-COASTAL OTAGO-Regional Distributor-U</v>
          </cell>
          <cell r="B5030" t="str">
            <v>Tex_CS</v>
          </cell>
          <cell r="C5030">
            <v>2015</v>
          </cell>
          <cell r="D5030" t="str">
            <v>COASTAL OTAGO</v>
          </cell>
          <cell r="E5030" t="str">
            <v>Regional Distributor</v>
          </cell>
          <cell r="F5030" t="str">
            <v>U</v>
          </cell>
          <cell r="G5030">
            <v>5.5199698568190003</v>
          </cell>
        </row>
        <row r="5031">
          <cell r="A5031" t="str">
            <v>Tex_CS-COASTAL OTAGO-Regional Strategic-All</v>
          </cell>
          <cell r="B5031" t="str">
            <v>Tex_CS</v>
          </cell>
          <cell r="C5031">
            <v>2015</v>
          </cell>
          <cell r="D5031" t="str">
            <v>COASTAL OTAGO</v>
          </cell>
          <cell r="E5031" t="str">
            <v>Regional Strategic</v>
          </cell>
          <cell r="F5031" t="str">
            <v>All</v>
          </cell>
          <cell r="G5031">
            <v>1.815181518151</v>
          </cell>
        </row>
        <row r="5032">
          <cell r="A5032" t="str">
            <v>Tex_CS-COASTAL OTAGO-Regional Strategic-R</v>
          </cell>
          <cell r="B5032" t="str">
            <v>Tex_CS</v>
          </cell>
          <cell r="C5032">
            <v>2015</v>
          </cell>
          <cell r="D5032" t="str">
            <v>COASTAL OTAGO</v>
          </cell>
          <cell r="E5032" t="str">
            <v>Regional Strategic</v>
          </cell>
          <cell r="F5032" t="str">
            <v>R</v>
          </cell>
          <cell r="G5032">
            <v>0.37161405865199998</v>
          </cell>
        </row>
        <row r="5033">
          <cell r="A5033" t="str">
            <v>Tex_CS-COASTAL OTAGO-Regional Strategic-U</v>
          </cell>
          <cell r="B5033" t="str">
            <v>Tex_CS</v>
          </cell>
          <cell r="C5033">
            <v>2015</v>
          </cell>
          <cell r="D5033" t="str">
            <v>COASTAL OTAGO</v>
          </cell>
          <cell r="E5033" t="str">
            <v>Regional Strategic</v>
          </cell>
          <cell r="F5033" t="str">
            <v>U</v>
          </cell>
          <cell r="G5033">
            <v>16.417572463768</v>
          </cell>
        </row>
        <row r="5034">
          <cell r="A5034" t="str">
            <v>Tex_CS-EAST WAIKATO-All-All</v>
          </cell>
          <cell r="B5034" t="str">
            <v>Tex_CS</v>
          </cell>
          <cell r="C5034">
            <v>2015</v>
          </cell>
          <cell r="D5034" t="str">
            <v>EAST WAIKATO</v>
          </cell>
          <cell r="E5034" t="str">
            <v>All</v>
          </cell>
          <cell r="F5034" t="str">
            <v>All</v>
          </cell>
          <cell r="G5034">
            <v>0.25988490811199999</v>
          </cell>
        </row>
        <row r="5035">
          <cell r="A5035" t="str">
            <v>Tex_CS-EAST WAIKATO-All-R</v>
          </cell>
          <cell r="B5035" t="str">
            <v>Tex_CS</v>
          </cell>
          <cell r="C5035">
            <v>2015</v>
          </cell>
          <cell r="D5035" t="str">
            <v>EAST WAIKATO</v>
          </cell>
          <cell r="E5035" t="str">
            <v>All</v>
          </cell>
          <cell r="F5035" t="str">
            <v>R</v>
          </cell>
          <cell r="G5035">
            <v>0.19580870233299999</v>
          </cell>
        </row>
        <row r="5036">
          <cell r="A5036" t="str">
            <v>Tex_CS-EAST WAIKATO-All-U</v>
          </cell>
          <cell r="B5036" t="str">
            <v>Tex_CS</v>
          </cell>
          <cell r="C5036">
            <v>2015</v>
          </cell>
          <cell r="D5036" t="str">
            <v>EAST WAIKATO</v>
          </cell>
          <cell r="E5036" t="str">
            <v>All</v>
          </cell>
          <cell r="F5036" t="str">
            <v>U</v>
          </cell>
          <cell r="G5036">
            <v>0.73475385745699995</v>
          </cell>
        </row>
        <row r="5037">
          <cell r="A5037" t="str">
            <v>Tex_CS-EAST WAIKATO-High Volume-All</v>
          </cell>
          <cell r="B5037" t="str">
            <v>Tex_CS</v>
          </cell>
          <cell r="C5037">
            <v>2015</v>
          </cell>
          <cell r="D5037" t="str">
            <v>EAST WAIKATO</v>
          </cell>
          <cell r="E5037" t="str">
            <v>High Volume</v>
          </cell>
          <cell r="F5037" t="str">
            <v>All</v>
          </cell>
          <cell r="G5037">
            <v>6.9736842105259997</v>
          </cell>
        </row>
        <row r="5038">
          <cell r="A5038" t="str">
            <v>Tex_CS-EAST WAIKATO-High Volume-R</v>
          </cell>
          <cell r="B5038" t="str">
            <v>Tex_CS</v>
          </cell>
          <cell r="C5038">
            <v>2015</v>
          </cell>
          <cell r="D5038" t="str">
            <v>EAST WAIKATO</v>
          </cell>
          <cell r="E5038" t="str">
            <v>High Volume</v>
          </cell>
          <cell r="F5038" t="str">
            <v>R</v>
          </cell>
          <cell r="G5038">
            <v>6.9736842105259997</v>
          </cell>
        </row>
        <row r="5039">
          <cell r="A5039" t="str">
            <v>Tex_CS-EAST WAIKATO-Regional Connector-All</v>
          </cell>
          <cell r="B5039" t="str">
            <v>Tex_CS</v>
          </cell>
          <cell r="C5039">
            <v>2015</v>
          </cell>
          <cell r="D5039" t="str">
            <v>EAST WAIKATO</v>
          </cell>
          <cell r="E5039" t="str">
            <v>Regional Connector</v>
          </cell>
          <cell r="F5039" t="str">
            <v>All</v>
          </cell>
          <cell r="G5039">
            <v>0.28146614833099998</v>
          </cell>
        </row>
        <row r="5040">
          <cell r="A5040" t="str">
            <v>Tex_CS-EAST WAIKATO-Regional Connector-R</v>
          </cell>
          <cell r="B5040" t="str">
            <v>Tex_CS</v>
          </cell>
          <cell r="C5040">
            <v>2015</v>
          </cell>
          <cell r="D5040" t="str">
            <v>EAST WAIKATO</v>
          </cell>
          <cell r="E5040" t="str">
            <v>Regional Connector</v>
          </cell>
          <cell r="F5040" t="str">
            <v>R</v>
          </cell>
          <cell r="G5040">
            <v>0.16486037043400001</v>
          </cell>
        </row>
        <row r="5041">
          <cell r="A5041" t="str">
            <v>Tex_CS-EAST WAIKATO-Regional Connector-U</v>
          </cell>
          <cell r="B5041" t="str">
            <v>Tex_CS</v>
          </cell>
          <cell r="C5041">
            <v>2015</v>
          </cell>
          <cell r="D5041" t="str">
            <v>EAST WAIKATO</v>
          </cell>
          <cell r="E5041" t="str">
            <v>Regional Connector</v>
          </cell>
          <cell r="F5041" t="str">
            <v>U</v>
          </cell>
          <cell r="G5041">
            <v>1.1402027027020001</v>
          </cell>
        </row>
        <row r="5042">
          <cell r="A5042" t="str">
            <v>Tex_CS-EAST WAIKATO-Regional Distributor-All</v>
          </cell>
          <cell r="B5042" t="str">
            <v>Tex_CS</v>
          </cell>
          <cell r="C5042">
            <v>2015</v>
          </cell>
          <cell r="D5042" t="str">
            <v>EAST WAIKATO</v>
          </cell>
          <cell r="E5042" t="str">
            <v>Regional Distributor</v>
          </cell>
          <cell r="F5042" t="str">
            <v>All</v>
          </cell>
          <cell r="G5042">
            <v>0.157205240174</v>
          </cell>
        </row>
        <row r="5043">
          <cell r="A5043" t="str">
            <v>Tex_CS-EAST WAIKATO-Regional Distributor-R</v>
          </cell>
          <cell r="B5043" t="str">
            <v>Tex_CS</v>
          </cell>
          <cell r="C5043">
            <v>2015</v>
          </cell>
          <cell r="D5043" t="str">
            <v>EAST WAIKATO</v>
          </cell>
          <cell r="E5043" t="str">
            <v>Regional Distributor</v>
          </cell>
          <cell r="F5043" t="str">
            <v>R</v>
          </cell>
          <cell r="G5043">
            <v>0.103805050711</v>
          </cell>
        </row>
        <row r="5044">
          <cell r="A5044" t="str">
            <v>Tex_CS-EAST WAIKATO-Regional Distributor-U</v>
          </cell>
          <cell r="B5044" t="str">
            <v>Tex_CS</v>
          </cell>
          <cell r="C5044">
            <v>2015</v>
          </cell>
          <cell r="D5044" t="str">
            <v>EAST WAIKATO</v>
          </cell>
          <cell r="E5044" t="str">
            <v>Regional Distributor</v>
          </cell>
          <cell r="F5044" t="str">
            <v>U</v>
          </cell>
          <cell r="G5044">
            <v>0.47302737520100002</v>
          </cell>
        </row>
        <row r="5045">
          <cell r="A5045" t="str">
            <v>Tex_CS-EAST WAIKATO-Regional Strategic-All</v>
          </cell>
          <cell r="B5045" t="str">
            <v>Tex_CS</v>
          </cell>
          <cell r="C5045">
            <v>2015</v>
          </cell>
          <cell r="D5045" t="str">
            <v>EAST WAIKATO</v>
          </cell>
          <cell r="E5045" t="str">
            <v>Regional Strategic</v>
          </cell>
          <cell r="F5045" t="str">
            <v>All</v>
          </cell>
          <cell r="G5045">
            <v>0.115692672797</v>
          </cell>
        </row>
        <row r="5046">
          <cell r="A5046" t="str">
            <v>Tex_CS-EAST WAIKATO-Regional Strategic-R</v>
          </cell>
          <cell r="B5046" t="str">
            <v>Tex_CS</v>
          </cell>
          <cell r="C5046">
            <v>2015</v>
          </cell>
          <cell r="D5046" t="str">
            <v>EAST WAIKATO</v>
          </cell>
          <cell r="E5046" t="str">
            <v>Regional Strategic</v>
          </cell>
          <cell r="F5046" t="str">
            <v>R</v>
          </cell>
          <cell r="G5046">
            <v>0.108480633016</v>
          </cell>
        </row>
        <row r="5047">
          <cell r="A5047" t="str">
            <v>Tex_CS-EAST WAIKATO-Regional Strategic-U</v>
          </cell>
          <cell r="B5047" t="str">
            <v>Tex_CS</v>
          </cell>
          <cell r="C5047">
            <v>2015</v>
          </cell>
          <cell r="D5047" t="str">
            <v>EAST WAIKATO</v>
          </cell>
          <cell r="E5047" t="str">
            <v>Regional Strategic</v>
          </cell>
          <cell r="F5047" t="str">
            <v>U</v>
          </cell>
          <cell r="G5047">
            <v>0.21114864864800001</v>
          </cell>
        </row>
        <row r="5048">
          <cell r="A5048" t="str">
            <v>Tex_CS-EAST WHANGANUI-All-All</v>
          </cell>
          <cell r="B5048" t="str">
            <v>Tex_CS</v>
          </cell>
          <cell r="C5048">
            <v>2015</v>
          </cell>
          <cell r="D5048" t="str">
            <v>EAST WHANGANUI</v>
          </cell>
          <cell r="E5048" t="str">
            <v>All</v>
          </cell>
          <cell r="F5048" t="str">
            <v>All</v>
          </cell>
          <cell r="G5048">
            <v>3.1714389271000003E-2</v>
          </cell>
        </row>
        <row r="5049">
          <cell r="A5049" t="str">
            <v>Tex_CS-EAST WHANGANUI-All-All</v>
          </cell>
          <cell r="B5049" t="str">
            <v>Tex_CS</v>
          </cell>
          <cell r="C5049">
            <v>2015</v>
          </cell>
          <cell r="D5049" t="str">
            <v>EAST WHANGANUI</v>
          </cell>
          <cell r="E5049" t="str">
            <v>All</v>
          </cell>
          <cell r="F5049" t="str">
            <v>All</v>
          </cell>
          <cell r="G5049">
            <v>4.2926058161000001E-2</v>
          </cell>
        </row>
        <row r="5050">
          <cell r="A5050" t="str">
            <v>Tex_CS-EAST WHANGANUI-All-R</v>
          </cell>
          <cell r="B5050" t="str">
            <v>Tex_CS</v>
          </cell>
          <cell r="C5050">
            <v>2015</v>
          </cell>
          <cell r="D5050" t="str">
            <v>EAST WHANGANUI</v>
          </cell>
          <cell r="E5050" t="str">
            <v>All</v>
          </cell>
          <cell r="F5050" t="str">
            <v>R</v>
          </cell>
          <cell r="G5050">
            <v>7.3299452690000003E-3</v>
          </cell>
        </row>
        <row r="5051">
          <cell r="A5051" t="str">
            <v>Tex_CS-EAST WHANGANUI-All-R</v>
          </cell>
          <cell r="B5051" t="str">
            <v>Tex_CS</v>
          </cell>
          <cell r="C5051">
            <v>2015</v>
          </cell>
          <cell r="D5051" t="str">
            <v>EAST WHANGANUI</v>
          </cell>
          <cell r="E5051" t="str">
            <v>All</v>
          </cell>
          <cell r="F5051" t="str">
            <v>R</v>
          </cell>
          <cell r="G5051">
            <v>3.3706253584999998E-2</v>
          </cell>
        </row>
        <row r="5052">
          <cell r="A5052" t="str">
            <v>Tex_CS-EAST WHANGANUI-All-U</v>
          </cell>
          <cell r="B5052" t="str">
            <v>Tex_CS</v>
          </cell>
          <cell r="C5052">
            <v>2015</v>
          </cell>
          <cell r="D5052" t="str">
            <v>EAST WHANGANUI</v>
          </cell>
          <cell r="E5052" t="str">
            <v>All</v>
          </cell>
          <cell r="F5052" t="str">
            <v>U</v>
          </cell>
          <cell r="G5052">
            <v>0.34203980099499998</v>
          </cell>
        </row>
        <row r="5053">
          <cell r="A5053" t="str">
            <v>Tex_CS-EAST WHANGANUI-All-U</v>
          </cell>
          <cell r="B5053" t="str">
            <v>Tex_CS</v>
          </cell>
          <cell r="C5053">
            <v>2015</v>
          </cell>
          <cell r="D5053" t="str">
            <v>EAST WHANGANUI</v>
          </cell>
          <cell r="E5053" t="str">
            <v>All</v>
          </cell>
          <cell r="F5053" t="str">
            <v>U</v>
          </cell>
          <cell r="G5053">
            <v>0.21845985800100001</v>
          </cell>
        </row>
        <row r="5054">
          <cell r="A5054" t="str">
            <v>Tex_CS-EAST WHANGANUI-High Volume-All</v>
          </cell>
          <cell r="B5054" t="str">
            <v>Tex_CS</v>
          </cell>
          <cell r="C5054">
            <v>2015</v>
          </cell>
          <cell r="D5054" t="str">
            <v>EAST WHANGANUI</v>
          </cell>
          <cell r="E5054" t="str">
            <v>High Volume</v>
          </cell>
          <cell r="F5054" t="str">
            <v>All</v>
          </cell>
          <cell r="G5054">
            <v>0</v>
          </cell>
        </row>
        <row r="5055">
          <cell r="A5055" t="str">
            <v>Tex_CS-EAST WHANGANUI-High Volume-R</v>
          </cell>
          <cell r="B5055" t="str">
            <v>Tex_CS</v>
          </cell>
          <cell r="C5055">
            <v>2015</v>
          </cell>
          <cell r="D5055" t="str">
            <v>EAST WHANGANUI</v>
          </cell>
          <cell r="E5055" t="str">
            <v>High Volume</v>
          </cell>
          <cell r="F5055" t="str">
            <v>R</v>
          </cell>
          <cell r="G5055">
            <v>0</v>
          </cell>
        </row>
        <row r="5056">
          <cell r="A5056" t="str">
            <v>Tex_CS-EAST WHANGANUI-National Strategic-All</v>
          </cell>
          <cell r="B5056" t="str">
            <v>Tex_CS</v>
          </cell>
          <cell r="C5056">
            <v>2015</v>
          </cell>
          <cell r="D5056" t="str">
            <v>EAST WHANGANUI</v>
          </cell>
          <cell r="E5056" t="str">
            <v>National Strategic</v>
          </cell>
          <cell r="F5056" t="str">
            <v>All</v>
          </cell>
          <cell r="G5056">
            <v>5.3134962804999998E-2</v>
          </cell>
        </row>
        <row r="5057">
          <cell r="A5057" t="str">
            <v>Tex_CS-EAST WHANGANUI-National Strategic-All</v>
          </cell>
          <cell r="B5057" t="str">
            <v>Tex_CS</v>
          </cell>
          <cell r="C5057">
            <v>2015</v>
          </cell>
          <cell r="D5057" t="str">
            <v>EAST WHANGANUI</v>
          </cell>
          <cell r="E5057" t="str">
            <v>National Strategic</v>
          </cell>
          <cell r="F5057" t="str">
            <v>All</v>
          </cell>
          <cell r="G5057">
            <v>2.3276383780999998E-2</v>
          </cell>
        </row>
        <row r="5058">
          <cell r="A5058" t="str">
            <v>Tex_CS-EAST WHANGANUI-National Strategic-R</v>
          </cell>
          <cell r="B5058" t="str">
            <v>Tex_CS</v>
          </cell>
          <cell r="C5058">
            <v>2015</v>
          </cell>
          <cell r="D5058" t="str">
            <v>EAST WHANGANUI</v>
          </cell>
          <cell r="E5058" t="str">
            <v>National Strategic</v>
          </cell>
          <cell r="F5058" t="str">
            <v>R</v>
          </cell>
          <cell r="G5058">
            <v>0</v>
          </cell>
        </row>
        <row r="5059">
          <cell r="A5059" t="str">
            <v>Tex_CS-EAST WHANGANUI-National Strategic-R</v>
          </cell>
          <cell r="B5059" t="str">
            <v>Tex_CS</v>
          </cell>
          <cell r="C5059">
            <v>2015</v>
          </cell>
          <cell r="D5059" t="str">
            <v>EAST WHANGANUI</v>
          </cell>
          <cell r="E5059" t="str">
            <v>National Strategic</v>
          </cell>
          <cell r="F5059" t="str">
            <v>R</v>
          </cell>
          <cell r="G5059">
            <v>1.8275744431E-2</v>
          </cell>
        </row>
        <row r="5060">
          <cell r="A5060" t="str">
            <v>Tex_CS-EAST WHANGANUI-National Strategic-U</v>
          </cell>
          <cell r="B5060" t="str">
            <v>Tex_CS</v>
          </cell>
          <cell r="C5060">
            <v>2015</v>
          </cell>
          <cell r="D5060" t="str">
            <v>EAST WHANGANUI</v>
          </cell>
          <cell r="E5060" t="str">
            <v>National Strategic</v>
          </cell>
          <cell r="F5060" t="str">
            <v>U</v>
          </cell>
          <cell r="G5060">
            <v>0.129937629937</v>
          </cell>
        </row>
        <row r="5061">
          <cell r="A5061" t="str">
            <v>Tex_CS-EAST WHANGANUI-National Strategic-U</v>
          </cell>
          <cell r="B5061" t="str">
            <v>Tex_CS</v>
          </cell>
          <cell r="C5061">
            <v>2015</v>
          </cell>
          <cell r="D5061" t="str">
            <v>EAST WHANGANUI</v>
          </cell>
          <cell r="E5061" t="str">
            <v>National Strategic</v>
          </cell>
          <cell r="F5061" t="str">
            <v>U</v>
          </cell>
          <cell r="G5061">
            <v>0.78571428571400004</v>
          </cell>
        </row>
        <row r="5062">
          <cell r="A5062" t="str">
            <v>Tex_CS-EAST WHANGANUI-Regional Connector-All</v>
          </cell>
          <cell r="B5062" t="str">
            <v>Tex_CS</v>
          </cell>
          <cell r="C5062">
            <v>2015</v>
          </cell>
          <cell r="D5062" t="str">
            <v>EAST WHANGANUI</v>
          </cell>
          <cell r="E5062" t="str">
            <v>Regional Connector</v>
          </cell>
          <cell r="F5062" t="str">
            <v>All</v>
          </cell>
          <cell r="G5062">
            <v>0.259394279304</v>
          </cell>
        </row>
        <row r="5063">
          <cell r="A5063" t="str">
            <v>Tex_CS-EAST WHANGANUI-Regional Connector-R</v>
          </cell>
          <cell r="B5063" t="str">
            <v>Tex_CS</v>
          </cell>
          <cell r="C5063">
            <v>2015</v>
          </cell>
          <cell r="D5063" t="str">
            <v>EAST WHANGANUI</v>
          </cell>
          <cell r="E5063" t="str">
            <v>Regional Connector</v>
          </cell>
          <cell r="F5063" t="str">
            <v>R</v>
          </cell>
          <cell r="G5063">
            <v>0.2</v>
          </cell>
        </row>
        <row r="5064">
          <cell r="A5064" t="str">
            <v>Tex_CS-EAST WHANGANUI-Regional Connector-U</v>
          </cell>
          <cell r="B5064" t="str">
            <v>Tex_CS</v>
          </cell>
          <cell r="C5064">
            <v>2015</v>
          </cell>
          <cell r="D5064" t="str">
            <v>EAST WHANGANUI</v>
          </cell>
          <cell r="E5064" t="str">
            <v>Regional Connector</v>
          </cell>
          <cell r="F5064" t="str">
            <v>U</v>
          </cell>
          <cell r="G5064">
            <v>1.30890052356</v>
          </cell>
        </row>
        <row r="5065">
          <cell r="A5065" t="str">
            <v>Tex_CS-EAST WHANGANUI-Regional Distributor-All</v>
          </cell>
          <cell r="B5065" t="str">
            <v>Tex_CS</v>
          </cell>
          <cell r="C5065">
            <v>2015</v>
          </cell>
          <cell r="D5065" t="str">
            <v>EAST WHANGANUI</v>
          </cell>
          <cell r="E5065" t="str">
            <v>Regional Distributor</v>
          </cell>
          <cell r="F5065" t="str">
            <v>All</v>
          </cell>
          <cell r="G5065">
            <v>0</v>
          </cell>
        </row>
        <row r="5066">
          <cell r="A5066" t="str">
            <v>Tex_CS-EAST WHANGANUI-Regional Distributor-R</v>
          </cell>
          <cell r="B5066" t="str">
            <v>Tex_CS</v>
          </cell>
          <cell r="C5066">
            <v>2015</v>
          </cell>
          <cell r="D5066" t="str">
            <v>EAST WHANGANUI</v>
          </cell>
          <cell r="E5066" t="str">
            <v>Regional Distributor</v>
          </cell>
          <cell r="F5066" t="str">
            <v>R</v>
          </cell>
          <cell r="G5066">
            <v>0</v>
          </cell>
        </row>
        <row r="5067">
          <cell r="A5067" t="str">
            <v>Tex_CS-EAST WHANGANUI-Regional Distributor-U</v>
          </cell>
          <cell r="B5067" t="str">
            <v>Tex_CS</v>
          </cell>
          <cell r="C5067">
            <v>2015</v>
          </cell>
          <cell r="D5067" t="str">
            <v>EAST WHANGANUI</v>
          </cell>
          <cell r="E5067" t="str">
            <v>Regional Distributor</v>
          </cell>
          <cell r="F5067" t="str">
            <v>U</v>
          </cell>
          <cell r="G5067">
            <v>0</v>
          </cell>
        </row>
        <row r="5068">
          <cell r="A5068" t="str">
            <v>Tex_CS-EAST WHANGANUI-Regional Strategic-All</v>
          </cell>
          <cell r="B5068" t="str">
            <v>Tex_CS</v>
          </cell>
          <cell r="C5068">
            <v>2015</v>
          </cell>
          <cell r="D5068" t="str">
            <v>EAST WHANGANUI</v>
          </cell>
          <cell r="E5068" t="str">
            <v>Regional Strategic</v>
          </cell>
          <cell r="F5068" t="str">
            <v>All</v>
          </cell>
          <cell r="G5068">
            <v>0</v>
          </cell>
        </row>
        <row r="5069">
          <cell r="A5069" t="str">
            <v>Tex_CS-EAST WHANGANUI-Regional Strategic-All</v>
          </cell>
          <cell r="B5069" t="str">
            <v>Tex_CS</v>
          </cell>
          <cell r="C5069">
            <v>2015</v>
          </cell>
          <cell r="D5069" t="str">
            <v>EAST WHANGANUI</v>
          </cell>
          <cell r="E5069" t="str">
            <v>Regional Strategic</v>
          </cell>
          <cell r="F5069" t="str">
            <v>All</v>
          </cell>
          <cell r="G5069">
            <v>9.2764378469999999E-3</v>
          </cell>
        </row>
        <row r="5070">
          <cell r="A5070" t="str">
            <v>Tex_CS-EAST WHANGANUI-Regional Strategic-R</v>
          </cell>
          <cell r="B5070" t="str">
            <v>Tex_CS</v>
          </cell>
          <cell r="C5070">
            <v>2015</v>
          </cell>
          <cell r="D5070" t="str">
            <v>EAST WHANGANUI</v>
          </cell>
          <cell r="E5070" t="str">
            <v>Regional Strategic</v>
          </cell>
          <cell r="F5070" t="str">
            <v>R</v>
          </cell>
          <cell r="G5070">
            <v>0</v>
          </cell>
        </row>
        <row r="5071">
          <cell r="A5071" t="str">
            <v>Tex_CS-EAST WHANGANUI-Regional Strategic-R</v>
          </cell>
          <cell r="B5071" t="str">
            <v>Tex_CS</v>
          </cell>
          <cell r="C5071">
            <v>2015</v>
          </cell>
          <cell r="D5071" t="str">
            <v>EAST WHANGANUI</v>
          </cell>
          <cell r="E5071" t="str">
            <v>Regional Strategic</v>
          </cell>
          <cell r="F5071" t="str">
            <v>R</v>
          </cell>
          <cell r="G5071">
            <v>1.0129659643E-2</v>
          </cell>
        </row>
        <row r="5072">
          <cell r="A5072" t="str">
            <v>Tex_CS-EAST WHANGANUI-Regional Strategic-U</v>
          </cell>
          <cell r="B5072" t="str">
            <v>Tex_CS</v>
          </cell>
          <cell r="C5072">
            <v>2015</v>
          </cell>
          <cell r="D5072" t="str">
            <v>EAST WHANGANUI</v>
          </cell>
          <cell r="E5072" t="str">
            <v>Regional Strategic</v>
          </cell>
          <cell r="F5072" t="str">
            <v>U</v>
          </cell>
          <cell r="G5072">
            <v>0</v>
          </cell>
        </row>
        <row r="5073">
          <cell r="A5073" t="str">
            <v>Tex_CS-EAST WHANGANUI-Regional Strategic-U</v>
          </cell>
          <cell r="B5073" t="str">
            <v>Tex_CS</v>
          </cell>
          <cell r="C5073">
            <v>2015</v>
          </cell>
          <cell r="D5073" t="str">
            <v>EAST WHANGANUI</v>
          </cell>
          <cell r="E5073" t="str">
            <v>Regional Strategic</v>
          </cell>
          <cell r="F5073" t="str">
            <v>U</v>
          </cell>
          <cell r="G5073">
            <v>0</v>
          </cell>
        </row>
        <row r="5074">
          <cell r="A5074" t="str">
            <v>Tex_CS-GISBORNE-All-All</v>
          </cell>
          <cell r="B5074" t="str">
            <v>Tex_CS</v>
          </cell>
          <cell r="C5074">
            <v>2015</v>
          </cell>
          <cell r="D5074" t="str">
            <v>GISBORNE</v>
          </cell>
          <cell r="E5074" t="str">
            <v>All</v>
          </cell>
          <cell r="F5074" t="str">
            <v>All</v>
          </cell>
          <cell r="G5074">
            <v>0.23814596140899999</v>
          </cell>
        </row>
        <row r="5075">
          <cell r="A5075" t="str">
            <v>Tex_CS-GISBORNE-All-R</v>
          </cell>
          <cell r="B5075" t="str">
            <v>Tex_CS</v>
          </cell>
          <cell r="C5075">
            <v>2015</v>
          </cell>
          <cell r="D5075" t="str">
            <v>GISBORNE</v>
          </cell>
          <cell r="E5075" t="str">
            <v>All</v>
          </cell>
          <cell r="F5075" t="str">
            <v>R</v>
          </cell>
          <cell r="G5075">
            <v>9.1554316826000001E-2</v>
          </cell>
        </row>
        <row r="5076">
          <cell r="A5076" t="str">
            <v>Tex_CS-GISBORNE-All-U</v>
          </cell>
          <cell r="B5076" t="str">
            <v>Tex_CS</v>
          </cell>
          <cell r="C5076">
            <v>2015</v>
          </cell>
          <cell r="D5076" t="str">
            <v>GISBORNE</v>
          </cell>
          <cell r="E5076" t="str">
            <v>All</v>
          </cell>
          <cell r="F5076" t="str">
            <v>U</v>
          </cell>
          <cell r="G5076">
            <v>2.4975024975019999</v>
          </cell>
        </row>
        <row r="5077">
          <cell r="A5077" t="str">
            <v>Tex_CS-GISBORNE-Regional Connector-All</v>
          </cell>
          <cell r="B5077" t="str">
            <v>Tex_CS</v>
          </cell>
          <cell r="C5077">
            <v>2015</v>
          </cell>
          <cell r="D5077" t="str">
            <v>GISBORNE</v>
          </cell>
          <cell r="E5077" t="str">
            <v>Regional Connector</v>
          </cell>
          <cell r="F5077" t="str">
            <v>All</v>
          </cell>
          <cell r="G5077">
            <v>2.4721878861999998E-2</v>
          </cell>
        </row>
        <row r="5078">
          <cell r="A5078" t="str">
            <v>Tex_CS-GISBORNE-Regional Connector-R</v>
          </cell>
          <cell r="B5078" t="str">
            <v>Tex_CS</v>
          </cell>
          <cell r="C5078">
            <v>2015</v>
          </cell>
          <cell r="D5078" t="str">
            <v>GISBORNE</v>
          </cell>
          <cell r="E5078" t="str">
            <v>Regional Connector</v>
          </cell>
          <cell r="F5078" t="str">
            <v>R</v>
          </cell>
          <cell r="G5078">
            <v>2.5160397534000001E-2</v>
          </cell>
        </row>
        <row r="5079">
          <cell r="A5079" t="str">
            <v>Tex_CS-GISBORNE-Regional Connector-U</v>
          </cell>
          <cell r="B5079" t="str">
            <v>Tex_CS</v>
          </cell>
          <cell r="C5079">
            <v>2015</v>
          </cell>
          <cell r="D5079" t="str">
            <v>GISBORNE</v>
          </cell>
          <cell r="E5079" t="str">
            <v>Regional Connector</v>
          </cell>
          <cell r="F5079" t="str">
            <v>U</v>
          </cell>
          <cell r="G5079">
            <v>0</v>
          </cell>
        </row>
        <row r="5080">
          <cell r="A5080" t="str">
            <v>Tex_CS-GISBORNE-Regional Distributor-All</v>
          </cell>
          <cell r="B5080" t="str">
            <v>Tex_CS</v>
          </cell>
          <cell r="C5080">
            <v>2015</v>
          </cell>
          <cell r="D5080" t="str">
            <v>GISBORNE</v>
          </cell>
          <cell r="E5080" t="str">
            <v>Regional Distributor</v>
          </cell>
          <cell r="F5080" t="str">
            <v>All</v>
          </cell>
          <cell r="G5080">
            <v>0.31974228291099999</v>
          </cell>
        </row>
        <row r="5081">
          <cell r="A5081" t="str">
            <v>Tex_CS-GISBORNE-Regional Distributor-R</v>
          </cell>
          <cell r="B5081" t="str">
            <v>Tex_CS</v>
          </cell>
          <cell r="C5081">
            <v>2015</v>
          </cell>
          <cell r="D5081" t="str">
            <v>GISBORNE</v>
          </cell>
          <cell r="E5081" t="str">
            <v>Regional Distributor</v>
          </cell>
          <cell r="F5081" t="str">
            <v>R</v>
          </cell>
          <cell r="G5081">
            <v>8.7131013359999995E-2</v>
          </cell>
        </row>
        <row r="5082">
          <cell r="A5082" t="str">
            <v>Tex_CS-GISBORNE-Regional Distributor-U</v>
          </cell>
          <cell r="B5082" t="str">
            <v>Tex_CS</v>
          </cell>
          <cell r="C5082">
            <v>2015</v>
          </cell>
          <cell r="D5082" t="str">
            <v>GISBORNE</v>
          </cell>
          <cell r="E5082" t="str">
            <v>Regional Distributor</v>
          </cell>
          <cell r="F5082" t="str">
            <v>U</v>
          </cell>
          <cell r="G5082">
            <v>2.686727565824</v>
          </cell>
        </row>
        <row r="5083">
          <cell r="A5083" t="str">
            <v>Tex_CS-GISBORNE-Regional Strategic-All</v>
          </cell>
          <cell r="B5083" t="str">
            <v>Tex_CS</v>
          </cell>
          <cell r="C5083">
            <v>2015</v>
          </cell>
          <cell r="D5083" t="str">
            <v>GISBORNE</v>
          </cell>
          <cell r="E5083" t="str">
            <v>Regional Strategic</v>
          </cell>
          <cell r="F5083" t="str">
            <v>All</v>
          </cell>
          <cell r="G5083">
            <v>0.245591939546</v>
          </cell>
        </row>
        <row r="5084">
          <cell r="A5084" t="str">
            <v>Tex_CS-GISBORNE-Regional Strategic-R</v>
          </cell>
          <cell r="B5084" t="str">
            <v>Tex_CS</v>
          </cell>
          <cell r="C5084">
            <v>2015</v>
          </cell>
          <cell r="D5084" t="str">
            <v>GISBORNE</v>
          </cell>
          <cell r="E5084" t="str">
            <v>Regional Strategic</v>
          </cell>
          <cell r="F5084" t="str">
            <v>R</v>
          </cell>
          <cell r="G5084">
            <v>0.245591939546</v>
          </cell>
        </row>
        <row r="5085">
          <cell r="A5085" t="str">
            <v>Tex_CS-MARLBOROUGH-All-All</v>
          </cell>
          <cell r="B5085" t="str">
            <v>Tex_CS</v>
          </cell>
          <cell r="C5085">
            <v>2015</v>
          </cell>
          <cell r="D5085" t="str">
            <v>MARLBOROUGH</v>
          </cell>
          <cell r="E5085" t="str">
            <v>All</v>
          </cell>
          <cell r="F5085" t="str">
            <v>All</v>
          </cell>
          <cell r="G5085">
            <v>0.51272697795</v>
          </cell>
        </row>
        <row r="5086">
          <cell r="A5086" t="str">
            <v>Tex_CS-MARLBOROUGH-All-R</v>
          </cell>
          <cell r="B5086" t="str">
            <v>Tex_CS</v>
          </cell>
          <cell r="C5086">
            <v>2015</v>
          </cell>
          <cell r="D5086" t="str">
            <v>MARLBOROUGH</v>
          </cell>
          <cell r="E5086" t="str">
            <v>All</v>
          </cell>
          <cell r="F5086" t="str">
            <v>R</v>
          </cell>
          <cell r="G5086">
            <v>0.456368269351</v>
          </cell>
        </row>
        <row r="5087">
          <cell r="A5087" t="str">
            <v>Tex_CS-MARLBOROUGH-All-U</v>
          </cell>
          <cell r="B5087" t="str">
            <v>Tex_CS</v>
          </cell>
          <cell r="C5087">
            <v>2015</v>
          </cell>
          <cell r="D5087" t="str">
            <v>MARLBOROUGH</v>
          </cell>
          <cell r="E5087" t="str">
            <v>All</v>
          </cell>
          <cell r="F5087" t="str">
            <v>U</v>
          </cell>
          <cell r="G5087">
            <v>2.3533424283760001</v>
          </cell>
        </row>
        <row r="5088">
          <cell r="A5088" t="str">
            <v>Tex_CS-MARLBOROUGH-National Strategic-All</v>
          </cell>
          <cell r="B5088" t="str">
            <v>Tex_CS</v>
          </cell>
          <cell r="C5088">
            <v>2015</v>
          </cell>
          <cell r="D5088" t="str">
            <v>MARLBOROUGH</v>
          </cell>
          <cell r="E5088" t="str">
            <v>National Strategic</v>
          </cell>
          <cell r="F5088" t="str">
            <v>All</v>
          </cell>
          <cell r="G5088">
            <v>0.26047904191600002</v>
          </cell>
        </row>
        <row r="5089">
          <cell r="A5089" t="str">
            <v>Tex_CS-MARLBOROUGH-National Strategic-R</v>
          </cell>
          <cell r="B5089" t="str">
            <v>Tex_CS</v>
          </cell>
          <cell r="C5089">
            <v>2015</v>
          </cell>
          <cell r="D5089" t="str">
            <v>MARLBOROUGH</v>
          </cell>
          <cell r="E5089" t="str">
            <v>National Strategic</v>
          </cell>
          <cell r="F5089" t="str">
            <v>R</v>
          </cell>
          <cell r="G5089">
            <v>0.20534510236600001</v>
          </cell>
        </row>
        <row r="5090">
          <cell r="A5090" t="str">
            <v>Tex_CS-MARLBOROUGH-National Strategic-U</v>
          </cell>
          <cell r="B5090" t="str">
            <v>Tex_CS</v>
          </cell>
          <cell r="C5090">
            <v>2015</v>
          </cell>
          <cell r="D5090" t="str">
            <v>MARLBOROUGH</v>
          </cell>
          <cell r="E5090" t="str">
            <v>National Strategic</v>
          </cell>
          <cell r="F5090" t="str">
            <v>U</v>
          </cell>
          <cell r="G5090">
            <v>2.5906735751290002</v>
          </cell>
        </row>
        <row r="5091">
          <cell r="A5091" t="str">
            <v>Tex_CS-MARLBOROUGH-Regional Distributor-All</v>
          </cell>
          <cell r="B5091" t="str">
            <v>Tex_CS</v>
          </cell>
          <cell r="C5091">
            <v>2015</v>
          </cell>
          <cell r="D5091" t="str">
            <v>MARLBOROUGH</v>
          </cell>
          <cell r="E5091" t="str">
            <v>Regional Distributor</v>
          </cell>
          <cell r="F5091" t="str">
            <v>All</v>
          </cell>
          <cell r="G5091">
            <v>0.78002650282999997</v>
          </cell>
        </row>
        <row r="5092">
          <cell r="A5092" t="str">
            <v>Tex_CS-MARLBOROUGH-Regional Distributor-R</v>
          </cell>
          <cell r="B5092" t="str">
            <v>Tex_CS</v>
          </cell>
          <cell r="C5092">
            <v>2015</v>
          </cell>
          <cell r="D5092" t="str">
            <v>MARLBOROUGH</v>
          </cell>
          <cell r="E5092" t="str">
            <v>Regional Distributor</v>
          </cell>
          <cell r="F5092" t="str">
            <v>R</v>
          </cell>
          <cell r="G5092">
            <v>0.79525915008500003</v>
          </cell>
        </row>
        <row r="5093">
          <cell r="A5093" t="str">
            <v>Tex_CS-MARLBOROUGH-Regional Distributor-U</v>
          </cell>
          <cell r="B5093" t="str">
            <v>Tex_CS</v>
          </cell>
          <cell r="C5093">
            <v>2015</v>
          </cell>
          <cell r="D5093" t="str">
            <v>MARLBOROUGH</v>
          </cell>
          <cell r="E5093" t="str">
            <v>Regional Distributor</v>
          </cell>
          <cell r="F5093" t="str">
            <v>U</v>
          </cell>
          <cell r="G5093">
            <v>0</v>
          </cell>
        </row>
        <row r="5094">
          <cell r="A5094" t="str">
            <v>Tex_CS-MARLBOROUGH-Regional Strategic-All</v>
          </cell>
          <cell r="B5094" t="str">
            <v>Tex_CS</v>
          </cell>
          <cell r="C5094">
            <v>2015</v>
          </cell>
          <cell r="D5094" t="str">
            <v>MARLBOROUGH</v>
          </cell>
          <cell r="E5094" t="str">
            <v>Regional Strategic</v>
          </cell>
          <cell r="F5094" t="str">
            <v>All</v>
          </cell>
          <cell r="G5094">
            <v>0.49869093629200001</v>
          </cell>
        </row>
        <row r="5095">
          <cell r="A5095" t="str">
            <v>Tex_CS-MARLBOROUGH-Regional Strategic-R</v>
          </cell>
          <cell r="B5095" t="str">
            <v>Tex_CS</v>
          </cell>
          <cell r="C5095">
            <v>2015</v>
          </cell>
          <cell r="D5095" t="str">
            <v>MARLBOROUGH</v>
          </cell>
          <cell r="E5095" t="str">
            <v>Regional Strategic</v>
          </cell>
          <cell r="F5095" t="str">
            <v>R</v>
          </cell>
          <cell r="G5095">
            <v>0.36321989528699999</v>
          </cell>
        </row>
        <row r="5096">
          <cell r="A5096" t="str">
            <v>Tex_CS-MARLBOROUGH-Regional Strategic-U</v>
          </cell>
          <cell r="B5096" t="str">
            <v>Tex_CS</v>
          </cell>
          <cell r="C5096">
            <v>2015</v>
          </cell>
          <cell r="D5096" t="str">
            <v>MARLBOROUGH</v>
          </cell>
          <cell r="E5096" t="str">
            <v>Regional Strategic</v>
          </cell>
          <cell r="F5096" t="str">
            <v>U</v>
          </cell>
          <cell r="G5096">
            <v>3.2152230971120002</v>
          </cell>
        </row>
        <row r="5097">
          <cell r="A5097" t="str">
            <v>Tex_CS-NAPIER-All-All</v>
          </cell>
          <cell r="B5097" t="str">
            <v>Tex_CS</v>
          </cell>
          <cell r="C5097">
            <v>2015</v>
          </cell>
          <cell r="D5097" t="str">
            <v>NAPIER</v>
          </cell>
          <cell r="E5097" t="str">
            <v>All</v>
          </cell>
          <cell r="F5097" t="str">
            <v>All</v>
          </cell>
          <cell r="G5097">
            <v>0.12023941946</v>
          </cell>
        </row>
        <row r="5098">
          <cell r="A5098" t="str">
            <v>Tex_CS-NAPIER-All-R</v>
          </cell>
          <cell r="B5098" t="str">
            <v>Tex_CS</v>
          </cell>
          <cell r="C5098">
            <v>2015</v>
          </cell>
          <cell r="D5098" t="str">
            <v>NAPIER</v>
          </cell>
          <cell r="E5098" t="str">
            <v>All</v>
          </cell>
          <cell r="F5098" t="str">
            <v>R</v>
          </cell>
          <cell r="G5098">
            <v>0.11027814599000001</v>
          </cell>
        </row>
        <row r="5099">
          <cell r="A5099" t="str">
            <v>Tex_CS-NAPIER-All-U</v>
          </cell>
          <cell r="B5099" t="str">
            <v>Tex_CS</v>
          </cell>
          <cell r="C5099">
            <v>2015</v>
          </cell>
          <cell r="D5099" t="str">
            <v>NAPIER</v>
          </cell>
          <cell r="E5099" t="str">
            <v>All</v>
          </cell>
          <cell r="F5099" t="str">
            <v>U</v>
          </cell>
          <cell r="G5099">
            <v>0.31371700562499999</v>
          </cell>
        </row>
        <row r="5100">
          <cell r="A5100" t="str">
            <v>Tex_CS-NAPIER-High Volume-All</v>
          </cell>
          <cell r="B5100" t="str">
            <v>Tex_CS</v>
          </cell>
          <cell r="C5100">
            <v>2015</v>
          </cell>
          <cell r="D5100" t="str">
            <v>NAPIER</v>
          </cell>
          <cell r="E5100" t="str">
            <v>High Volume</v>
          </cell>
          <cell r="F5100" t="str">
            <v>All</v>
          </cell>
          <cell r="G5100">
            <v>0.54862842892700003</v>
          </cell>
        </row>
        <row r="5101">
          <cell r="A5101" t="str">
            <v>Tex_CS-NAPIER-High Volume-R</v>
          </cell>
          <cell r="B5101" t="str">
            <v>Tex_CS</v>
          </cell>
          <cell r="C5101">
            <v>2015</v>
          </cell>
          <cell r="D5101" t="str">
            <v>NAPIER</v>
          </cell>
          <cell r="E5101" t="str">
            <v>High Volume</v>
          </cell>
          <cell r="F5101" t="str">
            <v>R</v>
          </cell>
          <cell r="G5101">
            <v>0</v>
          </cell>
        </row>
        <row r="5102">
          <cell r="A5102" t="str">
            <v>Tex_CS-NAPIER-High Volume-U</v>
          </cell>
          <cell r="B5102" t="str">
            <v>Tex_CS</v>
          </cell>
          <cell r="C5102">
            <v>2015</v>
          </cell>
          <cell r="D5102" t="str">
            <v>NAPIER</v>
          </cell>
          <cell r="E5102" t="str">
            <v>High Volume</v>
          </cell>
          <cell r="F5102" t="str">
            <v>U</v>
          </cell>
          <cell r="G5102">
            <v>0.94339622641499998</v>
          </cell>
        </row>
        <row r="5103">
          <cell r="A5103" t="str">
            <v>Tex_CS-NAPIER-National Strategic-All</v>
          </cell>
          <cell r="B5103" t="str">
            <v>Tex_CS</v>
          </cell>
          <cell r="C5103">
            <v>2015</v>
          </cell>
          <cell r="D5103" t="str">
            <v>NAPIER</v>
          </cell>
          <cell r="E5103" t="str">
            <v>National Strategic</v>
          </cell>
          <cell r="F5103" t="str">
            <v>All</v>
          </cell>
          <cell r="G5103">
            <v>0.123066104078</v>
          </cell>
        </row>
        <row r="5104">
          <cell r="A5104" t="str">
            <v>Tex_CS-NAPIER-National Strategic-R</v>
          </cell>
          <cell r="B5104" t="str">
            <v>Tex_CS</v>
          </cell>
          <cell r="C5104">
            <v>2015</v>
          </cell>
          <cell r="D5104" t="str">
            <v>NAPIER</v>
          </cell>
          <cell r="E5104" t="str">
            <v>National Strategic</v>
          </cell>
          <cell r="F5104" t="str">
            <v>R</v>
          </cell>
          <cell r="G5104">
            <v>0.12037037036999999</v>
          </cell>
        </row>
        <row r="5105">
          <cell r="A5105" t="str">
            <v>Tex_CS-NAPIER-National Strategic-U</v>
          </cell>
          <cell r="B5105" t="str">
            <v>Tex_CS</v>
          </cell>
          <cell r="C5105">
            <v>2015</v>
          </cell>
          <cell r="D5105" t="str">
            <v>NAPIER</v>
          </cell>
          <cell r="E5105" t="str">
            <v>National Strategic</v>
          </cell>
          <cell r="F5105" t="str">
            <v>U</v>
          </cell>
          <cell r="G5105">
            <v>0</v>
          </cell>
        </row>
        <row r="5106">
          <cell r="A5106" t="str">
            <v>Tex_CS-NAPIER-Regional Distributor-All</v>
          </cell>
          <cell r="B5106" t="str">
            <v>Tex_CS</v>
          </cell>
          <cell r="C5106">
            <v>2015</v>
          </cell>
          <cell r="D5106" t="str">
            <v>NAPIER</v>
          </cell>
          <cell r="E5106" t="str">
            <v>Regional Distributor</v>
          </cell>
          <cell r="F5106" t="str">
            <v>All</v>
          </cell>
          <cell r="G5106">
            <v>2.6475571872E-2</v>
          </cell>
        </row>
        <row r="5107">
          <cell r="A5107" t="str">
            <v>Tex_CS-NAPIER-Regional Distributor-R</v>
          </cell>
          <cell r="B5107" t="str">
            <v>Tex_CS</v>
          </cell>
          <cell r="C5107">
            <v>2015</v>
          </cell>
          <cell r="D5107" t="str">
            <v>NAPIER</v>
          </cell>
          <cell r="E5107" t="str">
            <v>Regional Distributor</v>
          </cell>
          <cell r="F5107" t="str">
            <v>R</v>
          </cell>
          <cell r="G5107">
            <v>2.7829313543E-2</v>
          </cell>
        </row>
        <row r="5108">
          <cell r="A5108" t="str">
            <v>Tex_CS-NAPIER-Regional Distributor-U</v>
          </cell>
          <cell r="B5108" t="str">
            <v>Tex_CS</v>
          </cell>
          <cell r="C5108">
            <v>2015</v>
          </cell>
          <cell r="D5108" t="str">
            <v>NAPIER</v>
          </cell>
          <cell r="E5108" t="str">
            <v>Regional Distributor</v>
          </cell>
          <cell r="F5108" t="str">
            <v>U</v>
          </cell>
          <cell r="G5108">
            <v>0</v>
          </cell>
        </row>
        <row r="5109">
          <cell r="A5109" t="str">
            <v>Tex_CS-NAPIER-Regional Strategic-All</v>
          </cell>
          <cell r="B5109" t="str">
            <v>Tex_CS</v>
          </cell>
          <cell r="C5109">
            <v>2015</v>
          </cell>
          <cell r="D5109" t="str">
            <v>NAPIER</v>
          </cell>
          <cell r="E5109" t="str">
            <v>Regional Strategic</v>
          </cell>
          <cell r="F5109" t="str">
            <v>All</v>
          </cell>
          <cell r="G5109">
            <v>0.15745350865900001</v>
          </cell>
        </row>
        <row r="5110">
          <cell r="A5110" t="str">
            <v>Tex_CS-NAPIER-Regional Strategic-R</v>
          </cell>
          <cell r="B5110" t="str">
            <v>Tex_CS</v>
          </cell>
          <cell r="C5110">
            <v>2015</v>
          </cell>
          <cell r="D5110" t="str">
            <v>NAPIER</v>
          </cell>
          <cell r="E5110" t="str">
            <v>Regional Strategic</v>
          </cell>
          <cell r="F5110" t="str">
            <v>R</v>
          </cell>
          <cell r="G5110">
            <v>0.153603089616</v>
          </cell>
        </row>
        <row r="5111">
          <cell r="A5111" t="str">
            <v>Tex_CS-NAPIER-Regional Strategic-U</v>
          </cell>
          <cell r="B5111" t="str">
            <v>Tex_CS</v>
          </cell>
          <cell r="C5111">
            <v>2015</v>
          </cell>
          <cell r="D5111" t="str">
            <v>NAPIER</v>
          </cell>
          <cell r="E5111" t="str">
            <v>Regional Strategic</v>
          </cell>
          <cell r="F5111" t="str">
            <v>U</v>
          </cell>
          <cell r="G5111">
            <v>0.28050490883500001</v>
          </cell>
        </row>
        <row r="5112">
          <cell r="A5112" t="str">
            <v>Tex_CS-National-All-All</v>
          </cell>
          <cell r="B5112" t="str">
            <v>Tex_CS</v>
          </cell>
          <cell r="C5112">
            <v>2015</v>
          </cell>
          <cell r="D5112" t="str">
            <v>National</v>
          </cell>
          <cell r="E5112" t="str">
            <v>All</v>
          </cell>
          <cell r="F5112" t="str">
            <v>All</v>
          </cell>
          <cell r="G5112">
            <v>0.205673506644</v>
          </cell>
        </row>
        <row r="5113">
          <cell r="A5113" t="str">
            <v>Tex_CS-National-All-All</v>
          </cell>
          <cell r="B5113" t="str">
            <v>Tex_CS</v>
          </cell>
          <cell r="C5113">
            <v>2015</v>
          </cell>
          <cell r="D5113" t="str">
            <v>National</v>
          </cell>
          <cell r="E5113" t="str">
            <v>All</v>
          </cell>
          <cell r="F5113" t="str">
            <v>All</v>
          </cell>
          <cell r="G5113">
            <v>0.36715567207700001</v>
          </cell>
        </row>
        <row r="5114">
          <cell r="A5114" t="str">
            <v>Tex_CS-National-All-R</v>
          </cell>
          <cell r="B5114" t="str">
            <v>Tex_CS</v>
          </cell>
          <cell r="C5114">
            <v>2015</v>
          </cell>
          <cell r="D5114" t="str">
            <v>National</v>
          </cell>
          <cell r="E5114" t="str">
            <v>All</v>
          </cell>
          <cell r="F5114" t="str">
            <v>R</v>
          </cell>
          <cell r="G5114">
            <v>8.4009022569000003E-2</v>
          </cell>
        </row>
        <row r="5115">
          <cell r="A5115" t="str">
            <v>Tex_CS-National-All-R</v>
          </cell>
          <cell r="B5115" t="str">
            <v>Tex_CS</v>
          </cell>
          <cell r="C5115">
            <v>2015</v>
          </cell>
          <cell r="D5115" t="str">
            <v>National</v>
          </cell>
          <cell r="E5115" t="str">
            <v>All</v>
          </cell>
          <cell r="F5115" t="str">
            <v>R</v>
          </cell>
          <cell r="G5115">
            <v>0.18145343262800001</v>
          </cell>
        </row>
        <row r="5116">
          <cell r="A5116" t="str">
            <v>Tex_CS-National-All-U</v>
          </cell>
          <cell r="B5116" t="str">
            <v>Tex_CS</v>
          </cell>
          <cell r="C5116">
            <v>2015</v>
          </cell>
          <cell r="D5116" t="str">
            <v>National</v>
          </cell>
          <cell r="E5116" t="str">
            <v>All</v>
          </cell>
          <cell r="F5116" t="str">
            <v>U</v>
          </cell>
          <cell r="G5116">
            <v>2.1364767576210002</v>
          </cell>
        </row>
        <row r="5117">
          <cell r="A5117" t="str">
            <v>Tex_CS-National-All-U</v>
          </cell>
          <cell r="B5117" t="str">
            <v>Tex_CS</v>
          </cell>
          <cell r="C5117">
            <v>2015</v>
          </cell>
          <cell r="D5117" t="str">
            <v>National</v>
          </cell>
          <cell r="E5117" t="str">
            <v>All</v>
          </cell>
          <cell r="F5117" t="str">
            <v>U</v>
          </cell>
          <cell r="G5117">
            <v>3.457559869632</v>
          </cell>
        </row>
        <row r="5118">
          <cell r="A5118" t="str">
            <v>Tex_CS-National-High Volume-All</v>
          </cell>
          <cell r="B5118" t="str">
            <v>Tex_CS</v>
          </cell>
          <cell r="C5118">
            <v>2015</v>
          </cell>
          <cell r="D5118" t="str">
            <v>National</v>
          </cell>
          <cell r="E5118" t="str">
            <v>High Volume</v>
          </cell>
          <cell r="F5118" t="str">
            <v>All</v>
          </cell>
          <cell r="G5118">
            <v>0.39605097003700002</v>
          </cell>
        </row>
        <row r="5119">
          <cell r="A5119" t="str">
            <v>Tex_CS-National-High Volume-All</v>
          </cell>
          <cell r="B5119" t="str">
            <v>Tex_CS</v>
          </cell>
          <cell r="C5119">
            <v>2015</v>
          </cell>
          <cell r="D5119" t="str">
            <v>National</v>
          </cell>
          <cell r="E5119" t="str">
            <v>High Volume</v>
          </cell>
          <cell r="F5119" t="str">
            <v>All</v>
          </cell>
          <cell r="G5119">
            <v>0.93157894736799995</v>
          </cell>
        </row>
        <row r="5120">
          <cell r="A5120" t="str">
            <v>Tex_CS-National-High Volume-R</v>
          </cell>
          <cell r="B5120" t="str">
            <v>Tex_CS</v>
          </cell>
          <cell r="C5120">
            <v>2015</v>
          </cell>
          <cell r="D5120" t="str">
            <v>National</v>
          </cell>
          <cell r="E5120" t="str">
            <v>High Volume</v>
          </cell>
          <cell r="F5120" t="str">
            <v>R</v>
          </cell>
          <cell r="G5120">
            <v>0.33551382148100001</v>
          </cell>
        </row>
        <row r="5121">
          <cell r="A5121" t="str">
            <v>Tex_CS-National-High Volume-R</v>
          </cell>
          <cell r="B5121" t="str">
            <v>Tex_CS</v>
          </cell>
          <cell r="C5121">
            <v>2015</v>
          </cell>
          <cell r="D5121" t="str">
            <v>National</v>
          </cell>
          <cell r="E5121" t="str">
            <v>High Volume</v>
          </cell>
          <cell r="F5121" t="str">
            <v>R</v>
          </cell>
          <cell r="G5121">
            <v>0.24170274170200001</v>
          </cell>
        </row>
        <row r="5122">
          <cell r="A5122" t="str">
            <v>Tex_CS-National-High Volume-U</v>
          </cell>
          <cell r="B5122" t="str">
            <v>Tex_CS</v>
          </cell>
          <cell r="C5122">
            <v>2015</v>
          </cell>
          <cell r="D5122" t="str">
            <v>National</v>
          </cell>
          <cell r="E5122" t="str">
            <v>High Volume</v>
          </cell>
          <cell r="F5122" t="str">
            <v>U</v>
          </cell>
          <cell r="G5122">
            <v>3.6455696202530001</v>
          </cell>
        </row>
        <row r="5123">
          <cell r="A5123" t="str">
            <v>Tex_CS-National-High Volume-U</v>
          </cell>
          <cell r="B5123" t="str">
            <v>Tex_CS</v>
          </cell>
          <cell r="C5123">
            <v>2015</v>
          </cell>
          <cell r="D5123" t="str">
            <v>National</v>
          </cell>
          <cell r="E5123" t="str">
            <v>High Volume</v>
          </cell>
          <cell r="F5123" t="str">
            <v>U</v>
          </cell>
          <cell r="G5123">
            <v>3.8709677419349999</v>
          </cell>
        </row>
        <row r="5124">
          <cell r="A5124" t="str">
            <v>Tex_CS-National-National Strategic-All</v>
          </cell>
          <cell r="B5124" t="str">
            <v>Tex_CS</v>
          </cell>
          <cell r="C5124">
            <v>2015</v>
          </cell>
          <cell r="D5124" t="str">
            <v>National</v>
          </cell>
          <cell r="E5124" t="str">
            <v>National Strategic</v>
          </cell>
          <cell r="F5124" t="str">
            <v>All</v>
          </cell>
          <cell r="G5124">
            <v>7.4530968902000005E-2</v>
          </cell>
        </row>
        <row r="5125">
          <cell r="A5125" t="str">
            <v>Tex_CS-National-National Strategic-All</v>
          </cell>
          <cell r="B5125" t="str">
            <v>Tex_CS</v>
          </cell>
          <cell r="C5125">
            <v>2015</v>
          </cell>
          <cell r="D5125" t="str">
            <v>National</v>
          </cell>
          <cell r="E5125" t="str">
            <v>National Strategic</v>
          </cell>
          <cell r="F5125" t="str">
            <v>All</v>
          </cell>
          <cell r="G5125">
            <v>0.43118146191500001</v>
          </cell>
        </row>
        <row r="5126">
          <cell r="A5126" t="str">
            <v>Tex_CS-National-National Strategic-R</v>
          </cell>
          <cell r="B5126" t="str">
            <v>Tex_CS</v>
          </cell>
          <cell r="C5126">
            <v>2015</v>
          </cell>
          <cell r="D5126" t="str">
            <v>National</v>
          </cell>
          <cell r="E5126" t="str">
            <v>National Strategic</v>
          </cell>
          <cell r="F5126" t="str">
            <v>R</v>
          </cell>
          <cell r="G5126">
            <v>5.22696011E-2</v>
          </cell>
        </row>
        <row r="5127">
          <cell r="A5127" t="str">
            <v>Tex_CS-National-National Strategic-R</v>
          </cell>
          <cell r="B5127" t="str">
            <v>Tex_CS</v>
          </cell>
          <cell r="C5127">
            <v>2015</v>
          </cell>
          <cell r="D5127" t="str">
            <v>National</v>
          </cell>
          <cell r="E5127" t="str">
            <v>National Strategic</v>
          </cell>
          <cell r="F5127" t="str">
            <v>R</v>
          </cell>
          <cell r="G5127">
            <v>0.164071072845</v>
          </cell>
        </row>
        <row r="5128">
          <cell r="A5128" t="str">
            <v>Tex_CS-National-National Strategic-U</v>
          </cell>
          <cell r="B5128" t="str">
            <v>Tex_CS</v>
          </cell>
          <cell r="C5128">
            <v>2015</v>
          </cell>
          <cell r="D5128" t="str">
            <v>National</v>
          </cell>
          <cell r="E5128" t="str">
            <v>National Strategic</v>
          </cell>
          <cell r="F5128" t="str">
            <v>U</v>
          </cell>
          <cell r="G5128">
            <v>0.390625</v>
          </cell>
        </row>
        <row r="5129">
          <cell r="A5129" t="str">
            <v>Tex_CS-National-National Strategic-U</v>
          </cell>
          <cell r="B5129" t="str">
            <v>Tex_CS</v>
          </cell>
          <cell r="C5129">
            <v>2015</v>
          </cell>
          <cell r="D5129" t="str">
            <v>National</v>
          </cell>
          <cell r="E5129" t="str">
            <v>National Strategic</v>
          </cell>
          <cell r="F5129" t="str">
            <v>U</v>
          </cell>
          <cell r="G5129">
            <v>4.3870614891780004</v>
          </cell>
        </row>
        <row r="5130">
          <cell r="A5130" t="str">
            <v>Tex_CS-National-Regional Connector-All</v>
          </cell>
          <cell r="B5130" t="str">
            <v>Tex_CS</v>
          </cell>
          <cell r="C5130">
            <v>2015</v>
          </cell>
          <cell r="D5130" t="str">
            <v>National</v>
          </cell>
          <cell r="E5130" t="str">
            <v>Regional Connector</v>
          </cell>
          <cell r="F5130" t="str">
            <v>All</v>
          </cell>
          <cell r="G5130">
            <v>0.10296053742</v>
          </cell>
        </row>
        <row r="5131">
          <cell r="A5131" t="str">
            <v>Tex_CS-National-Regional Connector-All</v>
          </cell>
          <cell r="B5131" t="str">
            <v>Tex_CS</v>
          </cell>
          <cell r="C5131">
            <v>2015</v>
          </cell>
          <cell r="D5131" t="str">
            <v>National</v>
          </cell>
          <cell r="E5131" t="str">
            <v>Regional Connector</v>
          </cell>
          <cell r="F5131" t="str">
            <v>All</v>
          </cell>
          <cell r="G5131">
            <v>0.22278383370800001</v>
          </cell>
        </row>
        <row r="5132">
          <cell r="A5132" t="str">
            <v>Tex_CS-National-Regional Connector-R</v>
          </cell>
          <cell r="B5132" t="str">
            <v>Tex_CS</v>
          </cell>
          <cell r="C5132">
            <v>2015</v>
          </cell>
          <cell r="D5132" t="str">
            <v>National</v>
          </cell>
          <cell r="E5132" t="str">
            <v>Regional Connector</v>
          </cell>
          <cell r="F5132" t="str">
            <v>R</v>
          </cell>
          <cell r="G5132">
            <v>5.6555111525E-2</v>
          </cell>
        </row>
        <row r="5133">
          <cell r="A5133" t="str">
            <v>Tex_CS-National-Regional Connector-R</v>
          </cell>
          <cell r="B5133" t="str">
            <v>Tex_CS</v>
          </cell>
          <cell r="C5133">
            <v>2015</v>
          </cell>
          <cell r="D5133" t="str">
            <v>National</v>
          </cell>
          <cell r="E5133" t="str">
            <v>Regional Connector</v>
          </cell>
          <cell r="F5133" t="str">
            <v>R</v>
          </cell>
          <cell r="G5133">
            <v>0.120255562806</v>
          </cell>
        </row>
        <row r="5134">
          <cell r="A5134" t="str">
            <v>Tex_CS-National-Regional Connector-U</v>
          </cell>
          <cell r="B5134" t="str">
            <v>Tex_CS</v>
          </cell>
          <cell r="C5134">
            <v>2015</v>
          </cell>
          <cell r="D5134" t="str">
            <v>National</v>
          </cell>
          <cell r="E5134" t="str">
            <v>Regional Connector</v>
          </cell>
          <cell r="F5134" t="str">
            <v>U</v>
          </cell>
          <cell r="G5134">
            <v>1.181948424068</v>
          </cell>
        </row>
        <row r="5135">
          <cell r="A5135" t="str">
            <v>Tex_CS-National-Regional Connector-U</v>
          </cell>
          <cell r="B5135" t="str">
            <v>Tex_CS</v>
          </cell>
          <cell r="C5135">
            <v>2015</v>
          </cell>
          <cell r="D5135" t="str">
            <v>National</v>
          </cell>
          <cell r="E5135" t="str">
            <v>Regional Connector</v>
          </cell>
          <cell r="F5135" t="str">
            <v>U</v>
          </cell>
          <cell r="G5135">
            <v>2.9900568181809999</v>
          </cell>
        </row>
        <row r="5136">
          <cell r="A5136" t="str">
            <v>Tex_CS-National-Regional Distributor-All</v>
          </cell>
          <cell r="B5136" t="str">
            <v>Tex_CS</v>
          </cell>
          <cell r="C5136">
            <v>2015</v>
          </cell>
          <cell r="D5136" t="str">
            <v>National</v>
          </cell>
          <cell r="E5136" t="str">
            <v>Regional Distributor</v>
          </cell>
          <cell r="F5136" t="str">
            <v>All</v>
          </cell>
          <cell r="G5136">
            <v>0.15310291064100001</v>
          </cell>
        </row>
        <row r="5137">
          <cell r="A5137" t="str">
            <v>Tex_CS-National-Regional Distributor-All</v>
          </cell>
          <cell r="B5137" t="str">
            <v>Tex_CS</v>
          </cell>
          <cell r="C5137">
            <v>2015</v>
          </cell>
          <cell r="D5137" t="str">
            <v>National</v>
          </cell>
          <cell r="E5137" t="str">
            <v>Regional Distributor</v>
          </cell>
          <cell r="F5137" t="str">
            <v>All</v>
          </cell>
          <cell r="G5137">
            <v>0.30485617961400002</v>
          </cell>
        </row>
        <row r="5138">
          <cell r="A5138" t="str">
            <v>Tex_CS-National-Regional Distributor-R</v>
          </cell>
          <cell r="B5138" t="str">
            <v>Tex_CS</v>
          </cell>
          <cell r="C5138">
            <v>2015</v>
          </cell>
          <cell r="D5138" t="str">
            <v>National</v>
          </cell>
          <cell r="E5138" t="str">
            <v>Regional Distributor</v>
          </cell>
          <cell r="F5138" t="str">
            <v>R</v>
          </cell>
          <cell r="G5138">
            <v>9.2741758174999994E-2</v>
          </cell>
        </row>
        <row r="5139">
          <cell r="A5139" t="str">
            <v>Tex_CS-National-Regional Distributor-R</v>
          </cell>
          <cell r="B5139" t="str">
            <v>Tex_CS</v>
          </cell>
          <cell r="C5139">
            <v>2015</v>
          </cell>
          <cell r="D5139" t="str">
            <v>National</v>
          </cell>
          <cell r="E5139" t="str">
            <v>Regional Distributor</v>
          </cell>
          <cell r="F5139" t="str">
            <v>R</v>
          </cell>
          <cell r="G5139">
            <v>0.17654534247500001</v>
          </cell>
        </row>
        <row r="5140">
          <cell r="A5140" t="str">
            <v>Tex_CS-National-Regional Distributor-U</v>
          </cell>
          <cell r="B5140" t="str">
            <v>Tex_CS</v>
          </cell>
          <cell r="C5140">
            <v>2015</v>
          </cell>
          <cell r="D5140" t="str">
            <v>National</v>
          </cell>
          <cell r="E5140" t="str">
            <v>Regional Distributor</v>
          </cell>
          <cell r="F5140" t="str">
            <v>U</v>
          </cell>
          <cell r="G5140">
            <v>1.0596145764539999</v>
          </cell>
        </row>
        <row r="5141">
          <cell r="A5141" t="str">
            <v>Tex_CS-National-Regional Distributor-U</v>
          </cell>
          <cell r="B5141" t="str">
            <v>Tex_CS</v>
          </cell>
          <cell r="C5141">
            <v>2015</v>
          </cell>
          <cell r="D5141" t="str">
            <v>National</v>
          </cell>
          <cell r="E5141" t="str">
            <v>Regional Distributor</v>
          </cell>
          <cell r="F5141" t="str">
            <v>U</v>
          </cell>
          <cell r="G5141">
            <v>2.4128016001999999</v>
          </cell>
        </row>
        <row r="5142">
          <cell r="A5142" t="str">
            <v>Tex_CS-National-Regional Strategic-All</v>
          </cell>
          <cell r="B5142" t="str">
            <v>Tex_CS</v>
          </cell>
          <cell r="C5142">
            <v>2015</v>
          </cell>
          <cell r="D5142" t="str">
            <v>National</v>
          </cell>
          <cell r="E5142" t="str">
            <v>Regional Strategic</v>
          </cell>
          <cell r="F5142" t="str">
            <v>All</v>
          </cell>
          <cell r="G5142">
            <v>0.409077768141</v>
          </cell>
        </row>
        <row r="5143">
          <cell r="A5143" t="str">
            <v>Tex_CS-National-Regional Strategic-All</v>
          </cell>
          <cell r="B5143" t="str">
            <v>Tex_CS</v>
          </cell>
          <cell r="C5143">
            <v>2015</v>
          </cell>
          <cell r="D5143" t="str">
            <v>National</v>
          </cell>
          <cell r="E5143" t="str">
            <v>Regional Strategic</v>
          </cell>
          <cell r="F5143" t="str">
            <v>All</v>
          </cell>
          <cell r="G5143">
            <v>0.49878003183800002</v>
          </cell>
        </row>
        <row r="5144">
          <cell r="A5144" t="str">
            <v>Tex_CS-National-Regional Strategic-R</v>
          </cell>
          <cell r="B5144" t="str">
            <v>Tex_CS</v>
          </cell>
          <cell r="C5144">
            <v>2015</v>
          </cell>
          <cell r="D5144" t="str">
            <v>National</v>
          </cell>
          <cell r="E5144" t="str">
            <v>Regional Strategic</v>
          </cell>
          <cell r="F5144" t="str">
            <v>R</v>
          </cell>
          <cell r="G5144">
            <v>7.5514442136999996E-2</v>
          </cell>
        </row>
        <row r="5145">
          <cell r="A5145" t="str">
            <v>Tex_CS-National-Regional Strategic-R</v>
          </cell>
          <cell r="B5145" t="str">
            <v>Tex_CS</v>
          </cell>
          <cell r="C5145">
            <v>2015</v>
          </cell>
          <cell r="D5145" t="str">
            <v>National</v>
          </cell>
          <cell r="E5145" t="str">
            <v>Regional Strategic</v>
          </cell>
          <cell r="F5145" t="str">
            <v>R</v>
          </cell>
          <cell r="G5145">
            <v>0.23787896685500001</v>
          </cell>
        </row>
        <row r="5146">
          <cell r="A5146" t="str">
            <v>Tex_CS-National-Regional Strategic-U</v>
          </cell>
          <cell r="B5146" t="str">
            <v>Tex_CS</v>
          </cell>
          <cell r="C5146">
            <v>2015</v>
          </cell>
          <cell r="D5146" t="str">
            <v>National</v>
          </cell>
          <cell r="E5146" t="str">
            <v>Regional Strategic</v>
          </cell>
          <cell r="F5146" t="str">
            <v>U</v>
          </cell>
          <cell r="G5146">
            <v>4.1844729344719997</v>
          </cell>
        </row>
        <row r="5147">
          <cell r="A5147" t="str">
            <v>Tex_CS-National-Regional Strategic-U</v>
          </cell>
          <cell r="B5147" t="str">
            <v>Tex_CS</v>
          </cell>
          <cell r="C5147">
            <v>2015</v>
          </cell>
          <cell r="D5147" t="str">
            <v>National</v>
          </cell>
          <cell r="E5147" t="str">
            <v>Regional Strategic</v>
          </cell>
          <cell r="F5147" t="str">
            <v>U</v>
          </cell>
          <cell r="G5147">
            <v>5.096913137114</v>
          </cell>
        </row>
        <row r="5148">
          <cell r="A5148" t="str">
            <v>Tex_CS-NELSON-All-All</v>
          </cell>
          <cell r="B5148" t="str">
            <v>Tex_CS</v>
          </cell>
          <cell r="C5148">
            <v>2015</v>
          </cell>
          <cell r="D5148" t="str">
            <v>NELSON</v>
          </cell>
          <cell r="E5148" t="str">
            <v>All</v>
          </cell>
          <cell r="F5148" t="str">
            <v>All</v>
          </cell>
          <cell r="G5148">
            <v>0.75407086449000005</v>
          </cell>
        </row>
        <row r="5149">
          <cell r="A5149" t="str">
            <v>Tex_CS-NELSON-All-R</v>
          </cell>
          <cell r="B5149" t="str">
            <v>Tex_CS</v>
          </cell>
          <cell r="C5149">
            <v>2015</v>
          </cell>
          <cell r="D5149" t="str">
            <v>NELSON</v>
          </cell>
          <cell r="E5149" t="str">
            <v>All</v>
          </cell>
          <cell r="F5149" t="str">
            <v>R</v>
          </cell>
          <cell r="G5149">
            <v>0.17594323093</v>
          </cell>
        </row>
        <row r="5150">
          <cell r="A5150" t="str">
            <v>Tex_CS-NELSON-All-U</v>
          </cell>
          <cell r="B5150" t="str">
            <v>Tex_CS</v>
          </cell>
          <cell r="C5150">
            <v>2015</v>
          </cell>
          <cell r="D5150" t="str">
            <v>NELSON</v>
          </cell>
          <cell r="E5150" t="str">
            <v>All</v>
          </cell>
          <cell r="F5150" t="str">
            <v>U</v>
          </cell>
          <cell r="G5150">
            <v>13.706247955511</v>
          </cell>
        </row>
        <row r="5151">
          <cell r="A5151" t="str">
            <v>Tex_CS-NELSON-Regional Connector-All</v>
          </cell>
          <cell r="B5151" t="str">
            <v>Tex_CS</v>
          </cell>
          <cell r="C5151">
            <v>2015</v>
          </cell>
          <cell r="D5151" t="str">
            <v>NELSON</v>
          </cell>
          <cell r="E5151" t="str">
            <v>Regional Connector</v>
          </cell>
          <cell r="F5151" t="str">
            <v>All</v>
          </cell>
          <cell r="G5151">
            <v>0.77622112836000001</v>
          </cell>
        </row>
        <row r="5152">
          <cell r="A5152" t="str">
            <v>Tex_CS-NELSON-Regional Connector-R</v>
          </cell>
          <cell r="B5152" t="str">
            <v>Tex_CS</v>
          </cell>
          <cell r="C5152">
            <v>2015</v>
          </cell>
          <cell r="D5152" t="str">
            <v>NELSON</v>
          </cell>
          <cell r="E5152" t="str">
            <v>Regional Connector</v>
          </cell>
          <cell r="F5152" t="str">
            <v>R</v>
          </cell>
          <cell r="G5152">
            <v>0.35648848880700001</v>
          </cell>
        </row>
        <row r="5153">
          <cell r="A5153" t="str">
            <v>Tex_CS-NELSON-Regional Connector-U</v>
          </cell>
          <cell r="B5153" t="str">
            <v>Tex_CS</v>
          </cell>
          <cell r="C5153">
            <v>2015</v>
          </cell>
          <cell r="D5153" t="str">
            <v>NELSON</v>
          </cell>
          <cell r="E5153" t="str">
            <v>Regional Connector</v>
          </cell>
          <cell r="F5153" t="str">
            <v>U</v>
          </cell>
          <cell r="G5153">
            <v>8.8573619631899998</v>
          </cell>
        </row>
        <row r="5154">
          <cell r="A5154" t="str">
            <v>Tex_CS-NELSON-Regional Distributor-All</v>
          </cell>
          <cell r="B5154" t="str">
            <v>Tex_CS</v>
          </cell>
          <cell r="C5154">
            <v>2015</v>
          </cell>
          <cell r="D5154" t="str">
            <v>NELSON</v>
          </cell>
          <cell r="E5154" t="str">
            <v>Regional Distributor</v>
          </cell>
          <cell r="F5154" t="str">
            <v>All</v>
          </cell>
          <cell r="G5154">
            <v>0.61471410915199998</v>
          </cell>
        </row>
        <row r="5155">
          <cell r="A5155" t="str">
            <v>Tex_CS-NELSON-Regional Distributor-R</v>
          </cell>
          <cell r="B5155" t="str">
            <v>Tex_CS</v>
          </cell>
          <cell r="C5155">
            <v>2015</v>
          </cell>
          <cell r="D5155" t="str">
            <v>NELSON</v>
          </cell>
          <cell r="E5155" t="str">
            <v>Regional Distributor</v>
          </cell>
          <cell r="F5155" t="str">
            <v>R</v>
          </cell>
          <cell r="G5155">
            <v>4.0338846307999998E-2</v>
          </cell>
        </row>
        <row r="5156">
          <cell r="A5156" t="str">
            <v>Tex_CS-NELSON-Regional Distributor-U</v>
          </cell>
          <cell r="B5156" t="str">
            <v>Tex_CS</v>
          </cell>
          <cell r="C5156">
            <v>2015</v>
          </cell>
          <cell r="D5156" t="str">
            <v>NELSON</v>
          </cell>
          <cell r="E5156" t="str">
            <v>Regional Distributor</v>
          </cell>
          <cell r="F5156" t="str">
            <v>U</v>
          </cell>
          <cell r="G5156">
            <v>17.735470941883001</v>
          </cell>
        </row>
        <row r="5157">
          <cell r="A5157" t="str">
            <v>Tex_CS-NELSON-Regional Strategic-All</v>
          </cell>
          <cell r="B5157" t="str">
            <v>Tex_CS</v>
          </cell>
          <cell r="C5157">
            <v>2015</v>
          </cell>
          <cell r="D5157" t="str">
            <v>NELSON</v>
          </cell>
          <cell r="E5157" t="str">
            <v>Regional Strategic</v>
          </cell>
          <cell r="F5157" t="str">
            <v>All</v>
          </cell>
          <cell r="G5157">
            <v>1.011189102786</v>
          </cell>
        </row>
        <row r="5158">
          <cell r="A5158" t="str">
            <v>Tex_CS-NELSON-Regional Strategic-R</v>
          </cell>
          <cell r="B5158" t="str">
            <v>Tex_CS</v>
          </cell>
          <cell r="C5158">
            <v>2015</v>
          </cell>
          <cell r="D5158" t="str">
            <v>NELSON</v>
          </cell>
          <cell r="E5158" t="str">
            <v>Regional Strategic</v>
          </cell>
          <cell r="F5158" t="str">
            <v>R</v>
          </cell>
          <cell r="G5158">
            <v>0.139357488631</v>
          </cell>
        </row>
        <row r="5159">
          <cell r="A5159" t="str">
            <v>Tex_CS-NELSON-Regional Strategic-U</v>
          </cell>
          <cell r="B5159" t="str">
            <v>Tex_CS</v>
          </cell>
          <cell r="C5159">
            <v>2015</v>
          </cell>
          <cell r="D5159" t="str">
            <v>NELSON</v>
          </cell>
          <cell r="E5159" t="str">
            <v>Regional Strategic</v>
          </cell>
          <cell r="F5159" t="str">
            <v>U</v>
          </cell>
          <cell r="G5159">
            <v>16.754966887417002</v>
          </cell>
        </row>
        <row r="5160">
          <cell r="A5160" t="str">
            <v>Tex_CS-NORTHLAND-All-All</v>
          </cell>
          <cell r="B5160" t="str">
            <v>Tex_CS</v>
          </cell>
          <cell r="C5160">
            <v>2015</v>
          </cell>
          <cell r="D5160" t="str">
            <v>NORTHLAND</v>
          </cell>
          <cell r="E5160" t="str">
            <v>All</v>
          </cell>
          <cell r="F5160" t="str">
            <v>All</v>
          </cell>
          <cell r="G5160">
            <v>0.31593768640600001</v>
          </cell>
        </row>
        <row r="5161">
          <cell r="A5161" t="str">
            <v>Tex_CS-NORTHLAND-All-R</v>
          </cell>
          <cell r="B5161" t="str">
            <v>Tex_CS</v>
          </cell>
          <cell r="C5161">
            <v>2015</v>
          </cell>
          <cell r="D5161" t="str">
            <v>NORTHLAND</v>
          </cell>
          <cell r="E5161" t="str">
            <v>All</v>
          </cell>
          <cell r="F5161" t="str">
            <v>R</v>
          </cell>
          <cell r="G5161">
            <v>0.259396585234</v>
          </cell>
        </row>
        <row r="5162">
          <cell r="A5162" t="str">
            <v>Tex_CS-NORTHLAND-All-U</v>
          </cell>
          <cell r="B5162" t="str">
            <v>Tex_CS</v>
          </cell>
          <cell r="C5162">
            <v>2015</v>
          </cell>
          <cell r="D5162" t="str">
            <v>NORTHLAND</v>
          </cell>
          <cell r="E5162" t="str">
            <v>All</v>
          </cell>
          <cell r="F5162" t="str">
            <v>U</v>
          </cell>
          <cell r="G5162">
            <v>1.0430686406459999</v>
          </cell>
        </row>
        <row r="5163">
          <cell r="A5163" t="str">
            <v>Tex_CS-NORTHLAND-National Strategic-All</v>
          </cell>
          <cell r="B5163" t="str">
            <v>Tex_CS</v>
          </cell>
          <cell r="C5163">
            <v>2015</v>
          </cell>
          <cell r="D5163" t="str">
            <v>NORTHLAND</v>
          </cell>
          <cell r="E5163" t="str">
            <v>National Strategic</v>
          </cell>
          <cell r="F5163" t="str">
            <v>All</v>
          </cell>
          <cell r="G5163">
            <v>0.31127841320299998</v>
          </cell>
        </row>
        <row r="5164">
          <cell r="A5164" t="str">
            <v>Tex_CS-NORTHLAND-National Strategic-R</v>
          </cell>
          <cell r="B5164" t="str">
            <v>Tex_CS</v>
          </cell>
          <cell r="C5164">
            <v>2015</v>
          </cell>
          <cell r="D5164" t="str">
            <v>NORTHLAND</v>
          </cell>
          <cell r="E5164" t="str">
            <v>National Strategic</v>
          </cell>
          <cell r="F5164" t="str">
            <v>R</v>
          </cell>
          <cell r="G5164">
            <v>0.28667163067700002</v>
          </cell>
        </row>
        <row r="5165">
          <cell r="A5165" t="str">
            <v>Tex_CS-NORTHLAND-National Strategic-U</v>
          </cell>
          <cell r="B5165" t="str">
            <v>Tex_CS</v>
          </cell>
          <cell r="C5165">
            <v>2015</v>
          </cell>
          <cell r="D5165" t="str">
            <v>NORTHLAND</v>
          </cell>
          <cell r="E5165" t="str">
            <v>National Strategic</v>
          </cell>
          <cell r="F5165" t="str">
            <v>U</v>
          </cell>
          <cell r="G5165">
            <v>1.171875</v>
          </cell>
        </row>
        <row r="5166">
          <cell r="A5166" t="str">
            <v>Tex_CS-NORTHLAND-Regional Distributor-All</v>
          </cell>
          <cell r="B5166" t="str">
            <v>Tex_CS</v>
          </cell>
          <cell r="C5166">
            <v>2015</v>
          </cell>
          <cell r="D5166" t="str">
            <v>NORTHLAND</v>
          </cell>
          <cell r="E5166" t="str">
            <v>Regional Distributor</v>
          </cell>
          <cell r="F5166" t="str">
            <v>All</v>
          </cell>
          <cell r="G5166">
            <v>0.289263722439</v>
          </cell>
        </row>
        <row r="5167">
          <cell r="A5167" t="str">
            <v>Tex_CS-NORTHLAND-Regional Distributor-R</v>
          </cell>
          <cell r="B5167" t="str">
            <v>Tex_CS</v>
          </cell>
          <cell r="C5167">
            <v>2015</v>
          </cell>
          <cell r="D5167" t="str">
            <v>NORTHLAND</v>
          </cell>
          <cell r="E5167" t="str">
            <v>Regional Distributor</v>
          </cell>
          <cell r="F5167" t="str">
            <v>R</v>
          </cell>
          <cell r="G5167">
            <v>0.22387790770999999</v>
          </cell>
        </row>
        <row r="5168">
          <cell r="A5168" t="str">
            <v>Tex_CS-NORTHLAND-Regional Distributor-U</v>
          </cell>
          <cell r="B5168" t="str">
            <v>Tex_CS</v>
          </cell>
          <cell r="C5168">
            <v>2015</v>
          </cell>
          <cell r="D5168" t="str">
            <v>NORTHLAND</v>
          </cell>
          <cell r="E5168" t="str">
            <v>Regional Distributor</v>
          </cell>
          <cell r="F5168" t="str">
            <v>U</v>
          </cell>
          <cell r="G5168">
            <v>1.0278852025230001</v>
          </cell>
        </row>
        <row r="5169">
          <cell r="A5169" t="str">
            <v>Tex_CS-NORTHLAND-Regional Strategic-All</v>
          </cell>
          <cell r="B5169" t="str">
            <v>Tex_CS</v>
          </cell>
          <cell r="C5169">
            <v>2015</v>
          </cell>
          <cell r="D5169" t="str">
            <v>NORTHLAND</v>
          </cell>
          <cell r="E5169" t="str">
            <v>Regional Strategic</v>
          </cell>
          <cell r="F5169" t="str">
            <v>All</v>
          </cell>
          <cell r="G5169">
            <v>0.66065436241599995</v>
          </cell>
        </row>
        <row r="5170">
          <cell r="A5170" t="str">
            <v>Tex_CS-NORTHLAND-Regional Strategic-R</v>
          </cell>
          <cell r="B5170" t="str">
            <v>Tex_CS</v>
          </cell>
          <cell r="C5170">
            <v>2015</v>
          </cell>
          <cell r="D5170" t="str">
            <v>NORTHLAND</v>
          </cell>
          <cell r="E5170" t="str">
            <v>Regional Strategic</v>
          </cell>
          <cell r="F5170" t="str">
            <v>R</v>
          </cell>
          <cell r="G5170">
            <v>0.64212328767100002</v>
          </cell>
        </row>
        <row r="5171">
          <cell r="A5171" t="str">
            <v>Tex_CS-NORTHLAND-Regional Strategic-U</v>
          </cell>
          <cell r="B5171" t="str">
            <v>Tex_CS</v>
          </cell>
          <cell r="C5171">
            <v>2015</v>
          </cell>
          <cell r="D5171" t="str">
            <v>NORTHLAND</v>
          </cell>
          <cell r="E5171" t="str">
            <v>Regional Strategic</v>
          </cell>
          <cell r="F5171" t="str">
            <v>U</v>
          </cell>
          <cell r="G5171">
            <v>1.5625</v>
          </cell>
        </row>
        <row r="5172">
          <cell r="A5172" t="str">
            <v>Tex_CS-NTH CANTERBURY-All-All</v>
          </cell>
          <cell r="B5172" t="str">
            <v>Tex_CS</v>
          </cell>
          <cell r="C5172">
            <v>2015</v>
          </cell>
          <cell r="D5172" t="str">
            <v>NTH CANTERBURY</v>
          </cell>
          <cell r="E5172" t="str">
            <v>All</v>
          </cell>
          <cell r="F5172" t="str">
            <v>All</v>
          </cell>
          <cell r="G5172">
            <v>0.389750686653</v>
          </cell>
        </row>
        <row r="5173">
          <cell r="A5173" t="str">
            <v>Tex_CS-NTH CANTERBURY-All-R</v>
          </cell>
          <cell r="B5173" t="str">
            <v>Tex_CS</v>
          </cell>
          <cell r="C5173">
            <v>2015</v>
          </cell>
          <cell r="D5173" t="str">
            <v>NTH CANTERBURY</v>
          </cell>
          <cell r="E5173" t="str">
            <v>All</v>
          </cell>
          <cell r="F5173" t="str">
            <v>R</v>
          </cell>
          <cell r="G5173">
            <v>9.6307450069000003E-2</v>
          </cell>
        </row>
        <row r="5174">
          <cell r="A5174" t="str">
            <v>Tex_CS-NTH CANTERBURY-All-U</v>
          </cell>
          <cell r="B5174" t="str">
            <v>Tex_CS</v>
          </cell>
          <cell r="C5174">
            <v>2015</v>
          </cell>
          <cell r="D5174" t="str">
            <v>NTH CANTERBURY</v>
          </cell>
          <cell r="E5174" t="str">
            <v>All</v>
          </cell>
          <cell r="F5174" t="str">
            <v>U</v>
          </cell>
          <cell r="G5174">
            <v>3.9451750324130002</v>
          </cell>
        </row>
        <row r="5175">
          <cell r="A5175" t="str">
            <v>Tex_CS-NTH CANTERBURY-High Volume-All</v>
          </cell>
          <cell r="B5175" t="str">
            <v>Tex_CS</v>
          </cell>
          <cell r="C5175">
            <v>2015</v>
          </cell>
          <cell r="D5175" t="str">
            <v>NTH CANTERBURY</v>
          </cell>
          <cell r="E5175" t="str">
            <v>High Volume</v>
          </cell>
          <cell r="F5175" t="str">
            <v>All</v>
          </cell>
          <cell r="G5175">
            <v>1.362565885387</v>
          </cell>
        </row>
        <row r="5176">
          <cell r="A5176" t="str">
            <v>Tex_CS-NTH CANTERBURY-High Volume-R</v>
          </cell>
          <cell r="B5176" t="str">
            <v>Tex_CS</v>
          </cell>
          <cell r="C5176">
            <v>2015</v>
          </cell>
          <cell r="D5176" t="str">
            <v>NTH CANTERBURY</v>
          </cell>
          <cell r="E5176" t="str">
            <v>High Volume</v>
          </cell>
          <cell r="F5176" t="str">
            <v>R</v>
          </cell>
          <cell r="G5176">
            <v>8.3368070028999999E-2</v>
          </cell>
        </row>
        <row r="5177">
          <cell r="A5177" t="str">
            <v>Tex_CS-NTH CANTERBURY-High Volume-U</v>
          </cell>
          <cell r="B5177" t="str">
            <v>Tex_CS</v>
          </cell>
          <cell r="C5177">
            <v>2015</v>
          </cell>
          <cell r="D5177" t="str">
            <v>NTH CANTERBURY</v>
          </cell>
          <cell r="E5177" t="str">
            <v>High Volume</v>
          </cell>
          <cell r="F5177" t="str">
            <v>U</v>
          </cell>
          <cell r="G5177">
            <v>6.715116279069</v>
          </cell>
        </row>
        <row r="5178">
          <cell r="A5178" t="str">
            <v>Tex_CS-NTH CANTERBURY-National Strategic-All</v>
          </cell>
          <cell r="B5178" t="str">
            <v>Tex_CS</v>
          </cell>
          <cell r="C5178">
            <v>2015</v>
          </cell>
          <cell r="D5178" t="str">
            <v>NTH CANTERBURY</v>
          </cell>
          <cell r="E5178" t="str">
            <v>National Strategic</v>
          </cell>
          <cell r="F5178" t="str">
            <v>All</v>
          </cell>
          <cell r="G5178">
            <v>0.52945563012600005</v>
          </cell>
        </row>
        <row r="5179">
          <cell r="A5179" t="str">
            <v>Tex_CS-NTH CANTERBURY-National Strategic-R</v>
          </cell>
          <cell r="B5179" t="str">
            <v>Tex_CS</v>
          </cell>
          <cell r="C5179">
            <v>2015</v>
          </cell>
          <cell r="D5179" t="str">
            <v>NTH CANTERBURY</v>
          </cell>
          <cell r="E5179" t="str">
            <v>National Strategic</v>
          </cell>
          <cell r="F5179" t="str">
            <v>R</v>
          </cell>
          <cell r="G5179">
            <v>0.10010111223400001</v>
          </cell>
        </row>
        <row r="5180">
          <cell r="A5180" t="str">
            <v>Tex_CS-NTH CANTERBURY-National Strategic-U</v>
          </cell>
          <cell r="B5180" t="str">
            <v>Tex_CS</v>
          </cell>
          <cell r="C5180">
            <v>2015</v>
          </cell>
          <cell r="D5180" t="str">
            <v>NTH CANTERBURY</v>
          </cell>
          <cell r="E5180" t="str">
            <v>National Strategic</v>
          </cell>
          <cell r="F5180" t="str">
            <v>U</v>
          </cell>
          <cell r="G5180">
            <v>5.5966587112169996</v>
          </cell>
        </row>
        <row r="5181">
          <cell r="A5181" t="str">
            <v>Tex_CS-NTH CANTERBURY-Regional Connector-All</v>
          </cell>
          <cell r="B5181" t="str">
            <v>Tex_CS</v>
          </cell>
          <cell r="C5181">
            <v>2015</v>
          </cell>
          <cell r="D5181" t="str">
            <v>NTH CANTERBURY</v>
          </cell>
          <cell r="E5181" t="str">
            <v>Regional Connector</v>
          </cell>
          <cell r="F5181" t="str">
            <v>All</v>
          </cell>
          <cell r="G5181">
            <v>0.39824136612700001</v>
          </cell>
        </row>
        <row r="5182">
          <cell r="A5182" t="str">
            <v>Tex_CS-NTH CANTERBURY-Regional Connector-R</v>
          </cell>
          <cell r="B5182" t="str">
            <v>Tex_CS</v>
          </cell>
          <cell r="C5182">
            <v>2015</v>
          </cell>
          <cell r="D5182" t="str">
            <v>NTH CANTERBURY</v>
          </cell>
          <cell r="E5182" t="str">
            <v>Regional Connector</v>
          </cell>
          <cell r="F5182" t="str">
            <v>R</v>
          </cell>
          <cell r="G5182">
            <v>7.8972668588999997E-2</v>
          </cell>
        </row>
        <row r="5183">
          <cell r="A5183" t="str">
            <v>Tex_CS-NTH CANTERBURY-Regional Connector-U</v>
          </cell>
          <cell r="B5183" t="str">
            <v>Tex_CS</v>
          </cell>
          <cell r="C5183">
            <v>2015</v>
          </cell>
          <cell r="D5183" t="str">
            <v>NTH CANTERBURY</v>
          </cell>
          <cell r="E5183" t="str">
            <v>Regional Connector</v>
          </cell>
          <cell r="F5183" t="str">
            <v>U</v>
          </cell>
          <cell r="G5183">
            <v>4.5053003533559997</v>
          </cell>
        </row>
        <row r="5184">
          <cell r="A5184" t="str">
            <v>Tex_CS-NTH CANTERBURY-Regional Distributor-All</v>
          </cell>
          <cell r="B5184" t="str">
            <v>Tex_CS</v>
          </cell>
          <cell r="C5184">
            <v>2015</v>
          </cell>
          <cell r="D5184" t="str">
            <v>NTH CANTERBURY</v>
          </cell>
          <cell r="E5184" t="str">
            <v>Regional Distributor</v>
          </cell>
          <cell r="F5184" t="str">
            <v>All</v>
          </cell>
          <cell r="G5184">
            <v>0.149826369441</v>
          </cell>
        </row>
        <row r="5185">
          <cell r="A5185" t="str">
            <v>Tex_CS-NTH CANTERBURY-Regional Distributor-R</v>
          </cell>
          <cell r="B5185" t="str">
            <v>Tex_CS</v>
          </cell>
          <cell r="C5185">
            <v>2015</v>
          </cell>
          <cell r="D5185" t="str">
            <v>NTH CANTERBURY</v>
          </cell>
          <cell r="E5185" t="str">
            <v>Regional Distributor</v>
          </cell>
          <cell r="F5185" t="str">
            <v>R</v>
          </cell>
          <cell r="G5185">
            <v>0.101214574898</v>
          </cell>
        </row>
        <row r="5186">
          <cell r="A5186" t="str">
            <v>Tex_CS-NTH CANTERBURY-Regional Distributor-U</v>
          </cell>
          <cell r="B5186" t="str">
            <v>Tex_CS</v>
          </cell>
          <cell r="C5186">
            <v>2015</v>
          </cell>
          <cell r="D5186" t="str">
            <v>NTH CANTERBURY</v>
          </cell>
          <cell r="E5186" t="str">
            <v>Regional Distributor</v>
          </cell>
          <cell r="F5186" t="str">
            <v>U</v>
          </cell>
          <cell r="G5186">
            <v>1.640070921985</v>
          </cell>
        </row>
        <row r="5187">
          <cell r="A5187" t="str">
            <v>Tex_CS-NTH CANTERBURY-Regional Strategic-All</v>
          </cell>
          <cell r="B5187" t="str">
            <v>Tex_CS</v>
          </cell>
          <cell r="C5187">
            <v>2015</v>
          </cell>
          <cell r="D5187" t="str">
            <v>NTH CANTERBURY</v>
          </cell>
          <cell r="E5187" t="str">
            <v>Regional Strategic</v>
          </cell>
          <cell r="F5187" t="str">
            <v>All</v>
          </cell>
          <cell r="G5187">
            <v>0.110227683411</v>
          </cell>
        </row>
        <row r="5188">
          <cell r="A5188" t="str">
            <v>Tex_CS-NTH CANTERBURY-Regional Strategic-R</v>
          </cell>
          <cell r="B5188" t="str">
            <v>Tex_CS</v>
          </cell>
          <cell r="C5188">
            <v>2015</v>
          </cell>
          <cell r="D5188" t="str">
            <v>NTH CANTERBURY</v>
          </cell>
          <cell r="E5188" t="str">
            <v>Regional Strategic</v>
          </cell>
          <cell r="F5188" t="str">
            <v>R</v>
          </cell>
          <cell r="G5188">
            <v>9.5838990494999998E-2</v>
          </cell>
        </row>
        <row r="5189">
          <cell r="A5189" t="str">
            <v>Tex_CS-NTH CANTERBURY-Regional Strategic-U</v>
          </cell>
          <cell r="B5189" t="str">
            <v>Tex_CS</v>
          </cell>
          <cell r="C5189">
            <v>2015</v>
          </cell>
          <cell r="D5189" t="str">
            <v>NTH CANTERBURY</v>
          </cell>
          <cell r="E5189" t="str">
            <v>Regional Strategic</v>
          </cell>
          <cell r="F5189" t="str">
            <v>U</v>
          </cell>
          <cell r="G5189">
            <v>0.247336377473</v>
          </cell>
        </row>
        <row r="5190">
          <cell r="A5190" t="str">
            <v>Tex_CS-OTAGO CENTRAL-All-All</v>
          </cell>
          <cell r="B5190" t="str">
            <v>Tex_CS</v>
          </cell>
          <cell r="C5190">
            <v>2015</v>
          </cell>
          <cell r="D5190" t="str">
            <v>OTAGO CENTRAL</v>
          </cell>
          <cell r="E5190" t="str">
            <v>All</v>
          </cell>
          <cell r="F5190" t="str">
            <v>All</v>
          </cell>
          <cell r="G5190">
            <v>0.76615009576799997</v>
          </cell>
        </row>
        <row r="5191">
          <cell r="A5191" t="str">
            <v>Tex_CS-OTAGO CENTRAL-All-All</v>
          </cell>
          <cell r="B5191" t="str">
            <v>Tex_CS</v>
          </cell>
          <cell r="C5191">
            <v>2015</v>
          </cell>
          <cell r="D5191" t="str">
            <v>OTAGO CENTRAL</v>
          </cell>
          <cell r="E5191" t="str">
            <v>All</v>
          </cell>
          <cell r="F5191" t="str">
            <v>All</v>
          </cell>
          <cell r="G5191">
            <v>0.47392864682199998</v>
          </cell>
        </row>
        <row r="5192">
          <cell r="A5192" t="str">
            <v>Tex_CS-OTAGO CENTRAL-All-R</v>
          </cell>
          <cell r="B5192" t="str">
            <v>Tex_CS</v>
          </cell>
          <cell r="C5192">
            <v>2015</v>
          </cell>
          <cell r="D5192" t="str">
            <v>OTAGO CENTRAL</v>
          </cell>
          <cell r="E5192" t="str">
            <v>All</v>
          </cell>
          <cell r="F5192" t="str">
            <v>R</v>
          </cell>
          <cell r="G5192">
            <v>5.0228310502000002E-2</v>
          </cell>
        </row>
        <row r="5193">
          <cell r="A5193" t="str">
            <v>Tex_CS-OTAGO CENTRAL-All-R</v>
          </cell>
          <cell r="B5193" t="str">
            <v>Tex_CS</v>
          </cell>
          <cell r="C5193">
            <v>2015</v>
          </cell>
          <cell r="D5193" t="str">
            <v>OTAGO CENTRAL</v>
          </cell>
          <cell r="E5193" t="str">
            <v>All</v>
          </cell>
          <cell r="F5193" t="str">
            <v>R</v>
          </cell>
          <cell r="G5193">
            <v>2.0152944507999999E-2</v>
          </cell>
        </row>
        <row r="5194">
          <cell r="A5194" t="str">
            <v>Tex_CS-OTAGO CENTRAL-All-U</v>
          </cell>
          <cell r="B5194" t="str">
            <v>Tex_CS</v>
          </cell>
          <cell r="C5194">
            <v>2015</v>
          </cell>
          <cell r="D5194" t="str">
            <v>OTAGO CENTRAL</v>
          </cell>
          <cell r="E5194" t="str">
            <v>All</v>
          </cell>
          <cell r="F5194" t="str">
            <v>U</v>
          </cell>
          <cell r="G5194">
            <v>15.391791044775999</v>
          </cell>
        </row>
        <row r="5195">
          <cell r="A5195" t="str">
            <v>Tex_CS-OTAGO CENTRAL-All-U</v>
          </cell>
          <cell r="B5195" t="str">
            <v>Tex_CS</v>
          </cell>
          <cell r="C5195">
            <v>2015</v>
          </cell>
          <cell r="D5195" t="str">
            <v>OTAGO CENTRAL</v>
          </cell>
          <cell r="E5195" t="str">
            <v>All</v>
          </cell>
          <cell r="F5195" t="str">
            <v>U</v>
          </cell>
          <cell r="G5195">
            <v>14.632902787219001</v>
          </cell>
        </row>
        <row r="5196">
          <cell r="A5196" t="str">
            <v>Tex_CS-OTAGO CENTRAL-Regional Connector-All</v>
          </cell>
          <cell r="B5196" t="str">
            <v>Tex_CS</v>
          </cell>
          <cell r="C5196">
            <v>2015</v>
          </cell>
          <cell r="D5196" t="str">
            <v>OTAGO CENTRAL</v>
          </cell>
          <cell r="E5196" t="str">
            <v>Regional Connector</v>
          </cell>
          <cell r="F5196" t="str">
            <v>All</v>
          </cell>
          <cell r="G5196">
            <v>8.7287116420999997E-2</v>
          </cell>
        </row>
        <row r="5197">
          <cell r="A5197" t="str">
            <v>Tex_CS-OTAGO CENTRAL-Regional Connector-R</v>
          </cell>
          <cell r="B5197" t="str">
            <v>Tex_CS</v>
          </cell>
          <cell r="C5197">
            <v>2015</v>
          </cell>
          <cell r="D5197" t="str">
            <v>OTAGO CENTRAL</v>
          </cell>
          <cell r="E5197" t="str">
            <v>Regional Connector</v>
          </cell>
          <cell r="F5197" t="str">
            <v>R</v>
          </cell>
          <cell r="G5197">
            <v>9.7686777110000001E-3</v>
          </cell>
        </row>
        <row r="5198">
          <cell r="A5198" t="str">
            <v>Tex_CS-OTAGO CENTRAL-Regional Connector-U</v>
          </cell>
          <cell r="B5198" t="str">
            <v>Tex_CS</v>
          </cell>
          <cell r="C5198">
            <v>2015</v>
          </cell>
          <cell r="D5198" t="str">
            <v>OTAGO CENTRAL</v>
          </cell>
          <cell r="E5198" t="str">
            <v>Regional Connector</v>
          </cell>
          <cell r="F5198" t="str">
            <v>U</v>
          </cell>
          <cell r="G5198">
            <v>10.810810810810001</v>
          </cell>
        </row>
        <row r="5199">
          <cell r="A5199" t="str">
            <v>Tex_CS-OTAGO CENTRAL-Regional Distributor-All</v>
          </cell>
          <cell r="B5199" t="str">
            <v>Tex_CS</v>
          </cell>
          <cell r="C5199">
            <v>2015</v>
          </cell>
          <cell r="D5199" t="str">
            <v>OTAGO CENTRAL</v>
          </cell>
          <cell r="E5199" t="str">
            <v>Regional Distributor</v>
          </cell>
          <cell r="F5199" t="str">
            <v>All</v>
          </cell>
          <cell r="G5199">
            <v>0.295376712328</v>
          </cell>
        </row>
        <row r="5200">
          <cell r="A5200" t="str">
            <v>Tex_CS-OTAGO CENTRAL-Regional Distributor-All</v>
          </cell>
          <cell r="B5200" t="str">
            <v>Tex_CS</v>
          </cell>
          <cell r="C5200">
            <v>2015</v>
          </cell>
          <cell r="D5200" t="str">
            <v>OTAGO CENTRAL</v>
          </cell>
          <cell r="E5200" t="str">
            <v>Regional Distributor</v>
          </cell>
          <cell r="F5200" t="str">
            <v>All</v>
          </cell>
          <cell r="G5200">
            <v>0.76615009576799997</v>
          </cell>
        </row>
        <row r="5201">
          <cell r="A5201" t="str">
            <v>Tex_CS-OTAGO CENTRAL-Regional Distributor-R</v>
          </cell>
          <cell r="B5201" t="str">
            <v>Tex_CS</v>
          </cell>
          <cell r="C5201">
            <v>2015</v>
          </cell>
          <cell r="D5201" t="str">
            <v>OTAGO CENTRAL</v>
          </cell>
          <cell r="E5201" t="str">
            <v>Regional Distributor</v>
          </cell>
          <cell r="F5201" t="str">
            <v>R</v>
          </cell>
          <cell r="G5201">
            <v>5.0228310502000002E-2</v>
          </cell>
        </row>
        <row r="5202">
          <cell r="A5202" t="str">
            <v>Tex_CS-OTAGO CENTRAL-Regional Distributor-R</v>
          </cell>
          <cell r="B5202" t="str">
            <v>Tex_CS</v>
          </cell>
          <cell r="C5202">
            <v>2015</v>
          </cell>
          <cell r="D5202" t="str">
            <v>OTAGO CENTRAL</v>
          </cell>
          <cell r="E5202" t="str">
            <v>Regional Distributor</v>
          </cell>
          <cell r="F5202" t="str">
            <v>R</v>
          </cell>
          <cell r="G5202">
            <v>4.4754744002000003E-2</v>
          </cell>
        </row>
        <row r="5203">
          <cell r="A5203" t="str">
            <v>Tex_CS-OTAGO CENTRAL-Regional Distributor-U</v>
          </cell>
          <cell r="B5203" t="str">
            <v>Tex_CS</v>
          </cell>
          <cell r="C5203">
            <v>2015</v>
          </cell>
          <cell r="D5203" t="str">
            <v>OTAGO CENTRAL</v>
          </cell>
          <cell r="E5203" t="str">
            <v>Regional Distributor</v>
          </cell>
          <cell r="F5203" t="str">
            <v>U</v>
          </cell>
          <cell r="G5203">
            <v>5.8070866141730004</v>
          </cell>
        </row>
        <row r="5204">
          <cell r="A5204" t="str">
            <v>Tex_CS-OTAGO CENTRAL-Regional Distributor-U</v>
          </cell>
          <cell r="B5204" t="str">
            <v>Tex_CS</v>
          </cell>
          <cell r="C5204">
            <v>2015</v>
          </cell>
          <cell r="D5204" t="str">
            <v>OTAGO CENTRAL</v>
          </cell>
          <cell r="E5204" t="str">
            <v>Regional Distributor</v>
          </cell>
          <cell r="F5204" t="str">
            <v>U</v>
          </cell>
          <cell r="G5204">
            <v>15.391791044775999</v>
          </cell>
        </row>
        <row r="5205">
          <cell r="A5205" t="str">
            <v>Tex_CS-OTAGO CENTRAL-Regional Strategic-All</v>
          </cell>
          <cell r="B5205" t="str">
            <v>Tex_CS</v>
          </cell>
          <cell r="C5205">
            <v>2015</v>
          </cell>
          <cell r="D5205" t="str">
            <v>OTAGO CENTRAL</v>
          </cell>
          <cell r="E5205" t="str">
            <v>Regional Strategic</v>
          </cell>
          <cell r="F5205" t="str">
            <v>All</v>
          </cell>
          <cell r="G5205">
            <v>1.6897003934220001</v>
          </cell>
        </row>
        <row r="5206">
          <cell r="A5206" t="str">
            <v>Tex_CS-OTAGO CENTRAL-Regional Strategic-R</v>
          </cell>
          <cell r="B5206" t="str">
            <v>Tex_CS</v>
          </cell>
          <cell r="C5206">
            <v>2015</v>
          </cell>
          <cell r="D5206" t="str">
            <v>OTAGO CENTRAL</v>
          </cell>
          <cell r="E5206" t="str">
            <v>Regional Strategic</v>
          </cell>
          <cell r="F5206" t="str">
            <v>R</v>
          </cell>
          <cell r="G5206">
            <v>1.9157088122E-2</v>
          </cell>
        </row>
        <row r="5207">
          <cell r="A5207" t="str">
            <v>Tex_CS-OTAGO CENTRAL-Regional Strategic-U</v>
          </cell>
          <cell r="B5207" t="str">
            <v>Tex_CS</v>
          </cell>
          <cell r="C5207">
            <v>2015</v>
          </cell>
          <cell r="D5207" t="str">
            <v>OTAGO CENTRAL</v>
          </cell>
          <cell r="E5207" t="str">
            <v>Regional Strategic</v>
          </cell>
          <cell r="F5207" t="str">
            <v>U</v>
          </cell>
          <cell r="G5207">
            <v>21.304627249357001</v>
          </cell>
        </row>
        <row r="5208">
          <cell r="A5208" t="str">
            <v>Tex_CS-PSMC005-All-All</v>
          </cell>
          <cell r="B5208" t="str">
            <v>Tex_CS</v>
          </cell>
          <cell r="C5208">
            <v>2015</v>
          </cell>
          <cell r="D5208" t="str">
            <v>PSMC 005</v>
          </cell>
          <cell r="E5208" t="str">
            <v>All</v>
          </cell>
          <cell r="F5208" t="str">
            <v>All</v>
          </cell>
          <cell r="G5208">
            <v>9.2062193126000003E-2</v>
          </cell>
        </row>
        <row r="5209">
          <cell r="A5209" t="str">
            <v>Tex_CS-PSMC005-All-All</v>
          </cell>
          <cell r="B5209" t="str">
            <v>Tex_CS</v>
          </cell>
          <cell r="C5209">
            <v>2015</v>
          </cell>
          <cell r="D5209" t="str">
            <v>PSMC 005</v>
          </cell>
          <cell r="E5209" t="str">
            <v>All</v>
          </cell>
          <cell r="F5209" t="str">
            <v>All</v>
          </cell>
          <cell r="G5209">
            <v>8.8529638182999998E-2</v>
          </cell>
        </row>
        <row r="5210">
          <cell r="A5210" t="str">
            <v>Tex_CS-PSMC005-All-R</v>
          </cell>
          <cell r="B5210" t="str">
            <v>Tex_CS</v>
          </cell>
          <cell r="C5210">
            <v>2015</v>
          </cell>
          <cell r="D5210" t="str">
            <v>PSMC 005</v>
          </cell>
          <cell r="E5210" t="str">
            <v>All</v>
          </cell>
          <cell r="F5210" t="str">
            <v>R</v>
          </cell>
          <cell r="G5210">
            <v>0</v>
          </cell>
        </row>
        <row r="5211">
          <cell r="A5211" t="str">
            <v>Tex_CS-PSMC005-All-R</v>
          </cell>
          <cell r="B5211" t="str">
            <v>Tex_CS</v>
          </cell>
          <cell r="C5211">
            <v>2015</v>
          </cell>
          <cell r="D5211" t="str">
            <v>PSMC 005</v>
          </cell>
          <cell r="E5211" t="str">
            <v>All</v>
          </cell>
          <cell r="F5211" t="str">
            <v>R</v>
          </cell>
          <cell r="G5211">
            <v>9.3693987290000003E-2</v>
          </cell>
        </row>
        <row r="5212">
          <cell r="A5212" t="str">
            <v>Tex_CS-PSMC005-All-U</v>
          </cell>
          <cell r="B5212" t="str">
            <v>Tex_CS</v>
          </cell>
          <cell r="C5212">
            <v>2015</v>
          </cell>
          <cell r="D5212" t="str">
            <v>PSMC 005</v>
          </cell>
          <cell r="E5212" t="str">
            <v>All</v>
          </cell>
          <cell r="F5212" t="str">
            <v>U</v>
          </cell>
          <cell r="G5212">
            <v>0</v>
          </cell>
        </row>
        <row r="5213">
          <cell r="A5213" t="str">
            <v>Tex_CS-PSMC005-All-U</v>
          </cell>
          <cell r="B5213" t="str">
            <v>Tex_CS</v>
          </cell>
          <cell r="C5213">
            <v>2015</v>
          </cell>
          <cell r="D5213" t="str">
            <v>PSMC 005</v>
          </cell>
          <cell r="E5213" t="str">
            <v>All</v>
          </cell>
          <cell r="F5213" t="str">
            <v>U</v>
          </cell>
          <cell r="G5213">
            <v>0.58290155440400004</v>
          </cell>
        </row>
        <row r="5214">
          <cell r="A5214" t="str">
            <v>Tex_CS-PSMC005-High Volume-All</v>
          </cell>
          <cell r="B5214" t="str">
            <v>Tex_CS</v>
          </cell>
          <cell r="C5214">
            <v>2015</v>
          </cell>
          <cell r="D5214" t="str">
            <v>PSMC 005</v>
          </cell>
          <cell r="E5214" t="str">
            <v>High Volume</v>
          </cell>
          <cell r="F5214" t="str">
            <v>All</v>
          </cell>
          <cell r="G5214">
            <v>0</v>
          </cell>
        </row>
        <row r="5215">
          <cell r="A5215" t="str">
            <v>Tex_CS-PSMC005-High Volume-R</v>
          </cell>
          <cell r="B5215" t="str">
            <v>Tex_CS</v>
          </cell>
          <cell r="C5215">
            <v>2015</v>
          </cell>
          <cell r="D5215" t="str">
            <v>PSMC 005</v>
          </cell>
          <cell r="E5215" t="str">
            <v>High Volume</v>
          </cell>
          <cell r="F5215" t="str">
            <v>R</v>
          </cell>
          <cell r="G5215">
            <v>0</v>
          </cell>
        </row>
        <row r="5216">
          <cell r="A5216" t="str">
            <v>Tex_CS-PSMC005-National Strategic-All</v>
          </cell>
          <cell r="B5216" t="str">
            <v>Tex_CS</v>
          </cell>
          <cell r="C5216">
            <v>2015</v>
          </cell>
          <cell r="D5216" t="str">
            <v>PSMC 005</v>
          </cell>
          <cell r="E5216" t="str">
            <v>National Strategic</v>
          </cell>
          <cell r="F5216" t="str">
            <v>All</v>
          </cell>
          <cell r="G5216">
            <v>0.10089686098599999</v>
          </cell>
        </row>
        <row r="5217">
          <cell r="A5217" t="str">
            <v>Tex_CS-PSMC005-National Strategic-R</v>
          </cell>
          <cell r="B5217" t="str">
            <v>Tex_CS</v>
          </cell>
          <cell r="C5217">
            <v>2015</v>
          </cell>
          <cell r="D5217" t="str">
            <v>PSMC 005</v>
          </cell>
          <cell r="E5217" t="str">
            <v>National Strategic</v>
          </cell>
          <cell r="F5217" t="str">
            <v>R</v>
          </cell>
          <cell r="G5217">
            <v>0</v>
          </cell>
        </row>
        <row r="5218">
          <cell r="A5218" t="str">
            <v>Tex_CS-PSMC005-National Strategic-U</v>
          </cell>
          <cell r="B5218" t="str">
            <v>Tex_CS</v>
          </cell>
          <cell r="C5218">
            <v>2015</v>
          </cell>
          <cell r="D5218" t="str">
            <v>PSMC 005</v>
          </cell>
          <cell r="E5218" t="str">
            <v>National Strategic</v>
          </cell>
          <cell r="F5218" t="str">
            <v>U</v>
          </cell>
          <cell r="G5218">
            <v>0.58290155440400004</v>
          </cell>
        </row>
        <row r="5219">
          <cell r="A5219" t="str">
            <v>Tex_CS-PSMC005-Regional Distributor-All</v>
          </cell>
          <cell r="B5219" t="str">
            <v>Tex_CS</v>
          </cell>
          <cell r="C5219">
            <v>2015</v>
          </cell>
          <cell r="D5219" t="str">
            <v>PSMC 005</v>
          </cell>
          <cell r="E5219" t="str">
            <v>Regional Distributor</v>
          </cell>
          <cell r="F5219" t="str">
            <v>All</v>
          </cell>
          <cell r="G5219">
            <v>8.8529638182999998E-2</v>
          </cell>
        </row>
        <row r="5220">
          <cell r="A5220" t="str">
            <v>Tex_CS-PSMC005-Regional Distributor-R</v>
          </cell>
          <cell r="B5220" t="str">
            <v>Tex_CS</v>
          </cell>
          <cell r="C5220">
            <v>2015</v>
          </cell>
          <cell r="D5220" t="str">
            <v>PSMC 005</v>
          </cell>
          <cell r="E5220" t="str">
            <v>Regional Distributor</v>
          </cell>
          <cell r="F5220" t="str">
            <v>R</v>
          </cell>
          <cell r="G5220">
            <v>9.3693987290000003E-2</v>
          </cell>
        </row>
        <row r="5221">
          <cell r="A5221" t="str">
            <v>Tex_CS-PSMC005-Regional Distributor-U</v>
          </cell>
          <cell r="B5221" t="str">
            <v>Tex_CS</v>
          </cell>
          <cell r="C5221">
            <v>2015</v>
          </cell>
          <cell r="D5221" t="str">
            <v>PSMC 005</v>
          </cell>
          <cell r="E5221" t="str">
            <v>Regional Distributor</v>
          </cell>
          <cell r="F5221" t="str">
            <v>U</v>
          </cell>
          <cell r="G5221">
            <v>0</v>
          </cell>
        </row>
        <row r="5222">
          <cell r="A5222" t="str">
            <v>Tex_CS-PSMC006-All-All</v>
          </cell>
          <cell r="B5222" t="str">
            <v>Tex_CS</v>
          </cell>
          <cell r="C5222">
            <v>2015</v>
          </cell>
          <cell r="D5222" t="str">
            <v>PSMC 006</v>
          </cell>
          <cell r="E5222" t="str">
            <v>All</v>
          </cell>
          <cell r="F5222" t="str">
            <v>All</v>
          </cell>
          <cell r="G5222">
            <v>0.25421701160400001</v>
          </cell>
        </row>
        <row r="5223">
          <cell r="A5223" t="str">
            <v>Tex_CS-PSMC006-All-R</v>
          </cell>
          <cell r="B5223" t="str">
            <v>Tex_CS</v>
          </cell>
          <cell r="C5223">
            <v>2015</v>
          </cell>
          <cell r="D5223" t="str">
            <v>PSMC 006</v>
          </cell>
          <cell r="E5223" t="str">
            <v>All</v>
          </cell>
          <cell r="F5223" t="str">
            <v>R</v>
          </cell>
          <cell r="G5223">
            <v>7.3973910276000004E-2</v>
          </cell>
        </row>
        <row r="5224">
          <cell r="A5224" t="str">
            <v>Tex_CS-PSMC006-All-U</v>
          </cell>
          <cell r="B5224" t="str">
            <v>Tex_CS</v>
          </cell>
          <cell r="C5224">
            <v>2015</v>
          </cell>
          <cell r="D5224" t="str">
            <v>PSMC 006</v>
          </cell>
          <cell r="E5224" t="str">
            <v>All</v>
          </cell>
          <cell r="F5224" t="str">
            <v>U</v>
          </cell>
          <cell r="G5224">
            <v>3.0782652043860002</v>
          </cell>
        </row>
        <row r="5225">
          <cell r="A5225" t="str">
            <v>Tex_CS-PSMC006-Regional Connector-All</v>
          </cell>
          <cell r="B5225" t="str">
            <v>Tex_CS</v>
          </cell>
          <cell r="C5225">
            <v>2015</v>
          </cell>
          <cell r="D5225" t="str">
            <v>PSMC 006</v>
          </cell>
          <cell r="E5225" t="str">
            <v>Regional Connector</v>
          </cell>
          <cell r="F5225" t="str">
            <v>All</v>
          </cell>
          <cell r="G5225">
            <v>0</v>
          </cell>
        </row>
        <row r="5226">
          <cell r="A5226" t="str">
            <v>Tex_CS-PSMC006-Regional Connector-R</v>
          </cell>
          <cell r="B5226" t="str">
            <v>Tex_CS</v>
          </cell>
          <cell r="C5226">
            <v>2015</v>
          </cell>
          <cell r="D5226" t="str">
            <v>PSMC 006</v>
          </cell>
          <cell r="E5226" t="str">
            <v>Regional Connector</v>
          </cell>
          <cell r="F5226" t="str">
            <v>R</v>
          </cell>
          <cell r="G5226">
            <v>0</v>
          </cell>
        </row>
        <row r="5227">
          <cell r="A5227" t="str">
            <v>Tex_CS-PSMC006-Regional Connector-U</v>
          </cell>
          <cell r="B5227" t="str">
            <v>Tex_CS</v>
          </cell>
          <cell r="C5227">
            <v>2015</v>
          </cell>
          <cell r="D5227" t="str">
            <v>PSMC 006</v>
          </cell>
          <cell r="E5227" t="str">
            <v>Regional Connector</v>
          </cell>
          <cell r="F5227" t="str">
            <v>U</v>
          </cell>
          <cell r="G5227">
            <v>0</v>
          </cell>
        </row>
        <row r="5228">
          <cell r="A5228" t="str">
            <v>Tex_CS-PSMC006-Regional Distributor-All</v>
          </cell>
          <cell r="B5228" t="str">
            <v>Tex_CS</v>
          </cell>
          <cell r="C5228">
            <v>2015</v>
          </cell>
          <cell r="D5228" t="str">
            <v>PSMC 006</v>
          </cell>
          <cell r="E5228" t="str">
            <v>Regional Distributor</v>
          </cell>
          <cell r="F5228" t="str">
            <v>All</v>
          </cell>
          <cell r="G5228">
            <v>0.106195986524</v>
          </cell>
        </row>
        <row r="5229">
          <cell r="A5229" t="str">
            <v>Tex_CS-PSMC006-Regional Distributor-R</v>
          </cell>
          <cell r="B5229" t="str">
            <v>Tex_CS</v>
          </cell>
          <cell r="C5229">
            <v>2015</v>
          </cell>
          <cell r="D5229" t="str">
            <v>PSMC 006</v>
          </cell>
          <cell r="E5229" t="str">
            <v>Regional Distributor</v>
          </cell>
          <cell r="F5229" t="str">
            <v>R</v>
          </cell>
          <cell r="G5229">
            <v>7.9553023013999996E-2</v>
          </cell>
        </row>
        <row r="5230">
          <cell r="A5230" t="str">
            <v>Tex_CS-PSMC006-Regional Distributor-U</v>
          </cell>
          <cell r="B5230" t="str">
            <v>Tex_CS</v>
          </cell>
          <cell r="C5230">
            <v>2015</v>
          </cell>
          <cell r="D5230" t="str">
            <v>PSMC 006</v>
          </cell>
          <cell r="E5230" t="str">
            <v>Regional Distributor</v>
          </cell>
          <cell r="F5230" t="str">
            <v>U</v>
          </cell>
          <cell r="G5230">
            <v>2.6595744680850002</v>
          </cell>
        </row>
        <row r="5231">
          <cell r="A5231" t="str">
            <v>Tex_CS-PSMC006-Regional Strategic-All</v>
          </cell>
          <cell r="B5231" t="str">
            <v>Tex_CS</v>
          </cell>
          <cell r="C5231">
            <v>2015</v>
          </cell>
          <cell r="D5231" t="str">
            <v>PSMC 006</v>
          </cell>
          <cell r="E5231" t="str">
            <v>Regional Strategic</v>
          </cell>
          <cell r="F5231" t="str">
            <v>All</v>
          </cell>
          <cell r="G5231">
            <v>0.50909486194599995</v>
          </cell>
        </row>
        <row r="5232">
          <cell r="A5232" t="str">
            <v>Tex_CS-PSMC006-Regional Strategic-R</v>
          </cell>
          <cell r="B5232" t="str">
            <v>Tex_CS</v>
          </cell>
          <cell r="C5232">
            <v>2015</v>
          </cell>
          <cell r="D5232" t="str">
            <v>PSMC 006</v>
          </cell>
          <cell r="E5232" t="str">
            <v>Regional Strategic</v>
          </cell>
          <cell r="F5232" t="str">
            <v>R</v>
          </cell>
          <cell r="G5232">
            <v>0.10030295586599999</v>
          </cell>
        </row>
        <row r="5233">
          <cell r="A5233" t="str">
            <v>Tex_CS-PSMC006-Regional Strategic-U</v>
          </cell>
          <cell r="B5233" t="str">
            <v>Tex_CS</v>
          </cell>
          <cell r="C5233">
            <v>2015</v>
          </cell>
          <cell r="D5233" t="str">
            <v>PSMC 006</v>
          </cell>
          <cell r="E5233" t="str">
            <v>Regional Strategic</v>
          </cell>
          <cell r="F5233" t="str">
            <v>U</v>
          </cell>
          <cell r="G5233">
            <v>3.6569987389650001</v>
          </cell>
        </row>
        <row r="5234">
          <cell r="A5234" t="str">
            <v>Tex_CS-ROTORUA DIST-All-All</v>
          </cell>
          <cell r="B5234" t="str">
            <v>Tex_CS</v>
          </cell>
          <cell r="C5234">
            <v>2015</v>
          </cell>
          <cell r="D5234" t="str">
            <v>ROTORUA DIST</v>
          </cell>
          <cell r="E5234" t="str">
            <v>All</v>
          </cell>
          <cell r="F5234" t="str">
            <v>All</v>
          </cell>
          <cell r="G5234">
            <v>0</v>
          </cell>
        </row>
        <row r="5235">
          <cell r="A5235" t="str">
            <v>Tex_CS-ROTORUA DIST-All-All</v>
          </cell>
          <cell r="B5235" t="str">
            <v>Tex_CS</v>
          </cell>
          <cell r="C5235">
            <v>2015</v>
          </cell>
          <cell r="D5235" t="str">
            <v>ROTORUA DIST</v>
          </cell>
          <cell r="E5235" t="str">
            <v>All</v>
          </cell>
          <cell r="F5235" t="str">
            <v>All</v>
          </cell>
          <cell r="G5235">
            <v>0.14545120494800001</v>
          </cell>
        </row>
        <row r="5236">
          <cell r="A5236" t="str">
            <v>Tex_CS-ROTORUA DIST-All-R</v>
          </cell>
          <cell r="B5236" t="str">
            <v>Tex_CS</v>
          </cell>
          <cell r="C5236">
            <v>2015</v>
          </cell>
          <cell r="D5236" t="str">
            <v>ROTORUA DIST</v>
          </cell>
          <cell r="E5236" t="str">
            <v>All</v>
          </cell>
          <cell r="F5236" t="str">
            <v>R</v>
          </cell>
          <cell r="G5236">
            <v>0</v>
          </cell>
        </row>
        <row r="5237">
          <cell r="A5237" t="str">
            <v>Tex_CS-ROTORUA DIST-All-R</v>
          </cell>
          <cell r="B5237" t="str">
            <v>Tex_CS</v>
          </cell>
          <cell r="C5237">
            <v>2015</v>
          </cell>
          <cell r="D5237" t="str">
            <v>ROTORUA DIST</v>
          </cell>
          <cell r="E5237" t="str">
            <v>All</v>
          </cell>
          <cell r="F5237" t="str">
            <v>R</v>
          </cell>
          <cell r="G5237">
            <v>7.9778009018000001E-2</v>
          </cell>
        </row>
        <row r="5238">
          <cell r="A5238" t="str">
            <v>Tex_CS-ROTORUA DIST-All-U</v>
          </cell>
          <cell r="B5238" t="str">
            <v>Tex_CS</v>
          </cell>
          <cell r="C5238">
            <v>2015</v>
          </cell>
          <cell r="D5238" t="str">
            <v>ROTORUA DIST</v>
          </cell>
          <cell r="E5238" t="str">
            <v>All</v>
          </cell>
          <cell r="F5238" t="str">
            <v>U</v>
          </cell>
          <cell r="G5238">
            <v>0</v>
          </cell>
        </row>
        <row r="5239">
          <cell r="A5239" t="str">
            <v>Tex_CS-ROTORUA DIST-All-U</v>
          </cell>
          <cell r="B5239" t="str">
            <v>Tex_CS</v>
          </cell>
          <cell r="C5239">
            <v>2015</v>
          </cell>
          <cell r="D5239" t="str">
            <v>ROTORUA DIST</v>
          </cell>
          <cell r="E5239" t="str">
            <v>All</v>
          </cell>
          <cell r="F5239" t="str">
            <v>U</v>
          </cell>
          <cell r="G5239">
            <v>0.64018813692099996</v>
          </cell>
        </row>
        <row r="5240">
          <cell r="A5240" t="str">
            <v>Tex_CS-ROTORUA DIST-Regional Connector-All</v>
          </cell>
          <cell r="B5240" t="str">
            <v>Tex_CS</v>
          </cell>
          <cell r="C5240">
            <v>2015</v>
          </cell>
          <cell r="D5240" t="str">
            <v>ROTORUA DIST</v>
          </cell>
          <cell r="E5240" t="str">
            <v>Regional Connector</v>
          </cell>
          <cell r="F5240" t="str">
            <v>All</v>
          </cell>
          <cell r="G5240">
            <v>0</v>
          </cell>
        </row>
        <row r="5241">
          <cell r="A5241" t="str">
            <v>Tex_CS-ROTORUA DIST-Regional Connector-R</v>
          </cell>
          <cell r="B5241" t="str">
            <v>Tex_CS</v>
          </cell>
          <cell r="C5241">
            <v>2015</v>
          </cell>
          <cell r="D5241" t="str">
            <v>ROTORUA DIST</v>
          </cell>
          <cell r="E5241" t="str">
            <v>Regional Connector</v>
          </cell>
          <cell r="F5241" t="str">
            <v>R</v>
          </cell>
          <cell r="G5241">
            <v>0</v>
          </cell>
        </row>
        <row r="5242">
          <cell r="A5242" t="str">
            <v>Tex_CS-ROTORUA DIST-Regional Distributor-All</v>
          </cell>
          <cell r="B5242" t="str">
            <v>Tex_CS</v>
          </cell>
          <cell r="C5242">
            <v>2015</v>
          </cell>
          <cell r="D5242" t="str">
            <v>ROTORUA DIST</v>
          </cell>
          <cell r="E5242" t="str">
            <v>Regional Distributor</v>
          </cell>
          <cell r="F5242" t="str">
            <v>All</v>
          </cell>
          <cell r="G5242">
            <v>0.143695365824</v>
          </cell>
        </row>
        <row r="5243">
          <cell r="A5243" t="str">
            <v>Tex_CS-ROTORUA DIST-Regional Distributor-R</v>
          </cell>
          <cell r="B5243" t="str">
            <v>Tex_CS</v>
          </cell>
          <cell r="C5243">
            <v>2015</v>
          </cell>
          <cell r="D5243" t="str">
            <v>ROTORUA DIST</v>
          </cell>
          <cell r="E5243" t="str">
            <v>Regional Distributor</v>
          </cell>
          <cell r="F5243" t="str">
            <v>R</v>
          </cell>
          <cell r="G5243">
            <v>7.8842725900999999E-2</v>
          </cell>
        </row>
        <row r="5244">
          <cell r="A5244" t="str">
            <v>Tex_CS-ROTORUA DIST-Regional Distributor-U</v>
          </cell>
          <cell r="B5244" t="str">
            <v>Tex_CS</v>
          </cell>
          <cell r="C5244">
            <v>2015</v>
          </cell>
          <cell r="D5244" t="str">
            <v>ROTORUA DIST</v>
          </cell>
          <cell r="E5244" t="str">
            <v>Regional Distributor</v>
          </cell>
          <cell r="F5244" t="str">
            <v>U</v>
          </cell>
          <cell r="G5244">
            <v>0.59073724007499995</v>
          </cell>
        </row>
        <row r="5245">
          <cell r="A5245" t="str">
            <v>Tex_CS-ROTORUA DIST-Regional Strategic-All</v>
          </cell>
          <cell r="B5245" t="str">
            <v>Tex_CS</v>
          </cell>
          <cell r="C5245">
            <v>2015</v>
          </cell>
          <cell r="D5245" t="str">
            <v>ROTORUA DIST</v>
          </cell>
          <cell r="E5245" t="str">
            <v>Regional Strategic</v>
          </cell>
          <cell r="F5245" t="str">
            <v>All</v>
          </cell>
          <cell r="G5245">
            <v>0</v>
          </cell>
        </row>
        <row r="5246">
          <cell r="A5246" t="str">
            <v>Tex_CS-ROTORUA DIST-Regional Strategic-All</v>
          </cell>
          <cell r="B5246" t="str">
            <v>Tex_CS</v>
          </cell>
          <cell r="C5246">
            <v>2015</v>
          </cell>
          <cell r="D5246" t="str">
            <v>ROTORUA DIST</v>
          </cell>
          <cell r="E5246" t="str">
            <v>Regional Strategic</v>
          </cell>
          <cell r="F5246" t="str">
            <v>All</v>
          </cell>
          <cell r="G5246">
            <v>0.22383084103199999</v>
          </cell>
        </row>
        <row r="5247">
          <cell r="A5247" t="str">
            <v>Tex_CS-ROTORUA DIST-Regional Strategic-R</v>
          </cell>
          <cell r="B5247" t="str">
            <v>Tex_CS</v>
          </cell>
          <cell r="C5247">
            <v>2015</v>
          </cell>
          <cell r="D5247" t="str">
            <v>ROTORUA DIST</v>
          </cell>
          <cell r="E5247" t="str">
            <v>Regional Strategic</v>
          </cell>
          <cell r="F5247" t="str">
            <v>R</v>
          </cell>
          <cell r="G5247">
            <v>0</v>
          </cell>
        </row>
        <row r="5248">
          <cell r="A5248" t="str">
            <v>Tex_CS-ROTORUA DIST-Regional Strategic-R</v>
          </cell>
          <cell r="B5248" t="str">
            <v>Tex_CS</v>
          </cell>
          <cell r="C5248">
            <v>2015</v>
          </cell>
          <cell r="D5248" t="str">
            <v>ROTORUA DIST</v>
          </cell>
          <cell r="E5248" t="str">
            <v>Regional Strategic</v>
          </cell>
          <cell r="F5248" t="str">
            <v>R</v>
          </cell>
          <cell r="G5248">
            <v>0.13086026399600001</v>
          </cell>
        </row>
        <row r="5249">
          <cell r="A5249" t="str">
            <v>Tex_CS-ROTORUA DIST-Regional Strategic-U</v>
          </cell>
          <cell r="B5249" t="str">
            <v>Tex_CS</v>
          </cell>
          <cell r="C5249">
            <v>2015</v>
          </cell>
          <cell r="D5249" t="str">
            <v>ROTORUA DIST</v>
          </cell>
          <cell r="E5249" t="str">
            <v>Regional Strategic</v>
          </cell>
          <cell r="F5249" t="str">
            <v>U</v>
          </cell>
          <cell r="G5249">
            <v>0</v>
          </cell>
        </row>
        <row r="5250">
          <cell r="A5250" t="str">
            <v>Tex_CS-ROTORUA DIST-Regional Strategic-U</v>
          </cell>
          <cell r="B5250" t="str">
            <v>Tex_CS</v>
          </cell>
          <cell r="C5250">
            <v>2015</v>
          </cell>
          <cell r="D5250" t="str">
            <v>ROTORUA DIST</v>
          </cell>
          <cell r="E5250" t="str">
            <v>Regional Strategic</v>
          </cell>
          <cell r="F5250" t="str">
            <v>U</v>
          </cell>
          <cell r="G5250">
            <v>0.70134424313199994</v>
          </cell>
        </row>
        <row r="5251">
          <cell r="A5251" t="str">
            <v>Tex_CS-SOUTHLAND-All-All</v>
          </cell>
          <cell r="B5251" t="str">
            <v>Tex_CS</v>
          </cell>
          <cell r="C5251">
            <v>2015</v>
          </cell>
          <cell r="D5251" t="str">
            <v>SOUTHLAND</v>
          </cell>
          <cell r="E5251" t="str">
            <v>All</v>
          </cell>
          <cell r="F5251" t="str">
            <v>All</v>
          </cell>
          <cell r="G5251">
            <v>0</v>
          </cell>
        </row>
        <row r="5252">
          <cell r="A5252" t="str">
            <v>Tex_CS-SOUTHLAND-All-All</v>
          </cell>
          <cell r="B5252" t="str">
            <v>Tex_CS</v>
          </cell>
          <cell r="C5252">
            <v>2015</v>
          </cell>
          <cell r="D5252" t="str">
            <v>SOUTHLAND</v>
          </cell>
          <cell r="E5252" t="str">
            <v>All</v>
          </cell>
          <cell r="F5252" t="str">
            <v>All</v>
          </cell>
          <cell r="G5252">
            <v>0.31890017209400001</v>
          </cell>
        </row>
        <row r="5253">
          <cell r="A5253" t="str">
            <v>Tex_CS-SOUTHLAND-All-R</v>
          </cell>
          <cell r="B5253" t="str">
            <v>Tex_CS</v>
          </cell>
          <cell r="C5253">
            <v>2015</v>
          </cell>
          <cell r="D5253" t="str">
            <v>SOUTHLAND</v>
          </cell>
          <cell r="E5253" t="str">
            <v>All</v>
          </cell>
          <cell r="F5253" t="str">
            <v>R</v>
          </cell>
          <cell r="G5253">
            <v>0</v>
          </cell>
        </row>
        <row r="5254">
          <cell r="A5254" t="str">
            <v>Tex_CS-SOUTHLAND-All-R</v>
          </cell>
          <cell r="B5254" t="str">
            <v>Tex_CS</v>
          </cell>
          <cell r="C5254">
            <v>2015</v>
          </cell>
          <cell r="D5254" t="str">
            <v>SOUTHLAND</v>
          </cell>
          <cell r="E5254" t="str">
            <v>All</v>
          </cell>
          <cell r="F5254" t="str">
            <v>R</v>
          </cell>
          <cell r="G5254">
            <v>0.26397494289599999</v>
          </cell>
        </row>
        <row r="5255">
          <cell r="A5255" t="str">
            <v>Tex_CS-SOUTHLAND-All-U</v>
          </cell>
          <cell r="B5255" t="str">
            <v>Tex_CS</v>
          </cell>
          <cell r="C5255">
            <v>2015</v>
          </cell>
          <cell r="D5255" t="str">
            <v>SOUTHLAND</v>
          </cell>
          <cell r="E5255" t="str">
            <v>All</v>
          </cell>
          <cell r="F5255" t="str">
            <v>U</v>
          </cell>
          <cell r="G5255">
            <v>1.6539228723399999</v>
          </cell>
        </row>
        <row r="5256">
          <cell r="A5256" t="str">
            <v>Tex_CS-SOUTHLAND-Regional Connector-All</v>
          </cell>
          <cell r="B5256" t="str">
            <v>Tex_CS</v>
          </cell>
          <cell r="C5256">
            <v>2015</v>
          </cell>
          <cell r="D5256" t="str">
            <v>SOUTHLAND</v>
          </cell>
          <cell r="E5256" t="str">
            <v>Regional Connector</v>
          </cell>
          <cell r="F5256" t="str">
            <v>All</v>
          </cell>
          <cell r="G5256">
            <v>0.16205579349400001</v>
          </cell>
        </row>
        <row r="5257">
          <cell r="A5257" t="str">
            <v>Tex_CS-SOUTHLAND-Regional Connector-R</v>
          </cell>
          <cell r="B5257" t="str">
            <v>Tex_CS</v>
          </cell>
          <cell r="C5257">
            <v>2015</v>
          </cell>
          <cell r="D5257" t="str">
            <v>SOUTHLAND</v>
          </cell>
          <cell r="E5257" t="str">
            <v>Regional Connector</v>
          </cell>
          <cell r="F5257" t="str">
            <v>R</v>
          </cell>
          <cell r="G5257">
            <v>0.163224121557</v>
          </cell>
        </row>
        <row r="5258">
          <cell r="A5258" t="str">
            <v>Tex_CS-SOUTHLAND-Regional Connector-U</v>
          </cell>
          <cell r="B5258" t="str">
            <v>Tex_CS</v>
          </cell>
          <cell r="C5258">
            <v>2015</v>
          </cell>
          <cell r="D5258" t="str">
            <v>SOUTHLAND</v>
          </cell>
          <cell r="E5258" t="str">
            <v>Regional Connector</v>
          </cell>
          <cell r="F5258" t="str">
            <v>U</v>
          </cell>
          <cell r="G5258">
            <v>0</v>
          </cell>
        </row>
        <row r="5259">
          <cell r="A5259" t="str">
            <v>Tex_CS-SOUTHLAND-Regional Distributor-All</v>
          </cell>
          <cell r="B5259" t="str">
            <v>Tex_CS</v>
          </cell>
          <cell r="C5259">
            <v>2015</v>
          </cell>
          <cell r="D5259" t="str">
            <v>SOUTHLAND</v>
          </cell>
          <cell r="E5259" t="str">
            <v>Regional Distributor</v>
          </cell>
          <cell r="F5259" t="str">
            <v>All</v>
          </cell>
          <cell r="G5259">
            <v>0.23182573703000001</v>
          </cell>
        </row>
        <row r="5260">
          <cell r="A5260" t="str">
            <v>Tex_CS-SOUTHLAND-Regional Distributor-R</v>
          </cell>
          <cell r="B5260" t="str">
            <v>Tex_CS</v>
          </cell>
          <cell r="C5260">
            <v>2015</v>
          </cell>
          <cell r="D5260" t="str">
            <v>SOUTHLAND</v>
          </cell>
          <cell r="E5260" t="str">
            <v>Regional Distributor</v>
          </cell>
          <cell r="F5260" t="str">
            <v>R</v>
          </cell>
          <cell r="G5260">
            <v>0.213924244747</v>
          </cell>
        </row>
        <row r="5261">
          <cell r="A5261" t="str">
            <v>Tex_CS-SOUTHLAND-Regional Distributor-U</v>
          </cell>
          <cell r="B5261" t="str">
            <v>Tex_CS</v>
          </cell>
          <cell r="C5261">
            <v>2015</v>
          </cell>
          <cell r="D5261" t="str">
            <v>SOUTHLAND</v>
          </cell>
          <cell r="E5261" t="str">
            <v>Regional Distributor</v>
          </cell>
          <cell r="F5261" t="str">
            <v>U</v>
          </cell>
          <cell r="G5261">
            <v>0.57760663507099996</v>
          </cell>
        </row>
        <row r="5262">
          <cell r="A5262" t="str">
            <v>Tex_CS-SOUTHLAND-Regional Strategic-All</v>
          </cell>
          <cell r="B5262" t="str">
            <v>Tex_CS</v>
          </cell>
          <cell r="C5262">
            <v>2015</v>
          </cell>
          <cell r="D5262" t="str">
            <v>SOUTHLAND</v>
          </cell>
          <cell r="E5262" t="str">
            <v>Regional Strategic</v>
          </cell>
          <cell r="F5262" t="str">
            <v>All</v>
          </cell>
          <cell r="G5262">
            <v>0</v>
          </cell>
        </row>
        <row r="5263">
          <cell r="A5263" t="str">
            <v>Tex_CS-SOUTHLAND-Regional Strategic-All</v>
          </cell>
          <cell r="B5263" t="str">
            <v>Tex_CS</v>
          </cell>
          <cell r="C5263">
            <v>2015</v>
          </cell>
          <cell r="D5263" t="str">
            <v>SOUTHLAND</v>
          </cell>
          <cell r="E5263" t="str">
            <v>Regional Strategic</v>
          </cell>
          <cell r="F5263" t="str">
            <v>All</v>
          </cell>
          <cell r="G5263">
            <v>0.44969718882699999</v>
          </cell>
        </row>
        <row r="5264">
          <cell r="A5264" t="str">
            <v>Tex_CS-SOUTHLAND-Regional Strategic-R</v>
          </cell>
          <cell r="B5264" t="str">
            <v>Tex_CS</v>
          </cell>
          <cell r="C5264">
            <v>2015</v>
          </cell>
          <cell r="D5264" t="str">
            <v>SOUTHLAND</v>
          </cell>
          <cell r="E5264" t="str">
            <v>Regional Strategic</v>
          </cell>
          <cell r="F5264" t="str">
            <v>R</v>
          </cell>
          <cell r="G5264">
            <v>0</v>
          </cell>
        </row>
        <row r="5265">
          <cell r="A5265" t="str">
            <v>Tex_CS-SOUTHLAND-Regional Strategic-R</v>
          </cell>
          <cell r="B5265" t="str">
            <v>Tex_CS</v>
          </cell>
          <cell r="C5265">
            <v>2015</v>
          </cell>
          <cell r="D5265" t="str">
            <v>SOUTHLAND</v>
          </cell>
          <cell r="E5265" t="str">
            <v>Regional Strategic</v>
          </cell>
          <cell r="F5265" t="str">
            <v>R</v>
          </cell>
          <cell r="G5265">
            <v>0.34129160952400001</v>
          </cell>
        </row>
        <row r="5266">
          <cell r="A5266" t="str">
            <v>Tex_CS-SOUTHLAND-Regional Strategic-U</v>
          </cell>
          <cell r="B5266" t="str">
            <v>Tex_CS</v>
          </cell>
          <cell r="C5266">
            <v>2015</v>
          </cell>
          <cell r="D5266" t="str">
            <v>SOUTHLAND</v>
          </cell>
          <cell r="E5266" t="str">
            <v>Regional Strategic</v>
          </cell>
          <cell r="F5266" t="str">
            <v>U</v>
          </cell>
          <cell r="G5266">
            <v>3.597285067873</v>
          </cell>
        </row>
        <row r="5267">
          <cell r="A5267" t="str">
            <v>Tex_CS-STH CANTERBURY-All-All</v>
          </cell>
          <cell r="B5267" t="str">
            <v>Tex_CS</v>
          </cell>
          <cell r="C5267">
            <v>2015</v>
          </cell>
          <cell r="D5267" t="str">
            <v>STH CANTERBURY</v>
          </cell>
          <cell r="E5267" t="str">
            <v>All</v>
          </cell>
          <cell r="F5267" t="str">
            <v>All</v>
          </cell>
          <cell r="G5267">
            <v>0.27825727334799999</v>
          </cell>
        </row>
        <row r="5268">
          <cell r="A5268" t="str">
            <v>Tex_CS-STH CANTERBURY-All-R</v>
          </cell>
          <cell r="B5268" t="str">
            <v>Tex_CS</v>
          </cell>
          <cell r="C5268">
            <v>2015</v>
          </cell>
          <cell r="D5268" t="str">
            <v>STH CANTERBURY</v>
          </cell>
          <cell r="E5268" t="str">
            <v>All</v>
          </cell>
          <cell r="F5268" t="str">
            <v>R</v>
          </cell>
          <cell r="G5268">
            <v>0.12729075687899999</v>
          </cell>
        </row>
        <row r="5269">
          <cell r="A5269" t="str">
            <v>Tex_CS-STH CANTERBURY-All-U</v>
          </cell>
          <cell r="B5269" t="str">
            <v>Tex_CS</v>
          </cell>
          <cell r="C5269">
            <v>2015</v>
          </cell>
          <cell r="D5269" t="str">
            <v>STH CANTERBURY</v>
          </cell>
          <cell r="E5269" t="str">
            <v>All</v>
          </cell>
          <cell r="F5269" t="str">
            <v>U</v>
          </cell>
          <cell r="G5269">
            <v>2.771653543307</v>
          </cell>
        </row>
        <row r="5270">
          <cell r="A5270" t="str">
            <v>Tex_CS-STH CANTERBURY-National Strategic-All</v>
          </cell>
          <cell r="B5270" t="str">
            <v>Tex_CS</v>
          </cell>
          <cell r="C5270">
            <v>2015</v>
          </cell>
          <cell r="D5270" t="str">
            <v>STH CANTERBURY</v>
          </cell>
          <cell r="E5270" t="str">
            <v>National Strategic</v>
          </cell>
          <cell r="F5270" t="str">
            <v>All</v>
          </cell>
          <cell r="G5270">
            <v>0.47271573604</v>
          </cell>
        </row>
        <row r="5271">
          <cell r="A5271" t="str">
            <v>Tex_CS-STH CANTERBURY-National Strategic-R</v>
          </cell>
          <cell r="B5271" t="str">
            <v>Tex_CS</v>
          </cell>
          <cell r="C5271">
            <v>2015</v>
          </cell>
          <cell r="D5271" t="str">
            <v>STH CANTERBURY</v>
          </cell>
          <cell r="E5271" t="str">
            <v>National Strategic</v>
          </cell>
          <cell r="F5271" t="str">
            <v>R</v>
          </cell>
          <cell r="G5271">
            <v>0.33364094555200002</v>
          </cell>
        </row>
        <row r="5272">
          <cell r="A5272" t="str">
            <v>Tex_CS-STH CANTERBURY-National Strategic-U</v>
          </cell>
          <cell r="B5272" t="str">
            <v>Tex_CS</v>
          </cell>
          <cell r="C5272">
            <v>2015</v>
          </cell>
          <cell r="D5272" t="str">
            <v>STH CANTERBURY</v>
          </cell>
          <cell r="E5272" t="str">
            <v>National Strategic</v>
          </cell>
          <cell r="F5272" t="str">
            <v>U</v>
          </cell>
          <cell r="G5272">
            <v>1.6437537358030001</v>
          </cell>
        </row>
        <row r="5273">
          <cell r="A5273" t="str">
            <v>Tex_CS-STH CANTERBURY-Regional Connector-All</v>
          </cell>
          <cell r="B5273" t="str">
            <v>Tex_CS</v>
          </cell>
          <cell r="C5273">
            <v>2015</v>
          </cell>
          <cell r="D5273" t="str">
            <v>STH CANTERBURY</v>
          </cell>
          <cell r="E5273" t="str">
            <v>Regional Connector</v>
          </cell>
          <cell r="F5273" t="str">
            <v>All</v>
          </cell>
          <cell r="G5273">
            <v>8.2500687505000003E-2</v>
          </cell>
        </row>
        <row r="5274">
          <cell r="A5274" t="str">
            <v>Tex_CS-STH CANTERBURY-Regional Connector-R</v>
          </cell>
          <cell r="B5274" t="str">
            <v>Tex_CS</v>
          </cell>
          <cell r="C5274">
            <v>2015</v>
          </cell>
          <cell r="D5274" t="str">
            <v>STH CANTERBURY</v>
          </cell>
          <cell r="E5274" t="str">
            <v>Regional Connector</v>
          </cell>
          <cell r="F5274" t="str">
            <v>R</v>
          </cell>
          <cell r="G5274">
            <v>4.8040869891000003E-2</v>
          </cell>
        </row>
        <row r="5275">
          <cell r="A5275" t="str">
            <v>Tex_CS-STH CANTERBURY-Regional Connector-U</v>
          </cell>
          <cell r="B5275" t="str">
            <v>Tex_CS</v>
          </cell>
          <cell r="C5275">
            <v>2015</v>
          </cell>
          <cell r="D5275" t="str">
            <v>STH CANTERBURY</v>
          </cell>
          <cell r="E5275" t="str">
            <v>Regional Connector</v>
          </cell>
          <cell r="F5275" t="str">
            <v>U</v>
          </cell>
          <cell r="G5275">
            <v>1.607883817427</v>
          </cell>
        </row>
        <row r="5276">
          <cell r="A5276" t="str">
            <v>Tex_CS-STH CANTERBURY-Regional Distributor-All</v>
          </cell>
          <cell r="B5276" t="str">
            <v>Tex_CS</v>
          </cell>
          <cell r="C5276">
            <v>2015</v>
          </cell>
          <cell r="D5276" t="str">
            <v>STH CANTERBURY</v>
          </cell>
          <cell r="E5276" t="str">
            <v>Regional Distributor</v>
          </cell>
          <cell r="F5276" t="str">
            <v>All</v>
          </cell>
          <cell r="G5276">
            <v>0.34514304723799999</v>
          </cell>
        </row>
        <row r="5277">
          <cell r="A5277" t="str">
            <v>Tex_CS-STH CANTERBURY-Regional Distributor-R</v>
          </cell>
          <cell r="B5277" t="str">
            <v>Tex_CS</v>
          </cell>
          <cell r="C5277">
            <v>2015</v>
          </cell>
          <cell r="D5277" t="str">
            <v>STH CANTERBURY</v>
          </cell>
          <cell r="E5277" t="str">
            <v>Regional Distributor</v>
          </cell>
          <cell r="F5277" t="str">
            <v>R</v>
          </cell>
          <cell r="G5277">
            <v>5.5829807240000001E-2</v>
          </cell>
        </row>
        <row r="5278">
          <cell r="A5278" t="str">
            <v>Tex_CS-STH CANTERBURY-Regional Distributor-U</v>
          </cell>
          <cell r="B5278" t="str">
            <v>Tex_CS</v>
          </cell>
          <cell r="C5278">
            <v>2015</v>
          </cell>
          <cell r="D5278" t="str">
            <v>STH CANTERBURY</v>
          </cell>
          <cell r="E5278" t="str">
            <v>Regional Distributor</v>
          </cell>
          <cell r="F5278" t="str">
            <v>U</v>
          </cell>
          <cell r="G5278">
            <v>5.1715686274500001</v>
          </cell>
        </row>
        <row r="5279">
          <cell r="A5279" t="str">
            <v>Tex_CS-TAURANGA CITY-All-All</v>
          </cell>
          <cell r="B5279" t="str">
            <v>Tex_CS</v>
          </cell>
          <cell r="C5279">
            <v>2015</v>
          </cell>
          <cell r="D5279" t="str">
            <v>TAURANGA CITY</v>
          </cell>
          <cell r="E5279" t="str">
            <v>All</v>
          </cell>
          <cell r="F5279" t="str">
            <v>All</v>
          </cell>
          <cell r="G5279">
            <v>0.42648709315299999</v>
          </cell>
        </row>
        <row r="5280">
          <cell r="A5280" t="str">
            <v>Tex_CS-TAURANGA CITY-All-R</v>
          </cell>
          <cell r="B5280" t="str">
            <v>Tex_CS</v>
          </cell>
          <cell r="C5280">
            <v>2015</v>
          </cell>
          <cell r="D5280" t="str">
            <v>TAURANGA CITY</v>
          </cell>
          <cell r="E5280" t="str">
            <v>All</v>
          </cell>
          <cell r="F5280" t="str">
            <v>R</v>
          </cell>
          <cell r="G5280">
            <v>0.418760469011</v>
          </cell>
        </row>
        <row r="5281">
          <cell r="A5281" t="str">
            <v>Tex_CS-TAURANGA CITY-All-U</v>
          </cell>
          <cell r="B5281" t="str">
            <v>Tex_CS</v>
          </cell>
          <cell r="C5281">
            <v>2015</v>
          </cell>
          <cell r="D5281" t="str">
            <v>TAURANGA CITY</v>
          </cell>
          <cell r="E5281" t="str">
            <v>All</v>
          </cell>
          <cell r="F5281" t="str">
            <v>U</v>
          </cell>
          <cell r="G5281">
            <v>0.44217687074799999</v>
          </cell>
        </row>
        <row r="5282">
          <cell r="A5282" t="str">
            <v>Tex_CS-TAURANGA CITY-High Volume-All</v>
          </cell>
          <cell r="B5282" t="str">
            <v>Tex_CS</v>
          </cell>
          <cell r="C5282">
            <v>2015</v>
          </cell>
          <cell r="D5282" t="str">
            <v>TAURANGA CITY</v>
          </cell>
          <cell r="E5282" t="str">
            <v>High Volume</v>
          </cell>
          <cell r="F5282" t="str">
            <v>All</v>
          </cell>
          <cell r="G5282">
            <v>0.51940951339499997</v>
          </cell>
        </row>
        <row r="5283">
          <cell r="A5283" t="str">
            <v>Tex_CS-TAURANGA CITY-High Volume-R</v>
          </cell>
          <cell r="B5283" t="str">
            <v>Tex_CS</v>
          </cell>
          <cell r="C5283">
            <v>2015</v>
          </cell>
          <cell r="D5283" t="str">
            <v>TAURANGA CITY</v>
          </cell>
          <cell r="E5283" t="str">
            <v>High Volume</v>
          </cell>
          <cell r="F5283" t="str">
            <v>R</v>
          </cell>
          <cell r="G5283">
            <v>0.57129798903100004</v>
          </cell>
        </row>
        <row r="5284">
          <cell r="A5284" t="str">
            <v>Tex_CS-TAURANGA CITY-High Volume-U</v>
          </cell>
          <cell r="B5284" t="str">
            <v>Tex_CS</v>
          </cell>
          <cell r="C5284">
            <v>2015</v>
          </cell>
          <cell r="D5284" t="str">
            <v>TAURANGA CITY</v>
          </cell>
          <cell r="E5284" t="str">
            <v>High Volume</v>
          </cell>
          <cell r="F5284" t="str">
            <v>U</v>
          </cell>
          <cell r="G5284">
            <v>0.44217687074799999</v>
          </cell>
        </row>
        <row r="5285">
          <cell r="A5285" t="str">
            <v>Tex_CS-TAURANGA CITY-Regional Distributor-All</v>
          </cell>
          <cell r="B5285" t="str">
            <v>Tex_CS</v>
          </cell>
          <cell r="C5285">
            <v>2015</v>
          </cell>
          <cell r="D5285" t="str">
            <v>TAURANGA CITY</v>
          </cell>
          <cell r="E5285" t="str">
            <v>Regional Distributor</v>
          </cell>
          <cell r="F5285" t="str">
            <v>All</v>
          </cell>
          <cell r="G5285">
            <v>0</v>
          </cell>
        </row>
        <row r="5286">
          <cell r="A5286" t="str">
            <v>Tex_CS-TAURANGA CITY-Regional Distributor-R</v>
          </cell>
          <cell r="B5286" t="str">
            <v>Tex_CS</v>
          </cell>
          <cell r="C5286">
            <v>2015</v>
          </cell>
          <cell r="D5286" t="str">
            <v>TAURANGA CITY</v>
          </cell>
          <cell r="E5286" t="str">
            <v>Regional Distributor</v>
          </cell>
          <cell r="F5286" t="str">
            <v>R</v>
          </cell>
          <cell r="G5286">
            <v>0</v>
          </cell>
        </row>
        <row r="5287">
          <cell r="A5287" t="str">
            <v>Tex_CS-TAURANGA CITY-Regional Strategic-All</v>
          </cell>
          <cell r="B5287" t="str">
            <v>Tex_CS</v>
          </cell>
          <cell r="C5287">
            <v>2015</v>
          </cell>
          <cell r="D5287" t="str">
            <v>TAURANGA CITY</v>
          </cell>
          <cell r="E5287" t="str">
            <v>Regional Strategic</v>
          </cell>
          <cell r="F5287" t="str">
            <v>All</v>
          </cell>
          <cell r="G5287">
            <v>0</v>
          </cell>
        </row>
        <row r="5288">
          <cell r="A5288" t="str">
            <v>Tex_CS-TAURANGA CITY-Regional Strategic-R</v>
          </cell>
          <cell r="B5288" t="str">
            <v>Tex_CS</v>
          </cell>
          <cell r="C5288">
            <v>2015</v>
          </cell>
          <cell r="D5288" t="str">
            <v>TAURANGA CITY</v>
          </cell>
          <cell r="E5288" t="str">
            <v>Regional Strategic</v>
          </cell>
          <cell r="F5288" t="str">
            <v>R</v>
          </cell>
          <cell r="G5288">
            <v>0</v>
          </cell>
        </row>
        <row r="5289">
          <cell r="A5289" t="str">
            <v>Tex_CS-Unknown-All-All</v>
          </cell>
          <cell r="B5289" t="str">
            <v>Tex_CS</v>
          </cell>
          <cell r="C5289">
            <v>2015</v>
          </cell>
          <cell r="D5289" t="str">
            <v>Unknown</v>
          </cell>
          <cell r="E5289" t="str">
            <v>All</v>
          </cell>
          <cell r="F5289" t="str">
            <v>All</v>
          </cell>
          <cell r="G5289">
            <v>0</v>
          </cell>
        </row>
        <row r="5290">
          <cell r="A5290" t="str">
            <v>Tex_CS-Unknown-All-R</v>
          </cell>
          <cell r="B5290" t="str">
            <v>Tex_CS</v>
          </cell>
          <cell r="C5290">
            <v>2015</v>
          </cell>
          <cell r="D5290" t="str">
            <v>Unknown</v>
          </cell>
          <cell r="E5290" t="str">
            <v>All</v>
          </cell>
          <cell r="F5290" t="str">
            <v>R</v>
          </cell>
          <cell r="G5290">
            <v>0</v>
          </cell>
        </row>
        <row r="5291">
          <cell r="A5291" t="str">
            <v>Tex_CS-Unknown-High Volume-All</v>
          </cell>
          <cell r="B5291" t="str">
            <v>Tex_CS</v>
          </cell>
          <cell r="C5291">
            <v>2015</v>
          </cell>
          <cell r="D5291" t="str">
            <v>Unknown</v>
          </cell>
          <cell r="E5291" t="str">
            <v>High Volume</v>
          </cell>
          <cell r="F5291" t="str">
            <v>All</v>
          </cell>
          <cell r="G5291">
            <v>0</v>
          </cell>
        </row>
        <row r="5292">
          <cell r="A5292" t="str">
            <v>Tex_CS-Unknown-High Volume-R</v>
          </cell>
          <cell r="B5292" t="str">
            <v>Tex_CS</v>
          </cell>
          <cell r="C5292">
            <v>2015</v>
          </cell>
          <cell r="D5292" t="str">
            <v>Unknown</v>
          </cell>
          <cell r="E5292" t="str">
            <v>High Volume</v>
          </cell>
          <cell r="F5292" t="str">
            <v>R</v>
          </cell>
          <cell r="G5292">
            <v>0</v>
          </cell>
        </row>
        <row r="5293">
          <cell r="A5293" t="str">
            <v>Tex_CS-WELLINGTON-All-All</v>
          </cell>
          <cell r="B5293" t="str">
            <v>Tex_CS</v>
          </cell>
          <cell r="C5293">
            <v>2015</v>
          </cell>
          <cell r="D5293" t="str">
            <v>WELLINGTON</v>
          </cell>
          <cell r="E5293" t="str">
            <v>All</v>
          </cell>
          <cell r="F5293" t="str">
            <v>All</v>
          </cell>
          <cell r="G5293">
            <v>0.53700677095399996</v>
          </cell>
        </row>
        <row r="5294">
          <cell r="A5294" t="str">
            <v>Tex_CS-WELLINGTON-All-All</v>
          </cell>
          <cell r="B5294" t="str">
            <v>Tex_CS</v>
          </cell>
          <cell r="C5294">
            <v>2015</v>
          </cell>
          <cell r="D5294" t="str">
            <v>WELLINGTON</v>
          </cell>
          <cell r="E5294" t="str">
            <v>All</v>
          </cell>
          <cell r="F5294" t="str">
            <v>All</v>
          </cell>
          <cell r="G5294">
            <v>1.1778004667440001</v>
          </cell>
        </row>
        <row r="5295">
          <cell r="A5295" t="str">
            <v>Tex_CS-WELLINGTON-All-R</v>
          </cell>
          <cell r="B5295" t="str">
            <v>Tex_CS</v>
          </cell>
          <cell r="C5295">
            <v>2015</v>
          </cell>
          <cell r="D5295" t="str">
            <v>WELLINGTON</v>
          </cell>
          <cell r="E5295" t="str">
            <v>All</v>
          </cell>
          <cell r="F5295" t="str">
            <v>R</v>
          </cell>
          <cell r="G5295">
            <v>0.28782894736800002</v>
          </cell>
        </row>
        <row r="5296">
          <cell r="A5296" t="str">
            <v>Tex_CS-WELLINGTON-All-R</v>
          </cell>
          <cell r="B5296" t="str">
            <v>Tex_CS</v>
          </cell>
          <cell r="C5296">
            <v>2015</v>
          </cell>
          <cell r="D5296" t="str">
            <v>WELLINGTON</v>
          </cell>
          <cell r="E5296" t="str">
            <v>All</v>
          </cell>
          <cell r="F5296" t="str">
            <v>R</v>
          </cell>
          <cell r="G5296">
            <v>0.53520655628000002</v>
          </cell>
        </row>
        <row r="5297">
          <cell r="A5297" t="str">
            <v>Tex_CS-WELLINGTON-All-U</v>
          </cell>
          <cell r="B5297" t="str">
            <v>Tex_CS</v>
          </cell>
          <cell r="C5297">
            <v>2015</v>
          </cell>
          <cell r="D5297" t="str">
            <v>WELLINGTON</v>
          </cell>
          <cell r="E5297" t="str">
            <v>All</v>
          </cell>
          <cell r="F5297" t="str">
            <v>U</v>
          </cell>
          <cell r="G5297">
            <v>4.9346879535549997</v>
          </cell>
        </row>
        <row r="5298">
          <cell r="A5298" t="str">
            <v>Tex_CS-WELLINGTON-All-U</v>
          </cell>
          <cell r="B5298" t="str">
            <v>Tex_CS</v>
          </cell>
          <cell r="C5298">
            <v>2015</v>
          </cell>
          <cell r="D5298" t="str">
            <v>WELLINGTON</v>
          </cell>
          <cell r="E5298" t="str">
            <v>All</v>
          </cell>
          <cell r="F5298" t="str">
            <v>U</v>
          </cell>
          <cell r="G5298">
            <v>5.5587229190420002</v>
          </cell>
        </row>
        <row r="5299">
          <cell r="A5299" t="str">
            <v>Tex_CS-WELLINGTON-High Volume-All</v>
          </cell>
          <cell r="B5299" t="str">
            <v>Tex_CS</v>
          </cell>
          <cell r="C5299">
            <v>2015</v>
          </cell>
          <cell r="D5299" t="str">
            <v>WELLINGTON</v>
          </cell>
          <cell r="E5299" t="str">
            <v>High Volume</v>
          </cell>
          <cell r="F5299" t="str">
            <v>All</v>
          </cell>
          <cell r="G5299">
            <v>0</v>
          </cell>
        </row>
        <row r="5300">
          <cell r="A5300" t="str">
            <v>Tex_CS-WELLINGTON-High Volume-All</v>
          </cell>
          <cell r="B5300" t="str">
            <v>Tex_CS</v>
          </cell>
          <cell r="C5300">
            <v>2015</v>
          </cell>
          <cell r="D5300" t="str">
            <v>WELLINGTON</v>
          </cell>
          <cell r="E5300" t="str">
            <v>High Volume</v>
          </cell>
          <cell r="F5300" t="str">
            <v>All</v>
          </cell>
          <cell r="G5300">
            <v>0.66542644533399997</v>
          </cell>
        </row>
        <row r="5301">
          <cell r="A5301" t="str">
            <v>Tex_CS-WELLINGTON-High Volume-R</v>
          </cell>
          <cell r="B5301" t="str">
            <v>Tex_CS</v>
          </cell>
          <cell r="C5301">
            <v>2015</v>
          </cell>
          <cell r="D5301" t="str">
            <v>WELLINGTON</v>
          </cell>
          <cell r="E5301" t="str">
            <v>High Volume</v>
          </cell>
          <cell r="F5301" t="str">
            <v>R</v>
          </cell>
          <cell r="G5301">
            <v>0.20297699593999999</v>
          </cell>
        </row>
        <row r="5302">
          <cell r="A5302" t="str">
            <v>Tex_CS-WELLINGTON-High Volume-U</v>
          </cell>
          <cell r="B5302" t="str">
            <v>Tex_CS</v>
          </cell>
          <cell r="C5302">
            <v>2015</v>
          </cell>
          <cell r="D5302" t="str">
            <v>WELLINGTON</v>
          </cell>
          <cell r="E5302" t="str">
            <v>High Volume</v>
          </cell>
          <cell r="F5302" t="str">
            <v>U</v>
          </cell>
          <cell r="G5302">
            <v>0</v>
          </cell>
        </row>
        <row r="5303">
          <cell r="A5303" t="str">
            <v>Tex_CS-WELLINGTON-High Volume-U</v>
          </cell>
          <cell r="B5303" t="str">
            <v>Tex_CS</v>
          </cell>
          <cell r="C5303">
            <v>2015</v>
          </cell>
          <cell r="D5303" t="str">
            <v>WELLINGTON</v>
          </cell>
          <cell r="E5303" t="str">
            <v>High Volume</v>
          </cell>
          <cell r="F5303" t="str">
            <v>U</v>
          </cell>
          <cell r="G5303">
            <v>9.792284866468</v>
          </cell>
        </row>
        <row r="5304">
          <cell r="A5304" t="str">
            <v>Tex_CS-WELLINGTON-National Strategic-All</v>
          </cell>
          <cell r="B5304" t="str">
            <v>Tex_CS</v>
          </cell>
          <cell r="C5304">
            <v>2015</v>
          </cell>
          <cell r="D5304" t="str">
            <v>WELLINGTON</v>
          </cell>
          <cell r="E5304" t="str">
            <v>National Strategic</v>
          </cell>
          <cell r="F5304" t="str">
            <v>All</v>
          </cell>
          <cell r="G5304">
            <v>0</v>
          </cell>
        </row>
        <row r="5305">
          <cell r="A5305" t="str">
            <v>Tex_CS-WELLINGTON-National Strategic-R</v>
          </cell>
          <cell r="B5305" t="str">
            <v>Tex_CS</v>
          </cell>
          <cell r="C5305">
            <v>2015</v>
          </cell>
          <cell r="D5305" t="str">
            <v>WELLINGTON</v>
          </cell>
          <cell r="E5305" t="str">
            <v>National Strategic</v>
          </cell>
          <cell r="F5305" t="str">
            <v>R</v>
          </cell>
          <cell r="G5305">
            <v>0</v>
          </cell>
        </row>
        <row r="5306">
          <cell r="A5306" t="str">
            <v>Tex_CS-WELLINGTON-Regional Distributor-All</v>
          </cell>
          <cell r="B5306" t="str">
            <v>Tex_CS</v>
          </cell>
          <cell r="C5306">
            <v>2015</v>
          </cell>
          <cell r="D5306" t="str">
            <v>WELLINGTON</v>
          </cell>
          <cell r="E5306" t="str">
            <v>Regional Distributor</v>
          </cell>
          <cell r="F5306" t="str">
            <v>All</v>
          </cell>
          <cell r="G5306">
            <v>1.3831052944669999</v>
          </cell>
        </row>
        <row r="5307">
          <cell r="A5307" t="str">
            <v>Tex_CS-WELLINGTON-Regional Distributor-R</v>
          </cell>
          <cell r="B5307" t="str">
            <v>Tex_CS</v>
          </cell>
          <cell r="C5307">
            <v>2015</v>
          </cell>
          <cell r="D5307" t="str">
            <v>WELLINGTON</v>
          </cell>
          <cell r="E5307" t="str">
            <v>Regional Distributor</v>
          </cell>
          <cell r="F5307" t="str">
            <v>R</v>
          </cell>
          <cell r="G5307">
            <v>1.0416666666659999</v>
          </cell>
        </row>
        <row r="5308">
          <cell r="A5308" t="str">
            <v>Tex_CS-WELLINGTON-Regional Distributor-U</v>
          </cell>
          <cell r="B5308" t="str">
            <v>Tex_CS</v>
          </cell>
          <cell r="C5308">
            <v>2015</v>
          </cell>
          <cell r="D5308" t="str">
            <v>WELLINGTON</v>
          </cell>
          <cell r="E5308" t="str">
            <v>Regional Distributor</v>
          </cell>
          <cell r="F5308" t="str">
            <v>U</v>
          </cell>
          <cell r="G5308">
            <v>4.4378698224850002</v>
          </cell>
        </row>
        <row r="5309">
          <cell r="A5309" t="str">
            <v>Tex_CS-WELLINGTON-Regional Strategic-All</v>
          </cell>
          <cell r="B5309" t="str">
            <v>Tex_CS</v>
          </cell>
          <cell r="C5309">
            <v>2015</v>
          </cell>
          <cell r="D5309" t="str">
            <v>WELLINGTON</v>
          </cell>
          <cell r="E5309" t="str">
            <v>Regional Strategic</v>
          </cell>
          <cell r="F5309" t="str">
            <v>All</v>
          </cell>
          <cell r="G5309">
            <v>0.3130030406</v>
          </cell>
        </row>
        <row r="5310">
          <cell r="A5310" t="str">
            <v>Tex_CS-WELLINGTON-Regional Strategic-All</v>
          </cell>
          <cell r="B5310" t="str">
            <v>Tex_CS</v>
          </cell>
          <cell r="C5310">
            <v>2015</v>
          </cell>
          <cell r="D5310" t="str">
            <v>WELLINGTON</v>
          </cell>
          <cell r="E5310" t="str">
            <v>Regional Strategic</v>
          </cell>
          <cell r="F5310" t="str">
            <v>All</v>
          </cell>
          <cell r="G5310">
            <v>1.1124008512279999</v>
          </cell>
        </row>
        <row r="5311">
          <cell r="A5311" t="str">
            <v>Tex_CS-WELLINGTON-Regional Strategic-R</v>
          </cell>
          <cell r="B5311" t="str">
            <v>Tex_CS</v>
          </cell>
          <cell r="C5311">
            <v>2015</v>
          </cell>
          <cell r="D5311" t="str">
            <v>WELLINGTON</v>
          </cell>
          <cell r="E5311" t="str">
            <v>Regional Strategic</v>
          </cell>
          <cell r="F5311" t="str">
            <v>R</v>
          </cell>
          <cell r="G5311">
            <v>0.31494560030500002</v>
          </cell>
        </row>
        <row r="5312">
          <cell r="A5312" t="str">
            <v>Tex_CS-WELLINGTON-Regional Strategic-R</v>
          </cell>
          <cell r="B5312" t="str">
            <v>Tex_CS</v>
          </cell>
          <cell r="C5312">
            <v>2015</v>
          </cell>
          <cell r="D5312" t="str">
            <v>WELLINGTON</v>
          </cell>
          <cell r="E5312" t="str">
            <v>Regional Strategic</v>
          </cell>
          <cell r="F5312" t="str">
            <v>R</v>
          </cell>
          <cell r="G5312">
            <v>0.36377882247499999</v>
          </cell>
        </row>
        <row r="5313">
          <cell r="A5313" t="str">
            <v>Tex_CS-WELLINGTON-Regional Strategic-U</v>
          </cell>
          <cell r="B5313" t="str">
            <v>Tex_CS</v>
          </cell>
          <cell r="C5313">
            <v>2015</v>
          </cell>
          <cell r="D5313" t="str">
            <v>WELLINGTON</v>
          </cell>
          <cell r="E5313" t="str">
            <v>Regional Strategic</v>
          </cell>
          <cell r="F5313" t="str">
            <v>U</v>
          </cell>
          <cell r="G5313">
            <v>0.28409090909000001</v>
          </cell>
        </row>
        <row r="5314">
          <cell r="A5314" t="str">
            <v>Tex_CS-WELLINGTON-Regional Strategic-U</v>
          </cell>
          <cell r="B5314" t="str">
            <v>Tex_CS</v>
          </cell>
          <cell r="C5314">
            <v>2015</v>
          </cell>
          <cell r="D5314" t="str">
            <v>WELLINGTON</v>
          </cell>
          <cell r="E5314" t="str">
            <v>Regional Strategic</v>
          </cell>
          <cell r="F5314" t="str">
            <v>U</v>
          </cell>
          <cell r="G5314">
            <v>5.8760683760679999</v>
          </cell>
        </row>
        <row r="5315">
          <cell r="A5315" t="str">
            <v>Tex_CS-WEST COAST-All-All</v>
          </cell>
          <cell r="B5315" t="str">
            <v>Tex_CS</v>
          </cell>
          <cell r="C5315">
            <v>2015</v>
          </cell>
          <cell r="D5315" t="str">
            <v>WEST COAST</v>
          </cell>
          <cell r="E5315" t="str">
            <v>All</v>
          </cell>
          <cell r="F5315" t="str">
            <v>All</v>
          </cell>
          <cell r="G5315">
            <v>3.3788349776000003E-2</v>
          </cell>
        </row>
        <row r="5316">
          <cell r="A5316" t="str">
            <v>Tex_CS-WEST COAST-All-All</v>
          </cell>
          <cell r="B5316" t="str">
            <v>Tex_CS</v>
          </cell>
          <cell r="C5316">
            <v>2015</v>
          </cell>
          <cell r="D5316" t="str">
            <v>WEST COAST</v>
          </cell>
          <cell r="E5316" t="str">
            <v>All</v>
          </cell>
          <cell r="F5316" t="str">
            <v>All</v>
          </cell>
          <cell r="G5316">
            <v>9.0903332066E-2</v>
          </cell>
        </row>
        <row r="5317">
          <cell r="A5317" t="str">
            <v>Tex_CS-WEST COAST-All-R</v>
          </cell>
          <cell r="B5317" t="str">
            <v>Tex_CS</v>
          </cell>
          <cell r="C5317">
            <v>2015</v>
          </cell>
          <cell r="D5317" t="str">
            <v>WEST COAST</v>
          </cell>
          <cell r="E5317" t="str">
            <v>All</v>
          </cell>
          <cell r="F5317" t="str">
            <v>R</v>
          </cell>
          <cell r="G5317">
            <v>2.8801843317E-2</v>
          </cell>
        </row>
        <row r="5318">
          <cell r="A5318" t="str">
            <v>Tex_CS-WEST COAST-All-R</v>
          </cell>
          <cell r="B5318" t="str">
            <v>Tex_CS</v>
          </cell>
          <cell r="C5318">
            <v>2015</v>
          </cell>
          <cell r="D5318" t="str">
            <v>WEST COAST</v>
          </cell>
          <cell r="E5318" t="str">
            <v>All</v>
          </cell>
          <cell r="F5318" t="str">
            <v>R</v>
          </cell>
          <cell r="G5318">
            <v>6.1238421587999997E-2</v>
          </cell>
        </row>
        <row r="5319">
          <cell r="A5319" t="str">
            <v>Tex_CS-WEST COAST-All-U</v>
          </cell>
          <cell r="B5319" t="str">
            <v>Tex_CS</v>
          </cell>
          <cell r="C5319">
            <v>2015</v>
          </cell>
          <cell r="D5319" t="str">
            <v>WEST COAST</v>
          </cell>
          <cell r="E5319" t="str">
            <v>All</v>
          </cell>
          <cell r="F5319" t="str">
            <v>U</v>
          </cell>
          <cell r="G5319">
            <v>0</v>
          </cell>
        </row>
        <row r="5320">
          <cell r="A5320" t="str">
            <v>Tex_CS-WEST COAST-All-U</v>
          </cell>
          <cell r="B5320" t="str">
            <v>Tex_CS</v>
          </cell>
          <cell r="C5320">
            <v>2015</v>
          </cell>
          <cell r="D5320" t="str">
            <v>WEST COAST</v>
          </cell>
          <cell r="E5320" t="str">
            <v>All</v>
          </cell>
          <cell r="F5320" t="str">
            <v>U</v>
          </cell>
          <cell r="G5320">
            <v>0.615821885362</v>
          </cell>
        </row>
        <row r="5321">
          <cell r="A5321" t="str">
            <v>Tex_CS-WEST COAST-Regional Connector-All</v>
          </cell>
          <cell r="B5321" t="str">
            <v>Tex_CS</v>
          </cell>
          <cell r="C5321">
            <v>2015</v>
          </cell>
          <cell r="D5321" t="str">
            <v>WEST COAST</v>
          </cell>
          <cell r="E5321" t="str">
            <v>Regional Connector</v>
          </cell>
          <cell r="F5321" t="str">
            <v>All</v>
          </cell>
          <cell r="G5321">
            <v>0</v>
          </cell>
        </row>
        <row r="5322">
          <cell r="A5322" t="str">
            <v>Tex_CS-WEST COAST-Regional Connector-All</v>
          </cell>
          <cell r="B5322" t="str">
            <v>Tex_CS</v>
          </cell>
          <cell r="C5322">
            <v>2015</v>
          </cell>
          <cell r="D5322" t="str">
            <v>WEST COAST</v>
          </cell>
          <cell r="E5322" t="str">
            <v>Regional Connector</v>
          </cell>
          <cell r="F5322" t="str">
            <v>All</v>
          </cell>
          <cell r="G5322">
            <v>7.9703502967999995E-2</v>
          </cell>
        </row>
        <row r="5323">
          <cell r="A5323" t="str">
            <v>Tex_CS-WEST COAST-Regional Connector-R</v>
          </cell>
          <cell r="B5323" t="str">
            <v>Tex_CS</v>
          </cell>
          <cell r="C5323">
            <v>2015</v>
          </cell>
          <cell r="D5323" t="str">
            <v>WEST COAST</v>
          </cell>
          <cell r="E5323" t="str">
            <v>Regional Connector</v>
          </cell>
          <cell r="F5323" t="str">
            <v>R</v>
          </cell>
          <cell r="G5323">
            <v>0</v>
          </cell>
        </row>
        <row r="5324">
          <cell r="A5324" t="str">
            <v>Tex_CS-WEST COAST-Regional Connector-R</v>
          </cell>
          <cell r="B5324" t="str">
            <v>Tex_CS</v>
          </cell>
          <cell r="C5324">
            <v>2015</v>
          </cell>
          <cell r="D5324" t="str">
            <v>WEST COAST</v>
          </cell>
          <cell r="E5324" t="str">
            <v>Regional Connector</v>
          </cell>
          <cell r="F5324" t="str">
            <v>R</v>
          </cell>
          <cell r="G5324">
            <v>6.3602790315000005E-2</v>
          </cell>
        </row>
        <row r="5325">
          <cell r="A5325" t="str">
            <v>Tex_CS-WEST COAST-Regional Connector-U</v>
          </cell>
          <cell r="B5325" t="str">
            <v>Tex_CS</v>
          </cell>
          <cell r="C5325">
            <v>2015</v>
          </cell>
          <cell r="D5325" t="str">
            <v>WEST COAST</v>
          </cell>
          <cell r="E5325" t="str">
            <v>Regional Connector</v>
          </cell>
          <cell r="F5325" t="str">
            <v>U</v>
          </cell>
          <cell r="G5325">
            <v>0</v>
          </cell>
        </row>
        <row r="5326">
          <cell r="A5326" t="str">
            <v>Tex_CS-WEST COAST-Regional Connector-U</v>
          </cell>
          <cell r="B5326" t="str">
            <v>Tex_CS</v>
          </cell>
          <cell r="C5326">
            <v>2015</v>
          </cell>
          <cell r="D5326" t="str">
            <v>WEST COAST</v>
          </cell>
          <cell r="E5326" t="str">
            <v>Regional Connector</v>
          </cell>
          <cell r="F5326" t="str">
            <v>U</v>
          </cell>
          <cell r="G5326">
            <v>0.62240663900399995</v>
          </cell>
        </row>
        <row r="5327">
          <cell r="A5327" t="str">
            <v>Tex_CS-WEST COAST-Regional Distributor-All</v>
          </cell>
          <cell r="B5327" t="str">
            <v>Tex_CS</v>
          </cell>
          <cell r="C5327">
            <v>2015</v>
          </cell>
          <cell r="D5327" t="str">
            <v>WEST COAST</v>
          </cell>
          <cell r="E5327" t="str">
            <v>Regional Distributor</v>
          </cell>
          <cell r="F5327" t="str">
            <v>All</v>
          </cell>
          <cell r="G5327">
            <v>4.3159257659999999E-2</v>
          </cell>
        </row>
        <row r="5328">
          <cell r="A5328" t="str">
            <v>Tex_CS-WEST COAST-Regional Distributor-All</v>
          </cell>
          <cell r="B5328" t="str">
            <v>Tex_CS</v>
          </cell>
          <cell r="C5328">
            <v>2015</v>
          </cell>
          <cell r="D5328" t="str">
            <v>WEST COAST</v>
          </cell>
          <cell r="E5328" t="str">
            <v>Regional Distributor</v>
          </cell>
          <cell r="F5328" t="str">
            <v>All</v>
          </cell>
          <cell r="G5328">
            <v>0.10745831561999999</v>
          </cell>
        </row>
        <row r="5329">
          <cell r="A5329" t="str">
            <v>Tex_CS-WEST COAST-Regional Distributor-R</v>
          </cell>
          <cell r="B5329" t="str">
            <v>Tex_CS</v>
          </cell>
          <cell r="C5329">
            <v>2015</v>
          </cell>
          <cell r="D5329" t="str">
            <v>WEST COAST</v>
          </cell>
          <cell r="E5329" t="str">
            <v>Regional Distributor</v>
          </cell>
          <cell r="F5329" t="str">
            <v>R</v>
          </cell>
          <cell r="G5329">
            <v>3.5145267103999997E-2</v>
          </cell>
        </row>
        <row r="5330">
          <cell r="A5330" t="str">
            <v>Tex_CS-WEST COAST-Regional Distributor-R</v>
          </cell>
          <cell r="B5330" t="str">
            <v>Tex_CS</v>
          </cell>
          <cell r="C5330">
            <v>2015</v>
          </cell>
          <cell r="D5330" t="str">
            <v>WEST COAST</v>
          </cell>
          <cell r="E5330" t="str">
            <v>Regional Distributor</v>
          </cell>
          <cell r="F5330" t="str">
            <v>R</v>
          </cell>
          <cell r="G5330">
            <v>4.0283596519000001E-2</v>
          </cell>
        </row>
        <row r="5331">
          <cell r="A5331" t="str">
            <v>Tex_CS-WEST COAST-Regional Distributor-U</v>
          </cell>
          <cell r="B5331" t="str">
            <v>Tex_CS</v>
          </cell>
          <cell r="C5331">
            <v>2015</v>
          </cell>
          <cell r="D5331" t="str">
            <v>WEST COAST</v>
          </cell>
          <cell r="E5331" t="str">
            <v>Regional Distributor</v>
          </cell>
          <cell r="F5331" t="str">
            <v>U</v>
          </cell>
          <cell r="G5331">
            <v>0</v>
          </cell>
        </row>
        <row r="5332">
          <cell r="A5332" t="str">
            <v>Tex_CS-WEST COAST-Regional Distributor-U</v>
          </cell>
          <cell r="B5332" t="str">
            <v>Tex_CS</v>
          </cell>
          <cell r="C5332">
            <v>2015</v>
          </cell>
          <cell r="D5332" t="str">
            <v>WEST COAST</v>
          </cell>
          <cell r="E5332" t="str">
            <v>Regional Distributor</v>
          </cell>
          <cell r="F5332" t="str">
            <v>U</v>
          </cell>
          <cell r="G5332">
            <v>0.59733646690099995</v>
          </cell>
        </row>
        <row r="5333">
          <cell r="A5333" t="str">
            <v>Tex_CS-WEST COAST-Regional Strategic-All</v>
          </cell>
          <cell r="B5333" t="str">
            <v>Tex_CS</v>
          </cell>
          <cell r="C5333">
            <v>2015</v>
          </cell>
          <cell r="D5333" t="str">
            <v>WEST COAST</v>
          </cell>
          <cell r="E5333" t="str">
            <v>Regional Strategic</v>
          </cell>
          <cell r="F5333" t="str">
            <v>All</v>
          </cell>
          <cell r="G5333">
            <v>0.11884325894599999</v>
          </cell>
        </row>
        <row r="5334">
          <cell r="A5334" t="str">
            <v>Tex_CS-WEST COAST-Regional Strategic-R</v>
          </cell>
          <cell r="B5334" t="str">
            <v>Tex_CS</v>
          </cell>
          <cell r="C5334">
            <v>2015</v>
          </cell>
          <cell r="D5334" t="str">
            <v>WEST COAST</v>
          </cell>
          <cell r="E5334" t="str">
            <v>Regional Strategic</v>
          </cell>
          <cell r="F5334" t="str">
            <v>R</v>
          </cell>
          <cell r="G5334">
            <v>9.8639455781999993E-2</v>
          </cell>
        </row>
        <row r="5335">
          <cell r="A5335" t="str">
            <v>Tex_CS-WEST COAST-Regional Strategic-U</v>
          </cell>
          <cell r="B5335" t="str">
            <v>Tex_CS</v>
          </cell>
          <cell r="C5335">
            <v>2015</v>
          </cell>
          <cell r="D5335" t="str">
            <v>WEST COAST</v>
          </cell>
          <cell r="E5335" t="str">
            <v>Regional Strategic</v>
          </cell>
          <cell r="F5335" t="str">
            <v>U</v>
          </cell>
          <cell r="G5335">
            <v>0.78475336322800004</v>
          </cell>
        </row>
        <row r="5336">
          <cell r="A5336" t="str">
            <v>Tex_CS-WEST WAIKATO-All-All</v>
          </cell>
          <cell r="B5336" t="str">
            <v>Tex_CS</v>
          </cell>
          <cell r="C5336">
            <v>2015</v>
          </cell>
          <cell r="D5336" t="str">
            <v>WEST WAIKATO</v>
          </cell>
          <cell r="E5336" t="str">
            <v>All</v>
          </cell>
          <cell r="F5336" t="str">
            <v>All</v>
          </cell>
          <cell r="G5336">
            <v>0</v>
          </cell>
        </row>
        <row r="5337">
          <cell r="A5337" t="str">
            <v>Tex_CS-WEST WAIKATO-All-All</v>
          </cell>
          <cell r="B5337" t="str">
            <v>Tex_CS</v>
          </cell>
          <cell r="C5337">
            <v>2015</v>
          </cell>
          <cell r="D5337" t="str">
            <v>WEST WAIKATO</v>
          </cell>
          <cell r="E5337" t="str">
            <v>All</v>
          </cell>
          <cell r="F5337" t="str">
            <v>All</v>
          </cell>
          <cell r="G5337">
            <v>0.14232726645300001</v>
          </cell>
        </row>
        <row r="5338">
          <cell r="A5338" t="str">
            <v>Tex_CS-WEST WAIKATO-All-R</v>
          </cell>
          <cell r="B5338" t="str">
            <v>Tex_CS</v>
          </cell>
          <cell r="C5338">
            <v>2015</v>
          </cell>
          <cell r="D5338" t="str">
            <v>WEST WAIKATO</v>
          </cell>
          <cell r="E5338" t="str">
            <v>All</v>
          </cell>
          <cell r="F5338" t="str">
            <v>R</v>
          </cell>
          <cell r="G5338">
            <v>0</v>
          </cell>
        </row>
        <row r="5339">
          <cell r="A5339" t="str">
            <v>Tex_CS-WEST WAIKATO-All-R</v>
          </cell>
          <cell r="B5339" t="str">
            <v>Tex_CS</v>
          </cell>
          <cell r="C5339">
            <v>2015</v>
          </cell>
          <cell r="D5339" t="str">
            <v>WEST WAIKATO</v>
          </cell>
          <cell r="E5339" t="str">
            <v>All</v>
          </cell>
          <cell r="F5339" t="str">
            <v>R</v>
          </cell>
          <cell r="G5339">
            <v>0.14494941869200001</v>
          </cell>
        </row>
        <row r="5340">
          <cell r="A5340" t="str">
            <v>Tex_CS-WEST WAIKATO-All-U</v>
          </cell>
          <cell r="B5340" t="str">
            <v>Tex_CS</v>
          </cell>
          <cell r="C5340">
            <v>2015</v>
          </cell>
          <cell r="D5340" t="str">
            <v>WEST WAIKATO</v>
          </cell>
          <cell r="E5340" t="str">
            <v>All</v>
          </cell>
          <cell r="F5340" t="str">
            <v>U</v>
          </cell>
          <cell r="G5340">
            <v>0</v>
          </cell>
        </row>
        <row r="5341">
          <cell r="A5341" t="str">
            <v>Tex_CS-WEST WAIKATO-All-U</v>
          </cell>
          <cell r="B5341" t="str">
            <v>Tex_CS</v>
          </cell>
          <cell r="C5341">
            <v>2015</v>
          </cell>
          <cell r="D5341" t="str">
            <v>WEST WAIKATO</v>
          </cell>
          <cell r="E5341" t="str">
            <v>All</v>
          </cell>
          <cell r="F5341" t="str">
            <v>U</v>
          </cell>
          <cell r="G5341">
            <v>0</v>
          </cell>
        </row>
        <row r="5342">
          <cell r="A5342" t="str">
            <v>Tex_CS-WEST WAIKATO-High Volume-All</v>
          </cell>
          <cell r="B5342" t="str">
            <v>Tex_CS</v>
          </cell>
          <cell r="C5342">
            <v>2015</v>
          </cell>
          <cell r="D5342" t="str">
            <v>WEST WAIKATO</v>
          </cell>
          <cell r="E5342" t="str">
            <v>High Volume</v>
          </cell>
          <cell r="F5342" t="str">
            <v>All</v>
          </cell>
          <cell r="G5342">
            <v>0.22765258486500001</v>
          </cell>
        </row>
        <row r="5343">
          <cell r="A5343" t="str">
            <v>Tex_CS-WEST WAIKATO-High Volume-R</v>
          </cell>
          <cell r="B5343" t="str">
            <v>Tex_CS</v>
          </cell>
          <cell r="C5343">
            <v>2015</v>
          </cell>
          <cell r="D5343" t="str">
            <v>WEST WAIKATO</v>
          </cell>
          <cell r="E5343" t="str">
            <v>High Volume</v>
          </cell>
          <cell r="F5343" t="str">
            <v>R</v>
          </cell>
          <cell r="G5343">
            <v>0.232253454025</v>
          </cell>
        </row>
        <row r="5344">
          <cell r="A5344" t="str">
            <v>Tex_CS-WEST WAIKATO-High Volume-U</v>
          </cell>
          <cell r="B5344" t="str">
            <v>Tex_CS</v>
          </cell>
          <cell r="C5344">
            <v>2015</v>
          </cell>
          <cell r="D5344" t="str">
            <v>WEST WAIKATO</v>
          </cell>
          <cell r="E5344" t="str">
            <v>High Volume</v>
          </cell>
          <cell r="F5344" t="str">
            <v>U</v>
          </cell>
          <cell r="G5344">
            <v>0</v>
          </cell>
        </row>
        <row r="5345">
          <cell r="A5345" t="str">
            <v>Tex_CS-WEST WAIKATO-Regional Connector-All</v>
          </cell>
          <cell r="B5345" t="str">
            <v>Tex_CS</v>
          </cell>
          <cell r="C5345">
            <v>2015</v>
          </cell>
          <cell r="D5345" t="str">
            <v>WEST WAIKATO</v>
          </cell>
          <cell r="E5345" t="str">
            <v>Regional Connector</v>
          </cell>
          <cell r="F5345" t="str">
            <v>All</v>
          </cell>
          <cell r="G5345">
            <v>0</v>
          </cell>
        </row>
        <row r="5346">
          <cell r="A5346" t="str">
            <v>Tex_CS-WEST WAIKATO-Regional Connector-All</v>
          </cell>
          <cell r="B5346" t="str">
            <v>Tex_CS</v>
          </cell>
          <cell r="C5346">
            <v>2015</v>
          </cell>
          <cell r="D5346" t="str">
            <v>WEST WAIKATO</v>
          </cell>
          <cell r="E5346" t="str">
            <v>Regional Connector</v>
          </cell>
          <cell r="F5346" t="str">
            <v>All</v>
          </cell>
          <cell r="G5346">
            <v>1.8155410311999999E-2</v>
          </cell>
        </row>
        <row r="5347">
          <cell r="A5347" t="str">
            <v>Tex_CS-WEST WAIKATO-Regional Connector-R</v>
          </cell>
          <cell r="B5347" t="str">
            <v>Tex_CS</v>
          </cell>
          <cell r="C5347">
            <v>2015</v>
          </cell>
          <cell r="D5347" t="str">
            <v>WEST WAIKATO</v>
          </cell>
          <cell r="E5347" t="str">
            <v>Regional Connector</v>
          </cell>
          <cell r="F5347" t="str">
            <v>R</v>
          </cell>
          <cell r="G5347">
            <v>0</v>
          </cell>
        </row>
        <row r="5348">
          <cell r="A5348" t="str">
            <v>Tex_CS-WEST WAIKATO-Regional Connector-R</v>
          </cell>
          <cell r="B5348" t="str">
            <v>Tex_CS</v>
          </cell>
          <cell r="C5348">
            <v>2015</v>
          </cell>
          <cell r="D5348" t="str">
            <v>WEST WAIKATO</v>
          </cell>
          <cell r="E5348" t="str">
            <v>Regional Connector</v>
          </cell>
          <cell r="F5348" t="str">
            <v>R</v>
          </cell>
          <cell r="G5348">
            <v>1.9825535288999999E-2</v>
          </cell>
        </row>
        <row r="5349">
          <cell r="A5349" t="str">
            <v>Tex_CS-WEST WAIKATO-Regional Connector-U</v>
          </cell>
          <cell r="B5349" t="str">
            <v>Tex_CS</v>
          </cell>
          <cell r="C5349">
            <v>2015</v>
          </cell>
          <cell r="D5349" t="str">
            <v>WEST WAIKATO</v>
          </cell>
          <cell r="E5349" t="str">
            <v>Regional Connector</v>
          </cell>
          <cell r="F5349" t="str">
            <v>U</v>
          </cell>
          <cell r="G5349">
            <v>0</v>
          </cell>
        </row>
        <row r="5350">
          <cell r="A5350" t="str">
            <v>Tex_CS-WEST WAIKATO-Regional Connector-U</v>
          </cell>
          <cell r="B5350" t="str">
            <v>Tex_CS</v>
          </cell>
          <cell r="C5350">
            <v>2015</v>
          </cell>
          <cell r="D5350" t="str">
            <v>WEST WAIKATO</v>
          </cell>
          <cell r="E5350" t="str">
            <v>Regional Connector</v>
          </cell>
          <cell r="F5350" t="str">
            <v>U</v>
          </cell>
          <cell r="G5350">
            <v>0</v>
          </cell>
        </row>
        <row r="5351">
          <cell r="A5351" t="str">
            <v>Tex_CS-WEST WAIKATO-Regional Distributor-All</v>
          </cell>
          <cell r="B5351" t="str">
            <v>Tex_CS</v>
          </cell>
          <cell r="C5351">
            <v>2015</v>
          </cell>
          <cell r="D5351" t="str">
            <v>WEST WAIKATO</v>
          </cell>
          <cell r="E5351" t="str">
            <v>Regional Distributor</v>
          </cell>
          <cell r="F5351" t="str">
            <v>All</v>
          </cell>
          <cell r="G5351">
            <v>5.730294155E-2</v>
          </cell>
        </row>
        <row r="5352">
          <cell r="A5352" t="str">
            <v>Tex_CS-WEST WAIKATO-Regional Distributor-R</v>
          </cell>
          <cell r="B5352" t="str">
            <v>Tex_CS</v>
          </cell>
          <cell r="C5352">
            <v>2015</v>
          </cell>
          <cell r="D5352" t="str">
            <v>WEST WAIKATO</v>
          </cell>
          <cell r="E5352" t="str">
            <v>Regional Distributor</v>
          </cell>
          <cell r="F5352" t="str">
            <v>R</v>
          </cell>
          <cell r="G5352">
            <v>6.0072086503E-2</v>
          </cell>
        </row>
        <row r="5353">
          <cell r="A5353" t="str">
            <v>Tex_CS-WEST WAIKATO-Regional Distributor-U</v>
          </cell>
          <cell r="B5353" t="str">
            <v>Tex_CS</v>
          </cell>
          <cell r="C5353">
            <v>2015</v>
          </cell>
          <cell r="D5353" t="str">
            <v>WEST WAIKATO</v>
          </cell>
          <cell r="E5353" t="str">
            <v>Regional Distributor</v>
          </cell>
          <cell r="F5353" t="str">
            <v>U</v>
          </cell>
          <cell r="G5353">
            <v>0</v>
          </cell>
        </row>
        <row r="5354">
          <cell r="A5354" t="str">
            <v>Tex_CS-WEST WAIKATO-Regional Strategic-All</v>
          </cell>
          <cell r="B5354" t="str">
            <v>Tex_CS</v>
          </cell>
          <cell r="C5354">
            <v>2015</v>
          </cell>
          <cell r="D5354" t="str">
            <v>WEST WAIKATO</v>
          </cell>
          <cell r="E5354" t="str">
            <v>Regional Strategic</v>
          </cell>
          <cell r="F5354" t="str">
            <v>All</v>
          </cell>
          <cell r="G5354">
            <v>0.30464584919999999</v>
          </cell>
        </row>
        <row r="5355">
          <cell r="A5355" t="str">
            <v>Tex_CS-WEST WAIKATO-Regional Strategic-R</v>
          </cell>
          <cell r="B5355" t="str">
            <v>Tex_CS</v>
          </cell>
          <cell r="C5355">
            <v>2015</v>
          </cell>
          <cell r="D5355" t="str">
            <v>WEST WAIKATO</v>
          </cell>
          <cell r="E5355" t="str">
            <v>Regional Strategic</v>
          </cell>
          <cell r="F5355" t="str">
            <v>R</v>
          </cell>
          <cell r="G5355">
            <v>0.23696682464400001</v>
          </cell>
        </row>
        <row r="5356">
          <cell r="A5356" t="str">
            <v>Tex_CS-WEST WAIKATO-Regional Strategic-U</v>
          </cell>
          <cell r="B5356" t="str">
            <v>Tex_CS</v>
          </cell>
          <cell r="C5356">
            <v>2015</v>
          </cell>
          <cell r="D5356" t="str">
            <v>WEST WAIKATO</v>
          </cell>
          <cell r="E5356" t="str">
            <v>Regional Strategic</v>
          </cell>
          <cell r="F5356" t="str">
            <v>U</v>
          </cell>
          <cell r="G5356">
            <v>0</v>
          </cell>
        </row>
        <row r="5357">
          <cell r="A5357" t="str">
            <v>Tex_CS-WEST WHANGANUI-All-All</v>
          </cell>
          <cell r="B5357" t="str">
            <v>Tex_CS</v>
          </cell>
          <cell r="C5357">
            <v>2015</v>
          </cell>
          <cell r="D5357" t="str">
            <v>WEST WHANGANUI</v>
          </cell>
          <cell r="E5357" t="str">
            <v>All</v>
          </cell>
          <cell r="F5357" t="str">
            <v>All</v>
          </cell>
          <cell r="G5357">
            <v>1.180036110394</v>
          </cell>
        </row>
        <row r="5358">
          <cell r="A5358" t="str">
            <v>Tex_CS-WEST WHANGANUI-All-All</v>
          </cell>
          <cell r="B5358" t="str">
            <v>Tex_CS</v>
          </cell>
          <cell r="C5358">
            <v>2015</v>
          </cell>
          <cell r="D5358" t="str">
            <v>WEST WHANGANUI</v>
          </cell>
          <cell r="E5358" t="str">
            <v>All</v>
          </cell>
          <cell r="F5358" t="str">
            <v>All</v>
          </cell>
          <cell r="G5358">
            <v>0.14824892984800001</v>
          </cell>
        </row>
        <row r="5359">
          <cell r="A5359" t="str">
            <v>Tex_CS-WEST WHANGANUI-All-R</v>
          </cell>
          <cell r="B5359" t="str">
            <v>Tex_CS</v>
          </cell>
          <cell r="C5359">
            <v>2015</v>
          </cell>
          <cell r="D5359" t="str">
            <v>WEST WHANGANUI</v>
          </cell>
          <cell r="E5359" t="str">
            <v>All</v>
          </cell>
          <cell r="F5359" t="str">
            <v>R</v>
          </cell>
          <cell r="G5359">
            <v>2.0850708924000001E-2</v>
          </cell>
        </row>
        <row r="5360">
          <cell r="A5360" t="str">
            <v>Tex_CS-WEST WHANGANUI-All-R</v>
          </cell>
          <cell r="B5360" t="str">
            <v>Tex_CS</v>
          </cell>
          <cell r="C5360">
            <v>2015</v>
          </cell>
          <cell r="D5360" t="str">
            <v>WEST WHANGANUI</v>
          </cell>
          <cell r="E5360" t="str">
            <v>All</v>
          </cell>
          <cell r="F5360" t="str">
            <v>R</v>
          </cell>
          <cell r="G5360">
            <v>9.3757271320999994E-2</v>
          </cell>
        </row>
        <row r="5361">
          <cell r="A5361" t="str">
            <v>Tex_CS-WEST WHANGANUI-All-U</v>
          </cell>
          <cell r="B5361" t="str">
            <v>Tex_CS</v>
          </cell>
          <cell r="C5361">
            <v>2015</v>
          </cell>
          <cell r="D5361" t="str">
            <v>WEST WHANGANUI</v>
          </cell>
          <cell r="E5361" t="str">
            <v>All</v>
          </cell>
          <cell r="F5361" t="str">
            <v>U</v>
          </cell>
          <cell r="G5361">
            <v>16.071428571428001</v>
          </cell>
        </row>
        <row r="5362">
          <cell r="A5362" t="str">
            <v>Tex_CS-WEST WHANGANUI-All-U</v>
          </cell>
          <cell r="B5362" t="str">
            <v>Tex_CS</v>
          </cell>
          <cell r="C5362">
            <v>2015</v>
          </cell>
          <cell r="D5362" t="str">
            <v>WEST WHANGANUI</v>
          </cell>
          <cell r="E5362" t="str">
            <v>All</v>
          </cell>
          <cell r="F5362" t="str">
            <v>U</v>
          </cell>
          <cell r="G5362">
            <v>0.96937197071199999</v>
          </cell>
        </row>
        <row r="5363">
          <cell r="A5363" t="str">
            <v>Tex_CS-WEST WHANGANUI-National Strategic-All</v>
          </cell>
          <cell r="B5363" t="str">
            <v>Tex_CS</v>
          </cell>
          <cell r="C5363">
            <v>2015</v>
          </cell>
          <cell r="D5363" t="str">
            <v>WEST WHANGANUI</v>
          </cell>
          <cell r="E5363" t="str">
            <v>National Strategic</v>
          </cell>
          <cell r="F5363" t="str">
            <v>All</v>
          </cell>
          <cell r="G5363">
            <v>4.5276184726E-2</v>
          </cell>
        </row>
        <row r="5364">
          <cell r="A5364" t="str">
            <v>Tex_CS-WEST WHANGANUI-National Strategic-R</v>
          </cell>
          <cell r="B5364" t="str">
            <v>Tex_CS</v>
          </cell>
          <cell r="C5364">
            <v>2015</v>
          </cell>
          <cell r="D5364" t="str">
            <v>WEST WHANGANUI</v>
          </cell>
          <cell r="E5364" t="str">
            <v>National Strategic</v>
          </cell>
          <cell r="F5364" t="str">
            <v>R</v>
          </cell>
          <cell r="G5364">
            <v>4.5815516187999998E-2</v>
          </cell>
        </row>
        <row r="5365">
          <cell r="A5365" t="str">
            <v>Tex_CS-WEST WHANGANUI-National Strategic-U</v>
          </cell>
          <cell r="B5365" t="str">
            <v>Tex_CS</v>
          </cell>
          <cell r="C5365">
            <v>2015</v>
          </cell>
          <cell r="D5365" t="str">
            <v>WEST WHANGANUI</v>
          </cell>
          <cell r="E5365" t="str">
            <v>National Strategic</v>
          </cell>
          <cell r="F5365" t="str">
            <v>U</v>
          </cell>
          <cell r="G5365">
            <v>0</v>
          </cell>
        </row>
        <row r="5366">
          <cell r="A5366" t="str">
            <v>Tex_CS-WEST WHANGANUI-Regional Connector-All</v>
          </cell>
          <cell r="B5366" t="str">
            <v>Tex_CS</v>
          </cell>
          <cell r="C5366">
            <v>2015</v>
          </cell>
          <cell r="D5366" t="str">
            <v>WEST WHANGANUI</v>
          </cell>
          <cell r="E5366" t="str">
            <v>Regional Connector</v>
          </cell>
          <cell r="F5366" t="str">
            <v>All</v>
          </cell>
          <cell r="G5366">
            <v>2.6918559121999999E-2</v>
          </cell>
        </row>
        <row r="5367">
          <cell r="A5367" t="str">
            <v>Tex_CS-WEST WHANGANUI-Regional Connector-R</v>
          </cell>
          <cell r="B5367" t="str">
            <v>Tex_CS</v>
          </cell>
          <cell r="C5367">
            <v>2015</v>
          </cell>
          <cell r="D5367" t="str">
            <v>WEST WHANGANUI</v>
          </cell>
          <cell r="E5367" t="str">
            <v>Regional Connector</v>
          </cell>
          <cell r="F5367" t="str">
            <v>R</v>
          </cell>
          <cell r="G5367">
            <v>9.952229299E-3</v>
          </cell>
        </row>
        <row r="5368">
          <cell r="A5368" t="str">
            <v>Tex_CS-WEST WHANGANUI-Regional Connector-U</v>
          </cell>
          <cell r="B5368" t="str">
            <v>Tex_CS</v>
          </cell>
          <cell r="C5368">
            <v>2015</v>
          </cell>
          <cell r="D5368" t="str">
            <v>WEST WHANGANUI</v>
          </cell>
          <cell r="E5368" t="str">
            <v>Regional Connector</v>
          </cell>
          <cell r="F5368" t="str">
            <v>U</v>
          </cell>
          <cell r="G5368">
            <v>1.0416666666659999</v>
          </cell>
        </row>
        <row r="5369">
          <cell r="A5369" t="str">
            <v>Tex_CS-WEST WHANGANUI-Regional Distributor-All</v>
          </cell>
          <cell r="B5369" t="str">
            <v>Tex_CS</v>
          </cell>
          <cell r="C5369">
            <v>2015</v>
          </cell>
          <cell r="D5369" t="str">
            <v>WEST WHANGANUI</v>
          </cell>
          <cell r="E5369" t="str">
            <v>Regional Distributor</v>
          </cell>
          <cell r="F5369" t="str">
            <v>All</v>
          </cell>
          <cell r="G5369">
            <v>0</v>
          </cell>
        </row>
        <row r="5370">
          <cell r="A5370" t="str">
            <v>Tex_CS-WEST WHANGANUI-Regional Distributor-All</v>
          </cell>
          <cell r="B5370" t="str">
            <v>Tex_CS</v>
          </cell>
          <cell r="C5370">
            <v>2015</v>
          </cell>
          <cell r="D5370" t="str">
            <v>WEST WHANGANUI</v>
          </cell>
          <cell r="E5370" t="str">
            <v>Regional Distributor</v>
          </cell>
          <cell r="F5370" t="str">
            <v>All</v>
          </cell>
          <cell r="G5370">
            <v>0.18346795465400001</v>
          </cell>
        </row>
        <row r="5371">
          <cell r="A5371" t="str">
            <v>Tex_CS-WEST WHANGANUI-Regional Distributor-R</v>
          </cell>
          <cell r="B5371" t="str">
            <v>Tex_CS</v>
          </cell>
          <cell r="C5371">
            <v>2015</v>
          </cell>
          <cell r="D5371" t="str">
            <v>WEST WHANGANUI</v>
          </cell>
          <cell r="E5371" t="str">
            <v>Regional Distributor</v>
          </cell>
          <cell r="F5371" t="str">
            <v>R</v>
          </cell>
          <cell r="G5371">
            <v>0</v>
          </cell>
        </row>
        <row r="5372">
          <cell r="A5372" t="str">
            <v>Tex_CS-WEST WHANGANUI-Regional Distributor-R</v>
          </cell>
          <cell r="B5372" t="str">
            <v>Tex_CS</v>
          </cell>
          <cell r="C5372">
            <v>2015</v>
          </cell>
          <cell r="D5372" t="str">
            <v>WEST WHANGANUI</v>
          </cell>
          <cell r="E5372" t="str">
            <v>Regional Distributor</v>
          </cell>
          <cell r="F5372" t="str">
            <v>R</v>
          </cell>
          <cell r="G5372">
            <v>0.14343757695100001</v>
          </cell>
        </row>
        <row r="5373">
          <cell r="A5373" t="str">
            <v>Tex_CS-WEST WHANGANUI-Regional Distributor-U</v>
          </cell>
          <cell r="B5373" t="str">
            <v>Tex_CS</v>
          </cell>
          <cell r="C5373">
            <v>2015</v>
          </cell>
          <cell r="D5373" t="str">
            <v>WEST WHANGANUI</v>
          </cell>
          <cell r="E5373" t="str">
            <v>Regional Distributor</v>
          </cell>
          <cell r="F5373" t="str">
            <v>U</v>
          </cell>
          <cell r="G5373">
            <v>0.98015192354799996</v>
          </cell>
        </row>
        <row r="5374">
          <cell r="A5374" t="str">
            <v>Tex_CS-WEST WHANGANUI-Regional Strategic-All</v>
          </cell>
          <cell r="B5374" t="str">
            <v>Tex_CS</v>
          </cell>
          <cell r="C5374">
            <v>2015</v>
          </cell>
          <cell r="D5374" t="str">
            <v>WEST WHANGANUI</v>
          </cell>
          <cell r="E5374" t="str">
            <v>Regional Strategic</v>
          </cell>
          <cell r="F5374" t="str">
            <v>All</v>
          </cell>
          <cell r="G5374">
            <v>0.151863782788</v>
          </cell>
        </row>
        <row r="5375">
          <cell r="A5375" t="str">
            <v>Tex_CS-WEST WHANGANUI-Regional Strategic-All</v>
          </cell>
          <cell r="B5375" t="str">
            <v>Tex_CS</v>
          </cell>
          <cell r="C5375">
            <v>2015</v>
          </cell>
          <cell r="D5375" t="str">
            <v>WEST WHANGANUI</v>
          </cell>
          <cell r="E5375" t="str">
            <v>Regional Strategic</v>
          </cell>
          <cell r="F5375" t="str">
            <v>All</v>
          </cell>
          <cell r="G5375">
            <v>1.673372348207</v>
          </cell>
        </row>
        <row r="5376">
          <cell r="A5376" t="str">
            <v>Tex_CS-WEST WHANGANUI-Regional Strategic-R</v>
          </cell>
          <cell r="B5376" t="str">
            <v>Tex_CS</v>
          </cell>
          <cell r="C5376">
            <v>2015</v>
          </cell>
          <cell r="D5376" t="str">
            <v>WEST WHANGANUI</v>
          </cell>
          <cell r="E5376" t="str">
            <v>Regional Strategic</v>
          </cell>
          <cell r="F5376" t="str">
            <v>R</v>
          </cell>
          <cell r="G5376">
            <v>3.0562347188000001E-2</v>
          </cell>
        </row>
        <row r="5377">
          <cell r="A5377" t="str">
            <v>Tex_CS-WEST WHANGANUI-Regional Strategic-R</v>
          </cell>
          <cell r="B5377" t="str">
            <v>Tex_CS</v>
          </cell>
          <cell r="C5377">
            <v>2015</v>
          </cell>
          <cell r="D5377" t="str">
            <v>WEST WHANGANUI</v>
          </cell>
          <cell r="E5377" t="str">
            <v>Regional Strategic</v>
          </cell>
          <cell r="F5377" t="str">
            <v>R</v>
          </cell>
          <cell r="G5377">
            <v>4.0514402216000001E-2</v>
          </cell>
        </row>
        <row r="5378">
          <cell r="A5378" t="str">
            <v>Tex_CS-WEST WHANGANUI-Regional Strategic-U</v>
          </cell>
          <cell r="B5378" t="str">
            <v>Tex_CS</v>
          </cell>
          <cell r="C5378">
            <v>2015</v>
          </cell>
          <cell r="D5378" t="str">
            <v>WEST WHANGANUI</v>
          </cell>
          <cell r="E5378" t="str">
            <v>Regional Strategic</v>
          </cell>
          <cell r="F5378" t="str">
            <v>U</v>
          </cell>
          <cell r="G5378">
            <v>0.97078046905000004</v>
          </cell>
        </row>
        <row r="5379">
          <cell r="A5379" t="str">
            <v>Tex_CS-WEST WHANGANUI-Regional Strategic-U</v>
          </cell>
          <cell r="B5379" t="str">
            <v>Tex_CS</v>
          </cell>
          <cell r="C5379">
            <v>2015</v>
          </cell>
          <cell r="D5379" t="str">
            <v>WEST WHANGANUI</v>
          </cell>
          <cell r="E5379" t="str">
            <v>Regional Strategic</v>
          </cell>
          <cell r="F5379" t="str">
            <v>U</v>
          </cell>
          <cell r="G5379">
            <v>16.071428571428001</v>
          </cell>
        </row>
        <row r="5380">
          <cell r="A5380" t="str">
            <v>Tex_all-Auckland Alliance-All-All</v>
          </cell>
          <cell r="B5380" t="str">
            <v>Tex_all</v>
          </cell>
          <cell r="C5380">
            <v>2015</v>
          </cell>
          <cell r="D5380" t="str">
            <v>AUCK ALLIANCE</v>
          </cell>
          <cell r="E5380" t="str">
            <v>All</v>
          </cell>
          <cell r="F5380" t="str">
            <v>All</v>
          </cell>
          <cell r="G5380">
            <v>0.15606481970399999</v>
          </cell>
        </row>
        <row r="5381">
          <cell r="A5381" t="str">
            <v>Tex_all-Auckland Alliance-All-R</v>
          </cell>
          <cell r="B5381" t="str">
            <v>Tex_all</v>
          </cell>
          <cell r="C5381">
            <v>2015</v>
          </cell>
          <cell r="D5381" t="str">
            <v>AUCK ALLIANCE</v>
          </cell>
          <cell r="E5381" t="str">
            <v>All</v>
          </cell>
          <cell r="F5381" t="str">
            <v>R</v>
          </cell>
          <cell r="G5381">
            <v>0.12963301077200001</v>
          </cell>
        </row>
        <row r="5382">
          <cell r="A5382" t="str">
            <v>Tex_all-Auckland Alliance-All-U</v>
          </cell>
          <cell r="B5382" t="str">
            <v>Tex_all</v>
          </cell>
          <cell r="C5382">
            <v>2015</v>
          </cell>
          <cell r="D5382" t="str">
            <v>AUCK ALLIANCE</v>
          </cell>
          <cell r="E5382" t="str">
            <v>All</v>
          </cell>
          <cell r="F5382" t="str">
            <v>U</v>
          </cell>
          <cell r="G5382">
            <v>0.86431833007100001</v>
          </cell>
        </row>
        <row r="5383">
          <cell r="A5383" t="str">
            <v>Tex_all-Auckland Alliance-High Volume-All</v>
          </cell>
          <cell r="B5383" t="str">
            <v>Tex_all</v>
          </cell>
          <cell r="C5383">
            <v>2015</v>
          </cell>
          <cell r="D5383" t="str">
            <v>AUCK ALLIANCE</v>
          </cell>
          <cell r="E5383" t="str">
            <v>High Volume</v>
          </cell>
          <cell r="F5383" t="str">
            <v>All</v>
          </cell>
          <cell r="G5383">
            <v>0.16095069825899999</v>
          </cell>
        </row>
        <row r="5384">
          <cell r="A5384" t="str">
            <v>Tex_all-Auckland Alliance-High Volume-R</v>
          </cell>
          <cell r="B5384" t="str">
            <v>Tex_all</v>
          </cell>
          <cell r="C5384">
            <v>2015</v>
          </cell>
          <cell r="D5384" t="str">
            <v>AUCK ALLIANCE</v>
          </cell>
          <cell r="E5384" t="str">
            <v>High Volume</v>
          </cell>
          <cell r="F5384" t="str">
            <v>R</v>
          </cell>
          <cell r="G5384">
            <v>0.13289907157799999</v>
          </cell>
        </row>
        <row r="5385">
          <cell r="A5385" t="str">
            <v>Tex_all-Auckland Alliance-High Volume-U</v>
          </cell>
          <cell r="B5385" t="str">
            <v>Tex_all</v>
          </cell>
          <cell r="C5385">
            <v>2015</v>
          </cell>
          <cell r="D5385" t="str">
            <v>AUCK ALLIANCE</v>
          </cell>
          <cell r="E5385" t="str">
            <v>High Volume</v>
          </cell>
          <cell r="F5385" t="str">
            <v>U</v>
          </cell>
          <cell r="G5385">
            <v>1.0608486789430001</v>
          </cell>
        </row>
        <row r="5386">
          <cell r="A5386" t="str">
            <v>Tex_all-Auckland Alliance-Regional Connector-All</v>
          </cell>
          <cell r="B5386" t="str">
            <v>Tex_all</v>
          </cell>
          <cell r="C5386">
            <v>2015</v>
          </cell>
          <cell r="D5386" t="str">
            <v>AUCK ALLIANCE</v>
          </cell>
          <cell r="E5386" t="str">
            <v>Regional Connector</v>
          </cell>
          <cell r="F5386" t="str">
            <v>All</v>
          </cell>
          <cell r="G5386">
            <v>0</v>
          </cell>
        </row>
        <row r="5387">
          <cell r="A5387" t="str">
            <v>Tex_all-Auckland Alliance-Regional Connector-R</v>
          </cell>
          <cell r="B5387" t="str">
            <v>Tex_all</v>
          </cell>
          <cell r="C5387">
            <v>2015</v>
          </cell>
          <cell r="D5387" t="str">
            <v>AUCK ALLIANCE</v>
          </cell>
          <cell r="E5387" t="str">
            <v>Regional Connector</v>
          </cell>
          <cell r="F5387" t="str">
            <v>R</v>
          </cell>
          <cell r="G5387">
            <v>0</v>
          </cell>
        </row>
        <row r="5388">
          <cell r="A5388" t="str">
            <v>Tex_all-Auckland Alliance-Regional Connector-U</v>
          </cell>
          <cell r="B5388" t="str">
            <v>Tex_all</v>
          </cell>
          <cell r="C5388">
            <v>2015</v>
          </cell>
          <cell r="D5388" t="str">
            <v>AUCK ALLIANCE</v>
          </cell>
          <cell r="E5388" t="str">
            <v>Regional Connector</v>
          </cell>
          <cell r="F5388" t="str">
            <v>U</v>
          </cell>
          <cell r="G5388">
            <v>0</v>
          </cell>
        </row>
        <row r="5389">
          <cell r="A5389" t="str">
            <v>Tex_all-BOP EAST-All-All</v>
          </cell>
          <cell r="B5389" t="str">
            <v>Tex_all</v>
          </cell>
          <cell r="C5389">
            <v>2015</v>
          </cell>
          <cell r="D5389" t="str">
            <v>BOP EAST</v>
          </cell>
          <cell r="E5389" t="str">
            <v>All</v>
          </cell>
          <cell r="F5389" t="str">
            <v>All</v>
          </cell>
          <cell r="G5389">
            <v>9.5529231943999995E-2</v>
          </cell>
        </row>
        <row r="5390">
          <cell r="A5390" t="str">
            <v>Tex_all-BOP EAST-All-R</v>
          </cell>
          <cell r="B5390" t="str">
            <v>Tex_all</v>
          </cell>
          <cell r="C5390">
            <v>2015</v>
          </cell>
          <cell r="D5390" t="str">
            <v>BOP EAST</v>
          </cell>
          <cell r="E5390" t="str">
            <v>All</v>
          </cell>
          <cell r="F5390" t="str">
            <v>R</v>
          </cell>
          <cell r="G5390">
            <v>5.1203680362000001E-2</v>
          </cell>
        </row>
        <row r="5391">
          <cell r="A5391" t="str">
            <v>Tex_all-BOP EAST-All-U</v>
          </cell>
          <cell r="B5391" t="str">
            <v>Tex_all</v>
          </cell>
          <cell r="C5391">
            <v>2015</v>
          </cell>
          <cell r="D5391" t="str">
            <v>BOP EAST</v>
          </cell>
          <cell r="E5391" t="str">
            <v>All</v>
          </cell>
          <cell r="F5391" t="str">
            <v>U</v>
          </cell>
          <cell r="G5391">
            <v>0.711159737417</v>
          </cell>
        </row>
        <row r="5392">
          <cell r="A5392" t="str">
            <v>Tex_all-BOP EAST-Regional Connector-All</v>
          </cell>
          <cell r="B5392" t="str">
            <v>Tex_all</v>
          </cell>
          <cell r="C5392">
            <v>2015</v>
          </cell>
          <cell r="D5392" t="str">
            <v>BOP EAST</v>
          </cell>
          <cell r="E5392" t="str">
            <v>Regional Connector</v>
          </cell>
          <cell r="F5392" t="str">
            <v>All</v>
          </cell>
          <cell r="G5392">
            <v>0.104966576432</v>
          </cell>
        </row>
        <row r="5393">
          <cell r="A5393" t="str">
            <v>Tex_all-BOP EAST-Regional Connector-R</v>
          </cell>
          <cell r="B5393" t="str">
            <v>Tex_all</v>
          </cell>
          <cell r="C5393">
            <v>2015</v>
          </cell>
          <cell r="D5393" t="str">
            <v>BOP EAST</v>
          </cell>
          <cell r="E5393" t="str">
            <v>Regional Connector</v>
          </cell>
          <cell r="F5393" t="str">
            <v>R</v>
          </cell>
          <cell r="G5393">
            <v>5.2070935491000003E-2</v>
          </cell>
        </row>
        <row r="5394">
          <cell r="A5394" t="str">
            <v>Tex_all-BOP EAST-Regional Connector-U</v>
          </cell>
          <cell r="B5394" t="str">
            <v>Tex_all</v>
          </cell>
          <cell r="C5394">
            <v>2015</v>
          </cell>
          <cell r="D5394" t="str">
            <v>BOP EAST</v>
          </cell>
          <cell r="E5394" t="str">
            <v>Regional Connector</v>
          </cell>
          <cell r="F5394" t="str">
            <v>U</v>
          </cell>
          <cell r="G5394">
            <v>0.79028527370799995</v>
          </cell>
        </row>
        <row r="5395">
          <cell r="A5395" t="str">
            <v>Tex_all-BOP EAST-Regional Distributor-All</v>
          </cell>
          <cell r="B5395" t="str">
            <v>Tex_all</v>
          </cell>
          <cell r="C5395">
            <v>2015</v>
          </cell>
          <cell r="D5395" t="str">
            <v>BOP EAST</v>
          </cell>
          <cell r="E5395" t="str">
            <v>Regional Distributor</v>
          </cell>
          <cell r="F5395" t="str">
            <v>All</v>
          </cell>
          <cell r="G5395">
            <v>8.4798994973999994E-2</v>
          </cell>
        </row>
        <row r="5396">
          <cell r="A5396" t="str">
            <v>Tex_all-BOP EAST-Regional Distributor-R</v>
          </cell>
          <cell r="B5396" t="str">
            <v>Tex_all</v>
          </cell>
          <cell r="C5396">
            <v>2015</v>
          </cell>
          <cell r="D5396" t="str">
            <v>BOP EAST</v>
          </cell>
          <cell r="E5396" t="str">
            <v>Regional Distributor</v>
          </cell>
          <cell r="F5396" t="str">
            <v>R</v>
          </cell>
          <cell r="G5396">
            <v>5.0227698900999998E-2</v>
          </cell>
        </row>
        <row r="5397">
          <cell r="A5397" t="str">
            <v>Tex_all-BOP EAST-Regional Distributor-U</v>
          </cell>
          <cell r="B5397" t="str">
            <v>Tex_all</v>
          </cell>
          <cell r="C5397">
            <v>2015</v>
          </cell>
          <cell r="D5397" t="str">
            <v>BOP EAST</v>
          </cell>
          <cell r="E5397" t="str">
            <v>Regional Distributor</v>
          </cell>
          <cell r="F5397" t="str">
            <v>U</v>
          </cell>
          <cell r="G5397">
            <v>0.60728744939199997</v>
          </cell>
        </row>
        <row r="5398">
          <cell r="A5398" t="str">
            <v>Tex_all-BOP WEST-All-All</v>
          </cell>
          <cell r="B5398" t="str">
            <v>Tex_all</v>
          </cell>
          <cell r="C5398">
            <v>2015</v>
          </cell>
          <cell r="D5398" t="str">
            <v>BOP WEST</v>
          </cell>
          <cell r="E5398" t="str">
            <v>All</v>
          </cell>
          <cell r="F5398" t="str">
            <v>All</v>
          </cell>
          <cell r="G5398">
            <v>0.56652806652800003</v>
          </cell>
        </row>
        <row r="5399">
          <cell r="A5399" t="str">
            <v>Tex_all-BOP WEST-All-R</v>
          </cell>
          <cell r="B5399" t="str">
            <v>Tex_all</v>
          </cell>
          <cell r="C5399">
            <v>2015</v>
          </cell>
          <cell r="D5399" t="str">
            <v>BOP WEST</v>
          </cell>
          <cell r="E5399" t="str">
            <v>All</v>
          </cell>
          <cell r="F5399" t="str">
            <v>R</v>
          </cell>
          <cell r="G5399">
            <v>0.26017029328199998</v>
          </cell>
        </row>
        <row r="5400">
          <cell r="A5400" t="str">
            <v>Tex_all-BOP WEST-All-U</v>
          </cell>
          <cell r="B5400" t="str">
            <v>Tex_all</v>
          </cell>
          <cell r="C5400">
            <v>2015</v>
          </cell>
          <cell r="D5400" t="str">
            <v>BOP WEST</v>
          </cell>
          <cell r="E5400" t="str">
            <v>All</v>
          </cell>
          <cell r="F5400" t="str">
            <v>U</v>
          </cell>
          <cell r="G5400">
            <v>6.6763425253989999</v>
          </cell>
        </row>
        <row r="5401">
          <cell r="A5401" t="str">
            <v>Tex_all-BOP WEST-High Volume-All</v>
          </cell>
          <cell r="B5401" t="str">
            <v>Tex_all</v>
          </cell>
          <cell r="C5401">
            <v>2015</v>
          </cell>
          <cell r="D5401" t="str">
            <v>BOP WEST</v>
          </cell>
          <cell r="E5401" t="str">
            <v>High Volume</v>
          </cell>
          <cell r="F5401" t="str">
            <v>All</v>
          </cell>
          <cell r="G5401">
            <v>1.8388210302700001</v>
          </cell>
        </row>
        <row r="5402">
          <cell r="A5402" t="str">
            <v>Tex_all-BOP WEST-High Volume-R</v>
          </cell>
          <cell r="B5402" t="str">
            <v>Tex_all</v>
          </cell>
          <cell r="C5402">
            <v>2015</v>
          </cell>
          <cell r="D5402" t="str">
            <v>BOP WEST</v>
          </cell>
          <cell r="E5402" t="str">
            <v>High Volume</v>
          </cell>
          <cell r="F5402" t="str">
            <v>R</v>
          </cell>
          <cell r="G5402">
            <v>0.72700296735900005</v>
          </cell>
        </row>
        <row r="5403">
          <cell r="A5403" t="str">
            <v>Tex_all-BOP WEST-High Volume-U</v>
          </cell>
          <cell r="B5403" t="str">
            <v>Tex_all</v>
          </cell>
          <cell r="C5403">
            <v>2015</v>
          </cell>
          <cell r="D5403" t="str">
            <v>BOP WEST</v>
          </cell>
          <cell r="E5403" t="str">
            <v>High Volume</v>
          </cell>
          <cell r="F5403" t="str">
            <v>U</v>
          </cell>
          <cell r="G5403">
            <v>11.300505050505</v>
          </cell>
        </row>
        <row r="5404">
          <cell r="A5404" t="str">
            <v>Tex_all-BOP WEST-Regional Connector-All</v>
          </cell>
          <cell r="B5404" t="str">
            <v>Tex_all</v>
          </cell>
          <cell r="C5404">
            <v>2015</v>
          </cell>
          <cell r="D5404" t="str">
            <v>BOP WEST</v>
          </cell>
          <cell r="E5404" t="str">
            <v>Regional Connector</v>
          </cell>
          <cell r="F5404" t="str">
            <v>All</v>
          </cell>
          <cell r="G5404">
            <v>0.194805194805</v>
          </cell>
        </row>
        <row r="5405">
          <cell r="A5405" t="str">
            <v>Tex_all-BOP WEST-Regional Connector-R</v>
          </cell>
          <cell r="B5405" t="str">
            <v>Tex_all</v>
          </cell>
          <cell r="C5405">
            <v>2015</v>
          </cell>
          <cell r="D5405" t="str">
            <v>BOP WEST</v>
          </cell>
          <cell r="E5405" t="str">
            <v>Regional Connector</v>
          </cell>
          <cell r="F5405" t="str">
            <v>R</v>
          </cell>
          <cell r="G5405">
            <v>0.194805194805</v>
          </cell>
        </row>
        <row r="5406">
          <cell r="A5406" t="str">
            <v>Tex_all-BOP WEST-Regional Distributor-All</v>
          </cell>
          <cell r="B5406" t="str">
            <v>Tex_all</v>
          </cell>
          <cell r="C5406">
            <v>2015</v>
          </cell>
          <cell r="D5406" t="str">
            <v>BOP WEST</v>
          </cell>
          <cell r="E5406" t="str">
            <v>Regional Distributor</v>
          </cell>
          <cell r="F5406" t="str">
            <v>All</v>
          </cell>
          <cell r="G5406">
            <v>0.139054429876</v>
          </cell>
        </row>
        <row r="5407">
          <cell r="A5407" t="str">
            <v>Tex_all-BOP WEST-Regional Distributor-R</v>
          </cell>
          <cell r="B5407" t="str">
            <v>Tex_all</v>
          </cell>
          <cell r="C5407">
            <v>2015</v>
          </cell>
          <cell r="D5407" t="str">
            <v>BOP WEST</v>
          </cell>
          <cell r="E5407" t="str">
            <v>Regional Distributor</v>
          </cell>
          <cell r="F5407" t="str">
            <v>R</v>
          </cell>
          <cell r="G5407">
            <v>0.139054429876</v>
          </cell>
        </row>
        <row r="5408">
          <cell r="A5408" t="str">
            <v>Tex_all-BOP WEST-Regional Strategic-All</v>
          </cell>
          <cell r="B5408" t="str">
            <v>Tex_all</v>
          </cell>
          <cell r="C5408">
            <v>2015</v>
          </cell>
          <cell r="D5408" t="str">
            <v>BOP WEST</v>
          </cell>
          <cell r="E5408" t="str">
            <v>Regional Strategic</v>
          </cell>
          <cell r="F5408" t="str">
            <v>All</v>
          </cell>
          <cell r="G5408">
            <v>8.4378013500000001E-2</v>
          </cell>
        </row>
        <row r="5409">
          <cell r="A5409" t="str">
            <v>Tex_all-BOP WEST-Regional Strategic-R</v>
          </cell>
          <cell r="B5409" t="str">
            <v>Tex_all</v>
          </cell>
          <cell r="C5409">
            <v>2015</v>
          </cell>
          <cell r="D5409" t="str">
            <v>BOP WEST</v>
          </cell>
          <cell r="E5409" t="str">
            <v>Regional Strategic</v>
          </cell>
          <cell r="F5409" t="str">
            <v>R</v>
          </cell>
          <cell r="G5409">
            <v>6.7465002529000007E-2</v>
          </cell>
        </row>
        <row r="5410">
          <cell r="A5410" t="str">
            <v>Tex_all-BOP WEST-Regional Strategic-U</v>
          </cell>
          <cell r="B5410" t="str">
            <v>Tex_all</v>
          </cell>
          <cell r="C5410">
            <v>2015</v>
          </cell>
          <cell r="D5410" t="str">
            <v>BOP WEST</v>
          </cell>
          <cell r="E5410" t="str">
            <v>Regional Strategic</v>
          </cell>
          <cell r="F5410" t="str">
            <v>U</v>
          </cell>
          <cell r="G5410">
            <v>0.426621160409</v>
          </cell>
        </row>
        <row r="5411">
          <cell r="A5411" t="str">
            <v>Tex_all-CENTRAL WAIKATO-All-All</v>
          </cell>
          <cell r="B5411" t="str">
            <v>Tex_all</v>
          </cell>
          <cell r="C5411">
            <v>2015</v>
          </cell>
          <cell r="D5411" t="str">
            <v>CENTRAL WAIKATO</v>
          </cell>
          <cell r="E5411" t="str">
            <v>All</v>
          </cell>
          <cell r="F5411" t="str">
            <v>All</v>
          </cell>
          <cell r="G5411">
            <v>0</v>
          </cell>
        </row>
        <row r="5412">
          <cell r="A5412" t="str">
            <v>Tex_all-CENTRAL WAIKATO-All-All</v>
          </cell>
          <cell r="B5412" t="str">
            <v>Tex_all</v>
          </cell>
          <cell r="C5412">
            <v>2015</v>
          </cell>
          <cell r="D5412" t="str">
            <v>CENTRAL WAIKATO</v>
          </cell>
          <cell r="E5412" t="str">
            <v>All</v>
          </cell>
          <cell r="F5412" t="str">
            <v>All</v>
          </cell>
          <cell r="G5412">
            <v>0.203523412146</v>
          </cell>
        </row>
        <row r="5413">
          <cell r="A5413" t="str">
            <v>Tex_all-CENTRAL WAIKATO-All-R</v>
          </cell>
          <cell r="B5413" t="str">
            <v>Tex_all</v>
          </cell>
          <cell r="C5413">
            <v>2015</v>
          </cell>
          <cell r="D5413" t="str">
            <v>CENTRAL WAIKATO</v>
          </cell>
          <cell r="E5413" t="str">
            <v>All</v>
          </cell>
          <cell r="F5413" t="str">
            <v>R</v>
          </cell>
          <cell r="G5413">
            <v>0</v>
          </cell>
        </row>
        <row r="5414">
          <cell r="A5414" t="str">
            <v>Tex_all-CENTRAL WAIKATO-All-R</v>
          </cell>
          <cell r="B5414" t="str">
            <v>Tex_all</v>
          </cell>
          <cell r="C5414">
            <v>2015</v>
          </cell>
          <cell r="D5414" t="str">
            <v>CENTRAL WAIKATO</v>
          </cell>
          <cell r="E5414" t="str">
            <v>All</v>
          </cell>
          <cell r="F5414" t="str">
            <v>R</v>
          </cell>
          <cell r="G5414">
            <v>3.8604821742000001E-2</v>
          </cell>
        </row>
        <row r="5415">
          <cell r="A5415" t="str">
            <v>Tex_all-CENTRAL WAIKATO-All-U</v>
          </cell>
          <cell r="B5415" t="str">
            <v>Tex_all</v>
          </cell>
          <cell r="C5415">
            <v>2015</v>
          </cell>
          <cell r="D5415" t="str">
            <v>CENTRAL WAIKATO</v>
          </cell>
          <cell r="E5415" t="str">
            <v>All</v>
          </cell>
          <cell r="F5415" t="str">
            <v>U</v>
          </cell>
          <cell r="G5415">
            <v>4.2374881964110003</v>
          </cell>
        </row>
        <row r="5416">
          <cell r="A5416" t="str">
            <v>Tex_all-CENTRAL WAIKATO-High Volume-All</v>
          </cell>
          <cell r="B5416" t="str">
            <v>Tex_all</v>
          </cell>
          <cell r="C5416">
            <v>2015</v>
          </cell>
          <cell r="D5416" t="str">
            <v>CENTRAL WAIKATO</v>
          </cell>
          <cell r="E5416" t="str">
            <v>High Volume</v>
          </cell>
          <cell r="F5416" t="str">
            <v>All</v>
          </cell>
          <cell r="G5416">
            <v>0.88050314465400004</v>
          </cell>
        </row>
        <row r="5417">
          <cell r="A5417" t="str">
            <v>Tex_all-CENTRAL WAIKATO-High Volume-R</v>
          </cell>
          <cell r="B5417" t="str">
            <v>Tex_all</v>
          </cell>
          <cell r="C5417">
            <v>2015</v>
          </cell>
          <cell r="D5417" t="str">
            <v>CENTRAL WAIKATO</v>
          </cell>
          <cell r="E5417" t="str">
            <v>High Volume</v>
          </cell>
          <cell r="F5417" t="str">
            <v>R</v>
          </cell>
          <cell r="G5417">
            <v>5.6227910462999998E-2</v>
          </cell>
        </row>
        <row r="5418">
          <cell r="A5418" t="str">
            <v>Tex_all-CENTRAL WAIKATO-High Volume-U</v>
          </cell>
          <cell r="B5418" t="str">
            <v>Tex_all</v>
          </cell>
          <cell r="C5418">
            <v>2015</v>
          </cell>
          <cell r="D5418" t="str">
            <v>CENTRAL WAIKATO</v>
          </cell>
          <cell r="E5418" t="str">
            <v>High Volume</v>
          </cell>
          <cell r="F5418" t="str">
            <v>U</v>
          </cell>
          <cell r="G5418">
            <v>8.5921843687369996</v>
          </cell>
        </row>
        <row r="5419">
          <cell r="A5419" t="str">
            <v>Tex_all-CENTRAL WAIKATO-National Strategic-All</v>
          </cell>
          <cell r="B5419" t="str">
            <v>Tex_all</v>
          </cell>
          <cell r="C5419">
            <v>2015</v>
          </cell>
          <cell r="D5419" t="str">
            <v>CENTRAL WAIKATO</v>
          </cell>
          <cell r="E5419" t="str">
            <v>National Strategic</v>
          </cell>
          <cell r="F5419" t="str">
            <v>All</v>
          </cell>
          <cell r="G5419">
            <v>8.7630031659000004E-2</v>
          </cell>
        </row>
        <row r="5420">
          <cell r="A5420" t="str">
            <v>Tex_all-CENTRAL WAIKATO-National Strategic-R</v>
          </cell>
          <cell r="B5420" t="str">
            <v>Tex_all</v>
          </cell>
          <cell r="C5420">
            <v>2015</v>
          </cell>
          <cell r="D5420" t="str">
            <v>CENTRAL WAIKATO</v>
          </cell>
          <cell r="E5420" t="str">
            <v>National Strategic</v>
          </cell>
          <cell r="F5420" t="str">
            <v>R</v>
          </cell>
          <cell r="G5420">
            <v>9.5490389354000005E-2</v>
          </cell>
        </row>
        <row r="5421">
          <cell r="A5421" t="str">
            <v>Tex_all-CENTRAL WAIKATO-National Strategic-U</v>
          </cell>
          <cell r="B5421" t="str">
            <v>Tex_all</v>
          </cell>
          <cell r="C5421">
            <v>2015</v>
          </cell>
          <cell r="D5421" t="str">
            <v>CENTRAL WAIKATO</v>
          </cell>
          <cell r="E5421" t="str">
            <v>National Strategic</v>
          </cell>
          <cell r="F5421" t="str">
            <v>U</v>
          </cell>
          <cell r="G5421">
            <v>0</v>
          </cell>
        </row>
        <row r="5422">
          <cell r="A5422" t="str">
            <v>Tex_all-CENTRAL WAIKATO-Regional Connector-All</v>
          </cell>
          <cell r="B5422" t="str">
            <v>Tex_all</v>
          </cell>
          <cell r="C5422">
            <v>2015</v>
          </cell>
          <cell r="D5422" t="str">
            <v>CENTRAL WAIKATO</v>
          </cell>
          <cell r="E5422" t="str">
            <v>Regional Connector</v>
          </cell>
          <cell r="F5422" t="str">
            <v>All</v>
          </cell>
          <cell r="G5422">
            <v>0</v>
          </cell>
        </row>
        <row r="5423">
          <cell r="A5423" t="str">
            <v>Tex_all-CENTRAL WAIKATO-Regional Connector-All</v>
          </cell>
          <cell r="B5423" t="str">
            <v>Tex_all</v>
          </cell>
          <cell r="C5423">
            <v>2015</v>
          </cell>
          <cell r="D5423" t="str">
            <v>CENTRAL WAIKATO</v>
          </cell>
          <cell r="E5423" t="str">
            <v>Regional Connector</v>
          </cell>
          <cell r="F5423" t="str">
            <v>All</v>
          </cell>
          <cell r="G5423">
            <v>0</v>
          </cell>
        </row>
        <row r="5424">
          <cell r="A5424" t="str">
            <v>Tex_all-CENTRAL WAIKATO-Regional Connector-R</v>
          </cell>
          <cell r="B5424" t="str">
            <v>Tex_all</v>
          </cell>
          <cell r="C5424">
            <v>2015</v>
          </cell>
          <cell r="D5424" t="str">
            <v>CENTRAL WAIKATO</v>
          </cell>
          <cell r="E5424" t="str">
            <v>Regional Connector</v>
          </cell>
          <cell r="F5424" t="str">
            <v>R</v>
          </cell>
          <cell r="G5424">
            <v>0</v>
          </cell>
        </row>
        <row r="5425">
          <cell r="A5425" t="str">
            <v>Tex_all-CENTRAL WAIKATO-Regional Connector-R</v>
          </cell>
          <cell r="B5425" t="str">
            <v>Tex_all</v>
          </cell>
          <cell r="C5425">
            <v>2015</v>
          </cell>
          <cell r="D5425" t="str">
            <v>CENTRAL WAIKATO</v>
          </cell>
          <cell r="E5425" t="str">
            <v>Regional Connector</v>
          </cell>
          <cell r="F5425" t="str">
            <v>R</v>
          </cell>
          <cell r="G5425">
            <v>0</v>
          </cell>
        </row>
        <row r="5426">
          <cell r="A5426" t="str">
            <v>Tex_all-CENTRAL WAIKATO-Regional Connector-U</v>
          </cell>
          <cell r="B5426" t="str">
            <v>Tex_all</v>
          </cell>
          <cell r="C5426">
            <v>2015</v>
          </cell>
          <cell r="D5426" t="str">
            <v>CENTRAL WAIKATO</v>
          </cell>
          <cell r="E5426" t="str">
            <v>Regional Connector</v>
          </cell>
          <cell r="F5426" t="str">
            <v>U</v>
          </cell>
          <cell r="G5426">
            <v>0</v>
          </cell>
        </row>
        <row r="5427">
          <cell r="A5427" t="str">
            <v>Tex_all-CENTRAL WAIKATO-Regional Distributor-All</v>
          </cell>
          <cell r="B5427" t="str">
            <v>Tex_all</v>
          </cell>
          <cell r="C5427">
            <v>2015</v>
          </cell>
          <cell r="D5427" t="str">
            <v>CENTRAL WAIKATO</v>
          </cell>
          <cell r="E5427" t="str">
            <v>Regional Distributor</v>
          </cell>
          <cell r="F5427" t="str">
            <v>All</v>
          </cell>
          <cell r="G5427">
            <v>2.4232633279E-2</v>
          </cell>
        </row>
        <row r="5428">
          <cell r="A5428" t="str">
            <v>Tex_all-CENTRAL WAIKATO-Regional Distributor-R</v>
          </cell>
          <cell r="B5428" t="str">
            <v>Tex_all</v>
          </cell>
          <cell r="C5428">
            <v>2015</v>
          </cell>
          <cell r="D5428" t="str">
            <v>CENTRAL WAIKATO</v>
          </cell>
          <cell r="E5428" t="str">
            <v>Regional Distributor</v>
          </cell>
          <cell r="F5428" t="str">
            <v>R</v>
          </cell>
          <cell r="G5428">
            <v>7.0392791769999996E-3</v>
          </cell>
        </row>
        <row r="5429">
          <cell r="A5429" t="str">
            <v>Tex_all-CENTRAL WAIKATO-Regional Distributor-U</v>
          </cell>
          <cell r="B5429" t="str">
            <v>Tex_all</v>
          </cell>
          <cell r="C5429">
            <v>2015</v>
          </cell>
          <cell r="D5429" t="str">
            <v>CENTRAL WAIKATO</v>
          </cell>
          <cell r="E5429" t="str">
            <v>Regional Distributor</v>
          </cell>
          <cell r="F5429" t="str">
            <v>U</v>
          </cell>
          <cell r="G5429">
            <v>1.053370786516</v>
          </cell>
        </row>
        <row r="5430">
          <cell r="A5430" t="str">
            <v>Tex_all-CENTRAL WAIKATO-Regional Strategic-All</v>
          </cell>
          <cell r="B5430" t="str">
            <v>Tex_all</v>
          </cell>
          <cell r="C5430">
            <v>2015</v>
          </cell>
          <cell r="D5430" t="str">
            <v>CENTRAL WAIKATO</v>
          </cell>
          <cell r="E5430" t="str">
            <v>Regional Strategic</v>
          </cell>
          <cell r="F5430" t="str">
            <v>All</v>
          </cell>
          <cell r="G5430">
            <v>5.0556117290000001E-2</v>
          </cell>
        </row>
        <row r="5431">
          <cell r="A5431" t="str">
            <v>Tex_all-CENTRAL WAIKATO-Regional Strategic-R</v>
          </cell>
          <cell r="B5431" t="str">
            <v>Tex_all</v>
          </cell>
          <cell r="C5431">
            <v>2015</v>
          </cell>
          <cell r="D5431" t="str">
            <v>CENTRAL WAIKATO</v>
          </cell>
          <cell r="E5431" t="str">
            <v>Regional Strategic</v>
          </cell>
          <cell r="F5431" t="str">
            <v>R</v>
          </cell>
          <cell r="G5431">
            <v>4.8289183222000001E-2</v>
          </cell>
        </row>
        <row r="5432">
          <cell r="A5432" t="str">
            <v>Tex_all-CENTRAL WAIKATO-Regional Strategic-U</v>
          </cell>
          <cell r="B5432" t="str">
            <v>Tex_all</v>
          </cell>
          <cell r="C5432">
            <v>2015</v>
          </cell>
          <cell r="D5432" t="str">
            <v>CENTRAL WAIKATO</v>
          </cell>
          <cell r="E5432" t="str">
            <v>Regional Strategic</v>
          </cell>
          <cell r="F5432" t="str">
            <v>U</v>
          </cell>
          <cell r="G5432">
            <v>0</v>
          </cell>
        </row>
        <row r="5433">
          <cell r="A5433" t="str">
            <v>Tex_all-COASTAL OTAGO-All-All</v>
          </cell>
          <cell r="B5433" t="str">
            <v>Tex_all</v>
          </cell>
          <cell r="C5433">
            <v>2015</v>
          </cell>
          <cell r="D5433" t="str">
            <v>COASTAL OTAGO</v>
          </cell>
          <cell r="E5433" t="str">
            <v>All</v>
          </cell>
          <cell r="F5433" t="str">
            <v>All</v>
          </cell>
          <cell r="G5433">
            <v>2.5605674576399999</v>
          </cell>
        </row>
        <row r="5434">
          <cell r="A5434" t="str">
            <v>Tex_all-COASTAL OTAGO-All-R</v>
          </cell>
          <cell r="B5434" t="str">
            <v>Tex_all</v>
          </cell>
          <cell r="C5434">
            <v>2015</v>
          </cell>
          <cell r="D5434" t="str">
            <v>COASTAL OTAGO</v>
          </cell>
          <cell r="E5434" t="str">
            <v>All</v>
          </cell>
          <cell r="F5434" t="str">
            <v>R</v>
          </cell>
          <cell r="G5434">
            <v>0.371731358347</v>
          </cell>
        </row>
        <row r="5435">
          <cell r="A5435" t="str">
            <v>Tex_all-COASTAL OTAGO-All-U</v>
          </cell>
          <cell r="B5435" t="str">
            <v>Tex_all</v>
          </cell>
          <cell r="C5435">
            <v>2015</v>
          </cell>
          <cell r="D5435" t="str">
            <v>COASTAL OTAGO</v>
          </cell>
          <cell r="E5435" t="str">
            <v>All</v>
          </cell>
          <cell r="F5435" t="str">
            <v>U</v>
          </cell>
          <cell r="G5435">
            <v>28.249082415749001</v>
          </cell>
        </row>
        <row r="5436">
          <cell r="A5436" t="str">
            <v>Tex_all-COASTAL OTAGO-National Strategic-All</v>
          </cell>
          <cell r="B5436" t="str">
            <v>Tex_all</v>
          </cell>
          <cell r="C5436">
            <v>2015</v>
          </cell>
          <cell r="D5436" t="str">
            <v>COASTAL OTAGO</v>
          </cell>
          <cell r="E5436" t="str">
            <v>National Strategic</v>
          </cell>
          <cell r="F5436" t="str">
            <v>All</v>
          </cell>
          <cell r="G5436">
            <v>7.0877204861690002</v>
          </cell>
        </row>
        <row r="5437">
          <cell r="A5437" t="str">
            <v>Tex_all-COASTAL OTAGO-National Strategic-R</v>
          </cell>
          <cell r="B5437" t="str">
            <v>Tex_all</v>
          </cell>
          <cell r="C5437">
            <v>2015</v>
          </cell>
          <cell r="D5437" t="str">
            <v>COASTAL OTAGO</v>
          </cell>
          <cell r="E5437" t="str">
            <v>National Strategic</v>
          </cell>
          <cell r="F5437" t="str">
            <v>R</v>
          </cell>
          <cell r="G5437">
            <v>0.39472629638500001</v>
          </cell>
        </row>
        <row r="5438">
          <cell r="A5438" t="str">
            <v>Tex_all-COASTAL OTAGO-National Strategic-U</v>
          </cell>
          <cell r="B5438" t="str">
            <v>Tex_all</v>
          </cell>
          <cell r="C5438">
            <v>2015</v>
          </cell>
          <cell r="D5438" t="str">
            <v>COASTAL OTAGO</v>
          </cell>
          <cell r="E5438" t="str">
            <v>National Strategic</v>
          </cell>
          <cell r="F5438" t="str">
            <v>U</v>
          </cell>
          <cell r="G5438">
            <v>43.530438577350999</v>
          </cell>
        </row>
        <row r="5439">
          <cell r="A5439" t="str">
            <v>Tex_all-COASTAL OTAGO-Regional Connector-All</v>
          </cell>
          <cell r="B5439" t="str">
            <v>Tex_all</v>
          </cell>
          <cell r="C5439">
            <v>2015</v>
          </cell>
          <cell r="D5439" t="str">
            <v>COASTAL OTAGO</v>
          </cell>
          <cell r="E5439" t="str">
            <v>Regional Connector</v>
          </cell>
          <cell r="F5439" t="str">
            <v>All</v>
          </cell>
          <cell r="G5439">
            <v>0.45700744752799999</v>
          </cell>
        </row>
        <row r="5440">
          <cell r="A5440" t="str">
            <v>Tex_all-COASTAL OTAGO-Regional Connector-R</v>
          </cell>
          <cell r="B5440" t="str">
            <v>Tex_all</v>
          </cell>
          <cell r="C5440">
            <v>2015</v>
          </cell>
          <cell r="D5440" t="str">
            <v>COASTAL OTAGO</v>
          </cell>
          <cell r="E5440" t="str">
            <v>Regional Connector</v>
          </cell>
          <cell r="F5440" t="str">
            <v>R</v>
          </cell>
          <cell r="G5440">
            <v>0.34045854163</v>
          </cell>
        </row>
        <row r="5441">
          <cell r="A5441" t="str">
            <v>Tex_all-COASTAL OTAGO-Regional Connector-U</v>
          </cell>
          <cell r="B5441" t="str">
            <v>Tex_all</v>
          </cell>
          <cell r="C5441">
            <v>2015</v>
          </cell>
          <cell r="D5441" t="str">
            <v>COASTAL OTAGO</v>
          </cell>
          <cell r="E5441" t="str">
            <v>Regional Connector</v>
          </cell>
          <cell r="F5441" t="str">
            <v>U</v>
          </cell>
          <cell r="G5441">
            <v>6.7757009345789996</v>
          </cell>
        </row>
        <row r="5442">
          <cell r="A5442" t="str">
            <v>Tex_all-COASTAL OTAGO-Regional Distributor-All</v>
          </cell>
          <cell r="B5442" t="str">
            <v>Tex_all</v>
          </cell>
          <cell r="C5442">
            <v>2015</v>
          </cell>
          <cell r="D5442" t="str">
            <v>COASTAL OTAGO</v>
          </cell>
          <cell r="E5442" t="str">
            <v>Regional Distributor</v>
          </cell>
          <cell r="F5442" t="str">
            <v>All</v>
          </cell>
          <cell r="G5442">
            <v>1.015942099858</v>
          </cell>
        </row>
        <row r="5443">
          <cell r="A5443" t="str">
            <v>Tex_all-COASTAL OTAGO-Regional Distributor-R</v>
          </cell>
          <cell r="B5443" t="str">
            <v>Tex_all</v>
          </cell>
          <cell r="C5443">
            <v>2015</v>
          </cell>
          <cell r="D5443" t="str">
            <v>COASTAL OTAGO</v>
          </cell>
          <cell r="E5443" t="str">
            <v>Regional Distributor</v>
          </cell>
          <cell r="F5443" t="str">
            <v>R</v>
          </cell>
          <cell r="G5443">
            <v>0.32339385297000001</v>
          </cell>
        </row>
        <row r="5444">
          <cell r="A5444" t="str">
            <v>Tex_all-COASTAL OTAGO-Regional Distributor-U</v>
          </cell>
          <cell r="B5444" t="str">
            <v>Tex_all</v>
          </cell>
          <cell r="C5444">
            <v>2015</v>
          </cell>
          <cell r="D5444" t="str">
            <v>COASTAL OTAGO</v>
          </cell>
          <cell r="E5444" t="str">
            <v>Regional Distributor</v>
          </cell>
          <cell r="F5444" t="str">
            <v>U</v>
          </cell>
          <cell r="G5444">
            <v>17.732022126613</v>
          </cell>
        </row>
        <row r="5445">
          <cell r="A5445" t="str">
            <v>Tex_all-COASTAL OTAGO-Regional Strategic-All</v>
          </cell>
          <cell r="B5445" t="str">
            <v>Tex_all</v>
          </cell>
          <cell r="C5445">
            <v>2015</v>
          </cell>
          <cell r="D5445" t="str">
            <v>COASTAL OTAGO</v>
          </cell>
          <cell r="E5445" t="str">
            <v>Regional Strategic</v>
          </cell>
          <cell r="F5445" t="str">
            <v>All</v>
          </cell>
          <cell r="G5445">
            <v>3.1525125287820002</v>
          </cell>
        </row>
        <row r="5446">
          <cell r="A5446" t="str">
            <v>Tex_all-COASTAL OTAGO-Regional Strategic-R</v>
          </cell>
          <cell r="B5446" t="str">
            <v>Tex_all</v>
          </cell>
          <cell r="C5446">
            <v>2015</v>
          </cell>
          <cell r="D5446" t="str">
            <v>COASTAL OTAGO</v>
          </cell>
          <cell r="E5446" t="str">
            <v>Regional Strategic</v>
          </cell>
          <cell r="F5446" t="str">
            <v>R</v>
          </cell>
          <cell r="G5446">
            <v>0.51181871459200001</v>
          </cell>
        </row>
        <row r="5447">
          <cell r="A5447" t="str">
            <v>Tex_all-COASTAL OTAGO-Regional Strategic-U</v>
          </cell>
          <cell r="B5447" t="str">
            <v>Tex_all</v>
          </cell>
          <cell r="C5447">
            <v>2015</v>
          </cell>
          <cell r="D5447" t="str">
            <v>COASTAL OTAGO</v>
          </cell>
          <cell r="E5447" t="str">
            <v>Regional Strategic</v>
          </cell>
          <cell r="F5447" t="str">
            <v>U</v>
          </cell>
          <cell r="G5447">
            <v>20.320040640081</v>
          </cell>
        </row>
        <row r="5448">
          <cell r="A5448" t="str">
            <v>Tex_all-EAST WAIKATO-All-All</v>
          </cell>
          <cell r="B5448" t="str">
            <v>Tex_all</v>
          </cell>
          <cell r="C5448">
            <v>2015</v>
          </cell>
          <cell r="D5448" t="str">
            <v>EAST WAIKATO</v>
          </cell>
          <cell r="E5448" t="str">
            <v>All</v>
          </cell>
          <cell r="F5448" t="str">
            <v>All</v>
          </cell>
          <cell r="G5448">
            <v>0.58560027625300004</v>
          </cell>
        </row>
        <row r="5449">
          <cell r="A5449" t="str">
            <v>Tex_all-EAST WAIKATO-All-R</v>
          </cell>
          <cell r="B5449" t="str">
            <v>Tex_all</v>
          </cell>
          <cell r="C5449">
            <v>2015</v>
          </cell>
          <cell r="D5449" t="str">
            <v>EAST WAIKATO</v>
          </cell>
          <cell r="E5449" t="str">
            <v>All</v>
          </cell>
          <cell r="F5449" t="str">
            <v>R</v>
          </cell>
          <cell r="G5449">
            <v>0.40387278282</v>
          </cell>
        </row>
        <row r="5450">
          <cell r="A5450" t="str">
            <v>Tex_all-EAST WAIKATO-All-U</v>
          </cell>
          <cell r="B5450" t="str">
            <v>Tex_all</v>
          </cell>
          <cell r="C5450">
            <v>2015</v>
          </cell>
          <cell r="D5450" t="str">
            <v>EAST WAIKATO</v>
          </cell>
          <cell r="E5450" t="str">
            <v>All</v>
          </cell>
          <cell r="F5450" t="str">
            <v>U</v>
          </cell>
          <cell r="G5450">
            <v>1.832855634333</v>
          </cell>
        </row>
        <row r="5451">
          <cell r="A5451" t="str">
            <v>Tex_all-EAST WAIKATO-High Volume-All</v>
          </cell>
          <cell r="B5451" t="str">
            <v>Tex_all</v>
          </cell>
          <cell r="C5451">
            <v>2015</v>
          </cell>
          <cell r="D5451" t="str">
            <v>EAST WAIKATO</v>
          </cell>
          <cell r="E5451" t="str">
            <v>High Volume</v>
          </cell>
          <cell r="F5451" t="str">
            <v>All</v>
          </cell>
          <cell r="G5451">
            <v>4.6831955922860002</v>
          </cell>
        </row>
        <row r="5452">
          <cell r="A5452" t="str">
            <v>Tex_all-EAST WAIKATO-High Volume-R</v>
          </cell>
          <cell r="B5452" t="str">
            <v>Tex_all</v>
          </cell>
          <cell r="C5452">
            <v>2015</v>
          </cell>
          <cell r="D5452" t="str">
            <v>EAST WAIKATO</v>
          </cell>
          <cell r="E5452" t="str">
            <v>High Volume</v>
          </cell>
          <cell r="F5452" t="str">
            <v>R</v>
          </cell>
          <cell r="G5452">
            <v>4.6831955922860002</v>
          </cell>
        </row>
        <row r="5453">
          <cell r="A5453" t="str">
            <v>Tex_all-EAST WAIKATO-Regional Connector-All</v>
          </cell>
          <cell r="B5453" t="str">
            <v>Tex_all</v>
          </cell>
          <cell r="C5453">
            <v>2015</v>
          </cell>
          <cell r="D5453" t="str">
            <v>EAST WAIKATO</v>
          </cell>
          <cell r="E5453" t="str">
            <v>Regional Connector</v>
          </cell>
          <cell r="F5453" t="str">
            <v>All</v>
          </cell>
          <cell r="G5453">
            <v>0.50385229728400005</v>
          </cell>
        </row>
        <row r="5454">
          <cell r="A5454" t="str">
            <v>Tex_all-EAST WAIKATO-Regional Connector-R</v>
          </cell>
          <cell r="B5454" t="str">
            <v>Tex_all</v>
          </cell>
          <cell r="C5454">
            <v>2015</v>
          </cell>
          <cell r="D5454" t="str">
            <v>EAST WAIKATO</v>
          </cell>
          <cell r="E5454" t="str">
            <v>Regional Connector</v>
          </cell>
          <cell r="F5454" t="str">
            <v>R</v>
          </cell>
          <cell r="G5454">
            <v>0.318783717508</v>
          </cell>
        </row>
        <row r="5455">
          <cell r="A5455" t="str">
            <v>Tex_all-EAST WAIKATO-Regional Connector-U</v>
          </cell>
          <cell r="B5455" t="str">
            <v>Tex_all</v>
          </cell>
          <cell r="C5455">
            <v>2015</v>
          </cell>
          <cell r="D5455" t="str">
            <v>EAST WAIKATO</v>
          </cell>
          <cell r="E5455" t="str">
            <v>Regional Connector</v>
          </cell>
          <cell r="F5455" t="str">
            <v>U</v>
          </cell>
          <cell r="G5455">
            <v>1.6609880749570001</v>
          </cell>
        </row>
        <row r="5456">
          <cell r="A5456" t="str">
            <v>Tex_all-EAST WAIKATO-Regional Distributor-All</v>
          </cell>
          <cell r="B5456" t="str">
            <v>Tex_all</v>
          </cell>
          <cell r="C5456">
            <v>2015</v>
          </cell>
          <cell r="D5456" t="str">
            <v>EAST WAIKATO</v>
          </cell>
          <cell r="E5456" t="str">
            <v>Regional Distributor</v>
          </cell>
          <cell r="F5456" t="str">
            <v>All</v>
          </cell>
          <cell r="G5456">
            <v>0.42943876795399999</v>
          </cell>
        </row>
        <row r="5457">
          <cell r="A5457" t="str">
            <v>Tex_all-EAST WAIKATO-Regional Distributor-R</v>
          </cell>
          <cell r="B5457" t="str">
            <v>Tex_all</v>
          </cell>
          <cell r="C5457">
            <v>2015</v>
          </cell>
          <cell r="D5457" t="str">
            <v>EAST WAIKATO</v>
          </cell>
          <cell r="E5457" t="str">
            <v>Regional Distributor</v>
          </cell>
          <cell r="F5457" t="str">
            <v>R</v>
          </cell>
          <cell r="G5457">
            <v>0.24420198788899999</v>
          </cell>
        </row>
        <row r="5458">
          <cell r="A5458" t="str">
            <v>Tex_all-EAST WAIKATO-Regional Distributor-U</v>
          </cell>
          <cell r="B5458" t="str">
            <v>Tex_all</v>
          </cell>
          <cell r="C5458">
            <v>2015</v>
          </cell>
          <cell r="D5458" t="str">
            <v>EAST WAIKATO</v>
          </cell>
          <cell r="E5458" t="str">
            <v>Regional Distributor</v>
          </cell>
          <cell r="F5458" t="str">
            <v>U</v>
          </cell>
          <cell r="G5458">
            <v>1.6073374500540001</v>
          </cell>
        </row>
        <row r="5459">
          <cell r="A5459" t="str">
            <v>Tex_all-EAST WAIKATO-Regional Strategic-All</v>
          </cell>
          <cell r="B5459" t="str">
            <v>Tex_all</v>
          </cell>
          <cell r="C5459">
            <v>2015</v>
          </cell>
          <cell r="D5459" t="str">
            <v>EAST WAIKATO</v>
          </cell>
          <cell r="E5459" t="str">
            <v>Regional Strategic</v>
          </cell>
          <cell r="F5459" t="str">
            <v>All</v>
          </cell>
          <cell r="G5459">
            <v>0.78132927447900002</v>
          </cell>
        </row>
        <row r="5460">
          <cell r="A5460" t="str">
            <v>Tex_all-EAST WAIKATO-Regional Strategic-R</v>
          </cell>
          <cell r="B5460" t="str">
            <v>Tex_all</v>
          </cell>
          <cell r="C5460">
            <v>2015</v>
          </cell>
          <cell r="D5460" t="str">
            <v>EAST WAIKATO</v>
          </cell>
          <cell r="E5460" t="str">
            <v>Regional Strategic</v>
          </cell>
          <cell r="F5460" t="str">
            <v>R</v>
          </cell>
          <cell r="G5460">
            <v>0.54408795153599998</v>
          </cell>
        </row>
        <row r="5461">
          <cell r="A5461" t="str">
            <v>Tex_all-EAST WAIKATO-Regional Strategic-U</v>
          </cell>
          <cell r="B5461" t="str">
            <v>Tex_all</v>
          </cell>
          <cell r="C5461">
            <v>2015</v>
          </cell>
          <cell r="D5461" t="str">
            <v>EAST WAIKATO</v>
          </cell>
          <cell r="E5461" t="str">
            <v>Regional Strategic</v>
          </cell>
          <cell r="F5461" t="str">
            <v>U</v>
          </cell>
          <cell r="G5461">
            <v>3.0286928799139998</v>
          </cell>
        </row>
        <row r="5462">
          <cell r="A5462" t="str">
            <v>Tex_all-EAST WHANGANUI-All-All</v>
          </cell>
          <cell r="B5462" t="str">
            <v>Tex_all</v>
          </cell>
          <cell r="C5462">
            <v>2015</v>
          </cell>
          <cell r="D5462" t="str">
            <v>EAST WHANGANUI</v>
          </cell>
          <cell r="E5462" t="str">
            <v>All</v>
          </cell>
          <cell r="F5462" t="str">
            <v>All</v>
          </cell>
          <cell r="G5462">
            <v>5.3105616448999998E-2</v>
          </cell>
        </row>
        <row r="5463">
          <cell r="A5463" t="str">
            <v>Tex_all-EAST WHANGANUI-All-All</v>
          </cell>
          <cell r="B5463" t="str">
            <v>Tex_all</v>
          </cell>
          <cell r="C5463">
            <v>2015</v>
          </cell>
          <cell r="D5463" t="str">
            <v>EAST WHANGANUI</v>
          </cell>
          <cell r="E5463" t="str">
            <v>All</v>
          </cell>
          <cell r="F5463" t="str">
            <v>All</v>
          </cell>
          <cell r="G5463">
            <v>0.16034560441000001</v>
          </cell>
        </row>
        <row r="5464">
          <cell r="A5464" t="str">
            <v>Tex_all-EAST WHANGANUI-All-R</v>
          </cell>
          <cell r="B5464" t="str">
            <v>Tex_all</v>
          </cell>
          <cell r="C5464">
            <v>2015</v>
          </cell>
          <cell r="D5464" t="str">
            <v>EAST WHANGANUI</v>
          </cell>
          <cell r="E5464" t="str">
            <v>All</v>
          </cell>
          <cell r="F5464" t="str">
            <v>R</v>
          </cell>
          <cell r="G5464">
            <v>7.0303712030000002E-3</v>
          </cell>
        </row>
        <row r="5465">
          <cell r="A5465" t="str">
            <v>Tex_all-EAST WHANGANUI-All-R</v>
          </cell>
          <cell r="B5465" t="str">
            <v>Tex_all</v>
          </cell>
          <cell r="C5465">
            <v>2015</v>
          </cell>
          <cell r="D5465" t="str">
            <v>EAST WHANGANUI</v>
          </cell>
          <cell r="E5465" t="str">
            <v>All</v>
          </cell>
          <cell r="F5465" t="str">
            <v>R</v>
          </cell>
          <cell r="G5465">
            <v>3.5567949008999997E-2</v>
          </cell>
        </row>
        <row r="5466">
          <cell r="A5466" t="str">
            <v>Tex_all-EAST WHANGANUI-All-U</v>
          </cell>
          <cell r="B5466" t="str">
            <v>Tex_all</v>
          </cell>
          <cell r="C5466">
            <v>2015</v>
          </cell>
          <cell r="D5466" t="str">
            <v>EAST WHANGANUI</v>
          </cell>
          <cell r="E5466" t="str">
            <v>All</v>
          </cell>
          <cell r="F5466" t="str">
            <v>U</v>
          </cell>
          <cell r="G5466">
            <v>0.499545867393</v>
          </cell>
        </row>
        <row r="5467">
          <cell r="A5467" t="str">
            <v>Tex_all-EAST WHANGANUI-All-U</v>
          </cell>
          <cell r="B5467" t="str">
            <v>Tex_all</v>
          </cell>
          <cell r="C5467">
            <v>2015</v>
          </cell>
          <cell r="D5467" t="str">
            <v>EAST WHANGANUI</v>
          </cell>
          <cell r="E5467" t="str">
            <v>All</v>
          </cell>
          <cell r="F5467" t="str">
            <v>U</v>
          </cell>
          <cell r="G5467">
            <v>1.8554310011590001</v>
          </cell>
        </row>
        <row r="5468">
          <cell r="A5468" t="str">
            <v>Tex_all-EAST WHANGANUI-High Volume-All</v>
          </cell>
          <cell r="B5468" t="str">
            <v>Tex_all</v>
          </cell>
          <cell r="C5468">
            <v>2015</v>
          </cell>
          <cell r="D5468" t="str">
            <v>EAST WHANGANUI</v>
          </cell>
          <cell r="E5468" t="str">
            <v>High Volume</v>
          </cell>
          <cell r="F5468" t="str">
            <v>All</v>
          </cell>
          <cell r="G5468">
            <v>0</v>
          </cell>
        </row>
        <row r="5469">
          <cell r="A5469" t="str">
            <v>Tex_all-EAST WHANGANUI-High Volume-R</v>
          </cell>
          <cell r="B5469" t="str">
            <v>Tex_all</v>
          </cell>
          <cell r="C5469">
            <v>2015</v>
          </cell>
          <cell r="D5469" t="str">
            <v>EAST WHANGANUI</v>
          </cell>
          <cell r="E5469" t="str">
            <v>High Volume</v>
          </cell>
          <cell r="F5469" t="str">
            <v>R</v>
          </cell>
          <cell r="G5469">
            <v>0</v>
          </cell>
        </row>
        <row r="5470">
          <cell r="A5470" t="str">
            <v>Tex_all-EAST WHANGANUI-National Strategic-All</v>
          </cell>
          <cell r="B5470" t="str">
            <v>Tex_all</v>
          </cell>
          <cell r="C5470">
            <v>2015</v>
          </cell>
          <cell r="D5470" t="str">
            <v>EAST WHANGANUI</v>
          </cell>
          <cell r="E5470" t="str">
            <v>National Strategic</v>
          </cell>
          <cell r="F5470" t="str">
            <v>All</v>
          </cell>
          <cell r="G5470">
            <v>5.9808612439999999E-2</v>
          </cell>
        </row>
        <row r="5471">
          <cell r="A5471" t="str">
            <v>Tex_all-EAST WHANGANUI-National Strategic-All</v>
          </cell>
          <cell r="B5471" t="str">
            <v>Tex_all</v>
          </cell>
          <cell r="C5471">
            <v>2015</v>
          </cell>
          <cell r="D5471" t="str">
            <v>EAST WHANGANUI</v>
          </cell>
          <cell r="E5471" t="str">
            <v>National Strategic</v>
          </cell>
          <cell r="F5471" t="str">
            <v>All</v>
          </cell>
          <cell r="G5471">
            <v>0.196698199017</v>
          </cell>
        </row>
        <row r="5472">
          <cell r="A5472" t="str">
            <v>Tex_all-EAST WHANGANUI-National Strategic-R</v>
          </cell>
          <cell r="B5472" t="str">
            <v>Tex_all</v>
          </cell>
          <cell r="C5472">
            <v>2015</v>
          </cell>
          <cell r="D5472" t="str">
            <v>EAST WHANGANUI</v>
          </cell>
          <cell r="E5472" t="str">
            <v>National Strategic</v>
          </cell>
          <cell r="F5472" t="str">
            <v>R</v>
          </cell>
          <cell r="G5472">
            <v>0</v>
          </cell>
        </row>
        <row r="5473">
          <cell r="A5473" t="str">
            <v>Tex_all-EAST WHANGANUI-National Strategic-R</v>
          </cell>
          <cell r="B5473" t="str">
            <v>Tex_all</v>
          </cell>
          <cell r="C5473">
            <v>2015</v>
          </cell>
          <cell r="D5473" t="str">
            <v>EAST WHANGANUI</v>
          </cell>
          <cell r="E5473" t="str">
            <v>National Strategic</v>
          </cell>
          <cell r="F5473" t="str">
            <v>R</v>
          </cell>
          <cell r="G5473">
            <v>1.8173007025999999E-2</v>
          </cell>
        </row>
        <row r="5474">
          <cell r="A5474" t="str">
            <v>Tex_all-EAST WHANGANUI-National Strategic-U</v>
          </cell>
          <cell r="B5474" t="str">
            <v>Tex_all</v>
          </cell>
          <cell r="C5474">
            <v>2015</v>
          </cell>
          <cell r="D5474" t="str">
            <v>EAST WHANGANUI</v>
          </cell>
          <cell r="E5474" t="str">
            <v>National Strategic</v>
          </cell>
          <cell r="F5474" t="str">
            <v>U</v>
          </cell>
          <cell r="G5474">
            <v>0.65055762081699997</v>
          </cell>
        </row>
        <row r="5475">
          <cell r="A5475" t="str">
            <v>Tex_all-EAST WHANGANUI-National Strategic-U</v>
          </cell>
          <cell r="B5475" t="str">
            <v>Tex_all</v>
          </cell>
          <cell r="C5475">
            <v>2015</v>
          </cell>
          <cell r="D5475" t="str">
            <v>EAST WHANGANUI</v>
          </cell>
          <cell r="E5475" t="str">
            <v>National Strategic</v>
          </cell>
          <cell r="F5475" t="str">
            <v>U</v>
          </cell>
          <cell r="G5475">
            <v>2.9194382852910001</v>
          </cell>
        </row>
        <row r="5476">
          <cell r="A5476" t="str">
            <v>Tex_all-EAST WHANGANUI-Regional Connector-All</v>
          </cell>
          <cell r="B5476" t="str">
            <v>Tex_all</v>
          </cell>
          <cell r="C5476">
            <v>2015</v>
          </cell>
          <cell r="D5476" t="str">
            <v>EAST WHANGANUI</v>
          </cell>
          <cell r="E5476" t="str">
            <v>Regional Connector</v>
          </cell>
          <cell r="F5476" t="str">
            <v>All</v>
          </cell>
          <cell r="G5476">
            <v>0.274348422496</v>
          </cell>
        </row>
        <row r="5477">
          <cell r="A5477" t="str">
            <v>Tex_all-EAST WHANGANUI-Regional Connector-R</v>
          </cell>
          <cell r="B5477" t="str">
            <v>Tex_all</v>
          </cell>
          <cell r="C5477">
            <v>2015</v>
          </cell>
          <cell r="D5477" t="str">
            <v>EAST WHANGANUI</v>
          </cell>
          <cell r="E5477" t="str">
            <v>Regional Connector</v>
          </cell>
          <cell r="F5477" t="str">
            <v>R</v>
          </cell>
          <cell r="G5477">
            <v>0.21846781240800001</v>
          </cell>
        </row>
        <row r="5478">
          <cell r="A5478" t="str">
            <v>Tex_all-EAST WHANGANUI-Regional Connector-U</v>
          </cell>
          <cell r="B5478" t="str">
            <v>Tex_all</v>
          </cell>
          <cell r="C5478">
            <v>2015</v>
          </cell>
          <cell r="D5478" t="str">
            <v>EAST WHANGANUI</v>
          </cell>
          <cell r="E5478" t="str">
            <v>Regional Connector</v>
          </cell>
          <cell r="F5478" t="str">
            <v>U</v>
          </cell>
          <cell r="G5478">
            <v>1.179245283018</v>
          </cell>
        </row>
        <row r="5479">
          <cell r="A5479" t="str">
            <v>Tex_all-EAST WHANGANUI-Regional Distributor-All</v>
          </cell>
          <cell r="B5479" t="str">
            <v>Tex_all</v>
          </cell>
          <cell r="C5479">
            <v>2015</v>
          </cell>
          <cell r="D5479" t="str">
            <v>EAST WHANGANUI</v>
          </cell>
          <cell r="E5479" t="str">
            <v>Regional Distributor</v>
          </cell>
          <cell r="F5479" t="str">
            <v>All</v>
          </cell>
          <cell r="G5479">
            <v>0</v>
          </cell>
        </row>
        <row r="5480">
          <cell r="A5480" t="str">
            <v>Tex_all-EAST WHANGANUI-Regional Distributor-R</v>
          </cell>
          <cell r="B5480" t="str">
            <v>Tex_all</v>
          </cell>
          <cell r="C5480">
            <v>2015</v>
          </cell>
          <cell r="D5480" t="str">
            <v>EAST WHANGANUI</v>
          </cell>
          <cell r="E5480" t="str">
            <v>Regional Distributor</v>
          </cell>
          <cell r="F5480" t="str">
            <v>R</v>
          </cell>
          <cell r="G5480">
            <v>0</v>
          </cell>
        </row>
        <row r="5481">
          <cell r="A5481" t="str">
            <v>Tex_all-EAST WHANGANUI-Regional Distributor-U</v>
          </cell>
          <cell r="B5481" t="str">
            <v>Tex_all</v>
          </cell>
          <cell r="C5481">
            <v>2015</v>
          </cell>
          <cell r="D5481" t="str">
            <v>EAST WHANGANUI</v>
          </cell>
          <cell r="E5481" t="str">
            <v>Regional Distributor</v>
          </cell>
          <cell r="F5481" t="str">
            <v>U</v>
          </cell>
          <cell r="G5481">
            <v>0</v>
          </cell>
        </row>
        <row r="5482">
          <cell r="A5482" t="str">
            <v>Tex_all-EAST WHANGANUI-Regional Strategic-All</v>
          </cell>
          <cell r="B5482" t="str">
            <v>Tex_all</v>
          </cell>
          <cell r="C5482">
            <v>2015</v>
          </cell>
          <cell r="D5482" t="str">
            <v>EAST WHANGANUI</v>
          </cell>
          <cell r="E5482" t="str">
            <v>Regional Strategic</v>
          </cell>
          <cell r="F5482" t="str">
            <v>All</v>
          </cell>
          <cell r="G5482">
            <v>4.5462811419999999E-2</v>
          </cell>
        </row>
        <row r="5483">
          <cell r="A5483" t="str">
            <v>Tex_all-EAST WHANGANUI-Regional Strategic-All</v>
          </cell>
          <cell r="B5483" t="str">
            <v>Tex_all</v>
          </cell>
          <cell r="C5483">
            <v>2015</v>
          </cell>
          <cell r="D5483" t="str">
            <v>EAST WHANGANUI</v>
          </cell>
          <cell r="E5483" t="str">
            <v>Regional Strategic</v>
          </cell>
          <cell r="F5483" t="str">
            <v>All</v>
          </cell>
          <cell r="G5483">
            <v>0.100791399133</v>
          </cell>
        </row>
        <row r="5484">
          <cell r="A5484" t="str">
            <v>Tex_all-EAST WHANGANUI-Regional Strategic-R</v>
          </cell>
          <cell r="B5484" t="str">
            <v>Tex_all</v>
          </cell>
          <cell r="C5484">
            <v>2015</v>
          </cell>
          <cell r="D5484" t="str">
            <v>EAST WHANGANUI</v>
          </cell>
          <cell r="E5484" t="str">
            <v>Regional Strategic</v>
          </cell>
          <cell r="F5484" t="str">
            <v>R</v>
          </cell>
          <cell r="G5484">
            <v>0</v>
          </cell>
        </row>
        <row r="5485">
          <cell r="A5485" t="str">
            <v>Tex_all-EAST WHANGANUI-Regional Strategic-R</v>
          </cell>
          <cell r="B5485" t="str">
            <v>Tex_all</v>
          </cell>
          <cell r="C5485">
            <v>2015</v>
          </cell>
          <cell r="D5485" t="str">
            <v>EAST WHANGANUI</v>
          </cell>
          <cell r="E5485" t="str">
            <v>Regional Strategic</v>
          </cell>
          <cell r="F5485" t="str">
            <v>R</v>
          </cell>
          <cell r="G5485">
            <v>1.0129659643E-2</v>
          </cell>
        </row>
        <row r="5486">
          <cell r="A5486" t="str">
            <v>Tex_all-EAST WHANGANUI-Regional Strategic-U</v>
          </cell>
          <cell r="B5486" t="str">
            <v>Tex_all</v>
          </cell>
          <cell r="C5486">
            <v>2015</v>
          </cell>
          <cell r="D5486" t="str">
            <v>EAST WHANGANUI</v>
          </cell>
          <cell r="E5486" t="str">
            <v>Regional Strategic</v>
          </cell>
          <cell r="F5486" t="str">
            <v>U</v>
          </cell>
          <cell r="G5486">
            <v>0</v>
          </cell>
        </row>
        <row r="5487">
          <cell r="A5487" t="str">
            <v>Tex_all-EAST WHANGANUI-Regional Strategic-U</v>
          </cell>
          <cell r="B5487" t="str">
            <v>Tex_all</v>
          </cell>
          <cell r="C5487">
            <v>2015</v>
          </cell>
          <cell r="D5487" t="str">
            <v>EAST WHANGANUI</v>
          </cell>
          <cell r="E5487" t="str">
            <v>Regional Strategic</v>
          </cell>
          <cell r="F5487" t="str">
            <v>U</v>
          </cell>
          <cell r="G5487">
            <v>0.79893475366099997</v>
          </cell>
        </row>
        <row r="5488">
          <cell r="A5488" t="str">
            <v>Tex_all-GISBORNE-All-All</v>
          </cell>
          <cell r="B5488" t="str">
            <v>Tex_all</v>
          </cell>
          <cell r="C5488">
            <v>2015</v>
          </cell>
          <cell r="D5488" t="str">
            <v>GISBORNE</v>
          </cell>
          <cell r="E5488" t="str">
            <v>All</v>
          </cell>
          <cell r="F5488" t="str">
            <v>All</v>
          </cell>
          <cell r="G5488">
            <v>0.49590275467900002</v>
          </cell>
        </row>
        <row r="5489">
          <cell r="A5489" t="str">
            <v>Tex_all-GISBORNE-All-R</v>
          </cell>
          <cell r="B5489" t="str">
            <v>Tex_all</v>
          </cell>
          <cell r="C5489">
            <v>2015</v>
          </cell>
          <cell r="D5489" t="str">
            <v>GISBORNE</v>
          </cell>
          <cell r="E5489" t="str">
            <v>All</v>
          </cell>
          <cell r="F5489" t="str">
            <v>R</v>
          </cell>
          <cell r="G5489">
            <v>9.4602024645000005E-2</v>
          </cell>
        </row>
        <row r="5490">
          <cell r="A5490" t="str">
            <v>Tex_all-GISBORNE-All-U</v>
          </cell>
          <cell r="B5490" t="str">
            <v>Tex_all</v>
          </cell>
          <cell r="C5490">
            <v>2015</v>
          </cell>
          <cell r="D5490" t="str">
            <v>GISBORNE</v>
          </cell>
          <cell r="E5490" t="str">
            <v>All</v>
          </cell>
          <cell r="F5490" t="str">
            <v>U</v>
          </cell>
          <cell r="G5490">
            <v>6.2616171003709997</v>
          </cell>
        </row>
        <row r="5491">
          <cell r="A5491" t="str">
            <v>Tex_all-GISBORNE-Regional Connector-All</v>
          </cell>
          <cell r="B5491" t="str">
            <v>Tex_all</v>
          </cell>
          <cell r="C5491">
            <v>2015</v>
          </cell>
          <cell r="D5491" t="str">
            <v>GISBORNE</v>
          </cell>
          <cell r="E5491" t="str">
            <v>Regional Connector</v>
          </cell>
          <cell r="F5491" t="str">
            <v>All</v>
          </cell>
          <cell r="G5491">
            <v>2.4697456162E-2</v>
          </cell>
        </row>
        <row r="5492">
          <cell r="A5492" t="str">
            <v>Tex_all-GISBORNE-Regional Connector-R</v>
          </cell>
          <cell r="B5492" t="str">
            <v>Tex_all</v>
          </cell>
          <cell r="C5492">
            <v>2015</v>
          </cell>
          <cell r="D5492" t="str">
            <v>GISBORNE</v>
          </cell>
          <cell r="E5492" t="str">
            <v>Regional Connector</v>
          </cell>
          <cell r="F5492" t="str">
            <v>R</v>
          </cell>
          <cell r="G5492">
            <v>2.5135101167999999E-2</v>
          </cell>
        </row>
        <row r="5493">
          <cell r="A5493" t="str">
            <v>Tex_all-GISBORNE-Regional Connector-U</v>
          </cell>
          <cell r="B5493" t="str">
            <v>Tex_all</v>
          </cell>
          <cell r="C5493">
            <v>2015</v>
          </cell>
          <cell r="D5493" t="str">
            <v>GISBORNE</v>
          </cell>
          <cell r="E5493" t="str">
            <v>Regional Connector</v>
          </cell>
          <cell r="F5493" t="str">
            <v>U</v>
          </cell>
          <cell r="G5493">
            <v>0</v>
          </cell>
        </row>
        <row r="5494">
          <cell r="A5494" t="str">
            <v>Tex_all-GISBORNE-Regional Distributor-All</v>
          </cell>
          <cell r="B5494" t="str">
            <v>Tex_all</v>
          </cell>
          <cell r="C5494">
            <v>2015</v>
          </cell>
          <cell r="D5494" t="str">
            <v>GISBORNE</v>
          </cell>
          <cell r="E5494" t="str">
            <v>Regional Distributor</v>
          </cell>
          <cell r="F5494" t="str">
            <v>All</v>
          </cell>
          <cell r="G5494">
            <v>0.72425787392100005</v>
          </cell>
        </row>
        <row r="5495">
          <cell r="A5495" t="str">
            <v>Tex_all-GISBORNE-Regional Distributor-R</v>
          </cell>
          <cell r="B5495" t="str">
            <v>Tex_all</v>
          </cell>
          <cell r="C5495">
            <v>2015</v>
          </cell>
          <cell r="D5495" t="str">
            <v>GISBORNE</v>
          </cell>
          <cell r="E5495" t="str">
            <v>Regional Distributor</v>
          </cell>
          <cell r="F5495" t="str">
            <v>R</v>
          </cell>
          <cell r="G5495">
            <v>9.0904300167999996E-2</v>
          </cell>
        </row>
        <row r="5496">
          <cell r="A5496" t="str">
            <v>Tex_all-GISBORNE-Regional Distributor-U</v>
          </cell>
          <cell r="B5496" t="str">
            <v>Tex_all</v>
          </cell>
          <cell r="C5496">
            <v>2015</v>
          </cell>
          <cell r="D5496" t="str">
            <v>GISBORNE</v>
          </cell>
          <cell r="E5496" t="str">
            <v>Regional Distributor</v>
          </cell>
          <cell r="F5496" t="str">
            <v>U</v>
          </cell>
          <cell r="G5496">
            <v>6.7006464445539997</v>
          </cell>
        </row>
        <row r="5497">
          <cell r="A5497" t="str">
            <v>Tex_all-GISBORNE-Regional Strategic-All</v>
          </cell>
          <cell r="B5497" t="str">
            <v>Tex_all</v>
          </cell>
          <cell r="C5497">
            <v>2015</v>
          </cell>
          <cell r="D5497" t="str">
            <v>GISBORNE</v>
          </cell>
          <cell r="E5497" t="str">
            <v>Regional Strategic</v>
          </cell>
          <cell r="F5497" t="str">
            <v>All</v>
          </cell>
          <cell r="G5497">
            <v>0.25087807325599998</v>
          </cell>
        </row>
        <row r="5498">
          <cell r="A5498" t="str">
            <v>Tex_all-GISBORNE-Regional Strategic-R</v>
          </cell>
          <cell r="B5498" t="str">
            <v>Tex_all</v>
          </cell>
          <cell r="C5498">
            <v>2015</v>
          </cell>
          <cell r="D5498" t="str">
            <v>GISBORNE</v>
          </cell>
          <cell r="E5498" t="str">
            <v>Regional Strategic</v>
          </cell>
          <cell r="F5498" t="str">
            <v>R</v>
          </cell>
          <cell r="G5498">
            <v>0.25087807325599998</v>
          </cell>
        </row>
        <row r="5499">
          <cell r="A5499" t="str">
            <v>Tex_all-MARLBOROUGH-All-All</v>
          </cell>
          <cell r="B5499" t="str">
            <v>Tex_all</v>
          </cell>
          <cell r="C5499">
            <v>2015</v>
          </cell>
          <cell r="D5499" t="str">
            <v>MARLBOROUGH</v>
          </cell>
          <cell r="E5499" t="str">
            <v>All</v>
          </cell>
          <cell r="F5499" t="str">
            <v>All</v>
          </cell>
          <cell r="G5499">
            <v>1.6216997494700001</v>
          </cell>
        </row>
        <row r="5500">
          <cell r="A5500" t="str">
            <v>Tex_all-MARLBOROUGH-All-R</v>
          </cell>
          <cell r="B5500" t="str">
            <v>Tex_all</v>
          </cell>
          <cell r="C5500">
            <v>2015</v>
          </cell>
          <cell r="D5500" t="str">
            <v>MARLBOROUGH</v>
          </cell>
          <cell r="E5500" t="str">
            <v>All</v>
          </cell>
          <cell r="F5500" t="str">
            <v>R</v>
          </cell>
          <cell r="G5500">
            <v>0.54677505880400001</v>
          </cell>
        </row>
        <row r="5501">
          <cell r="A5501" t="str">
            <v>Tex_all-MARLBOROUGH-All-U</v>
          </cell>
          <cell r="B5501" t="str">
            <v>Tex_all</v>
          </cell>
          <cell r="C5501">
            <v>2015</v>
          </cell>
          <cell r="D5501" t="str">
            <v>MARLBOROUGH</v>
          </cell>
          <cell r="E5501" t="str">
            <v>All</v>
          </cell>
          <cell r="F5501" t="str">
            <v>U</v>
          </cell>
          <cell r="G5501">
            <v>16.837032710279999</v>
          </cell>
        </row>
        <row r="5502">
          <cell r="A5502" t="str">
            <v>Tex_all-MARLBOROUGH-National Strategic-All</v>
          </cell>
          <cell r="B5502" t="str">
            <v>Tex_all</v>
          </cell>
          <cell r="C5502">
            <v>2015</v>
          </cell>
          <cell r="D5502" t="str">
            <v>MARLBOROUGH</v>
          </cell>
          <cell r="E5502" t="str">
            <v>National Strategic</v>
          </cell>
          <cell r="F5502" t="str">
            <v>All</v>
          </cell>
          <cell r="G5502">
            <v>1.701249442213</v>
          </cell>
        </row>
        <row r="5503">
          <cell r="A5503" t="str">
            <v>Tex_all-MARLBOROUGH-National Strategic-R</v>
          </cell>
          <cell r="B5503" t="str">
            <v>Tex_all</v>
          </cell>
          <cell r="C5503">
            <v>2015</v>
          </cell>
          <cell r="D5503" t="str">
            <v>MARLBOROUGH</v>
          </cell>
          <cell r="E5503" t="str">
            <v>National Strategic</v>
          </cell>
          <cell r="F5503" t="str">
            <v>R</v>
          </cell>
          <cell r="G5503">
            <v>0.21834061135300001</v>
          </cell>
        </row>
        <row r="5504">
          <cell r="A5504" t="str">
            <v>Tex_all-MARLBOROUGH-National Strategic-U</v>
          </cell>
          <cell r="B5504" t="str">
            <v>Tex_all</v>
          </cell>
          <cell r="C5504">
            <v>2015</v>
          </cell>
          <cell r="D5504" t="str">
            <v>MARLBOROUGH</v>
          </cell>
          <cell r="E5504" t="str">
            <v>National Strategic</v>
          </cell>
          <cell r="F5504" t="str">
            <v>U</v>
          </cell>
          <cell r="G5504">
            <v>18.680555555554999</v>
          </cell>
        </row>
        <row r="5505">
          <cell r="A5505" t="str">
            <v>Tex_all-MARLBOROUGH-Regional Distributor-All</v>
          </cell>
          <cell r="B5505" t="str">
            <v>Tex_all</v>
          </cell>
          <cell r="C5505">
            <v>2015</v>
          </cell>
          <cell r="D5505" t="str">
            <v>MARLBOROUGH</v>
          </cell>
          <cell r="E5505" t="str">
            <v>Regional Distributor</v>
          </cell>
          <cell r="F5505" t="str">
            <v>All</v>
          </cell>
          <cell r="G5505">
            <v>0.86577501791199996</v>
          </cell>
        </row>
        <row r="5506">
          <cell r="A5506" t="str">
            <v>Tex_all-MARLBOROUGH-Regional Distributor-R</v>
          </cell>
          <cell r="B5506" t="str">
            <v>Tex_all</v>
          </cell>
          <cell r="C5506">
            <v>2015</v>
          </cell>
          <cell r="D5506" t="str">
            <v>MARLBOROUGH</v>
          </cell>
          <cell r="E5506" t="str">
            <v>Regional Distributor</v>
          </cell>
          <cell r="F5506" t="str">
            <v>R</v>
          </cell>
          <cell r="G5506">
            <v>0.88253195374299997</v>
          </cell>
        </row>
        <row r="5507">
          <cell r="A5507" t="str">
            <v>Tex_all-MARLBOROUGH-Regional Distributor-U</v>
          </cell>
          <cell r="B5507" t="str">
            <v>Tex_all</v>
          </cell>
          <cell r="C5507">
            <v>2015</v>
          </cell>
          <cell r="D5507" t="str">
            <v>MARLBOROUGH</v>
          </cell>
          <cell r="E5507" t="str">
            <v>Regional Distributor</v>
          </cell>
          <cell r="F5507" t="str">
            <v>U</v>
          </cell>
          <cell r="G5507">
            <v>0</v>
          </cell>
        </row>
        <row r="5508">
          <cell r="A5508" t="str">
            <v>Tex_all-MARLBOROUGH-Regional Strategic-All</v>
          </cell>
          <cell r="B5508" t="str">
            <v>Tex_all</v>
          </cell>
          <cell r="C5508">
            <v>2015</v>
          </cell>
          <cell r="D5508" t="str">
            <v>MARLBOROUGH</v>
          </cell>
          <cell r="E5508" t="str">
            <v>Regional Strategic</v>
          </cell>
          <cell r="F5508" t="str">
            <v>All</v>
          </cell>
          <cell r="G5508">
            <v>2.2743116068310001</v>
          </cell>
        </row>
        <row r="5509">
          <cell r="A5509" t="str">
            <v>Tex_all-MARLBOROUGH-Regional Strategic-R</v>
          </cell>
          <cell r="B5509" t="str">
            <v>Tex_all</v>
          </cell>
          <cell r="C5509">
            <v>2015</v>
          </cell>
          <cell r="D5509" t="str">
            <v>MARLBOROUGH</v>
          </cell>
          <cell r="E5509" t="str">
            <v>Regional Strategic</v>
          </cell>
          <cell r="F5509" t="str">
            <v>R</v>
          </cell>
          <cell r="G5509">
            <v>0.54026241317199997</v>
          </cell>
        </row>
        <row r="5510">
          <cell r="A5510" t="str">
            <v>Tex_all-MARLBOROUGH-Regional Strategic-U</v>
          </cell>
          <cell r="B5510" t="str">
            <v>Tex_all</v>
          </cell>
          <cell r="C5510">
            <v>2015</v>
          </cell>
          <cell r="D5510" t="str">
            <v>MARLBOROUGH</v>
          </cell>
          <cell r="E5510" t="str">
            <v>Regional Strategic</v>
          </cell>
          <cell r="F5510" t="str">
            <v>U</v>
          </cell>
          <cell r="G5510">
            <v>18.457382953181</v>
          </cell>
        </row>
        <row r="5511">
          <cell r="A5511" t="str">
            <v>Tex_all-NAPIER-All-All</v>
          </cell>
          <cell r="B5511" t="str">
            <v>Tex_all</v>
          </cell>
          <cell r="C5511">
            <v>2015</v>
          </cell>
          <cell r="D5511" t="str">
            <v>NAPIER</v>
          </cell>
          <cell r="E5511" t="str">
            <v>All</v>
          </cell>
          <cell r="F5511" t="str">
            <v>All</v>
          </cell>
          <cell r="G5511">
            <v>0.34320566495999999</v>
          </cell>
        </row>
        <row r="5512">
          <cell r="A5512" t="str">
            <v>Tex_all-NAPIER-All-R</v>
          </cell>
          <cell r="B5512" t="str">
            <v>Tex_all</v>
          </cell>
          <cell r="C5512">
            <v>2015</v>
          </cell>
          <cell r="D5512" t="str">
            <v>NAPIER</v>
          </cell>
          <cell r="E5512" t="str">
            <v>All</v>
          </cell>
          <cell r="F5512" t="str">
            <v>R</v>
          </cell>
          <cell r="G5512">
            <v>0.21983819908499999</v>
          </cell>
        </row>
        <row r="5513">
          <cell r="A5513" t="str">
            <v>Tex_all-NAPIER-All-U</v>
          </cell>
          <cell r="B5513" t="str">
            <v>Tex_all</v>
          </cell>
          <cell r="C5513">
            <v>2015</v>
          </cell>
          <cell r="D5513" t="str">
            <v>NAPIER</v>
          </cell>
          <cell r="E5513" t="str">
            <v>All</v>
          </cell>
          <cell r="F5513" t="str">
            <v>U</v>
          </cell>
          <cell r="G5513">
            <v>2.292064594547</v>
          </cell>
        </row>
        <row r="5514">
          <cell r="A5514" t="str">
            <v>Tex_all-NAPIER-High Volume-All</v>
          </cell>
          <cell r="B5514" t="str">
            <v>Tex_all</v>
          </cell>
          <cell r="C5514">
            <v>2015</v>
          </cell>
          <cell r="D5514" t="str">
            <v>NAPIER</v>
          </cell>
          <cell r="E5514" t="str">
            <v>High Volume</v>
          </cell>
          <cell r="F5514" t="str">
            <v>All</v>
          </cell>
          <cell r="G5514">
            <v>1.380423090713</v>
          </cell>
        </row>
        <row r="5515">
          <cell r="A5515" t="str">
            <v>Tex_all-NAPIER-High Volume-R</v>
          </cell>
          <cell r="B5515" t="str">
            <v>Tex_all</v>
          </cell>
          <cell r="C5515">
            <v>2015</v>
          </cell>
          <cell r="D5515" t="str">
            <v>NAPIER</v>
          </cell>
          <cell r="E5515" t="str">
            <v>High Volume</v>
          </cell>
          <cell r="F5515" t="str">
            <v>R</v>
          </cell>
          <cell r="G5515">
            <v>0</v>
          </cell>
        </row>
        <row r="5516">
          <cell r="A5516" t="str">
            <v>Tex_all-NAPIER-High Volume-U</v>
          </cell>
          <cell r="B5516" t="str">
            <v>Tex_all</v>
          </cell>
          <cell r="C5516">
            <v>2015</v>
          </cell>
          <cell r="D5516" t="str">
            <v>NAPIER</v>
          </cell>
          <cell r="E5516" t="str">
            <v>High Volume</v>
          </cell>
          <cell r="F5516" t="str">
            <v>U</v>
          </cell>
          <cell r="G5516">
            <v>2.5920360631100001</v>
          </cell>
        </row>
        <row r="5517">
          <cell r="A5517" t="str">
            <v>Tex_all-NAPIER-National Strategic-All</v>
          </cell>
          <cell r="B5517" t="str">
            <v>Tex_all</v>
          </cell>
          <cell r="C5517">
            <v>2015</v>
          </cell>
          <cell r="D5517" t="str">
            <v>NAPIER</v>
          </cell>
          <cell r="E5517" t="str">
            <v>National Strategic</v>
          </cell>
          <cell r="F5517" t="str">
            <v>All</v>
          </cell>
          <cell r="G5517">
            <v>0.827645051194</v>
          </cell>
        </row>
        <row r="5518">
          <cell r="A5518" t="str">
            <v>Tex_all-NAPIER-National Strategic-R</v>
          </cell>
          <cell r="B5518" t="str">
            <v>Tex_all</v>
          </cell>
          <cell r="C5518">
            <v>2015</v>
          </cell>
          <cell r="D5518" t="str">
            <v>NAPIER</v>
          </cell>
          <cell r="E5518" t="str">
            <v>National Strategic</v>
          </cell>
          <cell r="F5518" t="str">
            <v>R</v>
          </cell>
          <cell r="G5518">
            <v>0.47451028105600002</v>
          </cell>
        </row>
        <row r="5519">
          <cell r="A5519" t="str">
            <v>Tex_all-NAPIER-National Strategic-U</v>
          </cell>
          <cell r="B5519" t="str">
            <v>Tex_all</v>
          </cell>
          <cell r="C5519">
            <v>2015</v>
          </cell>
          <cell r="D5519" t="str">
            <v>NAPIER</v>
          </cell>
          <cell r="E5519" t="str">
            <v>National Strategic</v>
          </cell>
          <cell r="F5519" t="str">
            <v>U</v>
          </cell>
          <cell r="G5519">
            <v>5.9106830122589997</v>
          </cell>
        </row>
        <row r="5520">
          <cell r="A5520" t="str">
            <v>Tex_all-NAPIER-Regional Distributor-All</v>
          </cell>
          <cell r="B5520" t="str">
            <v>Tex_all</v>
          </cell>
          <cell r="C5520">
            <v>2015</v>
          </cell>
          <cell r="D5520" t="str">
            <v>NAPIER</v>
          </cell>
          <cell r="E5520" t="str">
            <v>Regional Distributor</v>
          </cell>
          <cell r="F5520" t="str">
            <v>All</v>
          </cell>
          <cell r="G5520">
            <v>7.8217339915000003E-2</v>
          </cell>
        </row>
        <row r="5521">
          <cell r="A5521" t="str">
            <v>Tex_all-NAPIER-Regional Distributor-R</v>
          </cell>
          <cell r="B5521" t="str">
            <v>Tex_all</v>
          </cell>
          <cell r="C5521">
            <v>2015</v>
          </cell>
          <cell r="D5521" t="str">
            <v>NAPIER</v>
          </cell>
          <cell r="E5521" t="str">
            <v>Regional Distributor</v>
          </cell>
          <cell r="F5521" t="str">
            <v>R</v>
          </cell>
          <cell r="G5521">
            <v>3.5083831893000003E-2</v>
          </cell>
        </row>
        <row r="5522">
          <cell r="A5522" t="str">
            <v>Tex_all-NAPIER-Regional Distributor-U</v>
          </cell>
          <cell r="B5522" t="str">
            <v>Tex_all</v>
          </cell>
          <cell r="C5522">
            <v>2015</v>
          </cell>
          <cell r="D5522" t="str">
            <v>NAPIER</v>
          </cell>
          <cell r="E5522" t="str">
            <v>Regional Distributor</v>
          </cell>
          <cell r="F5522" t="str">
            <v>U</v>
          </cell>
          <cell r="G5522">
            <v>0.77014218009400004</v>
          </cell>
        </row>
        <row r="5523">
          <cell r="A5523" t="str">
            <v>Tex_all-NAPIER-Regional Strategic-All</v>
          </cell>
          <cell r="B5523" t="str">
            <v>Tex_all</v>
          </cell>
          <cell r="C5523">
            <v>2015</v>
          </cell>
          <cell r="D5523" t="str">
            <v>NAPIER</v>
          </cell>
          <cell r="E5523" t="str">
            <v>Regional Strategic</v>
          </cell>
          <cell r="F5523" t="str">
            <v>All</v>
          </cell>
          <cell r="G5523">
            <v>0.26365546218399999</v>
          </cell>
        </row>
        <row r="5524">
          <cell r="A5524" t="str">
            <v>Tex_all-NAPIER-Regional Strategic-R</v>
          </cell>
          <cell r="B5524" t="str">
            <v>Tex_all</v>
          </cell>
          <cell r="C5524">
            <v>2015</v>
          </cell>
          <cell r="D5524" t="str">
            <v>NAPIER</v>
          </cell>
          <cell r="E5524" t="str">
            <v>Regional Strategic</v>
          </cell>
          <cell r="F5524" t="str">
            <v>R</v>
          </cell>
          <cell r="G5524">
            <v>0.23585931046399999</v>
          </cell>
        </row>
        <row r="5525">
          <cell r="A5525" t="str">
            <v>Tex_all-NAPIER-Regional Strategic-U</v>
          </cell>
          <cell r="B5525" t="str">
            <v>Tex_all</v>
          </cell>
          <cell r="C5525">
            <v>2015</v>
          </cell>
          <cell r="D5525" t="str">
            <v>NAPIER</v>
          </cell>
          <cell r="E5525" t="str">
            <v>Regional Strategic</v>
          </cell>
          <cell r="F5525" t="str">
            <v>U</v>
          </cell>
          <cell r="G5525">
            <v>1.0638297872339999</v>
          </cell>
        </row>
        <row r="5526">
          <cell r="A5526" t="str">
            <v>Tex_all-National-All-All</v>
          </cell>
          <cell r="B5526" t="str">
            <v>Tex_all</v>
          </cell>
          <cell r="C5526">
            <v>2015</v>
          </cell>
          <cell r="D5526" t="str">
            <v>National</v>
          </cell>
          <cell r="E5526" t="str">
            <v>All</v>
          </cell>
          <cell r="F5526" t="str">
            <v>All</v>
          </cell>
          <cell r="G5526">
            <v>0.44993052131400002</v>
          </cell>
        </row>
        <row r="5527">
          <cell r="A5527" t="str">
            <v>Tex_all-National-All-All</v>
          </cell>
          <cell r="B5527" t="str">
            <v>Tex_all</v>
          </cell>
          <cell r="C5527">
            <v>2015</v>
          </cell>
          <cell r="D5527" t="str">
            <v>National</v>
          </cell>
          <cell r="E5527" t="str">
            <v>All</v>
          </cell>
          <cell r="F5527" t="str">
            <v>All</v>
          </cell>
          <cell r="G5527">
            <v>1.2327175753390001</v>
          </cell>
        </row>
        <row r="5528">
          <cell r="A5528" t="str">
            <v>Tex_all-National-All-R</v>
          </cell>
          <cell r="B5528" t="str">
            <v>Tex_all</v>
          </cell>
          <cell r="C5528">
            <v>2015</v>
          </cell>
          <cell r="D5528" t="str">
            <v>National</v>
          </cell>
          <cell r="E5528" t="str">
            <v>All</v>
          </cell>
          <cell r="F5528" t="str">
            <v>R</v>
          </cell>
          <cell r="G5528">
            <v>0.13290441911699999</v>
          </cell>
        </row>
        <row r="5529">
          <cell r="A5529" t="str">
            <v>Tex_all-National-All-R</v>
          </cell>
          <cell r="B5529" t="str">
            <v>Tex_all</v>
          </cell>
          <cell r="C5529">
            <v>2015</v>
          </cell>
          <cell r="D5529" t="str">
            <v>National</v>
          </cell>
          <cell r="E5529" t="str">
            <v>All</v>
          </cell>
          <cell r="F5529" t="str">
            <v>R</v>
          </cell>
          <cell r="G5529">
            <v>0.33299838378699997</v>
          </cell>
        </row>
        <row r="5530">
          <cell r="A5530" t="str">
            <v>Tex_all-National-All-U</v>
          </cell>
          <cell r="B5530" t="str">
            <v>Tex_all</v>
          </cell>
          <cell r="C5530">
            <v>2015</v>
          </cell>
          <cell r="D5530" t="str">
            <v>National</v>
          </cell>
          <cell r="E5530" t="str">
            <v>All</v>
          </cell>
          <cell r="F5530" t="str">
            <v>U</v>
          </cell>
          <cell r="G5530">
            <v>4.3345561479850003</v>
          </cell>
        </row>
        <row r="5531">
          <cell r="A5531" t="str">
            <v>Tex_all-National-All-U</v>
          </cell>
          <cell r="B5531" t="str">
            <v>Tex_all</v>
          </cell>
          <cell r="C5531">
            <v>2015</v>
          </cell>
          <cell r="D5531" t="str">
            <v>National</v>
          </cell>
          <cell r="E5531" t="str">
            <v>All</v>
          </cell>
          <cell r="F5531" t="str">
            <v>U</v>
          </cell>
          <cell r="G5531">
            <v>10.822227613815</v>
          </cell>
        </row>
        <row r="5532">
          <cell r="A5532" t="str">
            <v>Tex_all-National-High Volume-All</v>
          </cell>
          <cell r="B5532" t="str">
            <v>Tex_all</v>
          </cell>
          <cell r="C5532">
            <v>2015</v>
          </cell>
          <cell r="D5532" t="str">
            <v>National</v>
          </cell>
          <cell r="E5532" t="str">
            <v>High Volume</v>
          </cell>
          <cell r="F5532" t="str">
            <v>All</v>
          </cell>
          <cell r="G5532">
            <v>0.40850070514999998</v>
          </cell>
        </row>
        <row r="5533">
          <cell r="A5533" t="str">
            <v>Tex_all-National-High Volume-All</v>
          </cell>
          <cell r="B5533" t="str">
            <v>Tex_all</v>
          </cell>
          <cell r="C5533">
            <v>2015</v>
          </cell>
          <cell r="D5533" t="str">
            <v>National</v>
          </cell>
          <cell r="E5533" t="str">
            <v>High Volume</v>
          </cell>
          <cell r="F5533" t="str">
            <v>All</v>
          </cell>
          <cell r="G5533">
            <v>1.9399442781959999</v>
          </cell>
        </row>
        <row r="5534">
          <cell r="A5534" t="str">
            <v>Tex_all-National-High Volume-R</v>
          </cell>
          <cell r="B5534" t="str">
            <v>Tex_all</v>
          </cell>
          <cell r="C5534">
            <v>2015</v>
          </cell>
          <cell r="D5534" t="str">
            <v>National</v>
          </cell>
          <cell r="E5534" t="str">
            <v>High Volume</v>
          </cell>
          <cell r="F5534" t="str">
            <v>R</v>
          </cell>
          <cell r="G5534">
            <v>0.24408029330100001</v>
          </cell>
        </row>
        <row r="5535">
          <cell r="A5535" t="str">
            <v>Tex_all-National-High Volume-R</v>
          </cell>
          <cell r="B5535" t="str">
            <v>Tex_all</v>
          </cell>
          <cell r="C5535">
            <v>2015</v>
          </cell>
          <cell r="D5535" t="str">
            <v>National</v>
          </cell>
          <cell r="E5535" t="str">
            <v>High Volume</v>
          </cell>
          <cell r="F5535" t="str">
            <v>R</v>
          </cell>
          <cell r="G5535">
            <v>0.19072693138999999</v>
          </cell>
        </row>
        <row r="5536">
          <cell r="A5536" t="str">
            <v>Tex_all-National-High Volume-U</v>
          </cell>
          <cell r="B5536" t="str">
            <v>Tex_all</v>
          </cell>
          <cell r="C5536">
            <v>2015</v>
          </cell>
          <cell r="D5536" t="str">
            <v>National</v>
          </cell>
          <cell r="E5536" t="str">
            <v>High Volume</v>
          </cell>
          <cell r="F5536" t="str">
            <v>U</v>
          </cell>
          <cell r="G5536">
            <v>3.2513181019330002</v>
          </cell>
        </row>
        <row r="5537">
          <cell r="A5537" t="str">
            <v>Tex_all-National-High Volume-U</v>
          </cell>
          <cell r="B5537" t="str">
            <v>Tex_all</v>
          </cell>
          <cell r="C5537">
            <v>2015</v>
          </cell>
          <cell r="D5537" t="str">
            <v>National</v>
          </cell>
          <cell r="E5537" t="str">
            <v>High Volume</v>
          </cell>
          <cell r="F5537" t="str">
            <v>U</v>
          </cell>
          <cell r="G5537">
            <v>6.4733593242360001</v>
          </cell>
        </row>
        <row r="5538">
          <cell r="A5538" t="str">
            <v>Tex_all-National-National Strategic-All</v>
          </cell>
          <cell r="B5538" t="str">
            <v>Tex_all</v>
          </cell>
          <cell r="C5538">
            <v>2015</v>
          </cell>
          <cell r="D5538" t="str">
            <v>National</v>
          </cell>
          <cell r="E5538" t="str">
            <v>National Strategic</v>
          </cell>
          <cell r="F5538" t="str">
            <v>All</v>
          </cell>
          <cell r="G5538">
            <v>8.0480992283E-2</v>
          </cell>
        </row>
        <row r="5539">
          <cell r="A5539" t="str">
            <v>Tex_all-National-National Strategic-All</v>
          </cell>
          <cell r="B5539" t="str">
            <v>Tex_all</v>
          </cell>
          <cell r="C5539">
            <v>2015</v>
          </cell>
          <cell r="D5539" t="str">
            <v>National</v>
          </cell>
          <cell r="E5539" t="str">
            <v>National Strategic</v>
          </cell>
          <cell r="F5539" t="str">
            <v>All</v>
          </cell>
          <cell r="G5539">
            <v>2.4358459852730001</v>
          </cell>
        </row>
        <row r="5540">
          <cell r="A5540" t="str">
            <v>Tex_all-National-National Strategic-R</v>
          </cell>
          <cell r="B5540" t="str">
            <v>Tex_all</v>
          </cell>
          <cell r="C5540">
            <v>2015</v>
          </cell>
          <cell r="D5540" t="str">
            <v>National</v>
          </cell>
          <cell r="E5540" t="str">
            <v>National Strategic</v>
          </cell>
          <cell r="F5540" t="str">
            <v>R</v>
          </cell>
          <cell r="G5540">
            <v>4.9759061386000003E-2</v>
          </cell>
        </row>
        <row r="5541">
          <cell r="A5541" t="str">
            <v>Tex_all-National-National Strategic-R</v>
          </cell>
          <cell r="B5541" t="str">
            <v>Tex_all</v>
          </cell>
          <cell r="C5541">
            <v>2015</v>
          </cell>
          <cell r="D5541" t="str">
            <v>National</v>
          </cell>
          <cell r="E5541" t="str">
            <v>National Strategic</v>
          </cell>
          <cell r="F5541" t="str">
            <v>R</v>
          </cell>
          <cell r="G5541">
            <v>0.39583154860500003</v>
          </cell>
        </row>
        <row r="5542">
          <cell r="A5542" t="str">
            <v>Tex_all-National-National Strategic-U</v>
          </cell>
          <cell r="B5542" t="str">
            <v>Tex_all</v>
          </cell>
          <cell r="C5542">
            <v>2015</v>
          </cell>
          <cell r="D5542" t="str">
            <v>National</v>
          </cell>
          <cell r="E5542" t="str">
            <v>National Strategic</v>
          </cell>
          <cell r="F5542" t="str">
            <v>U</v>
          </cell>
          <cell r="G5542">
            <v>0.36927621861100002</v>
          </cell>
        </row>
        <row r="5543">
          <cell r="A5543" t="str">
            <v>Tex_all-National-National Strategic-U</v>
          </cell>
          <cell r="B5543" t="str">
            <v>Tex_all</v>
          </cell>
          <cell r="C5543">
            <v>2015</v>
          </cell>
          <cell r="D5543" t="str">
            <v>National</v>
          </cell>
          <cell r="E5543" t="str">
            <v>National Strategic</v>
          </cell>
          <cell r="F5543" t="str">
            <v>U</v>
          </cell>
          <cell r="G5543">
            <v>19.789523319615</v>
          </cell>
        </row>
        <row r="5544">
          <cell r="A5544" t="str">
            <v>Tex_all-National-Regional Connector-All</v>
          </cell>
          <cell r="B5544" t="str">
            <v>Tex_all</v>
          </cell>
          <cell r="C5544">
            <v>2015</v>
          </cell>
          <cell r="D5544" t="str">
            <v>National</v>
          </cell>
          <cell r="E5544" t="str">
            <v>Regional Connector</v>
          </cell>
          <cell r="F5544" t="str">
            <v>All</v>
          </cell>
          <cell r="G5544">
            <v>0.29640411794299998</v>
          </cell>
        </row>
        <row r="5545">
          <cell r="A5545" t="str">
            <v>Tex_all-National-Regional Connector-All</v>
          </cell>
          <cell r="B5545" t="str">
            <v>Tex_all</v>
          </cell>
          <cell r="C5545">
            <v>2015</v>
          </cell>
          <cell r="D5545" t="str">
            <v>National</v>
          </cell>
          <cell r="E5545" t="str">
            <v>Regional Connector</v>
          </cell>
          <cell r="F5545" t="str">
            <v>All</v>
          </cell>
          <cell r="G5545">
            <v>0.425861022458</v>
          </cell>
        </row>
        <row r="5546">
          <cell r="A5546" t="str">
            <v>Tex_all-National-Regional Connector-R</v>
          </cell>
          <cell r="B5546" t="str">
            <v>Tex_all</v>
          </cell>
          <cell r="C5546">
            <v>2015</v>
          </cell>
          <cell r="D5546" t="str">
            <v>National</v>
          </cell>
          <cell r="E5546" t="str">
            <v>Regional Connector</v>
          </cell>
          <cell r="F5546" t="str">
            <v>R</v>
          </cell>
          <cell r="G5546">
            <v>0.102311025517</v>
          </cell>
        </row>
        <row r="5547">
          <cell r="A5547" t="str">
            <v>Tex_all-National-Regional Connector-R</v>
          </cell>
          <cell r="B5547" t="str">
            <v>Tex_all</v>
          </cell>
          <cell r="C5547">
            <v>2015</v>
          </cell>
          <cell r="D5547" t="str">
            <v>National</v>
          </cell>
          <cell r="E5547" t="str">
            <v>Regional Connector</v>
          </cell>
          <cell r="F5547" t="str">
            <v>R</v>
          </cell>
          <cell r="G5547">
            <v>0.169226093272</v>
          </cell>
        </row>
        <row r="5548">
          <cell r="A5548" t="str">
            <v>Tex_all-National-Regional Connector-U</v>
          </cell>
          <cell r="B5548" t="str">
            <v>Tex_all</v>
          </cell>
          <cell r="C5548">
            <v>2015</v>
          </cell>
          <cell r="D5548" t="str">
            <v>National</v>
          </cell>
          <cell r="E5548" t="str">
            <v>Regional Connector</v>
          </cell>
          <cell r="F5548" t="str">
            <v>U</v>
          </cell>
          <cell r="G5548">
            <v>3.6850795556880001</v>
          </cell>
        </row>
        <row r="5549">
          <cell r="A5549" t="str">
            <v>Tex_all-National-Regional Connector-U</v>
          </cell>
          <cell r="B5549" t="str">
            <v>Tex_all</v>
          </cell>
          <cell r="C5549">
            <v>2015</v>
          </cell>
          <cell r="D5549" t="str">
            <v>National</v>
          </cell>
          <cell r="E5549" t="str">
            <v>Regional Connector</v>
          </cell>
          <cell r="F5549" t="str">
            <v>U</v>
          </cell>
          <cell r="G5549">
            <v>5.3229135948090001</v>
          </cell>
        </row>
        <row r="5550">
          <cell r="A5550" t="str">
            <v>Tex_all-National-Regional Distributor-All</v>
          </cell>
          <cell r="B5550" t="str">
            <v>Tex_all</v>
          </cell>
          <cell r="C5550">
            <v>2015</v>
          </cell>
          <cell r="D5550" t="str">
            <v>National</v>
          </cell>
          <cell r="E5550" t="str">
            <v>Regional Distributor</v>
          </cell>
          <cell r="F5550" t="str">
            <v>All</v>
          </cell>
          <cell r="G5550">
            <v>0.415283593314</v>
          </cell>
        </row>
        <row r="5551">
          <cell r="A5551" t="str">
            <v>Tex_all-National-Regional Distributor-All</v>
          </cell>
          <cell r="B5551" t="str">
            <v>Tex_all</v>
          </cell>
          <cell r="C5551">
            <v>2015</v>
          </cell>
          <cell r="D5551" t="str">
            <v>National</v>
          </cell>
          <cell r="E5551" t="str">
            <v>Regional Distributor</v>
          </cell>
          <cell r="F5551" t="str">
            <v>All</v>
          </cell>
          <cell r="G5551">
            <v>0.72715873328000002</v>
          </cell>
        </row>
        <row r="5552">
          <cell r="A5552" t="str">
            <v>Tex_all-National-Regional Distributor-R</v>
          </cell>
          <cell r="B5552" t="str">
            <v>Tex_all</v>
          </cell>
          <cell r="C5552">
            <v>2015</v>
          </cell>
          <cell r="D5552" t="str">
            <v>National</v>
          </cell>
          <cell r="E5552" t="str">
            <v>Regional Distributor</v>
          </cell>
          <cell r="F5552" t="str">
            <v>R</v>
          </cell>
          <cell r="G5552">
            <v>0.128420659381</v>
          </cell>
        </row>
        <row r="5553">
          <cell r="A5553" t="str">
            <v>Tex_all-National-Regional Distributor-R</v>
          </cell>
          <cell r="B5553" t="str">
            <v>Tex_all</v>
          </cell>
          <cell r="C5553">
            <v>2015</v>
          </cell>
          <cell r="D5553" t="str">
            <v>National</v>
          </cell>
          <cell r="E5553" t="str">
            <v>Regional Distributor</v>
          </cell>
          <cell r="F5553" t="str">
            <v>R</v>
          </cell>
          <cell r="G5553">
            <v>0.355279185527</v>
          </cell>
        </row>
        <row r="5554">
          <cell r="A5554" t="str">
            <v>Tex_all-National-Regional Distributor-U</v>
          </cell>
          <cell r="B5554" t="str">
            <v>Tex_all</v>
          </cell>
          <cell r="C5554">
            <v>2015</v>
          </cell>
          <cell r="D5554" t="str">
            <v>National</v>
          </cell>
          <cell r="E5554" t="str">
            <v>Regional Distributor</v>
          </cell>
          <cell r="F5554" t="str">
            <v>U</v>
          </cell>
          <cell r="G5554">
            <v>4.1781521184269996</v>
          </cell>
        </row>
        <row r="5555">
          <cell r="A5555" t="str">
            <v>Tex_all-National-Regional Distributor-U</v>
          </cell>
          <cell r="B5555" t="str">
            <v>Tex_all</v>
          </cell>
          <cell r="C5555">
            <v>2015</v>
          </cell>
          <cell r="D5555" t="str">
            <v>National</v>
          </cell>
          <cell r="E5555" t="str">
            <v>Regional Distributor</v>
          </cell>
          <cell r="F5555" t="str">
            <v>U</v>
          </cell>
          <cell r="G5555">
            <v>6.01223552041</v>
          </cell>
        </row>
        <row r="5556">
          <cell r="A5556" t="str">
            <v>Tex_all-National-Regional Strategic-All</v>
          </cell>
          <cell r="B5556" t="str">
            <v>Tex_all</v>
          </cell>
          <cell r="C5556">
            <v>2015</v>
          </cell>
          <cell r="D5556" t="str">
            <v>National</v>
          </cell>
          <cell r="E5556" t="str">
            <v>Regional Strategic</v>
          </cell>
          <cell r="F5556" t="str">
            <v>All</v>
          </cell>
          <cell r="G5556">
            <v>0.82513461863000004</v>
          </cell>
        </row>
        <row r="5557">
          <cell r="A5557" t="str">
            <v>Tex_all-National-Regional Strategic-All</v>
          </cell>
          <cell r="B5557" t="str">
            <v>Tex_all</v>
          </cell>
          <cell r="C5557">
            <v>2015</v>
          </cell>
          <cell r="D5557" t="str">
            <v>National</v>
          </cell>
          <cell r="E5557" t="str">
            <v>Regional Strategic</v>
          </cell>
          <cell r="F5557" t="str">
            <v>All</v>
          </cell>
          <cell r="G5557">
            <v>1.721522397158</v>
          </cell>
        </row>
        <row r="5558">
          <cell r="A5558" t="str">
            <v>Tex_all-National-Regional Strategic-R</v>
          </cell>
          <cell r="B5558" t="str">
            <v>Tex_all</v>
          </cell>
          <cell r="C5558">
            <v>2015</v>
          </cell>
          <cell r="D5558" t="str">
            <v>National</v>
          </cell>
          <cell r="E5558" t="str">
            <v>Regional Strategic</v>
          </cell>
          <cell r="F5558" t="str">
            <v>R</v>
          </cell>
          <cell r="G5558">
            <v>0.15560609951400001</v>
          </cell>
        </row>
        <row r="5559">
          <cell r="A5559" t="str">
            <v>Tex_all-National-Regional Strategic-R</v>
          </cell>
          <cell r="B5559" t="str">
            <v>Tex_all</v>
          </cell>
          <cell r="C5559">
            <v>2015</v>
          </cell>
          <cell r="D5559" t="str">
            <v>National</v>
          </cell>
          <cell r="E5559" t="str">
            <v>Regional Strategic</v>
          </cell>
          <cell r="F5559" t="str">
            <v>R</v>
          </cell>
          <cell r="G5559">
            <v>0.37930105532699998</v>
          </cell>
        </row>
        <row r="5560">
          <cell r="A5560" t="str">
            <v>Tex_all-National-Regional Strategic-U</v>
          </cell>
          <cell r="B5560" t="str">
            <v>Tex_all</v>
          </cell>
          <cell r="C5560">
            <v>2015</v>
          </cell>
          <cell r="D5560" t="str">
            <v>National</v>
          </cell>
          <cell r="E5560" t="str">
            <v>Regional Strategic</v>
          </cell>
          <cell r="F5560" t="str">
            <v>U</v>
          </cell>
          <cell r="G5560">
            <v>6.2695768905679996</v>
          </cell>
        </row>
        <row r="5561">
          <cell r="A5561" t="str">
            <v>Tex_all-National-Regional Strategic-U</v>
          </cell>
          <cell r="B5561" t="str">
            <v>Tex_all</v>
          </cell>
          <cell r="C5561">
            <v>2015</v>
          </cell>
          <cell r="D5561" t="str">
            <v>National</v>
          </cell>
          <cell r="E5561" t="str">
            <v>Regional Strategic</v>
          </cell>
          <cell r="F5561" t="str">
            <v>U</v>
          </cell>
          <cell r="G5561">
            <v>14.941357431263</v>
          </cell>
        </row>
        <row r="5562">
          <cell r="A5562" t="str">
            <v>Tex_all-NELSON-All-All</v>
          </cell>
          <cell r="B5562" t="str">
            <v>Tex_all</v>
          </cell>
          <cell r="C5562">
            <v>2015</v>
          </cell>
          <cell r="D5562" t="str">
            <v>NELSON</v>
          </cell>
          <cell r="E5562" t="str">
            <v>All</v>
          </cell>
          <cell r="F5562" t="str">
            <v>All</v>
          </cell>
          <cell r="G5562">
            <v>1.827244686804</v>
          </cell>
        </row>
        <row r="5563">
          <cell r="A5563" t="str">
            <v>Tex_all-NELSON-All-R</v>
          </cell>
          <cell r="B5563" t="str">
            <v>Tex_all</v>
          </cell>
          <cell r="C5563">
            <v>2015</v>
          </cell>
          <cell r="D5563" t="str">
            <v>NELSON</v>
          </cell>
          <cell r="E5563" t="str">
            <v>All</v>
          </cell>
          <cell r="F5563" t="str">
            <v>R</v>
          </cell>
          <cell r="G5563">
            <v>0.275694133452</v>
          </cell>
        </row>
        <row r="5564">
          <cell r="A5564" t="str">
            <v>Tex_all-NELSON-All-U</v>
          </cell>
          <cell r="B5564" t="str">
            <v>Tex_all</v>
          </cell>
          <cell r="C5564">
            <v>2015</v>
          </cell>
          <cell r="D5564" t="str">
            <v>NELSON</v>
          </cell>
          <cell r="E5564" t="str">
            <v>All</v>
          </cell>
          <cell r="F5564" t="str">
            <v>U</v>
          </cell>
          <cell r="G5564">
            <v>22.430774948894001</v>
          </cell>
        </row>
        <row r="5565">
          <cell r="A5565" t="str">
            <v>Tex_all-NELSON-Regional Connector-All</v>
          </cell>
          <cell r="B5565" t="str">
            <v>Tex_all</v>
          </cell>
          <cell r="C5565">
            <v>2015</v>
          </cell>
          <cell r="D5565" t="str">
            <v>NELSON</v>
          </cell>
          <cell r="E5565" t="str">
            <v>Regional Connector</v>
          </cell>
          <cell r="F5565" t="str">
            <v>All</v>
          </cell>
          <cell r="G5565">
            <v>0.78760731616199997</v>
          </cell>
        </row>
        <row r="5566">
          <cell r="A5566" t="str">
            <v>Tex_all-NELSON-Regional Connector-R</v>
          </cell>
          <cell r="B5566" t="str">
            <v>Tex_all</v>
          </cell>
          <cell r="C5566">
            <v>2015</v>
          </cell>
          <cell r="D5566" t="str">
            <v>NELSON</v>
          </cell>
          <cell r="E5566" t="str">
            <v>Regional Connector</v>
          </cell>
          <cell r="F5566" t="str">
            <v>R</v>
          </cell>
          <cell r="G5566">
            <v>0.36118090452200002</v>
          </cell>
        </row>
        <row r="5567">
          <cell r="A5567" t="str">
            <v>Tex_all-NELSON-Regional Connector-U</v>
          </cell>
          <cell r="B5567" t="str">
            <v>Tex_all</v>
          </cell>
          <cell r="C5567">
            <v>2015</v>
          </cell>
          <cell r="D5567" t="str">
            <v>NELSON</v>
          </cell>
          <cell r="E5567" t="str">
            <v>Regional Connector</v>
          </cell>
          <cell r="F5567" t="str">
            <v>U</v>
          </cell>
          <cell r="G5567">
            <v>9.0288315629740001</v>
          </cell>
        </row>
        <row r="5568">
          <cell r="A5568" t="str">
            <v>Tex_all-NELSON-Regional Distributor-All</v>
          </cell>
          <cell r="B5568" t="str">
            <v>Tex_all</v>
          </cell>
          <cell r="C5568">
            <v>2015</v>
          </cell>
          <cell r="D5568" t="str">
            <v>NELSON</v>
          </cell>
          <cell r="E5568" t="str">
            <v>Regional Distributor</v>
          </cell>
          <cell r="F5568" t="str">
            <v>All</v>
          </cell>
          <cell r="G5568">
            <v>1.1387954753889999</v>
          </cell>
        </row>
        <row r="5569">
          <cell r="A5569" t="str">
            <v>Tex_all-NELSON-Regional Distributor-R</v>
          </cell>
          <cell r="B5569" t="str">
            <v>Tex_all</v>
          </cell>
          <cell r="C5569">
            <v>2015</v>
          </cell>
          <cell r="D5569" t="str">
            <v>NELSON</v>
          </cell>
          <cell r="E5569" t="str">
            <v>Regional Distributor</v>
          </cell>
          <cell r="F5569" t="str">
            <v>R</v>
          </cell>
          <cell r="G5569">
            <v>0.12875812785599999</v>
          </cell>
        </row>
        <row r="5570">
          <cell r="A5570" t="str">
            <v>Tex_all-NELSON-Regional Distributor-U</v>
          </cell>
          <cell r="B5570" t="str">
            <v>Tex_all</v>
          </cell>
          <cell r="C5570">
            <v>2015</v>
          </cell>
          <cell r="D5570" t="str">
            <v>NELSON</v>
          </cell>
          <cell r="E5570" t="str">
            <v>Regional Distributor</v>
          </cell>
          <cell r="F5570" t="str">
            <v>U</v>
          </cell>
          <cell r="G5570">
            <v>20.225060827250001</v>
          </cell>
        </row>
        <row r="5571">
          <cell r="A5571" t="str">
            <v>Tex_all-NELSON-Regional Strategic-All</v>
          </cell>
          <cell r="B5571" t="str">
            <v>Tex_all</v>
          </cell>
          <cell r="C5571">
            <v>2015</v>
          </cell>
          <cell r="D5571" t="str">
            <v>NELSON</v>
          </cell>
          <cell r="E5571" t="str">
            <v>Regional Strategic</v>
          </cell>
          <cell r="F5571" t="str">
            <v>All</v>
          </cell>
          <cell r="G5571">
            <v>4.7326527080799998</v>
          </cell>
        </row>
        <row r="5572">
          <cell r="A5572" t="str">
            <v>Tex_all-NELSON-Regional Strategic-R</v>
          </cell>
          <cell r="B5572" t="str">
            <v>Tex_all</v>
          </cell>
          <cell r="C5572">
            <v>2015</v>
          </cell>
          <cell r="D5572" t="str">
            <v>NELSON</v>
          </cell>
          <cell r="E5572" t="str">
            <v>Regional Strategic</v>
          </cell>
          <cell r="F5572" t="str">
            <v>R</v>
          </cell>
          <cell r="G5572">
            <v>0.43571524333</v>
          </cell>
        </row>
        <row r="5573">
          <cell r="A5573" t="str">
            <v>Tex_all-NELSON-Regional Strategic-U</v>
          </cell>
          <cell r="B5573" t="str">
            <v>Tex_all</v>
          </cell>
          <cell r="C5573">
            <v>2015</v>
          </cell>
          <cell r="D5573" t="str">
            <v>NELSON</v>
          </cell>
          <cell r="E5573" t="str">
            <v>Regional Strategic</v>
          </cell>
          <cell r="F5573" t="str">
            <v>U</v>
          </cell>
          <cell r="G5573">
            <v>31.231914014055</v>
          </cell>
        </row>
        <row r="5574">
          <cell r="A5574" t="str">
            <v>Tex_all-NORTHLAND-All-All</v>
          </cell>
          <cell r="B5574" t="str">
            <v>Tex_all</v>
          </cell>
          <cell r="C5574">
            <v>2015</v>
          </cell>
          <cell r="D5574" t="str">
            <v>NORTHLAND</v>
          </cell>
          <cell r="E5574" t="str">
            <v>All</v>
          </cell>
          <cell r="F5574" t="str">
            <v>All</v>
          </cell>
          <cell r="G5574">
            <v>1.711950302435</v>
          </cell>
        </row>
        <row r="5575">
          <cell r="A5575" t="str">
            <v>Tex_all-NORTHLAND-All-R</v>
          </cell>
          <cell r="B5575" t="str">
            <v>Tex_all</v>
          </cell>
          <cell r="C5575">
            <v>2015</v>
          </cell>
          <cell r="D5575" t="str">
            <v>NORTHLAND</v>
          </cell>
          <cell r="E5575" t="str">
            <v>All</v>
          </cell>
          <cell r="F5575" t="str">
            <v>R</v>
          </cell>
          <cell r="G5575">
            <v>1.0342239351019999</v>
          </cell>
        </row>
        <row r="5576">
          <cell r="A5576" t="str">
            <v>Tex_all-NORTHLAND-All-U</v>
          </cell>
          <cell r="B5576" t="str">
            <v>Tex_all</v>
          </cell>
          <cell r="C5576">
            <v>2015</v>
          </cell>
          <cell r="D5576" t="str">
            <v>NORTHLAND</v>
          </cell>
          <cell r="E5576" t="str">
            <v>All</v>
          </cell>
          <cell r="F5576" t="str">
            <v>U</v>
          </cell>
          <cell r="G5576">
            <v>8.2480684902900006</v>
          </cell>
        </row>
        <row r="5577">
          <cell r="A5577" t="str">
            <v>Tex_all-NORTHLAND-National Strategic-All</v>
          </cell>
          <cell r="B5577" t="str">
            <v>Tex_all</v>
          </cell>
          <cell r="C5577">
            <v>2015</v>
          </cell>
          <cell r="D5577" t="str">
            <v>NORTHLAND</v>
          </cell>
          <cell r="E5577" t="str">
            <v>National Strategic</v>
          </cell>
          <cell r="F5577" t="str">
            <v>All</v>
          </cell>
          <cell r="G5577">
            <v>2.6108909625460002</v>
          </cell>
        </row>
        <row r="5578">
          <cell r="A5578" t="str">
            <v>Tex_all-NORTHLAND-National Strategic-R</v>
          </cell>
          <cell r="B5578" t="str">
            <v>Tex_all</v>
          </cell>
          <cell r="C5578">
            <v>2015</v>
          </cell>
          <cell r="D5578" t="str">
            <v>NORTHLAND</v>
          </cell>
          <cell r="E5578" t="str">
            <v>National Strategic</v>
          </cell>
          <cell r="F5578" t="str">
            <v>R</v>
          </cell>
          <cell r="G5578">
            <v>1.477119784656</v>
          </cell>
        </row>
        <row r="5579">
          <cell r="A5579" t="str">
            <v>Tex_all-NORTHLAND-National Strategic-U</v>
          </cell>
          <cell r="B5579" t="str">
            <v>Tex_all</v>
          </cell>
          <cell r="C5579">
            <v>2015</v>
          </cell>
          <cell r="D5579" t="str">
            <v>NORTHLAND</v>
          </cell>
          <cell r="E5579" t="str">
            <v>National Strategic</v>
          </cell>
          <cell r="F5579" t="str">
            <v>U</v>
          </cell>
          <cell r="G5579">
            <v>24.045801526717</v>
          </cell>
        </row>
        <row r="5580">
          <cell r="A5580" t="str">
            <v>Tex_all-NORTHLAND-Regional Distributor-All</v>
          </cell>
          <cell r="B5580" t="str">
            <v>Tex_all</v>
          </cell>
          <cell r="C5580">
            <v>2015</v>
          </cell>
          <cell r="D5580" t="str">
            <v>NORTHLAND</v>
          </cell>
          <cell r="E5580" t="str">
            <v>Regional Distributor</v>
          </cell>
          <cell r="F5580" t="str">
            <v>All</v>
          </cell>
          <cell r="G5580">
            <v>1.4491090926350001</v>
          </cell>
        </row>
        <row r="5581">
          <cell r="A5581" t="str">
            <v>Tex_all-NORTHLAND-Regional Distributor-R</v>
          </cell>
          <cell r="B5581" t="str">
            <v>Tex_all</v>
          </cell>
          <cell r="C5581">
            <v>2015</v>
          </cell>
          <cell r="D5581" t="str">
            <v>NORTHLAND</v>
          </cell>
          <cell r="E5581" t="str">
            <v>Regional Distributor</v>
          </cell>
          <cell r="F5581" t="str">
            <v>R</v>
          </cell>
          <cell r="G5581">
            <v>0.96992019643899996</v>
          </cell>
        </row>
        <row r="5582">
          <cell r="A5582" t="str">
            <v>Tex_all-NORTHLAND-Regional Distributor-U</v>
          </cell>
          <cell r="B5582" t="str">
            <v>Tex_all</v>
          </cell>
          <cell r="C5582">
            <v>2015</v>
          </cell>
          <cell r="D5582" t="str">
            <v>NORTHLAND</v>
          </cell>
          <cell r="E5582" t="str">
            <v>Regional Distributor</v>
          </cell>
          <cell r="F5582" t="str">
            <v>U</v>
          </cell>
          <cell r="G5582">
            <v>5.8706910503309997</v>
          </cell>
        </row>
        <row r="5583">
          <cell r="A5583" t="str">
            <v>Tex_all-NORTHLAND-Regional Strategic-All</v>
          </cell>
          <cell r="B5583" t="str">
            <v>Tex_all</v>
          </cell>
          <cell r="C5583">
            <v>2015</v>
          </cell>
          <cell r="D5583" t="str">
            <v>NORTHLAND</v>
          </cell>
          <cell r="E5583" t="str">
            <v>Regional Strategic</v>
          </cell>
          <cell r="F5583" t="str">
            <v>All</v>
          </cell>
          <cell r="G5583">
            <v>3.4707556698189999</v>
          </cell>
        </row>
        <row r="5584">
          <cell r="A5584" t="str">
            <v>Tex_all-NORTHLAND-Regional Strategic-R</v>
          </cell>
          <cell r="B5584" t="str">
            <v>Tex_all</v>
          </cell>
          <cell r="C5584">
            <v>2015</v>
          </cell>
          <cell r="D5584" t="str">
            <v>NORTHLAND</v>
          </cell>
          <cell r="E5584" t="str">
            <v>Regional Strategic</v>
          </cell>
          <cell r="F5584" t="str">
            <v>R</v>
          </cell>
          <cell r="G5584">
            <v>1.111915597848</v>
          </cell>
        </row>
        <row r="5585">
          <cell r="A5585" t="str">
            <v>Tex_all-NORTHLAND-Regional Strategic-U</v>
          </cell>
          <cell r="B5585" t="str">
            <v>Tex_all</v>
          </cell>
          <cell r="C5585">
            <v>2015</v>
          </cell>
          <cell r="D5585" t="str">
            <v>NORTHLAND</v>
          </cell>
          <cell r="E5585" t="str">
            <v>Regional Strategic</v>
          </cell>
          <cell r="F5585" t="str">
            <v>U</v>
          </cell>
          <cell r="G5585">
            <v>22.117743254292002</v>
          </cell>
        </row>
        <row r="5586">
          <cell r="A5586" t="str">
            <v>Tex_all-NTH CANTERBURY-All-All</v>
          </cell>
          <cell r="B5586" t="str">
            <v>Tex_all</v>
          </cell>
          <cell r="C5586">
            <v>2015</v>
          </cell>
          <cell r="D5586" t="str">
            <v>NTH CANTERBURY</v>
          </cell>
          <cell r="E5586" t="str">
            <v>All</v>
          </cell>
          <cell r="F5586" t="str">
            <v>All</v>
          </cell>
          <cell r="G5586">
            <v>1.169750252059</v>
          </cell>
        </row>
        <row r="5587">
          <cell r="A5587" t="str">
            <v>Tex_all-NTH CANTERBURY-All-R</v>
          </cell>
          <cell r="B5587" t="str">
            <v>Tex_all</v>
          </cell>
          <cell r="C5587">
            <v>2015</v>
          </cell>
          <cell r="D5587" t="str">
            <v>NTH CANTERBURY</v>
          </cell>
          <cell r="E5587" t="str">
            <v>All</v>
          </cell>
          <cell r="F5587" t="str">
            <v>R</v>
          </cell>
          <cell r="G5587">
            <v>0.25352361076399998</v>
          </cell>
        </row>
        <row r="5588">
          <cell r="A5588" t="str">
            <v>Tex_all-NTH CANTERBURY-All-U</v>
          </cell>
          <cell r="B5588" t="str">
            <v>Tex_all</v>
          </cell>
          <cell r="C5588">
            <v>2015</v>
          </cell>
          <cell r="D5588" t="str">
            <v>NTH CANTERBURY</v>
          </cell>
          <cell r="E5588" t="str">
            <v>All</v>
          </cell>
          <cell r="F5588" t="str">
            <v>U</v>
          </cell>
          <cell r="G5588">
            <v>7.5197351667929997</v>
          </cell>
        </row>
        <row r="5589">
          <cell r="A5589" t="str">
            <v>Tex_all-NTH CANTERBURY-High Volume-All</v>
          </cell>
          <cell r="B5589" t="str">
            <v>Tex_all</v>
          </cell>
          <cell r="C5589">
            <v>2015</v>
          </cell>
          <cell r="D5589" t="str">
            <v>NTH CANTERBURY</v>
          </cell>
          <cell r="E5589" t="str">
            <v>High Volume</v>
          </cell>
          <cell r="F5589" t="str">
            <v>All</v>
          </cell>
          <cell r="G5589">
            <v>3.0654616511959998</v>
          </cell>
        </row>
        <row r="5590">
          <cell r="A5590" t="str">
            <v>Tex_all-NTH CANTERBURY-High Volume-R</v>
          </cell>
          <cell r="B5590" t="str">
            <v>Tex_all</v>
          </cell>
          <cell r="C5590">
            <v>2015</v>
          </cell>
          <cell r="D5590" t="str">
            <v>NTH CANTERBURY</v>
          </cell>
          <cell r="E5590" t="str">
            <v>High Volume</v>
          </cell>
          <cell r="F5590" t="str">
            <v>R</v>
          </cell>
          <cell r="G5590">
            <v>8.6417242781000006E-2</v>
          </cell>
        </row>
        <row r="5591">
          <cell r="A5591" t="str">
            <v>Tex_all-NTH CANTERBURY-High Volume-U</v>
          </cell>
          <cell r="B5591" t="str">
            <v>Tex_all</v>
          </cell>
          <cell r="C5591">
            <v>2015</v>
          </cell>
          <cell r="D5591" t="str">
            <v>NTH CANTERBURY</v>
          </cell>
          <cell r="E5591" t="str">
            <v>High Volume</v>
          </cell>
          <cell r="F5591" t="str">
            <v>U</v>
          </cell>
          <cell r="G5591">
            <v>7.5458715596330004</v>
          </cell>
        </row>
        <row r="5592">
          <cell r="A5592" t="str">
            <v>Tex_all-NTH CANTERBURY-National Strategic-All</v>
          </cell>
          <cell r="B5592" t="str">
            <v>Tex_all</v>
          </cell>
          <cell r="C5592">
            <v>2015</v>
          </cell>
          <cell r="D5592" t="str">
            <v>NTH CANTERBURY</v>
          </cell>
          <cell r="E5592" t="str">
            <v>National Strategic</v>
          </cell>
          <cell r="F5592" t="str">
            <v>All</v>
          </cell>
          <cell r="G5592">
            <v>1.639133122681</v>
          </cell>
        </row>
        <row r="5593">
          <cell r="A5593" t="str">
            <v>Tex_all-NTH CANTERBURY-National Strategic-R</v>
          </cell>
          <cell r="B5593" t="str">
            <v>Tex_all</v>
          </cell>
          <cell r="C5593">
            <v>2015</v>
          </cell>
          <cell r="D5593" t="str">
            <v>NTH CANTERBURY</v>
          </cell>
          <cell r="E5593" t="str">
            <v>National Strategic</v>
          </cell>
          <cell r="F5593" t="str">
            <v>R</v>
          </cell>
          <cell r="G5593">
            <v>0.47691009361499997</v>
          </cell>
        </row>
        <row r="5594">
          <cell r="A5594" t="str">
            <v>Tex_all-NTH CANTERBURY-National Strategic-U</v>
          </cell>
          <cell r="B5594" t="str">
            <v>Tex_all</v>
          </cell>
          <cell r="C5594">
            <v>2015</v>
          </cell>
          <cell r="D5594" t="str">
            <v>NTH CANTERBURY</v>
          </cell>
          <cell r="E5594" t="str">
            <v>National Strategic</v>
          </cell>
          <cell r="F5594" t="str">
            <v>U</v>
          </cell>
          <cell r="G5594">
            <v>9.7746943261430008</v>
          </cell>
        </row>
        <row r="5595">
          <cell r="A5595" t="str">
            <v>Tex_all-NTH CANTERBURY-Regional Connector-All</v>
          </cell>
          <cell r="B5595" t="str">
            <v>Tex_all</v>
          </cell>
          <cell r="C5595">
            <v>2015</v>
          </cell>
          <cell r="D5595" t="str">
            <v>NTH CANTERBURY</v>
          </cell>
          <cell r="E5595" t="str">
            <v>Regional Connector</v>
          </cell>
          <cell r="F5595" t="str">
            <v>All</v>
          </cell>
          <cell r="G5595">
            <v>1.099702467767</v>
          </cell>
        </row>
        <row r="5596">
          <cell r="A5596" t="str">
            <v>Tex_all-NTH CANTERBURY-Regional Connector-R</v>
          </cell>
          <cell r="B5596" t="str">
            <v>Tex_all</v>
          </cell>
          <cell r="C5596">
            <v>2015</v>
          </cell>
          <cell r="D5596" t="str">
            <v>NTH CANTERBURY</v>
          </cell>
          <cell r="E5596" t="str">
            <v>Regional Connector</v>
          </cell>
          <cell r="F5596" t="str">
            <v>R</v>
          </cell>
          <cell r="G5596">
            <v>0.21597575913799999</v>
          </cell>
        </row>
        <row r="5597">
          <cell r="A5597" t="str">
            <v>Tex_all-NTH CANTERBURY-Regional Connector-U</v>
          </cell>
          <cell r="B5597" t="str">
            <v>Tex_all</v>
          </cell>
          <cell r="C5597">
            <v>2015</v>
          </cell>
          <cell r="D5597" t="str">
            <v>NTH CANTERBURY</v>
          </cell>
          <cell r="E5597" t="str">
            <v>Regional Connector</v>
          </cell>
          <cell r="F5597" t="str">
            <v>U</v>
          </cell>
          <cell r="G5597">
            <v>9.5092024539869993</v>
          </cell>
        </row>
        <row r="5598">
          <cell r="A5598" t="str">
            <v>Tex_all-NTH CANTERBURY-Regional Distributor-All</v>
          </cell>
          <cell r="B5598" t="str">
            <v>Tex_all</v>
          </cell>
          <cell r="C5598">
            <v>2015</v>
          </cell>
          <cell r="D5598" t="str">
            <v>NTH CANTERBURY</v>
          </cell>
          <cell r="E5598" t="str">
            <v>Regional Distributor</v>
          </cell>
          <cell r="F5598" t="str">
            <v>All</v>
          </cell>
          <cell r="G5598">
            <v>0.21224307417300001</v>
          </cell>
        </row>
        <row r="5599">
          <cell r="A5599" t="str">
            <v>Tex_all-NTH CANTERBURY-Regional Distributor-R</v>
          </cell>
          <cell r="B5599" t="str">
            <v>Tex_all</v>
          </cell>
          <cell r="C5599">
            <v>2015</v>
          </cell>
          <cell r="D5599" t="str">
            <v>NTH CANTERBURY</v>
          </cell>
          <cell r="E5599" t="str">
            <v>Regional Distributor</v>
          </cell>
          <cell r="F5599" t="str">
            <v>R</v>
          </cell>
          <cell r="G5599">
            <v>0.103998151143</v>
          </cell>
        </row>
        <row r="5600">
          <cell r="A5600" t="str">
            <v>Tex_all-NTH CANTERBURY-Regional Distributor-U</v>
          </cell>
          <cell r="B5600" t="str">
            <v>Tex_all</v>
          </cell>
          <cell r="C5600">
            <v>2015</v>
          </cell>
          <cell r="D5600" t="str">
            <v>NTH CANTERBURY</v>
          </cell>
          <cell r="E5600" t="str">
            <v>Regional Distributor</v>
          </cell>
          <cell r="F5600" t="str">
            <v>U</v>
          </cell>
          <cell r="G5600">
            <v>3.3557046979859999</v>
          </cell>
        </row>
        <row r="5601">
          <cell r="A5601" t="str">
            <v>Tex_all-NTH CANTERBURY-Regional Strategic-All</v>
          </cell>
          <cell r="B5601" t="str">
            <v>Tex_all</v>
          </cell>
          <cell r="C5601">
            <v>2015</v>
          </cell>
          <cell r="D5601" t="str">
            <v>NTH CANTERBURY</v>
          </cell>
          <cell r="E5601" t="str">
            <v>Regional Strategic</v>
          </cell>
          <cell r="F5601" t="str">
            <v>All</v>
          </cell>
          <cell r="G5601">
            <v>0.35688920454500001</v>
          </cell>
        </row>
        <row r="5602">
          <cell r="A5602" t="str">
            <v>Tex_all-NTH CANTERBURY-Regional Strategic-R</v>
          </cell>
          <cell r="B5602" t="str">
            <v>Tex_all</v>
          </cell>
          <cell r="C5602">
            <v>2015</v>
          </cell>
          <cell r="D5602" t="str">
            <v>NTH CANTERBURY</v>
          </cell>
          <cell r="E5602" t="str">
            <v>Regional Strategic</v>
          </cell>
          <cell r="F5602" t="str">
            <v>R</v>
          </cell>
          <cell r="G5602">
            <v>9.5366764682000005E-2</v>
          </cell>
        </row>
        <row r="5603">
          <cell r="A5603" t="str">
            <v>Tex_all-NTH CANTERBURY-Regional Strategic-U</v>
          </cell>
          <cell r="B5603" t="str">
            <v>Tex_all</v>
          </cell>
          <cell r="C5603">
            <v>2015</v>
          </cell>
          <cell r="D5603" t="str">
            <v>NTH CANTERBURY</v>
          </cell>
          <cell r="E5603" t="str">
            <v>Regional Strategic</v>
          </cell>
          <cell r="F5603" t="str">
            <v>U</v>
          </cell>
          <cell r="G5603">
            <v>2.55511022044</v>
          </cell>
        </row>
        <row r="5604">
          <cell r="A5604" t="str">
            <v>Tex_all-OTAGO CENTRAL-All-All</v>
          </cell>
          <cell r="B5604" t="str">
            <v>Tex_all</v>
          </cell>
          <cell r="C5604">
            <v>2015</v>
          </cell>
          <cell r="D5604" t="str">
            <v>OTAGO CENTRAL</v>
          </cell>
          <cell r="E5604" t="str">
            <v>All</v>
          </cell>
          <cell r="F5604" t="str">
            <v>All</v>
          </cell>
          <cell r="G5604">
            <v>0.76615009576799997</v>
          </cell>
        </row>
        <row r="5605">
          <cell r="A5605" t="str">
            <v>Tex_all-OTAGO CENTRAL-All-All</v>
          </cell>
          <cell r="B5605" t="str">
            <v>Tex_all</v>
          </cell>
          <cell r="C5605">
            <v>2015</v>
          </cell>
          <cell r="D5605" t="str">
            <v>OTAGO CENTRAL</v>
          </cell>
          <cell r="E5605" t="str">
            <v>All</v>
          </cell>
          <cell r="F5605" t="str">
            <v>All</v>
          </cell>
          <cell r="G5605">
            <v>0.77935645632999995</v>
          </cell>
        </row>
        <row r="5606">
          <cell r="A5606" t="str">
            <v>Tex_all-OTAGO CENTRAL-All-R</v>
          </cell>
          <cell r="B5606" t="str">
            <v>Tex_all</v>
          </cell>
          <cell r="C5606">
            <v>2015</v>
          </cell>
          <cell r="D5606" t="str">
            <v>OTAGO CENTRAL</v>
          </cell>
          <cell r="E5606" t="str">
            <v>All</v>
          </cell>
          <cell r="F5606" t="str">
            <v>R</v>
          </cell>
          <cell r="G5606">
            <v>5.0228310502000002E-2</v>
          </cell>
        </row>
        <row r="5607">
          <cell r="A5607" t="str">
            <v>Tex_all-OTAGO CENTRAL-All-R</v>
          </cell>
          <cell r="B5607" t="str">
            <v>Tex_all</v>
          </cell>
          <cell r="C5607">
            <v>2015</v>
          </cell>
          <cell r="D5607" t="str">
            <v>OTAGO CENTRAL</v>
          </cell>
          <cell r="E5607" t="str">
            <v>All</v>
          </cell>
          <cell r="F5607" t="str">
            <v>R</v>
          </cell>
          <cell r="G5607">
            <v>2.3390922145999998E-2</v>
          </cell>
        </row>
        <row r="5608">
          <cell r="A5608" t="str">
            <v>Tex_all-OTAGO CENTRAL-All-U</v>
          </cell>
          <cell r="B5608" t="str">
            <v>Tex_all</v>
          </cell>
          <cell r="C5608">
            <v>2015</v>
          </cell>
          <cell r="D5608" t="str">
            <v>OTAGO CENTRAL</v>
          </cell>
          <cell r="E5608" t="str">
            <v>All</v>
          </cell>
          <cell r="F5608" t="str">
            <v>U</v>
          </cell>
          <cell r="G5608">
            <v>15.391791044775999</v>
          </cell>
        </row>
        <row r="5609">
          <cell r="A5609" t="str">
            <v>Tex_all-OTAGO CENTRAL-All-U</v>
          </cell>
          <cell r="B5609" t="str">
            <v>Tex_all</v>
          </cell>
          <cell r="C5609">
            <v>2015</v>
          </cell>
          <cell r="D5609" t="str">
            <v>OTAGO CENTRAL</v>
          </cell>
          <cell r="E5609" t="str">
            <v>All</v>
          </cell>
          <cell r="F5609" t="str">
            <v>U</v>
          </cell>
          <cell r="G5609">
            <v>19.045741324921</v>
          </cell>
        </row>
        <row r="5610">
          <cell r="A5610" t="str">
            <v>Tex_all-OTAGO CENTRAL-Regional Connector-All</v>
          </cell>
          <cell r="B5610" t="str">
            <v>Tex_all</v>
          </cell>
          <cell r="C5610">
            <v>2015</v>
          </cell>
          <cell r="D5610" t="str">
            <v>OTAGO CENTRAL</v>
          </cell>
          <cell r="E5610" t="str">
            <v>Regional Connector</v>
          </cell>
          <cell r="F5610" t="str">
            <v>All</v>
          </cell>
          <cell r="G5610">
            <v>0.31317452975600002</v>
          </cell>
        </row>
        <row r="5611">
          <cell r="A5611" t="str">
            <v>Tex_all-OTAGO CENTRAL-Regional Connector-R</v>
          </cell>
          <cell r="B5611" t="str">
            <v>Tex_all</v>
          </cell>
          <cell r="C5611">
            <v>2015</v>
          </cell>
          <cell r="D5611" t="str">
            <v>OTAGO CENTRAL</v>
          </cell>
          <cell r="E5611" t="str">
            <v>Regional Connector</v>
          </cell>
          <cell r="F5611" t="str">
            <v>R</v>
          </cell>
          <cell r="G5611">
            <v>1.2678473900999999E-2</v>
          </cell>
        </row>
        <row r="5612">
          <cell r="A5612" t="str">
            <v>Tex_all-OTAGO CENTRAL-Regional Connector-U</v>
          </cell>
          <cell r="B5612" t="str">
            <v>Tex_all</v>
          </cell>
          <cell r="C5612">
            <v>2015</v>
          </cell>
          <cell r="D5612" t="str">
            <v>OTAGO CENTRAL</v>
          </cell>
          <cell r="E5612" t="str">
            <v>Regional Connector</v>
          </cell>
          <cell r="F5612" t="str">
            <v>U</v>
          </cell>
          <cell r="G5612">
            <v>25.161290322580001</v>
          </cell>
        </row>
        <row r="5613">
          <cell r="A5613" t="str">
            <v>Tex_all-OTAGO CENTRAL-Regional Distributor-All</v>
          </cell>
          <cell r="B5613" t="str">
            <v>Tex_all</v>
          </cell>
          <cell r="C5613">
            <v>2015</v>
          </cell>
          <cell r="D5613" t="str">
            <v>OTAGO CENTRAL</v>
          </cell>
          <cell r="E5613" t="str">
            <v>Regional Distributor</v>
          </cell>
          <cell r="F5613" t="str">
            <v>All</v>
          </cell>
          <cell r="G5613">
            <v>0.76615009576799997</v>
          </cell>
        </row>
        <row r="5614">
          <cell r="A5614" t="str">
            <v>Tex_all-OTAGO CENTRAL-Regional Distributor-All</v>
          </cell>
          <cell r="B5614" t="str">
            <v>Tex_all</v>
          </cell>
          <cell r="C5614">
            <v>2015</v>
          </cell>
          <cell r="D5614" t="str">
            <v>OTAGO CENTRAL</v>
          </cell>
          <cell r="E5614" t="str">
            <v>Regional Distributor</v>
          </cell>
          <cell r="F5614" t="str">
            <v>All</v>
          </cell>
          <cell r="G5614">
            <v>0.47807241203400003</v>
          </cell>
        </row>
        <row r="5615">
          <cell r="A5615" t="str">
            <v>Tex_all-OTAGO CENTRAL-Regional Distributor-R</v>
          </cell>
          <cell r="B5615" t="str">
            <v>Tex_all</v>
          </cell>
          <cell r="C5615">
            <v>2015</v>
          </cell>
          <cell r="D5615" t="str">
            <v>OTAGO CENTRAL</v>
          </cell>
          <cell r="E5615" t="str">
            <v>Regional Distributor</v>
          </cell>
          <cell r="F5615" t="str">
            <v>R</v>
          </cell>
          <cell r="G5615">
            <v>5.0228310502000002E-2</v>
          </cell>
        </row>
        <row r="5616">
          <cell r="A5616" t="str">
            <v>Tex_all-OTAGO CENTRAL-Regional Distributor-R</v>
          </cell>
          <cell r="B5616" t="str">
            <v>Tex_all</v>
          </cell>
          <cell r="C5616">
            <v>2015</v>
          </cell>
          <cell r="D5616" t="str">
            <v>OTAGO CENTRAL</v>
          </cell>
          <cell r="E5616" t="str">
            <v>Regional Distributor</v>
          </cell>
          <cell r="F5616" t="str">
            <v>R</v>
          </cell>
          <cell r="G5616">
            <v>4.4754744002000003E-2</v>
          </cell>
        </row>
        <row r="5617">
          <cell r="A5617" t="str">
            <v>Tex_all-OTAGO CENTRAL-Regional Distributor-U</v>
          </cell>
          <cell r="B5617" t="str">
            <v>Tex_all</v>
          </cell>
          <cell r="C5617">
            <v>2015</v>
          </cell>
          <cell r="D5617" t="str">
            <v>OTAGO CENTRAL</v>
          </cell>
          <cell r="E5617" t="str">
            <v>Regional Distributor</v>
          </cell>
          <cell r="F5617" t="str">
            <v>U</v>
          </cell>
          <cell r="G5617">
            <v>15.391791044775999</v>
          </cell>
        </row>
        <row r="5618">
          <cell r="A5618" t="str">
            <v>Tex_all-OTAGO CENTRAL-Regional Distributor-U</v>
          </cell>
          <cell r="B5618" t="str">
            <v>Tex_all</v>
          </cell>
          <cell r="C5618">
            <v>2015</v>
          </cell>
          <cell r="D5618" t="str">
            <v>OTAGO CENTRAL</v>
          </cell>
          <cell r="E5618" t="str">
            <v>Regional Distributor</v>
          </cell>
          <cell r="F5618" t="str">
            <v>U</v>
          </cell>
          <cell r="G5618">
            <v>8.6279461279460001</v>
          </cell>
        </row>
        <row r="5619">
          <cell r="A5619" t="str">
            <v>Tex_all-OTAGO CENTRAL-Regional Strategic-All</v>
          </cell>
          <cell r="B5619" t="str">
            <v>Tex_all</v>
          </cell>
          <cell r="C5619">
            <v>2015</v>
          </cell>
          <cell r="D5619" t="str">
            <v>OTAGO CENTRAL</v>
          </cell>
          <cell r="E5619" t="str">
            <v>Regional Strategic</v>
          </cell>
          <cell r="F5619" t="str">
            <v>All</v>
          </cell>
          <cell r="G5619">
            <v>2.3201970443339999</v>
          </cell>
        </row>
        <row r="5620">
          <cell r="A5620" t="str">
            <v>Tex_all-OTAGO CENTRAL-Regional Strategic-R</v>
          </cell>
          <cell r="B5620" t="str">
            <v>Tex_all</v>
          </cell>
          <cell r="C5620">
            <v>2015</v>
          </cell>
          <cell r="D5620" t="str">
            <v>OTAGO CENTRAL</v>
          </cell>
          <cell r="E5620" t="str">
            <v>Regional Strategic</v>
          </cell>
          <cell r="F5620" t="str">
            <v>R</v>
          </cell>
          <cell r="G5620">
            <v>2.7316433566000001E-2</v>
          </cell>
        </row>
        <row r="5621">
          <cell r="A5621" t="str">
            <v>Tex_all-OTAGO CENTRAL-Regional Strategic-U</v>
          </cell>
          <cell r="B5621" t="str">
            <v>Tex_all</v>
          </cell>
          <cell r="C5621">
            <v>2015</v>
          </cell>
          <cell r="D5621" t="str">
            <v>OTAGO CENTRAL</v>
          </cell>
          <cell r="E5621" t="str">
            <v>Regional Strategic</v>
          </cell>
          <cell r="F5621" t="str">
            <v>U</v>
          </cell>
          <cell r="G5621">
            <v>23.346693386773001</v>
          </cell>
        </row>
        <row r="5622">
          <cell r="A5622" t="str">
            <v>Tex_all-PSMC005-All-All</v>
          </cell>
          <cell r="B5622" t="str">
            <v>Tex_all</v>
          </cell>
          <cell r="C5622">
            <v>2015</v>
          </cell>
          <cell r="D5622" t="str">
            <v>PSMC 005</v>
          </cell>
          <cell r="E5622" t="str">
            <v>All</v>
          </cell>
          <cell r="F5622" t="str">
            <v>All</v>
          </cell>
          <cell r="G5622">
            <v>7.6153176675000003E-2</v>
          </cell>
        </row>
        <row r="5623">
          <cell r="A5623" t="str">
            <v>Tex_all-PSMC005-All-All</v>
          </cell>
          <cell r="B5623" t="str">
            <v>Tex_all</v>
          </cell>
          <cell r="C5623">
            <v>2015</v>
          </cell>
          <cell r="D5623" t="str">
            <v>PSMC 005</v>
          </cell>
          <cell r="E5623" t="str">
            <v>All</v>
          </cell>
          <cell r="F5623" t="str">
            <v>All</v>
          </cell>
          <cell r="G5623">
            <v>0.117994100294</v>
          </cell>
        </row>
        <row r="5624">
          <cell r="A5624" t="str">
            <v>Tex_all-PSMC005-All-R</v>
          </cell>
          <cell r="B5624" t="str">
            <v>Tex_all</v>
          </cell>
          <cell r="C5624">
            <v>2015</v>
          </cell>
          <cell r="D5624" t="str">
            <v>PSMC 005</v>
          </cell>
          <cell r="E5624" t="str">
            <v>All</v>
          </cell>
          <cell r="F5624" t="str">
            <v>R</v>
          </cell>
          <cell r="G5624">
            <v>0</v>
          </cell>
        </row>
        <row r="5625">
          <cell r="A5625" t="str">
            <v>Tex_all-PSMC005-All-R</v>
          </cell>
          <cell r="B5625" t="str">
            <v>Tex_all</v>
          </cell>
          <cell r="C5625">
            <v>2015</v>
          </cell>
          <cell r="D5625" t="str">
            <v>PSMC 005</v>
          </cell>
          <cell r="E5625" t="str">
            <v>All</v>
          </cell>
          <cell r="F5625" t="str">
            <v>R</v>
          </cell>
          <cell r="G5625">
            <v>9.6046102128999999E-2</v>
          </cell>
        </row>
        <row r="5626">
          <cell r="A5626" t="str">
            <v>Tex_all-PSMC005-All-U</v>
          </cell>
          <cell r="B5626" t="str">
            <v>Tex_all</v>
          </cell>
          <cell r="C5626">
            <v>2015</v>
          </cell>
          <cell r="D5626" t="str">
            <v>PSMC 005</v>
          </cell>
          <cell r="E5626" t="str">
            <v>All</v>
          </cell>
          <cell r="F5626" t="str">
            <v>U</v>
          </cell>
          <cell r="G5626">
            <v>0.37523452157499998</v>
          </cell>
        </row>
        <row r="5627">
          <cell r="A5627" t="str">
            <v>Tex_all-PSMC005-All-U</v>
          </cell>
          <cell r="B5627" t="str">
            <v>Tex_all</v>
          </cell>
          <cell r="C5627">
            <v>2015</v>
          </cell>
          <cell r="D5627" t="str">
            <v>PSMC 005</v>
          </cell>
          <cell r="E5627" t="str">
            <v>All</v>
          </cell>
          <cell r="F5627" t="str">
            <v>U</v>
          </cell>
          <cell r="G5627">
            <v>0.33818938605600002</v>
          </cell>
        </row>
        <row r="5628">
          <cell r="A5628" t="str">
            <v>Tex_all-PSMC005-High Volume-All</v>
          </cell>
          <cell r="B5628" t="str">
            <v>Tex_all</v>
          </cell>
          <cell r="C5628">
            <v>2015</v>
          </cell>
          <cell r="D5628" t="str">
            <v>PSMC 005</v>
          </cell>
          <cell r="E5628" t="str">
            <v>High Volume</v>
          </cell>
          <cell r="F5628" t="str">
            <v>All</v>
          </cell>
          <cell r="G5628">
            <v>5.1387461459E-2</v>
          </cell>
        </row>
        <row r="5629">
          <cell r="A5629" t="str">
            <v>Tex_all-PSMC005-High Volume-R</v>
          </cell>
          <cell r="B5629" t="str">
            <v>Tex_all</v>
          </cell>
          <cell r="C5629">
            <v>2015</v>
          </cell>
          <cell r="D5629" t="str">
            <v>PSMC 005</v>
          </cell>
          <cell r="E5629" t="str">
            <v>High Volume</v>
          </cell>
          <cell r="F5629" t="str">
            <v>R</v>
          </cell>
          <cell r="G5629">
            <v>0</v>
          </cell>
        </row>
        <row r="5630">
          <cell r="A5630" t="str">
            <v>Tex_all-PSMC005-High Volume-U</v>
          </cell>
          <cell r="B5630" t="str">
            <v>Tex_all</v>
          </cell>
          <cell r="C5630">
            <v>2015</v>
          </cell>
          <cell r="D5630" t="str">
            <v>PSMC 005</v>
          </cell>
          <cell r="E5630" t="str">
            <v>High Volume</v>
          </cell>
          <cell r="F5630" t="str">
            <v>U</v>
          </cell>
          <cell r="G5630">
            <v>0.26690391459000001</v>
          </cell>
        </row>
        <row r="5631">
          <cell r="A5631" t="str">
            <v>Tex_all-PSMC005-National Strategic-All</v>
          </cell>
          <cell r="B5631" t="str">
            <v>Tex_all</v>
          </cell>
          <cell r="C5631">
            <v>2015</v>
          </cell>
          <cell r="D5631" t="str">
            <v>PSMC 005</v>
          </cell>
          <cell r="E5631" t="str">
            <v>National Strategic</v>
          </cell>
          <cell r="F5631" t="str">
            <v>All</v>
          </cell>
          <cell r="G5631">
            <v>9.4339622641000001E-2</v>
          </cell>
        </row>
        <row r="5632">
          <cell r="A5632" t="str">
            <v>Tex_all-PSMC005-National Strategic-R</v>
          </cell>
          <cell r="B5632" t="str">
            <v>Tex_all</v>
          </cell>
          <cell r="C5632">
            <v>2015</v>
          </cell>
          <cell r="D5632" t="str">
            <v>PSMC 005</v>
          </cell>
          <cell r="E5632" t="str">
            <v>National Strategic</v>
          </cell>
          <cell r="F5632" t="str">
            <v>R</v>
          </cell>
          <cell r="G5632">
            <v>0</v>
          </cell>
        </row>
        <row r="5633">
          <cell r="A5633" t="str">
            <v>Tex_all-PSMC005-National Strategic-U</v>
          </cell>
          <cell r="B5633" t="str">
            <v>Tex_all</v>
          </cell>
          <cell r="C5633">
            <v>2015</v>
          </cell>
          <cell r="D5633" t="str">
            <v>PSMC 005</v>
          </cell>
          <cell r="E5633" t="str">
            <v>National Strategic</v>
          </cell>
          <cell r="F5633" t="str">
            <v>U</v>
          </cell>
          <cell r="G5633">
            <v>0.36764705882299997</v>
          </cell>
        </row>
        <row r="5634">
          <cell r="A5634" t="str">
            <v>Tex_all-PSMC005-Regional Distributor-All</v>
          </cell>
          <cell r="B5634" t="str">
            <v>Tex_all</v>
          </cell>
          <cell r="C5634">
            <v>2015</v>
          </cell>
          <cell r="D5634" t="str">
            <v>PSMC 005</v>
          </cell>
          <cell r="E5634" t="str">
            <v>Regional Distributor</v>
          </cell>
          <cell r="F5634" t="str">
            <v>All</v>
          </cell>
          <cell r="G5634">
            <v>0.117994100294</v>
          </cell>
        </row>
        <row r="5635">
          <cell r="A5635" t="str">
            <v>Tex_all-PSMC005-Regional Distributor-R</v>
          </cell>
          <cell r="B5635" t="str">
            <v>Tex_all</v>
          </cell>
          <cell r="C5635">
            <v>2015</v>
          </cell>
          <cell r="D5635" t="str">
            <v>PSMC 005</v>
          </cell>
          <cell r="E5635" t="str">
            <v>Regional Distributor</v>
          </cell>
          <cell r="F5635" t="str">
            <v>R</v>
          </cell>
          <cell r="G5635">
            <v>9.6046102128999999E-2</v>
          </cell>
        </row>
        <row r="5636">
          <cell r="A5636" t="str">
            <v>Tex_all-PSMC005-Regional Distributor-U</v>
          </cell>
          <cell r="B5636" t="str">
            <v>Tex_all</v>
          </cell>
          <cell r="C5636">
            <v>2015</v>
          </cell>
          <cell r="D5636" t="str">
            <v>PSMC 005</v>
          </cell>
          <cell r="E5636" t="str">
            <v>Regional Distributor</v>
          </cell>
          <cell r="F5636" t="str">
            <v>U</v>
          </cell>
          <cell r="G5636">
            <v>0.37523452157499998</v>
          </cell>
        </row>
        <row r="5637">
          <cell r="A5637" t="str">
            <v>Tex_all-PSMC006-All-All</v>
          </cell>
          <cell r="B5637" t="str">
            <v>Tex_all</v>
          </cell>
          <cell r="C5637">
            <v>2015</v>
          </cell>
          <cell r="D5637" t="str">
            <v>PSMC 006</v>
          </cell>
          <cell r="E5637" t="str">
            <v>All</v>
          </cell>
          <cell r="F5637" t="str">
            <v>All</v>
          </cell>
          <cell r="G5637">
            <v>0.53579175704899995</v>
          </cell>
        </row>
        <row r="5638">
          <cell r="A5638" t="str">
            <v>Tex_all-PSMC006-All-R</v>
          </cell>
          <cell r="B5638" t="str">
            <v>Tex_all</v>
          </cell>
          <cell r="C5638">
            <v>2015</v>
          </cell>
          <cell r="D5638" t="str">
            <v>PSMC 006</v>
          </cell>
          <cell r="E5638" t="str">
            <v>All</v>
          </cell>
          <cell r="F5638" t="str">
            <v>R</v>
          </cell>
          <cell r="G5638">
            <v>0.102733329182</v>
          </cell>
        </row>
        <row r="5639">
          <cell r="A5639" t="str">
            <v>Tex_all-PSMC006-All-U</v>
          </cell>
          <cell r="B5639" t="str">
            <v>Tex_all</v>
          </cell>
          <cell r="C5639">
            <v>2015</v>
          </cell>
          <cell r="D5639" t="str">
            <v>PSMC 006</v>
          </cell>
          <cell r="E5639" t="str">
            <v>All</v>
          </cell>
          <cell r="F5639" t="str">
            <v>U</v>
          </cell>
          <cell r="G5639">
            <v>6.2066856909899997</v>
          </cell>
        </row>
        <row r="5640">
          <cell r="A5640" t="str">
            <v>Tex_all-PSMC006-Regional Connector-All</v>
          </cell>
          <cell r="B5640" t="str">
            <v>Tex_all</v>
          </cell>
          <cell r="C5640">
            <v>2015</v>
          </cell>
          <cell r="D5640" t="str">
            <v>PSMC 006</v>
          </cell>
          <cell r="E5640" t="str">
            <v>Regional Connector</v>
          </cell>
          <cell r="F5640" t="str">
            <v>All</v>
          </cell>
          <cell r="G5640">
            <v>2.8749794644000001E-2</v>
          </cell>
        </row>
        <row r="5641">
          <cell r="A5641" t="str">
            <v>Tex_all-PSMC006-Regional Connector-R</v>
          </cell>
          <cell r="B5641" t="str">
            <v>Tex_all</v>
          </cell>
          <cell r="C5641">
            <v>2015</v>
          </cell>
          <cell r="D5641" t="str">
            <v>PSMC 006</v>
          </cell>
          <cell r="E5641" t="str">
            <v>Regional Connector</v>
          </cell>
          <cell r="F5641" t="str">
            <v>R</v>
          </cell>
          <cell r="G5641">
            <v>8.7092840960000008E-3</v>
          </cell>
        </row>
        <row r="5642">
          <cell r="A5642" t="str">
            <v>Tex_all-PSMC006-Regional Connector-U</v>
          </cell>
          <cell r="B5642" t="str">
            <v>Tex_all</v>
          </cell>
          <cell r="C5642">
            <v>2015</v>
          </cell>
          <cell r="D5642" t="str">
            <v>PSMC 006</v>
          </cell>
          <cell r="E5642" t="str">
            <v>Regional Connector</v>
          </cell>
          <cell r="F5642" t="str">
            <v>U</v>
          </cell>
          <cell r="G5642">
            <v>0.36127167630000001</v>
          </cell>
        </row>
        <row r="5643">
          <cell r="A5643" t="str">
            <v>Tex_all-PSMC006-Regional Distributor-All</v>
          </cell>
          <cell r="B5643" t="str">
            <v>Tex_all</v>
          </cell>
          <cell r="C5643">
            <v>2015</v>
          </cell>
          <cell r="D5643" t="str">
            <v>PSMC 006</v>
          </cell>
          <cell r="E5643" t="str">
            <v>Regional Distributor</v>
          </cell>
          <cell r="F5643" t="str">
            <v>All</v>
          </cell>
          <cell r="G5643">
            <v>0.55908238349399997</v>
          </cell>
        </row>
        <row r="5644">
          <cell r="A5644" t="str">
            <v>Tex_all-PSMC006-Regional Distributor-R</v>
          </cell>
          <cell r="B5644" t="str">
            <v>Tex_all</v>
          </cell>
          <cell r="C5644">
            <v>2015</v>
          </cell>
          <cell r="D5644" t="str">
            <v>PSMC 006</v>
          </cell>
          <cell r="E5644" t="str">
            <v>Regional Distributor</v>
          </cell>
          <cell r="F5644" t="str">
            <v>R</v>
          </cell>
          <cell r="G5644">
            <v>8.2775366050999999E-2</v>
          </cell>
        </row>
        <row r="5645">
          <cell r="A5645" t="str">
            <v>Tex_all-PSMC006-Regional Distributor-U</v>
          </cell>
          <cell r="B5645" t="str">
            <v>Tex_all</v>
          </cell>
          <cell r="C5645">
            <v>2015</v>
          </cell>
          <cell r="D5645" t="str">
            <v>PSMC 006</v>
          </cell>
          <cell r="E5645" t="str">
            <v>Regional Distributor</v>
          </cell>
          <cell r="F5645" t="str">
            <v>U</v>
          </cell>
          <cell r="G5645">
            <v>24.446494464943999</v>
          </cell>
        </row>
        <row r="5646">
          <cell r="A5646" t="str">
            <v>Tex_all-PSMC006-Regional Strategic-All</v>
          </cell>
          <cell r="B5646" t="str">
            <v>Tex_all</v>
          </cell>
          <cell r="C5646">
            <v>2015</v>
          </cell>
          <cell r="D5646" t="str">
            <v>PSMC 006</v>
          </cell>
          <cell r="E5646" t="str">
            <v>Regional Strategic</v>
          </cell>
          <cell r="F5646" t="str">
            <v>All</v>
          </cell>
          <cell r="G5646">
            <v>0.72473677013500004</v>
          </cell>
        </row>
        <row r="5647">
          <cell r="A5647" t="str">
            <v>Tex_all-PSMC006-Regional Strategic-R</v>
          </cell>
          <cell r="B5647" t="str">
            <v>Tex_all</v>
          </cell>
          <cell r="C5647">
            <v>2015</v>
          </cell>
          <cell r="D5647" t="str">
            <v>PSMC 006</v>
          </cell>
          <cell r="E5647" t="str">
            <v>Regional Strategic</v>
          </cell>
          <cell r="F5647" t="str">
            <v>R</v>
          </cell>
          <cell r="G5647">
            <v>0.16614542611399999</v>
          </cell>
        </row>
        <row r="5648">
          <cell r="A5648" t="str">
            <v>Tex_all-PSMC006-Regional Strategic-U</v>
          </cell>
          <cell r="B5648" t="str">
            <v>Tex_all</v>
          </cell>
          <cell r="C5648">
            <v>2015</v>
          </cell>
          <cell r="D5648" t="str">
            <v>PSMC 006</v>
          </cell>
          <cell r="E5648" t="str">
            <v>Regional Strategic</v>
          </cell>
          <cell r="F5648" t="str">
            <v>U</v>
          </cell>
          <cell r="G5648">
            <v>4.6160130718949999</v>
          </cell>
        </row>
        <row r="5649">
          <cell r="A5649" t="str">
            <v>Tex_all-ROTORUA DIST-All-All</v>
          </cell>
          <cell r="B5649" t="str">
            <v>Tex_all</v>
          </cell>
          <cell r="C5649">
            <v>2015</v>
          </cell>
          <cell r="D5649" t="str">
            <v>ROTORUA DIST</v>
          </cell>
          <cell r="E5649" t="str">
            <v>All</v>
          </cell>
          <cell r="F5649" t="str">
            <v>All</v>
          </cell>
          <cell r="G5649">
            <v>0</v>
          </cell>
        </row>
        <row r="5650">
          <cell r="A5650" t="str">
            <v>Tex_all-ROTORUA DIST-All-All</v>
          </cell>
          <cell r="B5650" t="str">
            <v>Tex_all</v>
          </cell>
          <cell r="C5650">
            <v>2015</v>
          </cell>
          <cell r="D5650" t="str">
            <v>ROTORUA DIST</v>
          </cell>
          <cell r="E5650" t="str">
            <v>All</v>
          </cell>
          <cell r="F5650" t="str">
            <v>All</v>
          </cell>
          <cell r="G5650">
            <v>3.0355966665710001</v>
          </cell>
        </row>
        <row r="5651">
          <cell r="A5651" t="str">
            <v>Tex_all-ROTORUA DIST-All-R</v>
          </cell>
          <cell r="B5651" t="str">
            <v>Tex_all</v>
          </cell>
          <cell r="C5651">
            <v>2015</v>
          </cell>
          <cell r="D5651" t="str">
            <v>ROTORUA DIST</v>
          </cell>
          <cell r="E5651" t="str">
            <v>All</v>
          </cell>
          <cell r="F5651" t="str">
            <v>R</v>
          </cell>
          <cell r="G5651">
            <v>0</v>
          </cell>
        </row>
        <row r="5652">
          <cell r="A5652" t="str">
            <v>Tex_all-ROTORUA DIST-All-R</v>
          </cell>
          <cell r="B5652" t="str">
            <v>Tex_all</v>
          </cell>
          <cell r="C5652">
            <v>2015</v>
          </cell>
          <cell r="D5652" t="str">
            <v>ROTORUA DIST</v>
          </cell>
          <cell r="E5652" t="str">
            <v>All</v>
          </cell>
          <cell r="F5652" t="str">
            <v>R</v>
          </cell>
          <cell r="G5652">
            <v>0.31964255026600003</v>
          </cell>
        </row>
        <row r="5653">
          <cell r="A5653" t="str">
            <v>Tex_all-ROTORUA DIST-All-U</v>
          </cell>
          <cell r="B5653" t="str">
            <v>Tex_all</v>
          </cell>
          <cell r="C5653">
            <v>2015</v>
          </cell>
          <cell r="D5653" t="str">
            <v>ROTORUA DIST</v>
          </cell>
          <cell r="E5653" t="str">
            <v>All</v>
          </cell>
          <cell r="F5653" t="str">
            <v>U</v>
          </cell>
          <cell r="G5653">
            <v>0</v>
          </cell>
        </row>
        <row r="5654">
          <cell r="A5654" t="str">
            <v>Tex_all-ROTORUA DIST-All-U</v>
          </cell>
          <cell r="B5654" t="str">
            <v>Tex_all</v>
          </cell>
          <cell r="C5654">
            <v>2015</v>
          </cell>
          <cell r="D5654" t="str">
            <v>ROTORUA DIST</v>
          </cell>
          <cell r="E5654" t="str">
            <v>All</v>
          </cell>
          <cell r="F5654" t="str">
            <v>U</v>
          </cell>
          <cell r="G5654">
            <v>16.603708791208</v>
          </cell>
        </row>
        <row r="5655">
          <cell r="A5655" t="str">
            <v>Tex_all-ROTORUA DIST-Regional Connector-All</v>
          </cell>
          <cell r="B5655" t="str">
            <v>Tex_all</v>
          </cell>
          <cell r="C5655">
            <v>2015</v>
          </cell>
          <cell r="D5655" t="str">
            <v>ROTORUA DIST</v>
          </cell>
          <cell r="E5655" t="str">
            <v>Regional Connector</v>
          </cell>
          <cell r="F5655" t="str">
            <v>All</v>
          </cell>
          <cell r="G5655">
            <v>6.4008778345999995E-2</v>
          </cell>
        </row>
        <row r="5656">
          <cell r="A5656" t="str">
            <v>Tex_all-ROTORUA DIST-Regional Connector-R</v>
          </cell>
          <cell r="B5656" t="str">
            <v>Tex_all</v>
          </cell>
          <cell r="C5656">
            <v>2015</v>
          </cell>
          <cell r="D5656" t="str">
            <v>ROTORUA DIST</v>
          </cell>
          <cell r="E5656" t="str">
            <v>Regional Connector</v>
          </cell>
          <cell r="F5656" t="str">
            <v>R</v>
          </cell>
          <cell r="G5656">
            <v>6.4008778345999995E-2</v>
          </cell>
        </row>
        <row r="5657">
          <cell r="A5657" t="str">
            <v>Tex_all-ROTORUA DIST-Regional Distributor-All</v>
          </cell>
          <cell r="B5657" t="str">
            <v>Tex_all</v>
          </cell>
          <cell r="C5657">
            <v>2015</v>
          </cell>
          <cell r="D5657" t="str">
            <v>ROTORUA DIST</v>
          </cell>
          <cell r="E5657" t="str">
            <v>Regional Distributor</v>
          </cell>
          <cell r="F5657" t="str">
            <v>All</v>
          </cell>
          <cell r="G5657">
            <v>0.31416716064</v>
          </cell>
        </row>
        <row r="5658">
          <cell r="A5658" t="str">
            <v>Tex_all-ROTORUA DIST-Regional Distributor-R</v>
          </cell>
          <cell r="B5658" t="str">
            <v>Tex_all</v>
          </cell>
          <cell r="C5658">
            <v>2015</v>
          </cell>
          <cell r="D5658" t="str">
            <v>ROTORUA DIST</v>
          </cell>
          <cell r="E5658" t="str">
            <v>Regional Distributor</v>
          </cell>
          <cell r="F5658" t="str">
            <v>R</v>
          </cell>
          <cell r="G5658">
            <v>0.102207686017</v>
          </cell>
        </row>
        <row r="5659">
          <cell r="A5659" t="str">
            <v>Tex_all-ROTORUA DIST-Regional Distributor-U</v>
          </cell>
          <cell r="B5659" t="str">
            <v>Tex_all</v>
          </cell>
          <cell r="C5659">
            <v>2015</v>
          </cell>
          <cell r="D5659" t="str">
            <v>ROTORUA DIST</v>
          </cell>
          <cell r="E5659" t="str">
            <v>Regional Distributor</v>
          </cell>
          <cell r="F5659" t="str">
            <v>U</v>
          </cell>
          <cell r="G5659">
            <v>1.7319963536909999</v>
          </cell>
        </row>
        <row r="5660">
          <cell r="A5660" t="str">
            <v>Tex_all-ROTORUA DIST-Regional Strategic-All</v>
          </cell>
          <cell r="B5660" t="str">
            <v>Tex_all</v>
          </cell>
          <cell r="C5660">
            <v>2015</v>
          </cell>
          <cell r="D5660" t="str">
            <v>ROTORUA DIST</v>
          </cell>
          <cell r="E5660" t="str">
            <v>Regional Strategic</v>
          </cell>
          <cell r="F5660" t="str">
            <v>All</v>
          </cell>
          <cell r="G5660">
            <v>0</v>
          </cell>
        </row>
        <row r="5661">
          <cell r="A5661" t="str">
            <v>Tex_all-ROTORUA DIST-Regional Strategic-All</v>
          </cell>
          <cell r="B5661" t="str">
            <v>Tex_all</v>
          </cell>
          <cell r="C5661">
            <v>2015</v>
          </cell>
          <cell r="D5661" t="str">
            <v>ROTORUA DIST</v>
          </cell>
          <cell r="E5661" t="str">
            <v>Regional Strategic</v>
          </cell>
          <cell r="F5661" t="str">
            <v>All</v>
          </cell>
          <cell r="G5661">
            <v>7.976313488593</v>
          </cell>
        </row>
        <row r="5662">
          <cell r="A5662" t="str">
            <v>Tex_all-ROTORUA DIST-Regional Strategic-R</v>
          </cell>
          <cell r="B5662" t="str">
            <v>Tex_all</v>
          </cell>
          <cell r="C5662">
            <v>2015</v>
          </cell>
          <cell r="D5662" t="str">
            <v>ROTORUA DIST</v>
          </cell>
          <cell r="E5662" t="str">
            <v>Regional Strategic</v>
          </cell>
          <cell r="F5662" t="str">
            <v>R</v>
          </cell>
          <cell r="G5662">
            <v>0</v>
          </cell>
        </row>
        <row r="5663">
          <cell r="A5663" t="str">
            <v>Tex_all-ROTORUA DIST-Regional Strategic-R</v>
          </cell>
          <cell r="B5663" t="str">
            <v>Tex_all</v>
          </cell>
          <cell r="C5663">
            <v>2015</v>
          </cell>
          <cell r="D5663" t="str">
            <v>ROTORUA DIST</v>
          </cell>
          <cell r="E5663" t="str">
            <v>Regional Strategic</v>
          </cell>
          <cell r="F5663" t="str">
            <v>R</v>
          </cell>
          <cell r="G5663">
            <v>0.83230923919099997</v>
          </cell>
        </row>
        <row r="5664">
          <cell r="A5664" t="str">
            <v>Tex_all-ROTORUA DIST-Regional Strategic-U</v>
          </cell>
          <cell r="B5664" t="str">
            <v>Tex_all</v>
          </cell>
          <cell r="C5664">
            <v>2015</v>
          </cell>
          <cell r="D5664" t="str">
            <v>ROTORUA DIST</v>
          </cell>
          <cell r="E5664" t="str">
            <v>Regional Strategic</v>
          </cell>
          <cell r="F5664" t="str">
            <v>U</v>
          </cell>
          <cell r="G5664">
            <v>0</v>
          </cell>
        </row>
        <row r="5665">
          <cell r="A5665" t="str">
            <v>Tex_all-ROTORUA DIST-Regional Strategic-U</v>
          </cell>
          <cell r="B5665" t="str">
            <v>Tex_all</v>
          </cell>
          <cell r="C5665">
            <v>2015</v>
          </cell>
          <cell r="D5665" t="str">
            <v>ROTORUA DIST</v>
          </cell>
          <cell r="E5665" t="str">
            <v>Regional Strategic</v>
          </cell>
          <cell r="F5665" t="str">
            <v>U</v>
          </cell>
          <cell r="G5665">
            <v>25.592286501377</v>
          </cell>
        </row>
        <row r="5666">
          <cell r="A5666" t="str">
            <v>Tex_all-SOUTHLAND-All-All</v>
          </cell>
          <cell r="B5666" t="str">
            <v>Tex_all</v>
          </cell>
          <cell r="C5666">
            <v>2015</v>
          </cell>
          <cell r="D5666" t="str">
            <v>SOUTHLAND</v>
          </cell>
          <cell r="E5666" t="str">
            <v>All</v>
          </cell>
          <cell r="F5666" t="str">
            <v>All</v>
          </cell>
          <cell r="G5666">
            <v>0</v>
          </cell>
        </row>
        <row r="5667">
          <cell r="A5667" t="str">
            <v>Tex_all-SOUTHLAND-All-All</v>
          </cell>
          <cell r="B5667" t="str">
            <v>Tex_all</v>
          </cell>
          <cell r="C5667">
            <v>2015</v>
          </cell>
          <cell r="D5667" t="str">
            <v>SOUTHLAND</v>
          </cell>
          <cell r="E5667" t="str">
            <v>All</v>
          </cell>
          <cell r="F5667" t="str">
            <v>All</v>
          </cell>
          <cell r="G5667">
            <v>0.61006706275300004</v>
          </cell>
        </row>
        <row r="5668">
          <cell r="A5668" t="str">
            <v>Tex_all-SOUTHLAND-All-R</v>
          </cell>
          <cell r="B5668" t="str">
            <v>Tex_all</v>
          </cell>
          <cell r="C5668">
            <v>2015</v>
          </cell>
          <cell r="D5668" t="str">
            <v>SOUTHLAND</v>
          </cell>
          <cell r="E5668" t="str">
            <v>All</v>
          </cell>
          <cell r="F5668" t="str">
            <v>R</v>
          </cell>
          <cell r="G5668">
            <v>0</v>
          </cell>
        </row>
        <row r="5669">
          <cell r="A5669" t="str">
            <v>Tex_all-SOUTHLAND-All-R</v>
          </cell>
          <cell r="B5669" t="str">
            <v>Tex_all</v>
          </cell>
          <cell r="C5669">
            <v>2015</v>
          </cell>
          <cell r="D5669" t="str">
            <v>SOUTHLAND</v>
          </cell>
          <cell r="E5669" t="str">
            <v>All</v>
          </cell>
          <cell r="F5669" t="str">
            <v>R</v>
          </cell>
          <cell r="G5669">
            <v>0.34191799389999999</v>
          </cell>
        </row>
        <row r="5670">
          <cell r="A5670" t="str">
            <v>Tex_all-SOUTHLAND-All-U</v>
          </cell>
          <cell r="B5670" t="str">
            <v>Tex_all</v>
          </cell>
          <cell r="C5670">
            <v>2015</v>
          </cell>
          <cell r="D5670" t="str">
            <v>SOUTHLAND</v>
          </cell>
          <cell r="E5670" t="str">
            <v>All</v>
          </cell>
          <cell r="F5670" t="str">
            <v>U</v>
          </cell>
          <cell r="G5670">
            <v>4.8561923159470002</v>
          </cell>
        </row>
        <row r="5671">
          <cell r="A5671" t="str">
            <v>Tex_all-SOUTHLAND-Regional Connector-All</v>
          </cell>
          <cell r="B5671" t="str">
            <v>Tex_all</v>
          </cell>
          <cell r="C5671">
            <v>2015</v>
          </cell>
          <cell r="D5671" t="str">
            <v>SOUTHLAND</v>
          </cell>
          <cell r="E5671" t="str">
            <v>Regional Connector</v>
          </cell>
          <cell r="F5671" t="str">
            <v>All</v>
          </cell>
          <cell r="G5671">
            <v>1.0936855138249999</v>
          </cell>
        </row>
        <row r="5672">
          <cell r="A5672" t="str">
            <v>Tex_all-SOUTHLAND-Regional Connector-R</v>
          </cell>
          <cell r="B5672" t="str">
            <v>Tex_all</v>
          </cell>
          <cell r="C5672">
            <v>2015</v>
          </cell>
          <cell r="D5672" t="str">
            <v>SOUTHLAND</v>
          </cell>
          <cell r="E5672" t="str">
            <v>Regional Connector</v>
          </cell>
          <cell r="F5672" t="str">
            <v>R</v>
          </cell>
          <cell r="G5672">
            <v>0.48682703321800003</v>
          </cell>
        </row>
        <row r="5673">
          <cell r="A5673" t="str">
            <v>Tex_all-SOUTHLAND-Regional Connector-U</v>
          </cell>
          <cell r="B5673" t="str">
            <v>Tex_all</v>
          </cell>
          <cell r="C5673">
            <v>2015</v>
          </cell>
          <cell r="D5673" t="str">
            <v>SOUTHLAND</v>
          </cell>
          <cell r="E5673" t="str">
            <v>Regional Connector</v>
          </cell>
          <cell r="F5673" t="str">
            <v>U</v>
          </cell>
          <cell r="G5673">
            <v>6.6008316008310004</v>
          </cell>
        </row>
        <row r="5674">
          <cell r="A5674" t="str">
            <v>Tex_all-SOUTHLAND-Regional Distributor-All</v>
          </cell>
          <cell r="B5674" t="str">
            <v>Tex_all</v>
          </cell>
          <cell r="C5674">
            <v>2015</v>
          </cell>
          <cell r="D5674" t="str">
            <v>SOUTHLAND</v>
          </cell>
          <cell r="E5674" t="str">
            <v>Regional Distributor</v>
          </cell>
          <cell r="F5674" t="str">
            <v>All</v>
          </cell>
          <cell r="G5674">
            <v>0.30833815865600001</v>
          </cell>
        </row>
        <row r="5675">
          <cell r="A5675" t="str">
            <v>Tex_all-SOUTHLAND-Regional Distributor-R</v>
          </cell>
          <cell r="B5675" t="str">
            <v>Tex_all</v>
          </cell>
          <cell r="C5675">
            <v>2015</v>
          </cell>
          <cell r="D5675" t="str">
            <v>SOUTHLAND</v>
          </cell>
          <cell r="E5675" t="str">
            <v>Regional Distributor</v>
          </cell>
          <cell r="F5675" t="str">
            <v>R</v>
          </cell>
          <cell r="G5675">
            <v>0.287979711561</v>
          </cell>
        </row>
        <row r="5676">
          <cell r="A5676" t="str">
            <v>Tex_all-SOUTHLAND-Regional Distributor-U</v>
          </cell>
          <cell r="B5676" t="str">
            <v>Tex_all</v>
          </cell>
          <cell r="C5676">
            <v>2015</v>
          </cell>
          <cell r="D5676" t="str">
            <v>SOUTHLAND</v>
          </cell>
          <cell r="E5676" t="str">
            <v>Regional Distributor</v>
          </cell>
          <cell r="F5676" t="str">
            <v>U</v>
          </cell>
          <cell r="G5676">
            <v>0.67604856512099998</v>
          </cell>
        </row>
        <row r="5677">
          <cell r="A5677" t="str">
            <v>Tex_all-SOUTHLAND-Regional Strategic-All</v>
          </cell>
          <cell r="B5677" t="str">
            <v>Tex_all</v>
          </cell>
          <cell r="C5677">
            <v>2015</v>
          </cell>
          <cell r="D5677" t="str">
            <v>SOUTHLAND</v>
          </cell>
          <cell r="E5677" t="str">
            <v>Regional Strategic</v>
          </cell>
          <cell r="F5677" t="str">
            <v>All</v>
          </cell>
          <cell r="G5677">
            <v>0</v>
          </cell>
        </row>
        <row r="5678">
          <cell r="A5678" t="str">
            <v>Tex_all-SOUTHLAND-Regional Strategic-All</v>
          </cell>
          <cell r="B5678" t="str">
            <v>Tex_all</v>
          </cell>
          <cell r="C5678">
            <v>2015</v>
          </cell>
          <cell r="D5678" t="str">
            <v>SOUTHLAND</v>
          </cell>
          <cell r="E5678" t="str">
            <v>Regional Strategic</v>
          </cell>
          <cell r="F5678" t="str">
            <v>All</v>
          </cell>
          <cell r="G5678">
            <v>0.77773229635600005</v>
          </cell>
        </row>
        <row r="5679">
          <cell r="A5679" t="str">
            <v>Tex_all-SOUTHLAND-Regional Strategic-R</v>
          </cell>
          <cell r="B5679" t="str">
            <v>Tex_all</v>
          </cell>
          <cell r="C5679">
            <v>2015</v>
          </cell>
          <cell r="D5679" t="str">
            <v>SOUTHLAND</v>
          </cell>
          <cell r="E5679" t="str">
            <v>Regional Strategic</v>
          </cell>
          <cell r="F5679" t="str">
            <v>R</v>
          </cell>
          <cell r="G5679">
            <v>0</v>
          </cell>
        </row>
        <row r="5680">
          <cell r="A5680" t="str">
            <v>Tex_all-SOUTHLAND-Regional Strategic-R</v>
          </cell>
          <cell r="B5680" t="str">
            <v>Tex_all</v>
          </cell>
          <cell r="C5680">
            <v>2015</v>
          </cell>
          <cell r="D5680" t="str">
            <v>SOUTHLAND</v>
          </cell>
          <cell r="E5680" t="str">
            <v>Regional Strategic</v>
          </cell>
          <cell r="F5680" t="str">
            <v>R</v>
          </cell>
          <cell r="G5680">
            <v>0.35739703561500002</v>
          </cell>
        </row>
        <row r="5681">
          <cell r="A5681" t="str">
            <v>Tex_all-SOUTHLAND-Regional Strategic-U</v>
          </cell>
          <cell r="B5681" t="str">
            <v>Tex_all</v>
          </cell>
          <cell r="C5681">
            <v>2015</v>
          </cell>
          <cell r="D5681" t="str">
            <v>SOUTHLAND</v>
          </cell>
          <cell r="E5681" t="str">
            <v>Regional Strategic</v>
          </cell>
          <cell r="F5681" t="str">
            <v>U</v>
          </cell>
          <cell r="G5681">
            <v>7.9840848806359999</v>
          </cell>
        </row>
        <row r="5682">
          <cell r="A5682" t="str">
            <v>Tex_all-STH CANTERBURY-All-All</v>
          </cell>
          <cell r="B5682" t="str">
            <v>Tex_all</v>
          </cell>
          <cell r="C5682">
            <v>2015</v>
          </cell>
          <cell r="D5682" t="str">
            <v>STH CANTERBURY</v>
          </cell>
          <cell r="E5682" t="str">
            <v>All</v>
          </cell>
          <cell r="F5682" t="str">
            <v>All</v>
          </cell>
          <cell r="G5682">
            <v>1.461751994096</v>
          </cell>
        </row>
        <row r="5683">
          <cell r="A5683" t="str">
            <v>Tex_all-STH CANTERBURY-All-R</v>
          </cell>
          <cell r="B5683" t="str">
            <v>Tex_all</v>
          </cell>
          <cell r="C5683">
            <v>2015</v>
          </cell>
          <cell r="D5683" t="str">
            <v>STH CANTERBURY</v>
          </cell>
          <cell r="E5683" t="str">
            <v>All</v>
          </cell>
          <cell r="F5683" t="str">
            <v>R</v>
          </cell>
          <cell r="G5683">
            <v>0.127050896493</v>
          </cell>
        </row>
        <row r="5684">
          <cell r="A5684" t="str">
            <v>Tex_all-STH CANTERBURY-All-U</v>
          </cell>
          <cell r="B5684" t="str">
            <v>Tex_all</v>
          </cell>
          <cell r="C5684">
            <v>2015</v>
          </cell>
          <cell r="D5684" t="str">
            <v>STH CANTERBURY</v>
          </cell>
          <cell r="E5684" t="str">
            <v>All</v>
          </cell>
          <cell r="F5684" t="str">
            <v>U</v>
          </cell>
          <cell r="G5684">
            <v>17.471461187214</v>
          </cell>
        </row>
        <row r="5685">
          <cell r="A5685" t="str">
            <v>Tex_all-STH CANTERBURY-National Strategic-All</v>
          </cell>
          <cell r="B5685" t="str">
            <v>Tex_all</v>
          </cell>
          <cell r="C5685">
            <v>2015</v>
          </cell>
          <cell r="D5685" t="str">
            <v>STH CANTERBURY</v>
          </cell>
          <cell r="E5685" t="str">
            <v>National Strategic</v>
          </cell>
          <cell r="F5685" t="str">
            <v>All</v>
          </cell>
          <cell r="G5685">
            <v>4.1449472811270001</v>
          </cell>
        </row>
        <row r="5686">
          <cell r="A5686" t="str">
            <v>Tex_all-STH CANTERBURY-National Strategic-R</v>
          </cell>
          <cell r="B5686" t="str">
            <v>Tex_all</v>
          </cell>
          <cell r="C5686">
            <v>2015</v>
          </cell>
          <cell r="D5686" t="str">
            <v>STH CANTERBURY</v>
          </cell>
          <cell r="E5686" t="str">
            <v>National Strategic</v>
          </cell>
          <cell r="F5686" t="str">
            <v>R</v>
          </cell>
          <cell r="G5686">
            <v>0.33131256168000001</v>
          </cell>
        </row>
        <row r="5687">
          <cell r="A5687" t="str">
            <v>Tex_all-STH CANTERBURY-National Strategic-U</v>
          </cell>
          <cell r="B5687" t="str">
            <v>Tex_all</v>
          </cell>
          <cell r="C5687">
            <v>2015</v>
          </cell>
          <cell r="D5687" t="str">
            <v>STH CANTERBURY</v>
          </cell>
          <cell r="E5687" t="str">
            <v>National Strategic</v>
          </cell>
          <cell r="F5687" t="str">
            <v>U</v>
          </cell>
          <cell r="G5687">
            <v>24.211795252224999</v>
          </cell>
        </row>
        <row r="5688">
          <cell r="A5688" t="str">
            <v>Tex_all-STH CANTERBURY-Regional Connector-All</v>
          </cell>
          <cell r="B5688" t="str">
            <v>Tex_all</v>
          </cell>
          <cell r="C5688">
            <v>2015</v>
          </cell>
          <cell r="D5688" t="str">
            <v>STH CANTERBURY</v>
          </cell>
          <cell r="E5688" t="str">
            <v>Regional Connector</v>
          </cell>
          <cell r="F5688" t="str">
            <v>All</v>
          </cell>
          <cell r="G5688">
            <v>0.26169035973799998</v>
          </cell>
        </row>
        <row r="5689">
          <cell r="A5689" t="str">
            <v>Tex_all-STH CANTERBURY-Regional Connector-R</v>
          </cell>
          <cell r="B5689" t="str">
            <v>Tex_all</v>
          </cell>
          <cell r="C5689">
            <v>2015</v>
          </cell>
          <cell r="D5689" t="str">
            <v>STH CANTERBURY</v>
          </cell>
          <cell r="E5689" t="str">
            <v>Regional Connector</v>
          </cell>
          <cell r="F5689" t="str">
            <v>R</v>
          </cell>
          <cell r="G5689">
            <v>4.8040869891000003E-2</v>
          </cell>
        </row>
        <row r="5690">
          <cell r="A5690" t="str">
            <v>Tex_all-STH CANTERBURY-Regional Connector-U</v>
          </cell>
          <cell r="B5690" t="str">
            <v>Tex_all</v>
          </cell>
          <cell r="C5690">
            <v>2015</v>
          </cell>
          <cell r="D5690" t="str">
            <v>STH CANTERBURY</v>
          </cell>
          <cell r="E5690" t="str">
            <v>Regional Connector</v>
          </cell>
          <cell r="F5690" t="str">
            <v>U</v>
          </cell>
          <cell r="G5690">
            <v>8.6876155268020003</v>
          </cell>
        </row>
        <row r="5691">
          <cell r="A5691" t="str">
            <v>Tex_all-STH CANTERBURY-Regional Distributor-All</v>
          </cell>
          <cell r="B5691" t="str">
            <v>Tex_all</v>
          </cell>
          <cell r="C5691">
            <v>2015</v>
          </cell>
          <cell r="D5691" t="str">
            <v>STH CANTERBURY</v>
          </cell>
          <cell r="E5691" t="str">
            <v>Regional Distributor</v>
          </cell>
          <cell r="F5691" t="str">
            <v>All</v>
          </cell>
          <cell r="G5691">
            <v>0.41301833801400001</v>
          </cell>
        </row>
        <row r="5692">
          <cell r="A5692" t="str">
            <v>Tex_all-STH CANTERBURY-Regional Distributor-R</v>
          </cell>
          <cell r="B5692" t="str">
            <v>Tex_all</v>
          </cell>
          <cell r="C5692">
            <v>2015</v>
          </cell>
          <cell r="D5692" t="str">
            <v>STH CANTERBURY</v>
          </cell>
          <cell r="E5692" t="str">
            <v>Regional Distributor</v>
          </cell>
          <cell r="F5692" t="str">
            <v>R</v>
          </cell>
          <cell r="G5692">
            <v>5.5829807240000001E-2</v>
          </cell>
        </row>
        <row r="5693">
          <cell r="A5693" t="str">
            <v>Tex_all-STH CANTERBURY-Regional Distributor-U</v>
          </cell>
          <cell r="B5693" t="str">
            <v>Tex_all</v>
          </cell>
          <cell r="C5693">
            <v>2015</v>
          </cell>
          <cell r="D5693" t="str">
            <v>STH CANTERBURY</v>
          </cell>
          <cell r="E5693" t="str">
            <v>Regional Distributor</v>
          </cell>
          <cell r="F5693" t="str">
            <v>U</v>
          </cell>
          <cell r="G5693">
            <v>5.7305336832889999</v>
          </cell>
        </row>
        <row r="5694">
          <cell r="A5694" t="str">
            <v>Tex_all-TAURANGA CITY-All-All</v>
          </cell>
          <cell r="B5694" t="str">
            <v>Tex_all</v>
          </cell>
          <cell r="C5694">
            <v>2015</v>
          </cell>
          <cell r="D5694" t="str">
            <v>TAURANGA CITY</v>
          </cell>
          <cell r="E5694" t="str">
            <v>All</v>
          </cell>
          <cell r="F5694" t="str">
            <v>All</v>
          </cell>
          <cell r="G5694">
            <v>3.3310705973619998</v>
          </cell>
        </row>
        <row r="5695">
          <cell r="A5695" t="str">
            <v>Tex_all-TAURANGA CITY-All-R</v>
          </cell>
          <cell r="B5695" t="str">
            <v>Tex_all</v>
          </cell>
          <cell r="C5695">
            <v>2015</v>
          </cell>
          <cell r="D5695" t="str">
            <v>TAURANGA CITY</v>
          </cell>
          <cell r="E5695" t="str">
            <v>All</v>
          </cell>
          <cell r="F5695" t="str">
            <v>R</v>
          </cell>
          <cell r="G5695">
            <v>0.90782122904999996</v>
          </cell>
        </row>
        <row r="5696">
          <cell r="A5696" t="str">
            <v>Tex_all-TAURANGA CITY-All-U</v>
          </cell>
          <cell r="B5696" t="str">
            <v>Tex_all</v>
          </cell>
          <cell r="C5696">
            <v>2015</v>
          </cell>
          <cell r="D5696" t="str">
            <v>TAURANGA CITY</v>
          </cell>
          <cell r="E5696" t="str">
            <v>All</v>
          </cell>
          <cell r="F5696" t="str">
            <v>U</v>
          </cell>
          <cell r="G5696">
            <v>5.0615026595739998</v>
          </cell>
        </row>
        <row r="5697">
          <cell r="A5697" t="str">
            <v>Tex_all-TAURANGA CITY-High Volume-All</v>
          </cell>
          <cell r="B5697" t="str">
            <v>Tex_all</v>
          </cell>
          <cell r="C5697">
            <v>2015</v>
          </cell>
          <cell r="D5697" t="str">
            <v>TAURANGA CITY</v>
          </cell>
          <cell r="E5697" t="str">
            <v>High Volume</v>
          </cell>
          <cell r="F5697" t="str">
            <v>All</v>
          </cell>
          <cell r="G5697">
            <v>4.0110153256699999</v>
          </cell>
        </row>
        <row r="5698">
          <cell r="A5698" t="str">
            <v>Tex_all-TAURANGA CITY-High Volume-R</v>
          </cell>
          <cell r="B5698" t="str">
            <v>Tex_all</v>
          </cell>
          <cell r="C5698">
            <v>2015</v>
          </cell>
          <cell r="D5698" t="str">
            <v>TAURANGA CITY</v>
          </cell>
          <cell r="E5698" t="str">
            <v>High Volume</v>
          </cell>
          <cell r="F5698" t="str">
            <v>R</v>
          </cell>
          <cell r="G5698">
            <v>1.1306532663310001</v>
          </cell>
        </row>
        <row r="5699">
          <cell r="A5699" t="str">
            <v>Tex_all-TAURANGA CITY-High Volume-U</v>
          </cell>
          <cell r="B5699" t="str">
            <v>Tex_all</v>
          </cell>
          <cell r="C5699">
            <v>2015</v>
          </cell>
          <cell r="D5699" t="str">
            <v>TAURANGA CITY</v>
          </cell>
          <cell r="E5699" t="str">
            <v>High Volume</v>
          </cell>
          <cell r="F5699" t="str">
            <v>U</v>
          </cell>
          <cell r="G5699">
            <v>5.4527488321949997</v>
          </cell>
        </row>
        <row r="5700">
          <cell r="A5700" t="str">
            <v>Tex_all-TAURANGA CITY-Regional Distributor-All</v>
          </cell>
          <cell r="B5700" t="str">
            <v>Tex_all</v>
          </cell>
          <cell r="C5700">
            <v>2015</v>
          </cell>
          <cell r="D5700" t="str">
            <v>TAURANGA CITY</v>
          </cell>
          <cell r="E5700" t="str">
            <v>Regional Distributor</v>
          </cell>
          <cell r="F5700" t="str">
            <v>All</v>
          </cell>
          <cell r="G5700">
            <v>0</v>
          </cell>
        </row>
        <row r="5701">
          <cell r="A5701" t="str">
            <v>Tex_all-TAURANGA CITY-Regional Distributor-R</v>
          </cell>
          <cell r="B5701" t="str">
            <v>Tex_all</v>
          </cell>
          <cell r="C5701">
            <v>2015</v>
          </cell>
          <cell r="D5701" t="str">
            <v>TAURANGA CITY</v>
          </cell>
          <cell r="E5701" t="str">
            <v>Regional Distributor</v>
          </cell>
          <cell r="F5701" t="str">
            <v>R</v>
          </cell>
          <cell r="G5701">
            <v>0</v>
          </cell>
        </row>
        <row r="5702">
          <cell r="A5702" t="str">
            <v>Tex_all-TAURANGA CITY-Regional Strategic-All</v>
          </cell>
          <cell r="B5702" t="str">
            <v>Tex_all</v>
          </cell>
          <cell r="C5702">
            <v>2015</v>
          </cell>
          <cell r="D5702" t="str">
            <v>TAURANGA CITY</v>
          </cell>
          <cell r="E5702" t="str">
            <v>Regional Strategic</v>
          </cell>
          <cell r="F5702" t="str">
            <v>All</v>
          </cell>
          <cell r="G5702">
            <v>0.80188679245200001</v>
          </cell>
        </row>
        <row r="5703">
          <cell r="A5703" t="str">
            <v>Tex_all-TAURANGA CITY-Regional Strategic-R</v>
          </cell>
          <cell r="B5703" t="str">
            <v>Tex_all</v>
          </cell>
          <cell r="C5703">
            <v>2015</v>
          </cell>
          <cell r="D5703" t="str">
            <v>TAURANGA CITY</v>
          </cell>
          <cell r="E5703" t="str">
            <v>Regional Strategic</v>
          </cell>
          <cell r="F5703" t="str">
            <v>R</v>
          </cell>
          <cell r="G5703">
            <v>1.229508196721</v>
          </cell>
        </row>
        <row r="5704">
          <cell r="A5704" t="str">
            <v>Tex_all-TAURANGA CITY-Regional Strategic-U</v>
          </cell>
          <cell r="B5704" t="str">
            <v>Tex_all</v>
          </cell>
          <cell r="C5704">
            <v>2015</v>
          </cell>
          <cell r="D5704" t="str">
            <v>TAURANGA CITY</v>
          </cell>
          <cell r="E5704" t="str">
            <v>Regional Strategic</v>
          </cell>
          <cell r="F5704" t="str">
            <v>U</v>
          </cell>
          <cell r="G5704">
            <v>0</v>
          </cell>
        </row>
        <row r="5705">
          <cell r="A5705" t="str">
            <v>Tex_all-Unknown-All-All</v>
          </cell>
          <cell r="B5705" t="str">
            <v>Tex_all</v>
          </cell>
          <cell r="C5705">
            <v>2015</v>
          </cell>
          <cell r="D5705" t="str">
            <v>Unknown</v>
          </cell>
          <cell r="E5705" t="str">
            <v>All</v>
          </cell>
          <cell r="F5705" t="str">
            <v>All</v>
          </cell>
          <cell r="G5705">
            <v>0</v>
          </cell>
        </row>
        <row r="5706">
          <cell r="A5706" t="str">
            <v>Tex_all-Unknown-All-All</v>
          </cell>
          <cell r="B5706" t="str">
            <v>Tex_all</v>
          </cell>
          <cell r="C5706">
            <v>2015</v>
          </cell>
          <cell r="D5706" t="str">
            <v>Unknown</v>
          </cell>
          <cell r="E5706" t="str">
            <v>All</v>
          </cell>
          <cell r="F5706" t="str">
            <v>All</v>
          </cell>
          <cell r="G5706">
            <v>0.64338235294099999</v>
          </cell>
        </row>
        <row r="5707">
          <cell r="A5707" t="str">
            <v>Tex_all-Unknown-All-R</v>
          </cell>
          <cell r="B5707" t="str">
            <v>Tex_all</v>
          </cell>
          <cell r="C5707">
            <v>2015</v>
          </cell>
          <cell r="D5707" t="str">
            <v>Unknown</v>
          </cell>
          <cell r="E5707" t="str">
            <v>All</v>
          </cell>
          <cell r="F5707" t="str">
            <v>R</v>
          </cell>
          <cell r="G5707">
            <v>0</v>
          </cell>
        </row>
        <row r="5708">
          <cell r="A5708" t="str">
            <v>Tex_all-Unknown-All-R</v>
          </cell>
          <cell r="B5708" t="str">
            <v>Tex_all</v>
          </cell>
          <cell r="C5708">
            <v>2015</v>
          </cell>
          <cell r="D5708" t="str">
            <v>Unknown</v>
          </cell>
          <cell r="E5708" t="str">
            <v>All</v>
          </cell>
          <cell r="F5708" t="str">
            <v>R</v>
          </cell>
          <cell r="G5708">
            <v>0.323590814196</v>
          </cell>
        </row>
        <row r="5709">
          <cell r="A5709" t="str">
            <v>Tex_all-Unknown-All-U</v>
          </cell>
          <cell r="B5709" t="str">
            <v>Tex_all</v>
          </cell>
          <cell r="C5709">
            <v>2015</v>
          </cell>
          <cell r="D5709" t="str">
            <v>Unknown</v>
          </cell>
          <cell r="E5709" t="str">
            <v>All</v>
          </cell>
          <cell r="F5709" t="str">
            <v>U</v>
          </cell>
          <cell r="G5709">
            <v>15.094339622641</v>
          </cell>
        </row>
        <row r="5710">
          <cell r="A5710" t="str">
            <v>Tex_all-Unknown-High Volume-All</v>
          </cell>
          <cell r="B5710" t="str">
            <v>Tex_all</v>
          </cell>
          <cell r="C5710">
            <v>2015</v>
          </cell>
          <cell r="D5710" t="str">
            <v>Unknown</v>
          </cell>
          <cell r="E5710" t="str">
            <v>High Volume</v>
          </cell>
          <cell r="F5710" t="str">
            <v>All</v>
          </cell>
          <cell r="G5710">
            <v>0.64338235294099999</v>
          </cell>
        </row>
        <row r="5711">
          <cell r="A5711" t="str">
            <v>Tex_all-Unknown-High Volume-R</v>
          </cell>
          <cell r="B5711" t="str">
            <v>Tex_all</v>
          </cell>
          <cell r="C5711">
            <v>2015</v>
          </cell>
          <cell r="D5711" t="str">
            <v>Unknown</v>
          </cell>
          <cell r="E5711" t="str">
            <v>High Volume</v>
          </cell>
          <cell r="F5711" t="str">
            <v>R</v>
          </cell>
          <cell r="G5711">
            <v>0.323590814196</v>
          </cell>
        </row>
        <row r="5712">
          <cell r="A5712" t="str">
            <v>Tex_all-Unknown-High Volume-U</v>
          </cell>
          <cell r="B5712" t="str">
            <v>Tex_all</v>
          </cell>
          <cell r="C5712">
            <v>2015</v>
          </cell>
          <cell r="D5712" t="str">
            <v>Unknown</v>
          </cell>
          <cell r="E5712" t="str">
            <v>High Volume</v>
          </cell>
          <cell r="F5712" t="str">
            <v>U</v>
          </cell>
          <cell r="G5712">
            <v>15.094339622641</v>
          </cell>
        </row>
        <row r="5713">
          <cell r="A5713" t="str">
            <v>Tex_all-Unknown-Regional Strategic-All</v>
          </cell>
          <cell r="B5713" t="str">
            <v>Tex_all</v>
          </cell>
          <cell r="C5713">
            <v>2015</v>
          </cell>
          <cell r="D5713" t="str">
            <v>Unknown</v>
          </cell>
          <cell r="E5713" t="str">
            <v>Regional Strategic</v>
          </cell>
          <cell r="F5713" t="str">
            <v>All</v>
          </cell>
          <cell r="G5713">
            <v>0</v>
          </cell>
        </row>
        <row r="5714">
          <cell r="A5714" t="str">
            <v>Tex_all-Unknown-Regional Strategic-R</v>
          </cell>
          <cell r="B5714" t="str">
            <v>Tex_all</v>
          </cell>
          <cell r="C5714">
            <v>2015</v>
          </cell>
          <cell r="D5714" t="str">
            <v>Unknown</v>
          </cell>
          <cell r="E5714" t="str">
            <v>Regional Strategic</v>
          </cell>
          <cell r="F5714" t="str">
            <v>R</v>
          </cell>
          <cell r="G5714">
            <v>0</v>
          </cell>
        </row>
        <row r="5715">
          <cell r="A5715" t="str">
            <v>Tex_all-WELLINGTON-All-All</v>
          </cell>
          <cell r="B5715" t="str">
            <v>Tex_all</v>
          </cell>
          <cell r="C5715">
            <v>2015</v>
          </cell>
          <cell r="D5715" t="str">
            <v>WELLINGTON</v>
          </cell>
          <cell r="E5715" t="str">
            <v>All</v>
          </cell>
          <cell r="F5715" t="str">
            <v>All</v>
          </cell>
          <cell r="G5715">
            <v>1.7017876169049999</v>
          </cell>
        </row>
        <row r="5716">
          <cell r="A5716" t="str">
            <v>Tex_all-WELLINGTON-All-All</v>
          </cell>
          <cell r="B5716" t="str">
            <v>Tex_all</v>
          </cell>
          <cell r="C5716">
            <v>2015</v>
          </cell>
          <cell r="D5716" t="str">
            <v>WELLINGTON</v>
          </cell>
          <cell r="E5716" t="str">
            <v>All</v>
          </cell>
          <cell r="F5716" t="str">
            <v>All</v>
          </cell>
          <cell r="G5716">
            <v>1.0001554070550001</v>
          </cell>
        </row>
        <row r="5717">
          <cell r="A5717" t="str">
            <v>Tex_all-WELLINGTON-All-R</v>
          </cell>
          <cell r="B5717" t="str">
            <v>Tex_all</v>
          </cell>
          <cell r="C5717">
            <v>2015</v>
          </cell>
          <cell r="D5717" t="str">
            <v>WELLINGTON</v>
          </cell>
          <cell r="E5717" t="str">
            <v>All</v>
          </cell>
          <cell r="F5717" t="str">
            <v>R</v>
          </cell>
          <cell r="G5717">
            <v>0.52988905447900003</v>
          </cell>
        </row>
        <row r="5718">
          <cell r="A5718" t="str">
            <v>Tex_all-WELLINGTON-All-R</v>
          </cell>
          <cell r="B5718" t="str">
            <v>Tex_all</v>
          </cell>
          <cell r="C5718">
            <v>2015</v>
          </cell>
          <cell r="D5718" t="str">
            <v>WELLINGTON</v>
          </cell>
          <cell r="E5718" t="str">
            <v>All</v>
          </cell>
          <cell r="F5718" t="str">
            <v>R</v>
          </cell>
          <cell r="G5718">
            <v>0.35918818446599998</v>
          </cell>
        </row>
        <row r="5719">
          <cell r="A5719" t="str">
            <v>Tex_all-WELLINGTON-All-U</v>
          </cell>
          <cell r="B5719" t="str">
            <v>Tex_all</v>
          </cell>
          <cell r="C5719">
            <v>2015</v>
          </cell>
          <cell r="D5719" t="str">
            <v>WELLINGTON</v>
          </cell>
          <cell r="E5719" t="str">
            <v>All</v>
          </cell>
          <cell r="F5719" t="str">
            <v>U</v>
          </cell>
          <cell r="G5719">
            <v>4.6407807308970002</v>
          </cell>
        </row>
        <row r="5720">
          <cell r="A5720" t="str">
            <v>Tex_all-WELLINGTON-All-U</v>
          </cell>
          <cell r="B5720" t="str">
            <v>Tex_all</v>
          </cell>
          <cell r="C5720">
            <v>2015</v>
          </cell>
          <cell r="D5720" t="str">
            <v>WELLINGTON</v>
          </cell>
          <cell r="E5720" t="str">
            <v>All</v>
          </cell>
          <cell r="F5720" t="str">
            <v>U</v>
          </cell>
          <cell r="G5720">
            <v>5.8784171286560003</v>
          </cell>
        </row>
        <row r="5721">
          <cell r="A5721" t="str">
            <v>Tex_all-WELLINGTON-High Volume-All</v>
          </cell>
          <cell r="B5721" t="str">
            <v>Tex_all</v>
          </cell>
          <cell r="C5721">
            <v>2015</v>
          </cell>
          <cell r="D5721" t="str">
            <v>WELLINGTON</v>
          </cell>
          <cell r="E5721" t="str">
            <v>High Volume</v>
          </cell>
          <cell r="F5721" t="str">
            <v>All</v>
          </cell>
          <cell r="G5721">
            <v>3.556992724333</v>
          </cell>
        </row>
        <row r="5722">
          <cell r="A5722" t="str">
            <v>Tex_all-WELLINGTON-High Volume-All</v>
          </cell>
          <cell r="B5722" t="str">
            <v>Tex_all</v>
          </cell>
          <cell r="C5722">
            <v>2015</v>
          </cell>
          <cell r="D5722" t="str">
            <v>WELLINGTON</v>
          </cell>
          <cell r="E5722" t="str">
            <v>High Volume</v>
          </cell>
          <cell r="F5722" t="str">
            <v>All</v>
          </cell>
          <cell r="G5722">
            <v>0.98488318827300003</v>
          </cell>
        </row>
        <row r="5723">
          <cell r="A5723" t="str">
            <v>Tex_all-WELLINGTON-High Volume-R</v>
          </cell>
          <cell r="B5723" t="str">
            <v>Tex_all</v>
          </cell>
          <cell r="C5723">
            <v>2015</v>
          </cell>
          <cell r="D5723" t="str">
            <v>WELLINGTON</v>
          </cell>
          <cell r="E5723" t="str">
            <v>High Volume</v>
          </cell>
          <cell r="F5723" t="str">
            <v>R</v>
          </cell>
          <cell r="G5723">
            <v>0.100672415758</v>
          </cell>
        </row>
        <row r="5724">
          <cell r="A5724" t="str">
            <v>Tex_all-WELLINGTON-High Volume-U</v>
          </cell>
          <cell r="B5724" t="str">
            <v>Tex_all</v>
          </cell>
          <cell r="C5724">
            <v>2015</v>
          </cell>
          <cell r="D5724" t="str">
            <v>WELLINGTON</v>
          </cell>
          <cell r="E5724" t="str">
            <v>High Volume</v>
          </cell>
          <cell r="F5724" t="str">
            <v>U</v>
          </cell>
          <cell r="G5724">
            <v>3.556992724333</v>
          </cell>
        </row>
        <row r="5725">
          <cell r="A5725" t="str">
            <v>Tex_all-WELLINGTON-High Volume-U</v>
          </cell>
          <cell r="B5725" t="str">
            <v>Tex_all</v>
          </cell>
          <cell r="C5725">
            <v>2015</v>
          </cell>
          <cell r="D5725" t="str">
            <v>WELLINGTON</v>
          </cell>
          <cell r="E5725" t="str">
            <v>High Volume</v>
          </cell>
          <cell r="F5725" t="str">
            <v>U</v>
          </cell>
          <cell r="G5725">
            <v>6.4755838641179997</v>
          </cell>
        </row>
        <row r="5726">
          <cell r="A5726" t="str">
            <v>Tex_all-WELLINGTON-National Strategic-All</v>
          </cell>
          <cell r="B5726" t="str">
            <v>Tex_all</v>
          </cell>
          <cell r="C5726">
            <v>2015</v>
          </cell>
          <cell r="D5726" t="str">
            <v>WELLINGTON</v>
          </cell>
          <cell r="E5726" t="str">
            <v>National Strategic</v>
          </cell>
          <cell r="F5726" t="str">
            <v>All</v>
          </cell>
          <cell r="G5726">
            <v>0.176194205168</v>
          </cell>
        </row>
        <row r="5727">
          <cell r="A5727" t="str">
            <v>Tex_all-WELLINGTON-National Strategic-R</v>
          </cell>
          <cell r="B5727" t="str">
            <v>Tex_all</v>
          </cell>
          <cell r="C5727">
            <v>2015</v>
          </cell>
          <cell r="D5727" t="str">
            <v>WELLINGTON</v>
          </cell>
          <cell r="E5727" t="str">
            <v>National Strategic</v>
          </cell>
          <cell r="F5727" t="str">
            <v>R</v>
          </cell>
          <cell r="G5727">
            <v>0.176194205168</v>
          </cell>
        </row>
        <row r="5728">
          <cell r="A5728" t="str">
            <v>Tex_all-WELLINGTON-Regional Distributor-All</v>
          </cell>
          <cell r="B5728" t="str">
            <v>Tex_all</v>
          </cell>
          <cell r="C5728">
            <v>2015</v>
          </cell>
          <cell r="D5728" t="str">
            <v>WELLINGTON</v>
          </cell>
          <cell r="E5728" t="str">
            <v>Regional Distributor</v>
          </cell>
          <cell r="F5728" t="str">
            <v>All</v>
          </cell>
          <cell r="G5728">
            <v>1.315045248868</v>
          </cell>
        </row>
        <row r="5729">
          <cell r="A5729" t="str">
            <v>Tex_all-WELLINGTON-Regional Distributor-R</v>
          </cell>
          <cell r="B5729" t="str">
            <v>Tex_all</v>
          </cell>
          <cell r="C5729">
            <v>2015</v>
          </cell>
          <cell r="D5729" t="str">
            <v>WELLINGTON</v>
          </cell>
          <cell r="E5729" t="str">
            <v>Regional Distributor</v>
          </cell>
          <cell r="F5729" t="str">
            <v>R</v>
          </cell>
          <cell r="G5729">
            <v>1.012210796915</v>
          </cell>
        </row>
        <row r="5730">
          <cell r="A5730" t="str">
            <v>Tex_all-WELLINGTON-Regional Distributor-U</v>
          </cell>
          <cell r="B5730" t="str">
            <v>Tex_all</v>
          </cell>
          <cell r="C5730">
            <v>2015</v>
          </cell>
          <cell r="D5730" t="str">
            <v>WELLINGTON</v>
          </cell>
          <cell r="E5730" t="str">
            <v>Regional Distributor</v>
          </cell>
          <cell r="F5730" t="str">
            <v>U</v>
          </cell>
          <cell r="G5730">
            <v>3.5377358490559998</v>
          </cell>
        </row>
        <row r="5731">
          <cell r="A5731" t="str">
            <v>Tex_all-WELLINGTON-Regional Strategic-All</v>
          </cell>
          <cell r="B5731" t="str">
            <v>Tex_all</v>
          </cell>
          <cell r="C5731">
            <v>2015</v>
          </cell>
          <cell r="D5731" t="str">
            <v>WELLINGTON</v>
          </cell>
          <cell r="E5731" t="str">
            <v>Regional Strategic</v>
          </cell>
          <cell r="F5731" t="str">
            <v>All</v>
          </cell>
          <cell r="G5731">
            <v>1.4989864504420001</v>
          </cell>
        </row>
        <row r="5732">
          <cell r="A5732" t="str">
            <v>Tex_all-WELLINGTON-Regional Strategic-All</v>
          </cell>
          <cell r="B5732" t="str">
            <v>Tex_all</v>
          </cell>
          <cell r="C5732">
            <v>2015</v>
          </cell>
          <cell r="D5732" t="str">
            <v>WELLINGTON</v>
          </cell>
          <cell r="E5732" t="str">
            <v>Regional Strategic</v>
          </cell>
          <cell r="F5732" t="str">
            <v>All</v>
          </cell>
          <cell r="G5732">
            <v>1.6252784423719999</v>
          </cell>
        </row>
        <row r="5733">
          <cell r="A5733" t="str">
            <v>Tex_all-WELLINGTON-Regional Strategic-R</v>
          </cell>
          <cell r="B5733" t="str">
            <v>Tex_all</v>
          </cell>
          <cell r="C5733">
            <v>2015</v>
          </cell>
          <cell r="D5733" t="str">
            <v>WELLINGTON</v>
          </cell>
          <cell r="E5733" t="str">
            <v>Regional Strategic</v>
          </cell>
          <cell r="F5733" t="str">
            <v>R</v>
          </cell>
          <cell r="G5733">
            <v>0.36248048181999998</v>
          </cell>
        </row>
        <row r="5734">
          <cell r="A5734" t="str">
            <v>Tex_all-WELLINGTON-Regional Strategic-R</v>
          </cell>
          <cell r="B5734" t="str">
            <v>Tex_all</v>
          </cell>
          <cell r="C5734">
            <v>2015</v>
          </cell>
          <cell r="D5734" t="str">
            <v>WELLINGTON</v>
          </cell>
          <cell r="E5734" t="str">
            <v>Regional Strategic</v>
          </cell>
          <cell r="F5734" t="str">
            <v>R</v>
          </cell>
          <cell r="G5734">
            <v>1.282663166686</v>
          </cell>
        </row>
        <row r="5735">
          <cell r="A5735" t="str">
            <v>Tex_all-WELLINGTON-Regional Strategic-U</v>
          </cell>
          <cell r="B5735" t="str">
            <v>Tex_all</v>
          </cell>
          <cell r="C5735">
            <v>2015</v>
          </cell>
          <cell r="D5735" t="str">
            <v>WELLINGTON</v>
          </cell>
          <cell r="E5735" t="str">
            <v>Regional Strategic</v>
          </cell>
          <cell r="F5735" t="str">
            <v>U</v>
          </cell>
          <cell r="G5735">
            <v>3.326612903225</v>
          </cell>
        </row>
        <row r="5736">
          <cell r="A5736" t="str">
            <v>Tex_all-WELLINGTON-Regional Strategic-U</v>
          </cell>
          <cell r="B5736" t="str">
            <v>Tex_all</v>
          </cell>
          <cell r="C5736">
            <v>2015</v>
          </cell>
          <cell r="D5736" t="str">
            <v>WELLINGTON</v>
          </cell>
          <cell r="E5736" t="str">
            <v>Regional Strategic</v>
          </cell>
          <cell r="F5736" t="str">
            <v>U</v>
          </cell>
          <cell r="G5736">
            <v>5.2139461172740003</v>
          </cell>
        </row>
        <row r="5737">
          <cell r="A5737" t="str">
            <v>Tex_all-WEST COAST-All-All</v>
          </cell>
          <cell r="B5737" t="str">
            <v>Tex_all</v>
          </cell>
          <cell r="C5737">
            <v>2015</v>
          </cell>
          <cell r="D5737" t="str">
            <v>WEST COAST</v>
          </cell>
          <cell r="E5737" t="str">
            <v>All</v>
          </cell>
          <cell r="F5737" t="str">
            <v>All</v>
          </cell>
          <cell r="G5737">
            <v>4.3912984730999999E-2</v>
          </cell>
        </row>
        <row r="5738">
          <cell r="A5738" t="str">
            <v>Tex_all-WEST COAST-All-All</v>
          </cell>
          <cell r="B5738" t="str">
            <v>Tex_all</v>
          </cell>
          <cell r="C5738">
            <v>2015</v>
          </cell>
          <cell r="D5738" t="str">
            <v>WEST COAST</v>
          </cell>
          <cell r="E5738" t="str">
            <v>All</v>
          </cell>
          <cell r="F5738" t="str">
            <v>All</v>
          </cell>
          <cell r="G5738">
            <v>0.29818286056100002</v>
          </cell>
        </row>
        <row r="5739">
          <cell r="A5739" t="str">
            <v>Tex_all-WEST COAST-All-R</v>
          </cell>
          <cell r="B5739" t="str">
            <v>Tex_all</v>
          </cell>
          <cell r="C5739">
            <v>2015</v>
          </cell>
          <cell r="D5739" t="str">
            <v>WEST COAST</v>
          </cell>
          <cell r="E5739" t="str">
            <v>All</v>
          </cell>
          <cell r="F5739" t="str">
            <v>R</v>
          </cell>
          <cell r="G5739">
            <v>3.9591131586E-2</v>
          </cell>
        </row>
        <row r="5740">
          <cell r="A5740" t="str">
            <v>Tex_all-WEST COAST-All-R</v>
          </cell>
          <cell r="B5740" t="str">
            <v>Tex_all</v>
          </cell>
          <cell r="C5740">
            <v>2015</v>
          </cell>
          <cell r="D5740" t="str">
            <v>WEST COAST</v>
          </cell>
          <cell r="E5740" t="str">
            <v>All</v>
          </cell>
          <cell r="F5740" t="str">
            <v>R</v>
          </cell>
          <cell r="G5740">
            <v>0.10911527083100001</v>
          </cell>
        </row>
        <row r="5741">
          <cell r="A5741" t="str">
            <v>Tex_all-WEST COAST-All-U</v>
          </cell>
          <cell r="B5741" t="str">
            <v>Tex_all</v>
          </cell>
          <cell r="C5741">
            <v>2015</v>
          </cell>
          <cell r="D5741" t="str">
            <v>WEST COAST</v>
          </cell>
          <cell r="E5741" t="str">
            <v>All</v>
          </cell>
          <cell r="F5741" t="str">
            <v>U</v>
          </cell>
          <cell r="G5741">
            <v>0</v>
          </cell>
        </row>
        <row r="5742">
          <cell r="A5742" t="str">
            <v>Tex_all-WEST COAST-All-U</v>
          </cell>
          <cell r="B5742" t="str">
            <v>Tex_all</v>
          </cell>
          <cell r="C5742">
            <v>2015</v>
          </cell>
          <cell r="D5742" t="str">
            <v>WEST COAST</v>
          </cell>
          <cell r="E5742" t="str">
            <v>All</v>
          </cell>
          <cell r="F5742" t="str">
            <v>U</v>
          </cell>
          <cell r="G5742">
            <v>3.2324480131760001</v>
          </cell>
        </row>
        <row r="5743">
          <cell r="A5743" t="str">
            <v>Tex_all-WEST COAST-Regional Connector-All</v>
          </cell>
          <cell r="B5743" t="str">
            <v>Tex_all</v>
          </cell>
          <cell r="C5743">
            <v>2015</v>
          </cell>
          <cell r="D5743" t="str">
            <v>WEST COAST</v>
          </cell>
          <cell r="E5743" t="str">
            <v>Regional Connector</v>
          </cell>
          <cell r="F5743" t="str">
            <v>All</v>
          </cell>
          <cell r="G5743">
            <v>4.5175280085999997E-2</v>
          </cell>
        </row>
        <row r="5744">
          <cell r="A5744" t="str">
            <v>Tex_all-WEST COAST-Regional Connector-All</v>
          </cell>
          <cell r="B5744" t="str">
            <v>Tex_all</v>
          </cell>
          <cell r="C5744">
            <v>2015</v>
          </cell>
          <cell r="D5744" t="str">
            <v>WEST COAST</v>
          </cell>
          <cell r="E5744" t="str">
            <v>Regional Connector</v>
          </cell>
          <cell r="F5744" t="str">
            <v>All</v>
          </cell>
          <cell r="G5744">
            <v>0.30809081810799999</v>
          </cell>
        </row>
        <row r="5745">
          <cell r="A5745" t="str">
            <v>Tex_all-WEST COAST-Regional Connector-R</v>
          </cell>
          <cell r="B5745" t="str">
            <v>Tex_all</v>
          </cell>
          <cell r="C5745">
            <v>2015</v>
          </cell>
          <cell r="D5745" t="str">
            <v>WEST COAST</v>
          </cell>
          <cell r="E5745" t="str">
            <v>Regional Connector</v>
          </cell>
          <cell r="F5745" t="str">
            <v>R</v>
          </cell>
          <cell r="G5745">
            <v>4.6676624345999999E-2</v>
          </cell>
        </row>
        <row r="5746">
          <cell r="A5746" t="str">
            <v>Tex_all-WEST COAST-Regional Connector-R</v>
          </cell>
          <cell r="B5746" t="str">
            <v>Tex_all</v>
          </cell>
          <cell r="C5746">
            <v>2015</v>
          </cell>
          <cell r="D5746" t="str">
            <v>WEST COAST</v>
          </cell>
          <cell r="E5746" t="str">
            <v>Regional Connector</v>
          </cell>
          <cell r="F5746" t="str">
            <v>R</v>
          </cell>
          <cell r="G5746">
            <v>0.102838756974</v>
          </cell>
        </row>
        <row r="5747">
          <cell r="A5747" t="str">
            <v>Tex_all-WEST COAST-Regional Connector-U</v>
          </cell>
          <cell r="B5747" t="str">
            <v>Tex_all</v>
          </cell>
          <cell r="C5747">
            <v>2015</v>
          </cell>
          <cell r="D5747" t="str">
            <v>WEST COAST</v>
          </cell>
          <cell r="E5747" t="str">
            <v>Regional Connector</v>
          </cell>
          <cell r="F5747" t="str">
            <v>U</v>
          </cell>
          <cell r="G5747">
            <v>0</v>
          </cell>
        </row>
        <row r="5748">
          <cell r="A5748" t="str">
            <v>Tex_all-WEST COAST-Regional Connector-U</v>
          </cell>
          <cell r="B5748" t="str">
            <v>Tex_all</v>
          </cell>
          <cell r="C5748">
            <v>2015</v>
          </cell>
          <cell r="D5748" t="str">
            <v>WEST COAST</v>
          </cell>
          <cell r="E5748" t="str">
            <v>Regional Connector</v>
          </cell>
          <cell r="F5748" t="str">
            <v>U</v>
          </cell>
          <cell r="G5748">
            <v>5.7474365893139998</v>
          </cell>
        </row>
        <row r="5749">
          <cell r="A5749" t="str">
            <v>Tex_all-WEST COAST-Regional Distributor-All</v>
          </cell>
          <cell r="B5749" t="str">
            <v>Tex_all</v>
          </cell>
          <cell r="C5749">
            <v>2015</v>
          </cell>
          <cell r="D5749" t="str">
            <v>WEST COAST</v>
          </cell>
          <cell r="E5749" t="str">
            <v>Regional Distributor</v>
          </cell>
          <cell r="F5749" t="str">
            <v>All</v>
          </cell>
          <cell r="G5749">
            <v>4.3159257659999999E-2</v>
          </cell>
        </row>
        <row r="5750">
          <cell r="A5750" t="str">
            <v>Tex_all-WEST COAST-Regional Distributor-All</v>
          </cell>
          <cell r="B5750" t="str">
            <v>Tex_all</v>
          </cell>
          <cell r="C5750">
            <v>2015</v>
          </cell>
          <cell r="D5750" t="str">
            <v>WEST COAST</v>
          </cell>
          <cell r="E5750" t="str">
            <v>Regional Distributor</v>
          </cell>
          <cell r="F5750" t="str">
            <v>All</v>
          </cell>
          <cell r="G5750">
            <v>0.26141350013999998</v>
          </cell>
        </row>
        <row r="5751">
          <cell r="A5751" t="str">
            <v>Tex_all-WEST COAST-Regional Distributor-R</v>
          </cell>
          <cell r="B5751" t="str">
            <v>Tex_all</v>
          </cell>
          <cell r="C5751">
            <v>2015</v>
          </cell>
          <cell r="D5751" t="str">
            <v>WEST COAST</v>
          </cell>
          <cell r="E5751" t="str">
            <v>Regional Distributor</v>
          </cell>
          <cell r="F5751" t="str">
            <v>R</v>
          </cell>
          <cell r="G5751">
            <v>3.5145267103999997E-2</v>
          </cell>
        </row>
        <row r="5752">
          <cell r="A5752" t="str">
            <v>Tex_all-WEST COAST-Regional Distributor-R</v>
          </cell>
          <cell r="B5752" t="str">
            <v>Tex_all</v>
          </cell>
          <cell r="C5752">
            <v>2015</v>
          </cell>
          <cell r="D5752" t="str">
            <v>WEST COAST</v>
          </cell>
          <cell r="E5752" t="str">
            <v>Regional Distributor</v>
          </cell>
          <cell r="F5752" t="str">
            <v>R</v>
          </cell>
          <cell r="G5752">
            <v>5.3438785869999998E-2</v>
          </cell>
        </row>
        <row r="5753">
          <cell r="A5753" t="str">
            <v>Tex_all-WEST COAST-Regional Distributor-U</v>
          </cell>
          <cell r="B5753" t="str">
            <v>Tex_all</v>
          </cell>
          <cell r="C5753">
            <v>2015</v>
          </cell>
          <cell r="D5753" t="str">
            <v>WEST COAST</v>
          </cell>
          <cell r="E5753" t="str">
            <v>Regional Distributor</v>
          </cell>
          <cell r="F5753" t="str">
            <v>U</v>
          </cell>
          <cell r="G5753">
            <v>0</v>
          </cell>
        </row>
        <row r="5754">
          <cell r="A5754" t="str">
            <v>Tex_all-WEST COAST-Regional Distributor-U</v>
          </cell>
          <cell r="B5754" t="str">
            <v>Tex_all</v>
          </cell>
          <cell r="C5754">
            <v>2015</v>
          </cell>
          <cell r="D5754" t="str">
            <v>WEST COAST</v>
          </cell>
          <cell r="E5754" t="str">
            <v>Regional Distributor</v>
          </cell>
          <cell r="F5754" t="str">
            <v>U</v>
          </cell>
          <cell r="G5754">
            <v>1.698043558508</v>
          </cell>
        </row>
        <row r="5755">
          <cell r="A5755" t="str">
            <v>Tex_all-WEST COAST-Regional Strategic-All</v>
          </cell>
          <cell r="B5755" t="str">
            <v>Tex_all</v>
          </cell>
          <cell r="C5755">
            <v>2015</v>
          </cell>
          <cell r="D5755" t="str">
            <v>WEST COAST</v>
          </cell>
          <cell r="E5755" t="str">
            <v>Regional Strategic</v>
          </cell>
          <cell r="F5755" t="str">
            <v>All</v>
          </cell>
          <cell r="G5755">
            <v>0.334182049649</v>
          </cell>
        </row>
        <row r="5756">
          <cell r="A5756" t="str">
            <v>Tex_all-WEST COAST-Regional Strategic-R</v>
          </cell>
          <cell r="B5756" t="str">
            <v>Tex_all</v>
          </cell>
          <cell r="C5756">
            <v>2015</v>
          </cell>
          <cell r="D5756" t="str">
            <v>WEST COAST</v>
          </cell>
          <cell r="E5756" t="str">
            <v>Regional Strategic</v>
          </cell>
          <cell r="F5756" t="str">
            <v>R</v>
          </cell>
          <cell r="G5756">
            <v>0.28769841269800001</v>
          </cell>
        </row>
        <row r="5757">
          <cell r="A5757" t="str">
            <v>Tex_all-WEST COAST-Regional Strategic-U</v>
          </cell>
          <cell r="B5757" t="str">
            <v>Tex_all</v>
          </cell>
          <cell r="C5757">
            <v>2015</v>
          </cell>
          <cell r="D5757" t="str">
            <v>WEST COAST</v>
          </cell>
          <cell r="E5757" t="str">
            <v>Regional Strategic</v>
          </cell>
          <cell r="F5757" t="str">
            <v>U</v>
          </cell>
          <cell r="G5757">
            <v>1.5254237288129999</v>
          </cell>
        </row>
        <row r="5758">
          <cell r="A5758" t="str">
            <v>Tex_all-WEST WAIKATO-All-All</v>
          </cell>
          <cell r="B5758" t="str">
            <v>Tex_all</v>
          </cell>
          <cell r="C5758">
            <v>2015</v>
          </cell>
          <cell r="D5758" t="str">
            <v>WEST WAIKATO</v>
          </cell>
          <cell r="E5758" t="str">
            <v>All</v>
          </cell>
          <cell r="F5758" t="str">
            <v>All</v>
          </cell>
          <cell r="G5758">
            <v>0.17036775937000001</v>
          </cell>
        </row>
        <row r="5759">
          <cell r="A5759" t="str">
            <v>Tex_all-WEST WAIKATO-All-All</v>
          </cell>
          <cell r="B5759" t="str">
            <v>Tex_all</v>
          </cell>
          <cell r="C5759">
            <v>2015</v>
          </cell>
          <cell r="D5759" t="str">
            <v>WEST WAIKATO</v>
          </cell>
          <cell r="E5759" t="str">
            <v>All</v>
          </cell>
          <cell r="F5759" t="str">
            <v>All</v>
          </cell>
          <cell r="G5759">
            <v>0.42669207224299999</v>
          </cell>
        </row>
        <row r="5760">
          <cell r="A5760" t="str">
            <v>Tex_all-WEST WAIKATO-All-R</v>
          </cell>
          <cell r="B5760" t="str">
            <v>Tex_all</v>
          </cell>
          <cell r="C5760">
            <v>2015</v>
          </cell>
          <cell r="D5760" t="str">
            <v>WEST WAIKATO</v>
          </cell>
          <cell r="E5760" t="str">
            <v>All</v>
          </cell>
          <cell r="F5760" t="str">
            <v>R</v>
          </cell>
          <cell r="G5760">
            <v>0</v>
          </cell>
        </row>
        <row r="5761">
          <cell r="A5761" t="str">
            <v>Tex_all-WEST WAIKATO-All-R</v>
          </cell>
          <cell r="B5761" t="str">
            <v>Tex_all</v>
          </cell>
          <cell r="C5761">
            <v>2015</v>
          </cell>
          <cell r="D5761" t="str">
            <v>WEST WAIKATO</v>
          </cell>
          <cell r="E5761" t="str">
            <v>All</v>
          </cell>
          <cell r="F5761" t="str">
            <v>R</v>
          </cell>
          <cell r="G5761">
            <v>0.19124026307100001</v>
          </cell>
        </row>
        <row r="5762">
          <cell r="A5762" t="str">
            <v>Tex_all-WEST WAIKATO-All-U</v>
          </cell>
          <cell r="B5762" t="str">
            <v>Tex_all</v>
          </cell>
          <cell r="C5762">
            <v>2015</v>
          </cell>
          <cell r="D5762" t="str">
            <v>WEST WAIKATO</v>
          </cell>
          <cell r="E5762" t="str">
            <v>All</v>
          </cell>
          <cell r="F5762" t="str">
            <v>U</v>
          </cell>
          <cell r="G5762">
            <v>1.2333965844400001</v>
          </cell>
        </row>
        <row r="5763">
          <cell r="A5763" t="str">
            <v>Tex_all-WEST WAIKATO-All-U</v>
          </cell>
          <cell r="B5763" t="str">
            <v>Tex_all</v>
          </cell>
          <cell r="C5763">
            <v>2015</v>
          </cell>
          <cell r="D5763" t="str">
            <v>WEST WAIKATO</v>
          </cell>
          <cell r="E5763" t="str">
            <v>All</v>
          </cell>
          <cell r="F5763" t="str">
            <v>U</v>
          </cell>
          <cell r="G5763">
            <v>1.990704879938</v>
          </cell>
        </row>
        <row r="5764">
          <cell r="A5764" t="str">
            <v>Tex_all-WEST WAIKATO-High Volume-All</v>
          </cell>
          <cell r="B5764" t="str">
            <v>Tex_all</v>
          </cell>
          <cell r="C5764">
            <v>2015</v>
          </cell>
          <cell r="D5764" t="str">
            <v>WEST WAIKATO</v>
          </cell>
          <cell r="E5764" t="str">
            <v>High Volume</v>
          </cell>
          <cell r="F5764" t="str">
            <v>All</v>
          </cell>
          <cell r="G5764">
            <v>0.43724279835300001</v>
          </cell>
        </row>
        <row r="5765">
          <cell r="A5765" t="str">
            <v>Tex_all-WEST WAIKATO-High Volume-R</v>
          </cell>
          <cell r="B5765" t="str">
            <v>Tex_all</v>
          </cell>
          <cell r="C5765">
            <v>2015</v>
          </cell>
          <cell r="D5765" t="str">
            <v>WEST WAIKATO</v>
          </cell>
          <cell r="E5765" t="str">
            <v>High Volume</v>
          </cell>
          <cell r="F5765" t="str">
            <v>R</v>
          </cell>
          <cell r="G5765">
            <v>0.21329541414799999</v>
          </cell>
        </row>
        <row r="5766">
          <cell r="A5766" t="str">
            <v>Tex_all-WEST WAIKATO-High Volume-U</v>
          </cell>
          <cell r="B5766" t="str">
            <v>Tex_all</v>
          </cell>
          <cell r="C5766">
            <v>2015</v>
          </cell>
          <cell r="D5766" t="str">
            <v>WEST WAIKATO</v>
          </cell>
          <cell r="E5766" t="str">
            <v>High Volume</v>
          </cell>
          <cell r="F5766" t="str">
            <v>U</v>
          </cell>
          <cell r="G5766">
            <v>1.9125683060100001</v>
          </cell>
        </row>
        <row r="5767">
          <cell r="A5767" t="str">
            <v>Tex_all-WEST WAIKATO-Regional Connector-All</v>
          </cell>
          <cell r="B5767" t="str">
            <v>Tex_all</v>
          </cell>
          <cell r="C5767">
            <v>2015</v>
          </cell>
          <cell r="D5767" t="str">
            <v>WEST WAIKATO</v>
          </cell>
          <cell r="E5767" t="str">
            <v>Regional Connector</v>
          </cell>
          <cell r="F5767" t="str">
            <v>All</v>
          </cell>
          <cell r="G5767">
            <v>0.17036775937000001</v>
          </cell>
        </row>
        <row r="5768">
          <cell r="A5768" t="str">
            <v>Tex_all-WEST WAIKATO-Regional Connector-All</v>
          </cell>
          <cell r="B5768" t="str">
            <v>Tex_all</v>
          </cell>
          <cell r="C5768">
            <v>2015</v>
          </cell>
          <cell r="D5768" t="str">
            <v>WEST WAIKATO</v>
          </cell>
          <cell r="E5768" t="str">
            <v>Regional Connector</v>
          </cell>
          <cell r="F5768" t="str">
            <v>All</v>
          </cell>
          <cell r="G5768">
            <v>0.237333608502</v>
          </cell>
        </row>
        <row r="5769">
          <cell r="A5769" t="str">
            <v>Tex_all-WEST WAIKATO-Regional Connector-R</v>
          </cell>
          <cell r="B5769" t="str">
            <v>Tex_all</v>
          </cell>
          <cell r="C5769">
            <v>2015</v>
          </cell>
          <cell r="D5769" t="str">
            <v>WEST WAIKATO</v>
          </cell>
          <cell r="E5769" t="str">
            <v>Regional Connector</v>
          </cell>
          <cell r="F5769" t="str">
            <v>R</v>
          </cell>
          <cell r="G5769">
            <v>0</v>
          </cell>
        </row>
        <row r="5770">
          <cell r="A5770" t="str">
            <v>Tex_all-WEST WAIKATO-Regional Connector-R</v>
          </cell>
          <cell r="B5770" t="str">
            <v>Tex_all</v>
          </cell>
          <cell r="C5770">
            <v>2015</v>
          </cell>
          <cell r="D5770" t="str">
            <v>WEST WAIKATO</v>
          </cell>
          <cell r="E5770" t="str">
            <v>Regional Connector</v>
          </cell>
          <cell r="F5770" t="str">
            <v>R</v>
          </cell>
          <cell r="G5770">
            <v>0.107002734514</v>
          </cell>
        </row>
        <row r="5771">
          <cell r="A5771" t="str">
            <v>Tex_all-WEST WAIKATO-Regional Connector-U</v>
          </cell>
          <cell r="B5771" t="str">
            <v>Tex_all</v>
          </cell>
          <cell r="C5771">
            <v>2015</v>
          </cell>
          <cell r="D5771" t="str">
            <v>WEST WAIKATO</v>
          </cell>
          <cell r="E5771" t="str">
            <v>Regional Connector</v>
          </cell>
          <cell r="F5771" t="str">
            <v>U</v>
          </cell>
          <cell r="G5771">
            <v>1.2333965844400001</v>
          </cell>
        </row>
        <row r="5772">
          <cell r="A5772" t="str">
            <v>Tex_all-WEST WAIKATO-Regional Connector-U</v>
          </cell>
          <cell r="B5772" t="str">
            <v>Tex_all</v>
          </cell>
          <cell r="C5772">
            <v>2015</v>
          </cell>
          <cell r="D5772" t="str">
            <v>WEST WAIKATO</v>
          </cell>
          <cell r="E5772" t="str">
            <v>Regional Connector</v>
          </cell>
          <cell r="F5772" t="str">
            <v>U</v>
          </cell>
          <cell r="G5772">
            <v>1.09375</v>
          </cell>
        </row>
        <row r="5773">
          <cell r="A5773" t="str">
            <v>Tex_all-WEST WAIKATO-Regional Distributor-All</v>
          </cell>
          <cell r="B5773" t="str">
            <v>Tex_all</v>
          </cell>
          <cell r="C5773">
            <v>2015</v>
          </cell>
          <cell r="D5773" t="str">
            <v>WEST WAIKATO</v>
          </cell>
          <cell r="E5773" t="str">
            <v>Regional Distributor</v>
          </cell>
          <cell r="F5773" t="str">
            <v>All</v>
          </cell>
          <cell r="G5773">
            <v>0.568855178952</v>
          </cell>
        </row>
        <row r="5774">
          <cell r="A5774" t="str">
            <v>Tex_all-WEST WAIKATO-Regional Distributor-R</v>
          </cell>
          <cell r="B5774" t="str">
            <v>Tex_all</v>
          </cell>
          <cell r="C5774">
            <v>2015</v>
          </cell>
          <cell r="D5774" t="str">
            <v>WEST WAIKATO</v>
          </cell>
          <cell r="E5774" t="str">
            <v>Regional Distributor</v>
          </cell>
          <cell r="F5774" t="str">
            <v>R</v>
          </cell>
          <cell r="G5774">
            <v>0.20476068594800001</v>
          </cell>
        </row>
        <row r="5775">
          <cell r="A5775" t="str">
            <v>Tex_all-WEST WAIKATO-Regional Distributor-U</v>
          </cell>
          <cell r="B5775" t="str">
            <v>Tex_all</v>
          </cell>
          <cell r="C5775">
            <v>2015</v>
          </cell>
          <cell r="D5775" t="str">
            <v>WEST WAIKATO</v>
          </cell>
          <cell r="E5775" t="str">
            <v>Regional Distributor</v>
          </cell>
          <cell r="F5775" t="str">
            <v>U</v>
          </cell>
          <cell r="G5775">
            <v>5.1282051282049999</v>
          </cell>
        </row>
        <row r="5776">
          <cell r="A5776" t="str">
            <v>Tex_all-WEST WAIKATO-Regional Strategic-All</v>
          </cell>
          <cell r="B5776" t="str">
            <v>Tex_all</v>
          </cell>
          <cell r="C5776">
            <v>2015</v>
          </cell>
          <cell r="D5776" t="str">
            <v>WEST WAIKATO</v>
          </cell>
          <cell r="E5776" t="str">
            <v>Regional Strategic</v>
          </cell>
          <cell r="F5776" t="str">
            <v>All</v>
          </cell>
          <cell r="G5776">
            <v>0.58708414872699999</v>
          </cell>
        </row>
        <row r="5777">
          <cell r="A5777" t="str">
            <v>Tex_all-WEST WAIKATO-Regional Strategic-R</v>
          </cell>
          <cell r="B5777" t="str">
            <v>Tex_all</v>
          </cell>
          <cell r="C5777">
            <v>2015</v>
          </cell>
          <cell r="D5777" t="str">
            <v>WEST WAIKATO</v>
          </cell>
          <cell r="E5777" t="str">
            <v>Regional Strategic</v>
          </cell>
          <cell r="F5777" t="str">
            <v>R</v>
          </cell>
          <cell r="G5777">
            <v>0.224550898203</v>
          </cell>
        </row>
        <row r="5778">
          <cell r="A5778" t="str">
            <v>Tex_all-WEST WAIKATO-Regional Strategic-U</v>
          </cell>
          <cell r="B5778" t="str">
            <v>Tex_all</v>
          </cell>
          <cell r="C5778">
            <v>2015</v>
          </cell>
          <cell r="D5778" t="str">
            <v>WEST WAIKATO</v>
          </cell>
          <cell r="E5778" t="str">
            <v>Regional Strategic</v>
          </cell>
          <cell r="F5778" t="str">
            <v>U</v>
          </cell>
          <cell r="G5778">
            <v>1.2711864406769999</v>
          </cell>
        </row>
        <row r="5779">
          <cell r="A5779" t="str">
            <v>Tex_all-WEST WHANGANUI-All-All</v>
          </cell>
          <cell r="B5779" t="str">
            <v>Tex_all</v>
          </cell>
          <cell r="C5779">
            <v>2015</v>
          </cell>
          <cell r="D5779" t="str">
            <v>WEST WHANGANUI</v>
          </cell>
          <cell r="E5779" t="str">
            <v>All</v>
          </cell>
          <cell r="F5779" t="str">
            <v>All</v>
          </cell>
          <cell r="G5779">
            <v>4.5190713101159998</v>
          </cell>
        </row>
        <row r="5780">
          <cell r="A5780" t="str">
            <v>Tex_all-WEST WHANGANUI-All-All</v>
          </cell>
          <cell r="B5780" t="str">
            <v>Tex_all</v>
          </cell>
          <cell r="C5780">
            <v>2015</v>
          </cell>
          <cell r="D5780" t="str">
            <v>WEST WHANGANUI</v>
          </cell>
          <cell r="E5780" t="str">
            <v>All</v>
          </cell>
          <cell r="F5780" t="str">
            <v>All</v>
          </cell>
          <cell r="G5780">
            <v>0.56764131577599997</v>
          </cell>
        </row>
        <row r="5781">
          <cell r="A5781" t="str">
            <v>Tex_all-WEST WHANGANUI-All-R</v>
          </cell>
          <cell r="B5781" t="str">
            <v>Tex_all</v>
          </cell>
          <cell r="C5781">
            <v>2015</v>
          </cell>
          <cell r="D5781" t="str">
            <v>WEST WHANGANUI</v>
          </cell>
          <cell r="E5781" t="str">
            <v>All</v>
          </cell>
          <cell r="F5781" t="str">
            <v>R</v>
          </cell>
          <cell r="G5781">
            <v>2.0821765685E-2</v>
          </cell>
        </row>
        <row r="5782">
          <cell r="A5782" t="str">
            <v>Tex_all-WEST WHANGANUI-All-R</v>
          </cell>
          <cell r="B5782" t="str">
            <v>Tex_all</v>
          </cell>
          <cell r="C5782">
            <v>2015</v>
          </cell>
          <cell r="D5782" t="str">
            <v>WEST WHANGANUI</v>
          </cell>
          <cell r="E5782" t="str">
            <v>All</v>
          </cell>
          <cell r="F5782" t="str">
            <v>R</v>
          </cell>
          <cell r="G5782">
            <v>0.112877561844</v>
          </cell>
        </row>
        <row r="5783">
          <cell r="A5783" t="str">
            <v>Tex_all-WEST WHANGANUI-All-U</v>
          </cell>
          <cell r="B5783" t="str">
            <v>Tex_all</v>
          </cell>
          <cell r="C5783">
            <v>2015</v>
          </cell>
          <cell r="D5783" t="str">
            <v>WEST WHANGANUI</v>
          </cell>
          <cell r="E5783" t="str">
            <v>All</v>
          </cell>
          <cell r="F5783" t="str">
            <v>U</v>
          </cell>
          <cell r="G5783">
            <v>30.694668820678</v>
          </cell>
        </row>
        <row r="5784">
          <cell r="A5784" t="str">
            <v>Tex_all-WEST WHANGANUI-All-U</v>
          </cell>
          <cell r="B5784" t="str">
            <v>Tex_all</v>
          </cell>
          <cell r="C5784">
            <v>2015</v>
          </cell>
          <cell r="D5784" t="str">
            <v>WEST WHANGANUI</v>
          </cell>
          <cell r="E5784" t="str">
            <v>All</v>
          </cell>
          <cell r="F5784" t="str">
            <v>U</v>
          </cell>
          <cell r="G5784">
            <v>5.8245558874389998</v>
          </cell>
        </row>
        <row r="5785">
          <cell r="A5785" t="str">
            <v>Tex_all-WEST WHANGANUI-National Strategic-All</v>
          </cell>
          <cell r="B5785" t="str">
            <v>Tex_all</v>
          </cell>
          <cell r="C5785">
            <v>2015</v>
          </cell>
          <cell r="D5785" t="str">
            <v>WEST WHANGANUI</v>
          </cell>
          <cell r="E5785" t="str">
            <v>National Strategic</v>
          </cell>
          <cell r="F5785" t="str">
            <v>All</v>
          </cell>
          <cell r="G5785">
            <v>8.9312295324999999E-2</v>
          </cell>
        </row>
        <row r="5786">
          <cell r="A5786" t="str">
            <v>Tex_all-WEST WHANGANUI-National Strategic-R</v>
          </cell>
          <cell r="B5786" t="str">
            <v>Tex_all</v>
          </cell>
          <cell r="C5786">
            <v>2015</v>
          </cell>
          <cell r="D5786" t="str">
            <v>WEST WHANGANUI</v>
          </cell>
          <cell r="E5786" t="str">
            <v>National Strategic</v>
          </cell>
          <cell r="F5786" t="str">
            <v>R</v>
          </cell>
          <cell r="G5786">
            <v>4.5815516187999998E-2</v>
          </cell>
        </row>
        <row r="5787">
          <cell r="A5787" t="str">
            <v>Tex_all-WEST WHANGANUI-National Strategic-U</v>
          </cell>
          <cell r="B5787" t="str">
            <v>Tex_all</v>
          </cell>
          <cell r="C5787">
            <v>2015</v>
          </cell>
          <cell r="D5787" t="str">
            <v>WEST WHANGANUI</v>
          </cell>
          <cell r="E5787" t="str">
            <v>National Strategic</v>
          </cell>
          <cell r="F5787" t="str">
            <v>U</v>
          </cell>
          <cell r="G5787">
            <v>1.7647058823520001</v>
          </cell>
        </row>
        <row r="5788">
          <cell r="A5788" t="str">
            <v>Tex_all-WEST WHANGANUI-Regional Connector-All</v>
          </cell>
          <cell r="B5788" t="str">
            <v>Tex_all</v>
          </cell>
          <cell r="C5788">
            <v>2015</v>
          </cell>
          <cell r="D5788" t="str">
            <v>WEST WHANGANUI</v>
          </cell>
          <cell r="E5788" t="str">
            <v>Regional Connector</v>
          </cell>
          <cell r="F5788" t="str">
            <v>All</v>
          </cell>
          <cell r="G5788">
            <v>5.3104180746999997E-2</v>
          </cell>
        </row>
        <row r="5789">
          <cell r="A5789" t="str">
            <v>Tex_all-WEST WHANGANUI-Regional Connector-R</v>
          </cell>
          <cell r="B5789" t="str">
            <v>Tex_all</v>
          </cell>
          <cell r="C5789">
            <v>2015</v>
          </cell>
          <cell r="D5789" t="str">
            <v>WEST WHANGANUI</v>
          </cell>
          <cell r="E5789" t="str">
            <v>Regional Connector</v>
          </cell>
          <cell r="F5789" t="str">
            <v>R</v>
          </cell>
          <cell r="G5789">
            <v>1.4863258026E-2</v>
          </cell>
        </row>
        <row r="5790">
          <cell r="A5790" t="str">
            <v>Tex_all-WEST WHANGANUI-Regional Connector-U</v>
          </cell>
          <cell r="B5790" t="str">
            <v>Tex_all</v>
          </cell>
          <cell r="C5790">
            <v>2015</v>
          </cell>
          <cell r="D5790" t="str">
            <v>WEST WHANGANUI</v>
          </cell>
          <cell r="E5790" t="str">
            <v>Regional Connector</v>
          </cell>
          <cell r="F5790" t="str">
            <v>U</v>
          </cell>
          <cell r="G5790">
            <v>1.5094339622640001</v>
          </cell>
        </row>
        <row r="5791">
          <cell r="A5791" t="str">
            <v>Tex_all-WEST WHANGANUI-Regional Distributor-All</v>
          </cell>
          <cell r="B5791" t="str">
            <v>Tex_all</v>
          </cell>
          <cell r="C5791">
            <v>2015</v>
          </cell>
          <cell r="D5791" t="str">
            <v>WEST WHANGANUI</v>
          </cell>
          <cell r="E5791" t="str">
            <v>Regional Distributor</v>
          </cell>
          <cell r="F5791" t="str">
            <v>All</v>
          </cell>
          <cell r="G5791">
            <v>0</v>
          </cell>
        </row>
        <row r="5792">
          <cell r="A5792" t="str">
            <v>Tex_all-WEST WHANGANUI-Regional Distributor-All</v>
          </cell>
          <cell r="B5792" t="str">
            <v>Tex_all</v>
          </cell>
          <cell r="C5792">
            <v>2015</v>
          </cell>
          <cell r="D5792" t="str">
            <v>WEST WHANGANUI</v>
          </cell>
          <cell r="E5792" t="str">
            <v>Regional Distributor</v>
          </cell>
          <cell r="F5792" t="str">
            <v>All</v>
          </cell>
          <cell r="G5792">
            <v>0.56558474537100001</v>
          </cell>
        </row>
        <row r="5793">
          <cell r="A5793" t="str">
            <v>Tex_all-WEST WHANGANUI-Regional Distributor-R</v>
          </cell>
          <cell r="B5793" t="str">
            <v>Tex_all</v>
          </cell>
          <cell r="C5793">
            <v>2015</v>
          </cell>
          <cell r="D5793" t="str">
            <v>WEST WHANGANUI</v>
          </cell>
          <cell r="E5793" t="str">
            <v>Regional Distributor</v>
          </cell>
          <cell r="F5793" t="str">
            <v>R</v>
          </cell>
          <cell r="G5793">
            <v>0</v>
          </cell>
        </row>
        <row r="5794">
          <cell r="A5794" t="str">
            <v>Tex_all-WEST WHANGANUI-Regional Distributor-R</v>
          </cell>
          <cell r="B5794" t="str">
            <v>Tex_all</v>
          </cell>
          <cell r="C5794">
            <v>2015</v>
          </cell>
          <cell r="D5794" t="str">
            <v>WEST WHANGANUI</v>
          </cell>
          <cell r="E5794" t="str">
            <v>Regional Distributor</v>
          </cell>
          <cell r="F5794" t="str">
            <v>R</v>
          </cell>
          <cell r="G5794">
            <v>0.17370488583300001</v>
          </cell>
        </row>
        <row r="5795">
          <cell r="A5795" t="str">
            <v>Tex_all-WEST WHANGANUI-Regional Distributor-U</v>
          </cell>
          <cell r="B5795" t="str">
            <v>Tex_all</v>
          </cell>
          <cell r="C5795">
            <v>2015</v>
          </cell>
          <cell r="D5795" t="str">
            <v>WEST WHANGANUI</v>
          </cell>
          <cell r="E5795" t="str">
            <v>Regional Distributor</v>
          </cell>
          <cell r="F5795" t="str">
            <v>U</v>
          </cell>
          <cell r="G5795">
            <v>6.732998454404</v>
          </cell>
        </row>
        <row r="5796">
          <cell r="A5796" t="str">
            <v>Tex_all-WEST WHANGANUI-Regional Strategic-All</v>
          </cell>
          <cell r="B5796" t="str">
            <v>Tex_all</v>
          </cell>
          <cell r="C5796">
            <v>2015</v>
          </cell>
          <cell r="D5796" t="str">
            <v>WEST WHANGANUI</v>
          </cell>
          <cell r="E5796" t="str">
            <v>Regional Strategic</v>
          </cell>
          <cell r="F5796" t="str">
            <v>All</v>
          </cell>
          <cell r="G5796">
            <v>6.1972059779070001</v>
          </cell>
        </row>
        <row r="5797">
          <cell r="A5797" t="str">
            <v>Tex_all-WEST WHANGANUI-Regional Strategic-All</v>
          </cell>
          <cell r="B5797" t="str">
            <v>Tex_all</v>
          </cell>
          <cell r="C5797">
            <v>2015</v>
          </cell>
          <cell r="D5797" t="str">
            <v>WEST WHANGANUI</v>
          </cell>
          <cell r="E5797" t="str">
            <v>Regional Strategic</v>
          </cell>
          <cell r="F5797" t="str">
            <v>All</v>
          </cell>
          <cell r="G5797">
            <v>0.87496718873000001</v>
          </cell>
        </row>
        <row r="5798">
          <cell r="A5798" t="str">
            <v>Tex_all-WEST WHANGANUI-Regional Strategic-R</v>
          </cell>
          <cell r="B5798" t="str">
            <v>Tex_all</v>
          </cell>
          <cell r="C5798">
            <v>2015</v>
          </cell>
          <cell r="D5798" t="str">
            <v>WEST WHANGANUI</v>
          </cell>
          <cell r="E5798" t="str">
            <v>Regional Strategic</v>
          </cell>
          <cell r="F5798" t="str">
            <v>R</v>
          </cell>
          <cell r="G5798">
            <v>3.0500203334000001E-2</v>
          </cell>
        </row>
        <row r="5799">
          <cell r="A5799" t="str">
            <v>Tex_all-WEST WHANGANUI-Regional Strategic-R</v>
          </cell>
          <cell r="B5799" t="str">
            <v>Tex_all</v>
          </cell>
          <cell r="C5799">
            <v>2015</v>
          </cell>
          <cell r="D5799" t="str">
            <v>WEST WHANGANUI</v>
          </cell>
          <cell r="E5799" t="str">
            <v>Regional Strategic</v>
          </cell>
          <cell r="F5799" t="str">
            <v>R</v>
          </cell>
          <cell r="G5799">
            <v>4.7594545921999999E-2</v>
          </cell>
        </row>
        <row r="5800">
          <cell r="A5800" t="str">
            <v>Tex_all-WEST WHANGANUI-Regional Strategic-U</v>
          </cell>
          <cell r="B5800" t="str">
            <v>Tex_all</v>
          </cell>
          <cell r="C5800">
            <v>2015</v>
          </cell>
          <cell r="D5800" t="str">
            <v>WEST WHANGANUI</v>
          </cell>
          <cell r="E5800" t="str">
            <v>Regional Strategic</v>
          </cell>
          <cell r="F5800" t="str">
            <v>U</v>
          </cell>
          <cell r="G5800">
            <v>30.694668820678</v>
          </cell>
        </row>
        <row r="5801">
          <cell r="A5801" t="str">
            <v>Tex_all-WEST WHANGANUI-Regional Strategic-U</v>
          </cell>
          <cell r="B5801" t="str">
            <v>Tex_all</v>
          </cell>
          <cell r="C5801">
            <v>2015</v>
          </cell>
          <cell r="D5801" t="str">
            <v>WEST WHANGANUI</v>
          </cell>
          <cell r="E5801" t="str">
            <v>Regional Strategic</v>
          </cell>
          <cell r="F5801" t="str">
            <v>U</v>
          </cell>
          <cell r="G5801">
            <v>5.5725971370140002</v>
          </cell>
        </row>
        <row r="5802">
          <cell r="A5802" t="str">
            <v>Tex_ACO-Auckland Alliance-All-All</v>
          </cell>
          <cell r="B5802" t="str">
            <v>Tex_ACO</v>
          </cell>
          <cell r="C5802">
            <v>2015</v>
          </cell>
          <cell r="D5802" t="str">
            <v>AUCK ALLIANCE</v>
          </cell>
          <cell r="E5802" t="str">
            <v>All</v>
          </cell>
          <cell r="F5802" t="str">
            <v>All</v>
          </cell>
          <cell r="G5802">
            <v>0.158263893051</v>
          </cell>
        </row>
        <row r="5803">
          <cell r="A5803" t="str">
            <v>Tex_ACO-Auckland Alliance-All-R</v>
          </cell>
          <cell r="B5803" t="str">
            <v>Tex_ACO</v>
          </cell>
          <cell r="C5803">
            <v>2015</v>
          </cell>
          <cell r="D5803" t="str">
            <v>AUCK ALLIANCE</v>
          </cell>
          <cell r="E5803" t="str">
            <v>All</v>
          </cell>
          <cell r="F5803" t="str">
            <v>R</v>
          </cell>
          <cell r="G5803">
            <v>0.12973952772299999</v>
          </cell>
        </row>
        <row r="5804">
          <cell r="A5804" t="str">
            <v>Tex_ACO-Auckland Alliance-All-U</v>
          </cell>
          <cell r="B5804" t="str">
            <v>Tex_ACO</v>
          </cell>
          <cell r="C5804">
            <v>2015</v>
          </cell>
          <cell r="D5804" t="str">
            <v>AUCK ALLIANCE</v>
          </cell>
          <cell r="E5804" t="str">
            <v>All</v>
          </cell>
          <cell r="F5804" t="str">
            <v>U</v>
          </cell>
          <cell r="G5804">
            <v>0.92689751661399999</v>
          </cell>
        </row>
        <row r="5805">
          <cell r="A5805" t="str">
            <v>Tex_ACO-Auckland Alliance-High Volume-All</v>
          </cell>
          <cell r="B5805" t="str">
            <v>Tex_ACO</v>
          </cell>
          <cell r="C5805">
            <v>2015</v>
          </cell>
          <cell r="D5805" t="str">
            <v>AUCK ALLIANCE</v>
          </cell>
          <cell r="E5805" t="str">
            <v>High Volume</v>
          </cell>
          <cell r="F5805" t="str">
            <v>All</v>
          </cell>
          <cell r="G5805">
            <v>0.16252154641700001</v>
          </cell>
        </row>
        <row r="5806">
          <cell r="A5806" t="str">
            <v>Tex_ACO-Auckland Alliance-High Volume-R</v>
          </cell>
          <cell r="B5806" t="str">
            <v>Tex_ACO</v>
          </cell>
          <cell r="C5806">
            <v>2015</v>
          </cell>
          <cell r="D5806" t="str">
            <v>AUCK ALLIANCE</v>
          </cell>
          <cell r="E5806" t="str">
            <v>High Volume</v>
          </cell>
          <cell r="F5806" t="str">
            <v>R</v>
          </cell>
          <cell r="G5806">
            <v>0.132609164625</v>
          </cell>
        </row>
        <row r="5807">
          <cell r="A5807" t="str">
            <v>Tex_ACO-Auckland Alliance-High Volume-U</v>
          </cell>
          <cell r="B5807" t="str">
            <v>Tex_ACO</v>
          </cell>
          <cell r="C5807">
            <v>2015</v>
          </cell>
          <cell r="D5807" t="str">
            <v>AUCK ALLIANCE</v>
          </cell>
          <cell r="E5807" t="str">
            <v>High Volume</v>
          </cell>
          <cell r="F5807" t="str">
            <v>U</v>
          </cell>
          <cell r="G5807">
            <v>1.0964004964830001</v>
          </cell>
        </row>
        <row r="5808">
          <cell r="A5808" t="str">
            <v>Tex_ACO-Auckland Alliance-Regional Connector-All</v>
          </cell>
          <cell r="B5808" t="str">
            <v>Tex_ACO</v>
          </cell>
          <cell r="C5808">
            <v>2015</v>
          </cell>
          <cell r="D5808" t="str">
            <v>AUCK ALLIANCE</v>
          </cell>
          <cell r="E5808" t="str">
            <v>Regional Connector</v>
          </cell>
          <cell r="F5808" t="str">
            <v>All</v>
          </cell>
          <cell r="G5808">
            <v>0</v>
          </cell>
        </row>
        <row r="5809">
          <cell r="A5809" t="str">
            <v>Tex_ACO-Auckland Alliance-Regional Connector-R</v>
          </cell>
          <cell r="B5809" t="str">
            <v>Tex_ACO</v>
          </cell>
          <cell r="C5809">
            <v>2015</v>
          </cell>
          <cell r="D5809" t="str">
            <v>AUCK ALLIANCE</v>
          </cell>
          <cell r="E5809" t="str">
            <v>Regional Connector</v>
          </cell>
          <cell r="F5809" t="str">
            <v>R</v>
          </cell>
          <cell r="G5809">
            <v>0</v>
          </cell>
        </row>
        <row r="5810">
          <cell r="A5810" t="str">
            <v>Tex_ACO-Auckland Alliance-Regional Connector-U</v>
          </cell>
          <cell r="B5810" t="str">
            <v>Tex_ACO</v>
          </cell>
          <cell r="C5810">
            <v>2015</v>
          </cell>
          <cell r="D5810" t="str">
            <v>AUCK ALLIANCE</v>
          </cell>
          <cell r="E5810" t="str">
            <v>Regional Connector</v>
          </cell>
          <cell r="F5810" t="str">
            <v>U</v>
          </cell>
          <cell r="G5810">
            <v>0</v>
          </cell>
        </row>
        <row r="5811">
          <cell r="A5811" t="str">
            <v>Tex_ACO-BOP EAST-All-All</v>
          </cell>
          <cell r="B5811" t="str">
            <v>Tex_ACO</v>
          </cell>
          <cell r="C5811">
            <v>2015</v>
          </cell>
          <cell r="D5811" t="str">
            <v>BOP EAST</v>
          </cell>
          <cell r="E5811" t="str">
            <v>All</v>
          </cell>
          <cell r="F5811" t="str">
            <v>All</v>
          </cell>
          <cell r="G5811">
            <v>2.2526934378060002</v>
          </cell>
        </row>
        <row r="5812">
          <cell r="A5812" t="str">
            <v>Tex_ACO-BOP EAST-All-R</v>
          </cell>
          <cell r="B5812" t="str">
            <v>Tex_ACO</v>
          </cell>
          <cell r="C5812">
            <v>2015</v>
          </cell>
          <cell r="D5812" t="str">
            <v>BOP EAST</v>
          </cell>
          <cell r="E5812" t="str">
            <v>All</v>
          </cell>
          <cell r="F5812" t="str">
            <v>R</v>
          </cell>
          <cell r="G5812">
            <v>0.74097938144300002</v>
          </cell>
        </row>
        <row r="5813">
          <cell r="A5813" t="str">
            <v>Tex_ACO-BOP EAST-All-U</v>
          </cell>
          <cell r="B5813" t="str">
            <v>Tex_ACO</v>
          </cell>
          <cell r="C5813">
            <v>2015</v>
          </cell>
          <cell r="D5813" t="str">
            <v>BOP EAST</v>
          </cell>
          <cell r="E5813" t="str">
            <v>All</v>
          </cell>
          <cell r="F5813" t="str">
            <v>U</v>
          </cell>
          <cell r="G5813">
            <v>3.265306122448</v>
          </cell>
        </row>
        <row r="5814">
          <cell r="A5814" t="str">
            <v>Tex_ACO-BOP EAST-Regional Connector-All</v>
          </cell>
          <cell r="B5814" t="str">
            <v>Tex_ACO</v>
          </cell>
          <cell r="C5814">
            <v>2015</v>
          </cell>
          <cell r="D5814" t="str">
            <v>BOP EAST</v>
          </cell>
          <cell r="E5814" t="str">
            <v>Regional Connector</v>
          </cell>
          <cell r="F5814" t="str">
            <v>All</v>
          </cell>
          <cell r="G5814">
            <v>2.8021015761819998</v>
          </cell>
        </row>
        <row r="5815">
          <cell r="A5815" t="str">
            <v>Tex_ACO-BOP EAST-Regional Connector-R</v>
          </cell>
          <cell r="B5815" t="str">
            <v>Tex_ACO</v>
          </cell>
          <cell r="C5815">
            <v>2015</v>
          </cell>
          <cell r="D5815" t="str">
            <v>BOP EAST</v>
          </cell>
          <cell r="E5815" t="str">
            <v>Regional Connector</v>
          </cell>
          <cell r="F5815" t="str">
            <v>R</v>
          </cell>
          <cell r="G5815">
            <v>1.142857142857</v>
          </cell>
        </row>
        <row r="5816">
          <cell r="A5816" t="str">
            <v>Tex_ACO-BOP EAST-Regional Connector-U</v>
          </cell>
          <cell r="B5816" t="str">
            <v>Tex_ACO</v>
          </cell>
          <cell r="C5816">
            <v>2015</v>
          </cell>
          <cell r="D5816" t="str">
            <v>BOP EAST</v>
          </cell>
          <cell r="E5816" t="str">
            <v>Regional Connector</v>
          </cell>
          <cell r="F5816" t="str">
            <v>U</v>
          </cell>
          <cell r="G5816">
            <v>2.714932126696</v>
          </cell>
        </row>
        <row r="5817">
          <cell r="A5817" t="str">
            <v>Tex_ACO-BOP EAST-Regional Distributor-All</v>
          </cell>
          <cell r="B5817" t="str">
            <v>Tex_ACO</v>
          </cell>
          <cell r="C5817">
            <v>2015</v>
          </cell>
          <cell r="D5817" t="str">
            <v>BOP EAST</v>
          </cell>
          <cell r="E5817" t="str">
            <v>Regional Distributor</v>
          </cell>
          <cell r="F5817" t="str">
            <v>All</v>
          </cell>
          <cell r="G5817">
            <v>1.555555555555</v>
          </cell>
        </row>
        <row r="5818">
          <cell r="A5818" t="str">
            <v>Tex_ACO-BOP EAST-Regional Distributor-R</v>
          </cell>
          <cell r="B5818" t="str">
            <v>Tex_ACO</v>
          </cell>
          <cell r="C5818">
            <v>2015</v>
          </cell>
          <cell r="D5818" t="str">
            <v>BOP EAST</v>
          </cell>
          <cell r="E5818" t="str">
            <v>Regional Distributor</v>
          </cell>
          <cell r="F5818" t="str">
            <v>R</v>
          </cell>
          <cell r="G5818">
            <v>0.41079812206499999</v>
          </cell>
        </row>
        <row r="5819">
          <cell r="A5819" t="str">
            <v>Tex_ACO-BOP EAST-Regional Distributor-U</v>
          </cell>
          <cell r="B5819" t="str">
            <v>Tex_ACO</v>
          </cell>
          <cell r="C5819">
            <v>2015</v>
          </cell>
          <cell r="D5819" t="str">
            <v>BOP EAST</v>
          </cell>
          <cell r="E5819" t="str">
            <v>Regional Distributor</v>
          </cell>
          <cell r="F5819" t="str">
            <v>U</v>
          </cell>
          <cell r="G5819">
            <v>8.333333333333</v>
          </cell>
        </row>
        <row r="5820">
          <cell r="A5820" t="str">
            <v>Tex_ACO-BOP WEST-All-All</v>
          </cell>
          <cell r="B5820" t="str">
            <v>Tex_ACO</v>
          </cell>
          <cell r="C5820">
            <v>2015</v>
          </cell>
          <cell r="D5820" t="str">
            <v>BOP WEST</v>
          </cell>
          <cell r="E5820" t="str">
            <v>All</v>
          </cell>
          <cell r="F5820" t="str">
            <v>All</v>
          </cell>
          <cell r="G5820">
            <v>4.3935991016280003</v>
          </cell>
        </row>
        <row r="5821">
          <cell r="A5821" t="str">
            <v>Tex_ACO-BOP WEST-All-R</v>
          </cell>
          <cell r="B5821" t="str">
            <v>Tex_ACO</v>
          </cell>
          <cell r="C5821">
            <v>2015</v>
          </cell>
          <cell r="D5821" t="str">
            <v>BOP WEST</v>
          </cell>
          <cell r="E5821" t="str">
            <v>All</v>
          </cell>
          <cell r="F5821" t="str">
            <v>R</v>
          </cell>
          <cell r="G5821">
            <v>0.44547398431899998</v>
          </cell>
        </row>
        <row r="5822">
          <cell r="A5822" t="str">
            <v>Tex_ACO-BOP WEST-All-U</v>
          </cell>
          <cell r="B5822" t="str">
            <v>Tex_ACO</v>
          </cell>
          <cell r="C5822">
            <v>2015</v>
          </cell>
          <cell r="D5822" t="str">
            <v>BOP WEST</v>
          </cell>
          <cell r="E5822" t="str">
            <v>All</v>
          </cell>
          <cell r="F5822" t="str">
            <v>U</v>
          </cell>
          <cell r="G5822">
            <v>9.2592592592590002</v>
          </cell>
        </row>
        <row r="5823">
          <cell r="A5823" t="str">
            <v>Tex_ACO-BOP WEST-High Volume-All</v>
          </cell>
          <cell r="B5823" t="str">
            <v>Tex_ACO</v>
          </cell>
          <cell r="C5823">
            <v>2015</v>
          </cell>
          <cell r="D5823" t="str">
            <v>BOP WEST</v>
          </cell>
          <cell r="E5823" t="str">
            <v>High Volume</v>
          </cell>
          <cell r="F5823" t="str">
            <v>All</v>
          </cell>
          <cell r="G5823">
            <v>5.0711077844309997</v>
          </cell>
        </row>
        <row r="5824">
          <cell r="A5824" t="str">
            <v>Tex_ACO-BOP WEST-High Volume-R</v>
          </cell>
          <cell r="B5824" t="str">
            <v>Tex_ACO</v>
          </cell>
          <cell r="C5824">
            <v>2015</v>
          </cell>
          <cell r="D5824" t="str">
            <v>BOP WEST</v>
          </cell>
          <cell r="E5824" t="str">
            <v>High Volume</v>
          </cell>
          <cell r="F5824" t="str">
            <v>R</v>
          </cell>
          <cell r="G5824">
            <v>0.20417422867500001</v>
          </cell>
        </row>
        <row r="5825">
          <cell r="A5825" t="str">
            <v>Tex_ACO-BOP WEST-High Volume-U</v>
          </cell>
          <cell r="B5825" t="str">
            <v>Tex_ACO</v>
          </cell>
          <cell r="C5825">
            <v>2015</v>
          </cell>
          <cell r="D5825" t="str">
            <v>BOP WEST</v>
          </cell>
          <cell r="E5825" t="str">
            <v>High Volume</v>
          </cell>
          <cell r="F5825" t="str">
            <v>U</v>
          </cell>
          <cell r="G5825">
            <v>14.423076923076</v>
          </cell>
        </row>
        <row r="5826">
          <cell r="A5826" t="str">
            <v>Tex_ACO-BOP WEST-Regional Connector-All</v>
          </cell>
          <cell r="B5826" t="str">
            <v>Tex_ACO</v>
          </cell>
          <cell r="C5826">
            <v>2015</v>
          </cell>
          <cell r="D5826" t="str">
            <v>BOP WEST</v>
          </cell>
          <cell r="E5826" t="str">
            <v>Regional Connector</v>
          </cell>
          <cell r="F5826" t="str">
            <v>All</v>
          </cell>
          <cell r="G5826">
            <v>5.6603773584899999</v>
          </cell>
        </row>
        <row r="5827">
          <cell r="A5827" t="str">
            <v>Tex_ACO-BOP WEST-Regional Connector-R</v>
          </cell>
          <cell r="B5827" t="str">
            <v>Tex_ACO</v>
          </cell>
          <cell r="C5827">
            <v>2015</v>
          </cell>
          <cell r="D5827" t="str">
            <v>BOP WEST</v>
          </cell>
          <cell r="E5827" t="str">
            <v>Regional Connector</v>
          </cell>
          <cell r="F5827" t="str">
            <v>R</v>
          </cell>
          <cell r="G5827">
            <v>2.8301886792449999</v>
          </cell>
        </row>
        <row r="5828">
          <cell r="A5828" t="str">
            <v>Tex_ACO-BOP WEST-Regional Distributor-All</v>
          </cell>
          <cell r="B5828" t="str">
            <v>Tex_ACO</v>
          </cell>
          <cell r="C5828">
            <v>2015</v>
          </cell>
          <cell r="D5828" t="str">
            <v>BOP WEST</v>
          </cell>
          <cell r="E5828" t="str">
            <v>Regional Distributor</v>
          </cell>
          <cell r="F5828" t="str">
            <v>All</v>
          </cell>
          <cell r="G5828">
            <v>0</v>
          </cell>
        </row>
        <row r="5829">
          <cell r="A5829" t="str">
            <v>Tex_ACO-BOP WEST-Regional Distributor-R</v>
          </cell>
          <cell r="B5829" t="str">
            <v>Tex_ACO</v>
          </cell>
          <cell r="C5829">
            <v>2015</v>
          </cell>
          <cell r="D5829" t="str">
            <v>BOP WEST</v>
          </cell>
          <cell r="E5829" t="str">
            <v>Regional Distributor</v>
          </cell>
          <cell r="F5829" t="str">
            <v>R</v>
          </cell>
          <cell r="G5829">
            <v>0</v>
          </cell>
        </row>
        <row r="5830">
          <cell r="A5830" t="str">
            <v>Tex_ACO-BOP WEST-Regional Strategic-All</v>
          </cell>
          <cell r="B5830" t="str">
            <v>Tex_ACO</v>
          </cell>
          <cell r="C5830">
            <v>2015</v>
          </cell>
          <cell r="D5830" t="str">
            <v>BOP WEST</v>
          </cell>
          <cell r="E5830" t="str">
            <v>Regional Strategic</v>
          </cell>
          <cell r="F5830" t="str">
            <v>All</v>
          </cell>
          <cell r="G5830">
            <v>1.217948717948</v>
          </cell>
        </row>
        <row r="5831">
          <cell r="A5831" t="str">
            <v>Tex_ACO-BOP WEST-Regional Strategic-R</v>
          </cell>
          <cell r="B5831" t="str">
            <v>Tex_ACO</v>
          </cell>
          <cell r="C5831">
            <v>2015</v>
          </cell>
          <cell r="D5831" t="str">
            <v>BOP WEST</v>
          </cell>
          <cell r="E5831" t="str">
            <v>Regional Strategic</v>
          </cell>
          <cell r="F5831" t="str">
            <v>R</v>
          </cell>
          <cell r="G5831">
            <v>1.0162601626009999</v>
          </cell>
        </row>
        <row r="5832">
          <cell r="A5832" t="str">
            <v>Tex_ACO-BOP WEST-Regional Strategic-U</v>
          </cell>
          <cell r="B5832" t="str">
            <v>Tex_ACO</v>
          </cell>
          <cell r="C5832">
            <v>2015</v>
          </cell>
          <cell r="D5832" t="str">
            <v>BOP WEST</v>
          </cell>
          <cell r="E5832" t="str">
            <v>Regional Strategic</v>
          </cell>
          <cell r="F5832" t="str">
            <v>U</v>
          </cell>
          <cell r="G5832">
            <v>0.86805555555500002</v>
          </cell>
        </row>
        <row r="5833">
          <cell r="A5833" t="str">
            <v>Tex_ACO-CENTRAL WAIKATO-All-All</v>
          </cell>
          <cell r="B5833" t="str">
            <v>Tex_ACO</v>
          </cell>
          <cell r="C5833">
            <v>2015</v>
          </cell>
          <cell r="D5833" t="str">
            <v>CENTRAL WAIKATO</v>
          </cell>
          <cell r="E5833" t="str">
            <v>All</v>
          </cell>
          <cell r="F5833" t="str">
            <v>All</v>
          </cell>
          <cell r="G5833">
            <v>5.8066887173830004</v>
          </cell>
        </row>
        <row r="5834">
          <cell r="A5834" t="str">
            <v>Tex_ACO-CENTRAL WAIKATO-All-R</v>
          </cell>
          <cell r="B5834" t="str">
            <v>Tex_ACO</v>
          </cell>
          <cell r="C5834">
            <v>2015</v>
          </cell>
          <cell r="D5834" t="str">
            <v>CENTRAL WAIKATO</v>
          </cell>
          <cell r="E5834" t="str">
            <v>All</v>
          </cell>
          <cell r="F5834" t="str">
            <v>R</v>
          </cell>
          <cell r="G5834">
            <v>0.54034582132499998</v>
          </cell>
        </row>
        <row r="5835">
          <cell r="A5835" t="str">
            <v>Tex_ACO-CENTRAL WAIKATO-All-U</v>
          </cell>
          <cell r="B5835" t="str">
            <v>Tex_ACO</v>
          </cell>
          <cell r="C5835">
            <v>2015</v>
          </cell>
          <cell r="D5835" t="str">
            <v>CENTRAL WAIKATO</v>
          </cell>
          <cell r="E5835" t="str">
            <v>All</v>
          </cell>
          <cell r="F5835" t="str">
            <v>U</v>
          </cell>
          <cell r="G5835">
            <v>8.0270067516870007</v>
          </cell>
        </row>
        <row r="5836">
          <cell r="A5836" t="str">
            <v>Tex_ACO-CENTRAL WAIKATO-High Volume-All</v>
          </cell>
          <cell r="B5836" t="str">
            <v>Tex_ACO</v>
          </cell>
          <cell r="C5836">
            <v>2015</v>
          </cell>
          <cell r="D5836" t="str">
            <v>CENTRAL WAIKATO</v>
          </cell>
          <cell r="E5836" t="str">
            <v>High Volume</v>
          </cell>
          <cell r="F5836" t="str">
            <v>All</v>
          </cell>
          <cell r="G5836">
            <v>13.362487852283</v>
          </cell>
        </row>
        <row r="5837">
          <cell r="A5837" t="str">
            <v>Tex_ACO-CENTRAL WAIKATO-High Volume-R</v>
          </cell>
          <cell r="B5837" t="str">
            <v>Tex_ACO</v>
          </cell>
          <cell r="C5837">
            <v>2015</v>
          </cell>
          <cell r="D5837" t="str">
            <v>CENTRAL WAIKATO</v>
          </cell>
          <cell r="E5837" t="str">
            <v>High Volume</v>
          </cell>
          <cell r="F5837" t="str">
            <v>R</v>
          </cell>
          <cell r="G5837">
            <v>1.2640449438200001</v>
          </cell>
        </row>
        <row r="5838">
          <cell r="A5838" t="str">
            <v>Tex_ACO-CENTRAL WAIKATO-High Volume-U</v>
          </cell>
          <cell r="B5838" t="str">
            <v>Tex_ACO</v>
          </cell>
          <cell r="C5838">
            <v>2015</v>
          </cell>
          <cell r="D5838" t="str">
            <v>CENTRAL WAIKATO</v>
          </cell>
          <cell r="E5838" t="str">
            <v>High Volume</v>
          </cell>
          <cell r="F5838" t="str">
            <v>U</v>
          </cell>
          <cell r="G5838">
            <v>14.858841010400999</v>
          </cell>
        </row>
        <row r="5839">
          <cell r="A5839" t="str">
            <v>Tex_ACO-CENTRAL WAIKATO-National Strategic-All</v>
          </cell>
          <cell r="B5839" t="str">
            <v>Tex_ACO</v>
          </cell>
          <cell r="C5839">
            <v>2015</v>
          </cell>
          <cell r="D5839" t="str">
            <v>CENTRAL WAIKATO</v>
          </cell>
          <cell r="E5839" t="str">
            <v>National Strategic</v>
          </cell>
          <cell r="F5839" t="str">
            <v>All</v>
          </cell>
          <cell r="G5839">
            <v>0</v>
          </cell>
        </row>
        <row r="5840">
          <cell r="A5840" t="str">
            <v>Tex_ACO-CENTRAL WAIKATO-National Strategic-R</v>
          </cell>
          <cell r="B5840" t="str">
            <v>Tex_ACO</v>
          </cell>
          <cell r="C5840">
            <v>2015</v>
          </cell>
          <cell r="D5840" t="str">
            <v>CENTRAL WAIKATO</v>
          </cell>
          <cell r="E5840" t="str">
            <v>National Strategic</v>
          </cell>
          <cell r="F5840" t="str">
            <v>R</v>
          </cell>
          <cell r="G5840">
            <v>0</v>
          </cell>
        </row>
        <row r="5841">
          <cell r="A5841" t="str">
            <v>Tex_ACO-CENTRAL WAIKATO-National Strategic-U</v>
          </cell>
          <cell r="B5841" t="str">
            <v>Tex_ACO</v>
          </cell>
          <cell r="C5841">
            <v>2015</v>
          </cell>
          <cell r="D5841" t="str">
            <v>CENTRAL WAIKATO</v>
          </cell>
          <cell r="E5841" t="str">
            <v>National Strategic</v>
          </cell>
          <cell r="F5841" t="str">
            <v>U</v>
          </cell>
          <cell r="G5841">
            <v>0</v>
          </cell>
        </row>
        <row r="5842">
          <cell r="A5842" t="str">
            <v>Tex_ACO-CENTRAL WAIKATO-Regional Connector-All</v>
          </cell>
          <cell r="B5842" t="str">
            <v>Tex_ACO</v>
          </cell>
          <cell r="C5842">
            <v>2015</v>
          </cell>
          <cell r="D5842" t="str">
            <v>CENTRAL WAIKATO</v>
          </cell>
          <cell r="E5842" t="str">
            <v>Regional Connector</v>
          </cell>
          <cell r="F5842" t="str">
            <v>All</v>
          </cell>
          <cell r="G5842">
            <v>0</v>
          </cell>
        </row>
        <row r="5843">
          <cell r="A5843" t="str">
            <v>Tex_ACO-CENTRAL WAIKATO-Regional Connector-R</v>
          </cell>
          <cell r="B5843" t="str">
            <v>Tex_ACO</v>
          </cell>
          <cell r="C5843">
            <v>2015</v>
          </cell>
          <cell r="D5843" t="str">
            <v>CENTRAL WAIKATO</v>
          </cell>
          <cell r="E5843" t="str">
            <v>Regional Connector</v>
          </cell>
          <cell r="F5843" t="str">
            <v>R</v>
          </cell>
          <cell r="G5843">
            <v>0</v>
          </cell>
        </row>
        <row r="5844">
          <cell r="A5844" t="str">
            <v>Tex_ACO-CENTRAL WAIKATO-Regional Distributor-All</v>
          </cell>
          <cell r="B5844" t="str">
            <v>Tex_ACO</v>
          </cell>
          <cell r="C5844">
            <v>2015</v>
          </cell>
          <cell r="D5844" t="str">
            <v>CENTRAL WAIKATO</v>
          </cell>
          <cell r="E5844" t="str">
            <v>Regional Distributor</v>
          </cell>
          <cell r="F5844" t="str">
            <v>All</v>
          </cell>
          <cell r="G5844">
            <v>2.2959183673460002</v>
          </cell>
        </row>
        <row r="5845">
          <cell r="A5845" t="str">
            <v>Tex_ACO-CENTRAL WAIKATO-Regional Distributor-R</v>
          </cell>
          <cell r="B5845" t="str">
            <v>Tex_ACO</v>
          </cell>
          <cell r="C5845">
            <v>2015</v>
          </cell>
          <cell r="D5845" t="str">
            <v>CENTRAL WAIKATO</v>
          </cell>
          <cell r="E5845" t="str">
            <v>Regional Distributor</v>
          </cell>
          <cell r="F5845" t="str">
            <v>R</v>
          </cell>
          <cell r="G5845">
            <v>0</v>
          </cell>
        </row>
        <row r="5846">
          <cell r="A5846" t="str">
            <v>Tex_ACO-CENTRAL WAIKATO-Regional Distributor-U</v>
          </cell>
          <cell r="B5846" t="str">
            <v>Tex_ACO</v>
          </cell>
          <cell r="C5846">
            <v>2015</v>
          </cell>
          <cell r="D5846" t="str">
            <v>CENTRAL WAIKATO</v>
          </cell>
          <cell r="E5846" t="str">
            <v>Regional Distributor</v>
          </cell>
          <cell r="F5846" t="str">
            <v>U</v>
          </cell>
          <cell r="G5846">
            <v>3.125</v>
          </cell>
        </row>
        <row r="5847">
          <cell r="A5847" t="str">
            <v>Tex_ACO-CENTRAL WAIKATO-Regional Strategic-All</v>
          </cell>
          <cell r="B5847" t="str">
            <v>Tex_ACO</v>
          </cell>
          <cell r="C5847">
            <v>2015</v>
          </cell>
          <cell r="D5847" t="str">
            <v>CENTRAL WAIKATO</v>
          </cell>
          <cell r="E5847" t="str">
            <v>Regional Strategic</v>
          </cell>
          <cell r="F5847" t="str">
            <v>All</v>
          </cell>
          <cell r="G5847">
            <v>2.8688524590159998</v>
          </cell>
        </row>
        <row r="5848">
          <cell r="A5848" t="str">
            <v>Tex_ACO-CENTRAL WAIKATO-Regional Strategic-R</v>
          </cell>
          <cell r="B5848" t="str">
            <v>Tex_ACO</v>
          </cell>
          <cell r="C5848">
            <v>2015</v>
          </cell>
          <cell r="D5848" t="str">
            <v>CENTRAL WAIKATO</v>
          </cell>
          <cell r="E5848" t="str">
            <v>Regional Strategic</v>
          </cell>
          <cell r="F5848" t="str">
            <v>R</v>
          </cell>
          <cell r="G5848">
            <v>1.7241379310339999</v>
          </cell>
        </row>
        <row r="5849">
          <cell r="A5849" t="str">
            <v>Tex_ACO-CENTRAL WAIKATO-Regional Strategic-U</v>
          </cell>
          <cell r="B5849" t="str">
            <v>Tex_ACO</v>
          </cell>
          <cell r="C5849">
            <v>2015</v>
          </cell>
          <cell r="D5849" t="str">
            <v>CENTRAL WAIKATO</v>
          </cell>
          <cell r="E5849" t="str">
            <v>Regional Strategic</v>
          </cell>
          <cell r="F5849" t="str">
            <v>U</v>
          </cell>
          <cell r="G5849">
            <v>0</v>
          </cell>
        </row>
        <row r="5850">
          <cell r="A5850" t="str">
            <v>Tex_ACO-COASTAL OTAGO-All-All</v>
          </cell>
          <cell r="B5850" t="str">
            <v>Tex_ACO</v>
          </cell>
          <cell r="C5850">
            <v>2015</v>
          </cell>
          <cell r="D5850" t="str">
            <v>COASTAL OTAGO</v>
          </cell>
          <cell r="E5850" t="str">
            <v>All</v>
          </cell>
          <cell r="F5850" t="str">
            <v>All</v>
          </cell>
          <cell r="G5850">
            <v>38.371562250369998</v>
          </cell>
        </row>
        <row r="5851">
          <cell r="A5851" t="str">
            <v>Tex_ACO-COASTAL OTAGO-All-R</v>
          </cell>
          <cell r="B5851" t="str">
            <v>Tex_ACO</v>
          </cell>
          <cell r="C5851">
            <v>2015</v>
          </cell>
          <cell r="D5851" t="str">
            <v>COASTAL OTAGO</v>
          </cell>
          <cell r="E5851" t="str">
            <v>All</v>
          </cell>
          <cell r="F5851" t="str">
            <v>R</v>
          </cell>
          <cell r="G5851">
            <v>2.334083239595</v>
          </cell>
        </row>
        <row r="5852">
          <cell r="A5852" t="str">
            <v>Tex_ACO-COASTAL OTAGO-All-U</v>
          </cell>
          <cell r="B5852" t="str">
            <v>Tex_ACO</v>
          </cell>
          <cell r="C5852">
            <v>2015</v>
          </cell>
          <cell r="D5852" t="str">
            <v>COASTAL OTAGO</v>
          </cell>
          <cell r="E5852" t="str">
            <v>All</v>
          </cell>
          <cell r="F5852" t="str">
            <v>U</v>
          </cell>
          <cell r="G5852">
            <v>50.115229498750999</v>
          </cell>
        </row>
        <row r="5853">
          <cell r="A5853" t="str">
            <v>Tex_ACO-COASTAL OTAGO-National Strategic-All</v>
          </cell>
          <cell r="B5853" t="str">
            <v>Tex_ACO</v>
          </cell>
          <cell r="C5853">
            <v>2015</v>
          </cell>
          <cell r="D5853" t="str">
            <v>COASTAL OTAGO</v>
          </cell>
          <cell r="E5853" t="str">
            <v>National Strategic</v>
          </cell>
          <cell r="F5853" t="str">
            <v>All</v>
          </cell>
          <cell r="G5853">
            <v>61.612801013941002</v>
          </cell>
        </row>
        <row r="5854">
          <cell r="A5854" t="str">
            <v>Tex_ACO-COASTAL OTAGO-National Strategic-R</v>
          </cell>
          <cell r="B5854" t="str">
            <v>Tex_ACO</v>
          </cell>
          <cell r="C5854">
            <v>2015</v>
          </cell>
          <cell r="D5854" t="str">
            <v>COASTAL OTAGO</v>
          </cell>
          <cell r="E5854" t="str">
            <v>National Strategic</v>
          </cell>
          <cell r="F5854" t="str">
            <v>R</v>
          </cell>
          <cell r="G5854">
            <v>12.589928057552999</v>
          </cell>
        </row>
        <row r="5855">
          <cell r="A5855" t="str">
            <v>Tex_ACO-COASTAL OTAGO-National Strategic-U</v>
          </cell>
          <cell r="B5855" t="str">
            <v>Tex_ACO</v>
          </cell>
          <cell r="C5855">
            <v>2015</v>
          </cell>
          <cell r="D5855" t="str">
            <v>COASTAL OTAGO</v>
          </cell>
          <cell r="E5855" t="str">
            <v>National Strategic</v>
          </cell>
          <cell r="F5855" t="str">
            <v>U</v>
          </cell>
          <cell r="G5855">
            <v>60.510771369006001</v>
          </cell>
        </row>
        <row r="5856">
          <cell r="A5856" t="str">
            <v>Tex_ACO-COASTAL OTAGO-Regional Distributor-All</v>
          </cell>
          <cell r="B5856" t="str">
            <v>Tex_ACO</v>
          </cell>
          <cell r="C5856">
            <v>2015</v>
          </cell>
          <cell r="D5856" t="str">
            <v>COASTAL OTAGO</v>
          </cell>
          <cell r="E5856" t="str">
            <v>Regional Distributor</v>
          </cell>
          <cell r="F5856" t="str">
            <v>All</v>
          </cell>
          <cell r="G5856">
            <v>110.598705501618</v>
          </cell>
        </row>
        <row r="5857">
          <cell r="A5857" t="str">
            <v>Tex_ACO-COASTAL OTAGO-Regional Distributor-R</v>
          </cell>
          <cell r="B5857" t="str">
            <v>Tex_ACO</v>
          </cell>
          <cell r="C5857">
            <v>2015</v>
          </cell>
          <cell r="D5857" t="str">
            <v>COASTAL OTAGO</v>
          </cell>
          <cell r="E5857" t="str">
            <v>Regional Distributor</v>
          </cell>
          <cell r="F5857" t="str">
            <v>R</v>
          </cell>
          <cell r="G5857">
            <v>0</v>
          </cell>
        </row>
        <row r="5858">
          <cell r="A5858" t="str">
            <v>Tex_ACO-COASTAL OTAGO-Regional Distributor-U</v>
          </cell>
          <cell r="B5858" t="str">
            <v>Tex_ACO</v>
          </cell>
          <cell r="C5858">
            <v>2015</v>
          </cell>
          <cell r="D5858" t="str">
            <v>COASTAL OTAGO</v>
          </cell>
          <cell r="E5858" t="str">
            <v>Regional Distributor</v>
          </cell>
          <cell r="F5858" t="str">
            <v>U</v>
          </cell>
          <cell r="G5858">
            <v>71.75</v>
          </cell>
        </row>
        <row r="5859">
          <cell r="A5859" t="str">
            <v>Tex_ACO-COASTAL OTAGO-Regional Strategic-All</v>
          </cell>
          <cell r="B5859" t="str">
            <v>Tex_ACO</v>
          </cell>
          <cell r="C5859">
            <v>2015</v>
          </cell>
          <cell r="D5859" t="str">
            <v>COASTAL OTAGO</v>
          </cell>
          <cell r="E5859" t="str">
            <v>Regional Strategic</v>
          </cell>
          <cell r="F5859" t="str">
            <v>All</v>
          </cell>
          <cell r="G5859">
            <v>14.471838043696</v>
          </cell>
        </row>
        <row r="5860">
          <cell r="A5860" t="str">
            <v>Tex_ACO-COASTAL OTAGO-Regional Strategic-R</v>
          </cell>
          <cell r="B5860" t="str">
            <v>Tex_ACO</v>
          </cell>
          <cell r="C5860">
            <v>2015</v>
          </cell>
          <cell r="D5860" t="str">
            <v>COASTAL OTAGO</v>
          </cell>
          <cell r="E5860" t="str">
            <v>Regional Strategic</v>
          </cell>
          <cell r="F5860" t="str">
            <v>R</v>
          </cell>
          <cell r="G5860">
            <v>1.472392638036</v>
          </cell>
        </row>
        <row r="5861">
          <cell r="A5861" t="str">
            <v>Tex_ACO-COASTAL OTAGO-Regional Strategic-U</v>
          </cell>
          <cell r="B5861" t="str">
            <v>Tex_ACO</v>
          </cell>
          <cell r="C5861">
            <v>2015</v>
          </cell>
          <cell r="D5861" t="str">
            <v>COASTAL OTAGO</v>
          </cell>
          <cell r="E5861" t="str">
            <v>Regional Strategic</v>
          </cell>
          <cell r="F5861" t="str">
            <v>U</v>
          </cell>
          <cell r="G5861">
            <v>25.303643724695998</v>
          </cell>
        </row>
        <row r="5862">
          <cell r="A5862" t="str">
            <v>Tex_ACO-EAST WAIKATO-All-All</v>
          </cell>
          <cell r="B5862" t="str">
            <v>Tex_ACO</v>
          </cell>
          <cell r="C5862">
            <v>2015</v>
          </cell>
          <cell r="D5862" t="str">
            <v>EAST WAIKATO</v>
          </cell>
          <cell r="E5862" t="str">
            <v>All</v>
          </cell>
          <cell r="F5862" t="str">
            <v>All</v>
          </cell>
          <cell r="G5862">
            <v>3.7836344985400001</v>
          </cell>
        </row>
        <row r="5863">
          <cell r="A5863" t="str">
            <v>Tex_ACO-EAST WAIKATO-All-R</v>
          </cell>
          <cell r="B5863" t="str">
            <v>Tex_ACO</v>
          </cell>
          <cell r="C5863">
            <v>2015</v>
          </cell>
          <cell r="D5863" t="str">
            <v>EAST WAIKATO</v>
          </cell>
          <cell r="E5863" t="str">
            <v>All</v>
          </cell>
          <cell r="F5863" t="str">
            <v>R</v>
          </cell>
          <cell r="G5863">
            <v>2.033388333495</v>
          </cell>
        </row>
        <row r="5864">
          <cell r="A5864" t="str">
            <v>Tex_ACO-EAST WAIKATO-All-U</v>
          </cell>
          <cell r="B5864" t="str">
            <v>Tex_ACO</v>
          </cell>
          <cell r="C5864">
            <v>2015</v>
          </cell>
          <cell r="D5864" t="str">
            <v>EAST WAIKATO</v>
          </cell>
          <cell r="E5864" t="str">
            <v>All</v>
          </cell>
          <cell r="F5864" t="str">
            <v>U</v>
          </cell>
          <cell r="G5864">
            <v>6.8776371308010003</v>
          </cell>
        </row>
        <row r="5865">
          <cell r="A5865" t="str">
            <v>Tex_ACO-EAST WAIKATO-High Volume-All</v>
          </cell>
          <cell r="B5865" t="str">
            <v>Tex_ACO</v>
          </cell>
          <cell r="C5865">
            <v>2015</v>
          </cell>
          <cell r="D5865" t="str">
            <v>EAST WAIKATO</v>
          </cell>
          <cell r="E5865" t="str">
            <v>High Volume</v>
          </cell>
          <cell r="F5865" t="str">
            <v>All</v>
          </cell>
          <cell r="G5865">
            <v>6.7919075144500001</v>
          </cell>
        </row>
        <row r="5866">
          <cell r="A5866" t="str">
            <v>Tex_ACO-EAST WAIKATO-High Volume-R</v>
          </cell>
          <cell r="B5866" t="str">
            <v>Tex_ACO</v>
          </cell>
          <cell r="C5866">
            <v>2015</v>
          </cell>
          <cell r="D5866" t="str">
            <v>EAST WAIKATO</v>
          </cell>
          <cell r="E5866" t="str">
            <v>High Volume</v>
          </cell>
          <cell r="F5866" t="str">
            <v>R</v>
          </cell>
          <cell r="G5866">
            <v>2.1676300578030001</v>
          </cell>
        </row>
        <row r="5867">
          <cell r="A5867" t="str">
            <v>Tex_ACO-EAST WAIKATO-Regional Connector-All</v>
          </cell>
          <cell r="B5867" t="str">
            <v>Tex_ACO</v>
          </cell>
          <cell r="C5867">
            <v>2015</v>
          </cell>
          <cell r="D5867" t="str">
            <v>EAST WAIKATO</v>
          </cell>
          <cell r="E5867" t="str">
            <v>Regional Connector</v>
          </cell>
          <cell r="F5867" t="str">
            <v>All</v>
          </cell>
          <cell r="G5867">
            <v>5.037187288708</v>
          </cell>
        </row>
        <row r="5868">
          <cell r="A5868" t="str">
            <v>Tex_ACO-EAST WAIKATO-Regional Connector-R</v>
          </cell>
          <cell r="B5868" t="str">
            <v>Tex_ACO</v>
          </cell>
          <cell r="C5868">
            <v>2015</v>
          </cell>
          <cell r="D5868" t="str">
            <v>EAST WAIKATO</v>
          </cell>
          <cell r="E5868" t="str">
            <v>Regional Connector</v>
          </cell>
          <cell r="F5868" t="str">
            <v>R</v>
          </cell>
          <cell r="G5868">
            <v>3.262061403508</v>
          </cell>
        </row>
        <row r="5869">
          <cell r="A5869" t="str">
            <v>Tex_ACO-EAST WAIKATO-Regional Connector-U</v>
          </cell>
          <cell r="B5869" t="str">
            <v>Tex_ACO</v>
          </cell>
          <cell r="C5869">
            <v>2015</v>
          </cell>
          <cell r="D5869" t="str">
            <v>EAST WAIKATO</v>
          </cell>
          <cell r="E5869" t="str">
            <v>Regional Connector</v>
          </cell>
          <cell r="F5869" t="str">
            <v>U</v>
          </cell>
          <cell r="G5869">
            <v>3.835978835978</v>
          </cell>
        </row>
        <row r="5870">
          <cell r="A5870" t="str">
            <v>Tex_ACO-EAST WAIKATO-Regional Distributor-All</v>
          </cell>
          <cell r="B5870" t="str">
            <v>Tex_ACO</v>
          </cell>
          <cell r="C5870">
            <v>2015</v>
          </cell>
          <cell r="D5870" t="str">
            <v>EAST WAIKATO</v>
          </cell>
          <cell r="E5870" t="str">
            <v>Regional Distributor</v>
          </cell>
          <cell r="F5870" t="str">
            <v>All</v>
          </cell>
          <cell r="G5870">
            <v>2.2778858625159999</v>
          </cell>
        </row>
        <row r="5871">
          <cell r="A5871" t="str">
            <v>Tex_ACO-EAST WAIKATO-Regional Distributor-R</v>
          </cell>
          <cell r="B5871" t="str">
            <v>Tex_ACO</v>
          </cell>
          <cell r="C5871">
            <v>2015</v>
          </cell>
          <cell r="D5871" t="str">
            <v>EAST WAIKATO</v>
          </cell>
          <cell r="E5871" t="str">
            <v>Regional Distributor</v>
          </cell>
          <cell r="F5871" t="str">
            <v>R</v>
          </cell>
          <cell r="G5871">
            <v>0.97690941385399999</v>
          </cell>
        </row>
        <row r="5872">
          <cell r="A5872" t="str">
            <v>Tex_ACO-EAST WAIKATO-Regional Distributor-U</v>
          </cell>
          <cell r="B5872" t="str">
            <v>Tex_ACO</v>
          </cell>
          <cell r="C5872">
            <v>2015</v>
          </cell>
          <cell r="D5872" t="str">
            <v>EAST WAIKATO</v>
          </cell>
          <cell r="E5872" t="str">
            <v>Regional Distributor</v>
          </cell>
          <cell r="F5872" t="str">
            <v>U</v>
          </cell>
          <cell r="G5872">
            <v>12.081784386617</v>
          </cell>
        </row>
        <row r="5873">
          <cell r="A5873" t="str">
            <v>Tex_ACO-EAST WAIKATO-Regional Strategic-All</v>
          </cell>
          <cell r="B5873" t="str">
            <v>Tex_ACO</v>
          </cell>
          <cell r="C5873">
            <v>2015</v>
          </cell>
          <cell r="D5873" t="str">
            <v>EAST WAIKATO</v>
          </cell>
          <cell r="E5873" t="str">
            <v>Regional Strategic</v>
          </cell>
          <cell r="F5873" t="str">
            <v>All</v>
          </cell>
          <cell r="G5873">
            <v>5.0087565674250003</v>
          </cell>
        </row>
        <row r="5874">
          <cell r="A5874" t="str">
            <v>Tex_ACO-EAST WAIKATO-Regional Strategic-R</v>
          </cell>
          <cell r="B5874" t="str">
            <v>Tex_ACO</v>
          </cell>
          <cell r="C5874">
            <v>2015</v>
          </cell>
          <cell r="D5874" t="str">
            <v>EAST WAIKATO</v>
          </cell>
          <cell r="E5874" t="str">
            <v>Regional Strategic</v>
          </cell>
          <cell r="F5874" t="str">
            <v>R</v>
          </cell>
          <cell r="G5874">
            <v>3.7088548910519998</v>
          </cell>
        </row>
        <row r="5875">
          <cell r="A5875" t="str">
            <v>Tex_ACO-EAST WAIKATO-Regional Strategic-U</v>
          </cell>
          <cell r="B5875" t="str">
            <v>Tex_ACO</v>
          </cell>
          <cell r="C5875">
            <v>2015</v>
          </cell>
          <cell r="D5875" t="str">
            <v>EAST WAIKATO</v>
          </cell>
          <cell r="E5875" t="str">
            <v>Regional Strategic</v>
          </cell>
          <cell r="F5875" t="str">
            <v>U</v>
          </cell>
          <cell r="G5875">
            <v>7.8080229226359998</v>
          </cell>
        </row>
        <row r="5876">
          <cell r="A5876" t="str">
            <v>Tex_ACO-EAST WHANGANUI-All-All</v>
          </cell>
          <cell r="B5876" t="str">
            <v>Tex_ACO</v>
          </cell>
          <cell r="C5876">
            <v>2015</v>
          </cell>
          <cell r="D5876" t="str">
            <v>EAST WHANGANUI</v>
          </cell>
          <cell r="E5876" t="str">
            <v>All</v>
          </cell>
          <cell r="F5876" t="str">
            <v>All</v>
          </cell>
          <cell r="G5876">
            <v>0.61391541609800004</v>
          </cell>
        </row>
        <row r="5877">
          <cell r="A5877" t="str">
            <v>Tex_ACO-EAST WHANGANUI-All-All</v>
          </cell>
          <cell r="B5877" t="str">
            <v>Tex_ACO</v>
          </cell>
          <cell r="C5877">
            <v>2015</v>
          </cell>
          <cell r="D5877" t="str">
            <v>EAST WHANGANUI</v>
          </cell>
          <cell r="E5877" t="str">
            <v>All</v>
          </cell>
          <cell r="F5877" t="str">
            <v>All</v>
          </cell>
          <cell r="G5877">
            <v>5.4807692307689999</v>
          </cell>
        </row>
        <row r="5878">
          <cell r="A5878" t="str">
            <v>Tex_ACO-EAST WHANGANUI-All-R</v>
          </cell>
          <cell r="B5878" t="str">
            <v>Tex_ACO</v>
          </cell>
          <cell r="C5878">
            <v>2015</v>
          </cell>
          <cell r="D5878" t="str">
            <v>EAST WHANGANUI</v>
          </cell>
          <cell r="E5878" t="str">
            <v>All</v>
          </cell>
          <cell r="F5878" t="str">
            <v>R</v>
          </cell>
          <cell r="G5878">
            <v>0</v>
          </cell>
        </row>
        <row r="5879">
          <cell r="A5879" t="str">
            <v>Tex_ACO-EAST WHANGANUI-All-R</v>
          </cell>
          <cell r="B5879" t="str">
            <v>Tex_ACO</v>
          </cell>
          <cell r="C5879">
            <v>2015</v>
          </cell>
          <cell r="D5879" t="str">
            <v>EAST WHANGANUI</v>
          </cell>
          <cell r="E5879" t="str">
            <v>All</v>
          </cell>
          <cell r="F5879" t="str">
            <v>R</v>
          </cell>
          <cell r="G5879">
            <v>0.26408450704199998</v>
          </cell>
        </row>
        <row r="5880">
          <cell r="A5880" t="str">
            <v>Tex_ACO-EAST WHANGANUI-All-U</v>
          </cell>
          <cell r="B5880" t="str">
            <v>Tex_ACO</v>
          </cell>
          <cell r="C5880">
            <v>2015</v>
          </cell>
          <cell r="D5880" t="str">
            <v>EAST WHANGANUI</v>
          </cell>
          <cell r="E5880" t="str">
            <v>All</v>
          </cell>
          <cell r="F5880" t="str">
            <v>U</v>
          </cell>
          <cell r="G5880">
            <v>0</v>
          </cell>
        </row>
        <row r="5881">
          <cell r="A5881" t="str">
            <v>Tex_ACO-EAST WHANGANUI-All-U</v>
          </cell>
          <cell r="B5881" t="str">
            <v>Tex_ACO</v>
          </cell>
          <cell r="C5881">
            <v>2015</v>
          </cell>
          <cell r="D5881" t="str">
            <v>EAST WHANGANUI</v>
          </cell>
          <cell r="E5881" t="str">
            <v>All</v>
          </cell>
          <cell r="F5881" t="str">
            <v>U</v>
          </cell>
          <cell r="G5881">
            <v>5.8201058201049998</v>
          </cell>
        </row>
        <row r="5882">
          <cell r="A5882" t="str">
            <v>Tex_ACO-EAST WHANGANUI-High Volume-All</v>
          </cell>
          <cell r="B5882" t="str">
            <v>Tex_ACO</v>
          </cell>
          <cell r="C5882">
            <v>2015</v>
          </cell>
          <cell r="D5882" t="str">
            <v>EAST WHANGANUI</v>
          </cell>
          <cell r="E5882" t="str">
            <v>High Volume</v>
          </cell>
          <cell r="F5882" t="str">
            <v>All</v>
          </cell>
          <cell r="G5882">
            <v>0</v>
          </cell>
        </row>
        <row r="5883">
          <cell r="A5883" t="str">
            <v>Tex_ACO-EAST WHANGANUI-High Volume-R</v>
          </cell>
          <cell r="B5883" t="str">
            <v>Tex_ACO</v>
          </cell>
          <cell r="C5883">
            <v>2015</v>
          </cell>
          <cell r="D5883" t="str">
            <v>EAST WHANGANUI</v>
          </cell>
          <cell r="E5883" t="str">
            <v>High Volume</v>
          </cell>
          <cell r="F5883" t="str">
            <v>R</v>
          </cell>
          <cell r="G5883">
            <v>0</v>
          </cell>
        </row>
        <row r="5884">
          <cell r="A5884" t="str">
            <v>Tex_ACO-EAST WHANGANUI-National Strategic-All</v>
          </cell>
          <cell r="B5884" t="str">
            <v>Tex_ACO</v>
          </cell>
          <cell r="C5884">
            <v>2015</v>
          </cell>
          <cell r="D5884" t="str">
            <v>EAST WHANGANUI</v>
          </cell>
          <cell r="E5884" t="str">
            <v>National Strategic</v>
          </cell>
          <cell r="F5884" t="str">
            <v>All</v>
          </cell>
          <cell r="G5884">
            <v>0.36057692307599998</v>
          </cell>
        </row>
        <row r="5885">
          <cell r="A5885" t="str">
            <v>Tex_ACO-EAST WHANGANUI-National Strategic-All</v>
          </cell>
          <cell r="B5885" t="str">
            <v>Tex_ACO</v>
          </cell>
          <cell r="C5885">
            <v>2015</v>
          </cell>
          <cell r="D5885" t="str">
            <v>EAST WHANGANUI</v>
          </cell>
          <cell r="E5885" t="str">
            <v>National Strategic</v>
          </cell>
          <cell r="F5885" t="str">
            <v>All</v>
          </cell>
          <cell r="G5885">
            <v>8.1854043392500007</v>
          </cell>
        </row>
        <row r="5886">
          <cell r="A5886" t="str">
            <v>Tex_ACO-EAST WHANGANUI-National Strategic-R</v>
          </cell>
          <cell r="B5886" t="str">
            <v>Tex_ACO</v>
          </cell>
          <cell r="C5886">
            <v>2015</v>
          </cell>
          <cell r="D5886" t="str">
            <v>EAST WHANGANUI</v>
          </cell>
          <cell r="E5886" t="str">
            <v>National Strategic</v>
          </cell>
          <cell r="F5886" t="str">
            <v>R</v>
          </cell>
          <cell r="G5886">
            <v>0</v>
          </cell>
        </row>
        <row r="5887">
          <cell r="A5887" t="str">
            <v>Tex_ACO-EAST WHANGANUI-National Strategic-R</v>
          </cell>
          <cell r="B5887" t="str">
            <v>Tex_ACO</v>
          </cell>
          <cell r="C5887">
            <v>2015</v>
          </cell>
          <cell r="D5887" t="str">
            <v>EAST WHANGANUI</v>
          </cell>
          <cell r="E5887" t="str">
            <v>National Strategic</v>
          </cell>
          <cell r="F5887" t="str">
            <v>R</v>
          </cell>
          <cell r="G5887">
            <v>0</v>
          </cell>
        </row>
        <row r="5888">
          <cell r="A5888" t="str">
            <v>Tex_ACO-EAST WHANGANUI-National Strategic-U</v>
          </cell>
          <cell r="B5888" t="str">
            <v>Tex_ACO</v>
          </cell>
          <cell r="C5888">
            <v>2015</v>
          </cell>
          <cell r="D5888" t="str">
            <v>EAST WHANGANUI</v>
          </cell>
          <cell r="E5888" t="str">
            <v>National Strategic</v>
          </cell>
          <cell r="F5888" t="str">
            <v>U</v>
          </cell>
          <cell r="G5888">
            <v>0</v>
          </cell>
        </row>
        <row r="5889">
          <cell r="A5889" t="str">
            <v>Tex_ACO-EAST WHANGANUI-National Strategic-U</v>
          </cell>
          <cell r="B5889" t="str">
            <v>Tex_ACO</v>
          </cell>
          <cell r="C5889">
            <v>2015</v>
          </cell>
          <cell r="D5889" t="str">
            <v>EAST WHANGANUI</v>
          </cell>
          <cell r="E5889" t="str">
            <v>National Strategic</v>
          </cell>
          <cell r="F5889" t="str">
            <v>U</v>
          </cell>
          <cell r="G5889">
            <v>9.7826086956519998</v>
          </cell>
        </row>
        <row r="5890">
          <cell r="A5890" t="str">
            <v>Tex_ACO-EAST WHANGANUI-Regional Connector-All</v>
          </cell>
          <cell r="B5890" t="str">
            <v>Tex_ACO</v>
          </cell>
          <cell r="C5890">
            <v>2015</v>
          </cell>
          <cell r="D5890" t="str">
            <v>EAST WHANGANUI</v>
          </cell>
          <cell r="E5890" t="str">
            <v>Regional Connector</v>
          </cell>
          <cell r="F5890" t="str">
            <v>All</v>
          </cell>
          <cell r="G5890">
            <v>10.443037974683</v>
          </cell>
        </row>
        <row r="5891">
          <cell r="A5891" t="str">
            <v>Tex_ACO-EAST WHANGANUI-Regional Connector-R</v>
          </cell>
          <cell r="B5891" t="str">
            <v>Tex_ACO</v>
          </cell>
          <cell r="C5891">
            <v>2015</v>
          </cell>
          <cell r="D5891" t="str">
            <v>EAST WHANGANUI</v>
          </cell>
          <cell r="E5891" t="str">
            <v>Regional Connector</v>
          </cell>
          <cell r="F5891" t="str">
            <v>R</v>
          </cell>
          <cell r="G5891">
            <v>1.2931034482749999</v>
          </cell>
        </row>
        <row r="5892">
          <cell r="A5892" t="str">
            <v>Tex_ACO-EAST WHANGANUI-Regional Connector-U</v>
          </cell>
          <cell r="B5892" t="str">
            <v>Tex_ACO</v>
          </cell>
          <cell r="C5892">
            <v>2015</v>
          </cell>
          <cell r="D5892" t="str">
            <v>EAST WHANGANUI</v>
          </cell>
          <cell r="E5892" t="str">
            <v>Regional Connector</v>
          </cell>
          <cell r="F5892" t="str">
            <v>U</v>
          </cell>
          <cell r="G5892">
            <v>0</v>
          </cell>
        </row>
        <row r="5893">
          <cell r="A5893" t="str">
            <v>Tex_ACO-EAST WHANGANUI-Regional Distributor-All</v>
          </cell>
          <cell r="B5893" t="str">
            <v>Tex_ACO</v>
          </cell>
          <cell r="C5893">
            <v>2015</v>
          </cell>
          <cell r="D5893" t="str">
            <v>EAST WHANGANUI</v>
          </cell>
          <cell r="E5893" t="str">
            <v>Regional Distributor</v>
          </cell>
          <cell r="F5893" t="str">
            <v>All</v>
          </cell>
          <cell r="G5893">
            <v>0</v>
          </cell>
        </row>
        <row r="5894">
          <cell r="A5894" t="str">
            <v>Tex_ACO-EAST WHANGANUI-Regional Distributor-R</v>
          </cell>
          <cell r="B5894" t="str">
            <v>Tex_ACO</v>
          </cell>
          <cell r="C5894">
            <v>2015</v>
          </cell>
          <cell r="D5894" t="str">
            <v>EAST WHANGANUI</v>
          </cell>
          <cell r="E5894" t="str">
            <v>Regional Distributor</v>
          </cell>
          <cell r="F5894" t="str">
            <v>R</v>
          </cell>
          <cell r="G5894">
            <v>0</v>
          </cell>
        </row>
        <row r="5895">
          <cell r="A5895" t="str">
            <v>Tex_ACO-EAST WHANGANUI-Regional Distributor-U</v>
          </cell>
          <cell r="B5895" t="str">
            <v>Tex_ACO</v>
          </cell>
          <cell r="C5895">
            <v>2015</v>
          </cell>
          <cell r="D5895" t="str">
            <v>EAST WHANGANUI</v>
          </cell>
          <cell r="E5895" t="str">
            <v>Regional Distributor</v>
          </cell>
          <cell r="F5895" t="str">
            <v>U</v>
          </cell>
          <cell r="G5895">
            <v>0</v>
          </cell>
        </row>
        <row r="5896">
          <cell r="A5896" t="str">
            <v>Tex_ACO-EAST WHANGANUI-Regional Strategic-All</v>
          </cell>
          <cell r="B5896" t="str">
            <v>Tex_ACO</v>
          </cell>
          <cell r="C5896">
            <v>2015</v>
          </cell>
          <cell r="D5896" t="str">
            <v>EAST WHANGANUI</v>
          </cell>
          <cell r="E5896" t="str">
            <v>Regional Strategic</v>
          </cell>
          <cell r="F5896" t="str">
            <v>All</v>
          </cell>
          <cell r="G5896">
            <v>2.0642201834859999</v>
          </cell>
        </row>
        <row r="5897">
          <cell r="A5897" t="str">
            <v>Tex_ACO-EAST WHANGANUI-Regional Strategic-All</v>
          </cell>
          <cell r="B5897" t="str">
            <v>Tex_ACO</v>
          </cell>
          <cell r="C5897">
            <v>2015</v>
          </cell>
          <cell r="D5897" t="str">
            <v>EAST WHANGANUI</v>
          </cell>
          <cell r="E5897" t="str">
            <v>Regional Strategic</v>
          </cell>
          <cell r="F5897" t="str">
            <v>All</v>
          </cell>
          <cell r="G5897">
            <v>1.885474860335</v>
          </cell>
        </row>
        <row r="5898">
          <cell r="A5898" t="str">
            <v>Tex_ACO-EAST WHANGANUI-Regional Strategic-R</v>
          </cell>
          <cell r="B5898" t="str">
            <v>Tex_ACO</v>
          </cell>
          <cell r="C5898">
            <v>2015</v>
          </cell>
          <cell r="D5898" t="str">
            <v>EAST WHANGANUI</v>
          </cell>
          <cell r="E5898" t="str">
            <v>Regional Strategic</v>
          </cell>
          <cell r="F5898" t="str">
            <v>R</v>
          </cell>
          <cell r="G5898">
            <v>0</v>
          </cell>
        </row>
        <row r="5899">
          <cell r="A5899" t="str">
            <v>Tex_ACO-EAST WHANGANUI-Regional Strategic-U</v>
          </cell>
          <cell r="B5899" t="str">
            <v>Tex_ACO</v>
          </cell>
          <cell r="C5899">
            <v>2015</v>
          </cell>
          <cell r="D5899" t="str">
            <v>EAST WHANGANUI</v>
          </cell>
          <cell r="E5899" t="str">
            <v>Regional Strategic</v>
          </cell>
          <cell r="F5899" t="str">
            <v>U</v>
          </cell>
          <cell r="G5899">
            <v>0</v>
          </cell>
        </row>
        <row r="5900">
          <cell r="A5900" t="str">
            <v>Tex_ACO-EAST WHANGANUI-Regional Strategic-U</v>
          </cell>
          <cell r="B5900" t="str">
            <v>Tex_ACO</v>
          </cell>
          <cell r="C5900">
            <v>2015</v>
          </cell>
          <cell r="D5900" t="str">
            <v>EAST WHANGANUI</v>
          </cell>
          <cell r="E5900" t="str">
            <v>Regional Strategic</v>
          </cell>
          <cell r="F5900" t="str">
            <v>U</v>
          </cell>
          <cell r="G5900">
            <v>1.7062314540050001</v>
          </cell>
        </row>
        <row r="5901">
          <cell r="A5901" t="str">
            <v>Tex_ACO-GISBORNE-All-All</v>
          </cell>
          <cell r="B5901" t="str">
            <v>Tex_ACO</v>
          </cell>
          <cell r="C5901">
            <v>2015</v>
          </cell>
          <cell r="D5901" t="str">
            <v>GISBORNE</v>
          </cell>
          <cell r="E5901" t="str">
            <v>All</v>
          </cell>
          <cell r="F5901" t="str">
            <v>All</v>
          </cell>
          <cell r="G5901">
            <v>59.154929577464003</v>
          </cell>
        </row>
        <row r="5902">
          <cell r="A5902" t="str">
            <v>Tex_ACO-GISBORNE-All-R</v>
          </cell>
          <cell r="B5902" t="str">
            <v>Tex_ACO</v>
          </cell>
          <cell r="C5902">
            <v>2015</v>
          </cell>
          <cell r="D5902" t="str">
            <v>GISBORNE</v>
          </cell>
          <cell r="E5902" t="str">
            <v>All</v>
          </cell>
          <cell r="F5902" t="str">
            <v>R</v>
          </cell>
          <cell r="G5902">
            <v>1.5873015873009999</v>
          </cell>
        </row>
        <row r="5903">
          <cell r="A5903" t="str">
            <v>Tex_ACO-GISBORNE-All-U</v>
          </cell>
          <cell r="B5903" t="str">
            <v>Tex_ACO</v>
          </cell>
          <cell r="C5903">
            <v>2015</v>
          </cell>
          <cell r="D5903" t="str">
            <v>GISBORNE</v>
          </cell>
          <cell r="E5903" t="str">
            <v>All</v>
          </cell>
          <cell r="F5903" t="str">
            <v>U</v>
          </cell>
          <cell r="G5903">
            <v>56.5</v>
          </cell>
        </row>
        <row r="5904">
          <cell r="A5904" t="str">
            <v>Tex_ACO-GISBORNE-Regional Connector-All</v>
          </cell>
          <cell r="B5904" t="str">
            <v>Tex_ACO</v>
          </cell>
          <cell r="C5904">
            <v>2015</v>
          </cell>
          <cell r="D5904" t="str">
            <v>GISBORNE</v>
          </cell>
          <cell r="E5904" t="str">
            <v>Regional Connector</v>
          </cell>
          <cell r="F5904" t="str">
            <v>All</v>
          </cell>
          <cell r="G5904">
            <v>0</v>
          </cell>
        </row>
        <row r="5905">
          <cell r="A5905" t="str">
            <v>Tex_ACO-GISBORNE-Regional Connector-R</v>
          </cell>
          <cell r="B5905" t="str">
            <v>Tex_ACO</v>
          </cell>
          <cell r="C5905">
            <v>2015</v>
          </cell>
          <cell r="D5905" t="str">
            <v>GISBORNE</v>
          </cell>
          <cell r="E5905" t="str">
            <v>Regional Connector</v>
          </cell>
          <cell r="F5905" t="str">
            <v>R</v>
          </cell>
          <cell r="G5905">
            <v>0</v>
          </cell>
        </row>
        <row r="5906">
          <cell r="A5906" t="str">
            <v>Tex_ACO-GISBORNE-Regional Distributor-All</v>
          </cell>
          <cell r="B5906" t="str">
            <v>Tex_ACO</v>
          </cell>
          <cell r="C5906">
            <v>2015</v>
          </cell>
          <cell r="D5906" t="str">
            <v>GISBORNE</v>
          </cell>
          <cell r="E5906" t="str">
            <v>Regional Distributor</v>
          </cell>
          <cell r="F5906" t="str">
            <v>All</v>
          </cell>
          <cell r="G5906">
            <v>63.888888888887998</v>
          </cell>
        </row>
        <row r="5907">
          <cell r="A5907" t="str">
            <v>Tex_ACO-GISBORNE-Regional Distributor-R</v>
          </cell>
          <cell r="B5907" t="str">
            <v>Tex_ACO</v>
          </cell>
          <cell r="C5907">
            <v>2015</v>
          </cell>
          <cell r="D5907" t="str">
            <v>GISBORNE</v>
          </cell>
          <cell r="E5907" t="str">
            <v>Regional Distributor</v>
          </cell>
          <cell r="F5907" t="str">
            <v>R</v>
          </cell>
          <cell r="G5907">
            <v>1.9230769230760001</v>
          </cell>
        </row>
        <row r="5908">
          <cell r="A5908" t="str">
            <v>Tex_ACO-GISBORNE-Regional Distributor-U</v>
          </cell>
          <cell r="B5908" t="str">
            <v>Tex_ACO</v>
          </cell>
          <cell r="C5908">
            <v>2015</v>
          </cell>
          <cell r="D5908" t="str">
            <v>GISBORNE</v>
          </cell>
          <cell r="E5908" t="str">
            <v>Regional Distributor</v>
          </cell>
          <cell r="F5908" t="str">
            <v>U</v>
          </cell>
          <cell r="G5908">
            <v>56.5</v>
          </cell>
        </row>
        <row r="5909">
          <cell r="A5909" t="str">
            <v>Tex_ACO-GISBORNE-Regional Strategic-All</v>
          </cell>
          <cell r="B5909" t="str">
            <v>Tex_ACO</v>
          </cell>
          <cell r="C5909">
            <v>2015</v>
          </cell>
          <cell r="D5909" t="str">
            <v>GISBORNE</v>
          </cell>
          <cell r="E5909" t="str">
            <v>Regional Strategic</v>
          </cell>
          <cell r="F5909" t="str">
            <v>All</v>
          </cell>
          <cell r="G5909">
            <v>26.5625</v>
          </cell>
        </row>
        <row r="5910">
          <cell r="A5910" t="str">
            <v>Tex_ACO-GISBORNE-Regional Strategic-R</v>
          </cell>
          <cell r="B5910" t="str">
            <v>Tex_ACO</v>
          </cell>
          <cell r="C5910">
            <v>2015</v>
          </cell>
          <cell r="D5910" t="str">
            <v>GISBORNE</v>
          </cell>
          <cell r="E5910" t="str">
            <v>Regional Strategic</v>
          </cell>
          <cell r="F5910" t="str">
            <v>R</v>
          </cell>
          <cell r="G5910">
            <v>0</v>
          </cell>
        </row>
        <row r="5911">
          <cell r="A5911" t="str">
            <v>Tex_ACO-MARLBOROUGH-All-All</v>
          </cell>
          <cell r="B5911" t="str">
            <v>Tex_ACO</v>
          </cell>
          <cell r="C5911">
            <v>2015</v>
          </cell>
          <cell r="D5911" t="str">
            <v>MARLBOROUGH</v>
          </cell>
          <cell r="E5911" t="str">
            <v>All</v>
          </cell>
          <cell r="F5911" t="str">
            <v>All</v>
          </cell>
          <cell r="G5911">
            <v>31.009426551453</v>
          </cell>
        </row>
        <row r="5912">
          <cell r="A5912" t="str">
            <v>Tex_ACO-MARLBOROUGH-All-R</v>
          </cell>
          <cell r="B5912" t="str">
            <v>Tex_ACO</v>
          </cell>
          <cell r="C5912">
            <v>2015</v>
          </cell>
          <cell r="D5912" t="str">
            <v>MARLBOROUGH</v>
          </cell>
          <cell r="E5912" t="str">
            <v>All</v>
          </cell>
          <cell r="F5912" t="str">
            <v>R</v>
          </cell>
          <cell r="G5912">
            <v>7.9081632653060003</v>
          </cell>
        </row>
        <row r="5913">
          <cell r="A5913" t="str">
            <v>Tex_ACO-MARLBOROUGH-All-U</v>
          </cell>
          <cell r="B5913" t="str">
            <v>Tex_ACO</v>
          </cell>
          <cell r="C5913">
            <v>2015</v>
          </cell>
          <cell r="D5913" t="str">
            <v>MARLBOROUGH</v>
          </cell>
          <cell r="E5913" t="str">
            <v>All</v>
          </cell>
          <cell r="F5913" t="str">
            <v>U</v>
          </cell>
          <cell r="G5913">
            <v>27.681307456588002</v>
          </cell>
        </row>
        <row r="5914">
          <cell r="A5914" t="str">
            <v>Tex_ACO-MARLBOROUGH-National Strategic-All</v>
          </cell>
          <cell r="B5914" t="str">
            <v>Tex_ACO</v>
          </cell>
          <cell r="C5914">
            <v>2015</v>
          </cell>
          <cell r="D5914" t="str">
            <v>MARLBOROUGH</v>
          </cell>
          <cell r="E5914" t="str">
            <v>National Strategic</v>
          </cell>
          <cell r="F5914" t="str">
            <v>All</v>
          </cell>
          <cell r="G5914">
            <v>23.85993485342</v>
          </cell>
        </row>
        <row r="5915">
          <cell r="A5915" t="str">
            <v>Tex_ACO-MARLBOROUGH-National Strategic-R</v>
          </cell>
          <cell r="B5915" t="str">
            <v>Tex_ACO</v>
          </cell>
          <cell r="C5915">
            <v>2015</v>
          </cell>
          <cell r="D5915" t="str">
            <v>MARLBOROUGH</v>
          </cell>
          <cell r="E5915" t="str">
            <v>National Strategic</v>
          </cell>
          <cell r="F5915" t="str">
            <v>R</v>
          </cell>
          <cell r="G5915">
            <v>1.4367816091950001</v>
          </cell>
        </row>
        <row r="5916">
          <cell r="A5916" t="str">
            <v>Tex_ACO-MARLBOROUGH-National Strategic-U</v>
          </cell>
          <cell r="B5916" t="str">
            <v>Tex_ACO</v>
          </cell>
          <cell r="C5916">
            <v>2015</v>
          </cell>
          <cell r="D5916" t="str">
            <v>MARLBOROUGH</v>
          </cell>
          <cell r="E5916" t="str">
            <v>National Strategic</v>
          </cell>
          <cell r="F5916" t="str">
            <v>U</v>
          </cell>
          <cell r="G5916">
            <v>24.573055028462001</v>
          </cell>
        </row>
        <row r="5917">
          <cell r="A5917" t="str">
            <v>Tex_ACO-MARLBOROUGH-Regional Distributor-All</v>
          </cell>
          <cell r="B5917" t="str">
            <v>Tex_ACO</v>
          </cell>
          <cell r="C5917">
            <v>2015</v>
          </cell>
          <cell r="D5917" t="str">
            <v>MARLBOROUGH</v>
          </cell>
          <cell r="E5917" t="str">
            <v>Regional Distributor</v>
          </cell>
          <cell r="F5917" t="str">
            <v>All</v>
          </cell>
          <cell r="G5917">
            <v>95.547945205478996</v>
          </cell>
        </row>
        <row r="5918">
          <cell r="A5918" t="str">
            <v>Tex_ACO-MARLBOROUGH-Regional Distributor-R</v>
          </cell>
          <cell r="B5918" t="str">
            <v>Tex_ACO</v>
          </cell>
          <cell r="C5918">
            <v>2015</v>
          </cell>
          <cell r="D5918" t="str">
            <v>MARLBOROUGH</v>
          </cell>
          <cell r="E5918" t="str">
            <v>Regional Distributor</v>
          </cell>
          <cell r="F5918" t="str">
            <v>R</v>
          </cell>
          <cell r="G5918">
            <v>10.616438356164</v>
          </cell>
        </row>
        <row r="5919">
          <cell r="A5919" t="str">
            <v>Tex_ACO-MARLBOROUGH-Regional Strategic-All</v>
          </cell>
          <cell r="B5919" t="str">
            <v>Tex_ACO</v>
          </cell>
          <cell r="C5919">
            <v>2015</v>
          </cell>
          <cell r="D5919" t="str">
            <v>MARLBOROUGH</v>
          </cell>
          <cell r="E5919" t="str">
            <v>Regional Strategic</v>
          </cell>
          <cell r="F5919" t="str">
            <v>All</v>
          </cell>
          <cell r="G5919">
            <v>30.460750853242001</v>
          </cell>
        </row>
        <row r="5920">
          <cell r="A5920" t="str">
            <v>Tex_ACO-MARLBOROUGH-Regional Strategic-R</v>
          </cell>
          <cell r="B5920" t="str">
            <v>Tex_ACO</v>
          </cell>
          <cell r="C5920">
            <v>2015</v>
          </cell>
          <cell r="D5920" t="str">
            <v>MARLBOROUGH</v>
          </cell>
          <cell r="E5920" t="str">
            <v>Regional Strategic</v>
          </cell>
          <cell r="F5920" t="str">
            <v>R</v>
          </cell>
          <cell r="G5920">
            <v>10.634328358208</v>
          </cell>
        </row>
        <row r="5921">
          <cell r="A5921" t="str">
            <v>Tex_ACO-MARLBOROUGH-Regional Strategic-U</v>
          </cell>
          <cell r="B5921" t="str">
            <v>Tex_ACO</v>
          </cell>
          <cell r="C5921">
            <v>2015</v>
          </cell>
          <cell r="D5921" t="str">
            <v>MARLBOROUGH</v>
          </cell>
          <cell r="E5921" t="str">
            <v>Regional Strategic</v>
          </cell>
          <cell r="F5921" t="str">
            <v>U</v>
          </cell>
          <cell r="G5921">
            <v>31.305309734512999</v>
          </cell>
        </row>
        <row r="5922">
          <cell r="A5922" t="str">
            <v>Tex_ACO-NAPIER-All-All</v>
          </cell>
          <cell r="B5922" t="str">
            <v>Tex_ACO</v>
          </cell>
          <cell r="C5922">
            <v>2015</v>
          </cell>
          <cell r="D5922" t="str">
            <v>NAPIER</v>
          </cell>
          <cell r="E5922" t="str">
            <v>All</v>
          </cell>
          <cell r="F5922" t="str">
            <v>All</v>
          </cell>
          <cell r="G5922">
            <v>12.008547008547</v>
          </cell>
        </row>
        <row r="5923">
          <cell r="A5923" t="str">
            <v>Tex_ACO-NAPIER-All-R</v>
          </cell>
          <cell r="B5923" t="str">
            <v>Tex_ACO</v>
          </cell>
          <cell r="C5923">
            <v>2015</v>
          </cell>
          <cell r="D5923" t="str">
            <v>NAPIER</v>
          </cell>
          <cell r="E5923" t="str">
            <v>All</v>
          </cell>
          <cell r="F5923" t="str">
            <v>R</v>
          </cell>
          <cell r="G5923">
            <v>8.3956774729839996</v>
          </cell>
        </row>
        <row r="5924">
          <cell r="A5924" t="str">
            <v>Tex_ACO-NAPIER-All-U</v>
          </cell>
          <cell r="B5924" t="str">
            <v>Tex_ACO</v>
          </cell>
          <cell r="C5924">
            <v>2015</v>
          </cell>
          <cell r="D5924" t="str">
            <v>NAPIER</v>
          </cell>
          <cell r="E5924" t="str">
            <v>All</v>
          </cell>
          <cell r="F5924" t="str">
            <v>U</v>
          </cell>
          <cell r="G5924">
            <v>10.334212840809</v>
          </cell>
        </row>
        <row r="5925">
          <cell r="A5925" t="str">
            <v>Tex_ACO-NAPIER-High Volume-All</v>
          </cell>
          <cell r="B5925" t="str">
            <v>Tex_ACO</v>
          </cell>
          <cell r="C5925">
            <v>2015</v>
          </cell>
          <cell r="D5925" t="str">
            <v>NAPIER</v>
          </cell>
          <cell r="E5925" t="str">
            <v>High Volume</v>
          </cell>
          <cell r="F5925" t="str">
            <v>All</v>
          </cell>
          <cell r="G5925">
            <v>4.2729591836729997</v>
          </cell>
        </row>
        <row r="5926">
          <cell r="A5926" t="str">
            <v>Tex_ACO-NAPIER-High Volume-R</v>
          </cell>
          <cell r="B5926" t="str">
            <v>Tex_ACO</v>
          </cell>
          <cell r="C5926">
            <v>2015</v>
          </cell>
          <cell r="D5926" t="str">
            <v>NAPIER</v>
          </cell>
          <cell r="E5926" t="str">
            <v>High Volume</v>
          </cell>
          <cell r="F5926" t="str">
            <v>R</v>
          </cell>
          <cell r="G5926">
            <v>0</v>
          </cell>
        </row>
        <row r="5927">
          <cell r="A5927" t="str">
            <v>Tex_ACO-NAPIER-High Volume-U</v>
          </cell>
          <cell r="B5927" t="str">
            <v>Tex_ACO</v>
          </cell>
          <cell r="C5927">
            <v>2015</v>
          </cell>
          <cell r="D5927" t="str">
            <v>NAPIER</v>
          </cell>
          <cell r="E5927" t="str">
            <v>High Volume</v>
          </cell>
          <cell r="F5927" t="str">
            <v>U</v>
          </cell>
          <cell r="G5927">
            <v>6.7639257294419997</v>
          </cell>
        </row>
        <row r="5928">
          <cell r="A5928" t="str">
            <v>Tex_ACO-NAPIER-National Strategic-All</v>
          </cell>
          <cell r="B5928" t="str">
            <v>Tex_ACO</v>
          </cell>
          <cell r="C5928">
            <v>2015</v>
          </cell>
          <cell r="D5928" t="str">
            <v>NAPIER</v>
          </cell>
          <cell r="E5928" t="str">
            <v>National Strategic</v>
          </cell>
          <cell r="F5928" t="str">
            <v>All</v>
          </cell>
          <cell r="G5928">
            <v>26.937984496123999</v>
          </cell>
        </row>
        <row r="5929">
          <cell r="A5929" t="str">
            <v>Tex_ACO-NAPIER-National Strategic-R</v>
          </cell>
          <cell r="B5929" t="str">
            <v>Tex_ACO</v>
          </cell>
          <cell r="C5929">
            <v>2015</v>
          </cell>
          <cell r="D5929" t="str">
            <v>NAPIER</v>
          </cell>
          <cell r="E5929" t="str">
            <v>National Strategic</v>
          </cell>
          <cell r="F5929" t="str">
            <v>R</v>
          </cell>
          <cell r="G5929">
            <v>24.579831932773001</v>
          </cell>
        </row>
        <row r="5930">
          <cell r="A5930" t="str">
            <v>Tex_ACO-NAPIER-National Strategic-U</v>
          </cell>
          <cell r="B5930" t="str">
            <v>Tex_ACO</v>
          </cell>
          <cell r="C5930">
            <v>2015</v>
          </cell>
          <cell r="D5930" t="str">
            <v>NAPIER</v>
          </cell>
          <cell r="E5930" t="str">
            <v>National Strategic</v>
          </cell>
          <cell r="F5930" t="str">
            <v>U</v>
          </cell>
          <cell r="G5930">
            <v>23.741007194243998</v>
          </cell>
        </row>
        <row r="5931">
          <cell r="A5931" t="str">
            <v>Tex_ACO-NAPIER-Regional Distributor-All</v>
          </cell>
          <cell r="B5931" t="str">
            <v>Tex_ACO</v>
          </cell>
          <cell r="C5931">
            <v>2015</v>
          </cell>
          <cell r="D5931" t="str">
            <v>NAPIER</v>
          </cell>
          <cell r="E5931" t="str">
            <v>Regional Distributor</v>
          </cell>
          <cell r="F5931" t="str">
            <v>All</v>
          </cell>
          <cell r="G5931">
            <v>4.6803652968030001</v>
          </cell>
        </row>
        <row r="5932">
          <cell r="A5932" t="str">
            <v>Tex_ACO-NAPIER-Regional Distributor-R</v>
          </cell>
          <cell r="B5932" t="str">
            <v>Tex_ACO</v>
          </cell>
          <cell r="C5932">
            <v>2015</v>
          </cell>
          <cell r="D5932" t="str">
            <v>NAPIER</v>
          </cell>
          <cell r="E5932" t="str">
            <v>Regional Distributor</v>
          </cell>
          <cell r="F5932" t="str">
            <v>R</v>
          </cell>
          <cell r="G5932">
            <v>1.5625</v>
          </cell>
        </row>
        <row r="5933">
          <cell r="A5933" t="str">
            <v>Tex_ACO-NAPIER-Regional Distributor-U</v>
          </cell>
          <cell r="B5933" t="str">
            <v>Tex_ACO</v>
          </cell>
          <cell r="C5933">
            <v>2015</v>
          </cell>
          <cell r="D5933" t="str">
            <v>NAPIER</v>
          </cell>
          <cell r="E5933" t="str">
            <v>Regional Distributor</v>
          </cell>
          <cell r="F5933" t="str">
            <v>U</v>
          </cell>
          <cell r="G5933">
            <v>4.1935483870960004</v>
          </cell>
        </row>
        <row r="5934">
          <cell r="A5934" t="str">
            <v>Tex_ACO-NAPIER-Regional Strategic-All</v>
          </cell>
          <cell r="B5934" t="str">
            <v>Tex_ACO</v>
          </cell>
          <cell r="C5934">
            <v>2015</v>
          </cell>
          <cell r="D5934" t="str">
            <v>NAPIER</v>
          </cell>
          <cell r="E5934" t="str">
            <v>Regional Strategic</v>
          </cell>
          <cell r="F5934" t="str">
            <v>All</v>
          </cell>
          <cell r="G5934">
            <v>14.617940199335001</v>
          </cell>
        </row>
        <row r="5935">
          <cell r="A5935" t="str">
            <v>Tex_ACO-NAPIER-Regional Strategic-R</v>
          </cell>
          <cell r="B5935" t="str">
            <v>Tex_ACO</v>
          </cell>
          <cell r="C5935">
            <v>2015</v>
          </cell>
          <cell r="D5935" t="str">
            <v>NAPIER</v>
          </cell>
          <cell r="E5935" t="str">
            <v>Regional Strategic</v>
          </cell>
          <cell r="F5935" t="str">
            <v>R</v>
          </cell>
          <cell r="G5935">
            <v>8.9534883720930001</v>
          </cell>
        </row>
        <row r="5936">
          <cell r="A5936" t="str">
            <v>Tex_ACO-NAPIER-Regional Strategic-U</v>
          </cell>
          <cell r="B5936" t="str">
            <v>Tex_ACO</v>
          </cell>
          <cell r="C5936">
            <v>2015</v>
          </cell>
          <cell r="D5936" t="str">
            <v>NAPIER</v>
          </cell>
          <cell r="E5936" t="str">
            <v>Regional Strategic</v>
          </cell>
          <cell r="F5936" t="str">
            <v>U</v>
          </cell>
          <cell r="G5936">
            <v>7.5581395348829998</v>
          </cell>
        </row>
        <row r="5937">
          <cell r="A5937" t="str">
            <v>Tex_ACO-National-All-All</v>
          </cell>
          <cell r="B5937" t="str">
            <v>Tex_ACO</v>
          </cell>
          <cell r="C5937">
            <v>2015</v>
          </cell>
          <cell r="D5937" t="str">
            <v>National</v>
          </cell>
          <cell r="E5937" t="str">
            <v>All</v>
          </cell>
          <cell r="F5937" t="str">
            <v>All</v>
          </cell>
          <cell r="G5937">
            <v>1.8427001734920001</v>
          </cell>
        </row>
        <row r="5938">
          <cell r="A5938" t="str">
            <v>Tex_ACO-National-All-All</v>
          </cell>
          <cell r="B5938" t="str">
            <v>Tex_ACO</v>
          </cell>
          <cell r="C5938">
            <v>2015</v>
          </cell>
          <cell r="D5938" t="str">
            <v>National</v>
          </cell>
          <cell r="E5938" t="str">
            <v>All</v>
          </cell>
          <cell r="F5938" t="str">
            <v>All</v>
          </cell>
          <cell r="G5938">
            <v>11.958772121911</v>
          </cell>
        </row>
        <row r="5939">
          <cell r="A5939" t="str">
            <v>Tex_ACO-National-All-R</v>
          </cell>
          <cell r="B5939" t="str">
            <v>Tex_ACO</v>
          </cell>
          <cell r="C5939">
            <v>2015</v>
          </cell>
          <cell r="D5939" t="str">
            <v>National</v>
          </cell>
          <cell r="E5939" t="str">
            <v>All</v>
          </cell>
          <cell r="F5939" t="str">
            <v>R</v>
          </cell>
          <cell r="G5939">
            <v>0.74129218552599996</v>
          </cell>
        </row>
        <row r="5940">
          <cell r="A5940" t="str">
            <v>Tex_ACO-National-All-R</v>
          </cell>
          <cell r="B5940" t="str">
            <v>Tex_ACO</v>
          </cell>
          <cell r="C5940">
            <v>2015</v>
          </cell>
          <cell r="D5940" t="str">
            <v>National</v>
          </cell>
          <cell r="E5940" t="str">
            <v>All</v>
          </cell>
          <cell r="F5940" t="str">
            <v>R</v>
          </cell>
          <cell r="G5940">
            <v>6.0417041164830003</v>
          </cell>
        </row>
        <row r="5941">
          <cell r="A5941" t="str">
            <v>Tex_ACO-National-All-U</v>
          </cell>
          <cell r="B5941" t="str">
            <v>Tex_ACO</v>
          </cell>
          <cell r="C5941">
            <v>2015</v>
          </cell>
          <cell r="D5941" t="str">
            <v>National</v>
          </cell>
          <cell r="E5941" t="str">
            <v>All</v>
          </cell>
          <cell r="F5941" t="str">
            <v>U</v>
          </cell>
          <cell r="G5941">
            <v>10.800824114300999</v>
          </cell>
        </row>
        <row r="5942">
          <cell r="A5942" t="str">
            <v>Tex_ACO-National-All-U</v>
          </cell>
          <cell r="B5942" t="str">
            <v>Tex_ACO</v>
          </cell>
          <cell r="C5942">
            <v>2015</v>
          </cell>
          <cell r="D5942" t="str">
            <v>National</v>
          </cell>
          <cell r="E5942" t="str">
            <v>All</v>
          </cell>
          <cell r="F5942" t="str">
            <v>U</v>
          </cell>
          <cell r="G5942">
            <v>25.263181372110999</v>
          </cell>
        </row>
        <row r="5943">
          <cell r="A5943" t="str">
            <v>Tex_ACO-National-High Volume-All</v>
          </cell>
          <cell r="B5943" t="str">
            <v>Tex_ACO</v>
          </cell>
          <cell r="C5943">
            <v>2015</v>
          </cell>
          <cell r="D5943" t="str">
            <v>National</v>
          </cell>
          <cell r="E5943" t="str">
            <v>High Volume</v>
          </cell>
          <cell r="F5943" t="str">
            <v>All</v>
          </cell>
          <cell r="G5943">
            <v>0.41390233697899997</v>
          </cell>
        </row>
        <row r="5944">
          <cell r="A5944" t="str">
            <v>Tex_ACO-National-High Volume-All</v>
          </cell>
          <cell r="B5944" t="str">
            <v>Tex_ACO</v>
          </cell>
          <cell r="C5944">
            <v>2015</v>
          </cell>
          <cell r="D5944" t="str">
            <v>National</v>
          </cell>
          <cell r="E5944" t="str">
            <v>High Volume</v>
          </cell>
          <cell r="F5944" t="str">
            <v>All</v>
          </cell>
          <cell r="G5944">
            <v>2.670513765665</v>
          </cell>
        </row>
        <row r="5945">
          <cell r="A5945" t="str">
            <v>Tex_ACO-National-High Volume-R</v>
          </cell>
          <cell r="B5945" t="str">
            <v>Tex_ACO</v>
          </cell>
          <cell r="C5945">
            <v>2015</v>
          </cell>
          <cell r="D5945" t="str">
            <v>National</v>
          </cell>
          <cell r="E5945" t="str">
            <v>High Volume</v>
          </cell>
          <cell r="F5945" t="str">
            <v>R</v>
          </cell>
          <cell r="G5945">
            <v>0.420659032484</v>
          </cell>
        </row>
        <row r="5946">
          <cell r="A5946" t="str">
            <v>Tex_ACO-National-High Volume-R</v>
          </cell>
          <cell r="B5946" t="str">
            <v>Tex_ACO</v>
          </cell>
          <cell r="C5946">
            <v>2015</v>
          </cell>
          <cell r="D5946" t="str">
            <v>National</v>
          </cell>
          <cell r="E5946" t="str">
            <v>High Volume</v>
          </cell>
          <cell r="F5946" t="str">
            <v>R</v>
          </cell>
          <cell r="G5946">
            <v>0.22633767192400001</v>
          </cell>
        </row>
        <row r="5947">
          <cell r="A5947" t="str">
            <v>Tex_ACO-National-High Volume-U</v>
          </cell>
          <cell r="B5947" t="str">
            <v>Tex_ACO</v>
          </cell>
          <cell r="C5947">
            <v>2015</v>
          </cell>
          <cell r="D5947" t="str">
            <v>National</v>
          </cell>
          <cell r="E5947" t="str">
            <v>High Volume</v>
          </cell>
          <cell r="F5947" t="str">
            <v>U</v>
          </cell>
          <cell r="G5947">
            <v>3.5321156404980001</v>
          </cell>
        </row>
        <row r="5948">
          <cell r="A5948" t="str">
            <v>Tex_ACO-National-High Volume-U</v>
          </cell>
          <cell r="B5948" t="str">
            <v>Tex_ACO</v>
          </cell>
          <cell r="C5948">
            <v>2015</v>
          </cell>
          <cell r="D5948" t="str">
            <v>National</v>
          </cell>
          <cell r="E5948" t="str">
            <v>High Volume</v>
          </cell>
          <cell r="F5948" t="str">
            <v>U</v>
          </cell>
          <cell r="G5948">
            <v>8.0838761618970008</v>
          </cell>
        </row>
        <row r="5949">
          <cell r="A5949" t="str">
            <v>Tex_ACO-National-National Strategic-All</v>
          </cell>
          <cell r="B5949" t="str">
            <v>Tex_ACO</v>
          </cell>
          <cell r="C5949">
            <v>2015</v>
          </cell>
          <cell r="D5949" t="str">
            <v>National</v>
          </cell>
          <cell r="E5949" t="str">
            <v>National Strategic</v>
          </cell>
          <cell r="F5949" t="str">
            <v>All</v>
          </cell>
          <cell r="G5949">
            <v>0.149880095923</v>
          </cell>
        </row>
        <row r="5950">
          <cell r="A5950" t="str">
            <v>Tex_ACO-National-National Strategic-All</v>
          </cell>
          <cell r="B5950" t="str">
            <v>Tex_ACO</v>
          </cell>
          <cell r="C5950">
            <v>2015</v>
          </cell>
          <cell r="D5950" t="str">
            <v>National</v>
          </cell>
          <cell r="E5950" t="str">
            <v>National Strategic</v>
          </cell>
          <cell r="F5950" t="str">
            <v>All</v>
          </cell>
          <cell r="G5950">
            <v>23.323892893922999</v>
          </cell>
        </row>
        <row r="5951">
          <cell r="A5951" t="str">
            <v>Tex_ACO-National-National Strategic-R</v>
          </cell>
          <cell r="B5951" t="str">
            <v>Tex_ACO</v>
          </cell>
          <cell r="C5951">
            <v>2015</v>
          </cell>
          <cell r="D5951" t="str">
            <v>National</v>
          </cell>
          <cell r="E5951" t="str">
            <v>National Strategic</v>
          </cell>
          <cell r="F5951" t="str">
            <v>R</v>
          </cell>
          <cell r="G5951">
            <v>0</v>
          </cell>
        </row>
        <row r="5952">
          <cell r="A5952" t="str">
            <v>Tex_ACO-National-National Strategic-R</v>
          </cell>
          <cell r="B5952" t="str">
            <v>Tex_ACO</v>
          </cell>
          <cell r="C5952">
            <v>2015</v>
          </cell>
          <cell r="D5952" t="str">
            <v>National</v>
          </cell>
          <cell r="E5952" t="str">
            <v>National Strategic</v>
          </cell>
          <cell r="F5952" t="str">
            <v>R</v>
          </cell>
          <cell r="G5952">
            <v>7.8112698234159996</v>
          </cell>
        </row>
        <row r="5953">
          <cell r="A5953" t="str">
            <v>Tex_ACO-National-National Strategic-U</v>
          </cell>
          <cell r="B5953" t="str">
            <v>Tex_ACO</v>
          </cell>
          <cell r="C5953">
            <v>2015</v>
          </cell>
          <cell r="D5953" t="str">
            <v>National</v>
          </cell>
          <cell r="E5953" t="str">
            <v>National Strategic</v>
          </cell>
          <cell r="F5953" t="str">
            <v>U</v>
          </cell>
          <cell r="G5953">
            <v>0.66577896138399995</v>
          </cell>
        </row>
        <row r="5954">
          <cell r="A5954" t="str">
            <v>Tex_ACO-National-National Strategic-U</v>
          </cell>
          <cell r="B5954" t="str">
            <v>Tex_ACO</v>
          </cell>
          <cell r="C5954">
            <v>2015</v>
          </cell>
          <cell r="D5954" t="str">
            <v>National</v>
          </cell>
          <cell r="E5954" t="str">
            <v>National Strategic</v>
          </cell>
          <cell r="F5954" t="str">
            <v>U</v>
          </cell>
          <cell r="G5954">
            <v>41.304967233355001</v>
          </cell>
        </row>
        <row r="5955">
          <cell r="A5955" t="str">
            <v>Tex_ACO-National-Regional Connector-All</v>
          </cell>
          <cell r="B5955" t="str">
            <v>Tex_ACO</v>
          </cell>
          <cell r="C5955">
            <v>2015</v>
          </cell>
          <cell r="D5955" t="str">
            <v>National</v>
          </cell>
          <cell r="E5955" t="str">
            <v>Regional Connector</v>
          </cell>
          <cell r="F5955" t="str">
            <v>All</v>
          </cell>
          <cell r="G5955">
            <v>5.9530386740330004</v>
          </cell>
        </row>
        <row r="5956">
          <cell r="A5956" t="str">
            <v>Tex_ACO-National-Regional Connector-All</v>
          </cell>
          <cell r="B5956" t="str">
            <v>Tex_ACO</v>
          </cell>
          <cell r="C5956">
            <v>2015</v>
          </cell>
          <cell r="D5956" t="str">
            <v>National</v>
          </cell>
          <cell r="E5956" t="str">
            <v>Regional Connector</v>
          </cell>
          <cell r="F5956" t="str">
            <v>All</v>
          </cell>
          <cell r="G5956">
            <v>5.4105310129399999</v>
          </cell>
        </row>
        <row r="5957">
          <cell r="A5957" t="str">
            <v>Tex_ACO-National-Regional Connector-R</v>
          </cell>
          <cell r="B5957" t="str">
            <v>Tex_ACO</v>
          </cell>
          <cell r="C5957">
            <v>2015</v>
          </cell>
          <cell r="D5957" t="str">
            <v>National</v>
          </cell>
          <cell r="E5957" t="str">
            <v>Regional Connector</v>
          </cell>
          <cell r="F5957" t="str">
            <v>R</v>
          </cell>
          <cell r="G5957">
            <v>3.187361419068</v>
          </cell>
        </row>
        <row r="5958">
          <cell r="A5958" t="str">
            <v>Tex_ACO-National-Regional Connector-R</v>
          </cell>
          <cell r="B5958" t="str">
            <v>Tex_ACO</v>
          </cell>
          <cell r="C5958">
            <v>2015</v>
          </cell>
          <cell r="D5958" t="str">
            <v>National</v>
          </cell>
          <cell r="E5958" t="str">
            <v>Regional Connector</v>
          </cell>
          <cell r="F5958" t="str">
            <v>R</v>
          </cell>
          <cell r="G5958">
            <v>5.6488921353780004</v>
          </cell>
        </row>
        <row r="5959">
          <cell r="A5959" t="str">
            <v>Tex_ACO-National-Regional Connector-U</v>
          </cell>
          <cell r="B5959" t="str">
            <v>Tex_ACO</v>
          </cell>
          <cell r="C5959">
            <v>2015</v>
          </cell>
          <cell r="D5959" t="str">
            <v>National</v>
          </cell>
          <cell r="E5959" t="str">
            <v>Regional Connector</v>
          </cell>
          <cell r="F5959" t="str">
            <v>U</v>
          </cell>
          <cell r="G5959">
            <v>12.035472972972</v>
          </cell>
        </row>
        <row r="5960">
          <cell r="A5960" t="str">
            <v>Tex_ACO-National-Regional Connector-U</v>
          </cell>
          <cell r="B5960" t="str">
            <v>Tex_ACO</v>
          </cell>
          <cell r="C5960">
            <v>2015</v>
          </cell>
          <cell r="D5960" t="str">
            <v>National</v>
          </cell>
          <cell r="E5960" t="str">
            <v>Regional Connector</v>
          </cell>
          <cell r="F5960" t="str">
            <v>U</v>
          </cell>
          <cell r="G5960">
            <v>14.139802106607</v>
          </cell>
        </row>
        <row r="5961">
          <cell r="A5961" t="str">
            <v>Tex_ACO-National-Regional Distributor-All</v>
          </cell>
          <cell r="B5961" t="str">
            <v>Tex_ACO</v>
          </cell>
          <cell r="C5961">
            <v>2015</v>
          </cell>
          <cell r="D5961" t="str">
            <v>National</v>
          </cell>
          <cell r="E5961" t="str">
            <v>Regional Distributor</v>
          </cell>
          <cell r="F5961" t="str">
            <v>All</v>
          </cell>
          <cell r="G5961">
            <v>7.5944170771749997</v>
          </cell>
        </row>
        <row r="5962">
          <cell r="A5962" t="str">
            <v>Tex_ACO-National-Regional Distributor-All</v>
          </cell>
          <cell r="B5962" t="str">
            <v>Tex_ACO</v>
          </cell>
          <cell r="C5962">
            <v>2015</v>
          </cell>
          <cell r="D5962" t="str">
            <v>National</v>
          </cell>
          <cell r="E5962" t="str">
            <v>Regional Distributor</v>
          </cell>
          <cell r="F5962" t="str">
            <v>All</v>
          </cell>
          <cell r="G5962">
            <v>20.738443235893001</v>
          </cell>
        </row>
        <row r="5963">
          <cell r="A5963" t="str">
            <v>Tex_ACO-National-Regional Distributor-R</v>
          </cell>
          <cell r="B5963" t="str">
            <v>Tex_ACO</v>
          </cell>
          <cell r="C5963">
            <v>2015</v>
          </cell>
          <cell r="D5963" t="str">
            <v>National</v>
          </cell>
          <cell r="E5963" t="str">
            <v>Regional Distributor</v>
          </cell>
          <cell r="F5963" t="str">
            <v>R</v>
          </cell>
          <cell r="G5963">
            <v>3.5677580384669998</v>
          </cell>
        </row>
        <row r="5964">
          <cell r="A5964" t="str">
            <v>Tex_ACO-National-Regional Distributor-R</v>
          </cell>
          <cell r="B5964" t="str">
            <v>Tex_ACO</v>
          </cell>
          <cell r="C5964">
            <v>2015</v>
          </cell>
          <cell r="D5964" t="str">
            <v>National</v>
          </cell>
          <cell r="E5964" t="str">
            <v>Regional Distributor</v>
          </cell>
          <cell r="F5964" t="str">
            <v>R</v>
          </cell>
          <cell r="G5964">
            <v>25.228995578016001</v>
          </cell>
        </row>
        <row r="5965">
          <cell r="A5965" t="str">
            <v>Tex_ACO-National-Regional Distributor-U</v>
          </cell>
          <cell r="B5965" t="str">
            <v>Tex_ACO</v>
          </cell>
          <cell r="C5965">
            <v>2015</v>
          </cell>
          <cell r="D5965" t="str">
            <v>National</v>
          </cell>
          <cell r="E5965" t="str">
            <v>Regional Distributor</v>
          </cell>
          <cell r="F5965" t="str">
            <v>U</v>
          </cell>
          <cell r="G5965">
            <v>24.803954994885</v>
          </cell>
        </row>
        <row r="5966">
          <cell r="A5966" t="str">
            <v>Tex_ACO-National-Regional Distributor-U</v>
          </cell>
          <cell r="B5966" t="str">
            <v>Tex_ACO</v>
          </cell>
          <cell r="C5966">
            <v>2015</v>
          </cell>
          <cell r="D5966" t="str">
            <v>National</v>
          </cell>
          <cell r="E5966" t="str">
            <v>Regional Distributor</v>
          </cell>
          <cell r="F5966" t="str">
            <v>U</v>
          </cell>
          <cell r="G5966">
            <v>34.602649006622002</v>
          </cell>
        </row>
        <row r="5967">
          <cell r="A5967" t="str">
            <v>Tex_ACO-National-Regional Strategic-All</v>
          </cell>
          <cell r="B5967" t="str">
            <v>Tex_ACO</v>
          </cell>
          <cell r="C5967">
            <v>2015</v>
          </cell>
          <cell r="D5967" t="str">
            <v>National</v>
          </cell>
          <cell r="E5967" t="str">
            <v>Regional Strategic</v>
          </cell>
          <cell r="F5967" t="str">
            <v>All</v>
          </cell>
          <cell r="G5967">
            <v>7.539423346085</v>
          </cell>
        </row>
        <row r="5968">
          <cell r="A5968" t="str">
            <v>Tex_ACO-National-Regional Strategic-All</v>
          </cell>
          <cell r="B5968" t="str">
            <v>Tex_ACO</v>
          </cell>
          <cell r="C5968">
            <v>2015</v>
          </cell>
          <cell r="D5968" t="str">
            <v>National</v>
          </cell>
          <cell r="E5968" t="str">
            <v>Regional Strategic</v>
          </cell>
          <cell r="F5968" t="str">
            <v>All</v>
          </cell>
          <cell r="G5968">
            <v>15.695343817452001</v>
          </cell>
        </row>
        <row r="5969">
          <cell r="A5969" t="str">
            <v>Tex_ACO-National-Regional Strategic-R</v>
          </cell>
          <cell r="B5969" t="str">
            <v>Tex_ACO</v>
          </cell>
          <cell r="C5969">
            <v>2015</v>
          </cell>
          <cell r="D5969" t="str">
            <v>National</v>
          </cell>
          <cell r="E5969" t="str">
            <v>Regional Strategic</v>
          </cell>
          <cell r="F5969" t="str">
            <v>R</v>
          </cell>
          <cell r="G5969">
            <v>4.0482342807920002</v>
          </cell>
        </row>
        <row r="5970">
          <cell r="A5970" t="str">
            <v>Tex_ACO-National-Regional Strategic-R</v>
          </cell>
          <cell r="B5970" t="str">
            <v>Tex_ACO</v>
          </cell>
          <cell r="C5970">
            <v>2015</v>
          </cell>
          <cell r="D5970" t="str">
            <v>National</v>
          </cell>
          <cell r="E5970" t="str">
            <v>Regional Strategic</v>
          </cell>
          <cell r="F5970" t="str">
            <v>R</v>
          </cell>
          <cell r="G5970">
            <v>6.8605307735740002</v>
          </cell>
        </row>
        <row r="5971">
          <cell r="A5971" t="str">
            <v>Tex_ACO-National-Regional Strategic-U</v>
          </cell>
          <cell r="B5971" t="str">
            <v>Tex_ACO</v>
          </cell>
          <cell r="C5971">
            <v>2015</v>
          </cell>
          <cell r="D5971" t="str">
            <v>National</v>
          </cell>
          <cell r="E5971" t="str">
            <v>Regional Strategic</v>
          </cell>
          <cell r="F5971" t="str">
            <v>U</v>
          </cell>
          <cell r="G5971">
            <v>15.71710851309</v>
          </cell>
        </row>
        <row r="5972">
          <cell r="A5972" t="str">
            <v>Tex_ACO-National-Regional Strategic-U</v>
          </cell>
          <cell r="B5972" t="str">
            <v>Tex_ACO</v>
          </cell>
          <cell r="C5972">
            <v>2015</v>
          </cell>
          <cell r="D5972" t="str">
            <v>National</v>
          </cell>
          <cell r="E5972" t="str">
            <v>Regional Strategic</v>
          </cell>
          <cell r="F5972" t="str">
            <v>U</v>
          </cell>
          <cell r="G5972">
            <v>29.395445134574999</v>
          </cell>
        </row>
        <row r="5973">
          <cell r="A5973" t="str">
            <v>Tex_ACO-NELSON-All-All</v>
          </cell>
          <cell r="B5973" t="str">
            <v>Tex_ACO</v>
          </cell>
          <cell r="C5973">
            <v>2015</v>
          </cell>
          <cell r="D5973" t="str">
            <v>NELSON</v>
          </cell>
          <cell r="E5973" t="str">
            <v>All</v>
          </cell>
          <cell r="F5973" t="str">
            <v>All</v>
          </cell>
          <cell r="G5973">
            <v>21.693121693121</v>
          </cell>
        </row>
        <row r="5974">
          <cell r="A5974" t="str">
            <v>Tex_ACO-NELSON-All-R</v>
          </cell>
          <cell r="B5974" t="str">
            <v>Tex_ACO</v>
          </cell>
          <cell r="C5974">
            <v>2015</v>
          </cell>
          <cell r="D5974" t="str">
            <v>NELSON</v>
          </cell>
          <cell r="E5974" t="str">
            <v>All</v>
          </cell>
          <cell r="F5974" t="str">
            <v>R</v>
          </cell>
          <cell r="G5974">
            <v>2.5774932614549999</v>
          </cell>
        </row>
        <row r="5975">
          <cell r="A5975" t="str">
            <v>Tex_ACO-NELSON-All-U</v>
          </cell>
          <cell r="B5975" t="str">
            <v>Tex_ACO</v>
          </cell>
          <cell r="C5975">
            <v>2015</v>
          </cell>
          <cell r="D5975" t="str">
            <v>NELSON</v>
          </cell>
          <cell r="E5975" t="str">
            <v>All</v>
          </cell>
          <cell r="F5975" t="str">
            <v>U</v>
          </cell>
          <cell r="G5975">
            <v>33.907056798623003</v>
          </cell>
        </row>
        <row r="5976">
          <cell r="A5976" t="str">
            <v>Tex_ACO-NELSON-Regional Connector-All</v>
          </cell>
          <cell r="B5976" t="str">
            <v>Tex_ACO</v>
          </cell>
          <cell r="C5976">
            <v>2015</v>
          </cell>
          <cell r="D5976" t="str">
            <v>NELSON</v>
          </cell>
          <cell r="E5976" t="str">
            <v>Regional Connector</v>
          </cell>
          <cell r="F5976" t="str">
            <v>All</v>
          </cell>
          <cell r="G5976">
            <v>30.789473684210002</v>
          </cell>
        </row>
        <row r="5977">
          <cell r="A5977" t="str">
            <v>Tex_ACO-NELSON-Regional Connector-R</v>
          </cell>
          <cell r="B5977" t="str">
            <v>Tex_ACO</v>
          </cell>
          <cell r="C5977">
            <v>2015</v>
          </cell>
          <cell r="D5977" t="str">
            <v>NELSON</v>
          </cell>
          <cell r="E5977" t="str">
            <v>Regional Connector</v>
          </cell>
          <cell r="F5977" t="str">
            <v>R</v>
          </cell>
          <cell r="G5977">
            <v>0.68306010928899996</v>
          </cell>
        </row>
        <row r="5978">
          <cell r="A5978" t="str">
            <v>Tex_ACO-NELSON-Regional Connector-U</v>
          </cell>
          <cell r="B5978" t="str">
            <v>Tex_ACO</v>
          </cell>
          <cell r="C5978">
            <v>2015</v>
          </cell>
          <cell r="D5978" t="str">
            <v>NELSON</v>
          </cell>
          <cell r="E5978" t="str">
            <v>Regional Connector</v>
          </cell>
          <cell r="F5978" t="str">
            <v>U</v>
          </cell>
          <cell r="G5978">
            <v>25</v>
          </cell>
        </row>
        <row r="5979">
          <cell r="A5979" t="str">
            <v>Tex_ACO-NELSON-Regional Distributor-All</v>
          </cell>
          <cell r="B5979" t="str">
            <v>Tex_ACO</v>
          </cell>
          <cell r="C5979">
            <v>2015</v>
          </cell>
          <cell r="D5979" t="str">
            <v>NELSON</v>
          </cell>
          <cell r="E5979" t="str">
            <v>Regional Distributor</v>
          </cell>
          <cell r="F5979" t="str">
            <v>All</v>
          </cell>
          <cell r="G5979">
            <v>14.791242362525001</v>
          </cell>
        </row>
        <row r="5980">
          <cell r="A5980" t="str">
            <v>Tex_ACO-NELSON-Regional Distributor-R</v>
          </cell>
          <cell r="B5980" t="str">
            <v>Tex_ACO</v>
          </cell>
          <cell r="C5980">
            <v>2015</v>
          </cell>
          <cell r="D5980" t="str">
            <v>NELSON</v>
          </cell>
          <cell r="E5980" t="str">
            <v>Regional Distributor</v>
          </cell>
          <cell r="F5980" t="str">
            <v>R</v>
          </cell>
          <cell r="G5980">
            <v>2.1244309559930001</v>
          </cell>
        </row>
        <row r="5981">
          <cell r="A5981" t="str">
            <v>Tex_ACO-NELSON-Regional Distributor-U</v>
          </cell>
          <cell r="B5981" t="str">
            <v>Tex_ACO</v>
          </cell>
          <cell r="C5981">
            <v>2015</v>
          </cell>
          <cell r="D5981" t="str">
            <v>NELSON</v>
          </cell>
          <cell r="E5981" t="str">
            <v>Regional Distributor</v>
          </cell>
          <cell r="F5981" t="str">
            <v>U</v>
          </cell>
          <cell r="G5981">
            <v>24.071207430339999</v>
          </cell>
        </row>
        <row r="5982">
          <cell r="A5982" t="str">
            <v>Tex_ACO-NELSON-Regional Strategic-All</v>
          </cell>
          <cell r="B5982" t="str">
            <v>Tex_ACO</v>
          </cell>
          <cell r="C5982">
            <v>2015</v>
          </cell>
          <cell r="D5982" t="str">
            <v>NELSON</v>
          </cell>
          <cell r="E5982" t="str">
            <v>Regional Strategic</v>
          </cell>
          <cell r="F5982" t="str">
            <v>All</v>
          </cell>
          <cell r="G5982">
            <v>25.118724559023001</v>
          </cell>
        </row>
        <row r="5983">
          <cell r="A5983" t="str">
            <v>Tex_ACO-NELSON-Regional Strategic-R</v>
          </cell>
          <cell r="B5983" t="str">
            <v>Tex_ACO</v>
          </cell>
          <cell r="C5983">
            <v>2015</v>
          </cell>
          <cell r="D5983" t="str">
            <v>NELSON</v>
          </cell>
          <cell r="E5983" t="str">
            <v>Regional Strategic</v>
          </cell>
          <cell r="F5983" t="str">
            <v>R</v>
          </cell>
          <cell r="G5983">
            <v>3.582554517133</v>
          </cell>
        </row>
        <row r="5984">
          <cell r="A5984" t="str">
            <v>Tex_ACO-NELSON-Regional Strategic-U</v>
          </cell>
          <cell r="B5984" t="str">
            <v>Tex_ACO</v>
          </cell>
          <cell r="C5984">
            <v>2015</v>
          </cell>
          <cell r="D5984" t="str">
            <v>NELSON</v>
          </cell>
          <cell r="E5984" t="str">
            <v>Regional Strategic</v>
          </cell>
          <cell r="F5984" t="str">
            <v>U</v>
          </cell>
          <cell r="G5984">
            <v>37.800480769229999</v>
          </cell>
        </row>
        <row r="5985">
          <cell r="A5985" t="str">
            <v>Tex_ACO-NORTHLAND-All-All</v>
          </cell>
          <cell r="B5985" t="str">
            <v>Tex_ACO</v>
          </cell>
          <cell r="C5985">
            <v>2015</v>
          </cell>
          <cell r="D5985" t="str">
            <v>NORTHLAND</v>
          </cell>
          <cell r="E5985" t="str">
            <v>All</v>
          </cell>
          <cell r="F5985" t="str">
            <v>All</v>
          </cell>
          <cell r="G5985">
            <v>28.248200205690001</v>
          </cell>
        </row>
        <row r="5986">
          <cell r="A5986" t="str">
            <v>Tex_ACO-NORTHLAND-All-R</v>
          </cell>
          <cell r="B5986" t="str">
            <v>Tex_ACO</v>
          </cell>
          <cell r="C5986">
            <v>2015</v>
          </cell>
          <cell r="D5986" t="str">
            <v>NORTHLAND</v>
          </cell>
          <cell r="E5986" t="str">
            <v>All</v>
          </cell>
          <cell r="F5986" t="str">
            <v>R</v>
          </cell>
          <cell r="G5986">
            <v>22.691182615963001</v>
          </cell>
        </row>
        <row r="5987">
          <cell r="A5987" t="str">
            <v>Tex_ACO-NORTHLAND-All-U</v>
          </cell>
          <cell r="B5987" t="str">
            <v>Tex_ACO</v>
          </cell>
          <cell r="C5987">
            <v>2015</v>
          </cell>
          <cell r="D5987" t="str">
            <v>NORTHLAND</v>
          </cell>
          <cell r="E5987" t="str">
            <v>All</v>
          </cell>
          <cell r="F5987" t="str">
            <v>U</v>
          </cell>
          <cell r="G5987">
            <v>27.150063051701999</v>
          </cell>
        </row>
        <row r="5988">
          <cell r="A5988" t="str">
            <v>Tex_ACO-NORTHLAND-National Strategic-All</v>
          </cell>
          <cell r="B5988" t="str">
            <v>Tex_ACO</v>
          </cell>
          <cell r="C5988">
            <v>2015</v>
          </cell>
          <cell r="D5988" t="str">
            <v>NORTHLAND</v>
          </cell>
          <cell r="E5988" t="str">
            <v>National Strategic</v>
          </cell>
          <cell r="F5988" t="str">
            <v>All</v>
          </cell>
          <cell r="G5988">
            <v>21.670305676855001</v>
          </cell>
        </row>
        <row r="5989">
          <cell r="A5989" t="str">
            <v>Tex_ACO-NORTHLAND-National Strategic-R</v>
          </cell>
          <cell r="B5989" t="str">
            <v>Tex_ACO</v>
          </cell>
          <cell r="C5989">
            <v>2015</v>
          </cell>
          <cell r="D5989" t="str">
            <v>NORTHLAND</v>
          </cell>
          <cell r="E5989" t="str">
            <v>National Strategic</v>
          </cell>
          <cell r="F5989" t="str">
            <v>R</v>
          </cell>
          <cell r="G5989">
            <v>12.657342657341999</v>
          </cell>
        </row>
        <row r="5990">
          <cell r="A5990" t="str">
            <v>Tex_ACO-NORTHLAND-National Strategic-U</v>
          </cell>
          <cell r="B5990" t="str">
            <v>Tex_ACO</v>
          </cell>
          <cell r="C5990">
            <v>2015</v>
          </cell>
          <cell r="D5990" t="str">
            <v>NORTHLAND</v>
          </cell>
          <cell r="E5990" t="str">
            <v>National Strategic</v>
          </cell>
          <cell r="F5990" t="str">
            <v>U</v>
          </cell>
          <cell r="G5990">
            <v>45.895522388059</v>
          </cell>
        </row>
        <row r="5991">
          <cell r="A5991" t="str">
            <v>Tex_ACO-NORTHLAND-Regional Distributor-All</v>
          </cell>
          <cell r="B5991" t="str">
            <v>Tex_ACO</v>
          </cell>
          <cell r="C5991">
            <v>2015</v>
          </cell>
          <cell r="D5991" t="str">
            <v>NORTHLAND</v>
          </cell>
          <cell r="E5991" t="str">
            <v>Regional Distributor</v>
          </cell>
          <cell r="F5991" t="str">
            <v>All</v>
          </cell>
          <cell r="G5991">
            <v>30.760244428467999</v>
          </cell>
        </row>
        <row r="5992">
          <cell r="A5992" t="str">
            <v>Tex_ACO-NORTHLAND-Regional Distributor-R</v>
          </cell>
          <cell r="B5992" t="str">
            <v>Tex_ACO</v>
          </cell>
          <cell r="C5992">
            <v>2015</v>
          </cell>
          <cell r="D5992" t="str">
            <v>NORTHLAND</v>
          </cell>
          <cell r="E5992" t="str">
            <v>Regional Distributor</v>
          </cell>
          <cell r="F5992" t="str">
            <v>R</v>
          </cell>
          <cell r="G5992">
            <v>28.281662269129001</v>
          </cell>
        </row>
        <row r="5993">
          <cell r="A5993" t="str">
            <v>Tex_ACO-NORTHLAND-Regional Distributor-U</v>
          </cell>
          <cell r="B5993" t="str">
            <v>Tex_ACO</v>
          </cell>
          <cell r="C5993">
            <v>2015</v>
          </cell>
          <cell r="D5993" t="str">
            <v>NORTHLAND</v>
          </cell>
          <cell r="E5993" t="str">
            <v>Regional Distributor</v>
          </cell>
          <cell r="F5993" t="str">
            <v>U</v>
          </cell>
          <cell r="G5993">
            <v>24.664296998419999</v>
          </cell>
        </row>
        <row r="5994">
          <cell r="A5994" t="str">
            <v>Tex_ACO-NORTHLAND-Regional Strategic-All</v>
          </cell>
          <cell r="B5994" t="str">
            <v>Tex_ACO</v>
          </cell>
          <cell r="C5994">
            <v>2015</v>
          </cell>
          <cell r="D5994" t="str">
            <v>NORTHLAND</v>
          </cell>
          <cell r="E5994" t="str">
            <v>Regional Strategic</v>
          </cell>
          <cell r="F5994" t="str">
            <v>All</v>
          </cell>
          <cell r="G5994">
            <v>26.826568265681999</v>
          </cell>
        </row>
        <row r="5995">
          <cell r="A5995" t="str">
            <v>Tex_ACO-NORTHLAND-Regional Strategic-R</v>
          </cell>
          <cell r="B5995" t="str">
            <v>Tex_ACO</v>
          </cell>
          <cell r="C5995">
            <v>2015</v>
          </cell>
          <cell r="D5995" t="str">
            <v>NORTHLAND</v>
          </cell>
          <cell r="E5995" t="str">
            <v>Regional Strategic</v>
          </cell>
          <cell r="F5995" t="str">
            <v>R</v>
          </cell>
          <cell r="G5995">
            <v>14.66049382716</v>
          </cell>
        </row>
        <row r="5996">
          <cell r="A5996" t="str">
            <v>Tex_ACO-NORTHLAND-Regional Strategic-U</v>
          </cell>
          <cell r="B5996" t="str">
            <v>Tex_ACO</v>
          </cell>
          <cell r="C5996">
            <v>2015</v>
          </cell>
          <cell r="D5996" t="str">
            <v>NORTHLAND</v>
          </cell>
          <cell r="E5996" t="str">
            <v>Regional Strategic</v>
          </cell>
          <cell r="F5996" t="str">
            <v>U</v>
          </cell>
          <cell r="G5996">
            <v>25.945683802133001</v>
          </cell>
        </row>
        <row r="5997">
          <cell r="A5997" t="str">
            <v>Tex_ACO-NTH CANTERBURY-All-All</v>
          </cell>
          <cell r="B5997" t="str">
            <v>Tex_ACO</v>
          </cell>
          <cell r="C5997">
            <v>2015</v>
          </cell>
          <cell r="D5997" t="str">
            <v>NTH CANTERBURY</v>
          </cell>
          <cell r="E5997" t="str">
            <v>All</v>
          </cell>
          <cell r="F5997" t="str">
            <v>All</v>
          </cell>
          <cell r="G5997">
            <v>11.126490630323</v>
          </cell>
        </row>
        <row r="5998">
          <cell r="A5998" t="str">
            <v>Tex_ACO-NTH CANTERBURY-All-R</v>
          </cell>
          <cell r="B5998" t="str">
            <v>Tex_ACO</v>
          </cell>
          <cell r="C5998">
            <v>2015</v>
          </cell>
          <cell r="D5998" t="str">
            <v>NTH CANTERBURY</v>
          </cell>
          <cell r="E5998" t="str">
            <v>All</v>
          </cell>
          <cell r="F5998" t="str">
            <v>R</v>
          </cell>
          <cell r="G5998">
            <v>4.1706341649200001</v>
          </cell>
        </row>
        <row r="5999">
          <cell r="A5999" t="str">
            <v>Tex_ACO-NTH CANTERBURY-All-U</v>
          </cell>
          <cell r="B5999" t="str">
            <v>Tex_ACO</v>
          </cell>
          <cell r="C5999">
            <v>2015</v>
          </cell>
          <cell r="D5999" t="str">
            <v>NTH CANTERBURY</v>
          </cell>
          <cell r="E5999" t="str">
            <v>All</v>
          </cell>
          <cell r="F5999" t="str">
            <v>U</v>
          </cell>
          <cell r="G5999">
            <v>11.887518388593</v>
          </cell>
        </row>
        <row r="6000">
          <cell r="A6000" t="str">
            <v>Tex_ACO-NTH CANTERBURY-High Volume-All</v>
          </cell>
          <cell r="B6000" t="str">
            <v>Tex_ACO</v>
          </cell>
          <cell r="C6000">
            <v>2015</v>
          </cell>
          <cell r="D6000" t="str">
            <v>NTH CANTERBURY</v>
          </cell>
          <cell r="E6000" t="str">
            <v>High Volume</v>
          </cell>
          <cell r="F6000" t="str">
            <v>All</v>
          </cell>
          <cell r="G6000">
            <v>5.8721008178030001</v>
          </cell>
        </row>
        <row r="6001">
          <cell r="A6001" t="str">
            <v>Tex_ACO-NTH CANTERBURY-High Volume-R</v>
          </cell>
          <cell r="B6001" t="str">
            <v>Tex_ACO</v>
          </cell>
          <cell r="C6001">
            <v>2015</v>
          </cell>
          <cell r="D6001" t="str">
            <v>NTH CANTERBURY</v>
          </cell>
          <cell r="E6001" t="str">
            <v>High Volume</v>
          </cell>
          <cell r="F6001" t="str">
            <v>R</v>
          </cell>
          <cell r="G6001">
            <v>9.4732853352999996E-2</v>
          </cell>
        </row>
        <row r="6002">
          <cell r="A6002" t="str">
            <v>Tex_ACO-NTH CANTERBURY-High Volume-U</v>
          </cell>
          <cell r="B6002" t="str">
            <v>Tex_ACO</v>
          </cell>
          <cell r="C6002">
            <v>2015</v>
          </cell>
          <cell r="D6002" t="str">
            <v>NTH CANTERBURY</v>
          </cell>
          <cell r="E6002" t="str">
            <v>High Volume</v>
          </cell>
          <cell r="F6002" t="str">
            <v>U</v>
          </cell>
          <cell r="G6002">
            <v>7.8423236514520003</v>
          </cell>
        </row>
        <row r="6003">
          <cell r="A6003" t="str">
            <v>Tex_ACO-NTH CANTERBURY-National Strategic-All</v>
          </cell>
          <cell r="B6003" t="str">
            <v>Tex_ACO</v>
          </cell>
          <cell r="C6003">
            <v>2015</v>
          </cell>
          <cell r="D6003" t="str">
            <v>NTH CANTERBURY</v>
          </cell>
          <cell r="E6003" t="str">
            <v>National Strategic</v>
          </cell>
          <cell r="F6003" t="str">
            <v>All</v>
          </cell>
          <cell r="G6003">
            <v>18.162020905923001</v>
          </cell>
        </row>
        <row r="6004">
          <cell r="A6004" t="str">
            <v>Tex_ACO-NTH CANTERBURY-National Strategic-R</v>
          </cell>
          <cell r="B6004" t="str">
            <v>Tex_ACO</v>
          </cell>
          <cell r="C6004">
            <v>2015</v>
          </cell>
          <cell r="D6004" t="str">
            <v>NTH CANTERBURY</v>
          </cell>
          <cell r="E6004" t="str">
            <v>National Strategic</v>
          </cell>
          <cell r="F6004" t="str">
            <v>R</v>
          </cell>
          <cell r="G6004">
            <v>12.874251497005</v>
          </cell>
        </row>
        <row r="6005">
          <cell r="A6005" t="str">
            <v>Tex_ACO-NTH CANTERBURY-National Strategic-U</v>
          </cell>
          <cell r="B6005" t="str">
            <v>Tex_ACO</v>
          </cell>
          <cell r="C6005">
            <v>2015</v>
          </cell>
          <cell r="D6005" t="str">
            <v>NTH CANTERBURY</v>
          </cell>
          <cell r="E6005" t="str">
            <v>National Strategic</v>
          </cell>
          <cell r="F6005" t="str">
            <v>U</v>
          </cell>
          <cell r="G6005">
            <v>15.441890579475</v>
          </cell>
        </row>
        <row r="6006">
          <cell r="A6006" t="str">
            <v>Tex_ACO-NTH CANTERBURY-Regional Connector-All</v>
          </cell>
          <cell r="B6006" t="str">
            <v>Tex_ACO</v>
          </cell>
          <cell r="C6006">
            <v>2015</v>
          </cell>
          <cell r="D6006" t="str">
            <v>NTH CANTERBURY</v>
          </cell>
          <cell r="E6006" t="str">
            <v>Regional Connector</v>
          </cell>
          <cell r="F6006" t="str">
            <v>All</v>
          </cell>
          <cell r="G6006">
            <v>11.23013130615</v>
          </cell>
        </row>
        <row r="6007">
          <cell r="A6007" t="str">
            <v>Tex_ACO-NTH CANTERBURY-Regional Connector-R</v>
          </cell>
          <cell r="B6007" t="str">
            <v>Tex_ACO</v>
          </cell>
          <cell r="C6007">
            <v>2015</v>
          </cell>
          <cell r="D6007" t="str">
            <v>NTH CANTERBURY</v>
          </cell>
          <cell r="E6007" t="str">
            <v>Regional Connector</v>
          </cell>
          <cell r="F6007" t="str">
            <v>R</v>
          </cell>
          <cell r="G6007">
            <v>2.3182297154890001</v>
          </cell>
        </row>
        <row r="6008">
          <cell r="A6008" t="str">
            <v>Tex_ACO-NTH CANTERBURY-Regional Connector-U</v>
          </cell>
          <cell r="B6008" t="str">
            <v>Tex_ACO</v>
          </cell>
          <cell r="C6008">
            <v>2015</v>
          </cell>
          <cell r="D6008" t="str">
            <v>NTH CANTERBURY</v>
          </cell>
          <cell r="E6008" t="str">
            <v>Regional Connector</v>
          </cell>
          <cell r="F6008" t="str">
            <v>U</v>
          </cell>
          <cell r="G6008">
            <v>20.883534136546</v>
          </cell>
        </row>
        <row r="6009">
          <cell r="A6009" t="str">
            <v>Tex_ACO-NTH CANTERBURY-Regional Distributor-All</v>
          </cell>
          <cell r="B6009" t="str">
            <v>Tex_ACO</v>
          </cell>
          <cell r="C6009">
            <v>2015</v>
          </cell>
          <cell r="D6009" t="str">
            <v>NTH CANTERBURY</v>
          </cell>
          <cell r="E6009" t="str">
            <v>Regional Distributor</v>
          </cell>
          <cell r="F6009" t="str">
            <v>All</v>
          </cell>
          <cell r="G6009">
            <v>47.5</v>
          </cell>
        </row>
        <row r="6010">
          <cell r="A6010" t="str">
            <v>Tex_ACO-NTH CANTERBURY-Regional Distributor-R</v>
          </cell>
          <cell r="B6010" t="str">
            <v>Tex_ACO</v>
          </cell>
          <cell r="C6010">
            <v>2015</v>
          </cell>
          <cell r="D6010" t="str">
            <v>NTH CANTERBURY</v>
          </cell>
          <cell r="E6010" t="str">
            <v>Regional Distributor</v>
          </cell>
          <cell r="F6010" t="str">
            <v>R</v>
          </cell>
          <cell r="G6010">
            <v>2.7777777777770001</v>
          </cell>
        </row>
        <row r="6011">
          <cell r="A6011" t="str">
            <v>Tex_ACO-NTH CANTERBURY-Regional Distributor-U</v>
          </cell>
          <cell r="B6011" t="str">
            <v>Tex_ACO</v>
          </cell>
          <cell r="C6011">
            <v>2015</v>
          </cell>
          <cell r="D6011" t="str">
            <v>NTH CANTERBURY</v>
          </cell>
          <cell r="E6011" t="str">
            <v>Regional Distributor</v>
          </cell>
          <cell r="F6011" t="str">
            <v>U</v>
          </cell>
          <cell r="G6011">
            <v>33.59375</v>
          </cell>
        </row>
        <row r="6012">
          <cell r="A6012" t="str">
            <v>Tex_ACO-NTH CANTERBURY-Regional Strategic-All</v>
          </cell>
          <cell r="B6012" t="str">
            <v>Tex_ACO</v>
          </cell>
          <cell r="C6012">
            <v>2015</v>
          </cell>
          <cell r="D6012" t="str">
            <v>NTH CANTERBURY</v>
          </cell>
          <cell r="E6012" t="str">
            <v>Regional Strategic</v>
          </cell>
          <cell r="F6012" t="str">
            <v>All</v>
          </cell>
          <cell r="G6012">
            <v>17.448979591836</v>
          </cell>
        </row>
        <row r="6013">
          <cell r="A6013" t="str">
            <v>Tex_ACO-NTH CANTERBURY-Regional Strategic-R</v>
          </cell>
          <cell r="B6013" t="str">
            <v>Tex_ACO</v>
          </cell>
          <cell r="C6013">
            <v>2015</v>
          </cell>
          <cell r="D6013" t="str">
            <v>NTH CANTERBURY</v>
          </cell>
          <cell r="E6013" t="str">
            <v>Regional Strategic</v>
          </cell>
          <cell r="F6013" t="str">
            <v>R</v>
          </cell>
          <cell r="G6013">
            <v>0</v>
          </cell>
        </row>
        <row r="6014">
          <cell r="A6014" t="str">
            <v>Tex_ACO-NTH CANTERBURY-Regional Strategic-U</v>
          </cell>
          <cell r="B6014" t="str">
            <v>Tex_ACO</v>
          </cell>
          <cell r="C6014">
            <v>2015</v>
          </cell>
          <cell r="D6014" t="str">
            <v>NTH CANTERBURY</v>
          </cell>
          <cell r="E6014" t="str">
            <v>Regional Strategic</v>
          </cell>
          <cell r="F6014" t="str">
            <v>U</v>
          </cell>
          <cell r="G6014">
            <v>19.125683060109001</v>
          </cell>
        </row>
        <row r="6015">
          <cell r="A6015" t="str">
            <v>Tex_ACO-OTAGO CENTRAL-All-All</v>
          </cell>
          <cell r="B6015" t="str">
            <v>Tex_ACO</v>
          </cell>
          <cell r="C6015">
            <v>2015</v>
          </cell>
          <cell r="D6015" t="str">
            <v>OTAGO CENTRAL</v>
          </cell>
          <cell r="E6015" t="str">
            <v>All</v>
          </cell>
          <cell r="F6015" t="str">
            <v>All</v>
          </cell>
          <cell r="G6015">
            <v>54.591836734692997</v>
          </cell>
        </row>
        <row r="6016">
          <cell r="A6016" t="str">
            <v>Tex_ACO-OTAGO CENTRAL-All-R</v>
          </cell>
          <cell r="B6016" t="str">
            <v>Tex_ACO</v>
          </cell>
          <cell r="C6016">
            <v>2015</v>
          </cell>
          <cell r="D6016" t="str">
            <v>OTAGO CENTRAL</v>
          </cell>
          <cell r="E6016" t="str">
            <v>All</v>
          </cell>
          <cell r="F6016" t="str">
            <v>R</v>
          </cell>
          <cell r="G6016">
            <v>2.5423728813549999</v>
          </cell>
        </row>
        <row r="6017">
          <cell r="A6017" t="str">
            <v>Tex_ACO-OTAGO CENTRAL-All-U</v>
          </cell>
          <cell r="B6017" t="str">
            <v>Tex_ACO</v>
          </cell>
          <cell r="C6017">
            <v>2015</v>
          </cell>
          <cell r="D6017" t="str">
            <v>OTAGO CENTRAL</v>
          </cell>
          <cell r="E6017" t="str">
            <v>All</v>
          </cell>
          <cell r="F6017" t="str">
            <v>U</v>
          </cell>
          <cell r="G6017">
            <v>34.106728538283001</v>
          </cell>
        </row>
        <row r="6018">
          <cell r="A6018" t="str">
            <v>Tex_ACO-OTAGO CENTRAL-Regional Connector-All</v>
          </cell>
          <cell r="B6018" t="str">
            <v>Tex_ACO</v>
          </cell>
          <cell r="C6018">
            <v>2015</v>
          </cell>
          <cell r="D6018" t="str">
            <v>OTAGO CENTRAL</v>
          </cell>
          <cell r="E6018" t="str">
            <v>Regional Connector</v>
          </cell>
          <cell r="F6018" t="str">
            <v>All</v>
          </cell>
          <cell r="G6018">
            <v>42.964071856286999</v>
          </cell>
        </row>
        <row r="6019">
          <cell r="A6019" t="str">
            <v>Tex_ACO-OTAGO CENTRAL-Regional Connector-R</v>
          </cell>
          <cell r="B6019" t="str">
            <v>Tex_ACO</v>
          </cell>
          <cell r="C6019">
            <v>2015</v>
          </cell>
          <cell r="D6019" t="str">
            <v>OTAGO CENTRAL</v>
          </cell>
          <cell r="E6019" t="str">
            <v>Regional Connector</v>
          </cell>
          <cell r="F6019" t="str">
            <v>R</v>
          </cell>
          <cell r="G6019">
            <v>1.785714285714</v>
          </cell>
        </row>
        <row r="6020">
          <cell r="A6020" t="str">
            <v>Tex_ACO-OTAGO CENTRAL-Regional Connector-U</v>
          </cell>
          <cell r="B6020" t="str">
            <v>Tex_ACO</v>
          </cell>
          <cell r="C6020">
            <v>2015</v>
          </cell>
          <cell r="D6020" t="str">
            <v>OTAGO CENTRAL</v>
          </cell>
          <cell r="E6020" t="str">
            <v>Regional Connector</v>
          </cell>
          <cell r="F6020" t="str">
            <v>U</v>
          </cell>
          <cell r="G6020">
            <v>46.4</v>
          </cell>
        </row>
        <row r="6021">
          <cell r="A6021" t="str">
            <v>Tex_ACO-OTAGO CENTRAL-Regional Distributor-All</v>
          </cell>
          <cell r="B6021" t="str">
            <v>Tex_ACO</v>
          </cell>
          <cell r="C6021">
            <v>2015</v>
          </cell>
          <cell r="D6021" t="str">
            <v>OTAGO CENTRAL</v>
          </cell>
          <cell r="E6021" t="str">
            <v>Regional Distributor</v>
          </cell>
          <cell r="F6021" t="str">
            <v>All</v>
          </cell>
          <cell r="G6021">
            <v>48.837209302325</v>
          </cell>
        </row>
        <row r="6022">
          <cell r="A6022" t="str">
            <v>Tex_ACO-OTAGO CENTRAL-Regional Distributor-U</v>
          </cell>
          <cell r="B6022" t="str">
            <v>Tex_ACO</v>
          </cell>
          <cell r="C6022">
            <v>2015</v>
          </cell>
          <cell r="D6022" t="str">
            <v>OTAGO CENTRAL</v>
          </cell>
          <cell r="E6022" t="str">
            <v>Regional Distributor</v>
          </cell>
          <cell r="F6022" t="str">
            <v>U</v>
          </cell>
          <cell r="G6022">
            <v>25.290697674417999</v>
          </cell>
        </row>
        <row r="6023">
          <cell r="A6023" t="str">
            <v>Tex_ACO-OTAGO CENTRAL-Regional Strategic-All</v>
          </cell>
          <cell r="B6023" t="str">
            <v>Tex_ACO</v>
          </cell>
          <cell r="C6023">
            <v>2015</v>
          </cell>
          <cell r="D6023" t="str">
            <v>OTAGO CENTRAL</v>
          </cell>
          <cell r="E6023" t="str">
            <v>Regional Strategic</v>
          </cell>
          <cell r="F6023" t="str">
            <v>All</v>
          </cell>
          <cell r="G6023">
            <v>64.873417721517995</v>
          </cell>
        </row>
        <row r="6024">
          <cell r="A6024" t="str">
            <v>Tex_ACO-OTAGO CENTRAL-Regional Strategic-R</v>
          </cell>
          <cell r="B6024" t="str">
            <v>Tex_ACO</v>
          </cell>
          <cell r="C6024">
            <v>2015</v>
          </cell>
          <cell r="D6024" t="str">
            <v>OTAGO CENTRAL</v>
          </cell>
          <cell r="E6024" t="str">
            <v>Regional Strategic</v>
          </cell>
          <cell r="F6024" t="str">
            <v>R</v>
          </cell>
          <cell r="G6024">
            <v>0</v>
          </cell>
        </row>
        <row r="6025">
          <cell r="A6025" t="str">
            <v>Tex_ACO-OTAGO CENTRAL-Regional Strategic-U</v>
          </cell>
          <cell r="B6025" t="str">
            <v>Tex_ACO</v>
          </cell>
          <cell r="C6025">
            <v>2015</v>
          </cell>
          <cell r="D6025" t="str">
            <v>OTAGO CENTRAL</v>
          </cell>
          <cell r="E6025" t="str">
            <v>Regional Strategic</v>
          </cell>
          <cell r="F6025" t="str">
            <v>U</v>
          </cell>
          <cell r="G6025">
            <v>30.568181818180999</v>
          </cell>
        </row>
        <row r="6026">
          <cell r="A6026" t="str">
            <v>Tex_ACO-PSMC005-All-All</v>
          </cell>
          <cell r="B6026" t="str">
            <v>Tex_ACO</v>
          </cell>
          <cell r="C6026">
            <v>2015</v>
          </cell>
          <cell r="D6026" t="str">
            <v>PSMC 005</v>
          </cell>
          <cell r="E6026" t="str">
            <v>All</v>
          </cell>
          <cell r="F6026" t="str">
            <v>All</v>
          </cell>
          <cell r="G6026">
            <v>0.104553903345</v>
          </cell>
        </row>
        <row r="6027">
          <cell r="A6027" t="str">
            <v>Tex_ACO-PSMC005-All-All</v>
          </cell>
          <cell r="B6027" t="str">
            <v>Tex_ACO</v>
          </cell>
          <cell r="C6027">
            <v>2015</v>
          </cell>
          <cell r="D6027" t="str">
            <v>PSMC 005</v>
          </cell>
          <cell r="E6027" t="str">
            <v>All</v>
          </cell>
          <cell r="F6027" t="str">
            <v>All</v>
          </cell>
          <cell r="G6027">
            <v>2.1929824561400002</v>
          </cell>
        </row>
        <row r="6028">
          <cell r="A6028" t="str">
            <v>Tex_ACO-PSMC005-All-R</v>
          </cell>
          <cell r="B6028" t="str">
            <v>Tex_ACO</v>
          </cell>
          <cell r="C6028">
            <v>2015</v>
          </cell>
          <cell r="D6028" t="str">
            <v>PSMC 005</v>
          </cell>
          <cell r="E6028" t="str">
            <v>All</v>
          </cell>
          <cell r="F6028" t="str">
            <v>R</v>
          </cell>
          <cell r="G6028">
            <v>0</v>
          </cell>
        </row>
        <row r="6029">
          <cell r="A6029" t="str">
            <v>Tex_ACO-PSMC005-All-R</v>
          </cell>
          <cell r="B6029" t="str">
            <v>Tex_ACO</v>
          </cell>
          <cell r="C6029">
            <v>2015</v>
          </cell>
          <cell r="D6029" t="str">
            <v>PSMC 005</v>
          </cell>
          <cell r="E6029" t="str">
            <v>All</v>
          </cell>
          <cell r="F6029" t="str">
            <v>R</v>
          </cell>
          <cell r="G6029">
            <v>0</v>
          </cell>
        </row>
        <row r="6030">
          <cell r="A6030" t="str">
            <v>Tex_ACO-PSMC005-All-U</v>
          </cell>
          <cell r="B6030" t="str">
            <v>Tex_ACO</v>
          </cell>
          <cell r="C6030">
            <v>2015</v>
          </cell>
          <cell r="D6030" t="str">
            <v>PSMC 005</v>
          </cell>
          <cell r="E6030" t="str">
            <v>All</v>
          </cell>
          <cell r="F6030" t="str">
            <v>U</v>
          </cell>
          <cell r="G6030">
            <v>0.17391304347799999</v>
          </cell>
        </row>
        <row r="6031">
          <cell r="A6031" t="str">
            <v>Tex_ACO-PSMC005-All-U</v>
          </cell>
          <cell r="B6031" t="str">
            <v>Tex_ACO</v>
          </cell>
          <cell r="C6031">
            <v>2015</v>
          </cell>
          <cell r="D6031" t="str">
            <v>PSMC 005</v>
          </cell>
          <cell r="E6031" t="str">
            <v>All</v>
          </cell>
          <cell r="F6031" t="str">
            <v>U</v>
          </cell>
          <cell r="G6031">
            <v>1.142857142857</v>
          </cell>
        </row>
        <row r="6032">
          <cell r="A6032" t="str">
            <v>Tex_ACO-PSMC005-High Volume-All</v>
          </cell>
          <cell r="B6032" t="str">
            <v>Tex_ACO</v>
          </cell>
          <cell r="C6032">
            <v>2015</v>
          </cell>
          <cell r="D6032" t="str">
            <v>PSMC 005</v>
          </cell>
          <cell r="E6032" t="str">
            <v>High Volume</v>
          </cell>
          <cell r="F6032" t="str">
            <v>All</v>
          </cell>
          <cell r="G6032">
            <v>5.7736720553999997E-2</v>
          </cell>
        </row>
        <row r="6033">
          <cell r="A6033" t="str">
            <v>Tex_ACO-PSMC005-High Volume-R</v>
          </cell>
          <cell r="B6033" t="str">
            <v>Tex_ACO</v>
          </cell>
          <cell r="C6033">
            <v>2015</v>
          </cell>
          <cell r="D6033" t="str">
            <v>PSMC 005</v>
          </cell>
          <cell r="E6033" t="str">
            <v>High Volume</v>
          </cell>
          <cell r="F6033" t="str">
            <v>R</v>
          </cell>
          <cell r="G6033">
            <v>0</v>
          </cell>
        </row>
        <row r="6034">
          <cell r="A6034" t="str">
            <v>Tex_ACO-PSMC005-High Volume-U</v>
          </cell>
          <cell r="B6034" t="str">
            <v>Tex_ACO</v>
          </cell>
          <cell r="C6034">
            <v>2015</v>
          </cell>
          <cell r="D6034" t="str">
            <v>PSMC 005</v>
          </cell>
          <cell r="E6034" t="str">
            <v>High Volume</v>
          </cell>
          <cell r="F6034" t="str">
            <v>U</v>
          </cell>
          <cell r="G6034">
            <v>0.26690391459000001</v>
          </cell>
        </row>
        <row r="6035">
          <cell r="A6035" t="str">
            <v>Tex_ACO-PSMC005-National Strategic-All</v>
          </cell>
          <cell r="B6035" t="str">
            <v>Tex_ACO</v>
          </cell>
          <cell r="C6035">
            <v>2015</v>
          </cell>
          <cell r="D6035" t="str">
            <v>PSMC 005</v>
          </cell>
          <cell r="E6035" t="str">
            <v>National Strategic</v>
          </cell>
          <cell r="F6035" t="str">
            <v>All</v>
          </cell>
          <cell r="G6035">
            <v>0.29761904761899999</v>
          </cell>
        </row>
        <row r="6036">
          <cell r="A6036" t="str">
            <v>Tex_ACO-PSMC005-National Strategic-R</v>
          </cell>
          <cell r="B6036" t="str">
            <v>Tex_ACO</v>
          </cell>
          <cell r="C6036">
            <v>2015</v>
          </cell>
          <cell r="D6036" t="str">
            <v>PSMC 005</v>
          </cell>
          <cell r="E6036" t="str">
            <v>National Strategic</v>
          </cell>
          <cell r="F6036" t="str">
            <v>R</v>
          </cell>
          <cell r="G6036">
            <v>0</v>
          </cell>
        </row>
        <row r="6037">
          <cell r="A6037" t="str">
            <v>Tex_ACO-PSMC005-National Strategic-U</v>
          </cell>
          <cell r="B6037" t="str">
            <v>Tex_ACO</v>
          </cell>
          <cell r="C6037">
            <v>2015</v>
          </cell>
          <cell r="D6037" t="str">
            <v>PSMC 005</v>
          </cell>
          <cell r="E6037" t="str">
            <v>National Strategic</v>
          </cell>
          <cell r="F6037" t="str">
            <v>U</v>
          </cell>
          <cell r="G6037">
            <v>0</v>
          </cell>
        </row>
        <row r="6038">
          <cell r="A6038" t="str">
            <v>Tex_ACO-PSMC005-Regional Distributor-All</v>
          </cell>
          <cell r="B6038" t="str">
            <v>Tex_ACO</v>
          </cell>
          <cell r="C6038">
            <v>2015</v>
          </cell>
          <cell r="D6038" t="str">
            <v>PSMC 005</v>
          </cell>
          <cell r="E6038" t="str">
            <v>Regional Distributor</v>
          </cell>
          <cell r="F6038" t="str">
            <v>All</v>
          </cell>
          <cell r="G6038">
            <v>2.1929824561400002</v>
          </cell>
        </row>
        <row r="6039">
          <cell r="A6039" t="str">
            <v>Tex_ACO-PSMC005-Regional Distributor-R</v>
          </cell>
          <cell r="B6039" t="str">
            <v>Tex_ACO</v>
          </cell>
          <cell r="C6039">
            <v>2015</v>
          </cell>
          <cell r="D6039" t="str">
            <v>PSMC 005</v>
          </cell>
          <cell r="E6039" t="str">
            <v>Regional Distributor</v>
          </cell>
          <cell r="F6039" t="str">
            <v>R</v>
          </cell>
          <cell r="G6039">
            <v>0</v>
          </cell>
        </row>
        <row r="6040">
          <cell r="A6040" t="str">
            <v>Tex_ACO-PSMC005-Regional Distributor-U</v>
          </cell>
          <cell r="B6040" t="str">
            <v>Tex_ACO</v>
          </cell>
          <cell r="C6040">
            <v>2015</v>
          </cell>
          <cell r="D6040" t="str">
            <v>PSMC 005</v>
          </cell>
          <cell r="E6040" t="str">
            <v>Regional Distributor</v>
          </cell>
          <cell r="F6040" t="str">
            <v>U</v>
          </cell>
          <cell r="G6040">
            <v>1.142857142857</v>
          </cell>
        </row>
        <row r="6041">
          <cell r="A6041" t="str">
            <v>Tex_ACO-PSMC006-All-All</v>
          </cell>
          <cell r="B6041" t="str">
            <v>Tex_ACO</v>
          </cell>
          <cell r="C6041">
            <v>2015</v>
          </cell>
          <cell r="D6041" t="str">
            <v>PSMC 006</v>
          </cell>
          <cell r="E6041" t="str">
            <v>All</v>
          </cell>
          <cell r="F6041" t="str">
            <v>All</v>
          </cell>
          <cell r="G6041">
            <v>12.093942054433001</v>
          </cell>
        </row>
        <row r="6042">
          <cell r="A6042" t="str">
            <v>Tex_ACO-PSMC006-All-R</v>
          </cell>
          <cell r="B6042" t="str">
            <v>Tex_ACO</v>
          </cell>
          <cell r="C6042">
            <v>2015</v>
          </cell>
          <cell r="D6042" t="str">
            <v>PSMC 006</v>
          </cell>
          <cell r="E6042" t="str">
            <v>All</v>
          </cell>
          <cell r="F6042" t="str">
            <v>R</v>
          </cell>
          <cell r="G6042">
            <v>1.4089595375720001</v>
          </cell>
        </row>
        <row r="6043">
          <cell r="A6043" t="str">
            <v>Tex_ACO-PSMC006-All-U</v>
          </cell>
          <cell r="B6043" t="str">
            <v>Tex_ACO</v>
          </cell>
          <cell r="C6043">
            <v>2015</v>
          </cell>
          <cell r="D6043" t="str">
            <v>PSMC 006</v>
          </cell>
          <cell r="E6043" t="str">
            <v>All</v>
          </cell>
          <cell r="F6043" t="str">
            <v>U</v>
          </cell>
          <cell r="G6043">
            <v>20.246085011184999</v>
          </cell>
        </row>
        <row r="6044">
          <cell r="A6044" t="str">
            <v>Tex_ACO-PSMC006-Regional Connector-All</v>
          </cell>
          <cell r="B6044" t="str">
            <v>Tex_ACO</v>
          </cell>
          <cell r="C6044">
            <v>2015</v>
          </cell>
          <cell r="D6044" t="str">
            <v>PSMC 006</v>
          </cell>
          <cell r="E6044" t="str">
            <v>Regional Connector</v>
          </cell>
          <cell r="F6044" t="str">
            <v>All</v>
          </cell>
          <cell r="G6044">
            <v>1.682692307692</v>
          </cell>
        </row>
        <row r="6045">
          <cell r="A6045" t="str">
            <v>Tex_ACO-PSMC006-Regional Connector-R</v>
          </cell>
          <cell r="B6045" t="str">
            <v>Tex_ACO</v>
          </cell>
          <cell r="C6045">
            <v>2015</v>
          </cell>
          <cell r="D6045" t="str">
            <v>PSMC 006</v>
          </cell>
          <cell r="E6045" t="str">
            <v>Regional Connector</v>
          </cell>
          <cell r="F6045" t="str">
            <v>R</v>
          </cell>
          <cell r="G6045">
            <v>0</v>
          </cell>
        </row>
        <row r="6046">
          <cell r="A6046" t="str">
            <v>Tex_ACO-PSMC006-Regional Connector-U</v>
          </cell>
          <cell r="B6046" t="str">
            <v>Tex_ACO</v>
          </cell>
          <cell r="C6046">
            <v>2015</v>
          </cell>
          <cell r="D6046" t="str">
            <v>PSMC 006</v>
          </cell>
          <cell r="E6046" t="str">
            <v>Regional Connector</v>
          </cell>
          <cell r="F6046" t="str">
            <v>U</v>
          </cell>
          <cell r="G6046">
            <v>1.865671641791</v>
          </cell>
        </row>
        <row r="6047">
          <cell r="A6047" t="str">
            <v>Tex_ACO-PSMC006-Regional Distributor-All</v>
          </cell>
          <cell r="B6047" t="str">
            <v>Tex_ACO</v>
          </cell>
          <cell r="C6047">
            <v>2015</v>
          </cell>
          <cell r="D6047" t="str">
            <v>PSMC 006</v>
          </cell>
          <cell r="E6047" t="str">
            <v>Regional Distributor</v>
          </cell>
          <cell r="F6047" t="str">
            <v>All</v>
          </cell>
          <cell r="G6047">
            <v>32.932692307692001</v>
          </cell>
        </row>
        <row r="6048">
          <cell r="A6048" t="str">
            <v>Tex_ACO-PSMC006-Regional Distributor-R</v>
          </cell>
          <cell r="B6048" t="str">
            <v>Tex_ACO</v>
          </cell>
          <cell r="C6048">
            <v>2015</v>
          </cell>
          <cell r="D6048" t="str">
            <v>PSMC 006</v>
          </cell>
          <cell r="E6048" t="str">
            <v>Regional Distributor</v>
          </cell>
          <cell r="F6048" t="str">
            <v>R</v>
          </cell>
          <cell r="G6048">
            <v>0</v>
          </cell>
        </row>
        <row r="6049">
          <cell r="A6049" t="str">
            <v>Tex_ACO-PSMC006-Regional Distributor-U</v>
          </cell>
          <cell r="B6049" t="str">
            <v>Tex_ACO</v>
          </cell>
          <cell r="C6049">
            <v>2015</v>
          </cell>
          <cell r="D6049" t="str">
            <v>PSMC 006</v>
          </cell>
          <cell r="E6049" t="str">
            <v>Regional Distributor</v>
          </cell>
          <cell r="F6049" t="str">
            <v>U</v>
          </cell>
          <cell r="G6049">
            <v>48.076923076923002</v>
          </cell>
        </row>
        <row r="6050">
          <cell r="A6050" t="str">
            <v>Tex_ACO-PSMC006-Regional Strategic-All</v>
          </cell>
          <cell r="B6050" t="str">
            <v>Tex_ACO</v>
          </cell>
          <cell r="C6050">
            <v>2015</v>
          </cell>
          <cell r="D6050" t="str">
            <v>PSMC 006</v>
          </cell>
          <cell r="E6050" t="str">
            <v>Regional Strategic</v>
          </cell>
          <cell r="F6050" t="str">
            <v>All</v>
          </cell>
          <cell r="G6050">
            <v>8.1620314389349993</v>
          </cell>
        </row>
        <row r="6051">
          <cell r="A6051" t="str">
            <v>Tex_ACO-PSMC006-Regional Strategic-R</v>
          </cell>
          <cell r="B6051" t="str">
            <v>Tex_ACO</v>
          </cell>
          <cell r="C6051">
            <v>2015</v>
          </cell>
          <cell r="D6051" t="str">
            <v>PSMC 006</v>
          </cell>
          <cell r="E6051" t="str">
            <v>Regional Strategic</v>
          </cell>
          <cell r="F6051" t="str">
            <v>R</v>
          </cell>
          <cell r="G6051">
            <v>1.5597920277290001</v>
          </cell>
        </row>
        <row r="6052">
          <cell r="A6052" t="str">
            <v>Tex_ACO-PSMC006-Regional Strategic-U</v>
          </cell>
          <cell r="B6052" t="str">
            <v>Tex_ACO</v>
          </cell>
          <cell r="C6052">
            <v>2015</v>
          </cell>
          <cell r="D6052" t="str">
            <v>PSMC 006</v>
          </cell>
          <cell r="E6052" t="str">
            <v>Regional Strategic</v>
          </cell>
          <cell r="F6052" t="str">
            <v>U</v>
          </cell>
          <cell r="G6052">
            <v>10.7</v>
          </cell>
        </row>
        <row r="6053">
          <cell r="A6053" t="str">
            <v>Tex_ACO-ROTORUA DIST-All-All</v>
          </cell>
          <cell r="B6053" t="str">
            <v>Tex_ACO</v>
          </cell>
          <cell r="C6053">
            <v>2015</v>
          </cell>
          <cell r="D6053" t="str">
            <v>ROTORUA DIST</v>
          </cell>
          <cell r="E6053" t="str">
            <v>All</v>
          </cell>
          <cell r="F6053" t="str">
            <v>All</v>
          </cell>
          <cell r="G6053">
            <v>0</v>
          </cell>
        </row>
        <row r="6054">
          <cell r="A6054" t="str">
            <v>Tex_ACO-ROTORUA DIST-All-All</v>
          </cell>
          <cell r="B6054" t="str">
            <v>Tex_ACO</v>
          </cell>
          <cell r="C6054">
            <v>2015</v>
          </cell>
          <cell r="D6054" t="str">
            <v>ROTORUA DIST</v>
          </cell>
          <cell r="E6054" t="str">
            <v>All</v>
          </cell>
          <cell r="F6054" t="str">
            <v>All</v>
          </cell>
          <cell r="G6054">
            <v>46.109637488947001</v>
          </cell>
        </row>
        <row r="6055">
          <cell r="A6055" t="str">
            <v>Tex_ACO-ROTORUA DIST-All-R</v>
          </cell>
          <cell r="B6055" t="str">
            <v>Tex_ACO</v>
          </cell>
          <cell r="C6055">
            <v>2015</v>
          </cell>
          <cell r="D6055" t="str">
            <v>ROTORUA DIST</v>
          </cell>
          <cell r="E6055" t="str">
            <v>All</v>
          </cell>
          <cell r="F6055" t="str">
            <v>R</v>
          </cell>
          <cell r="G6055">
            <v>0</v>
          </cell>
        </row>
        <row r="6056">
          <cell r="A6056" t="str">
            <v>Tex_ACO-ROTORUA DIST-All-R</v>
          </cell>
          <cell r="B6056" t="str">
            <v>Tex_ACO</v>
          </cell>
          <cell r="C6056">
            <v>2015</v>
          </cell>
          <cell r="D6056" t="str">
            <v>ROTORUA DIST</v>
          </cell>
          <cell r="E6056" t="str">
            <v>All</v>
          </cell>
          <cell r="F6056" t="str">
            <v>R</v>
          </cell>
          <cell r="G6056">
            <v>26.415094339622001</v>
          </cell>
        </row>
        <row r="6057">
          <cell r="A6057" t="str">
            <v>Tex_ACO-ROTORUA DIST-All-U</v>
          </cell>
          <cell r="B6057" t="str">
            <v>Tex_ACO</v>
          </cell>
          <cell r="C6057">
            <v>2015</v>
          </cell>
          <cell r="D6057" t="str">
            <v>ROTORUA DIST</v>
          </cell>
          <cell r="E6057" t="str">
            <v>All</v>
          </cell>
          <cell r="F6057" t="str">
            <v>U</v>
          </cell>
          <cell r="G6057">
            <v>0</v>
          </cell>
        </row>
        <row r="6058">
          <cell r="A6058" t="str">
            <v>Tex_ACO-ROTORUA DIST-All-U</v>
          </cell>
          <cell r="B6058" t="str">
            <v>Tex_ACO</v>
          </cell>
          <cell r="C6058">
            <v>2015</v>
          </cell>
          <cell r="D6058" t="str">
            <v>ROTORUA DIST</v>
          </cell>
          <cell r="E6058" t="str">
            <v>All</v>
          </cell>
          <cell r="F6058" t="str">
            <v>U</v>
          </cell>
          <cell r="G6058">
            <v>47.195793690534998</v>
          </cell>
        </row>
        <row r="6059">
          <cell r="A6059" t="str">
            <v>Tex_ACO-ROTORUA DIST-Regional Connector-All</v>
          </cell>
          <cell r="B6059" t="str">
            <v>Tex_ACO</v>
          </cell>
          <cell r="C6059">
            <v>2015</v>
          </cell>
          <cell r="D6059" t="str">
            <v>ROTORUA DIST</v>
          </cell>
          <cell r="E6059" t="str">
            <v>Regional Connector</v>
          </cell>
          <cell r="F6059" t="str">
            <v>All</v>
          </cell>
          <cell r="G6059">
            <v>29.166666666666</v>
          </cell>
        </row>
        <row r="6060">
          <cell r="A6060" t="str">
            <v>Tex_ACO-ROTORUA DIST-Regional Connector-R</v>
          </cell>
          <cell r="B6060" t="str">
            <v>Tex_ACO</v>
          </cell>
          <cell r="C6060">
            <v>2015</v>
          </cell>
          <cell r="D6060" t="str">
            <v>ROTORUA DIST</v>
          </cell>
          <cell r="E6060" t="str">
            <v>Regional Connector</v>
          </cell>
          <cell r="F6060" t="str">
            <v>R</v>
          </cell>
          <cell r="G6060">
            <v>29.166666666666</v>
          </cell>
        </row>
        <row r="6061">
          <cell r="A6061" t="str">
            <v>Tex_ACO-ROTORUA DIST-Regional Distributor-All</v>
          </cell>
          <cell r="B6061" t="str">
            <v>Tex_ACO</v>
          </cell>
          <cell r="C6061">
            <v>2015</v>
          </cell>
          <cell r="D6061" t="str">
            <v>ROTORUA DIST</v>
          </cell>
          <cell r="E6061" t="str">
            <v>Regional Distributor</v>
          </cell>
          <cell r="F6061" t="str">
            <v>All</v>
          </cell>
          <cell r="G6061">
            <v>27.083333333333002</v>
          </cell>
        </row>
        <row r="6062">
          <cell r="A6062" t="str">
            <v>Tex_ACO-ROTORUA DIST-Regional Distributor-R</v>
          </cell>
          <cell r="B6062" t="str">
            <v>Tex_ACO</v>
          </cell>
          <cell r="C6062">
            <v>2015</v>
          </cell>
          <cell r="D6062" t="str">
            <v>ROTORUA DIST</v>
          </cell>
          <cell r="E6062" t="str">
            <v>Regional Distributor</v>
          </cell>
          <cell r="F6062" t="str">
            <v>R</v>
          </cell>
          <cell r="G6062">
            <v>3.8888888888880002</v>
          </cell>
        </row>
        <row r="6063">
          <cell r="A6063" t="str">
            <v>Tex_ACO-ROTORUA DIST-Regional Distributor-U</v>
          </cell>
          <cell r="B6063" t="str">
            <v>Tex_ACO</v>
          </cell>
          <cell r="C6063">
            <v>2015</v>
          </cell>
          <cell r="D6063" t="str">
            <v>ROTORUA DIST</v>
          </cell>
          <cell r="E6063" t="str">
            <v>Regional Distributor</v>
          </cell>
          <cell r="F6063" t="str">
            <v>U</v>
          </cell>
          <cell r="G6063">
            <v>32.692307692306997</v>
          </cell>
        </row>
        <row r="6064">
          <cell r="A6064" t="str">
            <v>Tex_ACO-ROTORUA DIST-Regional Strategic-All</v>
          </cell>
          <cell r="B6064" t="str">
            <v>Tex_ACO</v>
          </cell>
          <cell r="C6064">
            <v>2015</v>
          </cell>
          <cell r="D6064" t="str">
            <v>ROTORUA DIST</v>
          </cell>
          <cell r="E6064" t="str">
            <v>Regional Strategic</v>
          </cell>
          <cell r="F6064" t="str">
            <v>All</v>
          </cell>
          <cell r="G6064">
            <v>0</v>
          </cell>
        </row>
        <row r="6065">
          <cell r="A6065" t="str">
            <v>Tex_ACO-ROTORUA DIST-Regional Strategic-All</v>
          </cell>
          <cell r="B6065" t="str">
            <v>Tex_ACO</v>
          </cell>
          <cell r="C6065">
            <v>2015</v>
          </cell>
          <cell r="D6065" t="str">
            <v>ROTORUA DIST</v>
          </cell>
          <cell r="E6065" t="str">
            <v>Regional Strategic</v>
          </cell>
          <cell r="F6065" t="str">
            <v>All</v>
          </cell>
          <cell r="G6065">
            <v>47.742555235349997</v>
          </cell>
        </row>
        <row r="6066">
          <cell r="A6066" t="str">
            <v>Tex_ACO-ROTORUA DIST-Regional Strategic-R</v>
          </cell>
          <cell r="B6066" t="str">
            <v>Tex_ACO</v>
          </cell>
          <cell r="C6066">
            <v>2015</v>
          </cell>
          <cell r="D6066" t="str">
            <v>ROTORUA DIST</v>
          </cell>
          <cell r="E6066" t="str">
            <v>Regional Strategic</v>
          </cell>
          <cell r="F6066" t="str">
            <v>R</v>
          </cell>
          <cell r="G6066">
            <v>0</v>
          </cell>
        </row>
        <row r="6067">
          <cell r="A6067" t="str">
            <v>Tex_ACO-ROTORUA DIST-Regional Strategic-R</v>
          </cell>
          <cell r="B6067" t="str">
            <v>Tex_ACO</v>
          </cell>
          <cell r="C6067">
            <v>2015</v>
          </cell>
          <cell r="D6067" t="str">
            <v>ROTORUA DIST</v>
          </cell>
          <cell r="E6067" t="str">
            <v>Regional Strategic</v>
          </cell>
          <cell r="F6067" t="str">
            <v>R</v>
          </cell>
          <cell r="G6067">
            <v>38.650306748466001</v>
          </cell>
        </row>
        <row r="6068">
          <cell r="A6068" t="str">
            <v>Tex_ACO-ROTORUA DIST-Regional Strategic-U</v>
          </cell>
          <cell r="B6068" t="str">
            <v>Tex_ACO</v>
          </cell>
          <cell r="C6068">
            <v>2015</v>
          </cell>
          <cell r="D6068" t="str">
            <v>ROTORUA DIST</v>
          </cell>
          <cell r="E6068" t="str">
            <v>Regional Strategic</v>
          </cell>
          <cell r="F6068" t="str">
            <v>U</v>
          </cell>
          <cell r="G6068">
            <v>0</v>
          </cell>
        </row>
        <row r="6069">
          <cell r="A6069" t="str">
            <v>Tex_ACO-ROTORUA DIST-Regional Strategic-U</v>
          </cell>
          <cell r="B6069" t="str">
            <v>Tex_ACO</v>
          </cell>
          <cell r="C6069">
            <v>2015</v>
          </cell>
          <cell r="D6069" t="str">
            <v>ROTORUA DIST</v>
          </cell>
          <cell r="E6069" t="str">
            <v>Regional Strategic</v>
          </cell>
          <cell r="F6069" t="str">
            <v>U</v>
          </cell>
          <cell r="G6069">
            <v>47.785304846274002</v>
          </cell>
        </row>
        <row r="6070">
          <cell r="A6070" t="str">
            <v>Tex_ACO-SOUTHLAND-All-All</v>
          </cell>
          <cell r="B6070" t="str">
            <v>Tex_ACO</v>
          </cell>
          <cell r="C6070">
            <v>2015</v>
          </cell>
          <cell r="D6070" t="str">
            <v>SOUTHLAND</v>
          </cell>
          <cell r="E6070" t="str">
            <v>All</v>
          </cell>
          <cell r="F6070" t="str">
            <v>All</v>
          </cell>
          <cell r="G6070">
            <v>16.126242974492001</v>
          </cell>
        </row>
        <row r="6071">
          <cell r="A6071" t="str">
            <v>Tex_ACO-SOUTHLAND-All-R</v>
          </cell>
          <cell r="B6071" t="str">
            <v>Tex_ACO</v>
          </cell>
          <cell r="C6071">
            <v>2015</v>
          </cell>
          <cell r="D6071" t="str">
            <v>SOUTHLAND</v>
          </cell>
          <cell r="E6071" t="str">
            <v>All</v>
          </cell>
          <cell r="F6071" t="str">
            <v>R</v>
          </cell>
          <cell r="G6071">
            <v>8.9501510574009995</v>
          </cell>
        </row>
        <row r="6072">
          <cell r="A6072" t="str">
            <v>Tex_ACO-SOUTHLAND-All-U</v>
          </cell>
          <cell r="B6072" t="str">
            <v>Tex_ACO</v>
          </cell>
          <cell r="C6072">
            <v>2015</v>
          </cell>
          <cell r="D6072" t="str">
            <v>SOUTHLAND</v>
          </cell>
          <cell r="E6072" t="str">
            <v>All</v>
          </cell>
          <cell r="F6072" t="str">
            <v>U</v>
          </cell>
          <cell r="G6072">
            <v>10.69049061175</v>
          </cell>
        </row>
        <row r="6073">
          <cell r="A6073" t="str">
            <v>Tex_ACO-SOUTHLAND-Regional Connector-All</v>
          </cell>
          <cell r="B6073" t="str">
            <v>Tex_ACO</v>
          </cell>
          <cell r="C6073">
            <v>2015</v>
          </cell>
          <cell r="D6073" t="str">
            <v>SOUTHLAND</v>
          </cell>
          <cell r="E6073" t="str">
            <v>Regional Connector</v>
          </cell>
          <cell r="F6073" t="str">
            <v>All</v>
          </cell>
          <cell r="G6073">
            <v>9.9002849002839994</v>
          </cell>
        </row>
        <row r="6074">
          <cell r="A6074" t="str">
            <v>Tex_ACO-SOUTHLAND-Regional Connector-R</v>
          </cell>
          <cell r="B6074" t="str">
            <v>Tex_ACO</v>
          </cell>
          <cell r="C6074">
            <v>2015</v>
          </cell>
          <cell r="D6074" t="str">
            <v>SOUTHLAND</v>
          </cell>
          <cell r="E6074" t="str">
            <v>Regional Connector</v>
          </cell>
          <cell r="F6074" t="str">
            <v>R</v>
          </cell>
          <cell r="G6074">
            <v>9.3954248366010003</v>
          </cell>
        </row>
        <row r="6075">
          <cell r="A6075" t="str">
            <v>Tex_ACO-SOUTHLAND-Regional Connector-U</v>
          </cell>
          <cell r="B6075" t="str">
            <v>Tex_ACO</v>
          </cell>
          <cell r="C6075">
            <v>2015</v>
          </cell>
          <cell r="D6075" t="str">
            <v>SOUTHLAND</v>
          </cell>
          <cell r="E6075" t="str">
            <v>Regional Connector</v>
          </cell>
          <cell r="F6075" t="str">
            <v>U</v>
          </cell>
          <cell r="G6075">
            <v>8.4672021418999996</v>
          </cell>
        </row>
        <row r="6076">
          <cell r="A6076" t="str">
            <v>Tex_ACO-SOUTHLAND-Regional Distributor-All</v>
          </cell>
          <cell r="B6076" t="str">
            <v>Tex_ACO</v>
          </cell>
          <cell r="C6076">
            <v>2015</v>
          </cell>
          <cell r="D6076" t="str">
            <v>SOUTHLAND</v>
          </cell>
          <cell r="E6076" t="str">
            <v>Regional Distributor</v>
          </cell>
          <cell r="F6076" t="str">
            <v>All</v>
          </cell>
          <cell r="G6076">
            <v>24.595141700404</v>
          </cell>
        </row>
        <row r="6077">
          <cell r="A6077" t="str">
            <v>Tex_ACO-SOUTHLAND-Regional Distributor-R</v>
          </cell>
          <cell r="B6077" t="str">
            <v>Tex_ACO</v>
          </cell>
          <cell r="C6077">
            <v>2015</v>
          </cell>
          <cell r="D6077" t="str">
            <v>SOUTHLAND</v>
          </cell>
          <cell r="E6077" t="str">
            <v>Regional Distributor</v>
          </cell>
          <cell r="F6077" t="str">
            <v>R</v>
          </cell>
          <cell r="G6077">
            <v>19.918699186990999</v>
          </cell>
        </row>
        <row r="6078">
          <cell r="A6078" t="str">
            <v>Tex_ACO-SOUTHLAND-Regional Distributor-U</v>
          </cell>
          <cell r="B6078" t="str">
            <v>Tex_ACO</v>
          </cell>
          <cell r="C6078">
            <v>2015</v>
          </cell>
          <cell r="D6078" t="str">
            <v>SOUTHLAND</v>
          </cell>
          <cell r="E6078" t="str">
            <v>Regional Distributor</v>
          </cell>
          <cell r="F6078" t="str">
            <v>U</v>
          </cell>
          <cell r="G6078">
            <v>2.0161290322580001</v>
          </cell>
        </row>
        <row r="6079">
          <cell r="A6079" t="str">
            <v>Tex_ACO-SOUTHLAND-Regional Strategic-All</v>
          </cell>
          <cell r="B6079" t="str">
            <v>Tex_ACO</v>
          </cell>
          <cell r="C6079">
            <v>2015</v>
          </cell>
          <cell r="D6079" t="str">
            <v>SOUTHLAND</v>
          </cell>
          <cell r="E6079" t="str">
            <v>Regional Strategic</v>
          </cell>
          <cell r="F6079" t="str">
            <v>All</v>
          </cell>
          <cell r="G6079">
            <v>20.533070088845001</v>
          </cell>
        </row>
        <row r="6080">
          <cell r="A6080" t="str">
            <v>Tex_ACO-SOUTHLAND-Regional Strategic-R</v>
          </cell>
          <cell r="B6080" t="str">
            <v>Tex_ACO</v>
          </cell>
          <cell r="C6080">
            <v>2015</v>
          </cell>
          <cell r="D6080" t="str">
            <v>SOUTHLAND</v>
          </cell>
          <cell r="E6080" t="str">
            <v>Regional Strategic</v>
          </cell>
          <cell r="F6080" t="str">
            <v>R</v>
          </cell>
          <cell r="G6080">
            <v>2.5751072961369998</v>
          </cell>
        </row>
        <row r="6081">
          <cell r="A6081" t="str">
            <v>Tex_ACO-SOUTHLAND-Regional Strategic-U</v>
          </cell>
          <cell r="B6081" t="str">
            <v>Tex_ACO</v>
          </cell>
          <cell r="C6081">
            <v>2015</v>
          </cell>
          <cell r="D6081" t="str">
            <v>SOUTHLAND</v>
          </cell>
          <cell r="E6081" t="str">
            <v>Regional Strategic</v>
          </cell>
          <cell r="F6081" t="str">
            <v>U</v>
          </cell>
          <cell r="G6081">
            <v>14.198717948717</v>
          </cell>
        </row>
        <row r="6082">
          <cell r="A6082" t="str">
            <v>Tex_ACO-STH CANTERBURY-All-All</v>
          </cell>
          <cell r="B6082" t="str">
            <v>Tex_ACO</v>
          </cell>
          <cell r="C6082">
            <v>2015</v>
          </cell>
          <cell r="D6082" t="str">
            <v>STH CANTERBURY</v>
          </cell>
          <cell r="E6082" t="str">
            <v>All</v>
          </cell>
          <cell r="F6082" t="str">
            <v>All</v>
          </cell>
          <cell r="G6082">
            <v>58.723159509201999</v>
          </cell>
        </row>
        <row r="6083">
          <cell r="A6083" t="str">
            <v>Tex_ACO-STH CANTERBURY-All-R</v>
          </cell>
          <cell r="B6083" t="str">
            <v>Tex_ACO</v>
          </cell>
          <cell r="C6083">
            <v>2015</v>
          </cell>
          <cell r="D6083" t="str">
            <v>STH CANTERBURY</v>
          </cell>
          <cell r="E6083" t="str">
            <v>All</v>
          </cell>
          <cell r="F6083" t="str">
            <v>R</v>
          </cell>
          <cell r="G6083">
            <v>0</v>
          </cell>
        </row>
        <row r="6084">
          <cell r="A6084" t="str">
            <v>Tex_ACO-STH CANTERBURY-All-U</v>
          </cell>
          <cell r="B6084" t="str">
            <v>Tex_ACO</v>
          </cell>
          <cell r="C6084">
            <v>2015</v>
          </cell>
          <cell r="D6084" t="str">
            <v>STH CANTERBURY</v>
          </cell>
          <cell r="E6084" t="str">
            <v>All</v>
          </cell>
          <cell r="F6084" t="str">
            <v>U</v>
          </cell>
          <cell r="G6084">
            <v>56.203319502074002</v>
          </cell>
        </row>
        <row r="6085">
          <cell r="A6085" t="str">
            <v>Tex_ACO-STH CANTERBURY-National Strategic-All</v>
          </cell>
          <cell r="B6085" t="str">
            <v>Tex_ACO</v>
          </cell>
          <cell r="C6085">
            <v>2015</v>
          </cell>
          <cell r="D6085" t="str">
            <v>STH CANTERBURY</v>
          </cell>
          <cell r="E6085" t="str">
            <v>National Strategic</v>
          </cell>
          <cell r="F6085" t="str">
            <v>All</v>
          </cell>
          <cell r="G6085">
            <v>59.893048128342002</v>
          </cell>
        </row>
        <row r="6086">
          <cell r="A6086" t="str">
            <v>Tex_ACO-STH CANTERBURY-National Strategic-R</v>
          </cell>
          <cell r="B6086" t="str">
            <v>Tex_ACO</v>
          </cell>
          <cell r="C6086">
            <v>2015</v>
          </cell>
          <cell r="D6086" t="str">
            <v>STH CANTERBURY</v>
          </cell>
          <cell r="E6086" t="str">
            <v>National Strategic</v>
          </cell>
          <cell r="F6086" t="str">
            <v>R</v>
          </cell>
          <cell r="G6086">
            <v>0</v>
          </cell>
        </row>
        <row r="6087">
          <cell r="A6087" t="str">
            <v>Tex_ACO-STH CANTERBURY-National Strategic-U</v>
          </cell>
          <cell r="B6087" t="str">
            <v>Tex_ACO</v>
          </cell>
          <cell r="C6087">
            <v>2015</v>
          </cell>
          <cell r="D6087" t="str">
            <v>STH CANTERBURY</v>
          </cell>
          <cell r="E6087" t="str">
            <v>National Strategic</v>
          </cell>
          <cell r="F6087" t="str">
            <v>U</v>
          </cell>
          <cell r="G6087">
            <v>61.119257086998999</v>
          </cell>
        </row>
        <row r="6088">
          <cell r="A6088" t="str">
            <v>Tex_ACO-STH CANTERBURY-Regional Connector-All</v>
          </cell>
          <cell r="B6088" t="str">
            <v>Tex_ACO</v>
          </cell>
          <cell r="C6088">
            <v>2015</v>
          </cell>
          <cell r="D6088" t="str">
            <v>STH CANTERBURY</v>
          </cell>
          <cell r="E6088" t="str">
            <v>Regional Connector</v>
          </cell>
          <cell r="F6088" t="str">
            <v>All</v>
          </cell>
          <cell r="G6088">
            <v>82.627118644066996</v>
          </cell>
        </row>
        <row r="6089">
          <cell r="A6089" t="str">
            <v>Tex_ACO-STH CANTERBURY-Regional Connector-U</v>
          </cell>
          <cell r="B6089" t="str">
            <v>Tex_ACO</v>
          </cell>
          <cell r="C6089">
            <v>2015</v>
          </cell>
          <cell r="D6089" t="str">
            <v>STH CANTERBURY</v>
          </cell>
          <cell r="E6089" t="str">
            <v>Regional Connector</v>
          </cell>
          <cell r="F6089" t="str">
            <v>U</v>
          </cell>
          <cell r="G6089">
            <v>66.525423728812996</v>
          </cell>
        </row>
        <row r="6090">
          <cell r="A6090" t="str">
            <v>Tex_ACO-STH CANTERBURY-Regional Distributor-All</v>
          </cell>
          <cell r="B6090" t="str">
            <v>Tex_ACO</v>
          </cell>
          <cell r="C6090">
            <v>2015</v>
          </cell>
          <cell r="D6090" t="str">
            <v>STH CANTERBURY</v>
          </cell>
          <cell r="E6090" t="str">
            <v>Regional Distributor</v>
          </cell>
          <cell r="F6090" t="str">
            <v>All</v>
          </cell>
          <cell r="G6090">
            <v>36.585365853657997</v>
          </cell>
        </row>
        <row r="6091">
          <cell r="A6091" t="str">
            <v>Tex_ACO-STH CANTERBURY-Regional Distributor-U</v>
          </cell>
          <cell r="B6091" t="str">
            <v>Tex_ACO</v>
          </cell>
          <cell r="C6091">
            <v>2015</v>
          </cell>
          <cell r="D6091" t="str">
            <v>STH CANTERBURY</v>
          </cell>
          <cell r="E6091" t="str">
            <v>Regional Distributor</v>
          </cell>
          <cell r="F6091" t="str">
            <v>U</v>
          </cell>
          <cell r="G6091">
            <v>10.365853658536</v>
          </cell>
        </row>
        <row r="6092">
          <cell r="A6092" t="str">
            <v>Tex_ACO-TAURANGA CITY-All-All</v>
          </cell>
          <cell r="B6092" t="str">
            <v>Tex_ACO</v>
          </cell>
          <cell r="C6092">
            <v>2015</v>
          </cell>
          <cell r="D6092" t="str">
            <v>TAURANGA CITY</v>
          </cell>
          <cell r="E6092" t="str">
            <v>All</v>
          </cell>
          <cell r="F6092" t="str">
            <v>All</v>
          </cell>
          <cell r="G6092">
            <v>5.7281884924020003</v>
          </cell>
        </row>
        <row r="6093">
          <cell r="A6093" t="str">
            <v>Tex_ACO-TAURANGA CITY-All-R</v>
          </cell>
          <cell r="B6093" t="str">
            <v>Tex_ACO</v>
          </cell>
          <cell r="C6093">
            <v>2015</v>
          </cell>
          <cell r="D6093" t="str">
            <v>TAURANGA CITY</v>
          </cell>
          <cell r="E6093" t="str">
            <v>All</v>
          </cell>
          <cell r="F6093" t="str">
            <v>R</v>
          </cell>
          <cell r="G6093">
            <v>2.0213577421809998</v>
          </cell>
        </row>
        <row r="6094">
          <cell r="A6094" t="str">
            <v>Tex_ACO-TAURANGA CITY-All-U</v>
          </cell>
          <cell r="B6094" t="str">
            <v>Tex_ACO</v>
          </cell>
          <cell r="C6094">
            <v>2015</v>
          </cell>
          <cell r="D6094" t="str">
            <v>TAURANGA CITY</v>
          </cell>
          <cell r="E6094" t="str">
            <v>All</v>
          </cell>
          <cell r="F6094" t="str">
            <v>U</v>
          </cell>
          <cell r="G6094">
            <v>6.5552133743949996</v>
          </cell>
        </row>
        <row r="6095">
          <cell r="A6095" t="str">
            <v>Tex_ACO-TAURANGA CITY-High Volume-All</v>
          </cell>
          <cell r="B6095" t="str">
            <v>Tex_ACO</v>
          </cell>
          <cell r="C6095">
            <v>2015</v>
          </cell>
          <cell r="D6095" t="str">
            <v>TAURANGA CITY</v>
          </cell>
          <cell r="E6095" t="str">
            <v>High Volume</v>
          </cell>
          <cell r="F6095" t="str">
            <v>All</v>
          </cell>
          <cell r="G6095">
            <v>6.9663400085209997</v>
          </cell>
        </row>
        <row r="6096">
          <cell r="A6096" t="str">
            <v>Tex_ACO-TAURANGA CITY-High Volume-R</v>
          </cell>
          <cell r="B6096" t="str">
            <v>Tex_ACO</v>
          </cell>
          <cell r="C6096">
            <v>2015</v>
          </cell>
          <cell r="D6096" t="str">
            <v>TAURANGA CITY</v>
          </cell>
          <cell r="E6096" t="str">
            <v>High Volume</v>
          </cell>
          <cell r="F6096" t="str">
            <v>R</v>
          </cell>
          <cell r="G6096">
            <v>3.1772575250830002</v>
          </cell>
        </row>
        <row r="6097">
          <cell r="A6097" t="str">
            <v>Tex_ACO-TAURANGA CITY-High Volume-U</v>
          </cell>
          <cell r="B6097" t="str">
            <v>Tex_ACO</v>
          </cell>
          <cell r="C6097">
            <v>2015</v>
          </cell>
          <cell r="D6097" t="str">
            <v>TAURANGA CITY</v>
          </cell>
          <cell r="E6097" t="str">
            <v>High Volume</v>
          </cell>
          <cell r="F6097" t="str">
            <v>U</v>
          </cell>
          <cell r="G6097">
            <v>7.2509765625</v>
          </cell>
        </row>
        <row r="6098">
          <cell r="A6098" t="str">
            <v>Tex_ACO-TAURANGA CITY-Regional Distributor-All</v>
          </cell>
          <cell r="B6098" t="str">
            <v>Tex_ACO</v>
          </cell>
          <cell r="C6098">
            <v>2015</v>
          </cell>
          <cell r="D6098" t="str">
            <v>TAURANGA CITY</v>
          </cell>
          <cell r="E6098" t="str">
            <v>Regional Distributor</v>
          </cell>
          <cell r="F6098" t="str">
            <v>All</v>
          </cell>
          <cell r="G6098">
            <v>0</v>
          </cell>
        </row>
        <row r="6099">
          <cell r="A6099" t="str">
            <v>Tex_ACO-TAURANGA CITY-Regional Distributor-R</v>
          </cell>
          <cell r="B6099" t="str">
            <v>Tex_ACO</v>
          </cell>
          <cell r="C6099">
            <v>2015</v>
          </cell>
          <cell r="D6099" t="str">
            <v>TAURANGA CITY</v>
          </cell>
          <cell r="E6099" t="str">
            <v>Regional Distributor</v>
          </cell>
          <cell r="F6099" t="str">
            <v>R</v>
          </cell>
          <cell r="G6099">
            <v>0</v>
          </cell>
        </row>
        <row r="6100">
          <cell r="A6100" t="str">
            <v>Tex_ACO-TAURANGA CITY-Regional Strategic-All</v>
          </cell>
          <cell r="B6100" t="str">
            <v>Tex_ACO</v>
          </cell>
          <cell r="C6100">
            <v>2015</v>
          </cell>
          <cell r="D6100" t="str">
            <v>TAURANGA CITY</v>
          </cell>
          <cell r="E6100" t="str">
            <v>Regional Strategic</v>
          </cell>
          <cell r="F6100" t="str">
            <v>All</v>
          </cell>
          <cell r="G6100">
            <v>0.83088954056599995</v>
          </cell>
        </row>
        <row r="6101">
          <cell r="A6101" t="str">
            <v>Tex_ACO-TAURANGA CITY-Regional Strategic-R</v>
          </cell>
          <cell r="B6101" t="str">
            <v>Tex_ACO</v>
          </cell>
          <cell r="C6101">
            <v>2015</v>
          </cell>
          <cell r="D6101" t="str">
            <v>TAURANGA CITY</v>
          </cell>
          <cell r="E6101" t="str">
            <v>Regional Strategic</v>
          </cell>
          <cell r="F6101" t="str">
            <v>R</v>
          </cell>
          <cell r="G6101">
            <v>1.30890052356</v>
          </cell>
        </row>
        <row r="6102">
          <cell r="A6102" t="str">
            <v>Tex_ACO-TAURANGA CITY-Regional Strategic-U</v>
          </cell>
          <cell r="B6102" t="str">
            <v>Tex_ACO</v>
          </cell>
          <cell r="C6102">
            <v>2015</v>
          </cell>
          <cell r="D6102" t="str">
            <v>TAURANGA CITY</v>
          </cell>
          <cell r="E6102" t="str">
            <v>Regional Strategic</v>
          </cell>
          <cell r="F6102" t="str">
            <v>U</v>
          </cell>
          <cell r="G6102">
            <v>0</v>
          </cell>
        </row>
        <row r="6103">
          <cell r="A6103" t="str">
            <v>Tex_ACO-Unknown-All-All</v>
          </cell>
          <cell r="B6103" t="str">
            <v>Tex_ACO</v>
          </cell>
          <cell r="C6103">
            <v>2015</v>
          </cell>
          <cell r="D6103" t="str">
            <v>Unknown</v>
          </cell>
          <cell r="E6103" t="str">
            <v>All</v>
          </cell>
          <cell r="F6103" t="str">
            <v>All</v>
          </cell>
          <cell r="G6103">
            <v>0</v>
          </cell>
        </row>
        <row r="6104">
          <cell r="A6104" t="str">
            <v>Tex_ACO-Unknown-All-All</v>
          </cell>
          <cell r="B6104" t="str">
            <v>Tex_ACO</v>
          </cell>
          <cell r="C6104">
            <v>2015</v>
          </cell>
          <cell r="D6104" t="str">
            <v>Unknown</v>
          </cell>
          <cell r="E6104" t="str">
            <v>All</v>
          </cell>
          <cell r="F6104" t="str">
            <v>All</v>
          </cell>
          <cell r="G6104">
            <v>3.2734952481519999</v>
          </cell>
        </row>
        <row r="6105">
          <cell r="A6105" t="str">
            <v>Tex_ACO-Unknown-All-R</v>
          </cell>
          <cell r="B6105" t="str">
            <v>Tex_ACO</v>
          </cell>
          <cell r="C6105">
            <v>2015</v>
          </cell>
          <cell r="D6105" t="str">
            <v>Unknown</v>
          </cell>
          <cell r="E6105" t="str">
            <v>All</v>
          </cell>
          <cell r="F6105" t="str">
            <v>R</v>
          </cell>
          <cell r="G6105">
            <v>0</v>
          </cell>
        </row>
        <row r="6106">
          <cell r="A6106" t="str">
            <v>Tex_ACO-Unknown-All-R</v>
          </cell>
          <cell r="B6106" t="str">
            <v>Tex_ACO</v>
          </cell>
          <cell r="C6106">
            <v>2015</v>
          </cell>
          <cell r="D6106" t="str">
            <v>Unknown</v>
          </cell>
          <cell r="E6106" t="str">
            <v>All</v>
          </cell>
          <cell r="F6106" t="str">
            <v>R</v>
          </cell>
          <cell r="G6106">
            <v>1.7835909631389999</v>
          </cell>
        </row>
        <row r="6107">
          <cell r="A6107" t="str">
            <v>Tex_ACO-Unknown-All-U</v>
          </cell>
          <cell r="B6107" t="str">
            <v>Tex_ACO</v>
          </cell>
          <cell r="C6107">
            <v>2015</v>
          </cell>
          <cell r="D6107" t="str">
            <v>Unknown</v>
          </cell>
          <cell r="E6107" t="str">
            <v>All</v>
          </cell>
          <cell r="F6107" t="str">
            <v>U</v>
          </cell>
          <cell r="G6107">
            <v>15.094339622641</v>
          </cell>
        </row>
        <row r="6108">
          <cell r="A6108" t="str">
            <v>Tex_ACO-Unknown-High Volume-All</v>
          </cell>
          <cell r="B6108" t="str">
            <v>Tex_ACO</v>
          </cell>
          <cell r="C6108">
            <v>2015</v>
          </cell>
          <cell r="D6108" t="str">
            <v>Unknown</v>
          </cell>
          <cell r="E6108" t="str">
            <v>High Volume</v>
          </cell>
          <cell r="F6108" t="str">
            <v>All</v>
          </cell>
          <cell r="G6108">
            <v>3.2734952481519999</v>
          </cell>
        </row>
        <row r="6109">
          <cell r="A6109" t="str">
            <v>Tex_ACO-Unknown-High Volume-R</v>
          </cell>
          <cell r="B6109" t="str">
            <v>Tex_ACO</v>
          </cell>
          <cell r="C6109">
            <v>2015</v>
          </cell>
          <cell r="D6109" t="str">
            <v>Unknown</v>
          </cell>
          <cell r="E6109" t="str">
            <v>High Volume</v>
          </cell>
          <cell r="F6109" t="str">
            <v>R</v>
          </cell>
          <cell r="G6109">
            <v>1.7835909631389999</v>
          </cell>
        </row>
        <row r="6110">
          <cell r="A6110" t="str">
            <v>Tex_ACO-Unknown-High Volume-U</v>
          </cell>
          <cell r="B6110" t="str">
            <v>Tex_ACO</v>
          </cell>
          <cell r="C6110">
            <v>2015</v>
          </cell>
          <cell r="D6110" t="str">
            <v>Unknown</v>
          </cell>
          <cell r="E6110" t="str">
            <v>High Volume</v>
          </cell>
          <cell r="F6110" t="str">
            <v>U</v>
          </cell>
          <cell r="G6110">
            <v>15.094339622641</v>
          </cell>
        </row>
        <row r="6111">
          <cell r="A6111" t="str">
            <v>Tex_ACO-Unknown-Regional Strategic-All</v>
          </cell>
          <cell r="B6111" t="str">
            <v>Tex_ACO</v>
          </cell>
          <cell r="C6111">
            <v>2015</v>
          </cell>
          <cell r="D6111" t="str">
            <v>Unknown</v>
          </cell>
          <cell r="E6111" t="str">
            <v>Regional Strategic</v>
          </cell>
          <cell r="F6111" t="str">
            <v>All</v>
          </cell>
          <cell r="G6111">
            <v>0</v>
          </cell>
        </row>
        <row r="6112">
          <cell r="A6112" t="str">
            <v>Tex_ACO-Unknown-Regional Strategic-R</v>
          </cell>
          <cell r="B6112" t="str">
            <v>Tex_ACO</v>
          </cell>
          <cell r="C6112">
            <v>2015</v>
          </cell>
          <cell r="D6112" t="str">
            <v>Unknown</v>
          </cell>
          <cell r="E6112" t="str">
            <v>Regional Strategic</v>
          </cell>
          <cell r="F6112" t="str">
            <v>R</v>
          </cell>
          <cell r="G6112">
            <v>0</v>
          </cell>
        </row>
        <row r="6113">
          <cell r="A6113" t="str">
            <v>Tex_ACO-WELLINGTON-All-All</v>
          </cell>
          <cell r="B6113" t="str">
            <v>Tex_ACO</v>
          </cell>
          <cell r="C6113">
            <v>2015</v>
          </cell>
          <cell r="D6113" t="str">
            <v>WELLINGTON</v>
          </cell>
          <cell r="E6113" t="str">
            <v>All</v>
          </cell>
          <cell r="F6113" t="str">
            <v>All</v>
          </cell>
          <cell r="G6113">
            <v>6.5996228786920001</v>
          </cell>
        </row>
        <row r="6114">
          <cell r="A6114" t="str">
            <v>Tex_ACO-WELLINGTON-All-All</v>
          </cell>
          <cell r="B6114" t="str">
            <v>Tex_ACO</v>
          </cell>
          <cell r="C6114">
            <v>2015</v>
          </cell>
          <cell r="D6114" t="str">
            <v>WELLINGTON</v>
          </cell>
          <cell r="E6114" t="str">
            <v>All</v>
          </cell>
          <cell r="F6114" t="str">
            <v>All</v>
          </cell>
          <cell r="G6114">
            <v>1.303037833136</v>
          </cell>
        </row>
        <row r="6115">
          <cell r="A6115" t="str">
            <v>Tex_ACO-WELLINGTON-All-R</v>
          </cell>
          <cell r="B6115" t="str">
            <v>Tex_ACO</v>
          </cell>
          <cell r="C6115">
            <v>2015</v>
          </cell>
          <cell r="D6115" t="str">
            <v>WELLINGTON</v>
          </cell>
          <cell r="E6115" t="str">
            <v>All</v>
          </cell>
          <cell r="F6115" t="str">
            <v>R</v>
          </cell>
          <cell r="G6115">
            <v>0</v>
          </cell>
        </row>
        <row r="6116">
          <cell r="A6116" t="str">
            <v>Tex_ACO-WELLINGTON-All-R</v>
          </cell>
          <cell r="B6116" t="str">
            <v>Tex_ACO</v>
          </cell>
          <cell r="C6116">
            <v>2015</v>
          </cell>
          <cell r="D6116" t="str">
            <v>WELLINGTON</v>
          </cell>
          <cell r="E6116" t="str">
            <v>All</v>
          </cell>
          <cell r="F6116" t="str">
            <v>R</v>
          </cell>
          <cell r="G6116">
            <v>0.39056849414099998</v>
          </cell>
        </row>
        <row r="6117">
          <cell r="A6117" t="str">
            <v>Tex_ACO-WELLINGTON-All-U</v>
          </cell>
          <cell r="B6117" t="str">
            <v>Tex_ACO</v>
          </cell>
          <cell r="C6117">
            <v>2015</v>
          </cell>
          <cell r="D6117" t="str">
            <v>WELLINGTON</v>
          </cell>
          <cell r="E6117" t="str">
            <v>All</v>
          </cell>
          <cell r="F6117" t="str">
            <v>U</v>
          </cell>
          <cell r="G6117">
            <v>4.114957544088</v>
          </cell>
        </row>
        <row r="6118">
          <cell r="A6118" t="str">
            <v>Tex_ACO-WELLINGTON-All-U</v>
          </cell>
          <cell r="B6118" t="str">
            <v>Tex_ACO</v>
          </cell>
          <cell r="C6118">
            <v>2015</v>
          </cell>
          <cell r="D6118" t="str">
            <v>WELLINGTON</v>
          </cell>
          <cell r="E6118" t="str">
            <v>All</v>
          </cell>
          <cell r="F6118" t="str">
            <v>U</v>
          </cell>
          <cell r="G6118">
            <v>6.0215763980619998</v>
          </cell>
        </row>
        <row r="6119">
          <cell r="A6119" t="str">
            <v>Tex_ACO-WELLINGTON-High Volume-All</v>
          </cell>
          <cell r="B6119" t="str">
            <v>Tex_ACO</v>
          </cell>
          <cell r="C6119">
            <v>2015</v>
          </cell>
          <cell r="D6119" t="str">
            <v>WELLINGTON</v>
          </cell>
          <cell r="E6119" t="str">
            <v>High Volume</v>
          </cell>
          <cell r="F6119" t="str">
            <v>All</v>
          </cell>
          <cell r="G6119">
            <v>3.591836734693</v>
          </cell>
        </row>
        <row r="6120">
          <cell r="A6120" t="str">
            <v>Tex_ACO-WELLINGTON-High Volume-All</v>
          </cell>
          <cell r="B6120" t="str">
            <v>Tex_ACO</v>
          </cell>
          <cell r="C6120">
            <v>2015</v>
          </cell>
          <cell r="D6120" t="str">
            <v>WELLINGTON</v>
          </cell>
          <cell r="E6120" t="str">
            <v>High Volume</v>
          </cell>
          <cell r="F6120" t="str">
            <v>All</v>
          </cell>
          <cell r="G6120">
            <v>1.1771443115289999</v>
          </cell>
        </row>
        <row r="6121">
          <cell r="A6121" t="str">
            <v>Tex_ACO-WELLINGTON-High Volume-R</v>
          </cell>
          <cell r="B6121" t="str">
            <v>Tex_ACO</v>
          </cell>
          <cell r="C6121">
            <v>2015</v>
          </cell>
          <cell r="D6121" t="str">
            <v>WELLINGTON</v>
          </cell>
          <cell r="E6121" t="str">
            <v>High Volume</v>
          </cell>
          <cell r="F6121" t="str">
            <v>R</v>
          </cell>
          <cell r="G6121">
            <v>6.6083773890999994E-2</v>
          </cell>
        </row>
        <row r="6122">
          <cell r="A6122" t="str">
            <v>Tex_ACO-WELLINGTON-High Volume-U</v>
          </cell>
          <cell r="B6122" t="str">
            <v>Tex_ACO</v>
          </cell>
          <cell r="C6122">
            <v>2015</v>
          </cell>
          <cell r="D6122" t="str">
            <v>WELLINGTON</v>
          </cell>
          <cell r="E6122" t="str">
            <v>High Volume</v>
          </cell>
          <cell r="F6122" t="str">
            <v>U</v>
          </cell>
          <cell r="G6122">
            <v>3.591836734693</v>
          </cell>
        </row>
        <row r="6123">
          <cell r="A6123" t="str">
            <v>Tex_ACO-WELLINGTON-High Volume-U</v>
          </cell>
          <cell r="B6123" t="str">
            <v>Tex_ACO</v>
          </cell>
          <cell r="C6123">
            <v>2015</v>
          </cell>
          <cell r="D6123" t="str">
            <v>WELLINGTON</v>
          </cell>
          <cell r="E6123" t="str">
            <v>High Volume</v>
          </cell>
          <cell r="F6123" t="str">
            <v>U</v>
          </cell>
          <cell r="G6123">
            <v>6.1891337775490003</v>
          </cell>
        </row>
        <row r="6124">
          <cell r="A6124" t="str">
            <v>Tex_ACO-WELLINGTON-National Strategic-All</v>
          </cell>
          <cell r="B6124" t="str">
            <v>Tex_ACO</v>
          </cell>
          <cell r="C6124">
            <v>2015</v>
          </cell>
          <cell r="D6124" t="str">
            <v>WELLINGTON</v>
          </cell>
          <cell r="E6124" t="str">
            <v>National Strategic</v>
          </cell>
          <cell r="F6124" t="str">
            <v>All</v>
          </cell>
          <cell r="G6124">
            <v>0.18602728400099999</v>
          </cell>
        </row>
        <row r="6125">
          <cell r="A6125" t="str">
            <v>Tex_ACO-WELLINGTON-National Strategic-R</v>
          </cell>
          <cell r="B6125" t="str">
            <v>Tex_ACO</v>
          </cell>
          <cell r="C6125">
            <v>2015</v>
          </cell>
          <cell r="D6125" t="str">
            <v>WELLINGTON</v>
          </cell>
          <cell r="E6125" t="str">
            <v>National Strategic</v>
          </cell>
          <cell r="F6125" t="str">
            <v>R</v>
          </cell>
          <cell r="G6125">
            <v>8.2678792889E-2</v>
          </cell>
        </row>
        <row r="6126">
          <cell r="A6126" t="str">
            <v>Tex_ACO-WELLINGTON-Regional Distributor-All</v>
          </cell>
          <cell r="B6126" t="str">
            <v>Tex_ACO</v>
          </cell>
          <cell r="C6126">
            <v>2015</v>
          </cell>
          <cell r="D6126" t="str">
            <v>WELLINGTON</v>
          </cell>
          <cell r="E6126" t="str">
            <v>Regional Distributor</v>
          </cell>
          <cell r="F6126" t="str">
            <v>All</v>
          </cell>
          <cell r="G6126">
            <v>0</v>
          </cell>
        </row>
        <row r="6127">
          <cell r="A6127" t="str">
            <v>Tex_ACO-WELLINGTON-Regional Distributor-R</v>
          </cell>
          <cell r="B6127" t="str">
            <v>Tex_ACO</v>
          </cell>
          <cell r="C6127">
            <v>2015</v>
          </cell>
          <cell r="D6127" t="str">
            <v>WELLINGTON</v>
          </cell>
          <cell r="E6127" t="str">
            <v>Regional Distributor</v>
          </cell>
          <cell r="F6127" t="str">
            <v>R</v>
          </cell>
          <cell r="G6127">
            <v>0</v>
          </cell>
        </row>
        <row r="6128">
          <cell r="A6128" t="str">
            <v>Tex_ACO-WELLINGTON-Regional Distributor-U</v>
          </cell>
          <cell r="B6128" t="str">
            <v>Tex_ACO</v>
          </cell>
          <cell r="C6128">
            <v>2015</v>
          </cell>
          <cell r="D6128" t="str">
            <v>WELLINGTON</v>
          </cell>
          <cell r="E6128" t="str">
            <v>Regional Distributor</v>
          </cell>
          <cell r="F6128" t="str">
            <v>U</v>
          </cell>
          <cell r="G6128">
            <v>0</v>
          </cell>
        </row>
        <row r="6129">
          <cell r="A6129" t="str">
            <v>Tex_ACO-WELLINGTON-Regional Strategic-All</v>
          </cell>
          <cell r="B6129" t="str">
            <v>Tex_ACO</v>
          </cell>
          <cell r="C6129">
            <v>2015</v>
          </cell>
          <cell r="D6129" t="str">
            <v>WELLINGTON</v>
          </cell>
          <cell r="E6129" t="str">
            <v>Regional Strategic</v>
          </cell>
          <cell r="F6129" t="str">
            <v>All</v>
          </cell>
          <cell r="G6129">
            <v>7.4032529444749997</v>
          </cell>
        </row>
        <row r="6130">
          <cell r="A6130" t="str">
            <v>Tex_ACO-WELLINGTON-Regional Strategic-All</v>
          </cell>
          <cell r="B6130" t="str">
            <v>Tex_ACO</v>
          </cell>
          <cell r="C6130">
            <v>2015</v>
          </cell>
          <cell r="D6130" t="str">
            <v>WELLINGTON</v>
          </cell>
          <cell r="E6130" t="str">
            <v>Regional Strategic</v>
          </cell>
          <cell r="F6130" t="str">
            <v>All</v>
          </cell>
          <cell r="G6130">
            <v>3.5166578529870001</v>
          </cell>
        </row>
        <row r="6131">
          <cell r="A6131" t="str">
            <v>Tex_ACO-WELLINGTON-Regional Strategic-R</v>
          </cell>
          <cell r="B6131" t="str">
            <v>Tex_ACO</v>
          </cell>
          <cell r="C6131">
            <v>2015</v>
          </cell>
          <cell r="D6131" t="str">
            <v>WELLINGTON</v>
          </cell>
          <cell r="E6131" t="str">
            <v>Regional Strategic</v>
          </cell>
          <cell r="F6131" t="str">
            <v>R</v>
          </cell>
          <cell r="G6131">
            <v>0</v>
          </cell>
        </row>
        <row r="6132">
          <cell r="A6132" t="str">
            <v>Tex_ACO-WELLINGTON-Regional Strategic-R</v>
          </cell>
          <cell r="B6132" t="str">
            <v>Tex_ACO</v>
          </cell>
          <cell r="C6132">
            <v>2015</v>
          </cell>
          <cell r="D6132" t="str">
            <v>WELLINGTON</v>
          </cell>
          <cell r="E6132" t="str">
            <v>Regional Strategic</v>
          </cell>
          <cell r="F6132" t="str">
            <v>R</v>
          </cell>
          <cell r="G6132">
            <v>2.8962444302989998</v>
          </cell>
        </row>
        <row r="6133">
          <cell r="A6133" t="str">
            <v>Tex_ACO-WELLINGTON-Regional Strategic-U</v>
          </cell>
          <cell r="B6133" t="str">
            <v>Tex_ACO</v>
          </cell>
          <cell r="C6133">
            <v>2015</v>
          </cell>
          <cell r="D6133" t="str">
            <v>WELLINGTON</v>
          </cell>
          <cell r="E6133" t="str">
            <v>Regional Strategic</v>
          </cell>
          <cell r="F6133" t="str">
            <v>U</v>
          </cell>
          <cell r="G6133">
            <v>5</v>
          </cell>
        </row>
        <row r="6134">
          <cell r="A6134" t="str">
            <v>Tex_ACO-WELLINGTON-Regional Strategic-U</v>
          </cell>
          <cell r="B6134" t="str">
            <v>Tex_ACO</v>
          </cell>
          <cell r="C6134">
            <v>2015</v>
          </cell>
          <cell r="D6134" t="str">
            <v>WELLINGTON</v>
          </cell>
          <cell r="E6134" t="str">
            <v>Regional Strategic</v>
          </cell>
          <cell r="F6134" t="str">
            <v>U</v>
          </cell>
          <cell r="G6134">
            <v>4.6830382638490002</v>
          </cell>
        </row>
        <row r="6135">
          <cell r="A6135" t="str">
            <v>Tex_ACO-WEST COAST-All-All</v>
          </cell>
          <cell r="B6135" t="str">
            <v>Tex_ACO</v>
          </cell>
          <cell r="C6135">
            <v>2015</v>
          </cell>
          <cell r="D6135" t="str">
            <v>WEST COAST</v>
          </cell>
          <cell r="E6135" t="str">
            <v>All</v>
          </cell>
          <cell r="F6135" t="str">
            <v>All</v>
          </cell>
          <cell r="G6135">
            <v>150</v>
          </cell>
        </row>
        <row r="6136">
          <cell r="A6136" t="str">
            <v>Tex_ACO-WEST COAST-All-All</v>
          </cell>
          <cell r="B6136" t="str">
            <v>Tex_ACO</v>
          </cell>
          <cell r="C6136">
            <v>2015</v>
          </cell>
          <cell r="D6136" t="str">
            <v>WEST COAST</v>
          </cell>
          <cell r="E6136" t="str">
            <v>All</v>
          </cell>
          <cell r="F6136" t="str">
            <v>All</v>
          </cell>
          <cell r="G6136">
            <v>15.333078101071001</v>
          </cell>
        </row>
        <row r="6137">
          <cell r="A6137" t="str">
            <v>Tex_ACO-WEST COAST-All-R</v>
          </cell>
          <cell r="B6137" t="str">
            <v>Tex_ACO</v>
          </cell>
          <cell r="C6137">
            <v>2015</v>
          </cell>
          <cell r="D6137" t="str">
            <v>WEST COAST</v>
          </cell>
          <cell r="E6137" t="str">
            <v>All</v>
          </cell>
          <cell r="F6137" t="str">
            <v>R</v>
          </cell>
          <cell r="G6137">
            <v>37.5</v>
          </cell>
        </row>
        <row r="6138">
          <cell r="A6138" t="str">
            <v>Tex_ACO-WEST COAST-All-R</v>
          </cell>
          <cell r="B6138" t="str">
            <v>Tex_ACO</v>
          </cell>
          <cell r="C6138">
            <v>2015</v>
          </cell>
          <cell r="D6138" t="str">
            <v>WEST COAST</v>
          </cell>
          <cell r="E6138" t="str">
            <v>All</v>
          </cell>
          <cell r="F6138" t="str">
            <v>R</v>
          </cell>
          <cell r="G6138">
            <v>5.4396423248880001</v>
          </cell>
        </row>
        <row r="6139">
          <cell r="A6139" t="str">
            <v>Tex_ACO-WEST COAST-All-U</v>
          </cell>
          <cell r="B6139" t="str">
            <v>Tex_ACO</v>
          </cell>
          <cell r="C6139">
            <v>2015</v>
          </cell>
          <cell r="D6139" t="str">
            <v>WEST COAST</v>
          </cell>
          <cell r="E6139" t="str">
            <v>All</v>
          </cell>
          <cell r="F6139" t="str">
            <v>U</v>
          </cell>
          <cell r="G6139">
            <v>20.629921259842</v>
          </cell>
        </row>
        <row r="6140">
          <cell r="A6140" t="str">
            <v>Tex_ACO-WEST COAST-Regional Connector-All</v>
          </cell>
          <cell r="B6140" t="str">
            <v>Tex_ACO</v>
          </cell>
          <cell r="C6140">
            <v>2015</v>
          </cell>
          <cell r="D6140" t="str">
            <v>WEST COAST</v>
          </cell>
          <cell r="E6140" t="str">
            <v>Regional Connector</v>
          </cell>
          <cell r="F6140" t="str">
            <v>All</v>
          </cell>
          <cell r="G6140">
            <v>62.5</v>
          </cell>
        </row>
        <row r="6141">
          <cell r="A6141" t="str">
            <v>Tex_ACO-WEST COAST-Regional Connector-All</v>
          </cell>
          <cell r="B6141" t="str">
            <v>Tex_ACO</v>
          </cell>
          <cell r="C6141">
            <v>2015</v>
          </cell>
          <cell r="D6141" t="str">
            <v>WEST COAST</v>
          </cell>
          <cell r="E6141" t="str">
            <v>Regional Connector</v>
          </cell>
          <cell r="F6141" t="str">
            <v>All</v>
          </cell>
          <cell r="G6141">
            <v>17.658473479948</v>
          </cell>
        </row>
        <row r="6142">
          <cell r="A6142" t="str">
            <v>Tex_ACO-WEST COAST-Regional Connector-R</v>
          </cell>
          <cell r="B6142" t="str">
            <v>Tex_ACO</v>
          </cell>
          <cell r="C6142">
            <v>2015</v>
          </cell>
          <cell r="D6142" t="str">
            <v>WEST COAST</v>
          </cell>
          <cell r="E6142" t="str">
            <v>Regional Connector</v>
          </cell>
          <cell r="F6142" t="str">
            <v>R</v>
          </cell>
          <cell r="G6142">
            <v>37.5</v>
          </cell>
        </row>
        <row r="6143">
          <cell r="A6143" t="str">
            <v>Tex_ACO-WEST COAST-Regional Connector-R</v>
          </cell>
          <cell r="B6143" t="str">
            <v>Tex_ACO</v>
          </cell>
          <cell r="C6143">
            <v>2015</v>
          </cell>
          <cell r="D6143" t="str">
            <v>WEST COAST</v>
          </cell>
          <cell r="E6143" t="str">
            <v>Regional Connector</v>
          </cell>
          <cell r="F6143" t="str">
            <v>R</v>
          </cell>
          <cell r="G6143">
            <v>5.3278688524589999</v>
          </cell>
        </row>
        <row r="6144">
          <cell r="A6144" t="str">
            <v>Tex_ACO-WEST COAST-Regional Connector-U</v>
          </cell>
          <cell r="B6144" t="str">
            <v>Tex_ACO</v>
          </cell>
          <cell r="C6144">
            <v>2015</v>
          </cell>
          <cell r="D6144" t="str">
            <v>WEST COAST</v>
          </cell>
          <cell r="E6144" t="str">
            <v>Regional Connector</v>
          </cell>
          <cell r="F6144" t="str">
            <v>U</v>
          </cell>
          <cell r="G6144">
            <v>23.955773955773001</v>
          </cell>
        </row>
        <row r="6145">
          <cell r="A6145" t="str">
            <v>Tex_ACO-WEST COAST-Regional Distributor-All</v>
          </cell>
          <cell r="B6145" t="str">
            <v>Tex_ACO</v>
          </cell>
          <cell r="C6145">
            <v>2015</v>
          </cell>
          <cell r="D6145" t="str">
            <v>WEST COAST</v>
          </cell>
          <cell r="E6145" t="str">
            <v>Regional Distributor</v>
          </cell>
          <cell r="F6145" t="str">
            <v>All</v>
          </cell>
          <cell r="G6145">
            <v>16.434262948207</v>
          </cell>
        </row>
        <row r="6146">
          <cell r="A6146" t="str">
            <v>Tex_ACO-WEST COAST-Regional Distributor-R</v>
          </cell>
          <cell r="B6146" t="str">
            <v>Tex_ACO</v>
          </cell>
          <cell r="C6146">
            <v>2015</v>
          </cell>
          <cell r="D6146" t="str">
            <v>WEST COAST</v>
          </cell>
          <cell r="E6146" t="str">
            <v>Regional Distributor</v>
          </cell>
          <cell r="F6146" t="str">
            <v>R</v>
          </cell>
          <cell r="G6146">
            <v>2.6315789473679998</v>
          </cell>
        </row>
        <row r="6147">
          <cell r="A6147" t="str">
            <v>Tex_ACO-WEST COAST-Regional Distributor-U</v>
          </cell>
          <cell r="B6147" t="str">
            <v>Tex_ACO</v>
          </cell>
          <cell r="C6147">
            <v>2015</v>
          </cell>
          <cell r="D6147" t="str">
            <v>WEST COAST</v>
          </cell>
          <cell r="E6147" t="str">
            <v>Regional Distributor</v>
          </cell>
          <cell r="F6147" t="str">
            <v>U</v>
          </cell>
          <cell r="G6147">
            <v>19.711538461538002</v>
          </cell>
        </row>
        <row r="6148">
          <cell r="A6148" t="str">
            <v>Tex_ACO-WEST COAST-Regional Strategic-All</v>
          </cell>
          <cell r="B6148" t="str">
            <v>Tex_ACO</v>
          </cell>
          <cell r="C6148">
            <v>2015</v>
          </cell>
          <cell r="D6148" t="str">
            <v>WEST COAST</v>
          </cell>
          <cell r="E6148" t="str">
            <v>Regional Strategic</v>
          </cell>
          <cell r="F6148" t="str">
            <v>All</v>
          </cell>
          <cell r="G6148">
            <v>7.9787234042549997</v>
          </cell>
        </row>
        <row r="6149">
          <cell r="A6149" t="str">
            <v>Tex_ACO-WEST COAST-Regional Strategic-R</v>
          </cell>
          <cell r="B6149" t="str">
            <v>Tex_ACO</v>
          </cell>
          <cell r="C6149">
            <v>2015</v>
          </cell>
          <cell r="D6149" t="str">
            <v>WEST COAST</v>
          </cell>
          <cell r="E6149" t="str">
            <v>Regional Strategic</v>
          </cell>
          <cell r="F6149" t="str">
            <v>R</v>
          </cell>
          <cell r="G6149">
            <v>6.904761904761</v>
          </cell>
        </row>
        <row r="6150">
          <cell r="A6150" t="str">
            <v>Tex_ACO-WEST COAST-Regional Strategic-U</v>
          </cell>
          <cell r="B6150" t="str">
            <v>Tex_ACO</v>
          </cell>
          <cell r="C6150">
            <v>2015</v>
          </cell>
          <cell r="D6150" t="str">
            <v>WEST COAST</v>
          </cell>
          <cell r="E6150" t="str">
            <v>Regional Strategic</v>
          </cell>
          <cell r="F6150" t="str">
            <v>U</v>
          </cell>
          <cell r="G6150">
            <v>3.8194444444440001</v>
          </cell>
        </row>
        <row r="6151">
          <cell r="A6151" t="str">
            <v>Tex_ACO-WEST WAIKATO-All-All</v>
          </cell>
          <cell r="B6151" t="str">
            <v>Tex_ACO</v>
          </cell>
          <cell r="C6151">
            <v>2015</v>
          </cell>
          <cell r="D6151" t="str">
            <v>WEST WAIKATO</v>
          </cell>
          <cell r="E6151" t="str">
            <v>All</v>
          </cell>
          <cell r="F6151" t="str">
            <v>All</v>
          </cell>
          <cell r="G6151">
            <v>0.82809822958299995</v>
          </cell>
        </row>
        <row r="6152">
          <cell r="A6152" t="str">
            <v>Tex_ACO-WEST WAIKATO-All-All</v>
          </cell>
          <cell r="B6152" t="str">
            <v>Tex_ACO</v>
          </cell>
          <cell r="C6152">
            <v>2015</v>
          </cell>
          <cell r="D6152" t="str">
            <v>WEST WAIKATO</v>
          </cell>
          <cell r="E6152" t="str">
            <v>All</v>
          </cell>
          <cell r="F6152" t="str">
            <v>All</v>
          </cell>
          <cell r="G6152">
            <v>1.264257248866</v>
          </cell>
        </row>
        <row r="6153">
          <cell r="A6153" t="str">
            <v>Tex_ACO-WEST WAIKATO-All-R</v>
          </cell>
          <cell r="B6153" t="str">
            <v>Tex_ACO</v>
          </cell>
          <cell r="C6153">
            <v>2015</v>
          </cell>
          <cell r="D6153" t="str">
            <v>WEST WAIKATO</v>
          </cell>
          <cell r="E6153" t="str">
            <v>All</v>
          </cell>
          <cell r="F6153" t="str">
            <v>R</v>
          </cell>
          <cell r="G6153">
            <v>0</v>
          </cell>
        </row>
        <row r="6154">
          <cell r="A6154" t="str">
            <v>Tex_ACO-WEST WAIKATO-All-R</v>
          </cell>
          <cell r="B6154" t="str">
            <v>Tex_ACO</v>
          </cell>
          <cell r="C6154">
            <v>2015</v>
          </cell>
          <cell r="D6154" t="str">
            <v>WEST WAIKATO</v>
          </cell>
          <cell r="E6154" t="str">
            <v>All</v>
          </cell>
          <cell r="F6154" t="str">
            <v>R</v>
          </cell>
          <cell r="G6154">
            <v>0.34825361056999998</v>
          </cell>
        </row>
        <row r="6155">
          <cell r="A6155" t="str">
            <v>Tex_ACO-WEST WAIKATO-All-U</v>
          </cell>
          <cell r="B6155" t="str">
            <v>Tex_ACO</v>
          </cell>
          <cell r="C6155">
            <v>2015</v>
          </cell>
          <cell r="D6155" t="str">
            <v>WEST WAIKATO</v>
          </cell>
          <cell r="E6155" t="str">
            <v>All</v>
          </cell>
          <cell r="F6155" t="str">
            <v>U</v>
          </cell>
          <cell r="G6155">
            <v>1.2380952380950001</v>
          </cell>
        </row>
        <row r="6156">
          <cell r="A6156" t="str">
            <v>Tex_ACO-WEST WAIKATO-All-U</v>
          </cell>
          <cell r="B6156" t="str">
            <v>Tex_ACO</v>
          </cell>
          <cell r="C6156">
            <v>2015</v>
          </cell>
          <cell r="D6156" t="str">
            <v>WEST WAIKATO</v>
          </cell>
          <cell r="E6156" t="str">
            <v>All</v>
          </cell>
          <cell r="F6156" t="str">
            <v>U</v>
          </cell>
          <cell r="G6156">
            <v>2.6508035900640001</v>
          </cell>
        </row>
        <row r="6157">
          <cell r="A6157" t="str">
            <v>Tex_ACO-WEST WAIKATO-High Volume-All</v>
          </cell>
          <cell r="B6157" t="str">
            <v>Tex_ACO</v>
          </cell>
          <cell r="C6157">
            <v>2015</v>
          </cell>
          <cell r="D6157" t="str">
            <v>WEST WAIKATO</v>
          </cell>
          <cell r="E6157" t="str">
            <v>High Volume</v>
          </cell>
          <cell r="F6157" t="str">
            <v>All</v>
          </cell>
          <cell r="G6157">
            <v>0.90608857650899999</v>
          </cell>
        </row>
        <row r="6158">
          <cell r="A6158" t="str">
            <v>Tex_ACO-WEST WAIKATO-High Volume-R</v>
          </cell>
          <cell r="B6158" t="str">
            <v>Tex_ACO</v>
          </cell>
          <cell r="C6158">
            <v>2015</v>
          </cell>
          <cell r="D6158" t="str">
            <v>WEST WAIKATO</v>
          </cell>
          <cell r="E6158" t="str">
            <v>High Volume</v>
          </cell>
          <cell r="F6158" t="str">
            <v>R</v>
          </cell>
          <cell r="G6158">
            <v>0.17595307917799999</v>
          </cell>
        </row>
        <row r="6159">
          <cell r="A6159" t="str">
            <v>Tex_ACO-WEST WAIKATO-High Volume-U</v>
          </cell>
          <cell r="B6159" t="str">
            <v>Tex_ACO</v>
          </cell>
          <cell r="C6159">
            <v>2015</v>
          </cell>
          <cell r="D6159" t="str">
            <v>WEST WAIKATO</v>
          </cell>
          <cell r="E6159" t="str">
            <v>High Volume</v>
          </cell>
          <cell r="F6159" t="str">
            <v>U</v>
          </cell>
          <cell r="G6159">
            <v>2.222898903775</v>
          </cell>
        </row>
        <row r="6160">
          <cell r="A6160" t="str">
            <v>Tex_ACO-WEST WAIKATO-Regional Connector-All</v>
          </cell>
          <cell r="B6160" t="str">
            <v>Tex_ACO</v>
          </cell>
          <cell r="C6160">
            <v>2015</v>
          </cell>
          <cell r="D6160" t="str">
            <v>WEST WAIKATO</v>
          </cell>
          <cell r="E6160" t="str">
            <v>Regional Connector</v>
          </cell>
          <cell r="F6160" t="str">
            <v>All</v>
          </cell>
          <cell r="G6160">
            <v>0.82809822958299995</v>
          </cell>
        </row>
        <row r="6161">
          <cell r="A6161" t="str">
            <v>Tex_ACO-WEST WAIKATO-Regional Connector-All</v>
          </cell>
          <cell r="B6161" t="str">
            <v>Tex_ACO</v>
          </cell>
          <cell r="C6161">
            <v>2015</v>
          </cell>
          <cell r="D6161" t="str">
            <v>WEST WAIKATO</v>
          </cell>
          <cell r="E6161" t="str">
            <v>Regional Connector</v>
          </cell>
          <cell r="F6161" t="str">
            <v>All</v>
          </cell>
          <cell r="G6161">
            <v>1.539538138558</v>
          </cell>
        </row>
        <row r="6162">
          <cell r="A6162" t="str">
            <v>Tex_ACO-WEST WAIKATO-Regional Connector-R</v>
          </cell>
          <cell r="B6162" t="str">
            <v>Tex_ACO</v>
          </cell>
          <cell r="C6162">
            <v>2015</v>
          </cell>
          <cell r="D6162" t="str">
            <v>WEST WAIKATO</v>
          </cell>
          <cell r="E6162" t="str">
            <v>Regional Connector</v>
          </cell>
          <cell r="F6162" t="str">
            <v>R</v>
          </cell>
          <cell r="G6162">
            <v>0</v>
          </cell>
        </row>
        <row r="6163">
          <cell r="A6163" t="str">
            <v>Tex_ACO-WEST WAIKATO-Regional Connector-R</v>
          </cell>
          <cell r="B6163" t="str">
            <v>Tex_ACO</v>
          </cell>
          <cell r="C6163">
            <v>2015</v>
          </cell>
          <cell r="D6163" t="str">
            <v>WEST WAIKATO</v>
          </cell>
          <cell r="E6163" t="str">
            <v>Regional Connector</v>
          </cell>
          <cell r="F6163" t="str">
            <v>R</v>
          </cell>
          <cell r="G6163">
            <v>0.88757396449699999</v>
          </cell>
        </row>
        <row r="6164">
          <cell r="A6164" t="str">
            <v>Tex_ACO-WEST WAIKATO-Regional Connector-U</v>
          </cell>
          <cell r="B6164" t="str">
            <v>Tex_ACO</v>
          </cell>
          <cell r="C6164">
            <v>2015</v>
          </cell>
          <cell r="D6164" t="str">
            <v>WEST WAIKATO</v>
          </cell>
          <cell r="E6164" t="str">
            <v>Regional Connector</v>
          </cell>
          <cell r="F6164" t="str">
            <v>U</v>
          </cell>
          <cell r="G6164">
            <v>1.2380952380950001</v>
          </cell>
        </row>
        <row r="6165">
          <cell r="A6165" t="str">
            <v>Tex_ACO-WEST WAIKATO-Regional Connector-U</v>
          </cell>
          <cell r="B6165" t="str">
            <v>Tex_ACO</v>
          </cell>
          <cell r="C6165">
            <v>2015</v>
          </cell>
          <cell r="D6165" t="str">
            <v>WEST WAIKATO</v>
          </cell>
          <cell r="E6165" t="str">
            <v>Regional Connector</v>
          </cell>
          <cell r="F6165" t="str">
            <v>U</v>
          </cell>
          <cell r="G6165">
            <v>2.3972602739719999</v>
          </cell>
        </row>
        <row r="6166">
          <cell r="A6166" t="str">
            <v>Tex_ACO-WEST WAIKATO-Regional Distributor-All</v>
          </cell>
          <cell r="B6166" t="str">
            <v>Tex_ACO</v>
          </cell>
          <cell r="C6166">
            <v>2015</v>
          </cell>
          <cell r="D6166" t="str">
            <v>WEST WAIKATO</v>
          </cell>
          <cell r="E6166" t="str">
            <v>Regional Distributor</v>
          </cell>
          <cell r="F6166" t="str">
            <v>All</v>
          </cell>
          <cell r="G6166">
            <v>7.8632478632470004</v>
          </cell>
        </row>
        <row r="6167">
          <cell r="A6167" t="str">
            <v>Tex_ACO-WEST WAIKATO-Regional Distributor-R</v>
          </cell>
          <cell r="B6167" t="str">
            <v>Tex_ACO</v>
          </cell>
          <cell r="C6167">
            <v>2015</v>
          </cell>
          <cell r="D6167" t="str">
            <v>WEST WAIKATO</v>
          </cell>
          <cell r="E6167" t="str">
            <v>Regional Distributor</v>
          </cell>
          <cell r="F6167" t="str">
            <v>R</v>
          </cell>
          <cell r="G6167">
            <v>3.5603715170269998</v>
          </cell>
        </row>
        <row r="6168">
          <cell r="A6168" t="str">
            <v>Tex_ACO-WEST WAIKATO-Regional Distributor-U</v>
          </cell>
          <cell r="B6168" t="str">
            <v>Tex_ACO</v>
          </cell>
          <cell r="C6168">
            <v>2015</v>
          </cell>
          <cell r="D6168" t="str">
            <v>WEST WAIKATO</v>
          </cell>
          <cell r="E6168" t="str">
            <v>Regional Distributor</v>
          </cell>
          <cell r="F6168" t="str">
            <v>U</v>
          </cell>
          <cell r="G6168">
            <v>12.213740458015</v>
          </cell>
        </row>
        <row r="6169">
          <cell r="A6169" t="str">
            <v>Tex_ACO-WEST WAIKATO-Regional Strategic-All</v>
          </cell>
          <cell r="B6169" t="str">
            <v>Tex_ACO</v>
          </cell>
          <cell r="C6169">
            <v>2015</v>
          </cell>
          <cell r="D6169" t="str">
            <v>WEST WAIKATO</v>
          </cell>
          <cell r="E6169" t="str">
            <v>Regional Strategic</v>
          </cell>
          <cell r="F6169" t="str">
            <v>All</v>
          </cell>
          <cell r="G6169">
            <v>1.2311901504780001</v>
          </cell>
        </row>
        <row r="6170">
          <cell r="A6170" t="str">
            <v>Tex_ACO-WEST WAIKATO-Regional Strategic-R</v>
          </cell>
          <cell r="B6170" t="str">
            <v>Tex_ACO</v>
          </cell>
          <cell r="C6170">
            <v>2015</v>
          </cell>
          <cell r="D6170" t="str">
            <v>WEST WAIKATO</v>
          </cell>
          <cell r="E6170" t="str">
            <v>Regional Strategic</v>
          </cell>
          <cell r="F6170" t="str">
            <v>R</v>
          </cell>
          <cell r="G6170">
            <v>0</v>
          </cell>
        </row>
        <row r="6171">
          <cell r="A6171" t="str">
            <v>Tex_ACO-WEST WAIKATO-Regional Strategic-U</v>
          </cell>
          <cell r="B6171" t="str">
            <v>Tex_ACO</v>
          </cell>
          <cell r="C6171">
            <v>2015</v>
          </cell>
          <cell r="D6171" t="str">
            <v>WEST WAIKATO</v>
          </cell>
          <cell r="E6171" t="str">
            <v>Regional Strategic</v>
          </cell>
          <cell r="F6171" t="str">
            <v>U</v>
          </cell>
          <cell r="G6171">
            <v>1.2102874432670001</v>
          </cell>
        </row>
        <row r="6172">
          <cell r="A6172" t="str">
            <v>Tex_ACO-WEST WHANGANUI-All-All</v>
          </cell>
          <cell r="B6172" t="str">
            <v>Tex_ACO</v>
          </cell>
          <cell r="C6172">
            <v>2015</v>
          </cell>
          <cell r="D6172" t="str">
            <v>WEST WHANGANUI</v>
          </cell>
          <cell r="E6172" t="str">
            <v>All</v>
          </cell>
          <cell r="F6172" t="str">
            <v>All</v>
          </cell>
          <cell r="G6172">
            <v>49.273255813953</v>
          </cell>
        </row>
        <row r="6173">
          <cell r="A6173" t="str">
            <v>Tex_ACO-WEST WHANGANUI-All-All</v>
          </cell>
          <cell r="B6173" t="str">
            <v>Tex_ACO</v>
          </cell>
          <cell r="C6173">
            <v>2015</v>
          </cell>
          <cell r="D6173" t="str">
            <v>WEST WHANGANUI</v>
          </cell>
          <cell r="E6173" t="str">
            <v>All</v>
          </cell>
          <cell r="F6173" t="str">
            <v>All</v>
          </cell>
          <cell r="G6173">
            <v>20.504413619167</v>
          </cell>
        </row>
        <row r="6174">
          <cell r="A6174" t="str">
            <v>Tex_ACO-WEST WHANGANUI-All-R</v>
          </cell>
          <cell r="B6174" t="str">
            <v>Tex_ACO</v>
          </cell>
          <cell r="C6174">
            <v>2015</v>
          </cell>
          <cell r="D6174" t="str">
            <v>WEST WHANGANUI</v>
          </cell>
          <cell r="E6174" t="str">
            <v>All</v>
          </cell>
          <cell r="F6174" t="str">
            <v>R</v>
          </cell>
          <cell r="G6174">
            <v>0</v>
          </cell>
        </row>
        <row r="6175">
          <cell r="A6175" t="str">
            <v>Tex_ACO-WEST WHANGANUI-All-R</v>
          </cell>
          <cell r="B6175" t="str">
            <v>Tex_ACO</v>
          </cell>
          <cell r="C6175">
            <v>2015</v>
          </cell>
          <cell r="D6175" t="str">
            <v>WEST WHANGANUI</v>
          </cell>
          <cell r="E6175" t="str">
            <v>All</v>
          </cell>
          <cell r="F6175" t="str">
            <v>R</v>
          </cell>
          <cell r="G6175">
            <v>3.0851063829780001</v>
          </cell>
        </row>
        <row r="6176">
          <cell r="A6176" t="str">
            <v>Tex_ACO-WEST WHANGANUI-All-U</v>
          </cell>
          <cell r="B6176" t="str">
            <v>Tex_ACO</v>
          </cell>
          <cell r="C6176">
            <v>2015</v>
          </cell>
          <cell r="D6176" t="str">
            <v>WEST WHANGANUI</v>
          </cell>
          <cell r="E6176" t="str">
            <v>All</v>
          </cell>
          <cell r="F6176" t="str">
            <v>U</v>
          </cell>
          <cell r="G6176">
            <v>42.772861356931998</v>
          </cell>
        </row>
        <row r="6177">
          <cell r="A6177" t="str">
            <v>Tex_ACO-WEST WHANGANUI-All-U</v>
          </cell>
          <cell r="B6177" t="str">
            <v>Tex_ACO</v>
          </cell>
          <cell r="C6177">
            <v>2015</v>
          </cell>
          <cell r="D6177" t="str">
            <v>WEST WHANGANUI</v>
          </cell>
          <cell r="E6177" t="str">
            <v>All</v>
          </cell>
          <cell r="F6177" t="str">
            <v>U</v>
          </cell>
          <cell r="G6177">
            <v>21.388429752065999</v>
          </cell>
        </row>
        <row r="6178">
          <cell r="A6178" t="str">
            <v>Tex_ACO-WEST WHANGANUI-National Strategic-All</v>
          </cell>
          <cell r="B6178" t="str">
            <v>Tex_ACO</v>
          </cell>
          <cell r="C6178">
            <v>2015</v>
          </cell>
          <cell r="D6178" t="str">
            <v>WEST WHANGANUI</v>
          </cell>
          <cell r="E6178" t="str">
            <v>National Strategic</v>
          </cell>
          <cell r="F6178" t="str">
            <v>All</v>
          </cell>
          <cell r="G6178">
            <v>5.4347826086950004</v>
          </cell>
        </row>
        <row r="6179">
          <cell r="A6179" t="str">
            <v>Tex_ACO-WEST WHANGANUI-National Strategic-U</v>
          </cell>
          <cell r="B6179" t="str">
            <v>Tex_ACO</v>
          </cell>
          <cell r="C6179">
            <v>2015</v>
          </cell>
          <cell r="D6179" t="str">
            <v>WEST WHANGANUI</v>
          </cell>
          <cell r="E6179" t="str">
            <v>National Strategic</v>
          </cell>
          <cell r="F6179" t="str">
            <v>U</v>
          </cell>
          <cell r="G6179">
            <v>3.2608695652169999</v>
          </cell>
        </row>
        <row r="6180">
          <cell r="A6180" t="str">
            <v>Tex_ACO-WEST WHANGANUI-Regional Connector-All</v>
          </cell>
          <cell r="B6180" t="str">
            <v>Tex_ACO</v>
          </cell>
          <cell r="C6180">
            <v>2015</v>
          </cell>
          <cell r="D6180" t="str">
            <v>WEST WHANGANUI</v>
          </cell>
          <cell r="E6180" t="str">
            <v>Regional Connector</v>
          </cell>
          <cell r="F6180" t="str">
            <v>All</v>
          </cell>
          <cell r="G6180">
            <v>3.014184397163</v>
          </cell>
        </row>
        <row r="6181">
          <cell r="A6181" t="str">
            <v>Tex_ACO-WEST WHANGANUI-Regional Connector-R</v>
          </cell>
          <cell r="B6181" t="str">
            <v>Tex_ACO</v>
          </cell>
          <cell r="C6181">
            <v>2015</v>
          </cell>
          <cell r="D6181" t="str">
            <v>WEST WHANGANUI</v>
          </cell>
          <cell r="E6181" t="str">
            <v>Regional Connector</v>
          </cell>
          <cell r="F6181" t="str">
            <v>R</v>
          </cell>
          <cell r="G6181">
            <v>0</v>
          </cell>
        </row>
        <row r="6182">
          <cell r="A6182" t="str">
            <v>Tex_ACO-WEST WHANGANUI-Regional Connector-U</v>
          </cell>
          <cell r="B6182" t="str">
            <v>Tex_ACO</v>
          </cell>
          <cell r="C6182">
            <v>2015</v>
          </cell>
          <cell r="D6182" t="str">
            <v>WEST WHANGANUI</v>
          </cell>
          <cell r="E6182" t="str">
            <v>Regional Connector</v>
          </cell>
          <cell r="F6182" t="str">
            <v>U</v>
          </cell>
          <cell r="G6182">
            <v>2.3195876288649999</v>
          </cell>
        </row>
        <row r="6183">
          <cell r="A6183" t="str">
            <v>Tex_ACO-WEST WHANGANUI-Regional Distributor-All</v>
          </cell>
          <cell r="B6183" t="str">
            <v>Tex_ACO</v>
          </cell>
          <cell r="C6183">
            <v>2015</v>
          </cell>
          <cell r="D6183" t="str">
            <v>WEST WHANGANUI</v>
          </cell>
          <cell r="E6183" t="str">
            <v>Regional Distributor</v>
          </cell>
          <cell r="F6183" t="str">
            <v>All</v>
          </cell>
          <cell r="G6183">
            <v>32.771535580524002</v>
          </cell>
        </row>
        <row r="6184">
          <cell r="A6184" t="str">
            <v>Tex_ACO-WEST WHANGANUI-Regional Distributor-R</v>
          </cell>
          <cell r="B6184" t="str">
            <v>Tex_ACO</v>
          </cell>
          <cell r="C6184">
            <v>2015</v>
          </cell>
          <cell r="D6184" t="str">
            <v>WEST WHANGANUI</v>
          </cell>
          <cell r="E6184" t="str">
            <v>Regional Distributor</v>
          </cell>
          <cell r="F6184" t="str">
            <v>R</v>
          </cell>
          <cell r="G6184">
            <v>10.416666666666</v>
          </cell>
        </row>
        <row r="6185">
          <cell r="A6185" t="str">
            <v>Tex_ACO-WEST WHANGANUI-Regional Distributor-U</v>
          </cell>
          <cell r="B6185" t="str">
            <v>Tex_ACO</v>
          </cell>
          <cell r="C6185">
            <v>2015</v>
          </cell>
          <cell r="D6185" t="str">
            <v>WEST WHANGANUI</v>
          </cell>
          <cell r="E6185" t="str">
            <v>Regional Distributor</v>
          </cell>
          <cell r="F6185" t="str">
            <v>U</v>
          </cell>
          <cell r="G6185">
            <v>28.173515981735001</v>
          </cell>
        </row>
        <row r="6186">
          <cell r="A6186" t="str">
            <v>Tex_ACO-WEST WHANGANUI-Regional Strategic-All</v>
          </cell>
          <cell r="B6186" t="str">
            <v>Tex_ACO</v>
          </cell>
          <cell r="C6186">
            <v>2015</v>
          </cell>
          <cell r="D6186" t="str">
            <v>WEST WHANGANUI</v>
          </cell>
          <cell r="E6186" t="str">
            <v>Regional Strategic</v>
          </cell>
          <cell r="F6186" t="str">
            <v>All</v>
          </cell>
          <cell r="G6186">
            <v>49.273255813953</v>
          </cell>
        </row>
        <row r="6187">
          <cell r="A6187" t="str">
            <v>Tex_ACO-WEST WHANGANUI-Regional Strategic-All</v>
          </cell>
          <cell r="B6187" t="str">
            <v>Tex_ACO</v>
          </cell>
          <cell r="C6187">
            <v>2015</v>
          </cell>
          <cell r="D6187" t="str">
            <v>WEST WHANGANUI</v>
          </cell>
          <cell r="E6187" t="str">
            <v>Regional Strategic</v>
          </cell>
          <cell r="F6187" t="str">
            <v>All</v>
          </cell>
          <cell r="G6187">
            <v>16.046099290779999</v>
          </cell>
        </row>
        <row r="6188">
          <cell r="A6188" t="str">
            <v>Tex_ACO-WEST WHANGANUI-Regional Strategic-R</v>
          </cell>
          <cell r="B6188" t="str">
            <v>Tex_ACO</v>
          </cell>
          <cell r="C6188">
            <v>2015</v>
          </cell>
          <cell r="D6188" t="str">
            <v>WEST WHANGANUI</v>
          </cell>
          <cell r="E6188" t="str">
            <v>Regional Strategic</v>
          </cell>
          <cell r="F6188" t="str">
            <v>R</v>
          </cell>
          <cell r="G6188">
            <v>0</v>
          </cell>
        </row>
        <row r="6189">
          <cell r="A6189" t="str">
            <v>Tex_ACO-WEST WHANGANUI-Regional Strategic-R</v>
          </cell>
          <cell r="B6189" t="str">
            <v>Tex_ACO</v>
          </cell>
          <cell r="C6189">
            <v>2015</v>
          </cell>
          <cell r="D6189" t="str">
            <v>WEST WHANGANUI</v>
          </cell>
          <cell r="E6189" t="str">
            <v>Regional Strategic</v>
          </cell>
          <cell r="F6189" t="str">
            <v>R</v>
          </cell>
          <cell r="G6189">
            <v>0.49019607843099999</v>
          </cell>
        </row>
        <row r="6190">
          <cell r="A6190" t="str">
            <v>Tex_ACO-WEST WHANGANUI-Regional Strategic-U</v>
          </cell>
          <cell r="B6190" t="str">
            <v>Tex_ACO</v>
          </cell>
          <cell r="C6190">
            <v>2015</v>
          </cell>
          <cell r="D6190" t="str">
            <v>WEST WHANGANUI</v>
          </cell>
          <cell r="E6190" t="str">
            <v>Regional Strategic</v>
          </cell>
          <cell r="F6190" t="str">
            <v>U</v>
          </cell>
          <cell r="G6190">
            <v>42.772861356931998</v>
          </cell>
        </row>
        <row r="6191">
          <cell r="A6191" t="str">
            <v>Tex_ACO-WEST WHANGANUI-Regional Strategic-U</v>
          </cell>
          <cell r="B6191" t="str">
            <v>Tex_ACO</v>
          </cell>
          <cell r="C6191">
            <v>2015</v>
          </cell>
          <cell r="D6191" t="str">
            <v>WEST WHANGANUI</v>
          </cell>
          <cell r="E6191" t="str">
            <v>Regional Strategic</v>
          </cell>
          <cell r="F6191" t="str">
            <v>U</v>
          </cell>
          <cell r="G6191">
            <v>20.133819951338001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1.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7.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8.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43.xml"/><Relationship Id="rId2" Type="http://schemas.openxmlformats.org/officeDocument/2006/relationships/drawing" Target="../drawings/drawing20.xml"/><Relationship Id="rId1" Type="http://schemas.openxmlformats.org/officeDocument/2006/relationships/printerSettings" Target="../printerSettings/printerSettings19.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C7956"/>
  <sheetViews>
    <sheetView workbookViewId="0">
      <pane xSplit="1" ySplit="2" topLeftCell="B7905" activePane="bottomRight" state="frozen"/>
      <selection activeCell="O2" sqref="O2"/>
      <selection pane="topRight" activeCell="O2" sqref="O2"/>
      <selection pane="bottomLeft" activeCell="O2" sqref="O2"/>
      <selection pane="bottomRight" activeCell="W7953" sqref="W7953"/>
    </sheetView>
  </sheetViews>
  <sheetFormatPr defaultColWidth="9.140625" defaultRowHeight="11.25" x14ac:dyDescent="0.15"/>
  <cols>
    <col min="1" max="1" width="53.42578125" style="8" customWidth="1"/>
    <col min="2" max="2" width="17.85546875" style="2" customWidth="1"/>
    <col min="3" max="3" width="18.140625" style="2" bestFit="1" customWidth="1"/>
    <col min="4" max="4" width="9.140625" style="2"/>
    <col min="5" max="5" width="10.42578125" style="2" bestFit="1" customWidth="1"/>
    <col min="6" max="6" width="7.5703125" style="2" customWidth="1"/>
    <col min="7" max="10" width="9.140625" style="238"/>
    <col min="11" max="15" width="9.140625" style="2"/>
    <col min="16" max="16" width="12.7109375" style="4" customWidth="1"/>
    <col min="17" max="17" width="9.140625" style="4"/>
    <col min="18" max="16384" width="9.140625" style="2"/>
  </cols>
  <sheetData>
    <row r="1" spans="1:25" x14ac:dyDescent="0.15">
      <c r="A1" s="13">
        <v>1</v>
      </c>
      <c r="B1" s="13">
        <v>2</v>
      </c>
      <c r="C1" s="13">
        <f>B1+1</f>
        <v>3</v>
      </c>
      <c r="D1" s="13">
        <f t="shared" ref="D1:E1" si="0">C1+1</f>
        <v>4</v>
      </c>
      <c r="E1" s="13">
        <f t="shared" si="0"/>
        <v>5</v>
      </c>
      <c r="F1" s="13">
        <f>E1+1</f>
        <v>6</v>
      </c>
      <c r="G1" s="304">
        <v>7</v>
      </c>
      <c r="H1" s="304">
        <v>8</v>
      </c>
      <c r="I1" s="304">
        <v>9</v>
      </c>
      <c r="J1" s="304">
        <v>10</v>
      </c>
      <c r="K1" s="13">
        <v>11</v>
      </c>
      <c r="L1" s="13">
        <v>12</v>
      </c>
      <c r="M1" s="13">
        <v>13</v>
      </c>
      <c r="N1" s="13">
        <v>14</v>
      </c>
      <c r="O1" s="13">
        <v>15</v>
      </c>
      <c r="S1" s="90" t="s">
        <v>430</v>
      </c>
      <c r="T1" s="238" t="s">
        <v>174</v>
      </c>
      <c r="U1" s="238"/>
      <c r="V1" s="238"/>
      <c r="W1" s="238"/>
      <c r="X1" s="238"/>
      <c r="Y1" s="238"/>
    </row>
    <row r="2" spans="1:25" x14ac:dyDescent="0.15">
      <c r="A2" s="7" t="s">
        <v>33</v>
      </c>
      <c r="B2" s="1" t="s">
        <v>0</v>
      </c>
      <c r="C2" s="1" t="s">
        <v>64</v>
      </c>
      <c r="D2" s="1" t="s">
        <v>1</v>
      </c>
      <c r="E2" s="3">
        <f t="shared" ref="E2" si="1">F2-1</f>
        <v>2009</v>
      </c>
      <c r="F2" s="3">
        <v>2010</v>
      </c>
      <c r="G2" s="3">
        <v>2011</v>
      </c>
      <c r="H2" s="3">
        <v>2012</v>
      </c>
      <c r="I2" s="3">
        <v>2013</v>
      </c>
      <c r="J2" s="3">
        <v>2014</v>
      </c>
      <c r="K2" s="3">
        <v>2015</v>
      </c>
      <c r="L2" s="3">
        <v>2016</v>
      </c>
      <c r="M2" s="3">
        <v>2017</v>
      </c>
      <c r="N2" s="3">
        <v>2018</v>
      </c>
      <c r="O2" s="3">
        <v>2019</v>
      </c>
      <c r="P2" s="6" t="s">
        <v>34</v>
      </c>
      <c r="Q2" s="6" t="s">
        <v>31</v>
      </c>
      <c r="R2" s="2" t="s">
        <v>184</v>
      </c>
      <c r="S2" s="2" t="s">
        <v>175</v>
      </c>
      <c r="V2" s="2" t="s">
        <v>34</v>
      </c>
      <c r="W2" s="2" t="s">
        <v>31</v>
      </c>
    </row>
    <row r="3" spans="1:25" ht="15" x14ac:dyDescent="0.25">
      <c r="A3" s="389" t="s">
        <v>886</v>
      </c>
      <c r="B3" s="390"/>
      <c r="C3" s="386"/>
      <c r="D3" s="390"/>
      <c r="E3" s="390"/>
      <c r="F3" s="386">
        <v>77</v>
      </c>
      <c r="G3" s="391">
        <v>77</v>
      </c>
      <c r="H3" s="391">
        <v>77</v>
      </c>
      <c r="I3" s="391">
        <v>76</v>
      </c>
      <c r="J3" s="391">
        <v>78</v>
      </c>
      <c r="K3" s="391">
        <v>78</v>
      </c>
      <c r="L3" s="391">
        <v>79</v>
      </c>
      <c r="M3" s="391">
        <v>81</v>
      </c>
      <c r="N3" s="391">
        <v>82</v>
      </c>
      <c r="O3" s="386">
        <v>82</v>
      </c>
      <c r="P3" s="386" t="s">
        <v>89</v>
      </c>
      <c r="V3" s="2" t="s">
        <v>89</v>
      </c>
      <c r="W3" s="2" t="s">
        <v>90</v>
      </c>
    </row>
    <row r="4" spans="1:25" ht="15" x14ac:dyDescent="0.25">
      <c r="A4" s="389" t="s">
        <v>887</v>
      </c>
      <c r="B4" s="390"/>
      <c r="C4" s="386"/>
      <c r="D4" s="390"/>
      <c r="E4" s="390"/>
      <c r="F4" s="386">
        <v>102</v>
      </c>
      <c r="G4" s="391">
        <v>103</v>
      </c>
      <c r="H4" s="391">
        <v>102</v>
      </c>
      <c r="I4" s="391">
        <v>102</v>
      </c>
      <c r="J4" s="391">
        <v>104</v>
      </c>
      <c r="K4" s="391">
        <v>106</v>
      </c>
      <c r="L4" s="391">
        <v>107</v>
      </c>
      <c r="M4" s="391">
        <v>113</v>
      </c>
      <c r="N4" s="391">
        <v>110</v>
      </c>
      <c r="O4" s="386">
        <v>112</v>
      </c>
      <c r="P4" s="386" t="s">
        <v>89</v>
      </c>
      <c r="V4" s="2" t="s">
        <v>44</v>
      </c>
      <c r="W4" s="2" t="s">
        <v>32</v>
      </c>
    </row>
    <row r="5" spans="1:25" ht="15" x14ac:dyDescent="0.25">
      <c r="A5" s="389" t="s">
        <v>888</v>
      </c>
      <c r="B5" s="390"/>
      <c r="C5" s="386"/>
      <c r="D5" s="390"/>
      <c r="E5" s="390"/>
      <c r="F5" s="386">
        <v>31</v>
      </c>
      <c r="G5" s="391">
        <v>31.43</v>
      </c>
      <c r="H5" s="391">
        <v>32</v>
      </c>
      <c r="I5" s="391">
        <v>32</v>
      </c>
      <c r="J5" s="391">
        <v>32</v>
      </c>
      <c r="K5" s="391">
        <v>32</v>
      </c>
      <c r="L5" s="391">
        <v>32</v>
      </c>
      <c r="M5" s="391">
        <v>33</v>
      </c>
      <c r="N5" s="391">
        <v>32</v>
      </c>
      <c r="O5" s="386">
        <v>33</v>
      </c>
      <c r="P5" s="386" t="s">
        <v>89</v>
      </c>
      <c r="V5" s="2" t="s">
        <v>71</v>
      </c>
      <c r="W5" s="2" t="s">
        <v>70</v>
      </c>
    </row>
    <row r="6" spans="1:25" ht="15" x14ac:dyDescent="0.25">
      <c r="A6" s="389" t="s">
        <v>889</v>
      </c>
      <c r="B6" s="390"/>
      <c r="C6" s="386"/>
      <c r="D6" s="390"/>
      <c r="E6" s="390"/>
      <c r="F6" s="386">
        <v>54</v>
      </c>
      <c r="G6" s="391">
        <v>54</v>
      </c>
      <c r="H6" s="391">
        <v>55</v>
      </c>
      <c r="I6" s="391">
        <v>54</v>
      </c>
      <c r="J6" s="391">
        <v>55</v>
      </c>
      <c r="K6" s="391">
        <v>55</v>
      </c>
      <c r="L6" s="391">
        <v>56</v>
      </c>
      <c r="M6" s="391">
        <v>57</v>
      </c>
      <c r="N6" s="391">
        <v>57</v>
      </c>
      <c r="O6" s="386">
        <v>57</v>
      </c>
      <c r="P6" s="386" t="s">
        <v>89</v>
      </c>
      <c r="V6" s="2" t="s">
        <v>148</v>
      </c>
      <c r="W6" s="2" t="s">
        <v>163</v>
      </c>
    </row>
    <row r="7" spans="1:25" ht="15" x14ac:dyDescent="0.25">
      <c r="A7" s="389" t="s">
        <v>890</v>
      </c>
      <c r="B7" s="390"/>
      <c r="C7" s="386"/>
      <c r="D7" s="390"/>
      <c r="E7" s="390"/>
      <c r="F7" s="386">
        <v>40</v>
      </c>
      <c r="G7" s="391">
        <v>40</v>
      </c>
      <c r="H7" s="391">
        <v>41</v>
      </c>
      <c r="I7" s="391">
        <v>40</v>
      </c>
      <c r="J7" s="391">
        <v>40</v>
      </c>
      <c r="K7" s="391">
        <v>41</v>
      </c>
      <c r="L7" s="391">
        <v>41</v>
      </c>
      <c r="M7" s="391">
        <v>42</v>
      </c>
      <c r="N7" s="391">
        <v>42</v>
      </c>
      <c r="O7" s="386">
        <v>42</v>
      </c>
      <c r="P7" s="386" t="s">
        <v>89</v>
      </c>
      <c r="V7" s="2" t="s">
        <v>35</v>
      </c>
      <c r="W7" s="2" t="s">
        <v>36</v>
      </c>
    </row>
    <row r="8" spans="1:25" ht="15" x14ac:dyDescent="0.25">
      <c r="A8" s="389" t="s">
        <v>891</v>
      </c>
      <c r="B8" s="390"/>
      <c r="C8" s="386"/>
      <c r="D8" s="390"/>
      <c r="E8" s="390"/>
      <c r="F8" s="386">
        <v>19</v>
      </c>
      <c r="G8" s="391">
        <v>18</v>
      </c>
      <c r="H8" s="391">
        <v>19</v>
      </c>
      <c r="I8" s="391">
        <v>19</v>
      </c>
      <c r="J8" s="391">
        <v>20</v>
      </c>
      <c r="K8" s="391">
        <v>18</v>
      </c>
      <c r="L8" s="391">
        <v>19</v>
      </c>
      <c r="M8" s="391">
        <v>19</v>
      </c>
      <c r="N8" s="391">
        <v>19</v>
      </c>
      <c r="O8" s="386">
        <v>19</v>
      </c>
      <c r="P8" s="386" t="s">
        <v>89</v>
      </c>
      <c r="V8" s="2" t="s">
        <v>57</v>
      </c>
      <c r="W8" s="2" t="s">
        <v>58</v>
      </c>
    </row>
    <row r="9" spans="1:25" ht="15" x14ac:dyDescent="0.25">
      <c r="A9" s="389" t="s">
        <v>892</v>
      </c>
      <c r="B9" s="390"/>
      <c r="C9" s="386"/>
      <c r="D9" s="390"/>
      <c r="E9" s="390"/>
      <c r="F9" s="386">
        <v>83</v>
      </c>
      <c r="G9" s="391">
        <v>83</v>
      </c>
      <c r="H9" s="391">
        <v>84</v>
      </c>
      <c r="I9" s="391">
        <v>82</v>
      </c>
      <c r="J9" s="391">
        <v>83</v>
      </c>
      <c r="K9" s="391">
        <v>81</v>
      </c>
      <c r="L9" s="391">
        <v>78</v>
      </c>
      <c r="M9" s="391">
        <v>78</v>
      </c>
      <c r="N9" s="391">
        <v>79</v>
      </c>
      <c r="O9" s="386">
        <v>81</v>
      </c>
      <c r="P9" s="386" t="s">
        <v>89</v>
      </c>
      <c r="V9" s="2" t="s">
        <v>65</v>
      </c>
      <c r="W9" s="2" t="s">
        <v>66</v>
      </c>
    </row>
    <row r="10" spans="1:25" ht="15" x14ac:dyDescent="0.25">
      <c r="A10" s="389" t="s">
        <v>893</v>
      </c>
      <c r="B10" s="390"/>
      <c r="C10" s="386"/>
      <c r="D10" s="390"/>
      <c r="E10" s="390"/>
      <c r="F10" s="386">
        <v>107</v>
      </c>
      <c r="G10" s="391">
        <v>106</v>
      </c>
      <c r="H10" s="391">
        <v>107</v>
      </c>
      <c r="I10" s="391">
        <v>106</v>
      </c>
      <c r="J10" s="391">
        <v>107</v>
      </c>
      <c r="K10" s="391">
        <v>103</v>
      </c>
      <c r="L10" s="391">
        <v>102</v>
      </c>
      <c r="M10" s="391">
        <v>102</v>
      </c>
      <c r="N10" s="391">
        <v>104</v>
      </c>
      <c r="O10" s="386">
        <v>106</v>
      </c>
      <c r="P10" s="386" t="s">
        <v>89</v>
      </c>
      <c r="V10" s="2" t="s">
        <v>38</v>
      </c>
      <c r="W10" s="2" t="s">
        <v>37</v>
      </c>
    </row>
    <row r="11" spans="1:25" ht="15" x14ac:dyDescent="0.25">
      <c r="A11" s="389" t="s">
        <v>894</v>
      </c>
      <c r="B11" s="390"/>
      <c r="C11" s="386"/>
      <c r="D11" s="390"/>
      <c r="E11" s="390"/>
      <c r="F11" s="386">
        <v>31</v>
      </c>
      <c r="G11" s="391">
        <v>31</v>
      </c>
      <c r="H11" s="391">
        <v>31</v>
      </c>
      <c r="I11" s="391">
        <v>30</v>
      </c>
      <c r="J11" s="391">
        <v>31</v>
      </c>
      <c r="K11" s="391">
        <v>25</v>
      </c>
      <c r="L11" s="391">
        <v>18</v>
      </c>
      <c r="M11" s="391">
        <v>16</v>
      </c>
      <c r="N11" s="391">
        <v>15</v>
      </c>
      <c r="O11" s="386">
        <v>16</v>
      </c>
      <c r="P11" s="386" t="s">
        <v>89</v>
      </c>
      <c r="V11" s="2" t="s">
        <v>43</v>
      </c>
      <c r="W11" s="2" t="s">
        <v>32</v>
      </c>
    </row>
    <row r="12" spans="1:25" ht="15" x14ac:dyDescent="0.25">
      <c r="A12" s="389" t="s">
        <v>895</v>
      </c>
      <c r="B12" s="390"/>
      <c r="C12" s="386"/>
      <c r="D12" s="390"/>
      <c r="E12" s="390"/>
      <c r="F12" s="386">
        <v>60</v>
      </c>
      <c r="G12" s="391">
        <v>60</v>
      </c>
      <c r="H12" s="391">
        <v>60</v>
      </c>
      <c r="I12" s="391">
        <v>59</v>
      </c>
      <c r="J12" s="391">
        <v>60</v>
      </c>
      <c r="K12" s="391">
        <v>58</v>
      </c>
      <c r="L12" s="391">
        <v>55</v>
      </c>
      <c r="M12" s="391">
        <v>54</v>
      </c>
      <c r="N12" s="391">
        <v>54</v>
      </c>
      <c r="O12" s="386">
        <v>55</v>
      </c>
      <c r="P12" s="386" t="s">
        <v>89</v>
      </c>
      <c r="V12" s="2" t="s">
        <v>372</v>
      </c>
      <c r="W12" s="2" t="s">
        <v>72</v>
      </c>
    </row>
    <row r="13" spans="1:25" ht="15" x14ac:dyDescent="0.25">
      <c r="A13" s="389" t="s">
        <v>896</v>
      </c>
      <c r="B13" s="390"/>
      <c r="C13" s="386"/>
      <c r="D13" s="390"/>
      <c r="E13" s="390"/>
      <c r="F13" s="386">
        <v>43</v>
      </c>
      <c r="G13" s="391">
        <v>42</v>
      </c>
      <c r="H13" s="391">
        <v>43</v>
      </c>
      <c r="I13" s="391">
        <v>41</v>
      </c>
      <c r="J13" s="391">
        <v>42</v>
      </c>
      <c r="K13" s="391">
        <v>41</v>
      </c>
      <c r="L13" s="391">
        <v>34</v>
      </c>
      <c r="M13" s="391">
        <v>31</v>
      </c>
      <c r="N13" s="391">
        <v>26</v>
      </c>
      <c r="O13" s="386">
        <v>27</v>
      </c>
      <c r="P13" s="386" t="s">
        <v>89</v>
      </c>
      <c r="V13" s="2" t="s">
        <v>240</v>
      </c>
      <c r="W13" s="2" t="s">
        <v>241</v>
      </c>
    </row>
    <row r="14" spans="1:25" ht="15" x14ac:dyDescent="0.25">
      <c r="A14" s="389" t="s">
        <v>897</v>
      </c>
      <c r="B14" s="390"/>
      <c r="C14" s="386"/>
      <c r="D14" s="390"/>
      <c r="E14" s="390"/>
      <c r="F14" s="386">
        <v>18</v>
      </c>
      <c r="G14" s="391">
        <v>18</v>
      </c>
      <c r="H14" s="391">
        <v>18</v>
      </c>
      <c r="I14" s="391">
        <v>13</v>
      </c>
      <c r="J14" s="391">
        <v>15</v>
      </c>
      <c r="K14" s="391">
        <v>10</v>
      </c>
      <c r="L14" s="391">
        <v>10</v>
      </c>
      <c r="M14" s="391">
        <v>10</v>
      </c>
      <c r="N14" s="391">
        <v>11</v>
      </c>
      <c r="O14" s="386">
        <v>10</v>
      </c>
      <c r="P14" s="386" t="s">
        <v>89</v>
      </c>
      <c r="V14" s="2" t="s">
        <v>238</v>
      </c>
      <c r="W14" s="2" t="s">
        <v>239</v>
      </c>
    </row>
    <row r="15" spans="1:25" ht="15" x14ac:dyDescent="0.25">
      <c r="A15" s="389" t="s">
        <v>898</v>
      </c>
      <c r="B15" s="390"/>
      <c r="C15" s="386"/>
      <c r="D15" s="390"/>
      <c r="E15" s="390"/>
      <c r="F15" s="386">
        <v>91</v>
      </c>
      <c r="G15" s="391">
        <v>91</v>
      </c>
      <c r="H15" s="391">
        <v>91</v>
      </c>
      <c r="I15" s="391">
        <v>90</v>
      </c>
      <c r="J15" s="391">
        <v>91</v>
      </c>
      <c r="K15" s="391">
        <v>91</v>
      </c>
      <c r="L15" s="391">
        <v>91</v>
      </c>
      <c r="M15" s="391">
        <v>92</v>
      </c>
      <c r="N15" s="391">
        <v>93</v>
      </c>
      <c r="O15" s="386">
        <v>94.6</v>
      </c>
      <c r="P15" s="386" t="s">
        <v>89</v>
      </c>
      <c r="V15" s="2" t="s">
        <v>179</v>
      </c>
      <c r="W15" s="2" t="s">
        <v>180</v>
      </c>
    </row>
    <row r="16" spans="1:25" ht="15" x14ac:dyDescent="0.25">
      <c r="A16" s="389" t="s">
        <v>899</v>
      </c>
      <c r="B16" s="390"/>
      <c r="C16" s="386"/>
      <c r="D16" s="390"/>
      <c r="E16" s="390"/>
      <c r="F16" s="386">
        <v>119</v>
      </c>
      <c r="G16" s="391">
        <v>119.83</v>
      </c>
      <c r="H16" s="391">
        <v>118</v>
      </c>
      <c r="I16" s="391">
        <v>117</v>
      </c>
      <c r="J16" s="391">
        <v>118</v>
      </c>
      <c r="K16" s="391">
        <v>120</v>
      </c>
      <c r="L16" s="391">
        <v>119</v>
      </c>
      <c r="M16" s="391">
        <v>121</v>
      </c>
      <c r="N16" s="391">
        <v>122</v>
      </c>
      <c r="O16" s="386">
        <v>124</v>
      </c>
      <c r="P16" s="386" t="s">
        <v>89</v>
      </c>
      <c r="V16" s="2" t="s">
        <v>39</v>
      </c>
      <c r="W16" s="2" t="s">
        <v>40</v>
      </c>
    </row>
    <row r="17" spans="1:23" ht="15" x14ac:dyDescent="0.25">
      <c r="A17" s="389" t="s">
        <v>900</v>
      </c>
      <c r="B17" s="390"/>
      <c r="C17" s="386"/>
      <c r="D17" s="390"/>
      <c r="E17" s="390"/>
      <c r="F17" s="386">
        <v>37</v>
      </c>
      <c r="G17" s="391">
        <v>37</v>
      </c>
      <c r="H17" s="391">
        <v>38</v>
      </c>
      <c r="I17" s="391">
        <v>38</v>
      </c>
      <c r="J17" s="391">
        <v>39</v>
      </c>
      <c r="K17" s="391">
        <v>40</v>
      </c>
      <c r="L17" s="391">
        <v>39</v>
      </c>
      <c r="M17" s="391">
        <v>39</v>
      </c>
      <c r="N17" s="391">
        <v>39</v>
      </c>
      <c r="O17" s="386">
        <v>39</v>
      </c>
      <c r="P17" s="386" t="s">
        <v>89</v>
      </c>
      <c r="V17" s="2" t="s">
        <v>41</v>
      </c>
      <c r="W17" s="2" t="s">
        <v>42</v>
      </c>
    </row>
    <row r="18" spans="1:23" ht="15" x14ac:dyDescent="0.25">
      <c r="A18" s="389" t="s">
        <v>901</v>
      </c>
      <c r="B18" s="390"/>
      <c r="C18" s="386"/>
      <c r="D18" s="390"/>
      <c r="E18" s="390"/>
      <c r="F18" s="386">
        <v>65</v>
      </c>
      <c r="G18" s="391">
        <v>65</v>
      </c>
      <c r="H18" s="391">
        <v>66</v>
      </c>
      <c r="I18" s="391">
        <v>66</v>
      </c>
      <c r="J18" s="391">
        <v>67</v>
      </c>
      <c r="K18" s="391">
        <v>66</v>
      </c>
      <c r="L18" s="391">
        <v>66</v>
      </c>
      <c r="M18" s="391">
        <v>66</v>
      </c>
      <c r="N18" s="391">
        <v>66</v>
      </c>
      <c r="O18" s="386">
        <v>67</v>
      </c>
      <c r="P18" s="386" t="s">
        <v>89</v>
      </c>
      <c r="V18" s="2" t="s">
        <v>91</v>
      </c>
      <c r="W18" s="2" t="s">
        <v>91</v>
      </c>
    </row>
    <row r="19" spans="1:23" ht="15" x14ac:dyDescent="0.25">
      <c r="A19" s="389" t="s">
        <v>902</v>
      </c>
      <c r="B19" s="390"/>
      <c r="C19" s="386"/>
      <c r="D19" s="390"/>
      <c r="E19" s="390"/>
      <c r="F19" s="386">
        <v>48</v>
      </c>
      <c r="G19" s="391">
        <v>48</v>
      </c>
      <c r="H19" s="391">
        <v>49</v>
      </c>
      <c r="I19" s="391">
        <v>49</v>
      </c>
      <c r="J19" s="391">
        <v>50</v>
      </c>
      <c r="K19" s="391">
        <v>49</v>
      </c>
      <c r="L19" s="391">
        <v>48</v>
      </c>
      <c r="M19" s="391">
        <v>49</v>
      </c>
      <c r="N19" s="391">
        <v>49</v>
      </c>
      <c r="O19" s="386">
        <v>49</v>
      </c>
      <c r="P19" s="386" t="s">
        <v>89</v>
      </c>
      <c r="V19" s="2" t="s">
        <v>74</v>
      </c>
      <c r="W19" s="2" t="s">
        <v>161</v>
      </c>
    </row>
    <row r="20" spans="1:23" ht="15" x14ac:dyDescent="0.25">
      <c r="A20" s="389" t="s">
        <v>903</v>
      </c>
      <c r="B20" s="390"/>
      <c r="C20" s="386"/>
      <c r="D20" s="390"/>
      <c r="E20" s="390"/>
      <c r="F20" s="386">
        <v>25</v>
      </c>
      <c r="G20" s="391">
        <v>21</v>
      </c>
      <c r="H20" s="391">
        <v>21</v>
      </c>
      <c r="I20" s="391">
        <v>21</v>
      </c>
      <c r="J20" s="391">
        <v>23</v>
      </c>
      <c r="K20" s="391">
        <v>24</v>
      </c>
      <c r="L20" s="391">
        <v>22</v>
      </c>
      <c r="M20" s="391">
        <v>22</v>
      </c>
      <c r="N20" s="391">
        <v>21</v>
      </c>
      <c r="O20" s="386">
        <v>22</v>
      </c>
      <c r="P20" s="386" t="s">
        <v>89</v>
      </c>
      <c r="V20" s="2" t="s">
        <v>162</v>
      </c>
      <c r="W20" s="2" t="s">
        <v>164</v>
      </c>
    </row>
    <row r="21" spans="1:23" ht="15" x14ac:dyDescent="0.25">
      <c r="A21" s="389" t="s">
        <v>904</v>
      </c>
      <c r="B21" s="390"/>
      <c r="C21" s="386"/>
      <c r="D21" s="390"/>
      <c r="E21" s="390"/>
      <c r="F21" s="386">
        <v>97</v>
      </c>
      <c r="G21" s="391">
        <v>98</v>
      </c>
      <c r="H21" s="391">
        <v>98</v>
      </c>
      <c r="I21" s="391">
        <v>98</v>
      </c>
      <c r="J21" s="391">
        <v>99</v>
      </c>
      <c r="K21" s="391">
        <v>99</v>
      </c>
      <c r="L21" s="391">
        <v>101</v>
      </c>
      <c r="M21" s="391">
        <v>101</v>
      </c>
      <c r="N21" s="391">
        <v>103</v>
      </c>
      <c r="O21" s="386">
        <v>104</v>
      </c>
      <c r="P21" s="386" t="s">
        <v>89</v>
      </c>
      <c r="V21" s="2" t="s">
        <v>47</v>
      </c>
      <c r="W21" s="2" t="s">
        <v>48</v>
      </c>
    </row>
    <row r="22" spans="1:23" ht="15" x14ac:dyDescent="0.25">
      <c r="A22" s="389" t="s">
        <v>905</v>
      </c>
      <c r="B22" s="390"/>
      <c r="C22" s="386"/>
      <c r="D22" s="390"/>
      <c r="E22" s="390"/>
      <c r="F22" s="386">
        <v>123</v>
      </c>
      <c r="G22" s="391">
        <v>125</v>
      </c>
      <c r="H22" s="391">
        <v>125</v>
      </c>
      <c r="I22" s="391">
        <v>124</v>
      </c>
      <c r="J22" s="391">
        <v>125</v>
      </c>
      <c r="K22" s="391">
        <v>124</v>
      </c>
      <c r="L22" s="391">
        <v>126</v>
      </c>
      <c r="M22" s="391">
        <v>128</v>
      </c>
      <c r="N22" s="391">
        <v>131</v>
      </c>
      <c r="O22" s="386">
        <v>132.81</v>
      </c>
      <c r="P22" s="386" t="s">
        <v>89</v>
      </c>
      <c r="V22" s="2" t="s">
        <v>49</v>
      </c>
      <c r="W22" s="2" t="s">
        <v>48</v>
      </c>
    </row>
    <row r="23" spans="1:23" ht="15" x14ac:dyDescent="0.25">
      <c r="A23" s="389" t="s">
        <v>906</v>
      </c>
      <c r="B23" s="390"/>
      <c r="C23" s="386"/>
      <c r="D23" s="390"/>
      <c r="E23" s="390"/>
      <c r="F23" s="386">
        <v>39</v>
      </c>
      <c r="G23" s="391">
        <v>39</v>
      </c>
      <c r="H23" s="391">
        <v>39</v>
      </c>
      <c r="I23" s="391">
        <v>40</v>
      </c>
      <c r="J23" s="391">
        <v>40</v>
      </c>
      <c r="K23" s="391">
        <v>41</v>
      </c>
      <c r="L23" s="391">
        <v>41</v>
      </c>
      <c r="M23" s="391">
        <v>41</v>
      </c>
      <c r="N23" s="391">
        <v>41</v>
      </c>
      <c r="O23" s="386">
        <v>41</v>
      </c>
      <c r="P23" s="386" t="s">
        <v>89</v>
      </c>
      <c r="V23" s="2" t="s">
        <v>69</v>
      </c>
      <c r="W23" s="2" t="s">
        <v>88</v>
      </c>
    </row>
    <row r="24" spans="1:23" ht="15" x14ac:dyDescent="0.25">
      <c r="A24" s="389" t="s">
        <v>907</v>
      </c>
      <c r="B24" s="390"/>
      <c r="C24" s="386"/>
      <c r="D24" s="390"/>
      <c r="E24" s="390"/>
      <c r="F24" s="386">
        <v>70</v>
      </c>
      <c r="G24" s="391">
        <v>71</v>
      </c>
      <c r="H24" s="391">
        <v>71</v>
      </c>
      <c r="I24" s="391">
        <v>72</v>
      </c>
      <c r="J24" s="391">
        <v>73</v>
      </c>
      <c r="K24" s="391">
        <v>73</v>
      </c>
      <c r="L24" s="391">
        <v>74</v>
      </c>
      <c r="M24" s="391">
        <v>74</v>
      </c>
      <c r="N24" s="391">
        <v>75</v>
      </c>
      <c r="O24" s="386">
        <v>75</v>
      </c>
      <c r="P24" s="386" t="s">
        <v>89</v>
      </c>
      <c r="V24" s="2" t="s">
        <v>67</v>
      </c>
      <c r="W24" s="2" t="s">
        <v>68</v>
      </c>
    </row>
    <row r="25" spans="1:23" ht="15" x14ac:dyDescent="0.25">
      <c r="A25" s="389" t="s">
        <v>908</v>
      </c>
      <c r="B25" s="390"/>
      <c r="C25" s="386"/>
      <c r="D25" s="390"/>
      <c r="E25" s="390"/>
      <c r="F25" s="386">
        <v>49</v>
      </c>
      <c r="G25" s="391">
        <v>49</v>
      </c>
      <c r="H25" s="391">
        <v>50</v>
      </c>
      <c r="I25" s="391">
        <v>51</v>
      </c>
      <c r="J25" s="391">
        <v>52</v>
      </c>
      <c r="K25" s="391">
        <v>51</v>
      </c>
      <c r="L25" s="391">
        <v>52</v>
      </c>
      <c r="M25" s="391">
        <v>52</v>
      </c>
      <c r="N25" s="391">
        <v>52</v>
      </c>
      <c r="O25" s="386">
        <v>52</v>
      </c>
      <c r="P25" s="386" t="s">
        <v>89</v>
      </c>
      <c r="V25" s="2" t="s">
        <v>183</v>
      </c>
      <c r="W25" s="2" t="s">
        <v>52</v>
      </c>
    </row>
    <row r="26" spans="1:23" ht="15" x14ac:dyDescent="0.25">
      <c r="A26" s="389" t="s">
        <v>909</v>
      </c>
      <c r="B26" s="390"/>
      <c r="C26" s="386"/>
      <c r="D26" s="390"/>
      <c r="E26" s="390"/>
      <c r="F26" s="386">
        <v>27</v>
      </c>
      <c r="G26" s="391">
        <v>25</v>
      </c>
      <c r="H26" s="391">
        <v>26</v>
      </c>
      <c r="I26" s="391">
        <v>26</v>
      </c>
      <c r="J26" s="391">
        <v>25</v>
      </c>
      <c r="K26" s="391">
        <v>28</v>
      </c>
      <c r="L26" s="391">
        <v>29</v>
      </c>
      <c r="M26" s="391">
        <v>28</v>
      </c>
      <c r="N26" s="391">
        <v>28</v>
      </c>
      <c r="O26" s="386">
        <v>27</v>
      </c>
      <c r="P26" s="386" t="s">
        <v>89</v>
      </c>
      <c r="V26" s="2" t="s">
        <v>56</v>
      </c>
      <c r="W26" s="2" t="s">
        <v>54</v>
      </c>
    </row>
    <row r="27" spans="1:23" ht="15" x14ac:dyDescent="0.25">
      <c r="A27" s="389" t="s">
        <v>910</v>
      </c>
      <c r="B27" s="390"/>
      <c r="C27" s="386"/>
      <c r="D27" s="390"/>
      <c r="E27" s="390"/>
      <c r="F27" s="386">
        <v>85</v>
      </c>
      <c r="G27" s="391">
        <v>85</v>
      </c>
      <c r="H27" s="391">
        <v>85</v>
      </c>
      <c r="I27" s="391">
        <v>83</v>
      </c>
      <c r="J27" s="391">
        <v>84</v>
      </c>
      <c r="K27" s="391">
        <v>83.8</v>
      </c>
      <c r="L27" s="391">
        <v>82</v>
      </c>
      <c r="M27" s="391">
        <v>81</v>
      </c>
      <c r="N27" s="391">
        <v>82</v>
      </c>
      <c r="O27" s="386">
        <v>84</v>
      </c>
      <c r="P27" s="386" t="s">
        <v>89</v>
      </c>
      <c r="V27" s="2" t="s">
        <v>53</v>
      </c>
      <c r="W27" s="2" t="s">
        <v>54</v>
      </c>
    </row>
    <row r="28" spans="1:23" ht="15" x14ac:dyDescent="0.25">
      <c r="A28" s="389" t="s">
        <v>911</v>
      </c>
      <c r="B28" s="390"/>
      <c r="C28" s="386"/>
      <c r="D28" s="390"/>
      <c r="E28" s="390"/>
      <c r="F28" s="386">
        <v>110</v>
      </c>
      <c r="G28" s="391">
        <v>108</v>
      </c>
      <c r="H28" s="391">
        <v>110</v>
      </c>
      <c r="I28" s="391">
        <v>110</v>
      </c>
      <c r="J28" s="391">
        <v>110</v>
      </c>
      <c r="K28" s="391">
        <v>109</v>
      </c>
      <c r="L28" s="391">
        <v>108</v>
      </c>
      <c r="M28" s="391">
        <v>107</v>
      </c>
      <c r="N28" s="391">
        <v>109</v>
      </c>
      <c r="O28" s="386">
        <v>110</v>
      </c>
      <c r="P28" s="386" t="s">
        <v>89</v>
      </c>
      <c r="V28" s="2" t="s">
        <v>55</v>
      </c>
      <c r="W28" s="2" t="s">
        <v>54</v>
      </c>
    </row>
    <row r="29" spans="1:23" ht="15" x14ac:dyDescent="0.25">
      <c r="A29" s="389" t="s">
        <v>912</v>
      </c>
      <c r="B29" s="390"/>
      <c r="C29" s="386"/>
      <c r="D29" s="390"/>
      <c r="E29" s="390"/>
      <c r="F29" s="386">
        <v>33</v>
      </c>
      <c r="G29" s="391">
        <v>31.91</v>
      </c>
      <c r="H29" s="391">
        <v>32</v>
      </c>
      <c r="I29" s="391">
        <v>30.31</v>
      </c>
      <c r="J29" s="391">
        <v>29</v>
      </c>
      <c r="K29" s="391">
        <v>30</v>
      </c>
      <c r="L29" s="391">
        <v>15</v>
      </c>
      <c r="M29" s="391">
        <v>14</v>
      </c>
      <c r="N29" s="391">
        <v>15</v>
      </c>
      <c r="O29" s="386">
        <v>15</v>
      </c>
      <c r="P29" s="386" t="s">
        <v>89</v>
      </c>
    </row>
    <row r="30" spans="1:23" ht="15" x14ac:dyDescent="0.25">
      <c r="A30" s="389" t="s">
        <v>913</v>
      </c>
      <c r="B30" s="390"/>
      <c r="C30" s="386"/>
      <c r="D30" s="390"/>
      <c r="E30" s="390"/>
      <c r="F30" s="386">
        <v>59</v>
      </c>
      <c r="G30" s="391">
        <v>59</v>
      </c>
      <c r="H30" s="391">
        <v>60</v>
      </c>
      <c r="I30" s="391">
        <v>59</v>
      </c>
      <c r="J30" s="391">
        <v>59</v>
      </c>
      <c r="K30" s="391">
        <v>59</v>
      </c>
      <c r="L30" s="391">
        <v>56</v>
      </c>
      <c r="M30" s="391">
        <v>53</v>
      </c>
      <c r="N30" s="391">
        <v>54</v>
      </c>
      <c r="O30" s="386">
        <v>55</v>
      </c>
      <c r="P30" s="386" t="s">
        <v>89</v>
      </c>
    </row>
    <row r="31" spans="1:23" ht="15" x14ac:dyDescent="0.25">
      <c r="A31" s="389" t="s">
        <v>914</v>
      </c>
      <c r="B31" s="390"/>
      <c r="C31" s="386"/>
      <c r="D31" s="390"/>
      <c r="E31" s="390"/>
      <c r="F31" s="386">
        <v>43</v>
      </c>
      <c r="G31" s="391">
        <v>42</v>
      </c>
      <c r="H31" s="391">
        <v>43</v>
      </c>
      <c r="I31" s="391">
        <v>42</v>
      </c>
      <c r="J31" s="391">
        <v>41</v>
      </c>
      <c r="K31" s="391">
        <v>41</v>
      </c>
      <c r="L31" s="391">
        <v>34</v>
      </c>
      <c r="M31" s="391">
        <v>22</v>
      </c>
      <c r="N31" s="391">
        <v>24</v>
      </c>
      <c r="O31" s="386">
        <v>25</v>
      </c>
      <c r="P31" s="386" t="s">
        <v>89</v>
      </c>
    </row>
    <row r="32" spans="1:23" ht="15" x14ac:dyDescent="0.25">
      <c r="A32" s="389" t="s">
        <v>915</v>
      </c>
      <c r="B32" s="390"/>
      <c r="C32" s="386"/>
      <c r="D32" s="390"/>
      <c r="E32" s="390"/>
      <c r="F32" s="386">
        <v>16</v>
      </c>
      <c r="G32" s="391">
        <v>15</v>
      </c>
      <c r="H32" s="391">
        <v>17</v>
      </c>
      <c r="I32" s="391">
        <v>16</v>
      </c>
      <c r="J32" s="391">
        <v>16</v>
      </c>
      <c r="K32" s="391">
        <v>16</v>
      </c>
      <c r="L32" s="391">
        <v>11</v>
      </c>
      <c r="M32" s="391">
        <v>11</v>
      </c>
      <c r="N32" s="391">
        <v>11</v>
      </c>
      <c r="O32" s="386">
        <v>11</v>
      </c>
      <c r="P32" s="386" t="s">
        <v>89</v>
      </c>
    </row>
    <row r="33" spans="1:16" ht="15" x14ac:dyDescent="0.25">
      <c r="A33" s="389" t="s">
        <v>916</v>
      </c>
      <c r="B33" s="390"/>
      <c r="C33" s="386"/>
      <c r="D33" s="390"/>
      <c r="E33" s="390"/>
      <c r="F33" s="386">
        <v>92</v>
      </c>
      <c r="G33" s="391">
        <v>91</v>
      </c>
      <c r="H33" s="391">
        <v>91</v>
      </c>
      <c r="I33" s="391">
        <v>90</v>
      </c>
      <c r="J33" s="391">
        <v>92</v>
      </c>
      <c r="K33" s="391">
        <v>92</v>
      </c>
      <c r="L33" s="391">
        <v>93</v>
      </c>
      <c r="M33" s="391">
        <v>93</v>
      </c>
      <c r="N33" s="391">
        <v>94</v>
      </c>
      <c r="O33" s="386">
        <v>96</v>
      </c>
      <c r="P33" s="386" t="s">
        <v>89</v>
      </c>
    </row>
    <row r="34" spans="1:16" ht="15" x14ac:dyDescent="0.25">
      <c r="A34" s="389" t="s">
        <v>917</v>
      </c>
      <c r="B34" s="390"/>
      <c r="C34" s="386"/>
      <c r="D34" s="390"/>
      <c r="E34" s="390"/>
      <c r="F34" s="386">
        <v>119</v>
      </c>
      <c r="G34" s="391">
        <v>117</v>
      </c>
      <c r="H34" s="391">
        <v>117</v>
      </c>
      <c r="I34" s="391">
        <v>116</v>
      </c>
      <c r="J34" s="391">
        <v>118</v>
      </c>
      <c r="K34" s="391">
        <v>118</v>
      </c>
      <c r="L34" s="391">
        <v>118</v>
      </c>
      <c r="M34" s="391">
        <v>119</v>
      </c>
      <c r="N34" s="391">
        <v>121</v>
      </c>
      <c r="O34" s="386">
        <v>123</v>
      </c>
      <c r="P34" s="386" t="s">
        <v>89</v>
      </c>
    </row>
    <row r="35" spans="1:16" ht="15" x14ac:dyDescent="0.25">
      <c r="A35" s="389" t="s">
        <v>918</v>
      </c>
      <c r="B35" s="390"/>
      <c r="C35" s="386"/>
      <c r="D35" s="390"/>
      <c r="E35" s="390"/>
      <c r="F35" s="386">
        <v>36</v>
      </c>
      <c r="G35" s="391">
        <v>36</v>
      </c>
      <c r="H35" s="391">
        <v>36</v>
      </c>
      <c r="I35" s="391">
        <v>36</v>
      </c>
      <c r="J35" s="391">
        <v>37</v>
      </c>
      <c r="K35" s="391">
        <v>37</v>
      </c>
      <c r="L35" s="391">
        <v>37</v>
      </c>
      <c r="M35" s="391">
        <v>37</v>
      </c>
      <c r="N35" s="391">
        <v>37</v>
      </c>
      <c r="O35" s="386">
        <v>37</v>
      </c>
      <c r="P35" s="386" t="s">
        <v>89</v>
      </c>
    </row>
    <row r="36" spans="1:16" ht="15" x14ac:dyDescent="0.25">
      <c r="A36" s="389" t="s">
        <v>919</v>
      </c>
      <c r="B36" s="390"/>
      <c r="C36" s="386"/>
      <c r="D36" s="390"/>
      <c r="E36" s="390"/>
      <c r="F36" s="386">
        <v>66</v>
      </c>
      <c r="G36" s="391">
        <v>65</v>
      </c>
      <c r="H36" s="391">
        <v>65</v>
      </c>
      <c r="I36" s="391">
        <v>65</v>
      </c>
      <c r="J36" s="391">
        <v>66</v>
      </c>
      <c r="K36" s="391">
        <v>66</v>
      </c>
      <c r="L36" s="391">
        <v>66</v>
      </c>
      <c r="M36" s="391">
        <v>66</v>
      </c>
      <c r="N36" s="391">
        <v>67</v>
      </c>
      <c r="O36" s="386">
        <v>68</v>
      </c>
      <c r="P36" s="386" t="s">
        <v>89</v>
      </c>
    </row>
    <row r="37" spans="1:16" ht="15" x14ac:dyDescent="0.25">
      <c r="A37" s="389" t="s">
        <v>920</v>
      </c>
      <c r="B37" s="390"/>
      <c r="C37" s="386"/>
      <c r="D37" s="390"/>
      <c r="E37" s="390"/>
      <c r="F37" s="386">
        <v>46</v>
      </c>
      <c r="G37" s="391">
        <v>46</v>
      </c>
      <c r="H37" s="391">
        <v>46</v>
      </c>
      <c r="I37" s="391">
        <v>46</v>
      </c>
      <c r="J37" s="391">
        <v>47</v>
      </c>
      <c r="K37" s="391">
        <v>47</v>
      </c>
      <c r="L37" s="391">
        <v>47</v>
      </c>
      <c r="M37" s="391">
        <v>47</v>
      </c>
      <c r="N37" s="391">
        <v>47</v>
      </c>
      <c r="O37" s="386">
        <v>48</v>
      </c>
      <c r="P37" s="386" t="s">
        <v>89</v>
      </c>
    </row>
    <row r="38" spans="1:16" ht="15" x14ac:dyDescent="0.25">
      <c r="A38" s="389" t="s">
        <v>921</v>
      </c>
      <c r="B38" s="390"/>
      <c r="C38" s="386"/>
      <c r="D38" s="390"/>
      <c r="E38" s="390"/>
      <c r="F38" s="386">
        <v>20</v>
      </c>
      <c r="G38" s="391">
        <v>19</v>
      </c>
      <c r="H38" s="391">
        <v>19</v>
      </c>
      <c r="I38" s="391">
        <v>20</v>
      </c>
      <c r="J38" s="391">
        <v>21</v>
      </c>
      <c r="K38" s="391">
        <v>23</v>
      </c>
      <c r="L38" s="391">
        <v>23</v>
      </c>
      <c r="M38" s="391">
        <v>23</v>
      </c>
      <c r="N38" s="391">
        <v>23</v>
      </c>
      <c r="O38" s="386">
        <v>24</v>
      </c>
      <c r="P38" s="386" t="s">
        <v>89</v>
      </c>
    </row>
    <row r="39" spans="1:16" ht="15" x14ac:dyDescent="0.25">
      <c r="A39" s="389" t="s">
        <v>5812</v>
      </c>
      <c r="B39" s="390"/>
      <c r="C39" s="386"/>
      <c r="D39" s="390"/>
      <c r="E39" s="390"/>
      <c r="F39" s="386">
        <v>81</v>
      </c>
      <c r="G39" s="391">
        <v>82</v>
      </c>
      <c r="H39" s="391">
        <v>81</v>
      </c>
      <c r="I39" s="391">
        <v>81</v>
      </c>
      <c r="J39" s="391">
        <v>82</v>
      </c>
      <c r="K39" s="391">
        <v>82</v>
      </c>
      <c r="L39" s="391">
        <v>82</v>
      </c>
      <c r="M39" s="391">
        <v>82</v>
      </c>
      <c r="N39" s="391">
        <v>84</v>
      </c>
      <c r="O39" s="386">
        <v>83</v>
      </c>
      <c r="P39" s="386" t="s">
        <v>89</v>
      </c>
    </row>
    <row r="40" spans="1:16" ht="15" x14ac:dyDescent="0.25">
      <c r="A40" s="389" t="s">
        <v>5813</v>
      </c>
      <c r="B40" s="390"/>
      <c r="C40" s="386"/>
      <c r="D40" s="390"/>
      <c r="E40" s="390"/>
      <c r="F40" s="386">
        <v>108</v>
      </c>
      <c r="G40" s="391">
        <v>109</v>
      </c>
      <c r="H40" s="391">
        <v>109</v>
      </c>
      <c r="I40" s="391">
        <v>108</v>
      </c>
      <c r="J40" s="391">
        <v>108</v>
      </c>
      <c r="K40" s="391">
        <v>107</v>
      </c>
      <c r="L40" s="391">
        <v>108</v>
      </c>
      <c r="M40" s="391">
        <v>108</v>
      </c>
      <c r="N40" s="391">
        <v>111</v>
      </c>
      <c r="O40" s="386">
        <v>111</v>
      </c>
      <c r="P40" s="386" t="s">
        <v>89</v>
      </c>
    </row>
    <row r="41" spans="1:16" ht="15" x14ac:dyDescent="0.25">
      <c r="A41" s="389" t="s">
        <v>5814</v>
      </c>
      <c r="B41" s="390"/>
      <c r="C41" s="386"/>
      <c r="D41" s="390"/>
      <c r="E41" s="390"/>
      <c r="F41" s="386">
        <v>33</v>
      </c>
      <c r="G41" s="391">
        <v>33</v>
      </c>
      <c r="H41" s="391">
        <v>34</v>
      </c>
      <c r="I41" s="391">
        <v>33</v>
      </c>
      <c r="J41" s="391">
        <v>34</v>
      </c>
      <c r="K41" s="391">
        <v>34</v>
      </c>
      <c r="L41" s="391">
        <v>34</v>
      </c>
      <c r="M41" s="391">
        <v>34</v>
      </c>
      <c r="N41" s="391">
        <v>35</v>
      </c>
      <c r="O41" s="386">
        <v>35</v>
      </c>
      <c r="P41" s="386" t="s">
        <v>89</v>
      </c>
    </row>
    <row r="42" spans="1:16" ht="15" x14ac:dyDescent="0.25">
      <c r="A42" s="389" t="s">
        <v>5815</v>
      </c>
      <c r="B42" s="390"/>
      <c r="C42" s="386"/>
      <c r="D42" s="390"/>
      <c r="E42" s="390"/>
      <c r="F42" s="386">
        <v>58</v>
      </c>
      <c r="G42" s="391">
        <v>58</v>
      </c>
      <c r="H42" s="391">
        <v>58</v>
      </c>
      <c r="I42" s="391">
        <v>58</v>
      </c>
      <c r="J42" s="391">
        <v>59</v>
      </c>
      <c r="K42" s="391">
        <v>59</v>
      </c>
      <c r="L42" s="391">
        <v>59</v>
      </c>
      <c r="M42" s="391">
        <v>59</v>
      </c>
      <c r="N42" s="391">
        <v>60</v>
      </c>
      <c r="O42" s="386">
        <v>60</v>
      </c>
      <c r="P42" s="386" t="s">
        <v>89</v>
      </c>
    </row>
    <row r="43" spans="1:16" ht="15" x14ac:dyDescent="0.25">
      <c r="A43" s="389" t="s">
        <v>5816</v>
      </c>
      <c r="B43" s="390"/>
      <c r="C43" s="386"/>
      <c r="D43" s="390"/>
      <c r="E43" s="390"/>
      <c r="F43" s="386">
        <v>43</v>
      </c>
      <c r="G43" s="391">
        <v>43</v>
      </c>
      <c r="H43" s="391">
        <v>43</v>
      </c>
      <c r="I43" s="391">
        <v>43</v>
      </c>
      <c r="J43" s="391">
        <v>43</v>
      </c>
      <c r="K43" s="391">
        <v>43</v>
      </c>
      <c r="L43" s="391">
        <v>44</v>
      </c>
      <c r="M43" s="391">
        <v>44</v>
      </c>
      <c r="N43" s="391">
        <v>44</v>
      </c>
      <c r="O43" s="386">
        <v>44</v>
      </c>
      <c r="P43" s="386" t="s">
        <v>89</v>
      </c>
    </row>
    <row r="44" spans="1:16" ht="15" x14ac:dyDescent="0.25">
      <c r="A44" s="389" t="s">
        <v>5817</v>
      </c>
      <c r="B44" s="390"/>
      <c r="C44" s="386"/>
      <c r="D44" s="390"/>
      <c r="E44" s="390"/>
      <c r="F44" s="386">
        <v>15</v>
      </c>
      <c r="G44" s="391">
        <v>15</v>
      </c>
      <c r="H44" s="391">
        <v>16</v>
      </c>
      <c r="I44" s="391">
        <v>16</v>
      </c>
      <c r="J44" s="391">
        <v>16</v>
      </c>
      <c r="K44" s="391">
        <v>16</v>
      </c>
      <c r="L44" s="391">
        <v>17</v>
      </c>
      <c r="M44" s="391">
        <v>16</v>
      </c>
      <c r="N44" s="391">
        <v>17</v>
      </c>
      <c r="O44" s="386">
        <v>17</v>
      </c>
      <c r="P44" s="386" t="s">
        <v>89</v>
      </c>
    </row>
    <row r="45" spans="1:16" ht="15" x14ac:dyDescent="0.25">
      <c r="A45" s="389" t="s">
        <v>922</v>
      </c>
      <c r="B45" s="390"/>
      <c r="C45" s="386"/>
      <c r="D45" s="390"/>
      <c r="E45" s="390"/>
      <c r="F45" s="386">
        <v>96</v>
      </c>
      <c r="G45" s="391">
        <v>97</v>
      </c>
      <c r="H45" s="391">
        <v>97</v>
      </c>
      <c r="I45" s="391">
        <v>98</v>
      </c>
      <c r="J45" s="391">
        <v>99</v>
      </c>
      <c r="K45" s="391">
        <v>100</v>
      </c>
      <c r="L45" s="391">
        <v>99</v>
      </c>
      <c r="M45" s="391">
        <v>99</v>
      </c>
      <c r="N45" s="391">
        <v>102</v>
      </c>
      <c r="O45" s="386">
        <v>102</v>
      </c>
      <c r="P45" s="386" t="s">
        <v>89</v>
      </c>
    </row>
    <row r="46" spans="1:16" ht="15" x14ac:dyDescent="0.25">
      <c r="A46" s="389" t="s">
        <v>923</v>
      </c>
      <c r="B46" s="390"/>
      <c r="C46" s="386"/>
      <c r="D46" s="390"/>
      <c r="E46" s="390"/>
      <c r="F46" s="386">
        <v>126</v>
      </c>
      <c r="G46" s="391">
        <v>127</v>
      </c>
      <c r="H46" s="391">
        <v>127</v>
      </c>
      <c r="I46" s="391">
        <v>128</v>
      </c>
      <c r="J46" s="391">
        <v>127</v>
      </c>
      <c r="K46" s="391">
        <v>129</v>
      </c>
      <c r="L46" s="391">
        <v>129</v>
      </c>
      <c r="M46" s="391">
        <v>129</v>
      </c>
      <c r="N46" s="391">
        <v>131.91</v>
      </c>
      <c r="O46" s="386">
        <v>131</v>
      </c>
      <c r="P46" s="386" t="s">
        <v>89</v>
      </c>
    </row>
    <row r="47" spans="1:16" ht="15" x14ac:dyDescent="0.25">
      <c r="A47" s="389" t="s">
        <v>924</v>
      </c>
      <c r="B47" s="390"/>
      <c r="C47" s="386"/>
      <c r="D47" s="390"/>
      <c r="E47" s="390"/>
      <c r="F47" s="386">
        <v>37</v>
      </c>
      <c r="G47" s="391">
        <v>37</v>
      </c>
      <c r="H47" s="391">
        <v>37</v>
      </c>
      <c r="I47" s="391">
        <v>38</v>
      </c>
      <c r="J47" s="391">
        <v>39</v>
      </c>
      <c r="K47" s="391">
        <v>38</v>
      </c>
      <c r="L47" s="391">
        <v>38</v>
      </c>
      <c r="M47" s="391">
        <v>39</v>
      </c>
      <c r="N47" s="391">
        <v>39</v>
      </c>
      <c r="O47" s="386">
        <v>39</v>
      </c>
      <c r="P47" s="386" t="s">
        <v>89</v>
      </c>
    </row>
    <row r="48" spans="1:16" ht="15" x14ac:dyDescent="0.25">
      <c r="A48" s="389" t="s">
        <v>925</v>
      </c>
      <c r="B48" s="390"/>
      <c r="C48" s="386"/>
      <c r="D48" s="390"/>
      <c r="E48" s="390"/>
      <c r="F48" s="386">
        <v>68</v>
      </c>
      <c r="G48" s="391">
        <v>68</v>
      </c>
      <c r="H48" s="391">
        <v>69</v>
      </c>
      <c r="I48" s="391">
        <v>70</v>
      </c>
      <c r="J48" s="391">
        <v>72</v>
      </c>
      <c r="K48" s="391">
        <v>72</v>
      </c>
      <c r="L48" s="391">
        <v>71</v>
      </c>
      <c r="M48" s="391">
        <v>71</v>
      </c>
      <c r="N48" s="391">
        <v>74</v>
      </c>
      <c r="O48" s="386">
        <v>73</v>
      </c>
      <c r="P48" s="386" t="s">
        <v>89</v>
      </c>
    </row>
    <row r="49" spans="1:16" ht="15" x14ac:dyDescent="0.25">
      <c r="A49" s="389" t="s">
        <v>926</v>
      </c>
      <c r="B49" s="390"/>
      <c r="C49" s="386"/>
      <c r="D49" s="390"/>
      <c r="E49" s="390"/>
      <c r="F49" s="386">
        <v>48</v>
      </c>
      <c r="G49" s="391">
        <v>48</v>
      </c>
      <c r="H49" s="391">
        <v>49</v>
      </c>
      <c r="I49" s="391">
        <v>49</v>
      </c>
      <c r="J49" s="391">
        <v>50</v>
      </c>
      <c r="K49" s="391">
        <v>50</v>
      </c>
      <c r="L49" s="391">
        <v>50</v>
      </c>
      <c r="M49" s="391">
        <v>50</v>
      </c>
      <c r="N49" s="391">
        <v>52</v>
      </c>
      <c r="O49" s="386">
        <v>52</v>
      </c>
      <c r="P49" s="386" t="s">
        <v>89</v>
      </c>
    </row>
    <row r="50" spans="1:16" ht="15" x14ac:dyDescent="0.25">
      <c r="A50" s="389" t="s">
        <v>927</v>
      </c>
      <c r="B50" s="390"/>
      <c r="C50" s="386"/>
      <c r="D50" s="390"/>
      <c r="E50" s="390"/>
      <c r="F50" s="386">
        <v>21</v>
      </c>
      <c r="G50" s="391">
        <v>22</v>
      </c>
      <c r="H50" s="391">
        <v>23</v>
      </c>
      <c r="I50" s="391">
        <v>23</v>
      </c>
      <c r="J50" s="391">
        <v>25</v>
      </c>
      <c r="K50" s="391">
        <v>25</v>
      </c>
      <c r="L50" s="391">
        <v>25</v>
      </c>
      <c r="M50" s="391">
        <v>27</v>
      </c>
      <c r="N50" s="391">
        <v>24</v>
      </c>
      <c r="O50" s="386">
        <v>26</v>
      </c>
      <c r="P50" s="386" t="s">
        <v>89</v>
      </c>
    </row>
    <row r="51" spans="1:16" ht="15" x14ac:dyDescent="0.25">
      <c r="A51" s="389" t="s">
        <v>928</v>
      </c>
      <c r="B51" s="390"/>
      <c r="C51" s="386"/>
      <c r="D51" s="390"/>
      <c r="E51" s="390"/>
      <c r="F51" s="386">
        <v>88</v>
      </c>
      <c r="G51" s="391">
        <v>88</v>
      </c>
      <c r="H51" s="391">
        <v>87</v>
      </c>
      <c r="I51" s="391">
        <v>86</v>
      </c>
      <c r="J51" s="391">
        <v>87</v>
      </c>
      <c r="K51" s="391">
        <v>86</v>
      </c>
      <c r="L51" s="391">
        <v>88</v>
      </c>
      <c r="M51" s="391">
        <v>88</v>
      </c>
      <c r="N51" s="391">
        <v>89</v>
      </c>
      <c r="O51" s="386">
        <v>91</v>
      </c>
      <c r="P51" s="386" t="s">
        <v>89</v>
      </c>
    </row>
    <row r="52" spans="1:16" ht="15" x14ac:dyDescent="0.25">
      <c r="A52" s="389" t="s">
        <v>929</v>
      </c>
      <c r="B52" s="390"/>
      <c r="C52" s="386"/>
      <c r="D52" s="390"/>
      <c r="E52" s="390"/>
      <c r="F52" s="386">
        <v>115</v>
      </c>
      <c r="G52" s="391">
        <v>114.15</v>
      </c>
      <c r="H52" s="391">
        <v>113</v>
      </c>
      <c r="I52" s="391">
        <v>112</v>
      </c>
      <c r="J52" s="391">
        <v>114</v>
      </c>
      <c r="K52" s="391">
        <v>113</v>
      </c>
      <c r="L52" s="391">
        <v>115</v>
      </c>
      <c r="M52" s="391">
        <v>115</v>
      </c>
      <c r="N52" s="391">
        <v>118</v>
      </c>
      <c r="O52" s="386">
        <v>119</v>
      </c>
      <c r="P52" s="386" t="s">
        <v>89</v>
      </c>
    </row>
    <row r="53" spans="1:16" ht="15" x14ac:dyDescent="0.25">
      <c r="A53" s="389" t="s">
        <v>930</v>
      </c>
      <c r="B53" s="390"/>
      <c r="C53" s="386"/>
      <c r="D53" s="390"/>
      <c r="E53" s="390"/>
      <c r="F53" s="386">
        <v>35</v>
      </c>
      <c r="G53" s="391">
        <v>35</v>
      </c>
      <c r="H53" s="391">
        <v>35</v>
      </c>
      <c r="I53" s="391">
        <v>35</v>
      </c>
      <c r="J53" s="391">
        <v>35</v>
      </c>
      <c r="K53" s="391">
        <v>34</v>
      </c>
      <c r="L53" s="391">
        <v>35</v>
      </c>
      <c r="M53" s="391">
        <v>35</v>
      </c>
      <c r="N53" s="391">
        <v>35</v>
      </c>
      <c r="O53" s="386">
        <v>35</v>
      </c>
      <c r="P53" s="386" t="s">
        <v>89</v>
      </c>
    </row>
    <row r="54" spans="1:16" ht="15" x14ac:dyDescent="0.25">
      <c r="A54" s="389" t="s">
        <v>931</v>
      </c>
      <c r="B54" s="390"/>
      <c r="C54" s="386"/>
      <c r="D54" s="390"/>
      <c r="E54" s="390"/>
      <c r="F54" s="386">
        <v>63</v>
      </c>
      <c r="G54" s="391">
        <v>63</v>
      </c>
      <c r="H54" s="391">
        <v>62</v>
      </c>
      <c r="I54" s="391">
        <v>62</v>
      </c>
      <c r="J54" s="391">
        <v>62</v>
      </c>
      <c r="K54" s="391">
        <v>62</v>
      </c>
      <c r="L54" s="391">
        <v>63</v>
      </c>
      <c r="M54" s="391">
        <v>63</v>
      </c>
      <c r="N54" s="391">
        <v>64</v>
      </c>
      <c r="O54" s="386">
        <v>65</v>
      </c>
      <c r="P54" s="386" t="s">
        <v>89</v>
      </c>
    </row>
    <row r="55" spans="1:16" ht="15" x14ac:dyDescent="0.25">
      <c r="A55" s="389" t="s">
        <v>932</v>
      </c>
      <c r="B55" s="390"/>
      <c r="C55" s="386"/>
      <c r="D55" s="390"/>
      <c r="E55" s="390"/>
      <c r="F55" s="386">
        <v>46</v>
      </c>
      <c r="G55" s="391">
        <v>45</v>
      </c>
      <c r="H55" s="391">
        <v>45</v>
      </c>
      <c r="I55" s="391">
        <v>45</v>
      </c>
      <c r="J55" s="391">
        <v>45</v>
      </c>
      <c r="K55" s="391">
        <v>45</v>
      </c>
      <c r="L55" s="391">
        <v>45</v>
      </c>
      <c r="M55" s="391">
        <v>46</v>
      </c>
      <c r="N55" s="391">
        <v>46</v>
      </c>
      <c r="O55" s="386">
        <v>47</v>
      </c>
      <c r="P55" s="386" t="s">
        <v>89</v>
      </c>
    </row>
    <row r="56" spans="1:16" ht="15" x14ac:dyDescent="0.25">
      <c r="A56" s="389" t="s">
        <v>933</v>
      </c>
      <c r="B56" s="390"/>
      <c r="C56" s="386"/>
      <c r="D56" s="390"/>
      <c r="E56" s="390"/>
      <c r="F56" s="386">
        <v>19</v>
      </c>
      <c r="G56" s="391">
        <v>20</v>
      </c>
      <c r="H56" s="391">
        <v>23</v>
      </c>
      <c r="I56" s="391">
        <v>22</v>
      </c>
      <c r="J56" s="391">
        <v>23</v>
      </c>
      <c r="K56" s="391">
        <v>21</v>
      </c>
      <c r="L56" s="391">
        <v>23</v>
      </c>
      <c r="M56" s="391">
        <v>24</v>
      </c>
      <c r="N56" s="391">
        <v>22</v>
      </c>
      <c r="O56" s="386">
        <v>14</v>
      </c>
      <c r="P56" s="386" t="s">
        <v>89</v>
      </c>
    </row>
    <row r="57" spans="1:16" ht="15" x14ac:dyDescent="0.25">
      <c r="A57" s="389" t="s">
        <v>934</v>
      </c>
      <c r="B57" s="390"/>
      <c r="C57" s="386"/>
      <c r="D57" s="390"/>
      <c r="E57" s="390"/>
      <c r="F57" s="386">
        <v>84</v>
      </c>
      <c r="G57" s="391">
        <v>84</v>
      </c>
      <c r="H57" s="391">
        <v>83</v>
      </c>
      <c r="I57" s="391">
        <v>82</v>
      </c>
      <c r="J57" s="391">
        <v>83</v>
      </c>
      <c r="K57" s="391">
        <v>83</v>
      </c>
      <c r="L57" s="391">
        <v>83</v>
      </c>
      <c r="M57" s="391">
        <v>84</v>
      </c>
      <c r="N57" s="391">
        <v>84</v>
      </c>
      <c r="O57" s="386">
        <v>85</v>
      </c>
      <c r="P57" s="386" t="s">
        <v>89</v>
      </c>
    </row>
    <row r="58" spans="1:16" ht="15" x14ac:dyDescent="0.25">
      <c r="A58" s="389" t="s">
        <v>935</v>
      </c>
      <c r="B58" s="390"/>
      <c r="C58" s="386"/>
      <c r="D58" s="390"/>
      <c r="E58" s="390"/>
      <c r="F58" s="386">
        <v>115</v>
      </c>
      <c r="G58" s="391">
        <v>115</v>
      </c>
      <c r="H58" s="391">
        <v>112</v>
      </c>
      <c r="I58" s="391">
        <v>111</v>
      </c>
      <c r="J58" s="391">
        <v>112</v>
      </c>
      <c r="K58" s="391">
        <v>111</v>
      </c>
      <c r="L58" s="391">
        <v>112.2</v>
      </c>
      <c r="M58" s="391">
        <v>115</v>
      </c>
      <c r="N58" s="391">
        <v>114</v>
      </c>
      <c r="O58" s="386">
        <v>114</v>
      </c>
      <c r="P58" s="386" t="s">
        <v>89</v>
      </c>
    </row>
    <row r="59" spans="1:16" ht="15" x14ac:dyDescent="0.25">
      <c r="A59" s="389" t="s">
        <v>936</v>
      </c>
      <c r="B59" s="390"/>
      <c r="C59" s="386"/>
      <c r="D59" s="390"/>
      <c r="E59" s="390"/>
      <c r="F59" s="386">
        <v>31</v>
      </c>
      <c r="G59" s="391">
        <v>31</v>
      </c>
      <c r="H59" s="391">
        <v>31</v>
      </c>
      <c r="I59" s="391">
        <v>31</v>
      </c>
      <c r="J59" s="391">
        <v>31</v>
      </c>
      <c r="K59" s="391">
        <v>31</v>
      </c>
      <c r="L59" s="391">
        <v>32</v>
      </c>
      <c r="M59" s="391">
        <v>31</v>
      </c>
      <c r="N59" s="391">
        <v>31</v>
      </c>
      <c r="O59" s="386">
        <v>31</v>
      </c>
      <c r="P59" s="386" t="s">
        <v>89</v>
      </c>
    </row>
    <row r="60" spans="1:16" ht="15" x14ac:dyDescent="0.25">
      <c r="A60" s="389" t="s">
        <v>937</v>
      </c>
      <c r="B60" s="390"/>
      <c r="C60" s="386"/>
      <c r="D60" s="390"/>
      <c r="E60" s="390"/>
      <c r="F60" s="386">
        <v>58</v>
      </c>
      <c r="G60" s="391">
        <v>58</v>
      </c>
      <c r="H60" s="391">
        <v>58</v>
      </c>
      <c r="I60" s="391">
        <v>57</v>
      </c>
      <c r="J60" s="391">
        <v>58</v>
      </c>
      <c r="K60" s="391">
        <v>58</v>
      </c>
      <c r="L60" s="391">
        <v>58</v>
      </c>
      <c r="M60" s="391">
        <v>58</v>
      </c>
      <c r="N60" s="391">
        <v>58</v>
      </c>
      <c r="O60" s="386">
        <v>58</v>
      </c>
      <c r="P60" s="386" t="s">
        <v>89</v>
      </c>
    </row>
    <row r="61" spans="1:16" ht="15" x14ac:dyDescent="0.25">
      <c r="A61" s="389" t="s">
        <v>938</v>
      </c>
      <c r="B61" s="390"/>
      <c r="C61" s="386"/>
      <c r="D61" s="390"/>
      <c r="E61" s="390"/>
      <c r="F61" s="386">
        <v>40</v>
      </c>
      <c r="G61" s="391">
        <v>40</v>
      </c>
      <c r="H61" s="391">
        <v>40</v>
      </c>
      <c r="I61" s="391">
        <v>40</v>
      </c>
      <c r="J61" s="391">
        <v>40</v>
      </c>
      <c r="K61" s="391">
        <v>40</v>
      </c>
      <c r="L61" s="391">
        <v>41</v>
      </c>
      <c r="M61" s="391">
        <v>40</v>
      </c>
      <c r="N61" s="391">
        <v>40</v>
      </c>
      <c r="O61" s="386">
        <v>40</v>
      </c>
      <c r="P61" s="386" t="s">
        <v>89</v>
      </c>
    </row>
    <row r="62" spans="1:16" ht="15" x14ac:dyDescent="0.25">
      <c r="A62" s="389" t="s">
        <v>939</v>
      </c>
      <c r="B62" s="390"/>
      <c r="C62" s="386"/>
      <c r="D62" s="390"/>
      <c r="E62" s="390"/>
      <c r="F62" s="386">
        <v>21</v>
      </c>
      <c r="G62" s="391">
        <v>18</v>
      </c>
      <c r="H62" s="391">
        <v>19</v>
      </c>
      <c r="I62" s="391">
        <v>20</v>
      </c>
      <c r="J62" s="391">
        <v>16</v>
      </c>
      <c r="K62" s="391">
        <v>17</v>
      </c>
      <c r="L62" s="391">
        <v>17</v>
      </c>
      <c r="M62" s="391">
        <v>16</v>
      </c>
      <c r="N62" s="391">
        <v>18</v>
      </c>
      <c r="O62" s="386">
        <v>20</v>
      </c>
      <c r="P62" s="386" t="s">
        <v>89</v>
      </c>
    </row>
    <row r="63" spans="1:16" ht="15" x14ac:dyDescent="0.25">
      <c r="A63" s="389" t="s">
        <v>940</v>
      </c>
      <c r="B63" s="390"/>
      <c r="C63" s="386"/>
      <c r="D63" s="390"/>
      <c r="E63" s="390"/>
      <c r="F63" s="386">
        <v>93</v>
      </c>
      <c r="G63" s="391">
        <v>96</v>
      </c>
      <c r="H63" s="391">
        <v>94</v>
      </c>
      <c r="I63" s="391">
        <v>93</v>
      </c>
      <c r="J63" s="391">
        <v>95</v>
      </c>
      <c r="K63" s="391">
        <v>95</v>
      </c>
      <c r="L63" s="391">
        <v>97</v>
      </c>
      <c r="M63" s="391">
        <v>98</v>
      </c>
      <c r="N63" s="391">
        <v>100</v>
      </c>
      <c r="O63" s="386">
        <v>100</v>
      </c>
      <c r="P63" s="386" t="s">
        <v>89</v>
      </c>
    </row>
    <row r="64" spans="1:16" ht="15" x14ac:dyDescent="0.25">
      <c r="A64" s="389" t="s">
        <v>941</v>
      </c>
      <c r="B64" s="390"/>
      <c r="C64" s="386"/>
      <c r="D64" s="390"/>
      <c r="E64" s="390"/>
      <c r="F64" s="386">
        <v>122</v>
      </c>
      <c r="G64" s="391">
        <v>127</v>
      </c>
      <c r="H64" s="391">
        <v>122.6</v>
      </c>
      <c r="I64" s="391">
        <v>121</v>
      </c>
      <c r="J64" s="391">
        <v>123</v>
      </c>
      <c r="K64" s="391">
        <v>124</v>
      </c>
      <c r="L64" s="391">
        <v>127</v>
      </c>
      <c r="M64" s="391">
        <v>129</v>
      </c>
      <c r="N64" s="391">
        <v>132</v>
      </c>
      <c r="O64" s="386">
        <v>132</v>
      </c>
      <c r="P64" s="386" t="s">
        <v>89</v>
      </c>
    </row>
    <row r="65" spans="1:16" ht="15" x14ac:dyDescent="0.25">
      <c r="A65" s="389" t="s">
        <v>942</v>
      </c>
      <c r="B65" s="390"/>
      <c r="C65" s="386"/>
      <c r="D65" s="390"/>
      <c r="E65" s="390"/>
      <c r="F65" s="386">
        <v>36</v>
      </c>
      <c r="G65" s="391">
        <v>37</v>
      </c>
      <c r="H65" s="391">
        <v>37</v>
      </c>
      <c r="I65" s="391">
        <v>37</v>
      </c>
      <c r="J65" s="391">
        <v>37</v>
      </c>
      <c r="K65" s="391">
        <v>37</v>
      </c>
      <c r="L65" s="391">
        <v>37</v>
      </c>
      <c r="M65" s="391">
        <v>37</v>
      </c>
      <c r="N65" s="391">
        <v>37</v>
      </c>
      <c r="O65" s="386">
        <v>37.479999999999997</v>
      </c>
      <c r="P65" s="386" t="s">
        <v>89</v>
      </c>
    </row>
    <row r="66" spans="1:16" ht="15" x14ac:dyDescent="0.25">
      <c r="A66" s="389" t="s">
        <v>943</v>
      </c>
      <c r="B66" s="390"/>
      <c r="C66" s="386"/>
      <c r="D66" s="390"/>
      <c r="E66" s="390"/>
      <c r="F66" s="386">
        <v>64</v>
      </c>
      <c r="G66" s="391">
        <v>65</v>
      </c>
      <c r="H66" s="391">
        <v>64</v>
      </c>
      <c r="I66" s="391">
        <v>64</v>
      </c>
      <c r="J66" s="391">
        <v>65</v>
      </c>
      <c r="K66" s="391">
        <v>66</v>
      </c>
      <c r="L66" s="391">
        <v>67</v>
      </c>
      <c r="M66" s="391">
        <v>67</v>
      </c>
      <c r="N66" s="391">
        <v>68</v>
      </c>
      <c r="O66" s="386">
        <v>68</v>
      </c>
      <c r="P66" s="386" t="s">
        <v>89</v>
      </c>
    </row>
    <row r="67" spans="1:16" ht="15" x14ac:dyDescent="0.25">
      <c r="A67" s="389" t="s">
        <v>944</v>
      </c>
      <c r="B67" s="390"/>
      <c r="C67" s="386"/>
      <c r="D67" s="390"/>
      <c r="E67" s="390"/>
      <c r="F67" s="386">
        <v>46</v>
      </c>
      <c r="G67" s="391">
        <v>46</v>
      </c>
      <c r="H67" s="391">
        <v>46</v>
      </c>
      <c r="I67" s="391">
        <v>46</v>
      </c>
      <c r="J67" s="391">
        <v>47</v>
      </c>
      <c r="K67" s="391">
        <v>47</v>
      </c>
      <c r="L67" s="391">
        <v>47</v>
      </c>
      <c r="M67" s="391">
        <v>47</v>
      </c>
      <c r="N67" s="391">
        <v>48</v>
      </c>
      <c r="O67" s="386">
        <v>48</v>
      </c>
      <c r="P67" s="386" t="s">
        <v>89</v>
      </c>
    </row>
    <row r="68" spans="1:16" ht="15" x14ac:dyDescent="0.25">
      <c r="A68" s="389" t="s">
        <v>945</v>
      </c>
      <c r="B68" s="390"/>
      <c r="C68" s="386"/>
      <c r="D68" s="390"/>
      <c r="E68" s="390"/>
      <c r="F68" s="386">
        <v>25</v>
      </c>
      <c r="G68" s="391">
        <v>26</v>
      </c>
      <c r="H68" s="391">
        <v>26</v>
      </c>
      <c r="I68" s="391">
        <v>26</v>
      </c>
      <c r="J68" s="391">
        <v>27</v>
      </c>
      <c r="K68" s="391">
        <v>24</v>
      </c>
      <c r="L68" s="391">
        <v>24</v>
      </c>
      <c r="M68" s="391">
        <v>24</v>
      </c>
      <c r="N68" s="391">
        <v>26</v>
      </c>
      <c r="O68" s="386">
        <v>25</v>
      </c>
      <c r="P68" s="386" t="s">
        <v>89</v>
      </c>
    </row>
    <row r="69" spans="1:16" ht="15" x14ac:dyDescent="0.25">
      <c r="A69" s="389" t="s">
        <v>5818</v>
      </c>
      <c r="B69" s="390"/>
      <c r="C69" s="386"/>
      <c r="D69" s="390"/>
      <c r="E69" s="390"/>
      <c r="F69" s="386">
        <v>80</v>
      </c>
      <c r="G69" s="391">
        <v>83</v>
      </c>
      <c r="H69" s="391">
        <v>82</v>
      </c>
      <c r="I69" s="391">
        <v>82</v>
      </c>
      <c r="J69" s="391">
        <v>82</v>
      </c>
      <c r="K69" s="391">
        <v>81</v>
      </c>
      <c r="L69" s="391">
        <v>82</v>
      </c>
      <c r="M69" s="391">
        <v>84</v>
      </c>
      <c r="N69" s="391">
        <v>85</v>
      </c>
      <c r="O69" s="386">
        <v>85</v>
      </c>
      <c r="P69" s="386" t="s">
        <v>89</v>
      </c>
    </row>
    <row r="70" spans="1:16" ht="15" x14ac:dyDescent="0.25">
      <c r="A70" s="389" t="s">
        <v>5819</v>
      </c>
      <c r="B70" s="390"/>
      <c r="C70" s="386"/>
      <c r="D70" s="390"/>
      <c r="E70" s="390"/>
      <c r="F70" s="386">
        <v>111</v>
      </c>
      <c r="G70" s="391">
        <v>118</v>
      </c>
      <c r="H70" s="391">
        <v>119</v>
      </c>
      <c r="I70" s="391">
        <v>120</v>
      </c>
      <c r="J70" s="391">
        <v>118</v>
      </c>
      <c r="K70" s="391">
        <v>115</v>
      </c>
      <c r="L70" s="391">
        <v>116</v>
      </c>
      <c r="M70" s="391">
        <v>122</v>
      </c>
      <c r="N70" s="391">
        <v>122.02</v>
      </c>
      <c r="O70" s="386">
        <v>122</v>
      </c>
      <c r="P70" s="386" t="s">
        <v>89</v>
      </c>
    </row>
    <row r="71" spans="1:16" ht="15" x14ac:dyDescent="0.25">
      <c r="A71" s="389" t="s">
        <v>5820</v>
      </c>
      <c r="B71" s="390"/>
      <c r="C71" s="386"/>
      <c r="D71" s="390"/>
      <c r="E71" s="390"/>
      <c r="F71" s="386">
        <v>30</v>
      </c>
      <c r="G71" s="391">
        <v>31</v>
      </c>
      <c r="H71" s="391">
        <v>31</v>
      </c>
      <c r="I71" s="391">
        <v>30</v>
      </c>
      <c r="J71" s="391">
        <v>28</v>
      </c>
      <c r="K71" s="391">
        <v>28</v>
      </c>
      <c r="L71" s="391">
        <v>29</v>
      </c>
      <c r="M71" s="391">
        <v>29</v>
      </c>
      <c r="N71" s="391">
        <v>27</v>
      </c>
      <c r="O71" s="386">
        <v>26</v>
      </c>
      <c r="P71" s="386" t="s">
        <v>89</v>
      </c>
    </row>
    <row r="72" spans="1:16" ht="15" x14ac:dyDescent="0.25">
      <c r="A72" s="389" t="s">
        <v>5821</v>
      </c>
      <c r="B72" s="390"/>
      <c r="C72" s="386"/>
      <c r="D72" s="390"/>
      <c r="E72" s="390"/>
      <c r="F72" s="386">
        <v>54</v>
      </c>
      <c r="G72" s="391">
        <v>55</v>
      </c>
      <c r="H72" s="391">
        <v>55</v>
      </c>
      <c r="I72" s="391">
        <v>55</v>
      </c>
      <c r="J72" s="391">
        <v>55</v>
      </c>
      <c r="K72" s="391">
        <v>54</v>
      </c>
      <c r="L72" s="391">
        <v>55</v>
      </c>
      <c r="M72" s="391">
        <v>55</v>
      </c>
      <c r="N72" s="391">
        <v>55</v>
      </c>
      <c r="O72" s="386">
        <v>56</v>
      </c>
      <c r="P72" s="386" t="s">
        <v>89</v>
      </c>
    </row>
    <row r="73" spans="1:16" ht="15" x14ac:dyDescent="0.25">
      <c r="A73" s="389" t="s">
        <v>5822</v>
      </c>
      <c r="B73" s="390"/>
      <c r="C73" s="386"/>
      <c r="D73" s="390"/>
      <c r="E73" s="390"/>
      <c r="F73" s="386">
        <v>39</v>
      </c>
      <c r="G73" s="391">
        <v>40</v>
      </c>
      <c r="H73" s="391">
        <v>40</v>
      </c>
      <c r="I73" s="391">
        <v>39</v>
      </c>
      <c r="J73" s="391">
        <v>39</v>
      </c>
      <c r="K73" s="391">
        <v>38</v>
      </c>
      <c r="L73" s="391">
        <v>39</v>
      </c>
      <c r="M73" s="391">
        <v>39</v>
      </c>
      <c r="N73" s="391">
        <v>38.9</v>
      </c>
      <c r="O73" s="386">
        <v>38</v>
      </c>
      <c r="P73" s="386" t="s">
        <v>89</v>
      </c>
    </row>
    <row r="74" spans="1:16" ht="15" x14ac:dyDescent="0.25">
      <c r="A74" s="389" t="s">
        <v>5823</v>
      </c>
      <c r="B74" s="390"/>
      <c r="C74" s="386"/>
      <c r="D74" s="390"/>
      <c r="E74" s="390"/>
      <c r="F74" s="386">
        <v>18</v>
      </c>
      <c r="G74" s="391">
        <v>19</v>
      </c>
      <c r="H74" s="391">
        <v>19</v>
      </c>
      <c r="I74" s="391">
        <v>14</v>
      </c>
      <c r="J74" s="391">
        <v>15</v>
      </c>
      <c r="K74" s="391">
        <v>13</v>
      </c>
      <c r="L74" s="391">
        <v>14</v>
      </c>
      <c r="M74" s="391">
        <v>15</v>
      </c>
      <c r="N74" s="391">
        <v>13</v>
      </c>
      <c r="O74" s="386">
        <v>10</v>
      </c>
      <c r="P74" s="386" t="s">
        <v>89</v>
      </c>
    </row>
    <row r="75" spans="1:16" ht="15" x14ac:dyDescent="0.25">
      <c r="A75" s="389" t="s">
        <v>946</v>
      </c>
      <c r="B75" s="390"/>
      <c r="C75" s="386"/>
      <c r="D75" s="390"/>
      <c r="E75" s="390"/>
      <c r="F75" s="386">
        <v>93</v>
      </c>
      <c r="G75" s="391">
        <v>93</v>
      </c>
      <c r="H75" s="391">
        <v>93</v>
      </c>
      <c r="I75" s="391">
        <v>93</v>
      </c>
      <c r="J75" s="391">
        <v>95</v>
      </c>
      <c r="K75" s="391">
        <v>95</v>
      </c>
      <c r="L75" s="391">
        <v>96</v>
      </c>
      <c r="M75" s="391">
        <v>96</v>
      </c>
      <c r="N75" s="391">
        <v>98</v>
      </c>
      <c r="O75" s="386">
        <v>100</v>
      </c>
      <c r="P75" s="386" t="s">
        <v>89</v>
      </c>
    </row>
    <row r="76" spans="1:16" ht="15" x14ac:dyDescent="0.25">
      <c r="A76" s="389" t="s">
        <v>947</v>
      </c>
      <c r="B76" s="390"/>
      <c r="C76" s="386"/>
      <c r="D76" s="390"/>
      <c r="E76" s="390"/>
      <c r="F76" s="386">
        <v>123</v>
      </c>
      <c r="G76" s="391">
        <v>123</v>
      </c>
      <c r="H76" s="391">
        <v>124</v>
      </c>
      <c r="I76" s="391">
        <v>124</v>
      </c>
      <c r="J76" s="391">
        <v>125</v>
      </c>
      <c r="K76" s="391">
        <v>125</v>
      </c>
      <c r="L76" s="391">
        <v>127</v>
      </c>
      <c r="M76" s="391">
        <v>127</v>
      </c>
      <c r="N76" s="391">
        <v>129.97</v>
      </c>
      <c r="O76" s="386">
        <v>131</v>
      </c>
      <c r="P76" s="386" t="s">
        <v>89</v>
      </c>
    </row>
    <row r="77" spans="1:16" ht="15" x14ac:dyDescent="0.25">
      <c r="A77" s="389" t="s">
        <v>948</v>
      </c>
      <c r="B77" s="390"/>
      <c r="C77" s="386"/>
      <c r="D77" s="390"/>
      <c r="E77" s="390"/>
      <c r="F77" s="386">
        <v>35</v>
      </c>
      <c r="G77" s="391">
        <v>35</v>
      </c>
      <c r="H77" s="391">
        <v>35</v>
      </c>
      <c r="I77" s="391">
        <v>35</v>
      </c>
      <c r="J77" s="391">
        <v>35</v>
      </c>
      <c r="K77" s="391">
        <v>36</v>
      </c>
      <c r="L77" s="391">
        <v>37</v>
      </c>
      <c r="M77" s="391">
        <v>37</v>
      </c>
      <c r="N77" s="391">
        <v>38</v>
      </c>
      <c r="O77" s="386">
        <v>38</v>
      </c>
      <c r="P77" s="386" t="s">
        <v>89</v>
      </c>
    </row>
    <row r="78" spans="1:16" ht="15" x14ac:dyDescent="0.25">
      <c r="A78" s="389" t="s">
        <v>949</v>
      </c>
      <c r="B78" s="390"/>
      <c r="C78" s="386"/>
      <c r="D78" s="390"/>
      <c r="E78" s="390"/>
      <c r="F78" s="386">
        <v>65</v>
      </c>
      <c r="G78" s="391">
        <v>65</v>
      </c>
      <c r="H78" s="391">
        <v>66</v>
      </c>
      <c r="I78" s="391">
        <v>66</v>
      </c>
      <c r="J78" s="391">
        <v>67</v>
      </c>
      <c r="K78" s="391">
        <v>67</v>
      </c>
      <c r="L78" s="391">
        <v>68</v>
      </c>
      <c r="M78" s="391">
        <v>68</v>
      </c>
      <c r="N78" s="391">
        <v>69</v>
      </c>
      <c r="O78" s="386">
        <v>70</v>
      </c>
      <c r="P78" s="386" t="s">
        <v>89</v>
      </c>
    </row>
    <row r="79" spans="1:16" ht="15" x14ac:dyDescent="0.25">
      <c r="A79" s="389" t="s">
        <v>950</v>
      </c>
      <c r="B79" s="390"/>
      <c r="C79" s="386"/>
      <c r="D79" s="390"/>
      <c r="E79" s="390"/>
      <c r="F79" s="386">
        <v>46</v>
      </c>
      <c r="G79" s="391">
        <v>46</v>
      </c>
      <c r="H79" s="391">
        <v>46</v>
      </c>
      <c r="I79" s="391">
        <v>46</v>
      </c>
      <c r="J79" s="391">
        <v>47</v>
      </c>
      <c r="K79" s="391">
        <v>47</v>
      </c>
      <c r="L79" s="391">
        <v>48</v>
      </c>
      <c r="M79" s="391">
        <v>48</v>
      </c>
      <c r="N79" s="391">
        <v>49</v>
      </c>
      <c r="O79" s="386">
        <v>50</v>
      </c>
      <c r="P79" s="386" t="s">
        <v>89</v>
      </c>
    </row>
    <row r="80" spans="1:16" ht="15" x14ac:dyDescent="0.25">
      <c r="A80" s="389" t="s">
        <v>951</v>
      </c>
      <c r="B80" s="390"/>
      <c r="C80" s="386"/>
      <c r="D80" s="390"/>
      <c r="E80" s="390"/>
      <c r="F80" s="386">
        <v>18</v>
      </c>
      <c r="G80" s="391">
        <v>18</v>
      </c>
      <c r="H80" s="391">
        <v>18</v>
      </c>
      <c r="I80" s="391">
        <v>19</v>
      </c>
      <c r="J80" s="391">
        <v>20</v>
      </c>
      <c r="K80" s="391">
        <v>19</v>
      </c>
      <c r="L80" s="391">
        <v>19</v>
      </c>
      <c r="M80" s="391">
        <v>20</v>
      </c>
      <c r="N80" s="391">
        <v>24</v>
      </c>
      <c r="O80" s="386">
        <v>21</v>
      </c>
      <c r="P80" s="386" t="s">
        <v>89</v>
      </c>
    </row>
    <row r="81" spans="1:16" ht="15" x14ac:dyDescent="0.25">
      <c r="A81" s="389" t="s">
        <v>5824</v>
      </c>
      <c r="B81" s="390"/>
      <c r="C81" s="386"/>
      <c r="D81" s="390"/>
      <c r="E81" s="390"/>
      <c r="F81" s="386">
        <v>80</v>
      </c>
      <c r="G81" s="391">
        <v>82</v>
      </c>
      <c r="H81" s="391">
        <v>81</v>
      </c>
      <c r="I81" s="391">
        <v>81</v>
      </c>
      <c r="J81" s="391">
        <v>83</v>
      </c>
      <c r="K81" s="391">
        <v>83</v>
      </c>
      <c r="L81" s="391">
        <v>82</v>
      </c>
      <c r="M81" s="391">
        <v>83</v>
      </c>
      <c r="N81" s="391">
        <v>84</v>
      </c>
      <c r="O81" s="386">
        <v>83</v>
      </c>
      <c r="P81" s="386" t="s">
        <v>89</v>
      </c>
    </row>
    <row r="82" spans="1:16" ht="15" x14ac:dyDescent="0.25">
      <c r="A82" s="389" t="s">
        <v>5825</v>
      </c>
      <c r="B82" s="390"/>
      <c r="C82" s="386"/>
      <c r="D82" s="390"/>
      <c r="E82" s="390"/>
      <c r="F82" s="386">
        <v>109</v>
      </c>
      <c r="G82" s="391">
        <v>112</v>
      </c>
      <c r="H82" s="391">
        <v>110</v>
      </c>
      <c r="I82" s="391">
        <v>109</v>
      </c>
      <c r="J82" s="391">
        <v>111.87</v>
      </c>
      <c r="K82" s="391">
        <v>110</v>
      </c>
      <c r="L82" s="391">
        <v>110</v>
      </c>
      <c r="M82" s="391">
        <v>111</v>
      </c>
      <c r="N82" s="391">
        <v>114</v>
      </c>
      <c r="O82" s="386">
        <v>112</v>
      </c>
      <c r="P82" s="386" t="s">
        <v>89</v>
      </c>
    </row>
    <row r="83" spans="1:16" ht="15" x14ac:dyDescent="0.25">
      <c r="A83" s="389" t="s">
        <v>5826</v>
      </c>
      <c r="B83" s="390"/>
      <c r="C83" s="386"/>
      <c r="D83" s="390"/>
      <c r="E83" s="390"/>
      <c r="F83" s="386">
        <v>35</v>
      </c>
      <c r="G83" s="391">
        <v>35</v>
      </c>
      <c r="H83" s="391">
        <v>35</v>
      </c>
      <c r="I83" s="391">
        <v>36</v>
      </c>
      <c r="J83" s="391">
        <v>36</v>
      </c>
      <c r="K83" s="391">
        <v>36</v>
      </c>
      <c r="L83" s="391">
        <v>36</v>
      </c>
      <c r="M83" s="391">
        <v>36</v>
      </c>
      <c r="N83" s="391">
        <v>37</v>
      </c>
      <c r="O83" s="386">
        <v>36</v>
      </c>
      <c r="P83" s="386" t="s">
        <v>89</v>
      </c>
    </row>
    <row r="84" spans="1:16" ht="15" x14ac:dyDescent="0.25">
      <c r="A84" s="389" t="s">
        <v>5827</v>
      </c>
      <c r="B84" s="390"/>
      <c r="C84" s="386"/>
      <c r="D84" s="390"/>
      <c r="E84" s="390"/>
      <c r="F84" s="386">
        <v>56</v>
      </c>
      <c r="G84" s="391">
        <v>57</v>
      </c>
      <c r="H84" s="391">
        <v>56</v>
      </c>
      <c r="I84" s="391">
        <v>56</v>
      </c>
      <c r="J84" s="391">
        <v>58</v>
      </c>
      <c r="K84" s="391">
        <v>58</v>
      </c>
      <c r="L84" s="391">
        <v>57</v>
      </c>
      <c r="M84" s="391">
        <v>57</v>
      </c>
      <c r="N84" s="391">
        <v>58</v>
      </c>
      <c r="O84" s="386">
        <v>57</v>
      </c>
      <c r="P84" s="386" t="s">
        <v>89</v>
      </c>
    </row>
    <row r="85" spans="1:16" ht="15" x14ac:dyDescent="0.25">
      <c r="A85" s="389" t="s">
        <v>5828</v>
      </c>
      <c r="B85" s="390"/>
      <c r="C85" s="386"/>
      <c r="D85" s="390"/>
      <c r="E85" s="390"/>
      <c r="F85" s="386">
        <v>43</v>
      </c>
      <c r="G85" s="391">
        <v>43</v>
      </c>
      <c r="H85" s="391">
        <v>43</v>
      </c>
      <c r="I85" s="391">
        <v>43</v>
      </c>
      <c r="J85" s="391">
        <v>44</v>
      </c>
      <c r="K85" s="391">
        <v>44</v>
      </c>
      <c r="L85" s="391">
        <v>44</v>
      </c>
      <c r="M85" s="391">
        <v>44</v>
      </c>
      <c r="N85" s="391">
        <v>44</v>
      </c>
      <c r="O85" s="386">
        <v>44</v>
      </c>
      <c r="P85" s="386" t="s">
        <v>89</v>
      </c>
    </row>
    <row r="86" spans="1:16" ht="15" x14ac:dyDescent="0.25">
      <c r="A86" s="389" t="s">
        <v>5829</v>
      </c>
      <c r="B86" s="390"/>
      <c r="C86" s="386"/>
      <c r="D86" s="390"/>
      <c r="E86" s="390"/>
      <c r="F86" s="386">
        <v>24</v>
      </c>
      <c r="G86" s="391">
        <v>24</v>
      </c>
      <c r="H86" s="391">
        <v>24</v>
      </c>
      <c r="I86" s="391">
        <v>25</v>
      </c>
      <c r="J86" s="391">
        <v>24</v>
      </c>
      <c r="K86" s="391">
        <v>24</v>
      </c>
      <c r="L86" s="391">
        <v>25</v>
      </c>
      <c r="M86" s="391">
        <v>25</v>
      </c>
      <c r="N86" s="391">
        <v>24</v>
      </c>
      <c r="O86" s="386">
        <v>25</v>
      </c>
      <c r="P86" s="386" t="s">
        <v>89</v>
      </c>
    </row>
    <row r="87" spans="1:16" ht="15" x14ac:dyDescent="0.25">
      <c r="A87" s="389" t="s">
        <v>952</v>
      </c>
      <c r="B87" s="390"/>
      <c r="C87" s="386"/>
      <c r="D87" s="390"/>
      <c r="E87" s="390"/>
      <c r="F87" s="386">
        <v>71</v>
      </c>
      <c r="G87" s="391">
        <v>72</v>
      </c>
      <c r="H87" s="391">
        <v>71.25</v>
      </c>
      <c r="I87" s="391">
        <v>72</v>
      </c>
      <c r="J87" s="391">
        <v>72</v>
      </c>
      <c r="K87" s="391">
        <v>72</v>
      </c>
      <c r="L87" s="391">
        <v>73</v>
      </c>
      <c r="M87" s="391">
        <v>73</v>
      </c>
      <c r="N87" s="391">
        <v>74</v>
      </c>
      <c r="O87" s="386">
        <v>74</v>
      </c>
      <c r="P87" s="386" t="s">
        <v>89</v>
      </c>
    </row>
    <row r="88" spans="1:16" ht="15" x14ac:dyDescent="0.25">
      <c r="A88" s="389" t="s">
        <v>953</v>
      </c>
      <c r="B88" s="390"/>
      <c r="C88" s="386"/>
      <c r="D88" s="390"/>
      <c r="E88" s="390"/>
      <c r="F88" s="386">
        <v>95</v>
      </c>
      <c r="G88" s="391">
        <v>97</v>
      </c>
      <c r="H88" s="391">
        <v>96</v>
      </c>
      <c r="I88" s="391">
        <v>98</v>
      </c>
      <c r="J88" s="391">
        <v>99</v>
      </c>
      <c r="K88" s="391">
        <v>97</v>
      </c>
      <c r="L88" s="391">
        <v>100</v>
      </c>
      <c r="M88" s="391">
        <v>100</v>
      </c>
      <c r="N88" s="391">
        <v>99</v>
      </c>
      <c r="O88" s="386">
        <v>100</v>
      </c>
      <c r="P88" s="386" t="s">
        <v>89</v>
      </c>
    </row>
    <row r="89" spans="1:16" ht="15" x14ac:dyDescent="0.25">
      <c r="A89" s="389" t="s">
        <v>954</v>
      </c>
      <c r="B89" s="390"/>
      <c r="C89" s="386"/>
      <c r="D89" s="390"/>
      <c r="E89" s="390"/>
      <c r="F89" s="386">
        <v>30</v>
      </c>
      <c r="G89" s="391">
        <v>31</v>
      </c>
      <c r="H89" s="391">
        <v>31</v>
      </c>
      <c r="I89" s="391">
        <v>31</v>
      </c>
      <c r="J89" s="391">
        <v>31</v>
      </c>
      <c r="K89" s="391">
        <v>31</v>
      </c>
      <c r="L89" s="391">
        <v>31</v>
      </c>
      <c r="M89" s="391">
        <v>31</v>
      </c>
      <c r="N89" s="391">
        <v>31</v>
      </c>
      <c r="O89" s="386">
        <v>32</v>
      </c>
      <c r="P89" s="386" t="s">
        <v>89</v>
      </c>
    </row>
    <row r="90" spans="1:16" ht="15" x14ac:dyDescent="0.25">
      <c r="A90" s="389" t="s">
        <v>955</v>
      </c>
      <c r="B90" s="390"/>
      <c r="C90" s="386"/>
      <c r="D90" s="390"/>
      <c r="E90" s="390"/>
      <c r="F90" s="386">
        <v>52</v>
      </c>
      <c r="G90" s="391">
        <v>52</v>
      </c>
      <c r="H90" s="391">
        <v>52</v>
      </c>
      <c r="I90" s="391">
        <v>52</v>
      </c>
      <c r="J90" s="391">
        <v>52</v>
      </c>
      <c r="K90" s="391">
        <v>52</v>
      </c>
      <c r="L90" s="391">
        <v>53</v>
      </c>
      <c r="M90" s="391">
        <v>52.5</v>
      </c>
      <c r="N90" s="391">
        <v>53</v>
      </c>
      <c r="O90" s="386">
        <v>54</v>
      </c>
      <c r="P90" s="386" t="s">
        <v>89</v>
      </c>
    </row>
    <row r="91" spans="1:16" ht="15" x14ac:dyDescent="0.25">
      <c r="A91" s="389" t="s">
        <v>956</v>
      </c>
      <c r="B91" s="390"/>
      <c r="C91" s="386"/>
      <c r="D91" s="390"/>
      <c r="E91" s="390"/>
      <c r="F91" s="386">
        <v>38</v>
      </c>
      <c r="G91" s="391">
        <v>38</v>
      </c>
      <c r="H91" s="391">
        <v>39</v>
      </c>
      <c r="I91" s="391">
        <v>38</v>
      </c>
      <c r="J91" s="391">
        <v>39</v>
      </c>
      <c r="K91" s="391">
        <v>39</v>
      </c>
      <c r="L91" s="391">
        <v>39</v>
      </c>
      <c r="M91" s="391">
        <v>39</v>
      </c>
      <c r="N91" s="391">
        <v>39</v>
      </c>
      <c r="O91" s="386">
        <v>40</v>
      </c>
      <c r="P91" s="386" t="s">
        <v>89</v>
      </c>
    </row>
    <row r="92" spans="1:16" ht="15" x14ac:dyDescent="0.25">
      <c r="A92" s="389" t="s">
        <v>957</v>
      </c>
      <c r="B92" s="390"/>
      <c r="C92" s="386"/>
      <c r="D92" s="390"/>
      <c r="E92" s="390"/>
      <c r="F92" s="386">
        <v>20</v>
      </c>
      <c r="G92" s="391">
        <v>19</v>
      </c>
      <c r="H92" s="391">
        <v>20</v>
      </c>
      <c r="I92" s="391">
        <v>19</v>
      </c>
      <c r="J92" s="391">
        <v>19</v>
      </c>
      <c r="K92" s="391">
        <v>19</v>
      </c>
      <c r="L92" s="391">
        <v>20</v>
      </c>
      <c r="M92" s="391">
        <v>19</v>
      </c>
      <c r="N92" s="391">
        <v>19</v>
      </c>
      <c r="O92" s="386">
        <v>18</v>
      </c>
      <c r="P92" s="386" t="s">
        <v>89</v>
      </c>
    </row>
    <row r="93" spans="1:16" ht="15" x14ac:dyDescent="0.25">
      <c r="A93" s="389" t="s">
        <v>958</v>
      </c>
      <c r="B93" s="390"/>
      <c r="C93" s="386"/>
      <c r="D93" s="390"/>
      <c r="E93" s="390"/>
      <c r="F93" s="386">
        <v>72</v>
      </c>
      <c r="G93" s="391">
        <v>72</v>
      </c>
      <c r="H93" s="391">
        <v>72</v>
      </c>
      <c r="I93" s="391">
        <v>71</v>
      </c>
      <c r="J93" s="391">
        <v>73</v>
      </c>
      <c r="K93" s="391">
        <v>71</v>
      </c>
      <c r="L93" s="391">
        <v>72</v>
      </c>
      <c r="M93" s="391">
        <v>72</v>
      </c>
      <c r="N93" s="391">
        <v>74</v>
      </c>
      <c r="O93" s="386">
        <v>73</v>
      </c>
      <c r="P93" s="386" t="s">
        <v>89</v>
      </c>
    </row>
    <row r="94" spans="1:16" ht="15" x14ac:dyDescent="0.25">
      <c r="A94" s="389" t="s">
        <v>959</v>
      </c>
      <c r="B94" s="390"/>
      <c r="C94" s="386"/>
      <c r="D94" s="390"/>
      <c r="E94" s="390"/>
      <c r="F94" s="386">
        <v>100</v>
      </c>
      <c r="G94" s="391">
        <v>101</v>
      </c>
      <c r="H94" s="391">
        <v>100</v>
      </c>
      <c r="I94" s="391">
        <v>99</v>
      </c>
      <c r="J94" s="391">
        <v>102</v>
      </c>
      <c r="K94" s="391">
        <v>99</v>
      </c>
      <c r="L94" s="391">
        <v>101</v>
      </c>
      <c r="M94" s="391">
        <v>101</v>
      </c>
      <c r="N94" s="391">
        <v>104</v>
      </c>
      <c r="O94" s="386">
        <v>103</v>
      </c>
      <c r="P94" s="386" t="s">
        <v>89</v>
      </c>
    </row>
    <row r="95" spans="1:16" ht="15" x14ac:dyDescent="0.25">
      <c r="A95" s="389" t="s">
        <v>960</v>
      </c>
      <c r="B95" s="390"/>
      <c r="C95" s="386"/>
      <c r="D95" s="390"/>
      <c r="E95" s="390"/>
      <c r="F95" s="386">
        <v>32</v>
      </c>
      <c r="G95" s="391">
        <v>31</v>
      </c>
      <c r="H95" s="391">
        <v>31</v>
      </c>
      <c r="I95" s="391">
        <v>31</v>
      </c>
      <c r="J95" s="391">
        <v>32</v>
      </c>
      <c r="K95" s="391">
        <v>31</v>
      </c>
      <c r="L95" s="391">
        <v>31</v>
      </c>
      <c r="M95" s="391">
        <v>31</v>
      </c>
      <c r="N95" s="391">
        <v>31</v>
      </c>
      <c r="O95" s="386">
        <v>31</v>
      </c>
      <c r="P95" s="386" t="s">
        <v>89</v>
      </c>
    </row>
    <row r="96" spans="1:16" ht="15" x14ac:dyDescent="0.25">
      <c r="A96" s="389" t="s">
        <v>961</v>
      </c>
      <c r="B96" s="390"/>
      <c r="C96" s="386"/>
      <c r="D96" s="390"/>
      <c r="E96" s="390"/>
      <c r="F96" s="386">
        <v>51</v>
      </c>
      <c r="G96" s="391">
        <v>51</v>
      </c>
      <c r="H96" s="391">
        <v>51</v>
      </c>
      <c r="I96" s="391">
        <v>50</v>
      </c>
      <c r="J96" s="391">
        <v>51</v>
      </c>
      <c r="K96" s="391">
        <v>50</v>
      </c>
      <c r="L96" s="391">
        <v>51</v>
      </c>
      <c r="M96" s="391">
        <v>51</v>
      </c>
      <c r="N96" s="391">
        <v>51</v>
      </c>
      <c r="O96" s="386">
        <v>52</v>
      </c>
      <c r="P96" s="386" t="s">
        <v>89</v>
      </c>
    </row>
    <row r="97" spans="1:16" ht="15" x14ac:dyDescent="0.25">
      <c r="A97" s="389" t="s">
        <v>962</v>
      </c>
      <c r="B97" s="390"/>
      <c r="C97" s="386"/>
      <c r="D97" s="390"/>
      <c r="E97" s="390"/>
      <c r="F97" s="386">
        <v>38</v>
      </c>
      <c r="G97" s="391">
        <v>38</v>
      </c>
      <c r="H97" s="391">
        <v>38</v>
      </c>
      <c r="I97" s="391">
        <v>38</v>
      </c>
      <c r="J97" s="391">
        <v>38</v>
      </c>
      <c r="K97" s="391">
        <v>38</v>
      </c>
      <c r="L97" s="391">
        <v>38</v>
      </c>
      <c r="M97" s="391">
        <v>38</v>
      </c>
      <c r="N97" s="391">
        <v>38</v>
      </c>
      <c r="O97" s="386">
        <v>38</v>
      </c>
      <c r="P97" s="386" t="s">
        <v>89</v>
      </c>
    </row>
    <row r="98" spans="1:16" ht="15" x14ac:dyDescent="0.25">
      <c r="A98" s="389" t="s">
        <v>963</v>
      </c>
      <c r="B98" s="390"/>
      <c r="C98" s="386"/>
      <c r="D98" s="390"/>
      <c r="E98" s="390"/>
      <c r="F98" s="386">
        <v>20</v>
      </c>
      <c r="G98" s="391">
        <v>19</v>
      </c>
      <c r="H98" s="391">
        <v>21</v>
      </c>
      <c r="I98" s="391">
        <v>21</v>
      </c>
      <c r="J98" s="391">
        <v>21</v>
      </c>
      <c r="K98" s="391">
        <v>20</v>
      </c>
      <c r="L98" s="391">
        <v>20</v>
      </c>
      <c r="M98" s="391">
        <v>20</v>
      </c>
      <c r="N98" s="391">
        <v>21</v>
      </c>
      <c r="O98" s="386">
        <v>20</v>
      </c>
      <c r="P98" s="386" t="s">
        <v>89</v>
      </c>
    </row>
    <row r="99" spans="1:16" ht="15" x14ac:dyDescent="0.25">
      <c r="A99" s="389" t="s">
        <v>964</v>
      </c>
      <c r="B99" s="390"/>
      <c r="C99" s="386"/>
      <c r="D99" s="390"/>
      <c r="E99" s="390"/>
      <c r="F99" s="386">
        <v>115</v>
      </c>
      <c r="G99" s="391">
        <v>115</v>
      </c>
      <c r="H99" s="391">
        <v>115</v>
      </c>
      <c r="I99" s="391">
        <v>116</v>
      </c>
      <c r="J99" s="391">
        <v>118</v>
      </c>
      <c r="K99" s="391">
        <v>119</v>
      </c>
      <c r="L99" s="391">
        <v>120</v>
      </c>
      <c r="M99" s="391">
        <v>119</v>
      </c>
      <c r="N99" s="391">
        <v>122</v>
      </c>
      <c r="O99" s="386">
        <v>121</v>
      </c>
      <c r="P99" s="386" t="s">
        <v>89</v>
      </c>
    </row>
    <row r="100" spans="1:16" ht="15" x14ac:dyDescent="0.25">
      <c r="A100" s="389" t="s">
        <v>965</v>
      </c>
      <c r="B100" s="390"/>
      <c r="C100" s="386"/>
      <c r="D100" s="390"/>
      <c r="E100" s="390"/>
      <c r="F100" s="386">
        <v>154</v>
      </c>
      <c r="G100" s="391">
        <v>155</v>
      </c>
      <c r="H100" s="391">
        <v>155.1</v>
      </c>
      <c r="I100" s="391">
        <v>159</v>
      </c>
      <c r="J100" s="391">
        <v>154</v>
      </c>
      <c r="K100" s="391">
        <v>151.68</v>
      </c>
      <c r="L100" s="391">
        <v>154</v>
      </c>
      <c r="M100" s="391">
        <v>156</v>
      </c>
      <c r="N100" s="391">
        <v>156.52000000000001</v>
      </c>
      <c r="O100" s="386">
        <v>157</v>
      </c>
      <c r="P100" s="386" t="s">
        <v>89</v>
      </c>
    </row>
    <row r="101" spans="1:16" ht="15" x14ac:dyDescent="0.25">
      <c r="A101" s="389" t="s">
        <v>966</v>
      </c>
      <c r="B101" s="390"/>
      <c r="C101" s="386"/>
      <c r="D101" s="390"/>
      <c r="E101" s="390"/>
      <c r="F101" s="386">
        <v>46.76</v>
      </c>
      <c r="G101" s="391">
        <v>47</v>
      </c>
      <c r="H101" s="391">
        <v>47</v>
      </c>
      <c r="I101" s="391">
        <v>46</v>
      </c>
      <c r="J101" s="391">
        <v>46</v>
      </c>
      <c r="K101" s="391">
        <v>46</v>
      </c>
      <c r="L101" s="391">
        <v>47</v>
      </c>
      <c r="M101" s="391">
        <v>47</v>
      </c>
      <c r="N101" s="391">
        <v>47</v>
      </c>
      <c r="O101" s="386">
        <v>47</v>
      </c>
      <c r="P101" s="386" t="s">
        <v>89</v>
      </c>
    </row>
    <row r="102" spans="1:16" ht="15" x14ac:dyDescent="0.25">
      <c r="A102" s="389" t="s">
        <v>967</v>
      </c>
      <c r="B102" s="390"/>
      <c r="C102" s="386"/>
      <c r="D102" s="390"/>
      <c r="E102" s="390"/>
      <c r="F102" s="386">
        <v>82</v>
      </c>
      <c r="G102" s="391">
        <v>82</v>
      </c>
      <c r="H102" s="391">
        <v>82</v>
      </c>
      <c r="I102" s="391">
        <v>83</v>
      </c>
      <c r="J102" s="391">
        <v>84</v>
      </c>
      <c r="K102" s="391">
        <v>85</v>
      </c>
      <c r="L102" s="391">
        <v>85</v>
      </c>
      <c r="M102" s="391">
        <v>85</v>
      </c>
      <c r="N102" s="391">
        <v>86</v>
      </c>
      <c r="O102" s="386">
        <v>87</v>
      </c>
      <c r="P102" s="386" t="s">
        <v>89</v>
      </c>
    </row>
    <row r="103" spans="1:16" ht="15" x14ac:dyDescent="0.25">
      <c r="A103" s="389" t="s">
        <v>968</v>
      </c>
      <c r="B103" s="390"/>
      <c r="C103" s="386"/>
      <c r="D103" s="390"/>
      <c r="E103" s="390"/>
      <c r="F103" s="386">
        <v>59</v>
      </c>
      <c r="G103" s="391">
        <v>60</v>
      </c>
      <c r="H103" s="391">
        <v>59</v>
      </c>
      <c r="I103" s="391">
        <v>59</v>
      </c>
      <c r="J103" s="391">
        <v>60</v>
      </c>
      <c r="K103" s="391">
        <v>59</v>
      </c>
      <c r="L103" s="391">
        <v>60</v>
      </c>
      <c r="M103" s="391">
        <v>60</v>
      </c>
      <c r="N103" s="391">
        <v>61</v>
      </c>
      <c r="O103" s="386">
        <v>61</v>
      </c>
      <c r="P103" s="386" t="s">
        <v>89</v>
      </c>
    </row>
    <row r="104" spans="1:16" ht="15" x14ac:dyDescent="0.25">
      <c r="A104" s="389" t="s">
        <v>969</v>
      </c>
      <c r="B104" s="390"/>
      <c r="C104" s="386"/>
      <c r="D104" s="390"/>
      <c r="E104" s="390"/>
      <c r="F104" s="386">
        <v>31</v>
      </c>
      <c r="G104" s="391">
        <v>30</v>
      </c>
      <c r="H104" s="391">
        <v>27</v>
      </c>
      <c r="I104" s="391">
        <v>29</v>
      </c>
      <c r="J104" s="391">
        <v>29</v>
      </c>
      <c r="K104" s="391">
        <v>30</v>
      </c>
      <c r="L104" s="391">
        <v>30</v>
      </c>
      <c r="M104" s="391">
        <v>31</v>
      </c>
      <c r="N104" s="391">
        <v>28</v>
      </c>
      <c r="O104" s="386">
        <v>28</v>
      </c>
      <c r="P104" s="386" t="s">
        <v>89</v>
      </c>
    </row>
    <row r="105" spans="1:16" ht="15" x14ac:dyDescent="0.25">
      <c r="A105" s="389" t="s">
        <v>970</v>
      </c>
      <c r="B105" s="390"/>
      <c r="C105" s="386"/>
      <c r="D105" s="390"/>
      <c r="E105" s="390"/>
      <c r="F105" s="386">
        <v>101</v>
      </c>
      <c r="G105" s="391">
        <v>101</v>
      </c>
      <c r="H105" s="391">
        <v>101</v>
      </c>
      <c r="I105" s="391">
        <v>101</v>
      </c>
      <c r="J105" s="391">
        <v>102</v>
      </c>
      <c r="K105" s="391">
        <v>102</v>
      </c>
      <c r="L105" s="391">
        <v>104</v>
      </c>
      <c r="M105" s="391">
        <v>105</v>
      </c>
      <c r="N105" s="391">
        <v>107</v>
      </c>
      <c r="O105" s="386">
        <v>109</v>
      </c>
      <c r="P105" s="386" t="s">
        <v>89</v>
      </c>
    </row>
    <row r="106" spans="1:16" ht="15" x14ac:dyDescent="0.25">
      <c r="A106" s="389" t="s">
        <v>971</v>
      </c>
      <c r="B106" s="390"/>
      <c r="C106" s="386"/>
      <c r="D106" s="390"/>
      <c r="E106" s="390"/>
      <c r="F106" s="386">
        <v>129</v>
      </c>
      <c r="G106" s="391">
        <v>128</v>
      </c>
      <c r="H106" s="391">
        <v>128.46</v>
      </c>
      <c r="I106" s="391">
        <v>129</v>
      </c>
      <c r="J106" s="391">
        <v>129</v>
      </c>
      <c r="K106" s="391">
        <v>131</v>
      </c>
      <c r="L106" s="391">
        <v>135.16</v>
      </c>
      <c r="M106" s="391">
        <v>135</v>
      </c>
      <c r="N106" s="391">
        <v>136</v>
      </c>
      <c r="O106" s="386">
        <v>138</v>
      </c>
      <c r="P106" s="386" t="s">
        <v>89</v>
      </c>
    </row>
    <row r="107" spans="1:16" ht="15" x14ac:dyDescent="0.25">
      <c r="A107" s="389" t="s">
        <v>972</v>
      </c>
      <c r="B107" s="390"/>
      <c r="C107" s="386"/>
      <c r="D107" s="390"/>
      <c r="E107" s="390"/>
      <c r="F107" s="386">
        <v>47</v>
      </c>
      <c r="G107" s="391">
        <v>47</v>
      </c>
      <c r="H107" s="391">
        <v>46</v>
      </c>
      <c r="I107" s="391">
        <v>47</v>
      </c>
      <c r="J107" s="391">
        <v>45</v>
      </c>
      <c r="K107" s="391">
        <v>46</v>
      </c>
      <c r="L107" s="391">
        <v>46</v>
      </c>
      <c r="M107" s="391">
        <v>46</v>
      </c>
      <c r="N107" s="391">
        <v>47</v>
      </c>
      <c r="O107" s="386">
        <v>47</v>
      </c>
      <c r="P107" s="386" t="s">
        <v>89</v>
      </c>
    </row>
    <row r="108" spans="1:16" ht="15" x14ac:dyDescent="0.25">
      <c r="A108" s="389" t="s">
        <v>973</v>
      </c>
      <c r="B108" s="390"/>
      <c r="C108" s="386"/>
      <c r="D108" s="390"/>
      <c r="E108" s="390"/>
      <c r="F108" s="386">
        <v>75</v>
      </c>
      <c r="G108" s="391">
        <v>75</v>
      </c>
      <c r="H108" s="391">
        <v>76</v>
      </c>
      <c r="I108" s="391">
        <v>75</v>
      </c>
      <c r="J108" s="391">
        <v>76</v>
      </c>
      <c r="K108" s="391">
        <v>76</v>
      </c>
      <c r="L108" s="391">
        <v>77</v>
      </c>
      <c r="M108" s="391">
        <v>78</v>
      </c>
      <c r="N108" s="391">
        <v>79.5</v>
      </c>
      <c r="O108" s="386">
        <v>81</v>
      </c>
      <c r="P108" s="386" t="s">
        <v>89</v>
      </c>
    </row>
    <row r="109" spans="1:16" ht="15" x14ac:dyDescent="0.25">
      <c r="A109" s="389" t="s">
        <v>974</v>
      </c>
      <c r="B109" s="390"/>
      <c r="C109" s="386"/>
      <c r="D109" s="390"/>
      <c r="E109" s="390"/>
      <c r="F109" s="386">
        <v>57</v>
      </c>
      <c r="G109" s="391">
        <v>57</v>
      </c>
      <c r="H109" s="391">
        <v>58</v>
      </c>
      <c r="I109" s="391">
        <v>57</v>
      </c>
      <c r="J109" s="391">
        <v>57</v>
      </c>
      <c r="K109" s="391">
        <v>57</v>
      </c>
      <c r="L109" s="391">
        <v>58</v>
      </c>
      <c r="M109" s="391">
        <v>58</v>
      </c>
      <c r="N109" s="391">
        <v>59</v>
      </c>
      <c r="O109" s="386">
        <v>59</v>
      </c>
      <c r="P109" s="386" t="s">
        <v>89</v>
      </c>
    </row>
    <row r="110" spans="1:16" ht="15" x14ac:dyDescent="0.25">
      <c r="A110" s="389" t="s">
        <v>975</v>
      </c>
      <c r="B110" s="390"/>
      <c r="C110" s="386"/>
      <c r="D110" s="390"/>
      <c r="E110" s="390"/>
      <c r="F110" s="386">
        <v>33</v>
      </c>
      <c r="G110" s="391">
        <v>31</v>
      </c>
      <c r="H110" s="391">
        <v>31</v>
      </c>
      <c r="I110" s="391">
        <v>29</v>
      </c>
      <c r="J110" s="391">
        <v>31</v>
      </c>
      <c r="K110" s="391">
        <v>34</v>
      </c>
      <c r="L110" s="391">
        <v>32</v>
      </c>
      <c r="M110" s="391">
        <v>34</v>
      </c>
      <c r="N110" s="391">
        <v>33</v>
      </c>
      <c r="O110" s="386">
        <v>35</v>
      </c>
      <c r="P110" s="386" t="s">
        <v>89</v>
      </c>
    </row>
    <row r="111" spans="1:16" ht="15" x14ac:dyDescent="0.25">
      <c r="A111" s="389" t="s">
        <v>976</v>
      </c>
      <c r="B111" s="390"/>
      <c r="C111" s="386"/>
      <c r="D111" s="390"/>
      <c r="E111" s="390"/>
      <c r="F111" s="386">
        <v>103</v>
      </c>
      <c r="G111" s="391">
        <v>103</v>
      </c>
      <c r="H111" s="391">
        <v>103</v>
      </c>
      <c r="I111" s="391">
        <v>102</v>
      </c>
      <c r="J111" s="391">
        <v>103</v>
      </c>
      <c r="K111" s="391">
        <v>106</v>
      </c>
      <c r="L111" s="391">
        <v>105</v>
      </c>
      <c r="M111" s="391">
        <v>106</v>
      </c>
      <c r="N111" s="391">
        <v>107</v>
      </c>
      <c r="O111" s="386">
        <v>108</v>
      </c>
      <c r="P111" s="386" t="s">
        <v>89</v>
      </c>
    </row>
    <row r="112" spans="1:16" ht="15" x14ac:dyDescent="0.25">
      <c r="A112" s="389" t="s">
        <v>977</v>
      </c>
      <c r="B112" s="390"/>
      <c r="C112" s="386"/>
      <c r="D112" s="390"/>
      <c r="E112" s="390"/>
      <c r="F112" s="386">
        <v>142</v>
      </c>
      <c r="G112" s="391">
        <v>143</v>
      </c>
      <c r="H112" s="391">
        <v>144</v>
      </c>
      <c r="I112" s="391">
        <v>142</v>
      </c>
      <c r="J112" s="391">
        <v>142.47</v>
      </c>
      <c r="K112" s="391">
        <v>145</v>
      </c>
      <c r="L112" s="391">
        <v>145</v>
      </c>
      <c r="M112" s="391">
        <v>147</v>
      </c>
      <c r="N112" s="391">
        <v>149</v>
      </c>
      <c r="O112" s="386">
        <v>150</v>
      </c>
      <c r="P112" s="386" t="s">
        <v>89</v>
      </c>
    </row>
    <row r="113" spans="1:16" ht="15" x14ac:dyDescent="0.25">
      <c r="A113" s="389" t="s">
        <v>978</v>
      </c>
      <c r="B113" s="390"/>
      <c r="C113" s="386"/>
      <c r="D113" s="390"/>
      <c r="E113" s="390"/>
      <c r="F113" s="386">
        <v>37</v>
      </c>
      <c r="G113" s="391">
        <v>36</v>
      </c>
      <c r="H113" s="391">
        <v>36</v>
      </c>
      <c r="I113" s="391">
        <v>36</v>
      </c>
      <c r="J113" s="391">
        <v>37</v>
      </c>
      <c r="K113" s="391">
        <v>37</v>
      </c>
      <c r="L113" s="391">
        <v>37</v>
      </c>
      <c r="M113" s="391">
        <v>37</v>
      </c>
      <c r="N113" s="391">
        <v>37</v>
      </c>
      <c r="O113" s="386">
        <v>37</v>
      </c>
      <c r="P113" s="386" t="s">
        <v>89</v>
      </c>
    </row>
    <row r="114" spans="1:16" ht="15" x14ac:dyDescent="0.25">
      <c r="A114" s="389" t="s">
        <v>979</v>
      </c>
      <c r="B114" s="390"/>
      <c r="C114" s="386"/>
      <c r="D114" s="390"/>
      <c r="E114" s="390"/>
      <c r="F114" s="386">
        <v>69</v>
      </c>
      <c r="G114" s="391">
        <v>68</v>
      </c>
      <c r="H114" s="391">
        <v>68</v>
      </c>
      <c r="I114" s="391">
        <v>68</v>
      </c>
      <c r="J114" s="391">
        <v>69</v>
      </c>
      <c r="K114" s="391">
        <v>70</v>
      </c>
      <c r="L114" s="391">
        <v>69</v>
      </c>
      <c r="M114" s="391">
        <v>70</v>
      </c>
      <c r="N114" s="391">
        <v>70</v>
      </c>
      <c r="O114" s="386">
        <v>71</v>
      </c>
      <c r="P114" s="386" t="s">
        <v>89</v>
      </c>
    </row>
    <row r="115" spans="1:16" ht="15" x14ac:dyDescent="0.25">
      <c r="A115" s="389" t="s">
        <v>980</v>
      </c>
      <c r="B115" s="390"/>
      <c r="C115" s="386"/>
      <c r="D115" s="390"/>
      <c r="E115" s="390"/>
      <c r="F115" s="386">
        <v>47</v>
      </c>
      <c r="G115" s="391">
        <v>46</v>
      </c>
      <c r="H115" s="391">
        <v>47</v>
      </c>
      <c r="I115" s="391">
        <v>47</v>
      </c>
      <c r="J115" s="391">
        <v>47</v>
      </c>
      <c r="K115" s="391">
        <v>48</v>
      </c>
      <c r="L115" s="391">
        <v>48</v>
      </c>
      <c r="M115" s="391">
        <v>48</v>
      </c>
      <c r="N115" s="391">
        <v>48</v>
      </c>
      <c r="O115" s="386">
        <v>48</v>
      </c>
      <c r="P115" s="386" t="s">
        <v>89</v>
      </c>
    </row>
    <row r="116" spans="1:16" ht="15" x14ac:dyDescent="0.25">
      <c r="A116" s="389" t="s">
        <v>981</v>
      </c>
      <c r="B116" s="390"/>
      <c r="C116" s="386"/>
      <c r="D116" s="390"/>
      <c r="E116" s="390"/>
      <c r="F116" s="386">
        <v>24</v>
      </c>
      <c r="G116" s="391">
        <v>23</v>
      </c>
      <c r="H116" s="391">
        <v>22</v>
      </c>
      <c r="I116" s="391">
        <v>23</v>
      </c>
      <c r="J116" s="391">
        <v>21</v>
      </c>
      <c r="K116" s="391">
        <v>22</v>
      </c>
      <c r="L116" s="391">
        <v>22</v>
      </c>
      <c r="M116" s="391">
        <v>22</v>
      </c>
      <c r="N116" s="391">
        <v>22</v>
      </c>
      <c r="O116" s="386">
        <v>23</v>
      </c>
      <c r="P116" s="386" t="s">
        <v>89</v>
      </c>
    </row>
    <row r="117" spans="1:16" ht="15" x14ac:dyDescent="0.25">
      <c r="A117" s="389" t="s">
        <v>982</v>
      </c>
      <c r="B117" s="390"/>
      <c r="C117" s="386"/>
      <c r="D117" s="390"/>
      <c r="E117" s="390"/>
      <c r="F117" s="386">
        <v>76</v>
      </c>
      <c r="G117" s="391">
        <v>76</v>
      </c>
      <c r="H117" s="391">
        <v>76</v>
      </c>
      <c r="I117" s="391">
        <v>75</v>
      </c>
      <c r="J117" s="391">
        <v>76</v>
      </c>
      <c r="K117" s="391">
        <v>76</v>
      </c>
      <c r="L117" s="391">
        <v>76</v>
      </c>
      <c r="M117" s="391">
        <v>74</v>
      </c>
      <c r="N117" s="391">
        <v>73</v>
      </c>
      <c r="O117" s="386">
        <v>75</v>
      </c>
      <c r="P117" s="386" t="s">
        <v>89</v>
      </c>
    </row>
    <row r="118" spans="1:16" ht="15" x14ac:dyDescent="0.25">
      <c r="A118" s="389" t="s">
        <v>983</v>
      </c>
      <c r="B118" s="390"/>
      <c r="C118" s="386"/>
      <c r="D118" s="390"/>
      <c r="E118" s="390"/>
      <c r="F118" s="386">
        <v>102</v>
      </c>
      <c r="G118" s="391">
        <v>104</v>
      </c>
      <c r="H118" s="391">
        <v>102</v>
      </c>
      <c r="I118" s="391">
        <v>102</v>
      </c>
      <c r="J118" s="391">
        <v>103</v>
      </c>
      <c r="K118" s="391">
        <v>105</v>
      </c>
      <c r="L118" s="391">
        <v>104.43</v>
      </c>
      <c r="M118" s="391">
        <v>101</v>
      </c>
      <c r="N118" s="391">
        <v>98</v>
      </c>
      <c r="O118" s="386">
        <v>100.79</v>
      </c>
      <c r="P118" s="386" t="s">
        <v>89</v>
      </c>
    </row>
    <row r="119" spans="1:16" ht="15" x14ac:dyDescent="0.25">
      <c r="A119" s="389" t="s">
        <v>984</v>
      </c>
      <c r="B119" s="390"/>
      <c r="C119" s="386"/>
      <c r="D119" s="390"/>
      <c r="E119" s="390"/>
      <c r="F119" s="386">
        <v>22</v>
      </c>
      <c r="G119" s="391">
        <v>22</v>
      </c>
      <c r="H119" s="391">
        <v>23</v>
      </c>
      <c r="I119" s="391">
        <v>22</v>
      </c>
      <c r="J119" s="391">
        <v>23</v>
      </c>
      <c r="K119" s="391">
        <v>23</v>
      </c>
      <c r="L119" s="391">
        <v>23</v>
      </c>
      <c r="M119" s="391">
        <v>21</v>
      </c>
      <c r="N119" s="391">
        <v>22</v>
      </c>
      <c r="O119" s="386">
        <v>22</v>
      </c>
      <c r="P119" s="386" t="s">
        <v>89</v>
      </c>
    </row>
    <row r="120" spans="1:16" ht="15" x14ac:dyDescent="0.25">
      <c r="A120" s="389" t="s">
        <v>985</v>
      </c>
      <c r="B120" s="390"/>
      <c r="C120" s="386"/>
      <c r="D120" s="390"/>
      <c r="E120" s="390"/>
      <c r="F120" s="386">
        <v>51</v>
      </c>
      <c r="G120" s="391">
        <v>50</v>
      </c>
      <c r="H120" s="391">
        <v>51</v>
      </c>
      <c r="I120" s="391">
        <v>50</v>
      </c>
      <c r="J120" s="391">
        <v>51</v>
      </c>
      <c r="K120" s="391">
        <v>51</v>
      </c>
      <c r="L120" s="391">
        <v>51</v>
      </c>
      <c r="M120" s="391">
        <v>49</v>
      </c>
      <c r="N120" s="391">
        <v>49</v>
      </c>
      <c r="O120" s="386">
        <v>49</v>
      </c>
      <c r="P120" s="386" t="s">
        <v>89</v>
      </c>
    </row>
    <row r="121" spans="1:16" ht="15" x14ac:dyDescent="0.25">
      <c r="A121" s="389" t="s">
        <v>986</v>
      </c>
      <c r="B121" s="390"/>
      <c r="C121" s="386"/>
      <c r="D121" s="390"/>
      <c r="E121" s="390"/>
      <c r="F121" s="386">
        <v>31</v>
      </c>
      <c r="G121" s="391">
        <v>31</v>
      </c>
      <c r="H121" s="391">
        <v>32</v>
      </c>
      <c r="I121" s="391">
        <v>31</v>
      </c>
      <c r="J121" s="391">
        <v>32</v>
      </c>
      <c r="K121" s="391">
        <v>32</v>
      </c>
      <c r="L121" s="391">
        <v>32</v>
      </c>
      <c r="M121" s="391">
        <v>29</v>
      </c>
      <c r="N121" s="391">
        <v>30</v>
      </c>
      <c r="O121" s="386">
        <v>30</v>
      </c>
      <c r="P121" s="386" t="s">
        <v>89</v>
      </c>
    </row>
    <row r="122" spans="1:16" ht="15" x14ac:dyDescent="0.25">
      <c r="A122" s="389" t="s">
        <v>987</v>
      </c>
      <c r="B122" s="390"/>
      <c r="C122" s="386"/>
      <c r="D122" s="390"/>
      <c r="E122" s="390"/>
      <c r="F122" s="386">
        <v>15</v>
      </c>
      <c r="G122" s="391">
        <v>15</v>
      </c>
      <c r="H122" s="391">
        <v>15</v>
      </c>
      <c r="I122" s="391">
        <v>15</v>
      </c>
      <c r="J122" s="391">
        <v>15</v>
      </c>
      <c r="K122" s="391">
        <v>15</v>
      </c>
      <c r="L122" s="391">
        <v>14</v>
      </c>
      <c r="M122" s="391">
        <v>15</v>
      </c>
      <c r="N122" s="391">
        <v>13</v>
      </c>
      <c r="O122" s="386">
        <v>14</v>
      </c>
      <c r="P122" s="386" t="s">
        <v>89</v>
      </c>
    </row>
    <row r="123" spans="1:16" ht="15" x14ac:dyDescent="0.25">
      <c r="A123" s="389" t="s">
        <v>988</v>
      </c>
      <c r="B123" s="390"/>
      <c r="C123" s="386"/>
      <c r="D123" s="390"/>
      <c r="E123" s="390"/>
      <c r="F123" s="386">
        <v>92</v>
      </c>
      <c r="G123" s="391">
        <v>92</v>
      </c>
      <c r="H123" s="391">
        <v>92</v>
      </c>
      <c r="I123" s="391">
        <v>92</v>
      </c>
      <c r="J123" s="391">
        <v>95</v>
      </c>
      <c r="K123" s="391">
        <v>95</v>
      </c>
      <c r="L123" s="391">
        <v>95</v>
      </c>
      <c r="M123" s="391">
        <v>95</v>
      </c>
      <c r="N123" s="391">
        <v>98</v>
      </c>
      <c r="O123" s="386">
        <v>97</v>
      </c>
      <c r="P123" s="386" t="s">
        <v>89</v>
      </c>
    </row>
    <row r="124" spans="1:16" ht="15" x14ac:dyDescent="0.25">
      <c r="A124" s="389" t="s">
        <v>989</v>
      </c>
      <c r="B124" s="390"/>
      <c r="C124" s="386"/>
      <c r="D124" s="390"/>
      <c r="E124" s="390"/>
      <c r="F124" s="386">
        <v>120</v>
      </c>
      <c r="G124" s="391">
        <v>121</v>
      </c>
      <c r="H124" s="391">
        <v>121</v>
      </c>
      <c r="I124" s="391">
        <v>121</v>
      </c>
      <c r="J124" s="391">
        <v>123</v>
      </c>
      <c r="K124" s="391">
        <v>124</v>
      </c>
      <c r="L124" s="391">
        <v>123</v>
      </c>
      <c r="M124" s="391">
        <v>124</v>
      </c>
      <c r="N124" s="391">
        <v>128</v>
      </c>
      <c r="O124" s="386">
        <v>127</v>
      </c>
      <c r="P124" s="386" t="s">
        <v>89</v>
      </c>
    </row>
    <row r="125" spans="1:16" ht="15" x14ac:dyDescent="0.25">
      <c r="A125" s="389" t="s">
        <v>990</v>
      </c>
      <c r="B125" s="390"/>
      <c r="C125" s="386"/>
      <c r="D125" s="390"/>
      <c r="E125" s="390"/>
      <c r="F125" s="386">
        <v>35</v>
      </c>
      <c r="G125" s="391">
        <v>34</v>
      </c>
      <c r="H125" s="391">
        <v>34</v>
      </c>
      <c r="I125" s="391">
        <v>34</v>
      </c>
      <c r="J125" s="391">
        <v>34</v>
      </c>
      <c r="K125" s="391">
        <v>34</v>
      </c>
      <c r="L125" s="391">
        <v>34</v>
      </c>
      <c r="M125" s="391">
        <v>34</v>
      </c>
      <c r="N125" s="391">
        <v>34</v>
      </c>
      <c r="O125" s="386">
        <v>34</v>
      </c>
      <c r="P125" s="386" t="s">
        <v>89</v>
      </c>
    </row>
    <row r="126" spans="1:16" ht="15" x14ac:dyDescent="0.25">
      <c r="A126" s="389" t="s">
        <v>991</v>
      </c>
      <c r="B126" s="390"/>
      <c r="C126" s="386"/>
      <c r="D126" s="390"/>
      <c r="E126" s="390"/>
      <c r="F126" s="386">
        <v>64</v>
      </c>
      <c r="G126" s="391">
        <v>64</v>
      </c>
      <c r="H126" s="391">
        <v>64</v>
      </c>
      <c r="I126" s="391">
        <v>64</v>
      </c>
      <c r="J126" s="391">
        <v>65</v>
      </c>
      <c r="K126" s="391">
        <v>65</v>
      </c>
      <c r="L126" s="391">
        <v>65</v>
      </c>
      <c r="M126" s="391">
        <v>66</v>
      </c>
      <c r="N126" s="391">
        <v>67</v>
      </c>
      <c r="O126" s="386">
        <v>67</v>
      </c>
      <c r="P126" s="386" t="s">
        <v>89</v>
      </c>
    </row>
    <row r="127" spans="1:16" ht="15" x14ac:dyDescent="0.25">
      <c r="A127" s="389" t="s">
        <v>992</v>
      </c>
      <c r="B127" s="390"/>
      <c r="C127" s="386"/>
      <c r="D127" s="390"/>
      <c r="E127" s="390"/>
      <c r="F127" s="386">
        <v>45</v>
      </c>
      <c r="G127" s="391">
        <v>44</v>
      </c>
      <c r="H127" s="391">
        <v>44</v>
      </c>
      <c r="I127" s="391">
        <v>44</v>
      </c>
      <c r="J127" s="391">
        <v>45</v>
      </c>
      <c r="K127" s="391">
        <v>45</v>
      </c>
      <c r="L127" s="391">
        <v>44</v>
      </c>
      <c r="M127" s="391">
        <v>45</v>
      </c>
      <c r="N127" s="391">
        <v>45</v>
      </c>
      <c r="O127" s="386">
        <v>45</v>
      </c>
      <c r="P127" s="386" t="s">
        <v>89</v>
      </c>
    </row>
    <row r="128" spans="1:16" ht="15" x14ac:dyDescent="0.25">
      <c r="A128" s="389" t="s">
        <v>993</v>
      </c>
      <c r="B128" s="390"/>
      <c r="C128" s="386"/>
      <c r="D128" s="390"/>
      <c r="E128" s="390"/>
      <c r="F128" s="386">
        <v>22</v>
      </c>
      <c r="G128" s="391">
        <v>21</v>
      </c>
      <c r="H128" s="391">
        <v>16</v>
      </c>
      <c r="I128" s="391">
        <v>19</v>
      </c>
      <c r="J128" s="391">
        <v>18</v>
      </c>
      <c r="K128" s="391">
        <v>22</v>
      </c>
      <c r="L128" s="391">
        <v>21</v>
      </c>
      <c r="M128" s="391">
        <v>20</v>
      </c>
      <c r="N128" s="391">
        <v>21</v>
      </c>
      <c r="O128" s="386">
        <v>17</v>
      </c>
      <c r="P128" s="386" t="s">
        <v>89</v>
      </c>
    </row>
    <row r="129" spans="1:16" ht="15" x14ac:dyDescent="0.25">
      <c r="A129" s="389" t="s">
        <v>994</v>
      </c>
      <c r="B129" s="390"/>
      <c r="C129" s="386"/>
      <c r="D129" s="390"/>
      <c r="E129" s="390"/>
      <c r="F129" s="386">
        <v>50</v>
      </c>
      <c r="G129" s="391">
        <v>49</v>
      </c>
      <c r="H129" s="391">
        <v>49</v>
      </c>
      <c r="I129" s="391">
        <v>47</v>
      </c>
      <c r="J129" s="391">
        <v>48</v>
      </c>
      <c r="K129" s="391">
        <v>49</v>
      </c>
      <c r="L129" s="391">
        <v>50</v>
      </c>
      <c r="M129" s="391">
        <v>49</v>
      </c>
      <c r="N129" s="391">
        <v>54</v>
      </c>
      <c r="O129" s="386">
        <v>53</v>
      </c>
      <c r="P129" s="386" t="s">
        <v>89</v>
      </c>
    </row>
    <row r="130" spans="1:16" ht="15" x14ac:dyDescent="0.25">
      <c r="A130" s="389" t="s">
        <v>995</v>
      </c>
      <c r="B130" s="390"/>
      <c r="C130" s="386"/>
      <c r="D130" s="390"/>
      <c r="E130" s="390"/>
      <c r="F130" s="386">
        <v>73</v>
      </c>
      <c r="G130" s="391">
        <v>71</v>
      </c>
      <c r="H130" s="391">
        <v>72</v>
      </c>
      <c r="I130" s="391">
        <v>69</v>
      </c>
      <c r="J130" s="391">
        <v>69</v>
      </c>
      <c r="K130" s="391">
        <v>73</v>
      </c>
      <c r="L130" s="391">
        <v>74</v>
      </c>
      <c r="M130" s="391">
        <v>71</v>
      </c>
      <c r="N130" s="391">
        <v>82.68</v>
      </c>
      <c r="O130" s="386">
        <v>82</v>
      </c>
      <c r="P130" s="386" t="s">
        <v>89</v>
      </c>
    </row>
    <row r="131" spans="1:16" ht="15" x14ac:dyDescent="0.25">
      <c r="A131" s="389" t="s">
        <v>996</v>
      </c>
      <c r="B131" s="390"/>
      <c r="C131" s="386"/>
      <c r="D131" s="390"/>
      <c r="E131" s="390"/>
      <c r="F131" s="386">
        <v>17</v>
      </c>
      <c r="G131" s="391">
        <v>17</v>
      </c>
      <c r="H131" s="391">
        <v>16</v>
      </c>
      <c r="I131" s="391">
        <v>16</v>
      </c>
      <c r="J131" s="391">
        <v>16</v>
      </c>
      <c r="K131" s="391">
        <v>16</v>
      </c>
      <c r="L131" s="391">
        <v>17</v>
      </c>
      <c r="M131" s="391">
        <v>17</v>
      </c>
      <c r="N131" s="391">
        <v>18</v>
      </c>
      <c r="O131" s="386">
        <v>17</v>
      </c>
      <c r="P131" s="386" t="s">
        <v>89</v>
      </c>
    </row>
    <row r="132" spans="1:16" ht="15" x14ac:dyDescent="0.25">
      <c r="A132" s="389" t="s">
        <v>997</v>
      </c>
      <c r="B132" s="390"/>
      <c r="C132" s="386"/>
      <c r="D132" s="390"/>
      <c r="E132" s="390"/>
      <c r="F132" s="386">
        <v>32</v>
      </c>
      <c r="G132" s="391">
        <v>32</v>
      </c>
      <c r="H132" s="391">
        <v>32</v>
      </c>
      <c r="I132" s="391">
        <v>31</v>
      </c>
      <c r="J132" s="391">
        <v>31</v>
      </c>
      <c r="K132" s="391">
        <v>32</v>
      </c>
      <c r="L132" s="391">
        <v>32</v>
      </c>
      <c r="M132" s="391">
        <v>32</v>
      </c>
      <c r="N132" s="391">
        <v>34</v>
      </c>
      <c r="O132" s="386">
        <v>33</v>
      </c>
      <c r="P132" s="386" t="s">
        <v>89</v>
      </c>
    </row>
    <row r="133" spans="1:16" ht="15" x14ac:dyDescent="0.25">
      <c r="A133" s="389" t="s">
        <v>998</v>
      </c>
      <c r="B133" s="390"/>
      <c r="C133" s="386"/>
      <c r="D133" s="390"/>
      <c r="E133" s="390"/>
      <c r="F133" s="386">
        <v>23</v>
      </c>
      <c r="G133" s="391">
        <v>22</v>
      </c>
      <c r="H133" s="391">
        <v>22</v>
      </c>
      <c r="I133" s="391">
        <v>21</v>
      </c>
      <c r="J133" s="391">
        <v>22</v>
      </c>
      <c r="K133" s="391">
        <v>22</v>
      </c>
      <c r="L133" s="391">
        <v>22</v>
      </c>
      <c r="M133" s="391">
        <v>22</v>
      </c>
      <c r="N133" s="391">
        <v>24</v>
      </c>
      <c r="O133" s="386">
        <v>23</v>
      </c>
      <c r="P133" s="386" t="s">
        <v>89</v>
      </c>
    </row>
    <row r="134" spans="1:16" ht="15" x14ac:dyDescent="0.25">
      <c r="A134" s="389" t="s">
        <v>999</v>
      </c>
      <c r="B134" s="390"/>
      <c r="C134" s="386"/>
      <c r="D134" s="390"/>
      <c r="E134" s="390"/>
      <c r="F134" s="386">
        <v>11</v>
      </c>
      <c r="G134" s="391">
        <v>11</v>
      </c>
      <c r="H134" s="391">
        <v>10</v>
      </c>
      <c r="I134" s="391">
        <v>11</v>
      </c>
      <c r="J134" s="391">
        <v>11</v>
      </c>
      <c r="K134" s="391">
        <v>11</v>
      </c>
      <c r="L134" s="391">
        <v>11</v>
      </c>
      <c r="M134" s="391">
        <v>11</v>
      </c>
      <c r="N134" s="391">
        <v>11</v>
      </c>
      <c r="O134" s="386">
        <v>11</v>
      </c>
      <c r="P134" s="386" t="s">
        <v>89</v>
      </c>
    </row>
    <row r="135" spans="1:16" ht="15" x14ac:dyDescent="0.25">
      <c r="A135" s="389" t="s">
        <v>1000</v>
      </c>
      <c r="B135" s="390"/>
      <c r="C135" s="386"/>
      <c r="D135" s="390"/>
      <c r="E135" s="390"/>
      <c r="F135" s="386">
        <v>93</v>
      </c>
      <c r="G135" s="391">
        <v>95</v>
      </c>
      <c r="H135" s="391">
        <v>96</v>
      </c>
      <c r="I135" s="391">
        <v>96</v>
      </c>
      <c r="J135" s="391">
        <v>98</v>
      </c>
      <c r="K135" s="391">
        <v>96</v>
      </c>
      <c r="L135" s="391">
        <v>98</v>
      </c>
      <c r="M135" s="391">
        <v>98</v>
      </c>
      <c r="N135" s="391">
        <v>101</v>
      </c>
      <c r="O135" s="386">
        <v>100.7</v>
      </c>
      <c r="P135" s="386" t="s">
        <v>89</v>
      </c>
    </row>
    <row r="136" spans="1:16" ht="15" x14ac:dyDescent="0.25">
      <c r="A136" s="389" t="s">
        <v>1001</v>
      </c>
      <c r="B136" s="390"/>
      <c r="C136" s="386"/>
      <c r="D136" s="390"/>
      <c r="E136" s="390"/>
      <c r="F136" s="386">
        <v>118.8</v>
      </c>
      <c r="G136" s="391">
        <v>124.47</v>
      </c>
      <c r="H136" s="391">
        <v>126.44</v>
      </c>
      <c r="I136" s="391">
        <v>124</v>
      </c>
      <c r="J136" s="391">
        <v>128</v>
      </c>
      <c r="K136" s="391">
        <v>127</v>
      </c>
      <c r="L136" s="391">
        <v>128</v>
      </c>
      <c r="M136" s="391">
        <v>128.29</v>
      </c>
      <c r="N136" s="391">
        <v>134</v>
      </c>
      <c r="O136" s="386">
        <v>132</v>
      </c>
      <c r="P136" s="386" t="s">
        <v>89</v>
      </c>
    </row>
    <row r="137" spans="1:16" ht="15" x14ac:dyDescent="0.25">
      <c r="A137" s="389" t="s">
        <v>1002</v>
      </c>
      <c r="B137" s="390"/>
      <c r="C137" s="386"/>
      <c r="D137" s="390"/>
      <c r="E137" s="390"/>
      <c r="F137" s="386">
        <v>38</v>
      </c>
      <c r="G137" s="391">
        <v>39</v>
      </c>
      <c r="H137" s="391">
        <v>38.56</v>
      </c>
      <c r="I137" s="391">
        <v>38</v>
      </c>
      <c r="J137" s="391">
        <v>39.86</v>
      </c>
      <c r="K137" s="391">
        <v>39</v>
      </c>
      <c r="L137" s="391">
        <v>39</v>
      </c>
      <c r="M137" s="391">
        <v>39</v>
      </c>
      <c r="N137" s="391">
        <v>39</v>
      </c>
      <c r="O137" s="386">
        <v>39</v>
      </c>
      <c r="P137" s="386" t="s">
        <v>89</v>
      </c>
    </row>
    <row r="138" spans="1:16" ht="15" x14ac:dyDescent="0.25">
      <c r="A138" s="389" t="s">
        <v>1003</v>
      </c>
      <c r="B138" s="390"/>
      <c r="C138" s="386"/>
      <c r="D138" s="390"/>
      <c r="E138" s="390"/>
      <c r="F138" s="386">
        <v>66</v>
      </c>
      <c r="G138" s="391">
        <v>67</v>
      </c>
      <c r="H138" s="391">
        <v>67</v>
      </c>
      <c r="I138" s="391">
        <v>67</v>
      </c>
      <c r="J138" s="391">
        <v>70</v>
      </c>
      <c r="K138" s="391">
        <v>68</v>
      </c>
      <c r="L138" s="391">
        <v>69</v>
      </c>
      <c r="M138" s="391">
        <v>68</v>
      </c>
      <c r="N138" s="391">
        <v>69</v>
      </c>
      <c r="O138" s="386">
        <v>69</v>
      </c>
      <c r="P138" s="386" t="s">
        <v>89</v>
      </c>
    </row>
    <row r="139" spans="1:16" ht="15" x14ac:dyDescent="0.25">
      <c r="A139" s="389" t="s">
        <v>1004</v>
      </c>
      <c r="B139" s="390"/>
      <c r="C139" s="386"/>
      <c r="D139" s="390"/>
      <c r="E139" s="390"/>
      <c r="F139" s="386">
        <v>48</v>
      </c>
      <c r="G139" s="391">
        <v>49</v>
      </c>
      <c r="H139" s="391">
        <v>48.8</v>
      </c>
      <c r="I139" s="391">
        <v>48</v>
      </c>
      <c r="J139" s="391">
        <v>50</v>
      </c>
      <c r="K139" s="391">
        <v>49</v>
      </c>
      <c r="L139" s="391">
        <v>49</v>
      </c>
      <c r="M139" s="391">
        <v>49</v>
      </c>
      <c r="N139" s="391">
        <v>50</v>
      </c>
      <c r="O139" s="386">
        <v>50</v>
      </c>
      <c r="P139" s="386" t="s">
        <v>89</v>
      </c>
    </row>
    <row r="140" spans="1:16" ht="15" x14ac:dyDescent="0.25">
      <c r="A140" s="389" t="s">
        <v>1005</v>
      </c>
      <c r="B140" s="390"/>
      <c r="C140" s="386"/>
      <c r="D140" s="390"/>
      <c r="E140" s="390"/>
      <c r="F140" s="386">
        <v>26</v>
      </c>
      <c r="G140" s="391">
        <v>28</v>
      </c>
      <c r="H140" s="391">
        <v>27</v>
      </c>
      <c r="I140" s="391">
        <v>28</v>
      </c>
      <c r="J140" s="391">
        <v>27</v>
      </c>
      <c r="K140" s="391">
        <v>27</v>
      </c>
      <c r="L140" s="391">
        <v>29</v>
      </c>
      <c r="M140" s="391">
        <v>26</v>
      </c>
      <c r="N140" s="391">
        <v>27</v>
      </c>
      <c r="O140" s="386">
        <v>28</v>
      </c>
      <c r="P140" s="386" t="s">
        <v>89</v>
      </c>
    </row>
    <row r="141" spans="1:16" ht="15" x14ac:dyDescent="0.25">
      <c r="A141" s="389" t="s">
        <v>695</v>
      </c>
      <c r="B141" s="390"/>
      <c r="C141" s="386"/>
      <c r="D141" s="390"/>
      <c r="E141" s="390"/>
      <c r="F141" s="386">
        <v>88</v>
      </c>
      <c r="G141" s="391">
        <v>88</v>
      </c>
      <c r="H141" s="391">
        <v>88</v>
      </c>
      <c r="I141" s="391">
        <v>88</v>
      </c>
      <c r="J141" s="391">
        <v>89</v>
      </c>
      <c r="K141" s="391">
        <v>89</v>
      </c>
      <c r="L141" s="391">
        <v>90</v>
      </c>
      <c r="M141" s="391">
        <v>90</v>
      </c>
      <c r="N141" s="391">
        <v>91</v>
      </c>
      <c r="O141" s="386">
        <v>92</v>
      </c>
      <c r="P141" s="386" t="s">
        <v>89</v>
      </c>
    </row>
    <row r="142" spans="1:16" ht="15" x14ac:dyDescent="0.25">
      <c r="A142" s="389" t="s">
        <v>696</v>
      </c>
      <c r="B142" s="390"/>
      <c r="C142" s="386"/>
      <c r="D142" s="390"/>
      <c r="E142" s="390"/>
      <c r="F142" s="386">
        <v>118</v>
      </c>
      <c r="G142" s="391">
        <v>119</v>
      </c>
      <c r="H142" s="391">
        <v>119</v>
      </c>
      <c r="I142" s="391">
        <v>118</v>
      </c>
      <c r="J142" s="391">
        <v>119</v>
      </c>
      <c r="K142" s="391">
        <v>119</v>
      </c>
      <c r="L142" s="391">
        <v>120</v>
      </c>
      <c r="M142" s="391">
        <v>122</v>
      </c>
      <c r="N142" s="391">
        <v>123</v>
      </c>
      <c r="O142" s="386">
        <v>124</v>
      </c>
      <c r="P142" s="386" t="s">
        <v>89</v>
      </c>
    </row>
    <row r="143" spans="1:16" ht="15" x14ac:dyDescent="0.25">
      <c r="A143" s="389" t="s">
        <v>697</v>
      </c>
      <c r="B143" s="390"/>
      <c r="C143" s="386"/>
      <c r="D143" s="390"/>
      <c r="E143" s="390"/>
      <c r="F143" s="386">
        <v>30</v>
      </c>
      <c r="G143" s="391">
        <v>30</v>
      </c>
      <c r="H143" s="391">
        <v>30</v>
      </c>
      <c r="I143" s="391">
        <v>29</v>
      </c>
      <c r="J143" s="391">
        <v>30</v>
      </c>
      <c r="K143" s="391">
        <v>30</v>
      </c>
      <c r="L143" s="391">
        <v>29</v>
      </c>
      <c r="M143" s="391">
        <v>28</v>
      </c>
      <c r="N143" s="391">
        <v>28</v>
      </c>
      <c r="O143" s="386">
        <v>28</v>
      </c>
      <c r="P143" s="386" t="s">
        <v>89</v>
      </c>
    </row>
    <row r="144" spans="1:16" ht="15" x14ac:dyDescent="0.25">
      <c r="A144" s="389" t="s">
        <v>698</v>
      </c>
      <c r="B144" s="390"/>
      <c r="C144" s="386"/>
      <c r="D144" s="390"/>
      <c r="E144" s="390"/>
      <c r="F144" s="386">
        <v>60</v>
      </c>
      <c r="G144" s="391">
        <v>60</v>
      </c>
      <c r="H144" s="391">
        <v>60</v>
      </c>
      <c r="I144" s="391">
        <v>60</v>
      </c>
      <c r="J144" s="391">
        <v>61</v>
      </c>
      <c r="K144" s="391">
        <v>61</v>
      </c>
      <c r="L144" s="391">
        <v>61</v>
      </c>
      <c r="M144" s="391">
        <v>61</v>
      </c>
      <c r="N144" s="391">
        <v>62</v>
      </c>
      <c r="O144" s="386">
        <v>62</v>
      </c>
      <c r="P144" s="386" t="s">
        <v>89</v>
      </c>
    </row>
    <row r="145" spans="1:16" ht="15" x14ac:dyDescent="0.25">
      <c r="A145" s="389" t="s">
        <v>699</v>
      </c>
      <c r="B145" s="390"/>
      <c r="C145" s="386"/>
      <c r="D145" s="390"/>
      <c r="E145" s="390"/>
      <c r="F145" s="386">
        <v>42</v>
      </c>
      <c r="G145" s="391">
        <v>42</v>
      </c>
      <c r="H145" s="391">
        <v>42</v>
      </c>
      <c r="I145" s="391">
        <v>41</v>
      </c>
      <c r="J145" s="391">
        <v>42</v>
      </c>
      <c r="K145" s="391">
        <v>42</v>
      </c>
      <c r="L145" s="391">
        <v>42</v>
      </c>
      <c r="M145" s="391">
        <v>41</v>
      </c>
      <c r="N145" s="391">
        <v>42</v>
      </c>
      <c r="O145" s="386">
        <v>42</v>
      </c>
      <c r="P145" s="386" t="s">
        <v>89</v>
      </c>
    </row>
    <row r="146" spans="1:16" ht="15" x14ac:dyDescent="0.25">
      <c r="A146" s="389" t="s">
        <v>700</v>
      </c>
      <c r="B146" s="390"/>
      <c r="C146" s="386"/>
      <c r="D146" s="390"/>
      <c r="E146" s="390"/>
      <c r="F146" s="386">
        <v>11</v>
      </c>
      <c r="G146" s="391">
        <v>11</v>
      </c>
      <c r="H146" s="391">
        <v>10</v>
      </c>
      <c r="I146" s="391">
        <v>11</v>
      </c>
      <c r="J146" s="391">
        <v>11</v>
      </c>
      <c r="K146" s="391">
        <v>10</v>
      </c>
      <c r="L146" s="391">
        <v>10</v>
      </c>
      <c r="M146" s="391">
        <v>10</v>
      </c>
      <c r="N146" s="391">
        <v>11</v>
      </c>
      <c r="O146" s="386">
        <v>10</v>
      </c>
      <c r="P146" s="386" t="s">
        <v>89</v>
      </c>
    </row>
    <row r="147" spans="1:16" ht="15" x14ac:dyDescent="0.25">
      <c r="A147" s="389" t="s">
        <v>1006</v>
      </c>
      <c r="B147" s="390"/>
      <c r="C147" s="386"/>
      <c r="D147" s="390"/>
      <c r="E147" s="390"/>
      <c r="F147" s="386">
        <v>4.6285999999999996</v>
      </c>
      <c r="G147" s="391">
        <v>4.7366999999999999</v>
      </c>
      <c r="H147" s="391">
        <v>4.9238999999999997</v>
      </c>
      <c r="I147" s="391">
        <v>5.2717000000000001</v>
      </c>
      <c r="J147" s="391">
        <v>5.6341000000000001</v>
      </c>
      <c r="K147" s="391">
        <v>5.9486999999999997</v>
      </c>
      <c r="L147" s="391">
        <v>6.2595000000000001</v>
      </c>
      <c r="M147" s="391">
        <v>6.4268000000000001</v>
      </c>
      <c r="N147" s="391">
        <v>6.7807000000000004</v>
      </c>
      <c r="O147" s="386">
        <v>6.8811999999999998</v>
      </c>
      <c r="P147" s="386" t="s">
        <v>238</v>
      </c>
    </row>
    <row r="148" spans="1:16" ht="15" x14ac:dyDescent="0.25">
      <c r="A148" s="389" t="s">
        <v>1007</v>
      </c>
      <c r="B148" s="390"/>
      <c r="C148" s="386"/>
      <c r="D148" s="390"/>
      <c r="E148" s="390"/>
      <c r="F148" s="386">
        <v>4.5743</v>
      </c>
      <c r="G148" s="391">
        <v>4.6519000000000004</v>
      </c>
      <c r="H148" s="391">
        <v>4.8446999999999996</v>
      </c>
      <c r="I148" s="391">
        <v>5.1706000000000003</v>
      </c>
      <c r="J148" s="391">
        <v>5.5587999999999997</v>
      </c>
      <c r="K148" s="391">
        <v>5.9325000000000001</v>
      </c>
      <c r="L148" s="391">
        <v>6.3040000000000003</v>
      </c>
      <c r="M148" s="391">
        <v>6.4581999999999997</v>
      </c>
      <c r="N148" s="391">
        <v>6.7991000000000001</v>
      </c>
      <c r="O148" s="386">
        <v>6.8281999999999998</v>
      </c>
      <c r="P148" s="386" t="s">
        <v>238</v>
      </c>
    </row>
    <row r="149" spans="1:16" ht="15" x14ac:dyDescent="0.25">
      <c r="A149" s="389" t="s">
        <v>1008</v>
      </c>
      <c r="B149" s="390"/>
      <c r="C149" s="386"/>
      <c r="D149" s="390"/>
      <c r="E149" s="390"/>
      <c r="F149" s="386">
        <v>5.1691000000000003</v>
      </c>
      <c r="G149" s="391">
        <v>5.5922000000000001</v>
      </c>
      <c r="H149" s="391">
        <v>5.7290999999999999</v>
      </c>
      <c r="I149" s="391">
        <v>6.3040000000000003</v>
      </c>
      <c r="J149" s="391">
        <v>6.4031000000000002</v>
      </c>
      <c r="K149" s="391">
        <v>6.1154000000000002</v>
      </c>
      <c r="L149" s="391">
        <v>5.8009000000000004</v>
      </c>
      <c r="M149" s="391">
        <v>6.1009000000000002</v>
      </c>
      <c r="N149" s="391">
        <v>6.5880000000000001</v>
      </c>
      <c r="O149" s="386">
        <v>7.4417999999999997</v>
      </c>
      <c r="P149" s="386" t="s">
        <v>238</v>
      </c>
    </row>
    <row r="150" spans="1:16" ht="15" x14ac:dyDescent="0.25">
      <c r="A150" s="389" t="s">
        <v>1009</v>
      </c>
      <c r="B150" s="390"/>
      <c r="C150" s="386"/>
      <c r="D150" s="390"/>
      <c r="E150" s="390"/>
      <c r="F150" s="386">
        <v>4.6345000000000001</v>
      </c>
      <c r="G150" s="391">
        <v>4.9103000000000003</v>
      </c>
      <c r="H150" s="391">
        <v>4.6604999999999999</v>
      </c>
      <c r="I150" s="391">
        <v>5.3426</v>
      </c>
      <c r="J150" s="391">
        <v>5.5138999999999996</v>
      </c>
      <c r="K150" s="391">
        <v>5.7117000000000004</v>
      </c>
      <c r="L150" s="391">
        <v>5.9954999999999998</v>
      </c>
      <c r="M150" s="391">
        <v>6.15</v>
      </c>
      <c r="N150" s="391">
        <v>6.7119</v>
      </c>
      <c r="O150" s="386">
        <v>7.1205999999999996</v>
      </c>
      <c r="P150" s="386" t="s">
        <v>238</v>
      </c>
    </row>
    <row r="151" spans="1:16" ht="15" x14ac:dyDescent="0.25">
      <c r="A151" s="389" t="s">
        <v>1010</v>
      </c>
      <c r="B151" s="390"/>
      <c r="C151" s="386"/>
      <c r="D151" s="390"/>
      <c r="E151" s="390"/>
      <c r="F151" s="386">
        <v>4.5602999999999998</v>
      </c>
      <c r="G151" s="391">
        <v>4.7770000000000001</v>
      </c>
      <c r="H151" s="391">
        <v>4.5236999999999998</v>
      </c>
      <c r="I151" s="391">
        <v>5.2133000000000003</v>
      </c>
      <c r="J151" s="391">
        <v>5.3133999999999997</v>
      </c>
      <c r="K151" s="391">
        <v>5.5467000000000004</v>
      </c>
      <c r="L151" s="391">
        <v>5.9366000000000003</v>
      </c>
      <c r="M151" s="391">
        <v>6.1300999999999997</v>
      </c>
      <c r="N151" s="391">
        <v>6.6600999999999999</v>
      </c>
      <c r="O151" s="386">
        <v>7.0143000000000004</v>
      </c>
      <c r="P151" s="386" t="s">
        <v>238</v>
      </c>
    </row>
    <row r="152" spans="1:16" ht="15" x14ac:dyDescent="0.25">
      <c r="A152" s="389" t="s">
        <v>1011</v>
      </c>
      <c r="B152" s="390"/>
      <c r="C152" s="386"/>
      <c r="D152" s="390"/>
      <c r="E152" s="390"/>
      <c r="F152" s="386">
        <v>5.2614999999999998</v>
      </c>
      <c r="G152" s="391">
        <v>6.0441000000000003</v>
      </c>
      <c r="H152" s="391">
        <v>5.8513000000000002</v>
      </c>
      <c r="I152" s="391">
        <v>6.468</v>
      </c>
      <c r="J152" s="391">
        <v>7.2652999999999999</v>
      </c>
      <c r="K152" s="391">
        <v>7.1772999999999998</v>
      </c>
      <c r="L152" s="391">
        <v>6.5191999999999997</v>
      </c>
      <c r="M152" s="391">
        <v>6.3273999999999999</v>
      </c>
      <c r="N152" s="391">
        <v>7.1767000000000003</v>
      </c>
      <c r="O152" s="386">
        <v>8.0762</v>
      </c>
      <c r="P152" s="386" t="s">
        <v>238</v>
      </c>
    </row>
    <row r="153" spans="1:16" ht="15" x14ac:dyDescent="0.25">
      <c r="A153" s="389" t="s">
        <v>1012</v>
      </c>
      <c r="B153" s="390"/>
      <c r="C153" s="386"/>
      <c r="D153" s="390"/>
      <c r="E153" s="390"/>
      <c r="F153" s="386">
        <v>4.6151999999999997</v>
      </c>
      <c r="G153" s="391">
        <v>4.5362999999999998</v>
      </c>
      <c r="H153" s="391">
        <v>5.0004999999999997</v>
      </c>
      <c r="I153" s="391">
        <v>4.9668000000000001</v>
      </c>
      <c r="J153" s="391">
        <v>5.2373000000000003</v>
      </c>
      <c r="K153" s="391">
        <v>5.6676000000000002</v>
      </c>
      <c r="L153" s="391">
        <v>6.1875999999999998</v>
      </c>
      <c r="M153" s="391">
        <v>6.7946</v>
      </c>
      <c r="N153" s="391">
        <v>7.4328000000000003</v>
      </c>
      <c r="O153" s="386">
        <v>7.7605000000000004</v>
      </c>
      <c r="P153" s="386" t="s">
        <v>238</v>
      </c>
    </row>
    <row r="154" spans="1:16" ht="15" x14ac:dyDescent="0.25">
      <c r="A154" s="389" t="s">
        <v>1013</v>
      </c>
      <c r="B154" s="390"/>
      <c r="C154" s="386"/>
      <c r="D154" s="390"/>
      <c r="E154" s="390"/>
      <c r="F154" s="386">
        <v>4.4768999999999997</v>
      </c>
      <c r="G154" s="391">
        <v>4.3898999999999999</v>
      </c>
      <c r="H154" s="391">
        <v>4.8737000000000004</v>
      </c>
      <c r="I154" s="391">
        <v>4.7720000000000002</v>
      </c>
      <c r="J154" s="391">
        <v>5.1708999999999996</v>
      </c>
      <c r="K154" s="391">
        <v>5.7484999999999999</v>
      </c>
      <c r="L154" s="391">
        <v>6.3625999999999996</v>
      </c>
      <c r="M154" s="391">
        <v>6.9358000000000004</v>
      </c>
      <c r="N154" s="391">
        <v>7.6494</v>
      </c>
      <c r="O154" s="386">
        <v>7.9073000000000002</v>
      </c>
      <c r="P154" s="386" t="s">
        <v>238</v>
      </c>
    </row>
    <row r="155" spans="1:16" ht="15" x14ac:dyDescent="0.25">
      <c r="A155" s="389" t="s">
        <v>1014</v>
      </c>
      <c r="B155" s="390"/>
      <c r="C155" s="386"/>
      <c r="D155" s="390"/>
      <c r="E155" s="390"/>
      <c r="F155" s="386">
        <v>5.6050000000000004</v>
      </c>
      <c r="G155" s="391">
        <v>5.61</v>
      </c>
      <c r="H155" s="391">
        <v>5.9306999999999999</v>
      </c>
      <c r="I155" s="391">
        <v>6.4059999999999997</v>
      </c>
      <c r="J155" s="391">
        <v>5.7282000000000002</v>
      </c>
      <c r="K155" s="391">
        <v>5.07</v>
      </c>
      <c r="L155" s="391">
        <v>4.8916000000000004</v>
      </c>
      <c r="M155" s="391">
        <v>5.7469000000000001</v>
      </c>
      <c r="N155" s="391">
        <v>5.8231000000000002</v>
      </c>
      <c r="O155" s="386">
        <v>6.6650999999999998</v>
      </c>
      <c r="P155" s="386" t="s">
        <v>238</v>
      </c>
    </row>
    <row r="156" spans="1:16" ht="15" x14ac:dyDescent="0.25">
      <c r="A156" s="389" t="s">
        <v>1015</v>
      </c>
      <c r="B156" s="390"/>
      <c r="C156" s="386"/>
      <c r="D156" s="390"/>
      <c r="E156" s="390"/>
      <c r="F156" s="386">
        <v>4.6386000000000003</v>
      </c>
      <c r="G156" s="391">
        <v>4.7599</v>
      </c>
      <c r="H156" s="391">
        <v>5.2248999999999999</v>
      </c>
      <c r="I156" s="391">
        <v>5.6013999999999999</v>
      </c>
      <c r="J156" s="391">
        <v>6.3986000000000001</v>
      </c>
      <c r="K156" s="391">
        <v>6.7321</v>
      </c>
      <c r="L156" s="391">
        <v>6.7797999999999998</v>
      </c>
      <c r="M156" s="391">
        <v>6.3372999999999999</v>
      </c>
      <c r="N156" s="391">
        <v>5.9912999999999998</v>
      </c>
      <c r="O156" s="386">
        <v>5.3404999999999996</v>
      </c>
      <c r="P156" s="386" t="s">
        <v>238</v>
      </c>
    </row>
    <row r="157" spans="1:16" ht="15" x14ac:dyDescent="0.25">
      <c r="A157" s="389" t="s">
        <v>1016</v>
      </c>
      <c r="B157" s="390"/>
      <c r="C157" s="386"/>
      <c r="D157" s="390"/>
      <c r="E157" s="390"/>
      <c r="F157" s="386">
        <v>4.7180999999999997</v>
      </c>
      <c r="G157" s="391">
        <v>4.8164999999999996</v>
      </c>
      <c r="H157" s="391">
        <v>5.2679999999999998</v>
      </c>
      <c r="I157" s="391">
        <v>5.6288</v>
      </c>
      <c r="J157" s="391">
        <v>6.4207999999999998</v>
      </c>
      <c r="K157" s="391">
        <v>6.7375999999999996</v>
      </c>
      <c r="L157" s="391">
        <v>6.7617000000000003</v>
      </c>
      <c r="M157" s="391">
        <v>6.3188000000000004</v>
      </c>
      <c r="N157" s="391">
        <v>5.9405000000000001</v>
      </c>
      <c r="O157" s="386">
        <v>5.26</v>
      </c>
      <c r="P157" s="386" t="s">
        <v>238</v>
      </c>
    </row>
    <row r="158" spans="1:16" ht="15" x14ac:dyDescent="0.25">
      <c r="A158" s="389" t="s">
        <v>1017</v>
      </c>
      <c r="B158" s="390"/>
      <c r="C158" s="386"/>
      <c r="D158" s="390"/>
      <c r="E158" s="390"/>
      <c r="F158" s="386">
        <v>1.5130999999999999</v>
      </c>
      <c r="G158" s="391">
        <v>2.5131000000000001</v>
      </c>
      <c r="H158" s="391">
        <v>3.5131000000000001</v>
      </c>
      <c r="I158" s="391">
        <v>4.5130999999999997</v>
      </c>
      <c r="J158" s="391">
        <v>5.5130999999999997</v>
      </c>
      <c r="K158" s="391">
        <v>6.5130999999999997</v>
      </c>
      <c r="L158" s="391">
        <v>7.5130999999999997</v>
      </c>
      <c r="M158" s="391">
        <v>7.0853000000000002</v>
      </c>
      <c r="N158" s="391">
        <v>8.0960000000000001</v>
      </c>
      <c r="O158" s="386">
        <v>8.7388999999999992</v>
      </c>
      <c r="P158" s="386" t="s">
        <v>238</v>
      </c>
    </row>
    <row r="159" spans="1:16" ht="15" x14ac:dyDescent="0.25">
      <c r="A159" s="389" t="s">
        <v>1018</v>
      </c>
      <c r="B159" s="390"/>
      <c r="C159" s="386"/>
      <c r="D159" s="390"/>
      <c r="E159" s="390"/>
      <c r="F159" s="386">
        <v>4.3049999999999997</v>
      </c>
      <c r="G159" s="391">
        <v>1.6467000000000001</v>
      </c>
      <c r="H159" s="391">
        <v>0.86280000000000001</v>
      </c>
      <c r="I159" s="391">
        <v>0.21679999999999999</v>
      </c>
      <c r="J159" s="391">
        <v>0.75209999999999999</v>
      </c>
      <c r="K159" s="391">
        <v>0.74960000000000004</v>
      </c>
      <c r="L159" s="391">
        <v>1.5841000000000001</v>
      </c>
      <c r="M159" s="391">
        <v>2.3727</v>
      </c>
      <c r="N159" s="391">
        <v>2.9992999999999999</v>
      </c>
      <c r="O159" s="386">
        <v>3.6200999999999999</v>
      </c>
      <c r="P159" s="386" t="s">
        <v>238</v>
      </c>
    </row>
    <row r="160" spans="1:16" ht="15" x14ac:dyDescent="0.25">
      <c r="A160" s="389" t="s">
        <v>1019</v>
      </c>
      <c r="B160" s="390"/>
      <c r="C160" s="386"/>
      <c r="D160" s="390"/>
      <c r="E160" s="390"/>
      <c r="F160" s="386">
        <v>2</v>
      </c>
      <c r="G160" s="391">
        <v>1.3491</v>
      </c>
      <c r="H160" s="391">
        <v>0.4511</v>
      </c>
      <c r="I160" s="391">
        <v>0.17649999999999999</v>
      </c>
      <c r="J160" s="391">
        <v>0.76839999999999997</v>
      </c>
      <c r="K160" s="391">
        <v>0.68479999999999996</v>
      </c>
      <c r="L160" s="391">
        <v>1.5327</v>
      </c>
      <c r="M160" s="391">
        <v>2.3464999999999998</v>
      </c>
      <c r="N160" s="391">
        <v>2.9876</v>
      </c>
      <c r="O160" s="386">
        <v>3.5992000000000002</v>
      </c>
      <c r="P160" s="386" t="s">
        <v>238</v>
      </c>
    </row>
    <row r="161" spans="1:16" ht="15" x14ac:dyDescent="0.25">
      <c r="A161" s="389" t="s">
        <v>1020</v>
      </c>
      <c r="B161" s="390"/>
      <c r="C161" s="386"/>
      <c r="D161" s="390"/>
      <c r="E161" s="390"/>
      <c r="F161" s="386">
        <v>10</v>
      </c>
      <c r="G161" s="391">
        <v>1.9340999999999999</v>
      </c>
      <c r="H161" s="391">
        <v>2.9340999999999999</v>
      </c>
      <c r="I161" s="391">
        <v>0.52080000000000004</v>
      </c>
      <c r="J161" s="391">
        <v>0.66149999999999998</v>
      </c>
      <c r="K161" s="391">
        <v>1.5682</v>
      </c>
      <c r="L161" s="391">
        <v>2.1768000000000001</v>
      </c>
      <c r="M161" s="391">
        <v>2.6364000000000001</v>
      </c>
      <c r="N161" s="391">
        <v>3.1019999999999999</v>
      </c>
      <c r="O161" s="386">
        <v>3.8028</v>
      </c>
      <c r="P161" s="386" t="s">
        <v>238</v>
      </c>
    </row>
    <row r="162" spans="1:16" ht="15" x14ac:dyDescent="0.25">
      <c r="A162" s="389" t="s">
        <v>1021</v>
      </c>
      <c r="B162" s="390"/>
      <c r="C162" s="386"/>
      <c r="D162" s="390"/>
      <c r="E162" s="390"/>
      <c r="F162" s="386"/>
      <c r="G162" s="391">
        <v>0</v>
      </c>
      <c r="H162" s="391">
        <v>0.18229999999999999</v>
      </c>
      <c r="I162" s="391">
        <v>1.1822999999999999</v>
      </c>
      <c r="J162" s="391">
        <v>0.44400000000000001</v>
      </c>
      <c r="K162" s="391">
        <v>0.81840000000000002</v>
      </c>
      <c r="L162" s="391">
        <v>1.5763</v>
      </c>
      <c r="M162" s="391">
        <v>2.3405</v>
      </c>
      <c r="N162" s="391">
        <v>2.9407999999999999</v>
      </c>
      <c r="O162" s="386">
        <v>3.8062</v>
      </c>
      <c r="P162" s="386" t="s">
        <v>238</v>
      </c>
    </row>
    <row r="163" spans="1:16" ht="15" x14ac:dyDescent="0.25">
      <c r="A163" s="389" t="s">
        <v>1022</v>
      </c>
      <c r="B163" s="390"/>
      <c r="C163" s="386"/>
      <c r="D163" s="390"/>
      <c r="E163" s="390"/>
      <c r="F163" s="386"/>
      <c r="G163" s="391">
        <v>0</v>
      </c>
      <c r="H163" s="391">
        <v>0.1226</v>
      </c>
      <c r="I163" s="391">
        <v>1.1226</v>
      </c>
      <c r="J163" s="391">
        <v>0.51549999999999996</v>
      </c>
      <c r="K163" s="391">
        <v>0.76749999999999996</v>
      </c>
      <c r="L163" s="391">
        <v>1.5359</v>
      </c>
      <c r="M163" s="391">
        <v>2.2663000000000002</v>
      </c>
      <c r="N163" s="391">
        <v>2.8414999999999999</v>
      </c>
      <c r="O163" s="386">
        <v>3.7187000000000001</v>
      </c>
      <c r="P163" s="386" t="s">
        <v>238</v>
      </c>
    </row>
    <row r="164" spans="1:16" ht="15" x14ac:dyDescent="0.25">
      <c r="A164" s="389" t="s">
        <v>1023</v>
      </c>
      <c r="B164" s="390"/>
      <c r="C164" s="386"/>
      <c r="D164" s="390"/>
      <c r="E164" s="390"/>
      <c r="F164" s="386"/>
      <c r="G164" s="391">
        <v>0</v>
      </c>
      <c r="H164" s="391">
        <v>1</v>
      </c>
      <c r="I164" s="391">
        <v>2</v>
      </c>
      <c r="J164" s="391">
        <v>0.1515</v>
      </c>
      <c r="K164" s="391">
        <v>1.1515</v>
      </c>
      <c r="L164" s="391">
        <v>1.7989999999999999</v>
      </c>
      <c r="M164" s="391">
        <v>2.7989999999999999</v>
      </c>
      <c r="N164" s="391">
        <v>3.6352000000000002</v>
      </c>
      <c r="O164" s="386">
        <v>4.4000000000000004</v>
      </c>
      <c r="P164" s="386" t="s">
        <v>238</v>
      </c>
    </row>
    <row r="165" spans="1:16" ht="15" x14ac:dyDescent="0.25">
      <c r="A165" s="389" t="s">
        <v>1024</v>
      </c>
      <c r="B165" s="390"/>
      <c r="C165" s="386"/>
      <c r="D165" s="390"/>
      <c r="E165" s="390"/>
      <c r="F165" s="386">
        <v>2</v>
      </c>
      <c r="G165" s="391">
        <v>3</v>
      </c>
      <c r="H165" s="391">
        <v>2.4956</v>
      </c>
      <c r="I165" s="391">
        <v>0.15759999999999999</v>
      </c>
      <c r="J165" s="391">
        <v>0.79020000000000001</v>
      </c>
      <c r="K165" s="391">
        <v>0.82699999999999996</v>
      </c>
      <c r="L165" s="391">
        <v>1.6860999999999999</v>
      </c>
      <c r="M165" s="391">
        <v>2.4872999999999998</v>
      </c>
      <c r="N165" s="391">
        <v>3.0851000000000002</v>
      </c>
      <c r="O165" s="386">
        <v>3.7048999999999999</v>
      </c>
      <c r="P165" s="386" t="s">
        <v>238</v>
      </c>
    </row>
    <row r="166" spans="1:16" ht="15" x14ac:dyDescent="0.25">
      <c r="A166" s="389" t="s">
        <v>1025</v>
      </c>
      <c r="B166" s="390"/>
      <c r="C166" s="386"/>
      <c r="D166" s="390"/>
      <c r="E166" s="390"/>
      <c r="F166" s="386">
        <v>2</v>
      </c>
      <c r="G166" s="391">
        <v>3</v>
      </c>
      <c r="H166" s="391">
        <v>2.4956</v>
      </c>
      <c r="I166" s="391">
        <v>0.14069999999999999</v>
      </c>
      <c r="J166" s="391">
        <v>0.81359999999999999</v>
      </c>
      <c r="K166" s="391">
        <v>0.76819999999999999</v>
      </c>
      <c r="L166" s="391">
        <v>1.6439999999999999</v>
      </c>
      <c r="M166" s="391">
        <v>2.4733999999999998</v>
      </c>
      <c r="N166" s="391">
        <v>3.0836000000000001</v>
      </c>
      <c r="O166" s="386">
        <v>3.6920999999999999</v>
      </c>
      <c r="P166" s="386" t="s">
        <v>238</v>
      </c>
    </row>
    <row r="167" spans="1:16" ht="15" x14ac:dyDescent="0.25">
      <c r="A167" s="389" t="s">
        <v>1026</v>
      </c>
      <c r="B167" s="390"/>
      <c r="C167" s="386"/>
      <c r="D167" s="390"/>
      <c r="E167" s="390"/>
      <c r="F167" s="386"/>
      <c r="G167" s="391"/>
      <c r="H167" s="391"/>
      <c r="I167" s="391">
        <v>0.2893</v>
      </c>
      <c r="J167" s="391">
        <v>0.64749999999999996</v>
      </c>
      <c r="K167" s="391">
        <v>1.5578000000000001</v>
      </c>
      <c r="L167" s="391">
        <v>2.1701000000000001</v>
      </c>
      <c r="M167" s="391">
        <v>2.6242999999999999</v>
      </c>
      <c r="N167" s="391">
        <v>3.0975000000000001</v>
      </c>
      <c r="O167" s="386">
        <v>3.8127</v>
      </c>
      <c r="P167" s="386" t="s">
        <v>238</v>
      </c>
    </row>
    <row r="168" spans="1:16" ht="15" x14ac:dyDescent="0.25">
      <c r="A168" s="389" t="s">
        <v>1027</v>
      </c>
      <c r="B168" s="390"/>
      <c r="C168" s="386"/>
      <c r="D168" s="390"/>
      <c r="E168" s="390"/>
      <c r="F168" s="386"/>
      <c r="G168" s="391">
        <v>0</v>
      </c>
      <c r="H168" s="391">
        <v>1</v>
      </c>
      <c r="I168" s="391">
        <v>2</v>
      </c>
      <c r="J168" s="391">
        <v>1.9020999999999999</v>
      </c>
      <c r="K168" s="391">
        <v>0.3009</v>
      </c>
      <c r="L168" s="391">
        <v>1.1005</v>
      </c>
      <c r="M168" s="391">
        <v>1.9139999999999999</v>
      </c>
      <c r="N168" s="391">
        <v>2.7652000000000001</v>
      </c>
      <c r="O168" s="386">
        <v>3.2130000000000001</v>
      </c>
      <c r="P168" s="386" t="s">
        <v>238</v>
      </c>
    </row>
    <row r="169" spans="1:16" ht="15" x14ac:dyDescent="0.25">
      <c r="A169" s="389" t="s">
        <v>1028</v>
      </c>
      <c r="B169" s="390"/>
      <c r="C169" s="386"/>
      <c r="D169" s="390"/>
      <c r="E169" s="390"/>
      <c r="F169" s="386"/>
      <c r="G169" s="391"/>
      <c r="H169" s="391"/>
      <c r="I169" s="391"/>
      <c r="J169" s="391">
        <v>0</v>
      </c>
      <c r="K169" s="391">
        <v>0.26960000000000001</v>
      </c>
      <c r="L169" s="391">
        <v>1.0717000000000001</v>
      </c>
      <c r="M169" s="391">
        <v>1.9428000000000001</v>
      </c>
      <c r="N169" s="391">
        <v>2.7988</v>
      </c>
      <c r="O169" s="386">
        <v>3.2570999999999999</v>
      </c>
      <c r="P169" s="386" t="s">
        <v>238</v>
      </c>
    </row>
    <row r="170" spans="1:16" ht="15" x14ac:dyDescent="0.25">
      <c r="A170" s="389" t="s">
        <v>1029</v>
      </c>
      <c r="B170" s="390"/>
      <c r="C170" s="386"/>
      <c r="D170" s="390"/>
      <c r="E170" s="390"/>
      <c r="F170" s="386"/>
      <c r="G170" s="391">
        <v>0</v>
      </c>
      <c r="H170" s="391">
        <v>1</v>
      </c>
      <c r="I170" s="391">
        <v>2</v>
      </c>
      <c r="J170" s="391">
        <v>3</v>
      </c>
      <c r="K170" s="391">
        <v>4</v>
      </c>
      <c r="L170" s="391">
        <v>4.4073000000000002</v>
      </c>
      <c r="M170" s="391">
        <v>1.1628000000000001</v>
      </c>
      <c r="N170" s="391">
        <v>1.9423999999999999</v>
      </c>
      <c r="O170" s="386">
        <v>2.4655</v>
      </c>
      <c r="P170" s="386" t="s">
        <v>238</v>
      </c>
    </row>
    <row r="171" spans="1:16" ht="15" x14ac:dyDescent="0.25">
      <c r="A171" s="389" t="s">
        <v>1030</v>
      </c>
      <c r="B171" s="390"/>
      <c r="C171" s="386"/>
      <c r="D171" s="390"/>
      <c r="E171" s="390"/>
      <c r="F171" s="386">
        <v>10</v>
      </c>
      <c r="G171" s="391">
        <v>11</v>
      </c>
      <c r="H171" s="391">
        <v>12</v>
      </c>
      <c r="I171" s="391">
        <v>13</v>
      </c>
      <c r="J171" s="391">
        <v>14</v>
      </c>
      <c r="K171" s="391">
        <v>0.39639999999999997</v>
      </c>
      <c r="L171" s="391">
        <v>1.0881000000000001</v>
      </c>
      <c r="M171" s="391">
        <v>1.6469</v>
      </c>
      <c r="N171" s="391">
        <v>2.3073000000000001</v>
      </c>
      <c r="O171" s="386">
        <v>2.8715999999999999</v>
      </c>
      <c r="P171" s="386" t="s">
        <v>238</v>
      </c>
    </row>
    <row r="172" spans="1:16" ht="15" x14ac:dyDescent="0.25">
      <c r="A172" s="389" t="s">
        <v>1031</v>
      </c>
      <c r="B172" s="390"/>
      <c r="C172" s="386"/>
      <c r="D172" s="390"/>
      <c r="E172" s="390"/>
      <c r="F172" s="386"/>
      <c r="G172" s="391"/>
      <c r="H172" s="391"/>
      <c r="I172" s="391"/>
      <c r="J172" s="391"/>
      <c r="K172" s="391">
        <v>0</v>
      </c>
      <c r="L172" s="391">
        <v>0.75090000000000001</v>
      </c>
      <c r="M172" s="391">
        <v>1.3271999999999999</v>
      </c>
      <c r="N172" s="391">
        <v>2.2223000000000002</v>
      </c>
      <c r="O172" s="386">
        <v>2.6779999999999999</v>
      </c>
      <c r="P172" s="386" t="s">
        <v>238</v>
      </c>
    </row>
    <row r="173" spans="1:16" ht="15" x14ac:dyDescent="0.25">
      <c r="A173" s="389" t="s">
        <v>1032</v>
      </c>
      <c r="B173" s="390"/>
      <c r="C173" s="386"/>
      <c r="D173" s="390"/>
      <c r="E173" s="390"/>
      <c r="F173" s="386">
        <v>10</v>
      </c>
      <c r="G173" s="391">
        <v>11</v>
      </c>
      <c r="H173" s="391">
        <v>12</v>
      </c>
      <c r="I173" s="391">
        <v>13</v>
      </c>
      <c r="J173" s="391">
        <v>14</v>
      </c>
      <c r="K173" s="391">
        <v>2.7181999999999999</v>
      </c>
      <c r="L173" s="391">
        <v>3.7181999999999999</v>
      </c>
      <c r="M173" s="391">
        <v>4.7182000000000004</v>
      </c>
      <c r="N173" s="391">
        <v>2.7368999999999999</v>
      </c>
      <c r="O173" s="386">
        <v>3.9826999999999999</v>
      </c>
      <c r="P173" s="386" t="s">
        <v>238</v>
      </c>
    </row>
    <row r="174" spans="1:16" ht="15" x14ac:dyDescent="0.25">
      <c r="A174" s="389" t="s">
        <v>1033</v>
      </c>
      <c r="B174" s="390"/>
      <c r="C174" s="386"/>
      <c r="D174" s="390"/>
      <c r="E174" s="390"/>
      <c r="F174" s="386">
        <v>5.3635000000000002</v>
      </c>
      <c r="G174" s="391">
        <v>4.9466000000000001</v>
      </c>
      <c r="H174" s="391">
        <v>5.1905000000000001</v>
      </c>
      <c r="I174" s="391">
        <v>4.88</v>
      </c>
      <c r="J174" s="391">
        <v>4.7888999999999999</v>
      </c>
      <c r="K174" s="391">
        <v>4.9904999999999999</v>
      </c>
      <c r="L174" s="391">
        <v>5.5612000000000004</v>
      </c>
      <c r="M174" s="391">
        <v>6.2108999999999996</v>
      </c>
      <c r="N174" s="391">
        <v>6.8305999999999996</v>
      </c>
      <c r="O174" s="386">
        <v>6.8593000000000002</v>
      </c>
      <c r="P174" s="386" t="s">
        <v>238</v>
      </c>
    </row>
    <row r="175" spans="1:16" ht="15" x14ac:dyDescent="0.25">
      <c r="A175" s="389" t="s">
        <v>1034</v>
      </c>
      <c r="B175" s="390"/>
      <c r="C175" s="386"/>
      <c r="D175" s="390"/>
      <c r="E175" s="390"/>
      <c r="F175" s="386">
        <v>5.2004999999999999</v>
      </c>
      <c r="G175" s="391">
        <v>4.8422999999999998</v>
      </c>
      <c r="H175" s="391">
        <v>5.0837000000000003</v>
      </c>
      <c r="I175" s="391">
        <v>4.7257999999999996</v>
      </c>
      <c r="J175" s="391">
        <v>4.6505999999999998</v>
      </c>
      <c r="K175" s="391">
        <v>4.8878000000000004</v>
      </c>
      <c r="L175" s="391">
        <v>5.4566999999999997</v>
      </c>
      <c r="M175" s="391">
        <v>6.085</v>
      </c>
      <c r="N175" s="391">
        <v>6.7013999999999996</v>
      </c>
      <c r="O175" s="386">
        <v>6.7850000000000001</v>
      </c>
      <c r="P175" s="386" t="s">
        <v>238</v>
      </c>
    </row>
    <row r="176" spans="1:16" ht="15" x14ac:dyDescent="0.25">
      <c r="A176" s="389" t="s">
        <v>1035</v>
      </c>
      <c r="B176" s="390"/>
      <c r="C176" s="386"/>
      <c r="D176" s="390"/>
      <c r="E176" s="390"/>
      <c r="F176" s="386">
        <v>6.9040999999999997</v>
      </c>
      <c r="G176" s="391">
        <v>5.9356</v>
      </c>
      <c r="H176" s="391">
        <v>6.2077999999999998</v>
      </c>
      <c r="I176" s="391">
        <v>6.3569000000000004</v>
      </c>
      <c r="J176" s="391">
        <v>6.1197999999999997</v>
      </c>
      <c r="K176" s="391">
        <v>5.9785000000000004</v>
      </c>
      <c r="L176" s="391">
        <v>6.5682</v>
      </c>
      <c r="M176" s="391">
        <v>7.4249999999999998</v>
      </c>
      <c r="N176" s="391">
        <v>8.1437000000000008</v>
      </c>
      <c r="O176" s="386">
        <v>7.6178999999999997</v>
      </c>
      <c r="P176" s="386" t="s">
        <v>238</v>
      </c>
    </row>
    <row r="177" spans="1:16" ht="15" x14ac:dyDescent="0.25">
      <c r="A177" s="389" t="s">
        <v>1036</v>
      </c>
      <c r="B177" s="390"/>
      <c r="C177" s="386"/>
      <c r="D177" s="390"/>
      <c r="E177" s="390"/>
      <c r="F177" s="386">
        <v>4.7382999999999997</v>
      </c>
      <c r="G177" s="391">
        <v>5.1490999999999998</v>
      </c>
      <c r="H177" s="391">
        <v>4.9732000000000003</v>
      </c>
      <c r="I177" s="391">
        <v>4.7769000000000004</v>
      </c>
      <c r="J177" s="391">
        <v>4.9238999999999997</v>
      </c>
      <c r="K177" s="391">
        <v>4.8628</v>
      </c>
      <c r="L177" s="391">
        <v>5.5229999999999997</v>
      </c>
      <c r="M177" s="391">
        <v>6.1666999999999996</v>
      </c>
      <c r="N177" s="391">
        <v>6.8327999999999998</v>
      </c>
      <c r="O177" s="386">
        <v>6.8567999999999998</v>
      </c>
      <c r="P177" s="386" t="s">
        <v>238</v>
      </c>
    </row>
    <row r="178" spans="1:16" ht="15" x14ac:dyDescent="0.25">
      <c r="A178" s="389" t="s">
        <v>1037</v>
      </c>
      <c r="B178" s="390"/>
      <c r="C178" s="386"/>
      <c r="D178" s="390"/>
      <c r="E178" s="390"/>
      <c r="F178" s="386">
        <v>4.6691000000000003</v>
      </c>
      <c r="G178" s="391">
        <v>5.1407999999999996</v>
      </c>
      <c r="H178" s="391">
        <v>4.8468</v>
      </c>
      <c r="I178" s="391">
        <v>4.7107000000000001</v>
      </c>
      <c r="J178" s="391">
        <v>4.8559999999999999</v>
      </c>
      <c r="K178" s="391">
        <v>4.7625000000000002</v>
      </c>
      <c r="L178" s="391">
        <v>5.4259000000000004</v>
      </c>
      <c r="M178" s="391">
        <v>6.0530999999999997</v>
      </c>
      <c r="N178" s="391">
        <v>6.7091000000000003</v>
      </c>
      <c r="O178" s="386">
        <v>6.8922999999999996</v>
      </c>
      <c r="P178" s="386" t="s">
        <v>238</v>
      </c>
    </row>
    <row r="179" spans="1:16" ht="15" x14ac:dyDescent="0.25">
      <c r="A179" s="389" t="s">
        <v>1038</v>
      </c>
      <c r="B179" s="390"/>
      <c r="C179" s="386"/>
      <c r="D179" s="390"/>
      <c r="E179" s="390"/>
      <c r="F179" s="386">
        <v>5.4154</v>
      </c>
      <c r="G179" s="391">
        <v>5.2304000000000004</v>
      </c>
      <c r="H179" s="391">
        <v>6.2304000000000004</v>
      </c>
      <c r="I179" s="391">
        <v>5.4245999999999999</v>
      </c>
      <c r="J179" s="391">
        <v>5.5884999999999998</v>
      </c>
      <c r="K179" s="391">
        <v>5.8381999999999996</v>
      </c>
      <c r="L179" s="391">
        <v>6.4694000000000003</v>
      </c>
      <c r="M179" s="391">
        <v>7.2759999999999998</v>
      </c>
      <c r="N179" s="391">
        <v>8.0411999999999999</v>
      </c>
      <c r="O179" s="386">
        <v>6.5106000000000002</v>
      </c>
      <c r="P179" s="386" t="s">
        <v>238</v>
      </c>
    </row>
    <row r="180" spans="1:16" ht="15" x14ac:dyDescent="0.25">
      <c r="A180" s="389" t="s">
        <v>1039</v>
      </c>
      <c r="B180" s="390"/>
      <c r="C180" s="386"/>
      <c r="D180" s="390"/>
      <c r="E180" s="390"/>
      <c r="F180" s="386">
        <v>5.4406999999999996</v>
      </c>
      <c r="G180" s="391">
        <v>5.0740999999999996</v>
      </c>
      <c r="H180" s="391">
        <v>5.3254999999999999</v>
      </c>
      <c r="I180" s="391">
        <v>4.9112999999999998</v>
      </c>
      <c r="J180" s="391">
        <v>4.6437999999999997</v>
      </c>
      <c r="K180" s="391">
        <v>5.024</v>
      </c>
      <c r="L180" s="391">
        <v>5.7053000000000003</v>
      </c>
      <c r="M180" s="391">
        <v>6.4085999999999999</v>
      </c>
      <c r="N180" s="391">
        <v>6.9630000000000001</v>
      </c>
      <c r="O180" s="386">
        <v>7.0521000000000003</v>
      </c>
      <c r="P180" s="386" t="s">
        <v>238</v>
      </c>
    </row>
    <row r="181" spans="1:16" ht="15" x14ac:dyDescent="0.25">
      <c r="A181" s="389" t="s">
        <v>1040</v>
      </c>
      <c r="B181" s="390"/>
      <c r="C181" s="386"/>
      <c r="D181" s="390"/>
      <c r="E181" s="390"/>
      <c r="F181" s="386">
        <v>5.4257</v>
      </c>
      <c r="G181" s="391">
        <v>5.1566000000000001</v>
      </c>
      <c r="H181" s="391">
        <v>5.3906000000000001</v>
      </c>
      <c r="I181" s="391">
        <v>4.9436</v>
      </c>
      <c r="J181" s="391">
        <v>4.6571999999999996</v>
      </c>
      <c r="K181" s="391">
        <v>5.0232999999999999</v>
      </c>
      <c r="L181" s="391">
        <v>5.6973000000000003</v>
      </c>
      <c r="M181" s="391">
        <v>6.3939000000000004</v>
      </c>
      <c r="N181" s="391">
        <v>6.9532999999999996</v>
      </c>
      <c r="O181" s="386">
        <v>7.0217000000000001</v>
      </c>
      <c r="P181" s="386" t="s">
        <v>238</v>
      </c>
    </row>
    <row r="182" spans="1:16" ht="15" x14ac:dyDescent="0.25">
      <c r="A182" s="389" t="s">
        <v>1041</v>
      </c>
      <c r="B182" s="390"/>
      <c r="C182" s="386"/>
      <c r="D182" s="390"/>
      <c r="E182" s="390"/>
      <c r="F182" s="386">
        <v>6.0888999999999998</v>
      </c>
      <c r="G182" s="391">
        <v>1.4979</v>
      </c>
      <c r="H182" s="391">
        <v>2.4979</v>
      </c>
      <c r="I182" s="391">
        <v>3.4979</v>
      </c>
      <c r="J182" s="391">
        <v>4.0575000000000001</v>
      </c>
      <c r="K182" s="391">
        <v>5.0575000000000001</v>
      </c>
      <c r="L182" s="391">
        <v>6.0575000000000001</v>
      </c>
      <c r="M182" s="391">
        <v>7.0575000000000001</v>
      </c>
      <c r="N182" s="391">
        <v>7.3863000000000003</v>
      </c>
      <c r="O182" s="386">
        <v>8.3863000000000003</v>
      </c>
      <c r="P182" s="386" t="s">
        <v>238</v>
      </c>
    </row>
    <row r="183" spans="1:16" ht="15" x14ac:dyDescent="0.25">
      <c r="A183" s="389" t="s">
        <v>1042</v>
      </c>
      <c r="B183" s="390"/>
      <c r="C183" s="386"/>
      <c r="D183" s="390"/>
      <c r="E183" s="390"/>
      <c r="F183" s="386">
        <v>5.4920999999999998</v>
      </c>
      <c r="G183" s="391">
        <v>4.7954999999999997</v>
      </c>
      <c r="H183" s="391">
        <v>5.1581000000000001</v>
      </c>
      <c r="I183" s="391">
        <v>4.8882000000000003</v>
      </c>
      <c r="J183" s="391">
        <v>4.8525</v>
      </c>
      <c r="K183" s="391">
        <v>5.0045000000000002</v>
      </c>
      <c r="L183" s="391">
        <v>5.4695</v>
      </c>
      <c r="M183" s="391">
        <v>6.0826000000000002</v>
      </c>
      <c r="N183" s="391">
        <v>6.7351000000000001</v>
      </c>
      <c r="O183" s="386">
        <v>6.7225000000000001</v>
      </c>
      <c r="P183" s="386" t="s">
        <v>238</v>
      </c>
    </row>
    <row r="184" spans="1:16" ht="15" x14ac:dyDescent="0.25">
      <c r="A184" s="389" t="s">
        <v>1043</v>
      </c>
      <c r="B184" s="390"/>
      <c r="C184" s="386"/>
      <c r="D184" s="390"/>
      <c r="E184" s="390"/>
      <c r="F184" s="386">
        <v>5.181</v>
      </c>
      <c r="G184" s="391">
        <v>4.4898999999999996</v>
      </c>
      <c r="H184" s="391">
        <v>4.9062999999999999</v>
      </c>
      <c r="I184" s="391">
        <v>4.5522999999999998</v>
      </c>
      <c r="J184" s="391">
        <v>4.5807000000000002</v>
      </c>
      <c r="K184" s="391">
        <v>4.8163999999999998</v>
      </c>
      <c r="L184" s="391">
        <v>5.2690999999999999</v>
      </c>
      <c r="M184" s="391">
        <v>5.8418999999999999</v>
      </c>
      <c r="N184" s="391">
        <v>6.4947999999999997</v>
      </c>
      <c r="O184" s="386">
        <v>6.5603999999999996</v>
      </c>
      <c r="P184" s="386" t="s">
        <v>238</v>
      </c>
    </row>
    <row r="185" spans="1:16" ht="15" x14ac:dyDescent="0.25">
      <c r="A185" s="389" t="s">
        <v>1044</v>
      </c>
      <c r="B185" s="390"/>
      <c r="C185" s="386"/>
      <c r="D185" s="390"/>
      <c r="E185" s="390"/>
      <c r="F185" s="386">
        <v>7.2656000000000001</v>
      </c>
      <c r="G185" s="391">
        <v>6.5486000000000004</v>
      </c>
      <c r="H185" s="391">
        <v>6.6081000000000003</v>
      </c>
      <c r="I185" s="391">
        <v>6.8434999999999997</v>
      </c>
      <c r="J185" s="391">
        <v>6.4444999999999997</v>
      </c>
      <c r="K185" s="391">
        <v>6.1054000000000004</v>
      </c>
      <c r="L185" s="391">
        <v>6.6425000000000001</v>
      </c>
      <c r="M185" s="391">
        <v>7.4934000000000003</v>
      </c>
      <c r="N185" s="391">
        <v>8.2531999999999996</v>
      </c>
      <c r="O185" s="386">
        <v>7.7545000000000002</v>
      </c>
      <c r="P185" s="386" t="s">
        <v>238</v>
      </c>
    </row>
    <row r="186" spans="1:16" ht="15" x14ac:dyDescent="0.25">
      <c r="A186" s="389" t="s">
        <v>1045</v>
      </c>
      <c r="B186" s="390"/>
      <c r="C186" s="386"/>
      <c r="D186" s="390"/>
      <c r="E186" s="390"/>
      <c r="F186" s="386">
        <v>5.1464999999999996</v>
      </c>
      <c r="G186" s="391">
        <v>5.0503999999999998</v>
      </c>
      <c r="H186" s="391">
        <v>5.0499000000000001</v>
      </c>
      <c r="I186" s="391">
        <v>5.0339999999999998</v>
      </c>
      <c r="J186" s="391">
        <v>5.4513999999999996</v>
      </c>
      <c r="K186" s="391">
        <v>6.0967000000000002</v>
      </c>
      <c r="L186" s="391">
        <v>6.6695000000000002</v>
      </c>
      <c r="M186" s="391">
        <v>7.0780000000000003</v>
      </c>
      <c r="N186" s="391">
        <v>7.5715000000000003</v>
      </c>
      <c r="O186" s="386">
        <v>7.7598000000000003</v>
      </c>
      <c r="P186" s="386" t="s">
        <v>238</v>
      </c>
    </row>
    <row r="187" spans="1:16" ht="15" x14ac:dyDescent="0.25">
      <c r="A187" s="389" t="s">
        <v>1046</v>
      </c>
      <c r="B187" s="390"/>
      <c r="C187" s="386"/>
      <c r="D187" s="390"/>
      <c r="E187" s="390"/>
      <c r="F187" s="386">
        <v>5.1165000000000003</v>
      </c>
      <c r="G187" s="391">
        <v>4.9218999999999999</v>
      </c>
      <c r="H187" s="391">
        <v>4.875</v>
      </c>
      <c r="I187" s="391">
        <v>4.8033999999999999</v>
      </c>
      <c r="J187" s="391">
        <v>5.2042000000000002</v>
      </c>
      <c r="K187" s="391">
        <v>5.8186</v>
      </c>
      <c r="L187" s="391">
        <v>6.3851000000000004</v>
      </c>
      <c r="M187" s="391">
        <v>6.7923</v>
      </c>
      <c r="N187" s="391">
        <v>7.3331999999999997</v>
      </c>
      <c r="O187" s="386">
        <v>7.5113000000000003</v>
      </c>
      <c r="P187" s="386" t="s">
        <v>238</v>
      </c>
    </row>
    <row r="188" spans="1:16" ht="15" x14ac:dyDescent="0.25">
      <c r="A188" s="389" t="s">
        <v>1047</v>
      </c>
      <c r="B188" s="390"/>
      <c r="C188" s="386"/>
      <c r="D188" s="390"/>
      <c r="E188" s="390"/>
      <c r="F188" s="386">
        <v>5.3373999999999997</v>
      </c>
      <c r="G188" s="391">
        <v>5.8646000000000003</v>
      </c>
      <c r="H188" s="391">
        <v>6.1616999999999997</v>
      </c>
      <c r="I188" s="391">
        <v>6.5039999999999996</v>
      </c>
      <c r="J188" s="391">
        <v>7.0429000000000004</v>
      </c>
      <c r="K188" s="391">
        <v>7.8846999999999996</v>
      </c>
      <c r="L188" s="391">
        <v>8.5000999999999998</v>
      </c>
      <c r="M188" s="391">
        <v>8.9120000000000008</v>
      </c>
      <c r="N188" s="391">
        <v>9.1034000000000006</v>
      </c>
      <c r="O188" s="386">
        <v>9.3655000000000008</v>
      </c>
      <c r="P188" s="386" t="s">
        <v>238</v>
      </c>
    </row>
    <row r="189" spans="1:16" ht="15" x14ac:dyDescent="0.25">
      <c r="A189" s="389" t="s">
        <v>1048</v>
      </c>
      <c r="B189" s="390"/>
      <c r="C189" s="386"/>
      <c r="D189" s="390"/>
      <c r="E189" s="390"/>
      <c r="F189" s="386">
        <v>3.7746</v>
      </c>
      <c r="G189" s="391">
        <v>4.2233999999999998</v>
      </c>
      <c r="H189" s="391">
        <v>4.4462999999999999</v>
      </c>
      <c r="I189" s="391">
        <v>4.4096000000000002</v>
      </c>
      <c r="J189" s="391">
        <v>4.5704000000000002</v>
      </c>
      <c r="K189" s="391">
        <v>5.0442999999999998</v>
      </c>
      <c r="L189" s="391">
        <v>5.5910000000000002</v>
      </c>
      <c r="M189" s="391">
        <v>5.8635000000000002</v>
      </c>
      <c r="N189" s="391">
        <v>6.2880000000000003</v>
      </c>
      <c r="O189" s="386">
        <v>6.4763999999999999</v>
      </c>
      <c r="P189" s="386" t="s">
        <v>238</v>
      </c>
    </row>
    <row r="190" spans="1:16" ht="15" x14ac:dyDescent="0.25">
      <c r="A190" s="389" t="s">
        <v>1049</v>
      </c>
      <c r="B190" s="390"/>
      <c r="C190" s="386"/>
      <c r="D190" s="390"/>
      <c r="E190" s="390"/>
      <c r="F190" s="386">
        <v>3.6760000000000002</v>
      </c>
      <c r="G190" s="391">
        <v>4.0763999999999996</v>
      </c>
      <c r="H190" s="391">
        <v>4.37</v>
      </c>
      <c r="I190" s="391">
        <v>4.2679</v>
      </c>
      <c r="J190" s="391">
        <v>4.3954000000000004</v>
      </c>
      <c r="K190" s="391">
        <v>4.8728999999999996</v>
      </c>
      <c r="L190" s="391">
        <v>5.5170000000000003</v>
      </c>
      <c r="M190" s="391">
        <v>5.7794999999999996</v>
      </c>
      <c r="N190" s="391">
        <v>6.1982999999999997</v>
      </c>
      <c r="O190" s="386">
        <v>6.2781000000000002</v>
      </c>
      <c r="P190" s="386" t="s">
        <v>238</v>
      </c>
    </row>
    <row r="191" spans="1:16" ht="15" x14ac:dyDescent="0.25">
      <c r="A191" s="389" t="s">
        <v>1050</v>
      </c>
      <c r="B191" s="390"/>
      <c r="C191" s="386"/>
      <c r="D191" s="390"/>
      <c r="E191" s="390"/>
      <c r="F191" s="386">
        <v>4.4694000000000003</v>
      </c>
      <c r="G191" s="391">
        <v>5.2572000000000001</v>
      </c>
      <c r="H191" s="391">
        <v>4.9858000000000002</v>
      </c>
      <c r="I191" s="391">
        <v>5.4062000000000001</v>
      </c>
      <c r="J191" s="391">
        <v>5.8083999999999998</v>
      </c>
      <c r="K191" s="391">
        <v>6.2470999999999997</v>
      </c>
      <c r="L191" s="391">
        <v>6.1102999999999996</v>
      </c>
      <c r="M191" s="391">
        <v>6.4535</v>
      </c>
      <c r="N191" s="391">
        <v>6.9177999999999997</v>
      </c>
      <c r="O191" s="386">
        <v>7.8705999999999996</v>
      </c>
      <c r="P191" s="386" t="s">
        <v>238</v>
      </c>
    </row>
    <row r="192" spans="1:16" ht="15" x14ac:dyDescent="0.25">
      <c r="A192" s="389" t="s">
        <v>1051</v>
      </c>
      <c r="B192" s="390"/>
      <c r="C192" s="386"/>
      <c r="D192" s="390"/>
      <c r="E192" s="390"/>
      <c r="F192" s="386">
        <v>5.3560999999999996</v>
      </c>
      <c r="G192" s="391">
        <v>5.3361000000000001</v>
      </c>
      <c r="H192" s="391">
        <v>5.0762</v>
      </c>
      <c r="I192" s="391">
        <v>5.0834000000000001</v>
      </c>
      <c r="J192" s="391">
        <v>5.5763999999999996</v>
      </c>
      <c r="K192" s="391">
        <v>6.3395000000000001</v>
      </c>
      <c r="L192" s="391">
        <v>6.9607000000000001</v>
      </c>
      <c r="M192" s="391">
        <v>7.3769</v>
      </c>
      <c r="N192" s="391">
        <v>7.9017999999999997</v>
      </c>
      <c r="O192" s="386">
        <v>8.1549999999999994</v>
      </c>
      <c r="P192" s="386" t="s">
        <v>238</v>
      </c>
    </row>
    <row r="193" spans="1:16" ht="15" x14ac:dyDescent="0.25">
      <c r="A193" s="389" t="s">
        <v>1052</v>
      </c>
      <c r="B193" s="390"/>
      <c r="C193" s="386"/>
      <c r="D193" s="390"/>
      <c r="E193" s="390"/>
      <c r="F193" s="386">
        <v>5.4118000000000004</v>
      </c>
      <c r="G193" s="391">
        <v>5.3367000000000004</v>
      </c>
      <c r="H193" s="391">
        <v>4.9920999999999998</v>
      </c>
      <c r="I193" s="391">
        <v>5.0384000000000002</v>
      </c>
      <c r="J193" s="391">
        <v>5.5101000000000004</v>
      </c>
      <c r="K193" s="391">
        <v>6.2507000000000001</v>
      </c>
      <c r="L193" s="391">
        <v>6.8334000000000001</v>
      </c>
      <c r="M193" s="391">
        <v>7.2577999999999996</v>
      </c>
      <c r="N193" s="391">
        <v>7.8089000000000004</v>
      </c>
      <c r="O193" s="386">
        <v>8.0845000000000002</v>
      </c>
      <c r="P193" s="386" t="s">
        <v>238</v>
      </c>
    </row>
    <row r="194" spans="1:16" ht="15" x14ac:dyDescent="0.25">
      <c r="A194" s="389" t="s">
        <v>1053</v>
      </c>
      <c r="B194" s="390"/>
      <c r="C194" s="386"/>
      <c r="D194" s="390"/>
      <c r="E194" s="390"/>
      <c r="F194" s="386">
        <v>4.8204000000000002</v>
      </c>
      <c r="G194" s="391">
        <v>5.33</v>
      </c>
      <c r="H194" s="391">
        <v>5.8914</v>
      </c>
      <c r="I194" s="391">
        <v>5.5214999999999996</v>
      </c>
      <c r="J194" s="391">
        <v>6.2241999999999997</v>
      </c>
      <c r="K194" s="391">
        <v>7.2084999999999999</v>
      </c>
      <c r="L194" s="391">
        <v>8.2085000000000008</v>
      </c>
      <c r="M194" s="391">
        <v>8.5442999999999998</v>
      </c>
      <c r="N194" s="391">
        <v>8.8150999999999993</v>
      </c>
      <c r="O194" s="386">
        <v>8.8478999999999992</v>
      </c>
      <c r="P194" s="386" t="s">
        <v>238</v>
      </c>
    </row>
    <row r="195" spans="1:16" ht="15" x14ac:dyDescent="0.25">
      <c r="A195" s="389" t="s">
        <v>1054</v>
      </c>
      <c r="B195" s="390"/>
      <c r="C195" s="386"/>
      <c r="D195" s="390"/>
      <c r="E195" s="390"/>
      <c r="F195" s="386">
        <v>6.4184000000000001</v>
      </c>
      <c r="G195" s="391">
        <v>5.4810999999999996</v>
      </c>
      <c r="H195" s="391">
        <v>5.7469000000000001</v>
      </c>
      <c r="I195" s="391">
        <v>5.7125000000000004</v>
      </c>
      <c r="J195" s="391">
        <v>6.2835000000000001</v>
      </c>
      <c r="K195" s="391">
        <v>6.8998999999999997</v>
      </c>
      <c r="L195" s="391">
        <v>7.4043999999999999</v>
      </c>
      <c r="M195" s="391">
        <v>7.9638999999999998</v>
      </c>
      <c r="N195" s="391">
        <v>8.4788999999999994</v>
      </c>
      <c r="O195" s="386">
        <v>8.5347000000000008</v>
      </c>
      <c r="P195" s="386" t="s">
        <v>238</v>
      </c>
    </row>
    <row r="196" spans="1:16" ht="15" x14ac:dyDescent="0.25">
      <c r="A196" s="389" t="s">
        <v>1055</v>
      </c>
      <c r="B196" s="390"/>
      <c r="C196" s="386"/>
      <c r="D196" s="390"/>
      <c r="E196" s="390"/>
      <c r="F196" s="386">
        <v>6.4469000000000003</v>
      </c>
      <c r="G196" s="391">
        <v>5.0995999999999997</v>
      </c>
      <c r="H196" s="391">
        <v>5.3079000000000001</v>
      </c>
      <c r="I196" s="391">
        <v>4.9855999999999998</v>
      </c>
      <c r="J196" s="391">
        <v>5.5994000000000002</v>
      </c>
      <c r="K196" s="391">
        <v>6.0997000000000003</v>
      </c>
      <c r="L196" s="391">
        <v>6.5156000000000001</v>
      </c>
      <c r="M196" s="391">
        <v>7.0854999999999997</v>
      </c>
      <c r="N196" s="391">
        <v>7.7747000000000002</v>
      </c>
      <c r="O196" s="386">
        <v>7.8533999999999997</v>
      </c>
      <c r="P196" s="386" t="s">
        <v>238</v>
      </c>
    </row>
    <row r="197" spans="1:16" ht="15" x14ac:dyDescent="0.25">
      <c r="A197" s="389" t="s">
        <v>1056</v>
      </c>
      <c r="B197" s="390"/>
      <c r="C197" s="386"/>
      <c r="D197" s="390"/>
      <c r="E197" s="390"/>
      <c r="F197" s="386">
        <v>6.3276000000000003</v>
      </c>
      <c r="G197" s="391">
        <v>6.6912000000000003</v>
      </c>
      <c r="H197" s="391">
        <v>7.1395999999999997</v>
      </c>
      <c r="I197" s="391">
        <v>8.0283999999999995</v>
      </c>
      <c r="J197" s="391">
        <v>8.5259999999999998</v>
      </c>
      <c r="K197" s="391">
        <v>9.5259999999999998</v>
      </c>
      <c r="L197" s="391">
        <v>10.3255</v>
      </c>
      <c r="M197" s="391">
        <v>10.8276</v>
      </c>
      <c r="N197" s="391">
        <v>10.7758</v>
      </c>
      <c r="O197" s="386">
        <v>10.7874</v>
      </c>
      <c r="P197" s="386" t="s">
        <v>238</v>
      </c>
    </row>
    <row r="198" spans="1:16" ht="15" x14ac:dyDescent="0.25">
      <c r="A198" s="389" t="s">
        <v>1057</v>
      </c>
      <c r="B198" s="390"/>
      <c r="C198" s="386"/>
      <c r="D198" s="390"/>
      <c r="E198" s="390"/>
      <c r="F198" s="386">
        <v>4.0743</v>
      </c>
      <c r="G198" s="391">
        <v>3.9434999999999998</v>
      </c>
      <c r="H198" s="391">
        <v>4.3577000000000004</v>
      </c>
      <c r="I198" s="391">
        <v>4.7058</v>
      </c>
      <c r="J198" s="391">
        <v>5.0662000000000003</v>
      </c>
      <c r="K198" s="391">
        <v>4.6752000000000002</v>
      </c>
      <c r="L198" s="391">
        <v>5.4668999999999999</v>
      </c>
      <c r="M198" s="391">
        <v>5.8864999999999998</v>
      </c>
      <c r="N198" s="391">
        <v>6.5708000000000002</v>
      </c>
      <c r="O198" s="386">
        <v>6.0419</v>
      </c>
      <c r="P198" s="386" t="s">
        <v>238</v>
      </c>
    </row>
    <row r="199" spans="1:16" ht="15" x14ac:dyDescent="0.25">
      <c r="A199" s="389" t="s">
        <v>1058</v>
      </c>
      <c r="B199" s="390"/>
      <c r="C199" s="386"/>
      <c r="D199" s="390"/>
      <c r="E199" s="390"/>
      <c r="F199" s="386">
        <v>4.2112999999999996</v>
      </c>
      <c r="G199" s="391">
        <v>3.9382999999999999</v>
      </c>
      <c r="H199" s="391">
        <v>4.2918000000000003</v>
      </c>
      <c r="I199" s="391">
        <v>4.6127000000000002</v>
      </c>
      <c r="J199" s="391">
        <v>4.9076000000000004</v>
      </c>
      <c r="K199" s="391">
        <v>4.3864000000000001</v>
      </c>
      <c r="L199" s="391">
        <v>5.1609999999999996</v>
      </c>
      <c r="M199" s="391">
        <v>5.5530999999999997</v>
      </c>
      <c r="N199" s="391">
        <v>6.2095000000000002</v>
      </c>
      <c r="O199" s="386">
        <v>5.6703000000000001</v>
      </c>
      <c r="P199" s="386" t="s">
        <v>238</v>
      </c>
    </row>
    <row r="200" spans="1:16" ht="15" x14ac:dyDescent="0.25">
      <c r="A200" s="389" t="s">
        <v>1059</v>
      </c>
      <c r="B200" s="390"/>
      <c r="C200" s="386"/>
      <c r="D200" s="390"/>
      <c r="E200" s="390"/>
      <c r="F200" s="386">
        <v>3.1629</v>
      </c>
      <c r="G200" s="391">
        <v>3.9782999999999999</v>
      </c>
      <c r="H200" s="391">
        <v>4.7960000000000003</v>
      </c>
      <c r="I200" s="391">
        <v>5.3240999999999996</v>
      </c>
      <c r="J200" s="391">
        <v>6.1359000000000004</v>
      </c>
      <c r="K200" s="391">
        <v>7.1359000000000004</v>
      </c>
      <c r="L200" s="391">
        <v>8.1004000000000005</v>
      </c>
      <c r="M200" s="391">
        <v>8.7676999999999996</v>
      </c>
      <c r="N200" s="391">
        <v>9.6951000000000001</v>
      </c>
      <c r="O200" s="386">
        <v>9.2408000000000001</v>
      </c>
      <c r="P200" s="386" t="s">
        <v>238</v>
      </c>
    </row>
    <row r="201" spans="1:16" ht="15" x14ac:dyDescent="0.25">
      <c r="A201" s="389" t="s">
        <v>1060</v>
      </c>
      <c r="B201" s="390"/>
      <c r="C201" s="386"/>
      <c r="D201" s="390"/>
      <c r="E201" s="390"/>
      <c r="F201" s="386">
        <v>4.6162999999999998</v>
      </c>
      <c r="G201" s="391">
        <v>4.8228</v>
      </c>
      <c r="H201" s="391">
        <v>5.8228</v>
      </c>
      <c r="I201" s="391">
        <v>5.7329999999999997</v>
      </c>
      <c r="J201" s="391">
        <v>6.2095000000000002</v>
      </c>
      <c r="K201" s="391">
        <v>6.5982000000000003</v>
      </c>
      <c r="L201" s="391">
        <v>7.4363999999999999</v>
      </c>
      <c r="M201" s="391">
        <v>7.6376999999999997</v>
      </c>
      <c r="N201" s="391">
        <v>6.4859</v>
      </c>
      <c r="O201" s="386">
        <v>6.1112000000000002</v>
      </c>
      <c r="P201" s="386" t="s">
        <v>238</v>
      </c>
    </row>
    <row r="202" spans="1:16" ht="15" x14ac:dyDescent="0.25">
      <c r="A202" s="389" t="s">
        <v>1061</v>
      </c>
      <c r="B202" s="390"/>
      <c r="C202" s="386"/>
      <c r="D202" s="390"/>
      <c r="E202" s="390"/>
      <c r="F202" s="386">
        <v>4.6162999999999998</v>
      </c>
      <c r="G202" s="391">
        <v>4.8228</v>
      </c>
      <c r="H202" s="391">
        <v>5.8228</v>
      </c>
      <c r="I202" s="391">
        <v>5.7329999999999997</v>
      </c>
      <c r="J202" s="391">
        <v>6.2095000000000002</v>
      </c>
      <c r="K202" s="391">
        <v>6.5982000000000003</v>
      </c>
      <c r="L202" s="391">
        <v>7.4363999999999999</v>
      </c>
      <c r="M202" s="391">
        <v>7.6376999999999997</v>
      </c>
      <c r="N202" s="391">
        <v>6.4859</v>
      </c>
      <c r="O202" s="386">
        <v>6.1112000000000002</v>
      </c>
      <c r="P202" s="386" t="s">
        <v>238</v>
      </c>
    </row>
    <row r="203" spans="1:16" ht="15" x14ac:dyDescent="0.25">
      <c r="A203" s="389" t="s">
        <v>1062</v>
      </c>
      <c r="B203" s="390"/>
      <c r="C203" s="386"/>
      <c r="D203" s="390"/>
      <c r="E203" s="390"/>
      <c r="F203" s="386">
        <v>3.1389</v>
      </c>
      <c r="G203" s="391">
        <v>3.0912000000000002</v>
      </c>
      <c r="H203" s="391">
        <v>3.7726000000000002</v>
      </c>
      <c r="I203" s="391">
        <v>4.2302999999999997</v>
      </c>
      <c r="J203" s="391">
        <v>5.1181000000000001</v>
      </c>
      <c r="K203" s="391">
        <v>3.5084</v>
      </c>
      <c r="L203" s="391">
        <v>4.4322999999999997</v>
      </c>
      <c r="M203" s="391">
        <v>4.9095000000000004</v>
      </c>
      <c r="N203" s="391">
        <v>5.7182000000000004</v>
      </c>
      <c r="O203" s="386">
        <v>5.8491999999999997</v>
      </c>
      <c r="P203" s="386" t="s">
        <v>238</v>
      </c>
    </row>
    <row r="204" spans="1:16" ht="15" x14ac:dyDescent="0.25">
      <c r="A204" s="389" t="s">
        <v>1063</v>
      </c>
      <c r="B204" s="390"/>
      <c r="C204" s="386"/>
      <c r="D204" s="390"/>
      <c r="E204" s="390"/>
      <c r="F204" s="386">
        <v>3.1875</v>
      </c>
      <c r="G204" s="391">
        <v>2.7595999999999998</v>
      </c>
      <c r="H204" s="391">
        <v>3.3571</v>
      </c>
      <c r="I204" s="391">
        <v>3.7461000000000002</v>
      </c>
      <c r="J204" s="391">
        <v>4.6531000000000002</v>
      </c>
      <c r="K204" s="391">
        <v>2.7723</v>
      </c>
      <c r="L204" s="391">
        <v>3.7014</v>
      </c>
      <c r="M204" s="391">
        <v>4.1741999999999999</v>
      </c>
      <c r="N204" s="391">
        <v>4.9673999999999996</v>
      </c>
      <c r="O204" s="386">
        <v>5.1668000000000003</v>
      </c>
      <c r="P204" s="386" t="s">
        <v>238</v>
      </c>
    </row>
    <row r="205" spans="1:16" ht="15" x14ac:dyDescent="0.25">
      <c r="A205" s="389" t="s">
        <v>1064</v>
      </c>
      <c r="B205" s="390"/>
      <c r="C205" s="386"/>
      <c r="D205" s="390"/>
      <c r="E205" s="390"/>
      <c r="F205" s="386">
        <v>3.0085000000000002</v>
      </c>
      <c r="G205" s="391">
        <v>3.9861</v>
      </c>
      <c r="H205" s="391">
        <v>4.8945999999999996</v>
      </c>
      <c r="I205" s="391">
        <v>5.5368000000000004</v>
      </c>
      <c r="J205" s="391">
        <v>6.3727</v>
      </c>
      <c r="K205" s="391">
        <v>7.3727</v>
      </c>
      <c r="L205" s="391">
        <v>8.3406000000000002</v>
      </c>
      <c r="M205" s="391">
        <v>8.8798999999999992</v>
      </c>
      <c r="N205" s="391">
        <v>9.7745999999999995</v>
      </c>
      <c r="O205" s="386">
        <v>9.5132999999999992</v>
      </c>
      <c r="P205" s="386" t="s">
        <v>238</v>
      </c>
    </row>
    <row r="206" spans="1:16" ht="15" x14ac:dyDescent="0.25">
      <c r="A206" s="389" t="s">
        <v>1065</v>
      </c>
      <c r="B206" s="390"/>
      <c r="C206" s="386"/>
      <c r="D206" s="390"/>
      <c r="E206" s="390"/>
      <c r="F206" s="386">
        <v>4.7998000000000003</v>
      </c>
      <c r="G206" s="391">
        <v>4.3514999999999997</v>
      </c>
      <c r="H206" s="391">
        <v>4.2830000000000004</v>
      </c>
      <c r="I206" s="391">
        <v>4.4429999999999996</v>
      </c>
      <c r="J206" s="391">
        <v>4.0369999999999999</v>
      </c>
      <c r="K206" s="391">
        <v>4.5522999999999998</v>
      </c>
      <c r="L206" s="391">
        <v>5.5183</v>
      </c>
      <c r="M206" s="391">
        <v>5.1970999999999998</v>
      </c>
      <c r="N206" s="391">
        <v>5.7256999999999998</v>
      </c>
      <c r="O206" s="386">
        <v>5.2740999999999998</v>
      </c>
      <c r="P206" s="386" t="s">
        <v>238</v>
      </c>
    </row>
    <row r="207" spans="1:16" ht="15" x14ac:dyDescent="0.25">
      <c r="A207" s="389" t="s">
        <v>1066</v>
      </c>
      <c r="B207" s="390"/>
      <c r="C207" s="386"/>
      <c r="D207" s="390"/>
      <c r="E207" s="390"/>
      <c r="F207" s="386">
        <v>4.7998000000000003</v>
      </c>
      <c r="G207" s="391">
        <v>4.3514999999999997</v>
      </c>
      <c r="H207" s="391">
        <v>4.2830000000000004</v>
      </c>
      <c r="I207" s="391">
        <v>4.4429999999999996</v>
      </c>
      <c r="J207" s="391">
        <v>4.0369999999999999</v>
      </c>
      <c r="K207" s="391">
        <v>4.5522999999999998</v>
      </c>
      <c r="L207" s="391">
        <v>5.5183</v>
      </c>
      <c r="M207" s="391">
        <v>5.1970999999999998</v>
      </c>
      <c r="N207" s="391">
        <v>5.7256999999999998</v>
      </c>
      <c r="O207" s="386">
        <v>5.319</v>
      </c>
      <c r="P207" s="386" t="s">
        <v>238</v>
      </c>
    </row>
    <row r="208" spans="1:16" ht="15" x14ac:dyDescent="0.25">
      <c r="A208" s="389" t="s">
        <v>1067</v>
      </c>
      <c r="B208" s="390"/>
      <c r="C208" s="386"/>
      <c r="D208" s="390"/>
      <c r="E208" s="390"/>
      <c r="F208" s="386">
        <v>4.4507000000000003</v>
      </c>
      <c r="G208" s="391">
        <v>4.2549999999999999</v>
      </c>
      <c r="H208" s="391">
        <v>4.4722</v>
      </c>
      <c r="I208" s="391">
        <v>4.8852000000000002</v>
      </c>
      <c r="J208" s="391">
        <v>5.0324</v>
      </c>
      <c r="K208" s="391">
        <v>5.6562000000000001</v>
      </c>
      <c r="L208" s="391">
        <v>6.2485999999999997</v>
      </c>
      <c r="M208" s="391">
        <v>6.8498000000000001</v>
      </c>
      <c r="N208" s="391">
        <v>7.8287000000000004</v>
      </c>
      <c r="O208" s="386">
        <v>6.492</v>
      </c>
      <c r="P208" s="386" t="s">
        <v>238</v>
      </c>
    </row>
    <row r="209" spans="1:16" ht="15" x14ac:dyDescent="0.25">
      <c r="A209" s="389" t="s">
        <v>1068</v>
      </c>
      <c r="B209" s="390"/>
      <c r="C209" s="386"/>
      <c r="D209" s="390"/>
      <c r="E209" s="390"/>
      <c r="F209" s="386">
        <v>4.5449000000000002</v>
      </c>
      <c r="G209" s="391">
        <v>4.2847</v>
      </c>
      <c r="H209" s="391">
        <v>4.46</v>
      </c>
      <c r="I209" s="391">
        <v>4.8856000000000002</v>
      </c>
      <c r="J209" s="391">
        <v>4.9713000000000003</v>
      </c>
      <c r="K209" s="391">
        <v>5.5579000000000001</v>
      </c>
      <c r="L209" s="391">
        <v>6.1147999999999998</v>
      </c>
      <c r="M209" s="391">
        <v>6.6836000000000002</v>
      </c>
      <c r="N209" s="391">
        <v>7.6608999999999998</v>
      </c>
      <c r="O209" s="386">
        <v>6.2458</v>
      </c>
      <c r="P209" s="386" t="s">
        <v>238</v>
      </c>
    </row>
    <row r="210" spans="1:16" ht="15" x14ac:dyDescent="0.25">
      <c r="A210" s="389" t="s">
        <v>1069</v>
      </c>
      <c r="B210" s="390"/>
      <c r="C210" s="386"/>
      <c r="D210" s="390"/>
      <c r="E210" s="390"/>
      <c r="F210" s="386">
        <v>3.4944999999999999</v>
      </c>
      <c r="G210" s="391">
        <v>3.9621</v>
      </c>
      <c r="H210" s="391">
        <v>4.5919999999999996</v>
      </c>
      <c r="I210" s="391">
        <v>4.8818999999999999</v>
      </c>
      <c r="J210" s="391">
        <v>5.6436000000000002</v>
      </c>
      <c r="K210" s="391">
        <v>6.6436000000000002</v>
      </c>
      <c r="L210" s="391">
        <v>7.6021999999999998</v>
      </c>
      <c r="M210" s="391">
        <v>8.5335999999999999</v>
      </c>
      <c r="N210" s="391">
        <v>9.5291999999999994</v>
      </c>
      <c r="O210" s="386">
        <v>9.0000999999999998</v>
      </c>
      <c r="P210" s="386" t="s">
        <v>238</v>
      </c>
    </row>
    <row r="211" spans="1:16" ht="15" x14ac:dyDescent="0.25">
      <c r="A211" s="389" t="s">
        <v>1070</v>
      </c>
      <c r="B211" s="390"/>
      <c r="C211" s="386"/>
      <c r="D211" s="390"/>
      <c r="E211" s="390"/>
      <c r="F211" s="386">
        <v>5.2206999999999999</v>
      </c>
      <c r="G211" s="391">
        <v>5.4561999999999999</v>
      </c>
      <c r="H211" s="391">
        <v>5.6310000000000002</v>
      </c>
      <c r="I211" s="391">
        <v>5.7252000000000001</v>
      </c>
      <c r="J211" s="391">
        <v>6.1256000000000004</v>
      </c>
      <c r="K211" s="391">
        <v>6.5</v>
      </c>
      <c r="L211" s="391">
        <v>7.0049999999999999</v>
      </c>
      <c r="M211" s="391">
        <v>7.4356</v>
      </c>
      <c r="N211" s="391">
        <v>6.9673999999999996</v>
      </c>
      <c r="O211" s="386">
        <v>7.0327999999999999</v>
      </c>
      <c r="P211" s="386" t="s">
        <v>238</v>
      </c>
    </row>
    <row r="212" spans="1:16" ht="15" x14ac:dyDescent="0.25">
      <c r="A212" s="389" t="s">
        <v>1071</v>
      </c>
      <c r="B212" s="390"/>
      <c r="C212" s="386"/>
      <c r="D212" s="390"/>
      <c r="E212" s="390"/>
      <c r="F212" s="386">
        <v>5.1162000000000001</v>
      </c>
      <c r="G212" s="391">
        <v>5.3452000000000002</v>
      </c>
      <c r="H212" s="391">
        <v>5.5327999999999999</v>
      </c>
      <c r="I212" s="391">
        <v>5.6306000000000003</v>
      </c>
      <c r="J212" s="391">
        <v>6.0313999999999997</v>
      </c>
      <c r="K212" s="391">
        <v>6.4177</v>
      </c>
      <c r="L212" s="391">
        <v>6.9080000000000004</v>
      </c>
      <c r="M212" s="391">
        <v>7.3471000000000002</v>
      </c>
      <c r="N212" s="391">
        <v>6.9497</v>
      </c>
      <c r="O212" s="386">
        <v>7.0247000000000002</v>
      </c>
      <c r="P212" s="386" t="s">
        <v>238</v>
      </c>
    </row>
    <row r="213" spans="1:16" ht="15" x14ac:dyDescent="0.25">
      <c r="A213" s="389" t="s">
        <v>1072</v>
      </c>
      <c r="B213" s="390"/>
      <c r="C213" s="386"/>
      <c r="D213" s="390"/>
      <c r="E213" s="390"/>
      <c r="F213" s="386">
        <v>7.9279999999999999</v>
      </c>
      <c r="G213" s="391">
        <v>8.3583999999999996</v>
      </c>
      <c r="H213" s="391">
        <v>8.2125000000000004</v>
      </c>
      <c r="I213" s="391">
        <v>8.2266999999999992</v>
      </c>
      <c r="J213" s="391">
        <v>8.6088000000000005</v>
      </c>
      <c r="K213" s="391">
        <v>8.6911000000000005</v>
      </c>
      <c r="L213" s="391">
        <v>9.6306999999999992</v>
      </c>
      <c r="M213" s="391">
        <v>9.8843999999999994</v>
      </c>
      <c r="N213" s="391">
        <v>7.4309000000000003</v>
      </c>
      <c r="O213" s="386">
        <v>7.2466999999999997</v>
      </c>
      <c r="P213" s="386" t="s">
        <v>238</v>
      </c>
    </row>
    <row r="214" spans="1:16" ht="15" x14ac:dyDescent="0.25">
      <c r="A214" s="389" t="s">
        <v>1073</v>
      </c>
      <c r="B214" s="390"/>
      <c r="C214" s="386"/>
      <c r="D214" s="390"/>
      <c r="E214" s="390"/>
      <c r="F214" s="386">
        <v>5.8692000000000002</v>
      </c>
      <c r="G214" s="391">
        <v>6.3956</v>
      </c>
      <c r="H214" s="391">
        <v>6.4713000000000003</v>
      </c>
      <c r="I214" s="391">
        <v>6.1605999999999996</v>
      </c>
      <c r="J214" s="391">
        <v>6.5148999999999999</v>
      </c>
      <c r="K214" s="391">
        <v>7.4782999999999999</v>
      </c>
      <c r="L214" s="391">
        <v>7.7206000000000001</v>
      </c>
      <c r="M214" s="391">
        <v>8.2324999999999999</v>
      </c>
      <c r="N214" s="391">
        <v>8.0790000000000006</v>
      </c>
      <c r="O214" s="386">
        <v>8.4197000000000006</v>
      </c>
      <c r="P214" s="386" t="s">
        <v>238</v>
      </c>
    </row>
    <row r="215" spans="1:16" ht="15" x14ac:dyDescent="0.25">
      <c r="A215" s="389" t="s">
        <v>1074</v>
      </c>
      <c r="B215" s="390"/>
      <c r="C215" s="386"/>
      <c r="D215" s="390"/>
      <c r="E215" s="390"/>
      <c r="F215" s="386">
        <v>5.8505000000000003</v>
      </c>
      <c r="G215" s="391">
        <v>6.3743999999999996</v>
      </c>
      <c r="H215" s="391">
        <v>6.4455</v>
      </c>
      <c r="I215" s="391">
        <v>6.1285999999999996</v>
      </c>
      <c r="J215" s="391">
        <v>6.5418000000000003</v>
      </c>
      <c r="K215" s="391">
        <v>7.5049999999999999</v>
      </c>
      <c r="L215" s="391">
        <v>7.7431000000000001</v>
      </c>
      <c r="M215" s="391">
        <v>8.2515999999999998</v>
      </c>
      <c r="N215" s="391">
        <v>8.1527999999999992</v>
      </c>
      <c r="O215" s="386">
        <v>8.4863</v>
      </c>
      <c r="P215" s="386" t="s">
        <v>238</v>
      </c>
    </row>
    <row r="216" spans="1:16" ht="15" x14ac:dyDescent="0.25">
      <c r="A216" s="389" t="s">
        <v>1075</v>
      </c>
      <c r="B216" s="390"/>
      <c r="C216" s="386"/>
      <c r="D216" s="390"/>
      <c r="E216" s="390"/>
      <c r="F216" s="386">
        <v>9.4428999999999998</v>
      </c>
      <c r="G216" s="391">
        <v>10.4429</v>
      </c>
      <c r="H216" s="391">
        <v>11.4429</v>
      </c>
      <c r="I216" s="391">
        <v>12.4429</v>
      </c>
      <c r="J216" s="391">
        <v>1.2099</v>
      </c>
      <c r="K216" s="391">
        <v>2.2099000000000002</v>
      </c>
      <c r="L216" s="391">
        <v>3.2099000000000002</v>
      </c>
      <c r="M216" s="391">
        <v>4.2099000000000002</v>
      </c>
      <c r="N216" s="391">
        <v>0</v>
      </c>
      <c r="O216" s="386">
        <v>1</v>
      </c>
      <c r="P216" s="386" t="s">
        <v>238</v>
      </c>
    </row>
    <row r="217" spans="1:16" ht="15" x14ac:dyDescent="0.25">
      <c r="A217" s="389" t="s">
        <v>1076</v>
      </c>
      <c r="B217" s="390"/>
      <c r="C217" s="386"/>
      <c r="D217" s="390"/>
      <c r="E217" s="390"/>
      <c r="F217" s="386">
        <v>4.5389999999999997</v>
      </c>
      <c r="G217" s="391">
        <v>4.4481000000000002</v>
      </c>
      <c r="H217" s="391">
        <v>4.7165999999999997</v>
      </c>
      <c r="I217" s="391">
        <v>5.0025000000000004</v>
      </c>
      <c r="J217" s="391">
        <v>5.2180999999999997</v>
      </c>
      <c r="K217" s="391">
        <v>5.6909999999999998</v>
      </c>
      <c r="L217" s="391">
        <v>6.1554000000000002</v>
      </c>
      <c r="M217" s="391">
        <v>6.0913000000000004</v>
      </c>
      <c r="N217" s="391">
        <v>4.7447999999999997</v>
      </c>
      <c r="O217" s="386">
        <v>4.6704999999999997</v>
      </c>
      <c r="P217" s="386" t="s">
        <v>238</v>
      </c>
    </row>
    <row r="218" spans="1:16" ht="15" x14ac:dyDescent="0.25">
      <c r="A218" s="389" t="s">
        <v>1077</v>
      </c>
      <c r="B218" s="390"/>
      <c r="C218" s="386"/>
      <c r="D218" s="390"/>
      <c r="E218" s="390"/>
      <c r="F218" s="386">
        <v>4.2138</v>
      </c>
      <c r="G218" s="391">
        <v>3.9996</v>
      </c>
      <c r="H218" s="391">
        <v>4.2027999999999999</v>
      </c>
      <c r="I218" s="391">
        <v>4.4119000000000002</v>
      </c>
      <c r="J218" s="391">
        <v>4.5922000000000001</v>
      </c>
      <c r="K218" s="391">
        <v>5.1913999999999998</v>
      </c>
      <c r="L218" s="391">
        <v>5.6087999999999996</v>
      </c>
      <c r="M218" s="391">
        <v>5.5412999999999997</v>
      </c>
      <c r="N218" s="391">
        <v>4.2920999999999996</v>
      </c>
      <c r="O218" s="386">
        <v>4.2960000000000003</v>
      </c>
      <c r="P218" s="386" t="s">
        <v>238</v>
      </c>
    </row>
    <row r="219" spans="1:16" ht="15" x14ac:dyDescent="0.25">
      <c r="A219" s="389" t="s">
        <v>1078</v>
      </c>
      <c r="B219" s="390"/>
      <c r="C219" s="386"/>
      <c r="D219" s="390"/>
      <c r="E219" s="390"/>
      <c r="F219" s="386">
        <v>7.2195999999999998</v>
      </c>
      <c r="G219" s="391">
        <v>8.1849000000000007</v>
      </c>
      <c r="H219" s="391">
        <v>9.0212000000000003</v>
      </c>
      <c r="I219" s="391">
        <v>10.0212</v>
      </c>
      <c r="J219" s="391">
        <v>10.5846</v>
      </c>
      <c r="K219" s="391">
        <v>9.9879999999999995</v>
      </c>
      <c r="L219" s="391">
        <v>10.9634</v>
      </c>
      <c r="M219" s="391">
        <v>11.1</v>
      </c>
      <c r="N219" s="391">
        <v>9.1638000000000002</v>
      </c>
      <c r="O219" s="386">
        <v>8.3353000000000002</v>
      </c>
      <c r="P219" s="386" t="s">
        <v>238</v>
      </c>
    </row>
    <row r="220" spans="1:16" ht="15" x14ac:dyDescent="0.25">
      <c r="A220" s="389" t="s">
        <v>1079</v>
      </c>
      <c r="B220" s="390"/>
      <c r="C220" s="386"/>
      <c r="D220" s="390"/>
      <c r="E220" s="390"/>
      <c r="F220" s="386">
        <v>3.3986000000000001</v>
      </c>
      <c r="G220" s="391">
        <v>3.4826999999999999</v>
      </c>
      <c r="H220" s="391">
        <v>3.9998999999999998</v>
      </c>
      <c r="I220" s="391">
        <v>4.1784999999999997</v>
      </c>
      <c r="J220" s="391">
        <v>4.8013000000000003</v>
      </c>
      <c r="K220" s="391">
        <v>5.0388999999999999</v>
      </c>
      <c r="L220" s="391">
        <v>5.5453999999999999</v>
      </c>
      <c r="M220" s="391">
        <v>5.7991000000000001</v>
      </c>
      <c r="N220" s="391">
        <v>5.2502000000000004</v>
      </c>
      <c r="O220" s="386">
        <v>5.367</v>
      </c>
      <c r="P220" s="386" t="s">
        <v>238</v>
      </c>
    </row>
    <row r="221" spans="1:16" ht="15" x14ac:dyDescent="0.25">
      <c r="A221" s="389" t="s">
        <v>1080</v>
      </c>
      <c r="B221" s="390"/>
      <c r="C221" s="386"/>
      <c r="D221" s="390"/>
      <c r="E221" s="390"/>
      <c r="F221" s="386">
        <v>3.2121</v>
      </c>
      <c r="G221" s="391">
        <v>3.3538000000000001</v>
      </c>
      <c r="H221" s="391">
        <v>3.851</v>
      </c>
      <c r="I221" s="391">
        <v>4.1619000000000002</v>
      </c>
      <c r="J221" s="391">
        <v>4.7979000000000003</v>
      </c>
      <c r="K221" s="391">
        <v>5.0011999999999999</v>
      </c>
      <c r="L221" s="391">
        <v>5.4970999999999997</v>
      </c>
      <c r="M221" s="391">
        <v>5.7371999999999996</v>
      </c>
      <c r="N221" s="391">
        <v>5.2404000000000002</v>
      </c>
      <c r="O221" s="386">
        <v>5.3506999999999998</v>
      </c>
      <c r="P221" s="386" t="s">
        <v>238</v>
      </c>
    </row>
    <row r="222" spans="1:16" ht="15" x14ac:dyDescent="0.25">
      <c r="A222" s="389" t="s">
        <v>1081</v>
      </c>
      <c r="B222" s="390"/>
      <c r="C222" s="386"/>
      <c r="D222" s="390"/>
      <c r="E222" s="390"/>
      <c r="F222" s="386">
        <v>7.4161000000000001</v>
      </c>
      <c r="G222" s="391">
        <v>6.3548999999999998</v>
      </c>
      <c r="H222" s="391">
        <v>7.3548999999999998</v>
      </c>
      <c r="I222" s="391">
        <v>4.5517000000000003</v>
      </c>
      <c r="J222" s="391">
        <v>4.8776999999999999</v>
      </c>
      <c r="K222" s="391">
        <v>5.8776999999999999</v>
      </c>
      <c r="L222" s="391">
        <v>6.6581000000000001</v>
      </c>
      <c r="M222" s="391">
        <v>7.2751999999999999</v>
      </c>
      <c r="N222" s="391">
        <v>5.4311999999999996</v>
      </c>
      <c r="O222" s="386">
        <v>5.6696999999999997</v>
      </c>
      <c r="P222" s="386" t="s">
        <v>238</v>
      </c>
    </row>
    <row r="223" spans="1:16" ht="15" x14ac:dyDescent="0.25">
      <c r="A223" s="389" t="s">
        <v>1082</v>
      </c>
      <c r="B223" s="390"/>
      <c r="C223" s="386"/>
      <c r="D223" s="390"/>
      <c r="E223" s="390"/>
      <c r="F223" s="386">
        <v>6.2366999999999999</v>
      </c>
      <c r="G223" s="391">
        <v>6.6302000000000003</v>
      </c>
      <c r="H223" s="391">
        <v>6.4935</v>
      </c>
      <c r="I223" s="391">
        <v>6.5448000000000004</v>
      </c>
      <c r="J223" s="391">
        <v>7.1284999999999998</v>
      </c>
      <c r="K223" s="391">
        <v>7.4776999999999996</v>
      </c>
      <c r="L223" s="391">
        <v>8.1974</v>
      </c>
      <c r="M223" s="391">
        <v>9.0421999999999993</v>
      </c>
      <c r="N223" s="391">
        <v>9.0512999999999995</v>
      </c>
      <c r="O223" s="386">
        <v>9.3461999999999996</v>
      </c>
      <c r="P223" s="386" t="s">
        <v>238</v>
      </c>
    </row>
    <row r="224" spans="1:16" ht="15" x14ac:dyDescent="0.25">
      <c r="A224" s="389" t="s">
        <v>1083</v>
      </c>
      <c r="B224" s="390"/>
      <c r="C224" s="386"/>
      <c r="D224" s="390"/>
      <c r="E224" s="390"/>
      <c r="F224" s="386">
        <v>6.1543000000000001</v>
      </c>
      <c r="G224" s="391">
        <v>6.5469999999999997</v>
      </c>
      <c r="H224" s="391">
        <v>6.4897</v>
      </c>
      <c r="I224" s="391">
        <v>6.5392000000000001</v>
      </c>
      <c r="J224" s="391">
        <v>7.1210000000000004</v>
      </c>
      <c r="K224" s="391">
        <v>7.4584000000000001</v>
      </c>
      <c r="L224" s="391">
        <v>8.1727000000000007</v>
      </c>
      <c r="M224" s="391">
        <v>9.0300999999999991</v>
      </c>
      <c r="N224" s="391">
        <v>9.1012000000000004</v>
      </c>
      <c r="O224" s="386">
        <v>9.3855000000000004</v>
      </c>
      <c r="P224" s="386" t="s">
        <v>238</v>
      </c>
    </row>
    <row r="225" spans="1:16" ht="15" x14ac:dyDescent="0.25">
      <c r="A225" s="389" t="s">
        <v>1084</v>
      </c>
      <c r="B225" s="390"/>
      <c r="C225" s="386"/>
      <c r="D225" s="390"/>
      <c r="E225" s="390"/>
      <c r="F225" s="386">
        <v>10.2668</v>
      </c>
      <c r="G225" s="391">
        <v>10.7087</v>
      </c>
      <c r="H225" s="391">
        <v>6.6779000000000002</v>
      </c>
      <c r="I225" s="391">
        <v>6.8186</v>
      </c>
      <c r="J225" s="391">
        <v>7.4999000000000002</v>
      </c>
      <c r="K225" s="391">
        <v>8.4389000000000003</v>
      </c>
      <c r="L225" s="391">
        <v>9.4389000000000003</v>
      </c>
      <c r="M225" s="391">
        <v>9.6498000000000008</v>
      </c>
      <c r="N225" s="391">
        <v>6.5236000000000001</v>
      </c>
      <c r="O225" s="386">
        <v>7.3392999999999997</v>
      </c>
      <c r="P225" s="386" t="s">
        <v>238</v>
      </c>
    </row>
    <row r="226" spans="1:16" ht="15" x14ac:dyDescent="0.25">
      <c r="A226" s="389" t="s">
        <v>1085</v>
      </c>
      <c r="B226" s="390"/>
      <c r="C226" s="386"/>
      <c r="D226" s="390"/>
      <c r="E226" s="390"/>
      <c r="F226" s="386">
        <v>5.1962999999999999</v>
      </c>
      <c r="G226" s="391">
        <v>5.5164</v>
      </c>
      <c r="H226" s="391">
        <v>6.0498000000000003</v>
      </c>
      <c r="I226" s="391">
        <v>6.1688000000000001</v>
      </c>
      <c r="J226" s="391">
        <v>6.1020000000000003</v>
      </c>
      <c r="K226" s="391">
        <v>6.1569000000000003</v>
      </c>
      <c r="L226" s="391">
        <v>6.3833000000000002</v>
      </c>
      <c r="M226" s="391">
        <v>6.7375999999999996</v>
      </c>
      <c r="N226" s="391">
        <v>6.4508999999999999</v>
      </c>
      <c r="O226" s="386">
        <v>5.8796999999999997</v>
      </c>
      <c r="P226" s="386" t="s">
        <v>238</v>
      </c>
    </row>
    <row r="227" spans="1:16" ht="15" x14ac:dyDescent="0.25">
      <c r="A227" s="389" t="s">
        <v>1086</v>
      </c>
      <c r="B227" s="390"/>
      <c r="C227" s="386"/>
      <c r="D227" s="390"/>
      <c r="E227" s="390"/>
      <c r="F227" s="386">
        <v>5.1962999999999999</v>
      </c>
      <c r="G227" s="391">
        <v>5.5164</v>
      </c>
      <c r="H227" s="391">
        <v>6.0498000000000003</v>
      </c>
      <c r="I227" s="391">
        <v>6.1688000000000001</v>
      </c>
      <c r="J227" s="391">
        <v>6.1020000000000003</v>
      </c>
      <c r="K227" s="391">
        <v>6.1569000000000003</v>
      </c>
      <c r="L227" s="391">
        <v>6.3833000000000002</v>
      </c>
      <c r="M227" s="391">
        <v>6.7375999999999996</v>
      </c>
      <c r="N227" s="391">
        <v>6.4508999999999999</v>
      </c>
      <c r="O227" s="386">
        <v>5.8796999999999997</v>
      </c>
      <c r="P227" s="386" t="s">
        <v>238</v>
      </c>
    </row>
    <row r="228" spans="1:16" ht="15" x14ac:dyDescent="0.25">
      <c r="A228" s="389" t="s">
        <v>5830</v>
      </c>
      <c r="B228" s="390"/>
      <c r="C228" s="386"/>
      <c r="D228" s="390"/>
      <c r="E228" s="390"/>
      <c r="F228" s="386">
        <v>6.2217000000000002</v>
      </c>
      <c r="G228" s="391">
        <v>6.2986000000000004</v>
      </c>
      <c r="H228" s="391">
        <v>6.6177000000000001</v>
      </c>
      <c r="I228" s="391">
        <v>6.8930999999999996</v>
      </c>
      <c r="J228" s="391">
        <v>7.1292</v>
      </c>
      <c r="K228" s="391">
        <v>7.4497</v>
      </c>
      <c r="L228" s="391">
        <v>7.806</v>
      </c>
      <c r="M228" s="391">
        <v>8.4702000000000002</v>
      </c>
      <c r="N228" s="391">
        <v>8.6021000000000001</v>
      </c>
      <c r="O228" s="386">
        <v>8.2844999999999995</v>
      </c>
      <c r="P228" s="386" t="s">
        <v>238</v>
      </c>
    </row>
    <row r="229" spans="1:16" ht="15" x14ac:dyDescent="0.25">
      <c r="A229" s="389" t="s">
        <v>5831</v>
      </c>
      <c r="B229" s="390"/>
      <c r="C229" s="386"/>
      <c r="D229" s="390"/>
      <c r="E229" s="390"/>
      <c r="F229" s="386">
        <v>6.2632000000000003</v>
      </c>
      <c r="G229" s="391">
        <v>6.3445</v>
      </c>
      <c r="H229" s="391">
        <v>6.6433999999999997</v>
      </c>
      <c r="I229" s="391">
        <v>6.8810000000000002</v>
      </c>
      <c r="J229" s="391">
        <v>7.1451000000000002</v>
      </c>
      <c r="K229" s="391">
        <v>7.4358000000000004</v>
      </c>
      <c r="L229" s="391">
        <v>7.7920999999999996</v>
      </c>
      <c r="M229" s="391">
        <v>8.4323999999999995</v>
      </c>
      <c r="N229" s="391">
        <v>8.5664999999999996</v>
      </c>
      <c r="O229" s="386">
        <v>8.2478999999999996</v>
      </c>
      <c r="P229" s="386" t="s">
        <v>238</v>
      </c>
    </row>
    <row r="230" spans="1:16" ht="15" x14ac:dyDescent="0.25">
      <c r="A230" s="389" t="s">
        <v>5832</v>
      </c>
      <c r="B230" s="390"/>
      <c r="C230" s="386"/>
      <c r="D230" s="390"/>
      <c r="E230" s="390"/>
      <c r="F230" s="386">
        <v>5.8479999999999999</v>
      </c>
      <c r="G230" s="391">
        <v>5.8845000000000001</v>
      </c>
      <c r="H230" s="391">
        <v>6.3855000000000004</v>
      </c>
      <c r="I230" s="391">
        <v>7.0021000000000004</v>
      </c>
      <c r="J230" s="391">
        <v>6.9850000000000003</v>
      </c>
      <c r="K230" s="391">
        <v>7.5739999999999998</v>
      </c>
      <c r="L230" s="391">
        <v>7.9302999999999999</v>
      </c>
      <c r="M230" s="391">
        <v>8.8087999999999997</v>
      </c>
      <c r="N230" s="391">
        <v>8.9209999999999994</v>
      </c>
      <c r="O230" s="386">
        <v>8.6097999999999999</v>
      </c>
      <c r="P230" s="386" t="s">
        <v>238</v>
      </c>
    </row>
    <row r="231" spans="1:16" ht="15" x14ac:dyDescent="0.25">
      <c r="A231" s="389" t="s">
        <v>5833</v>
      </c>
      <c r="B231" s="390"/>
      <c r="C231" s="386"/>
      <c r="D231" s="390"/>
      <c r="E231" s="390"/>
      <c r="F231" s="386">
        <v>5.9812000000000003</v>
      </c>
      <c r="G231" s="391">
        <v>6.4596999999999998</v>
      </c>
      <c r="H231" s="391">
        <v>6.4292999999999996</v>
      </c>
      <c r="I231" s="391">
        <v>6.67</v>
      </c>
      <c r="J231" s="391">
        <v>6.9269999999999996</v>
      </c>
      <c r="K231" s="391">
        <v>7.0378999999999996</v>
      </c>
      <c r="L231" s="391">
        <v>7.0633999999999997</v>
      </c>
      <c r="M231" s="391">
        <v>7.8733000000000004</v>
      </c>
      <c r="N231" s="391">
        <v>8.3996999999999993</v>
      </c>
      <c r="O231" s="386">
        <v>7.3197999999999999</v>
      </c>
      <c r="P231" s="386" t="s">
        <v>238</v>
      </c>
    </row>
    <row r="232" spans="1:16" ht="15" x14ac:dyDescent="0.25">
      <c r="A232" s="389" t="s">
        <v>5834</v>
      </c>
      <c r="B232" s="390"/>
      <c r="C232" s="386"/>
      <c r="D232" s="390"/>
      <c r="E232" s="390"/>
      <c r="F232" s="386">
        <v>6.0277000000000003</v>
      </c>
      <c r="G232" s="391">
        <v>6.5336999999999996</v>
      </c>
      <c r="H232" s="391">
        <v>6.4985999999999997</v>
      </c>
      <c r="I232" s="391">
        <v>6.7202999999999999</v>
      </c>
      <c r="J232" s="391">
        <v>7.0209999999999999</v>
      </c>
      <c r="K232" s="391">
        <v>7.0913000000000004</v>
      </c>
      <c r="L232" s="391">
        <v>7.0867000000000004</v>
      </c>
      <c r="M232" s="391">
        <v>7.8935000000000004</v>
      </c>
      <c r="N232" s="391">
        <v>8.4511000000000003</v>
      </c>
      <c r="O232" s="386">
        <v>7.3719999999999999</v>
      </c>
      <c r="P232" s="386" t="s">
        <v>238</v>
      </c>
    </row>
    <row r="233" spans="1:16" ht="15" x14ac:dyDescent="0.25">
      <c r="A233" s="389" t="s">
        <v>5835</v>
      </c>
      <c r="B233" s="390"/>
      <c r="C233" s="386"/>
      <c r="D233" s="390"/>
      <c r="E233" s="390"/>
      <c r="F233" s="386">
        <v>4.9074999999999998</v>
      </c>
      <c r="G233" s="391">
        <v>4.8407999999999998</v>
      </c>
      <c r="H233" s="391">
        <v>4.9062000000000001</v>
      </c>
      <c r="I233" s="391">
        <v>5.5601000000000003</v>
      </c>
      <c r="J233" s="391">
        <v>4.8559000000000001</v>
      </c>
      <c r="K233" s="391">
        <v>5.8559000000000001</v>
      </c>
      <c r="L233" s="391">
        <v>6.5490000000000004</v>
      </c>
      <c r="M233" s="391">
        <v>7.4246999999999996</v>
      </c>
      <c r="N233" s="391">
        <v>7.7686999999999999</v>
      </c>
      <c r="O233" s="386">
        <v>6.6806999999999999</v>
      </c>
      <c r="P233" s="386" t="s">
        <v>238</v>
      </c>
    </row>
    <row r="234" spans="1:16" ht="15" x14ac:dyDescent="0.25">
      <c r="A234" s="389" t="s">
        <v>5836</v>
      </c>
      <c r="B234" s="390"/>
      <c r="C234" s="386"/>
      <c r="D234" s="390"/>
      <c r="E234" s="390"/>
      <c r="F234" s="386">
        <v>5.5422000000000002</v>
      </c>
      <c r="G234" s="391">
        <v>5.6372</v>
      </c>
      <c r="H234" s="391">
        <v>5.9962</v>
      </c>
      <c r="I234" s="391">
        <v>6.5145999999999997</v>
      </c>
      <c r="J234" s="391">
        <v>6.6158000000000001</v>
      </c>
      <c r="K234" s="391">
        <v>7.1064999999999996</v>
      </c>
      <c r="L234" s="391">
        <v>7.5757000000000003</v>
      </c>
      <c r="M234" s="391">
        <v>8.2439</v>
      </c>
      <c r="N234" s="391">
        <v>8.3625000000000007</v>
      </c>
      <c r="O234" s="386">
        <v>8.3483999999999998</v>
      </c>
      <c r="P234" s="386" t="s">
        <v>238</v>
      </c>
    </row>
    <row r="235" spans="1:16" ht="15" x14ac:dyDescent="0.25">
      <c r="A235" s="389" t="s">
        <v>5837</v>
      </c>
      <c r="B235" s="390"/>
      <c r="C235" s="386"/>
      <c r="D235" s="390"/>
      <c r="E235" s="390"/>
      <c r="F235" s="386">
        <v>5.4633000000000003</v>
      </c>
      <c r="G235" s="391">
        <v>5.6138000000000003</v>
      </c>
      <c r="H235" s="391">
        <v>5.9649999999999999</v>
      </c>
      <c r="I235" s="391">
        <v>6.4157999999999999</v>
      </c>
      <c r="J235" s="391">
        <v>6.5861000000000001</v>
      </c>
      <c r="K235" s="391">
        <v>7.0682</v>
      </c>
      <c r="L235" s="391">
        <v>7.5094000000000003</v>
      </c>
      <c r="M235" s="391">
        <v>8.1052999999999997</v>
      </c>
      <c r="N235" s="391">
        <v>8.2840000000000007</v>
      </c>
      <c r="O235" s="386">
        <v>8.3071000000000002</v>
      </c>
      <c r="P235" s="386" t="s">
        <v>238</v>
      </c>
    </row>
    <row r="236" spans="1:16" ht="15" x14ac:dyDescent="0.25">
      <c r="A236" s="389" t="s">
        <v>5838</v>
      </c>
      <c r="B236" s="390"/>
      <c r="C236" s="386"/>
      <c r="D236" s="390"/>
      <c r="E236" s="390"/>
      <c r="F236" s="386">
        <v>5.8627000000000002</v>
      </c>
      <c r="G236" s="391">
        <v>5.7333999999999996</v>
      </c>
      <c r="H236" s="391">
        <v>6.1234000000000002</v>
      </c>
      <c r="I236" s="391">
        <v>6.9185999999999996</v>
      </c>
      <c r="J236" s="391">
        <v>6.7374000000000001</v>
      </c>
      <c r="K236" s="391">
        <v>7.2606999999999999</v>
      </c>
      <c r="L236" s="391">
        <v>7.8432000000000004</v>
      </c>
      <c r="M236" s="391">
        <v>8.8042999999999996</v>
      </c>
      <c r="N236" s="391">
        <v>8.6797000000000004</v>
      </c>
      <c r="O236" s="386">
        <v>8.5146999999999995</v>
      </c>
      <c r="P236" s="386" t="s">
        <v>238</v>
      </c>
    </row>
    <row r="237" spans="1:16" ht="15" x14ac:dyDescent="0.25">
      <c r="A237" s="389" t="s">
        <v>5839</v>
      </c>
      <c r="B237" s="390"/>
      <c r="C237" s="386"/>
      <c r="D237" s="390"/>
      <c r="E237" s="390"/>
      <c r="F237" s="386">
        <v>7.2108999999999996</v>
      </c>
      <c r="G237" s="391">
        <v>7.0788000000000002</v>
      </c>
      <c r="H237" s="391">
        <v>7.6599000000000004</v>
      </c>
      <c r="I237" s="391">
        <v>7.7107000000000001</v>
      </c>
      <c r="J237" s="391">
        <v>8.0348000000000006</v>
      </c>
      <c r="K237" s="391">
        <v>8.1616999999999997</v>
      </c>
      <c r="L237" s="391">
        <v>8.6393000000000004</v>
      </c>
      <c r="M237" s="391">
        <v>9.2370000000000001</v>
      </c>
      <c r="N237" s="391">
        <v>8.6257000000000001</v>
      </c>
      <c r="O237" s="386">
        <v>8.4612999999999996</v>
      </c>
      <c r="P237" s="386" t="s">
        <v>238</v>
      </c>
    </row>
    <row r="238" spans="1:16" ht="15" x14ac:dyDescent="0.25">
      <c r="A238" s="389" t="s">
        <v>5840</v>
      </c>
      <c r="B238" s="390"/>
      <c r="C238" s="386"/>
      <c r="D238" s="390"/>
      <c r="E238" s="390"/>
      <c r="F238" s="386">
        <v>7.1778000000000004</v>
      </c>
      <c r="G238" s="391">
        <v>7.0968</v>
      </c>
      <c r="H238" s="391">
        <v>7.6567999999999996</v>
      </c>
      <c r="I238" s="391">
        <v>7.6628999999999996</v>
      </c>
      <c r="J238" s="391">
        <v>7.9532999999999996</v>
      </c>
      <c r="K238" s="391">
        <v>8.0785999999999998</v>
      </c>
      <c r="L238" s="391">
        <v>8.6315000000000008</v>
      </c>
      <c r="M238" s="391">
        <v>9.2342999999999993</v>
      </c>
      <c r="N238" s="391">
        <v>8.6150000000000002</v>
      </c>
      <c r="O238" s="386">
        <v>8.3914000000000009</v>
      </c>
      <c r="P238" s="386" t="s">
        <v>238</v>
      </c>
    </row>
    <row r="239" spans="1:16" ht="15" x14ac:dyDescent="0.25">
      <c r="A239" s="389" t="s">
        <v>5841</v>
      </c>
      <c r="B239" s="390"/>
      <c r="C239" s="386"/>
      <c r="D239" s="390"/>
      <c r="E239" s="390"/>
      <c r="F239" s="386">
        <v>7.8659999999999997</v>
      </c>
      <c r="G239" s="391">
        <v>6.7213000000000003</v>
      </c>
      <c r="H239" s="391">
        <v>7.7213000000000003</v>
      </c>
      <c r="I239" s="391">
        <v>8.6641999999999992</v>
      </c>
      <c r="J239" s="391">
        <v>9.6641999999999992</v>
      </c>
      <c r="K239" s="391">
        <v>9.7929999999999993</v>
      </c>
      <c r="L239" s="391">
        <v>8.7902000000000005</v>
      </c>
      <c r="M239" s="391">
        <v>9.2896999999999998</v>
      </c>
      <c r="N239" s="391">
        <v>8.8350000000000009</v>
      </c>
      <c r="O239" s="386">
        <v>9.8350000000000009</v>
      </c>
      <c r="P239" s="386" t="s">
        <v>238</v>
      </c>
    </row>
    <row r="240" spans="1:16" ht="15" x14ac:dyDescent="0.25">
      <c r="A240" s="389" t="s">
        <v>5842</v>
      </c>
      <c r="B240" s="390"/>
      <c r="C240" s="386"/>
      <c r="D240" s="390"/>
      <c r="E240" s="390"/>
      <c r="F240" s="386">
        <v>5.3718000000000004</v>
      </c>
      <c r="G240" s="391">
        <v>5.4673999999999996</v>
      </c>
      <c r="H240" s="391">
        <v>5.7293000000000003</v>
      </c>
      <c r="I240" s="391">
        <v>6.2192999999999996</v>
      </c>
      <c r="J240" s="391">
        <v>6.3129</v>
      </c>
      <c r="K240" s="391">
        <v>6.9497999999999998</v>
      </c>
      <c r="L240" s="391">
        <v>7.2279999999999998</v>
      </c>
      <c r="M240" s="391">
        <v>7.9779999999999998</v>
      </c>
      <c r="N240" s="391">
        <v>8.7593999999999994</v>
      </c>
      <c r="O240" s="386">
        <v>8.1117000000000008</v>
      </c>
      <c r="P240" s="386" t="s">
        <v>238</v>
      </c>
    </row>
    <row r="241" spans="1:16" ht="15" x14ac:dyDescent="0.25">
      <c r="A241" s="389" t="s">
        <v>5843</v>
      </c>
      <c r="B241" s="390"/>
      <c r="C241" s="386"/>
      <c r="D241" s="390"/>
      <c r="E241" s="390"/>
      <c r="F241" s="386">
        <v>5.4805000000000001</v>
      </c>
      <c r="G241" s="391">
        <v>5.5145999999999997</v>
      </c>
      <c r="H241" s="391">
        <v>5.7276999999999996</v>
      </c>
      <c r="I241" s="391">
        <v>6.2074999999999996</v>
      </c>
      <c r="J241" s="391">
        <v>6.3155000000000001</v>
      </c>
      <c r="K241" s="391">
        <v>6.9177999999999997</v>
      </c>
      <c r="L241" s="391">
        <v>7.2252000000000001</v>
      </c>
      <c r="M241" s="391">
        <v>7.9631999999999996</v>
      </c>
      <c r="N241" s="391">
        <v>8.7687000000000008</v>
      </c>
      <c r="O241" s="386">
        <v>8.1925000000000008</v>
      </c>
      <c r="P241" s="386" t="s">
        <v>238</v>
      </c>
    </row>
    <row r="242" spans="1:16" ht="15" x14ac:dyDescent="0.25">
      <c r="A242" s="389" t="s">
        <v>5844</v>
      </c>
      <c r="B242" s="390"/>
      <c r="C242" s="386"/>
      <c r="D242" s="390"/>
      <c r="E242" s="390"/>
      <c r="F242" s="386">
        <v>4.3265000000000002</v>
      </c>
      <c r="G242" s="391">
        <v>5.0102000000000002</v>
      </c>
      <c r="H242" s="391">
        <v>5.7443999999999997</v>
      </c>
      <c r="I242" s="391">
        <v>6.3369</v>
      </c>
      <c r="J242" s="391">
        <v>6.2869999999999999</v>
      </c>
      <c r="K242" s="391">
        <v>7.2704000000000004</v>
      </c>
      <c r="L242" s="391">
        <v>7.2564000000000002</v>
      </c>
      <c r="M242" s="391">
        <v>8.1264000000000003</v>
      </c>
      <c r="N242" s="391">
        <v>8.6663999999999994</v>
      </c>
      <c r="O242" s="386">
        <v>7.3118999999999996</v>
      </c>
      <c r="P242" s="386" t="s">
        <v>238</v>
      </c>
    </row>
    <row r="243" spans="1:16" ht="15" x14ac:dyDescent="0.25">
      <c r="A243" s="389" t="s">
        <v>5845</v>
      </c>
      <c r="B243" s="390"/>
      <c r="C243" s="386"/>
      <c r="D243" s="390"/>
      <c r="E243" s="390"/>
      <c r="F243" s="386">
        <v>7.2077999999999998</v>
      </c>
      <c r="G243" s="391">
        <v>7.1502999999999997</v>
      </c>
      <c r="H243" s="391">
        <v>7.4930000000000003</v>
      </c>
      <c r="I243" s="391">
        <v>7.4645000000000001</v>
      </c>
      <c r="J243" s="391">
        <v>7.9372999999999996</v>
      </c>
      <c r="K243" s="391">
        <v>8.0546000000000006</v>
      </c>
      <c r="L243" s="391">
        <v>8.4542000000000002</v>
      </c>
      <c r="M243" s="391">
        <v>8.9847999999999999</v>
      </c>
      <c r="N243" s="391">
        <v>8.9527000000000001</v>
      </c>
      <c r="O243" s="386">
        <v>8.9504000000000001</v>
      </c>
      <c r="P243" s="386" t="s">
        <v>238</v>
      </c>
    </row>
    <row r="244" spans="1:16" ht="15" x14ac:dyDescent="0.25">
      <c r="A244" s="389" t="s">
        <v>5846</v>
      </c>
      <c r="B244" s="390"/>
      <c r="C244" s="386"/>
      <c r="D244" s="390"/>
      <c r="E244" s="390"/>
      <c r="F244" s="386">
        <v>7.2236000000000002</v>
      </c>
      <c r="G244" s="391">
        <v>7.1064999999999996</v>
      </c>
      <c r="H244" s="391">
        <v>7.4351000000000003</v>
      </c>
      <c r="I244" s="391">
        <v>7.4372999999999996</v>
      </c>
      <c r="J244" s="391">
        <v>7.9111000000000002</v>
      </c>
      <c r="K244" s="391">
        <v>8.0085999999999995</v>
      </c>
      <c r="L244" s="391">
        <v>8.3927999999999994</v>
      </c>
      <c r="M244" s="391">
        <v>8.9086999999999996</v>
      </c>
      <c r="N244" s="391">
        <v>8.7804000000000002</v>
      </c>
      <c r="O244" s="386">
        <v>8.7506000000000004</v>
      </c>
      <c r="P244" s="386" t="s">
        <v>238</v>
      </c>
    </row>
    <row r="245" spans="1:16" ht="15" x14ac:dyDescent="0.25">
      <c r="A245" s="389" t="s">
        <v>5847</v>
      </c>
      <c r="B245" s="390"/>
      <c r="C245" s="386"/>
      <c r="D245" s="390"/>
      <c r="E245" s="390"/>
      <c r="F245" s="386">
        <v>6.944</v>
      </c>
      <c r="G245" s="391">
        <v>7.8849</v>
      </c>
      <c r="H245" s="391">
        <v>8.4682999999999993</v>
      </c>
      <c r="I245" s="391">
        <v>7.9181999999999997</v>
      </c>
      <c r="J245" s="391">
        <v>8.3703000000000003</v>
      </c>
      <c r="K245" s="391">
        <v>8.8140000000000001</v>
      </c>
      <c r="L245" s="391">
        <v>9.4694000000000003</v>
      </c>
      <c r="M245" s="391">
        <v>10.242699999999999</v>
      </c>
      <c r="N245" s="391">
        <v>14.208600000000001</v>
      </c>
      <c r="O245" s="386">
        <v>15.028700000000001</v>
      </c>
      <c r="P245" s="386" t="s">
        <v>238</v>
      </c>
    </row>
    <row r="246" spans="1:16" ht="15" x14ac:dyDescent="0.25">
      <c r="A246" s="389" t="s">
        <v>1087</v>
      </c>
      <c r="B246" s="390"/>
      <c r="C246" s="386"/>
      <c r="D246" s="390"/>
      <c r="E246" s="390"/>
      <c r="F246" s="386">
        <v>5.6344000000000003</v>
      </c>
      <c r="G246" s="391">
        <v>6.2872000000000003</v>
      </c>
      <c r="H246" s="391">
        <v>6.8536000000000001</v>
      </c>
      <c r="I246" s="391">
        <v>7.0263</v>
      </c>
      <c r="J246" s="391">
        <v>7.3672000000000004</v>
      </c>
      <c r="K246" s="391">
        <v>7.8772000000000002</v>
      </c>
      <c r="L246" s="391">
        <v>8.4687000000000001</v>
      </c>
      <c r="M246" s="391">
        <v>8.7333999999999996</v>
      </c>
      <c r="N246" s="391">
        <v>8.5693999999999999</v>
      </c>
      <c r="O246" s="386">
        <v>8.4253999999999998</v>
      </c>
      <c r="P246" s="386" t="s">
        <v>238</v>
      </c>
    </row>
    <row r="247" spans="1:16" ht="15" x14ac:dyDescent="0.25">
      <c r="A247" s="389" t="s">
        <v>1088</v>
      </c>
      <c r="B247" s="390"/>
      <c r="C247" s="386"/>
      <c r="D247" s="390"/>
      <c r="E247" s="390"/>
      <c r="F247" s="386">
        <v>5.4089999999999998</v>
      </c>
      <c r="G247" s="391">
        <v>6.0441000000000003</v>
      </c>
      <c r="H247" s="391">
        <v>6.6462000000000003</v>
      </c>
      <c r="I247" s="391">
        <v>6.7466999999999997</v>
      </c>
      <c r="J247" s="391">
        <v>7.0674999999999999</v>
      </c>
      <c r="K247" s="391">
        <v>7.5514000000000001</v>
      </c>
      <c r="L247" s="391">
        <v>8.1516999999999999</v>
      </c>
      <c r="M247" s="391">
        <v>8.3835999999999995</v>
      </c>
      <c r="N247" s="391">
        <v>8.2004000000000001</v>
      </c>
      <c r="O247" s="386">
        <v>8.0785999999999998</v>
      </c>
      <c r="P247" s="386" t="s">
        <v>238</v>
      </c>
    </row>
    <row r="248" spans="1:16" ht="15" x14ac:dyDescent="0.25">
      <c r="A248" s="389" t="s">
        <v>1089</v>
      </c>
      <c r="B248" s="390"/>
      <c r="C248" s="386"/>
      <c r="D248" s="390"/>
      <c r="E248" s="390"/>
      <c r="F248" s="386">
        <v>6.9061000000000003</v>
      </c>
      <c r="G248" s="391">
        <v>7.6559999999999997</v>
      </c>
      <c r="H248" s="391">
        <v>8.0274000000000001</v>
      </c>
      <c r="I248" s="391">
        <v>8.6494999999999997</v>
      </c>
      <c r="J248" s="391">
        <v>9.1007999999999996</v>
      </c>
      <c r="K248" s="391">
        <v>9.7655999999999992</v>
      </c>
      <c r="L248" s="391">
        <v>10.3004</v>
      </c>
      <c r="M248" s="391">
        <v>10.760899999999999</v>
      </c>
      <c r="N248" s="391">
        <v>10.5844</v>
      </c>
      <c r="O248" s="386">
        <v>10.3263</v>
      </c>
      <c r="P248" s="386" t="s">
        <v>238</v>
      </c>
    </row>
    <row r="249" spans="1:16" ht="15" x14ac:dyDescent="0.25">
      <c r="A249" s="389" t="s">
        <v>1090</v>
      </c>
      <c r="B249" s="390"/>
      <c r="C249" s="386"/>
      <c r="D249" s="390"/>
      <c r="E249" s="390"/>
      <c r="F249" s="386">
        <v>6.1691000000000003</v>
      </c>
      <c r="G249" s="391">
        <v>6.9892000000000003</v>
      </c>
      <c r="H249" s="391">
        <v>7.6345999999999998</v>
      </c>
      <c r="I249" s="391">
        <v>7.4291</v>
      </c>
      <c r="J249" s="391">
        <v>7.7215999999999996</v>
      </c>
      <c r="K249" s="391">
        <v>8.4128000000000007</v>
      </c>
      <c r="L249" s="391">
        <v>9.0591000000000008</v>
      </c>
      <c r="M249" s="391">
        <v>9.3948</v>
      </c>
      <c r="N249" s="391">
        <v>8.9019999999999992</v>
      </c>
      <c r="O249" s="386">
        <v>8.9258000000000006</v>
      </c>
      <c r="P249" s="386" t="s">
        <v>238</v>
      </c>
    </row>
    <row r="250" spans="1:16" ht="15" x14ac:dyDescent="0.25">
      <c r="A250" s="389" t="s">
        <v>1091</v>
      </c>
      <c r="B250" s="390"/>
      <c r="C250" s="386"/>
      <c r="D250" s="390"/>
      <c r="E250" s="390"/>
      <c r="F250" s="386">
        <v>6.0903</v>
      </c>
      <c r="G250" s="391">
        <v>6.9208999999999996</v>
      </c>
      <c r="H250" s="391">
        <v>7.6597999999999997</v>
      </c>
      <c r="I250" s="391">
        <v>7.3352000000000004</v>
      </c>
      <c r="J250" s="391">
        <v>7.5830000000000002</v>
      </c>
      <c r="K250" s="391">
        <v>8.2321000000000009</v>
      </c>
      <c r="L250" s="391">
        <v>8.8378999999999994</v>
      </c>
      <c r="M250" s="391">
        <v>9.1113</v>
      </c>
      <c r="N250" s="391">
        <v>8.6480999999999995</v>
      </c>
      <c r="O250" s="386">
        <v>8.6227999999999998</v>
      </c>
      <c r="P250" s="386" t="s">
        <v>238</v>
      </c>
    </row>
    <row r="251" spans="1:16" ht="15" x14ac:dyDescent="0.25">
      <c r="A251" s="389" t="s">
        <v>1092</v>
      </c>
      <c r="B251" s="390"/>
      <c r="C251" s="386"/>
      <c r="D251" s="390"/>
      <c r="E251" s="390"/>
      <c r="F251" s="386">
        <v>6.6367000000000003</v>
      </c>
      <c r="G251" s="391">
        <v>7.3910999999999998</v>
      </c>
      <c r="H251" s="391">
        <v>7.4846000000000004</v>
      </c>
      <c r="I251" s="391">
        <v>7.9983000000000004</v>
      </c>
      <c r="J251" s="391">
        <v>8.5409000000000006</v>
      </c>
      <c r="K251" s="391">
        <v>9.4814000000000007</v>
      </c>
      <c r="L251" s="391">
        <v>10.3575</v>
      </c>
      <c r="M251" s="391">
        <v>11.0601</v>
      </c>
      <c r="N251" s="391">
        <v>10.395099999999999</v>
      </c>
      <c r="O251" s="386">
        <v>10.708299999999999</v>
      </c>
      <c r="P251" s="386" t="s">
        <v>238</v>
      </c>
    </row>
    <row r="252" spans="1:16" ht="15" x14ac:dyDescent="0.25">
      <c r="A252" s="389" t="s">
        <v>1093</v>
      </c>
      <c r="B252" s="390"/>
      <c r="C252" s="386"/>
      <c r="D252" s="390"/>
      <c r="E252" s="390"/>
      <c r="F252" s="386">
        <v>5.4579000000000004</v>
      </c>
      <c r="G252" s="391">
        <v>4.42</v>
      </c>
      <c r="H252" s="391">
        <v>5.42</v>
      </c>
      <c r="I252" s="391">
        <v>3.6684999999999999</v>
      </c>
      <c r="J252" s="391">
        <v>3.403</v>
      </c>
      <c r="K252" s="391">
        <v>3.2926000000000002</v>
      </c>
      <c r="L252" s="391">
        <v>3.1745000000000001</v>
      </c>
      <c r="M252" s="391">
        <v>3.9918999999999998</v>
      </c>
      <c r="N252" s="391">
        <v>3.9630999999999998</v>
      </c>
      <c r="O252" s="386">
        <v>4.3227000000000002</v>
      </c>
      <c r="P252" s="386" t="s">
        <v>238</v>
      </c>
    </row>
    <row r="253" spans="1:16" ht="15" x14ac:dyDescent="0.25">
      <c r="A253" s="389" t="s">
        <v>1094</v>
      </c>
      <c r="B253" s="390"/>
      <c r="C253" s="386"/>
      <c r="D253" s="390"/>
      <c r="E253" s="390"/>
      <c r="F253" s="386">
        <v>5.4579000000000004</v>
      </c>
      <c r="G253" s="391">
        <v>4.42</v>
      </c>
      <c r="H253" s="391">
        <v>5.42</v>
      </c>
      <c r="I253" s="391">
        <v>3.6684999999999999</v>
      </c>
      <c r="J253" s="391">
        <v>3.403</v>
      </c>
      <c r="K253" s="391">
        <v>3.2926000000000002</v>
      </c>
      <c r="L253" s="391">
        <v>3.1745000000000001</v>
      </c>
      <c r="M253" s="391">
        <v>3.9918999999999998</v>
      </c>
      <c r="N253" s="391">
        <v>3.9630999999999998</v>
      </c>
      <c r="O253" s="386">
        <v>4.3227000000000002</v>
      </c>
      <c r="P253" s="386" t="s">
        <v>238</v>
      </c>
    </row>
    <row r="254" spans="1:16" ht="15" x14ac:dyDescent="0.25">
      <c r="A254" s="389" t="s">
        <v>1095</v>
      </c>
      <c r="B254" s="390"/>
      <c r="C254" s="386"/>
      <c r="D254" s="390"/>
      <c r="E254" s="390"/>
      <c r="F254" s="386">
        <v>5.7504999999999997</v>
      </c>
      <c r="G254" s="391">
        <v>6.3997000000000002</v>
      </c>
      <c r="H254" s="391">
        <v>6.9073000000000002</v>
      </c>
      <c r="I254" s="391">
        <v>7.6660000000000004</v>
      </c>
      <c r="J254" s="391">
        <v>8.1212</v>
      </c>
      <c r="K254" s="391">
        <v>8.3611000000000004</v>
      </c>
      <c r="L254" s="391">
        <v>8.7827999999999999</v>
      </c>
      <c r="M254" s="391">
        <v>8.9797999999999991</v>
      </c>
      <c r="N254" s="391">
        <v>8.9503000000000004</v>
      </c>
      <c r="O254" s="386">
        <v>8.5934000000000008</v>
      </c>
      <c r="P254" s="386" t="s">
        <v>238</v>
      </c>
    </row>
    <row r="255" spans="1:16" ht="15" x14ac:dyDescent="0.25">
      <c r="A255" s="389" t="s">
        <v>1096</v>
      </c>
      <c r="B255" s="390"/>
      <c r="C255" s="386"/>
      <c r="D255" s="390"/>
      <c r="E255" s="390"/>
      <c r="F255" s="386">
        <v>5.3216000000000001</v>
      </c>
      <c r="G255" s="391">
        <v>5.9751000000000003</v>
      </c>
      <c r="H255" s="391">
        <v>6.4184999999999999</v>
      </c>
      <c r="I255" s="391">
        <v>7.1604000000000001</v>
      </c>
      <c r="J255" s="391">
        <v>7.6501999999999999</v>
      </c>
      <c r="K255" s="391">
        <v>7.8926999999999996</v>
      </c>
      <c r="L255" s="391">
        <v>8.4144000000000005</v>
      </c>
      <c r="M255" s="391">
        <v>8.6135999999999999</v>
      </c>
      <c r="N255" s="391">
        <v>8.5332000000000008</v>
      </c>
      <c r="O255" s="386">
        <v>8.3895999999999997</v>
      </c>
      <c r="P255" s="386" t="s">
        <v>238</v>
      </c>
    </row>
    <row r="256" spans="1:16" ht="15" x14ac:dyDescent="0.25">
      <c r="A256" s="389" t="s">
        <v>1097</v>
      </c>
      <c r="B256" s="390"/>
      <c r="C256" s="386"/>
      <c r="D256" s="390"/>
      <c r="E256" s="390"/>
      <c r="F256" s="386">
        <v>7.6458000000000004</v>
      </c>
      <c r="G256" s="391">
        <v>8.2814999999999994</v>
      </c>
      <c r="H256" s="391">
        <v>9.0763999999999996</v>
      </c>
      <c r="I256" s="391">
        <v>9.9093</v>
      </c>
      <c r="J256" s="391">
        <v>10.209300000000001</v>
      </c>
      <c r="K256" s="391">
        <v>10.4419</v>
      </c>
      <c r="L256" s="391">
        <v>10.418900000000001</v>
      </c>
      <c r="M256" s="391">
        <v>10.6097</v>
      </c>
      <c r="N256" s="391">
        <v>10.8109</v>
      </c>
      <c r="O256" s="386">
        <v>9.5020000000000007</v>
      </c>
      <c r="P256" s="386" t="s">
        <v>238</v>
      </c>
    </row>
    <row r="257" spans="1:16" ht="15" x14ac:dyDescent="0.25">
      <c r="A257" s="389" t="s">
        <v>1098</v>
      </c>
      <c r="B257" s="390"/>
      <c r="C257" s="386"/>
      <c r="D257" s="390"/>
      <c r="E257" s="390"/>
      <c r="F257" s="386">
        <v>4.4922000000000004</v>
      </c>
      <c r="G257" s="391">
        <v>4.9726999999999997</v>
      </c>
      <c r="H257" s="391">
        <v>5.4340999999999999</v>
      </c>
      <c r="I257" s="391">
        <v>5.7960000000000003</v>
      </c>
      <c r="J257" s="391">
        <v>6.2409999999999997</v>
      </c>
      <c r="K257" s="391">
        <v>6.9156000000000004</v>
      </c>
      <c r="L257" s="391">
        <v>7.7804000000000002</v>
      </c>
      <c r="M257" s="391">
        <v>7.9379</v>
      </c>
      <c r="N257" s="391">
        <v>7.9790999999999999</v>
      </c>
      <c r="O257" s="386">
        <v>7.7567000000000004</v>
      </c>
      <c r="P257" s="386" t="s">
        <v>238</v>
      </c>
    </row>
    <row r="258" spans="1:16" ht="15" x14ac:dyDescent="0.25">
      <c r="A258" s="389" t="s">
        <v>1099</v>
      </c>
      <c r="B258" s="390"/>
      <c r="C258" s="386"/>
      <c r="D258" s="390"/>
      <c r="E258" s="390"/>
      <c r="F258" s="386">
        <v>4.3009000000000004</v>
      </c>
      <c r="G258" s="391">
        <v>4.7088999999999999</v>
      </c>
      <c r="H258" s="391">
        <v>5.2305000000000001</v>
      </c>
      <c r="I258" s="391">
        <v>5.5881999999999996</v>
      </c>
      <c r="J258" s="391">
        <v>6.0069999999999997</v>
      </c>
      <c r="K258" s="391">
        <v>6.6364999999999998</v>
      </c>
      <c r="L258" s="391">
        <v>7.4824999999999999</v>
      </c>
      <c r="M258" s="391">
        <v>7.5922999999999998</v>
      </c>
      <c r="N258" s="391">
        <v>7.4954000000000001</v>
      </c>
      <c r="O258" s="386">
        <v>7.0453999999999999</v>
      </c>
      <c r="P258" s="386" t="s">
        <v>238</v>
      </c>
    </row>
    <row r="259" spans="1:16" ht="15" x14ac:dyDescent="0.25">
      <c r="A259" s="389" t="s">
        <v>1100</v>
      </c>
      <c r="B259" s="390"/>
      <c r="C259" s="386"/>
      <c r="D259" s="390"/>
      <c r="E259" s="390"/>
      <c r="F259" s="386">
        <v>5.8471000000000002</v>
      </c>
      <c r="G259" s="391">
        <v>6.8471000000000002</v>
      </c>
      <c r="H259" s="391">
        <v>6.8808999999999996</v>
      </c>
      <c r="I259" s="391">
        <v>7.2747000000000002</v>
      </c>
      <c r="J259" s="391">
        <v>7.9066000000000001</v>
      </c>
      <c r="K259" s="391">
        <v>8.9065999999999992</v>
      </c>
      <c r="L259" s="391">
        <v>9.9065999999999992</v>
      </c>
      <c r="M259" s="391">
        <v>10.4148</v>
      </c>
      <c r="N259" s="391">
        <v>10.5002</v>
      </c>
      <c r="O259" s="386">
        <v>11.467000000000001</v>
      </c>
      <c r="P259" s="386" t="s">
        <v>238</v>
      </c>
    </row>
    <row r="260" spans="1:16" ht="15" x14ac:dyDescent="0.25">
      <c r="A260" s="389" t="s">
        <v>1101</v>
      </c>
      <c r="B260" s="390"/>
      <c r="C260" s="386"/>
      <c r="D260" s="390"/>
      <c r="E260" s="390"/>
      <c r="F260" s="386">
        <v>4.1820000000000004</v>
      </c>
      <c r="G260" s="391">
        <v>3.9862000000000002</v>
      </c>
      <c r="H260" s="391">
        <v>4.3354999999999997</v>
      </c>
      <c r="I260" s="391">
        <v>4.6669999999999998</v>
      </c>
      <c r="J260" s="391">
        <v>5.2180999999999997</v>
      </c>
      <c r="K260" s="391">
        <v>5.9194000000000004</v>
      </c>
      <c r="L260" s="391">
        <v>6.7298</v>
      </c>
      <c r="M260" s="391">
        <v>7.5102000000000002</v>
      </c>
      <c r="N260" s="391">
        <v>8.2162000000000006</v>
      </c>
      <c r="O260" s="386">
        <v>8.7299000000000007</v>
      </c>
      <c r="P260" s="386" t="s">
        <v>238</v>
      </c>
    </row>
    <row r="261" spans="1:16" ht="15" x14ac:dyDescent="0.25">
      <c r="A261" s="389" t="s">
        <v>1102</v>
      </c>
      <c r="B261" s="390"/>
      <c r="C261" s="386"/>
      <c r="D261" s="390"/>
      <c r="E261" s="390"/>
      <c r="F261" s="386">
        <v>4.0015999999999998</v>
      </c>
      <c r="G261" s="391">
        <v>3.7786</v>
      </c>
      <c r="H261" s="391">
        <v>4.1382000000000003</v>
      </c>
      <c r="I261" s="391">
        <v>4.5841000000000003</v>
      </c>
      <c r="J261" s="391">
        <v>5.0937000000000001</v>
      </c>
      <c r="K261" s="391">
        <v>5.7830000000000004</v>
      </c>
      <c r="L261" s="391">
        <v>6.5815999999999999</v>
      </c>
      <c r="M261" s="391">
        <v>7.3638000000000003</v>
      </c>
      <c r="N261" s="391">
        <v>8.0426000000000002</v>
      </c>
      <c r="O261" s="386">
        <v>8.5253999999999994</v>
      </c>
      <c r="P261" s="386" t="s">
        <v>238</v>
      </c>
    </row>
    <row r="262" spans="1:16" ht="15" x14ac:dyDescent="0.25">
      <c r="A262" s="389" t="s">
        <v>1103</v>
      </c>
      <c r="B262" s="390"/>
      <c r="C262" s="386"/>
      <c r="D262" s="390"/>
      <c r="E262" s="390"/>
      <c r="F262" s="386">
        <v>6.1007999999999996</v>
      </c>
      <c r="G262" s="391">
        <v>6.2073999999999998</v>
      </c>
      <c r="H262" s="391">
        <v>6.4505999999999997</v>
      </c>
      <c r="I262" s="391">
        <v>5.5479000000000003</v>
      </c>
      <c r="J262" s="391">
        <v>6.5439999999999996</v>
      </c>
      <c r="K262" s="391">
        <v>7.3734999999999999</v>
      </c>
      <c r="L262" s="391">
        <v>8.3125</v>
      </c>
      <c r="M262" s="391">
        <v>9.0741999999999994</v>
      </c>
      <c r="N262" s="391">
        <v>10.071300000000001</v>
      </c>
      <c r="O262" s="386">
        <v>10.9331</v>
      </c>
      <c r="P262" s="386" t="s">
        <v>238</v>
      </c>
    </row>
    <row r="263" spans="1:16" ht="15" x14ac:dyDescent="0.25">
      <c r="A263" s="389" t="s">
        <v>1104</v>
      </c>
      <c r="B263" s="390"/>
      <c r="C263" s="386"/>
      <c r="D263" s="390"/>
      <c r="E263" s="390"/>
      <c r="F263" s="386">
        <v>4.5673000000000004</v>
      </c>
      <c r="G263" s="391">
        <v>4.2972999999999999</v>
      </c>
      <c r="H263" s="391">
        <v>4.8925999999999998</v>
      </c>
      <c r="I263" s="391">
        <v>5.5015000000000001</v>
      </c>
      <c r="J263" s="391">
        <v>6.0586000000000002</v>
      </c>
      <c r="K263" s="391">
        <v>7.0586000000000002</v>
      </c>
      <c r="L263" s="391">
        <v>7.9682000000000004</v>
      </c>
      <c r="M263" s="391">
        <v>8.9681999999999995</v>
      </c>
      <c r="N263" s="391">
        <v>9.8671000000000006</v>
      </c>
      <c r="O263" s="386">
        <v>10.3507</v>
      </c>
      <c r="P263" s="386" t="s">
        <v>238</v>
      </c>
    </row>
    <row r="264" spans="1:16" ht="15" x14ac:dyDescent="0.25">
      <c r="A264" s="389" t="s">
        <v>1105</v>
      </c>
      <c r="B264" s="390"/>
      <c r="C264" s="386"/>
      <c r="D264" s="390"/>
      <c r="E264" s="390"/>
      <c r="F264" s="386">
        <v>3.6934999999999998</v>
      </c>
      <c r="G264" s="391">
        <v>3.4891000000000001</v>
      </c>
      <c r="H264" s="391">
        <v>4.4058999999999999</v>
      </c>
      <c r="I264" s="391">
        <v>5.31</v>
      </c>
      <c r="J264" s="391">
        <v>5.5503999999999998</v>
      </c>
      <c r="K264" s="391">
        <v>6.5503999999999998</v>
      </c>
      <c r="L264" s="391">
        <v>7.5503999999999998</v>
      </c>
      <c r="M264" s="391">
        <v>8.5503999999999998</v>
      </c>
      <c r="N264" s="391">
        <v>9.3521999999999998</v>
      </c>
      <c r="O264" s="386">
        <v>9.5111000000000008</v>
      </c>
      <c r="P264" s="386" t="s">
        <v>238</v>
      </c>
    </row>
    <row r="265" spans="1:16" ht="15" x14ac:dyDescent="0.25">
      <c r="A265" s="389" t="s">
        <v>1106</v>
      </c>
      <c r="B265" s="390"/>
      <c r="C265" s="386"/>
      <c r="D265" s="390"/>
      <c r="E265" s="390"/>
      <c r="F265" s="386">
        <v>5.7964000000000002</v>
      </c>
      <c r="G265" s="391">
        <v>5.4382999999999999</v>
      </c>
      <c r="H265" s="391">
        <v>5.5797999999999996</v>
      </c>
      <c r="I265" s="391">
        <v>5.7694999999999999</v>
      </c>
      <c r="J265" s="391">
        <v>6.7694999999999999</v>
      </c>
      <c r="K265" s="391">
        <v>7.7694999999999999</v>
      </c>
      <c r="L265" s="391">
        <v>8.5526999999999997</v>
      </c>
      <c r="M265" s="391">
        <v>9.5526999999999997</v>
      </c>
      <c r="N265" s="391">
        <v>10.5527</v>
      </c>
      <c r="O265" s="386">
        <v>11.471500000000001</v>
      </c>
      <c r="P265" s="386" t="s">
        <v>238</v>
      </c>
    </row>
    <row r="266" spans="1:16" ht="15" x14ac:dyDescent="0.25">
      <c r="A266" s="389" t="s">
        <v>1107</v>
      </c>
      <c r="B266" s="390"/>
      <c r="C266" s="386"/>
      <c r="D266" s="390"/>
      <c r="E266" s="390"/>
      <c r="F266" s="386">
        <v>6.7079000000000004</v>
      </c>
      <c r="G266" s="391">
        <v>6.6414999999999997</v>
      </c>
      <c r="H266" s="391">
        <v>7.4039999999999999</v>
      </c>
      <c r="I266" s="391">
        <v>7.1780999999999997</v>
      </c>
      <c r="J266" s="391">
        <v>7.3670999999999998</v>
      </c>
      <c r="K266" s="391">
        <v>7.5210999999999997</v>
      </c>
      <c r="L266" s="391">
        <v>7.7671999999999999</v>
      </c>
      <c r="M266" s="391">
        <v>8.6844000000000001</v>
      </c>
      <c r="N266" s="391">
        <v>9.3864000000000001</v>
      </c>
      <c r="O266" s="386">
        <v>10.098800000000001</v>
      </c>
      <c r="P266" s="386" t="s">
        <v>238</v>
      </c>
    </row>
    <row r="267" spans="1:16" ht="15" x14ac:dyDescent="0.25">
      <c r="A267" s="389" t="s">
        <v>1108</v>
      </c>
      <c r="B267" s="390"/>
      <c r="C267" s="386"/>
      <c r="D267" s="390"/>
      <c r="E267" s="390"/>
      <c r="F267" s="386">
        <v>6.0057</v>
      </c>
      <c r="G267" s="391">
        <v>5.6364000000000001</v>
      </c>
      <c r="H267" s="391">
        <v>6.5278999999999998</v>
      </c>
      <c r="I267" s="391">
        <v>7.1647999999999996</v>
      </c>
      <c r="J267" s="391">
        <v>6.9732000000000003</v>
      </c>
      <c r="K267" s="391">
        <v>6.7331000000000003</v>
      </c>
      <c r="L267" s="391">
        <v>6.6351000000000004</v>
      </c>
      <c r="M267" s="391">
        <v>7.6351000000000004</v>
      </c>
      <c r="N267" s="391">
        <v>8.1988000000000003</v>
      </c>
      <c r="O267" s="386">
        <v>8.7974999999999994</v>
      </c>
      <c r="P267" s="386" t="s">
        <v>238</v>
      </c>
    </row>
    <row r="268" spans="1:16" ht="15" x14ac:dyDescent="0.25">
      <c r="A268" s="389" t="s">
        <v>1109</v>
      </c>
      <c r="B268" s="390"/>
      <c r="C268" s="386"/>
      <c r="D268" s="390"/>
      <c r="E268" s="390"/>
      <c r="F268" s="386">
        <v>8.2593999999999994</v>
      </c>
      <c r="G268" s="391">
        <v>8.8432999999999993</v>
      </c>
      <c r="H268" s="391">
        <v>9.3223000000000003</v>
      </c>
      <c r="I268" s="391">
        <v>7.2065000000000001</v>
      </c>
      <c r="J268" s="391">
        <v>8.2065000000000001</v>
      </c>
      <c r="K268" s="391">
        <v>9.2065000000000001</v>
      </c>
      <c r="L268" s="391">
        <v>10.2065</v>
      </c>
      <c r="M268" s="391">
        <v>10.945399999999999</v>
      </c>
      <c r="N268" s="391">
        <v>11.945399999999999</v>
      </c>
      <c r="O268" s="386">
        <v>12.9938</v>
      </c>
      <c r="P268" s="386" t="s">
        <v>238</v>
      </c>
    </row>
    <row r="269" spans="1:16" ht="15" x14ac:dyDescent="0.25">
      <c r="A269" s="389" t="s">
        <v>1110</v>
      </c>
      <c r="B269" s="390"/>
      <c r="C269" s="386"/>
      <c r="D269" s="390"/>
      <c r="E269" s="390"/>
      <c r="F269" s="386">
        <v>4.3693</v>
      </c>
      <c r="G269" s="391">
        <v>3.3967000000000001</v>
      </c>
      <c r="H269" s="391">
        <v>3.9051</v>
      </c>
      <c r="I269" s="391">
        <v>4.2925000000000004</v>
      </c>
      <c r="J269" s="391">
        <v>4.8955000000000002</v>
      </c>
      <c r="K269" s="391">
        <v>5.5331999999999999</v>
      </c>
      <c r="L269" s="391">
        <v>6.3163</v>
      </c>
      <c r="M269" s="391">
        <v>6.8356000000000003</v>
      </c>
      <c r="N269" s="391">
        <v>7.6759000000000004</v>
      </c>
      <c r="O269" s="386">
        <v>8.2164000000000001</v>
      </c>
      <c r="P269" s="386" t="s">
        <v>238</v>
      </c>
    </row>
    <row r="270" spans="1:16" ht="15" x14ac:dyDescent="0.25">
      <c r="A270" s="389" t="s">
        <v>1111</v>
      </c>
      <c r="B270" s="390"/>
      <c r="C270" s="386"/>
      <c r="D270" s="390"/>
      <c r="E270" s="390"/>
      <c r="F270" s="386">
        <v>4.2904</v>
      </c>
      <c r="G270" s="391">
        <v>3.2812000000000001</v>
      </c>
      <c r="H270" s="391">
        <v>3.7709999999999999</v>
      </c>
      <c r="I270" s="391">
        <v>4.2164000000000001</v>
      </c>
      <c r="J270" s="391">
        <v>4.7843999999999998</v>
      </c>
      <c r="K270" s="391">
        <v>5.4524999999999997</v>
      </c>
      <c r="L270" s="391">
        <v>6.2153999999999998</v>
      </c>
      <c r="M270" s="391">
        <v>6.7256999999999998</v>
      </c>
      <c r="N270" s="391">
        <v>7.5510999999999999</v>
      </c>
      <c r="O270" s="386">
        <v>8.0497999999999994</v>
      </c>
      <c r="P270" s="386" t="s">
        <v>238</v>
      </c>
    </row>
    <row r="271" spans="1:16" ht="15" x14ac:dyDescent="0.25">
      <c r="A271" s="389" t="s">
        <v>1112</v>
      </c>
      <c r="B271" s="390"/>
      <c r="C271" s="386"/>
      <c r="D271" s="390"/>
      <c r="E271" s="390"/>
      <c r="F271" s="386">
        <v>5.1996000000000002</v>
      </c>
      <c r="G271" s="391">
        <v>4.6094999999999997</v>
      </c>
      <c r="H271" s="391">
        <v>5.3177000000000003</v>
      </c>
      <c r="I271" s="391">
        <v>5.1020000000000003</v>
      </c>
      <c r="J271" s="391">
        <v>6.0810000000000004</v>
      </c>
      <c r="K271" s="391">
        <v>6.3940000000000001</v>
      </c>
      <c r="L271" s="391">
        <v>7.3940000000000001</v>
      </c>
      <c r="M271" s="391">
        <v>8.0096000000000007</v>
      </c>
      <c r="N271" s="391">
        <v>9.0096000000000007</v>
      </c>
      <c r="O271" s="386">
        <v>10.009600000000001</v>
      </c>
      <c r="P271" s="386" t="s">
        <v>238</v>
      </c>
    </row>
    <row r="272" spans="1:16" ht="15" x14ac:dyDescent="0.25">
      <c r="A272" s="389" t="s">
        <v>1113</v>
      </c>
      <c r="B272" s="390"/>
      <c r="C272" s="386"/>
      <c r="D272" s="390"/>
      <c r="E272" s="390"/>
      <c r="F272" s="386">
        <v>4.0350999999999999</v>
      </c>
      <c r="G272" s="391">
        <v>4.0259999999999998</v>
      </c>
      <c r="H272" s="391">
        <v>4.806</v>
      </c>
      <c r="I272" s="391">
        <v>5.3179999999999996</v>
      </c>
      <c r="J272" s="391">
        <v>5.9659000000000004</v>
      </c>
      <c r="K272" s="391">
        <v>6.7740999999999998</v>
      </c>
      <c r="L272" s="391">
        <v>7.6081000000000003</v>
      </c>
      <c r="M272" s="391">
        <v>8.3986000000000001</v>
      </c>
      <c r="N272" s="391">
        <v>9.1593</v>
      </c>
      <c r="O272" s="386">
        <v>9.6746999999999996</v>
      </c>
      <c r="P272" s="386" t="s">
        <v>238</v>
      </c>
    </row>
    <row r="273" spans="1:16" ht="15" x14ac:dyDescent="0.25">
      <c r="A273" s="389" t="s">
        <v>1114</v>
      </c>
      <c r="B273" s="390"/>
      <c r="C273" s="386"/>
      <c r="D273" s="390"/>
      <c r="E273" s="390"/>
      <c r="F273" s="386">
        <v>4.0159000000000002</v>
      </c>
      <c r="G273" s="391">
        <v>3.9908000000000001</v>
      </c>
      <c r="H273" s="391">
        <v>4.8094000000000001</v>
      </c>
      <c r="I273" s="391">
        <v>5.3106999999999998</v>
      </c>
      <c r="J273" s="391">
        <v>5.9508000000000001</v>
      </c>
      <c r="K273" s="391">
        <v>6.7549000000000001</v>
      </c>
      <c r="L273" s="391">
        <v>7.5853000000000002</v>
      </c>
      <c r="M273" s="391">
        <v>8.3987999999999996</v>
      </c>
      <c r="N273" s="391">
        <v>9.1541999999999994</v>
      </c>
      <c r="O273" s="386">
        <v>9.6666000000000007</v>
      </c>
      <c r="P273" s="386" t="s">
        <v>238</v>
      </c>
    </row>
    <row r="274" spans="1:16" ht="15" x14ac:dyDescent="0.25">
      <c r="A274" s="389" t="s">
        <v>1115</v>
      </c>
      <c r="B274" s="390"/>
      <c r="C274" s="386"/>
      <c r="D274" s="390"/>
      <c r="E274" s="390"/>
      <c r="F274" s="386">
        <v>4.9047000000000001</v>
      </c>
      <c r="G274" s="391">
        <v>5.6203000000000003</v>
      </c>
      <c r="H274" s="391">
        <v>4.6498999999999997</v>
      </c>
      <c r="I274" s="391">
        <v>5.6498999999999997</v>
      </c>
      <c r="J274" s="391">
        <v>6.6498999999999997</v>
      </c>
      <c r="K274" s="391">
        <v>7.6498999999999997</v>
      </c>
      <c r="L274" s="391">
        <v>8.6499000000000006</v>
      </c>
      <c r="M274" s="391">
        <v>8.3909000000000002</v>
      </c>
      <c r="N274" s="391">
        <v>9.3909000000000002</v>
      </c>
      <c r="O274" s="386">
        <v>10.0382</v>
      </c>
      <c r="P274" s="386" t="s">
        <v>238</v>
      </c>
    </row>
    <row r="275" spans="1:16" ht="15" x14ac:dyDescent="0.25">
      <c r="A275" s="389" t="s">
        <v>1116</v>
      </c>
      <c r="B275" s="390"/>
      <c r="C275" s="386"/>
      <c r="D275" s="390"/>
      <c r="E275" s="390"/>
      <c r="F275" s="386">
        <v>3.6726000000000001</v>
      </c>
      <c r="G275" s="391">
        <v>3.6936</v>
      </c>
      <c r="H275" s="391">
        <v>3.6751</v>
      </c>
      <c r="I275" s="391">
        <v>3.9619</v>
      </c>
      <c r="J275" s="391">
        <v>4.5138999999999996</v>
      </c>
      <c r="K275" s="391">
        <v>5.2515999999999998</v>
      </c>
      <c r="L275" s="391">
        <v>6.1509</v>
      </c>
      <c r="M275" s="391">
        <v>6.9812000000000003</v>
      </c>
      <c r="N275" s="391">
        <v>7.5883000000000003</v>
      </c>
      <c r="O275" s="386">
        <v>8.0641999999999996</v>
      </c>
      <c r="P275" s="386" t="s">
        <v>238</v>
      </c>
    </row>
    <row r="276" spans="1:16" ht="15" x14ac:dyDescent="0.25">
      <c r="A276" s="389" t="s">
        <v>1117</v>
      </c>
      <c r="B276" s="390"/>
      <c r="C276" s="386"/>
      <c r="D276" s="390"/>
      <c r="E276" s="390"/>
      <c r="F276" s="386">
        <v>3.6568999999999998</v>
      </c>
      <c r="G276" s="391">
        <v>3.6564000000000001</v>
      </c>
      <c r="H276" s="391">
        <v>3.6417000000000002</v>
      </c>
      <c r="I276" s="391">
        <v>4.0045000000000002</v>
      </c>
      <c r="J276" s="391">
        <v>4.5415000000000001</v>
      </c>
      <c r="K276" s="391">
        <v>5.2784000000000004</v>
      </c>
      <c r="L276" s="391">
        <v>6.1742999999999997</v>
      </c>
      <c r="M276" s="391">
        <v>7.0026999999999999</v>
      </c>
      <c r="N276" s="391">
        <v>7.5972999999999997</v>
      </c>
      <c r="O276" s="386">
        <v>8.0707000000000004</v>
      </c>
      <c r="P276" s="386" t="s">
        <v>238</v>
      </c>
    </row>
    <row r="277" spans="1:16" ht="15" x14ac:dyDescent="0.25">
      <c r="A277" s="389" t="s">
        <v>1118</v>
      </c>
      <c r="B277" s="390"/>
      <c r="C277" s="386"/>
      <c r="D277" s="390"/>
      <c r="E277" s="390"/>
      <c r="F277" s="386">
        <v>4.1420000000000003</v>
      </c>
      <c r="G277" s="391">
        <v>4.8173000000000004</v>
      </c>
      <c r="H277" s="391">
        <v>4.6867000000000001</v>
      </c>
      <c r="I277" s="391">
        <v>2.6772999999999998</v>
      </c>
      <c r="J277" s="391">
        <v>3.6772999999999998</v>
      </c>
      <c r="K277" s="391">
        <v>4.4398</v>
      </c>
      <c r="L277" s="391">
        <v>5.4398</v>
      </c>
      <c r="M277" s="391">
        <v>6.3299000000000003</v>
      </c>
      <c r="N277" s="391">
        <v>7.3129</v>
      </c>
      <c r="O277" s="386">
        <v>7.8718000000000004</v>
      </c>
      <c r="P277" s="386" t="s">
        <v>238</v>
      </c>
    </row>
    <row r="278" spans="1:16" ht="15" x14ac:dyDescent="0.25">
      <c r="A278" s="389" t="s">
        <v>1119</v>
      </c>
      <c r="B278" s="390"/>
      <c r="C278" s="386"/>
      <c r="D278" s="390"/>
      <c r="E278" s="390"/>
      <c r="F278" s="386">
        <v>5.1764999999999999</v>
      </c>
      <c r="G278" s="391">
        <v>5.3343999999999996</v>
      </c>
      <c r="H278" s="391">
        <v>5.5484</v>
      </c>
      <c r="I278" s="391">
        <v>5.8173000000000004</v>
      </c>
      <c r="J278" s="391">
        <v>6.0788000000000002</v>
      </c>
      <c r="K278" s="391">
        <v>6.7834000000000003</v>
      </c>
      <c r="L278" s="391">
        <v>7.4516999999999998</v>
      </c>
      <c r="M278" s="391">
        <v>8.1641999999999992</v>
      </c>
      <c r="N278" s="391">
        <v>8.7725000000000009</v>
      </c>
      <c r="O278" s="386">
        <v>8.5898000000000003</v>
      </c>
      <c r="P278" s="386" t="s">
        <v>238</v>
      </c>
    </row>
    <row r="279" spans="1:16" ht="15" x14ac:dyDescent="0.25">
      <c r="A279" s="389" t="s">
        <v>1120</v>
      </c>
      <c r="B279" s="390"/>
      <c r="C279" s="386"/>
      <c r="D279" s="390"/>
      <c r="E279" s="390"/>
      <c r="F279" s="386">
        <v>5.1529999999999996</v>
      </c>
      <c r="G279" s="391">
        <v>5.2842000000000002</v>
      </c>
      <c r="H279" s="391">
        <v>5.5376000000000003</v>
      </c>
      <c r="I279" s="391">
        <v>5.8136999999999999</v>
      </c>
      <c r="J279" s="391">
        <v>6.0934999999999997</v>
      </c>
      <c r="K279" s="391">
        <v>6.7866</v>
      </c>
      <c r="L279" s="391">
        <v>7.4489999999999998</v>
      </c>
      <c r="M279" s="391">
        <v>8.1765000000000008</v>
      </c>
      <c r="N279" s="391">
        <v>8.7992000000000008</v>
      </c>
      <c r="O279" s="386">
        <v>8.5582999999999991</v>
      </c>
      <c r="P279" s="386" t="s">
        <v>238</v>
      </c>
    </row>
    <row r="280" spans="1:16" ht="15" x14ac:dyDescent="0.25">
      <c r="A280" s="389" t="s">
        <v>1121</v>
      </c>
      <c r="B280" s="390"/>
      <c r="C280" s="386"/>
      <c r="D280" s="390"/>
      <c r="E280" s="390"/>
      <c r="F280" s="386">
        <v>5.3579999999999997</v>
      </c>
      <c r="G280" s="391">
        <v>5.7293000000000003</v>
      </c>
      <c r="H280" s="391">
        <v>5.6336000000000004</v>
      </c>
      <c r="I280" s="391">
        <v>5.8455000000000004</v>
      </c>
      <c r="J280" s="391">
        <v>5.9606000000000003</v>
      </c>
      <c r="K280" s="391">
        <v>6.7572000000000001</v>
      </c>
      <c r="L280" s="391">
        <v>7.4734999999999996</v>
      </c>
      <c r="M280" s="391">
        <v>8.0647000000000002</v>
      </c>
      <c r="N280" s="391">
        <v>8.5548999999999999</v>
      </c>
      <c r="O280" s="386">
        <v>8.8472000000000008</v>
      </c>
      <c r="P280" s="386" t="s">
        <v>238</v>
      </c>
    </row>
    <row r="281" spans="1:16" ht="15" x14ac:dyDescent="0.25">
      <c r="A281" s="389" t="s">
        <v>1122</v>
      </c>
      <c r="B281" s="390"/>
      <c r="C281" s="386"/>
      <c r="D281" s="390"/>
      <c r="E281" s="390"/>
      <c r="F281" s="386">
        <v>4.6105</v>
      </c>
      <c r="G281" s="391">
        <v>5.1959999999999997</v>
      </c>
      <c r="H281" s="391">
        <v>5.4992999999999999</v>
      </c>
      <c r="I281" s="391">
        <v>6.3634000000000004</v>
      </c>
      <c r="J281" s="391">
        <v>7.2637</v>
      </c>
      <c r="K281" s="391">
        <v>8.2539999999999996</v>
      </c>
      <c r="L281" s="391">
        <v>9.1784999999999997</v>
      </c>
      <c r="M281" s="391">
        <v>9.9608000000000008</v>
      </c>
      <c r="N281" s="391">
        <v>10.6236</v>
      </c>
      <c r="O281" s="386">
        <v>10.3231</v>
      </c>
      <c r="P281" s="386" t="s">
        <v>238</v>
      </c>
    </row>
    <row r="282" spans="1:16" ht="15" x14ac:dyDescent="0.25">
      <c r="A282" s="389" t="s">
        <v>1123</v>
      </c>
      <c r="B282" s="390"/>
      <c r="C282" s="386"/>
      <c r="D282" s="390"/>
      <c r="E282" s="390"/>
      <c r="F282" s="386">
        <v>4.673</v>
      </c>
      <c r="G282" s="391">
        <v>5.2588999999999997</v>
      </c>
      <c r="H282" s="391">
        <v>5.6089000000000002</v>
      </c>
      <c r="I282" s="391">
        <v>6.4621000000000004</v>
      </c>
      <c r="J282" s="391">
        <v>7.3548</v>
      </c>
      <c r="K282" s="391">
        <v>8.3443000000000005</v>
      </c>
      <c r="L282" s="391">
        <v>9.2630999999999997</v>
      </c>
      <c r="M282" s="391">
        <v>10.031700000000001</v>
      </c>
      <c r="N282" s="391">
        <v>10.7813</v>
      </c>
      <c r="O282" s="386">
        <v>10.593999999999999</v>
      </c>
      <c r="P282" s="386" t="s">
        <v>238</v>
      </c>
    </row>
    <row r="283" spans="1:16" ht="15" x14ac:dyDescent="0.25">
      <c r="A283" s="389" t="s">
        <v>1124</v>
      </c>
      <c r="B283" s="390"/>
      <c r="C283" s="386"/>
      <c r="D283" s="390"/>
      <c r="E283" s="390"/>
      <c r="F283" s="386">
        <v>3.8422999999999998</v>
      </c>
      <c r="G283" s="391">
        <v>4.3844000000000003</v>
      </c>
      <c r="H283" s="391">
        <v>4.0602999999999998</v>
      </c>
      <c r="I283" s="391">
        <v>5.0602999999999998</v>
      </c>
      <c r="J283" s="391">
        <v>6.0602999999999998</v>
      </c>
      <c r="K283" s="391">
        <v>7.0602999999999998</v>
      </c>
      <c r="L283" s="391">
        <v>8.0602999999999998</v>
      </c>
      <c r="M283" s="391">
        <v>9.0226000000000006</v>
      </c>
      <c r="N283" s="391">
        <v>8.5334000000000003</v>
      </c>
      <c r="O283" s="386">
        <v>6.726</v>
      </c>
      <c r="P283" s="386" t="s">
        <v>238</v>
      </c>
    </row>
    <row r="284" spans="1:16" ht="15" x14ac:dyDescent="0.25">
      <c r="A284" s="389" t="s">
        <v>1125</v>
      </c>
      <c r="B284" s="390"/>
      <c r="C284" s="386"/>
      <c r="D284" s="390"/>
      <c r="E284" s="390"/>
      <c r="F284" s="386">
        <v>5.2439</v>
      </c>
      <c r="G284" s="391">
        <v>5.2329999999999997</v>
      </c>
      <c r="H284" s="391">
        <v>5.0929000000000002</v>
      </c>
      <c r="I284" s="391">
        <v>5.4175000000000004</v>
      </c>
      <c r="J284" s="391">
        <v>5.7896000000000001</v>
      </c>
      <c r="K284" s="391">
        <v>6.5210999999999997</v>
      </c>
      <c r="L284" s="391">
        <v>7.3281999999999998</v>
      </c>
      <c r="M284" s="391">
        <v>8.0639000000000003</v>
      </c>
      <c r="N284" s="391">
        <v>8.6709999999999994</v>
      </c>
      <c r="O284" s="386">
        <v>8.4802</v>
      </c>
      <c r="P284" s="386" t="s">
        <v>238</v>
      </c>
    </row>
    <row r="285" spans="1:16" ht="15" x14ac:dyDescent="0.25">
      <c r="A285" s="389" t="s">
        <v>1126</v>
      </c>
      <c r="B285" s="390"/>
      <c r="C285" s="386"/>
      <c r="D285" s="390"/>
      <c r="E285" s="390"/>
      <c r="F285" s="386">
        <v>5.1573000000000002</v>
      </c>
      <c r="G285" s="391">
        <v>5.1414</v>
      </c>
      <c r="H285" s="391">
        <v>5.0712999999999999</v>
      </c>
      <c r="I285" s="391">
        <v>5.4035000000000002</v>
      </c>
      <c r="J285" s="391">
        <v>5.8144999999999998</v>
      </c>
      <c r="K285" s="391">
        <v>6.5689000000000002</v>
      </c>
      <c r="L285" s="391">
        <v>7.3587999999999996</v>
      </c>
      <c r="M285" s="391">
        <v>8.0955999999999992</v>
      </c>
      <c r="N285" s="391">
        <v>8.7332999999999998</v>
      </c>
      <c r="O285" s="386">
        <v>8.4673999999999996</v>
      </c>
      <c r="P285" s="386" t="s">
        <v>238</v>
      </c>
    </row>
    <row r="286" spans="1:16" ht="15" x14ac:dyDescent="0.25">
      <c r="A286" s="389" t="s">
        <v>1127</v>
      </c>
      <c r="B286" s="390"/>
      <c r="C286" s="386"/>
      <c r="D286" s="390"/>
      <c r="E286" s="390"/>
      <c r="F286" s="386">
        <v>6.1207000000000003</v>
      </c>
      <c r="G286" s="391">
        <v>6.1814</v>
      </c>
      <c r="H286" s="391">
        <v>5.3212999999999999</v>
      </c>
      <c r="I286" s="391">
        <v>5.5655999999999999</v>
      </c>
      <c r="J286" s="391">
        <v>5.5232000000000001</v>
      </c>
      <c r="K286" s="391">
        <v>6.0090000000000003</v>
      </c>
      <c r="L286" s="391">
        <v>6.9966999999999997</v>
      </c>
      <c r="M286" s="391">
        <v>7.7184999999999997</v>
      </c>
      <c r="N286" s="391">
        <v>7.9907000000000004</v>
      </c>
      <c r="O286" s="386">
        <v>8.6203000000000003</v>
      </c>
      <c r="P286" s="386" t="s">
        <v>238</v>
      </c>
    </row>
    <row r="287" spans="1:16" ht="15" x14ac:dyDescent="0.25">
      <c r="A287" s="389" t="s">
        <v>1128</v>
      </c>
      <c r="B287" s="390"/>
      <c r="C287" s="386"/>
      <c r="D287" s="390"/>
      <c r="E287" s="390"/>
      <c r="F287" s="386">
        <v>5.1083999999999996</v>
      </c>
      <c r="G287" s="391">
        <v>5.4004000000000003</v>
      </c>
      <c r="H287" s="391">
        <v>5.7163000000000004</v>
      </c>
      <c r="I287" s="391">
        <v>5.7000999999999999</v>
      </c>
      <c r="J287" s="391">
        <v>6.2476000000000003</v>
      </c>
      <c r="K287" s="391">
        <v>6.9261999999999997</v>
      </c>
      <c r="L287" s="391">
        <v>7.2145999999999999</v>
      </c>
      <c r="M287" s="391">
        <v>8.0385000000000009</v>
      </c>
      <c r="N287" s="391">
        <v>8.7342999999999993</v>
      </c>
      <c r="O287" s="386">
        <v>8.4144000000000005</v>
      </c>
      <c r="P287" s="386" t="s">
        <v>238</v>
      </c>
    </row>
    <row r="288" spans="1:16" ht="15" x14ac:dyDescent="0.25">
      <c r="A288" s="389" t="s">
        <v>1129</v>
      </c>
      <c r="B288" s="390"/>
      <c r="C288" s="386"/>
      <c r="D288" s="390"/>
      <c r="E288" s="390"/>
      <c r="F288" s="386">
        <v>5.0659999999999998</v>
      </c>
      <c r="G288" s="391">
        <v>5.3395000000000001</v>
      </c>
      <c r="H288" s="391">
        <v>5.7777000000000003</v>
      </c>
      <c r="I288" s="391">
        <v>5.7465999999999999</v>
      </c>
      <c r="J288" s="391">
        <v>6.3686999999999996</v>
      </c>
      <c r="K288" s="391">
        <v>7.0134999999999996</v>
      </c>
      <c r="L288" s="391">
        <v>7.2225000000000001</v>
      </c>
      <c r="M288" s="391">
        <v>8.0446000000000009</v>
      </c>
      <c r="N288" s="391">
        <v>8.7035999999999998</v>
      </c>
      <c r="O288" s="386">
        <v>8.3874999999999993</v>
      </c>
      <c r="P288" s="386" t="s">
        <v>238</v>
      </c>
    </row>
    <row r="289" spans="1:16" ht="15" x14ac:dyDescent="0.25">
      <c r="A289" s="389" t="s">
        <v>1130</v>
      </c>
      <c r="B289" s="390"/>
      <c r="C289" s="386"/>
      <c r="D289" s="390"/>
      <c r="E289" s="390"/>
      <c r="F289" s="386">
        <v>5.4253</v>
      </c>
      <c r="G289" s="391">
        <v>5.8647999999999998</v>
      </c>
      <c r="H289" s="391">
        <v>5.2443</v>
      </c>
      <c r="I289" s="391">
        <v>5.3442999999999996</v>
      </c>
      <c r="J289" s="391">
        <v>5.3167999999999997</v>
      </c>
      <c r="K289" s="391">
        <v>6.2563000000000004</v>
      </c>
      <c r="L289" s="391">
        <v>7.1540999999999997</v>
      </c>
      <c r="M289" s="391">
        <v>7.9911000000000003</v>
      </c>
      <c r="N289" s="391">
        <v>8.9713999999999992</v>
      </c>
      <c r="O289" s="386">
        <v>8.6225000000000005</v>
      </c>
      <c r="P289" s="386" t="s">
        <v>238</v>
      </c>
    </row>
    <row r="290" spans="1:16" ht="15" x14ac:dyDescent="0.25">
      <c r="A290" s="389" t="s">
        <v>1131</v>
      </c>
      <c r="B290" s="390"/>
      <c r="C290" s="386"/>
      <c r="D290" s="390"/>
      <c r="E290" s="390"/>
      <c r="F290" s="386">
        <v>5.2180999999999997</v>
      </c>
      <c r="G290" s="391">
        <v>5.4813000000000001</v>
      </c>
      <c r="H290" s="391">
        <v>6.1874000000000002</v>
      </c>
      <c r="I290" s="391">
        <v>6.4250999999999996</v>
      </c>
      <c r="J290" s="391">
        <v>6.2112999999999996</v>
      </c>
      <c r="K290" s="391">
        <v>6.8333000000000004</v>
      </c>
      <c r="L290" s="391">
        <v>7.4603999999999999</v>
      </c>
      <c r="M290" s="391">
        <v>8.0539000000000005</v>
      </c>
      <c r="N290" s="391">
        <v>8.5991</v>
      </c>
      <c r="O290" s="386">
        <v>8.5381999999999998</v>
      </c>
      <c r="P290" s="386" t="s">
        <v>238</v>
      </c>
    </row>
    <row r="291" spans="1:16" ht="15" x14ac:dyDescent="0.25">
      <c r="A291" s="389" t="s">
        <v>1132</v>
      </c>
      <c r="B291" s="390"/>
      <c r="C291" s="386"/>
      <c r="D291" s="390"/>
      <c r="E291" s="390"/>
      <c r="F291" s="386">
        <v>5.2981999999999996</v>
      </c>
      <c r="G291" s="391">
        <v>5.4981999999999998</v>
      </c>
      <c r="H291" s="391">
        <v>6.1810999999999998</v>
      </c>
      <c r="I291" s="391">
        <v>6.4322999999999997</v>
      </c>
      <c r="J291" s="391">
        <v>6.1341999999999999</v>
      </c>
      <c r="K291" s="391">
        <v>6.6878000000000002</v>
      </c>
      <c r="L291" s="391">
        <v>7.3627000000000002</v>
      </c>
      <c r="M291" s="391">
        <v>8.0045999999999999</v>
      </c>
      <c r="N291" s="391">
        <v>8.5489999999999995</v>
      </c>
      <c r="O291" s="386">
        <v>8.3909000000000002</v>
      </c>
      <c r="P291" s="386" t="s">
        <v>238</v>
      </c>
    </row>
    <row r="292" spans="1:16" ht="15" x14ac:dyDescent="0.25">
      <c r="A292" s="389" t="s">
        <v>1133</v>
      </c>
      <c r="B292" s="390"/>
      <c r="C292" s="386"/>
      <c r="D292" s="390"/>
      <c r="E292" s="390"/>
      <c r="F292" s="386">
        <v>4.7929000000000004</v>
      </c>
      <c r="G292" s="391">
        <v>5.3906999999999998</v>
      </c>
      <c r="H292" s="391">
        <v>6.2209000000000003</v>
      </c>
      <c r="I292" s="391">
        <v>6.3864999999999998</v>
      </c>
      <c r="J292" s="391">
        <v>6.6253000000000002</v>
      </c>
      <c r="K292" s="391">
        <v>7.6162000000000001</v>
      </c>
      <c r="L292" s="391">
        <v>7.9865000000000004</v>
      </c>
      <c r="M292" s="391">
        <v>8.3188999999999993</v>
      </c>
      <c r="N292" s="391">
        <v>8.8693000000000008</v>
      </c>
      <c r="O292" s="386">
        <v>9.3363999999999994</v>
      </c>
      <c r="P292" s="386" t="s">
        <v>238</v>
      </c>
    </row>
    <row r="293" spans="1:16" ht="15" x14ac:dyDescent="0.25">
      <c r="A293" s="389" t="s">
        <v>1134</v>
      </c>
      <c r="B293" s="390"/>
      <c r="C293" s="386"/>
      <c r="D293" s="390"/>
      <c r="E293" s="390"/>
      <c r="F293" s="386">
        <v>4.6582999999999997</v>
      </c>
      <c r="G293" s="391">
        <v>4.7374000000000001</v>
      </c>
      <c r="H293" s="391">
        <v>4.9360999999999997</v>
      </c>
      <c r="I293" s="391">
        <v>5.0884</v>
      </c>
      <c r="J293" s="391">
        <v>5.6299000000000001</v>
      </c>
      <c r="K293" s="391">
        <v>6.4737999999999998</v>
      </c>
      <c r="L293" s="391">
        <v>7.0819000000000001</v>
      </c>
      <c r="M293" s="391">
        <v>7.7294999999999998</v>
      </c>
      <c r="N293" s="391">
        <v>7.5575999999999999</v>
      </c>
      <c r="O293" s="386">
        <v>7.7355</v>
      </c>
      <c r="P293" s="386" t="s">
        <v>238</v>
      </c>
    </row>
    <row r="294" spans="1:16" ht="15" x14ac:dyDescent="0.25">
      <c r="A294" s="389" t="s">
        <v>1135</v>
      </c>
      <c r="B294" s="390"/>
      <c r="C294" s="386"/>
      <c r="D294" s="390"/>
      <c r="E294" s="390"/>
      <c r="F294" s="386">
        <v>4.5925000000000002</v>
      </c>
      <c r="G294" s="391">
        <v>4.6795999999999998</v>
      </c>
      <c r="H294" s="391">
        <v>4.9362000000000004</v>
      </c>
      <c r="I294" s="391">
        <v>5.1698000000000004</v>
      </c>
      <c r="J294" s="391">
        <v>5.6840999999999999</v>
      </c>
      <c r="K294" s="391">
        <v>6.5118</v>
      </c>
      <c r="L294" s="391">
        <v>7.0826000000000002</v>
      </c>
      <c r="M294" s="391">
        <v>7.7375999999999996</v>
      </c>
      <c r="N294" s="391">
        <v>7.4790999999999999</v>
      </c>
      <c r="O294" s="386">
        <v>7.6696</v>
      </c>
      <c r="P294" s="386" t="s">
        <v>238</v>
      </c>
    </row>
    <row r="295" spans="1:16" ht="15" x14ac:dyDescent="0.25">
      <c r="A295" s="389" t="s">
        <v>1136</v>
      </c>
      <c r="B295" s="390"/>
      <c r="C295" s="386"/>
      <c r="D295" s="390"/>
      <c r="E295" s="390"/>
      <c r="F295" s="386">
        <v>5.2861000000000002</v>
      </c>
      <c r="G295" s="391">
        <v>5.2854000000000001</v>
      </c>
      <c r="H295" s="391">
        <v>4.9349999999999996</v>
      </c>
      <c r="I295" s="391">
        <v>4.3255999999999997</v>
      </c>
      <c r="J295" s="391">
        <v>5.1203000000000003</v>
      </c>
      <c r="K295" s="391">
        <v>6.1154999999999999</v>
      </c>
      <c r="L295" s="391">
        <v>7.0761000000000003</v>
      </c>
      <c r="M295" s="391">
        <v>7.6525999999999996</v>
      </c>
      <c r="N295" s="391">
        <v>8.3073999999999995</v>
      </c>
      <c r="O295" s="386">
        <v>8.3775999999999993</v>
      </c>
      <c r="P295" s="386" t="s">
        <v>238</v>
      </c>
    </row>
    <row r="296" spans="1:16" ht="15" x14ac:dyDescent="0.25">
      <c r="A296" s="389" t="s">
        <v>1137</v>
      </c>
      <c r="B296" s="390"/>
      <c r="C296" s="386"/>
      <c r="D296" s="390"/>
      <c r="E296" s="390"/>
      <c r="F296" s="386">
        <v>4.8087</v>
      </c>
      <c r="G296" s="391">
        <v>4.7751000000000001</v>
      </c>
      <c r="H296" s="391">
        <v>5.0072000000000001</v>
      </c>
      <c r="I296" s="391">
        <v>4.7340999999999998</v>
      </c>
      <c r="J296" s="391">
        <v>5.08</v>
      </c>
      <c r="K296" s="391">
        <v>5.9249000000000001</v>
      </c>
      <c r="L296" s="391">
        <v>6.8320999999999996</v>
      </c>
      <c r="M296" s="391">
        <v>7.4664000000000001</v>
      </c>
      <c r="N296" s="391">
        <v>7.3338000000000001</v>
      </c>
      <c r="O296" s="386">
        <v>7.6432000000000002</v>
      </c>
      <c r="P296" s="386" t="s">
        <v>238</v>
      </c>
    </row>
    <row r="297" spans="1:16" ht="15" x14ac:dyDescent="0.25">
      <c r="A297" s="389" t="s">
        <v>1138</v>
      </c>
      <c r="B297" s="390"/>
      <c r="C297" s="386"/>
      <c r="D297" s="390"/>
      <c r="E297" s="390"/>
      <c r="F297" s="386">
        <v>4.8722000000000003</v>
      </c>
      <c r="G297" s="391">
        <v>4.7882999999999996</v>
      </c>
      <c r="H297" s="391">
        <v>5.0255000000000001</v>
      </c>
      <c r="I297" s="391">
        <v>4.8587999999999996</v>
      </c>
      <c r="J297" s="391">
        <v>5.1588000000000003</v>
      </c>
      <c r="K297" s="391">
        <v>5.9942000000000002</v>
      </c>
      <c r="L297" s="391">
        <v>6.9063999999999997</v>
      </c>
      <c r="M297" s="391">
        <v>7.5148999999999999</v>
      </c>
      <c r="N297" s="391">
        <v>7.3063000000000002</v>
      </c>
      <c r="O297" s="386">
        <v>7.6044</v>
      </c>
      <c r="P297" s="386" t="s">
        <v>238</v>
      </c>
    </row>
    <row r="298" spans="1:16" ht="15" x14ac:dyDescent="0.25">
      <c r="A298" s="389" t="s">
        <v>1139</v>
      </c>
      <c r="B298" s="390"/>
      <c r="C298" s="386"/>
      <c r="D298" s="390"/>
      <c r="E298" s="390"/>
      <c r="F298" s="386">
        <v>3.8896999999999999</v>
      </c>
      <c r="G298" s="391">
        <v>4.5838000000000001</v>
      </c>
      <c r="H298" s="391">
        <v>4.7488000000000001</v>
      </c>
      <c r="I298" s="391">
        <v>2.9632999999999998</v>
      </c>
      <c r="J298" s="391">
        <v>3.9561999999999999</v>
      </c>
      <c r="K298" s="391">
        <v>4.9359000000000002</v>
      </c>
      <c r="L298" s="391">
        <v>5.7712000000000003</v>
      </c>
      <c r="M298" s="391">
        <v>6.7712000000000003</v>
      </c>
      <c r="N298" s="391">
        <v>7.7302999999999997</v>
      </c>
      <c r="O298" s="386">
        <v>8.2043999999999997</v>
      </c>
      <c r="P298" s="386" t="s">
        <v>238</v>
      </c>
    </row>
    <row r="299" spans="1:16" ht="15" x14ac:dyDescent="0.25">
      <c r="A299" s="389" t="s">
        <v>1140</v>
      </c>
      <c r="B299" s="390"/>
      <c r="C299" s="386"/>
      <c r="D299" s="390"/>
      <c r="E299" s="390"/>
      <c r="F299" s="386">
        <v>4.9699</v>
      </c>
      <c r="G299" s="391">
        <v>5.2439999999999998</v>
      </c>
      <c r="H299" s="391">
        <v>5.8685999999999998</v>
      </c>
      <c r="I299" s="391">
        <v>6.2375999999999996</v>
      </c>
      <c r="J299" s="391">
        <v>6.6268000000000002</v>
      </c>
      <c r="K299" s="391">
        <v>7.3520000000000003</v>
      </c>
      <c r="L299" s="391">
        <v>7.7317999999999998</v>
      </c>
      <c r="M299" s="391">
        <v>8.5946999999999996</v>
      </c>
      <c r="N299" s="391">
        <v>8.5221</v>
      </c>
      <c r="O299" s="386">
        <v>8.7158999999999995</v>
      </c>
      <c r="P299" s="386" t="s">
        <v>238</v>
      </c>
    </row>
    <row r="300" spans="1:16" ht="15" x14ac:dyDescent="0.25">
      <c r="A300" s="389" t="s">
        <v>1141</v>
      </c>
      <c r="B300" s="390"/>
      <c r="C300" s="386"/>
      <c r="D300" s="390"/>
      <c r="E300" s="390"/>
      <c r="F300" s="386">
        <v>5.0223000000000004</v>
      </c>
      <c r="G300" s="391">
        <v>5.2428999999999997</v>
      </c>
      <c r="H300" s="391">
        <v>5.9325000000000001</v>
      </c>
      <c r="I300" s="391">
        <v>6.3240999999999996</v>
      </c>
      <c r="J300" s="391">
        <v>6.7081</v>
      </c>
      <c r="K300" s="391">
        <v>7.4132999999999996</v>
      </c>
      <c r="L300" s="391">
        <v>7.7478999999999996</v>
      </c>
      <c r="M300" s="391">
        <v>8.6623999999999999</v>
      </c>
      <c r="N300" s="391">
        <v>8.5123999999999995</v>
      </c>
      <c r="O300" s="386">
        <v>8.6486000000000001</v>
      </c>
      <c r="P300" s="386" t="s">
        <v>238</v>
      </c>
    </row>
    <row r="301" spans="1:16" ht="15" x14ac:dyDescent="0.25">
      <c r="A301" s="389" t="s">
        <v>1142</v>
      </c>
      <c r="B301" s="390"/>
      <c r="C301" s="386"/>
      <c r="D301" s="390"/>
      <c r="E301" s="390"/>
      <c r="F301" s="386">
        <v>4.2591999999999999</v>
      </c>
      <c r="G301" s="391">
        <v>5.2591999999999999</v>
      </c>
      <c r="H301" s="391">
        <v>5.0014000000000003</v>
      </c>
      <c r="I301" s="391">
        <v>5.0559000000000003</v>
      </c>
      <c r="J301" s="391">
        <v>5.5091999999999999</v>
      </c>
      <c r="K301" s="391">
        <v>6.5091999999999999</v>
      </c>
      <c r="L301" s="391">
        <v>7.5091999999999999</v>
      </c>
      <c r="M301" s="391">
        <v>7.6585999999999999</v>
      </c>
      <c r="N301" s="391">
        <v>8.6585999999999999</v>
      </c>
      <c r="O301" s="386">
        <v>9.6585999999999999</v>
      </c>
      <c r="P301" s="386" t="s">
        <v>238</v>
      </c>
    </row>
    <row r="302" spans="1:16" ht="15" x14ac:dyDescent="0.25">
      <c r="A302" s="389" t="s">
        <v>1143</v>
      </c>
      <c r="B302" s="390"/>
      <c r="C302" s="386"/>
      <c r="D302" s="390"/>
      <c r="E302" s="390"/>
      <c r="F302" s="386">
        <v>3.8365999999999998</v>
      </c>
      <c r="G302" s="391">
        <v>3.7160000000000002</v>
      </c>
      <c r="H302" s="391">
        <v>3.3546999999999998</v>
      </c>
      <c r="I302" s="391">
        <v>3.6200999999999999</v>
      </c>
      <c r="J302" s="391">
        <v>4.4757999999999996</v>
      </c>
      <c r="K302" s="391">
        <v>5.399</v>
      </c>
      <c r="L302" s="391">
        <v>6.3339999999999996</v>
      </c>
      <c r="M302" s="391">
        <v>6.8057999999999996</v>
      </c>
      <c r="N302" s="391">
        <v>7.3262</v>
      </c>
      <c r="O302" s="386">
        <v>7.5633999999999997</v>
      </c>
      <c r="P302" s="386" t="s">
        <v>238</v>
      </c>
    </row>
    <row r="303" spans="1:16" ht="15" x14ac:dyDescent="0.25">
      <c r="A303" s="389" t="s">
        <v>1144</v>
      </c>
      <c r="B303" s="390"/>
      <c r="C303" s="386"/>
      <c r="D303" s="390"/>
      <c r="E303" s="390"/>
      <c r="F303" s="386">
        <v>3.2946</v>
      </c>
      <c r="G303" s="391">
        <v>3.3216999999999999</v>
      </c>
      <c r="H303" s="391">
        <v>3.0320999999999998</v>
      </c>
      <c r="I303" s="391">
        <v>3.4359999999999999</v>
      </c>
      <c r="J303" s="391">
        <v>4.2986000000000004</v>
      </c>
      <c r="K303" s="391">
        <v>5.2064000000000004</v>
      </c>
      <c r="L303" s="391">
        <v>6.1280999999999999</v>
      </c>
      <c r="M303" s="391">
        <v>6.5910000000000002</v>
      </c>
      <c r="N303" s="391">
        <v>7.1135000000000002</v>
      </c>
      <c r="O303" s="386">
        <v>7.4741</v>
      </c>
      <c r="P303" s="386" t="s">
        <v>238</v>
      </c>
    </row>
    <row r="304" spans="1:16" ht="15" x14ac:dyDescent="0.25">
      <c r="A304" s="389" t="s">
        <v>1145</v>
      </c>
      <c r="B304" s="390"/>
      <c r="C304" s="386"/>
      <c r="D304" s="390"/>
      <c r="E304" s="390"/>
      <c r="F304" s="386">
        <v>6.492</v>
      </c>
      <c r="G304" s="391">
        <v>5.6684000000000001</v>
      </c>
      <c r="H304" s="391">
        <v>4.9546999999999999</v>
      </c>
      <c r="I304" s="391">
        <v>4.5198</v>
      </c>
      <c r="J304" s="391">
        <v>5.3415999999999997</v>
      </c>
      <c r="K304" s="391">
        <v>6.3415999999999997</v>
      </c>
      <c r="L304" s="391">
        <v>7.3415999999999997</v>
      </c>
      <c r="M304" s="391">
        <v>7.8611000000000004</v>
      </c>
      <c r="N304" s="391">
        <v>8.3773</v>
      </c>
      <c r="O304" s="386">
        <v>8.0169999999999995</v>
      </c>
      <c r="P304" s="386" t="s">
        <v>238</v>
      </c>
    </row>
    <row r="305" spans="1:16" ht="15" x14ac:dyDescent="0.25">
      <c r="A305" s="389" t="s">
        <v>1146</v>
      </c>
      <c r="B305" s="390"/>
      <c r="C305" s="386"/>
      <c r="D305" s="390"/>
      <c r="E305" s="390"/>
      <c r="F305" s="386">
        <v>5.9992999999999999</v>
      </c>
      <c r="G305" s="391">
        <v>6.8647</v>
      </c>
      <c r="H305" s="391">
        <v>7.6464999999999996</v>
      </c>
      <c r="I305" s="391">
        <v>8.5946999999999996</v>
      </c>
      <c r="J305" s="391">
        <v>9.3935999999999993</v>
      </c>
      <c r="K305" s="391">
        <v>10.389900000000001</v>
      </c>
      <c r="L305" s="391">
        <v>8.9314999999999998</v>
      </c>
      <c r="M305" s="391">
        <v>9.5205000000000002</v>
      </c>
      <c r="N305" s="391">
        <v>5.7477999999999998</v>
      </c>
      <c r="O305" s="386">
        <v>5.008</v>
      </c>
      <c r="P305" s="386" t="s">
        <v>238</v>
      </c>
    </row>
    <row r="306" spans="1:16" ht="15" x14ac:dyDescent="0.25">
      <c r="A306" s="389" t="s">
        <v>1147</v>
      </c>
      <c r="B306" s="390"/>
      <c r="C306" s="386"/>
      <c r="D306" s="390"/>
      <c r="E306" s="390"/>
      <c r="F306" s="386">
        <v>6.1298000000000004</v>
      </c>
      <c r="G306" s="391">
        <v>6.9878</v>
      </c>
      <c r="H306" s="391">
        <v>7.7577999999999996</v>
      </c>
      <c r="I306" s="391">
        <v>8.7029999999999994</v>
      </c>
      <c r="J306" s="391">
        <v>9.4911999999999992</v>
      </c>
      <c r="K306" s="391">
        <v>10.487299999999999</v>
      </c>
      <c r="L306" s="391">
        <v>8.8996999999999993</v>
      </c>
      <c r="M306" s="391">
        <v>9.4672999999999998</v>
      </c>
      <c r="N306" s="391">
        <v>5.5717999999999996</v>
      </c>
      <c r="O306" s="386">
        <v>4.8794000000000004</v>
      </c>
      <c r="P306" s="386" t="s">
        <v>238</v>
      </c>
    </row>
    <row r="307" spans="1:16" ht="15" x14ac:dyDescent="0.25">
      <c r="A307" s="389" t="s">
        <v>1148</v>
      </c>
      <c r="B307" s="390"/>
      <c r="C307" s="386"/>
      <c r="D307" s="390"/>
      <c r="E307" s="390"/>
      <c r="F307" s="386">
        <v>3.5363000000000002</v>
      </c>
      <c r="G307" s="391">
        <v>4.5362999999999998</v>
      </c>
      <c r="H307" s="391">
        <v>5.5362999999999998</v>
      </c>
      <c r="I307" s="391">
        <v>6.5362999999999998</v>
      </c>
      <c r="J307" s="391">
        <v>7.5362999999999998</v>
      </c>
      <c r="K307" s="391">
        <v>8.5363000000000007</v>
      </c>
      <c r="L307" s="391">
        <v>9.5363000000000007</v>
      </c>
      <c r="M307" s="391">
        <v>10.536300000000001</v>
      </c>
      <c r="N307" s="391">
        <v>9.1233000000000004</v>
      </c>
      <c r="O307" s="386">
        <v>7.4634</v>
      </c>
      <c r="P307" s="386" t="s">
        <v>238</v>
      </c>
    </row>
    <row r="308" spans="1:16" ht="15" x14ac:dyDescent="0.25">
      <c r="A308" s="389" t="s">
        <v>5848</v>
      </c>
      <c r="B308" s="390"/>
      <c r="C308" s="386"/>
      <c r="D308" s="390"/>
      <c r="E308" s="390"/>
      <c r="F308" s="386">
        <v>4.5773000000000001</v>
      </c>
      <c r="G308" s="391">
        <v>5.0296000000000003</v>
      </c>
      <c r="H308" s="391">
        <v>5.0202</v>
      </c>
      <c r="I308" s="391">
        <v>5.3451000000000004</v>
      </c>
      <c r="J308" s="391">
        <v>5.6905000000000001</v>
      </c>
      <c r="K308" s="391">
        <v>6.0190999999999999</v>
      </c>
      <c r="L308" s="391">
        <v>6.5884999999999998</v>
      </c>
      <c r="M308" s="391">
        <v>7.2088000000000001</v>
      </c>
      <c r="N308" s="391">
        <v>7.6928000000000001</v>
      </c>
      <c r="O308" s="386">
        <v>7.4904000000000002</v>
      </c>
      <c r="P308" s="386" t="s">
        <v>238</v>
      </c>
    </row>
    <row r="309" spans="1:16" ht="15" x14ac:dyDescent="0.25">
      <c r="A309" s="389" t="s">
        <v>5849</v>
      </c>
      <c r="B309" s="390"/>
      <c r="C309" s="386"/>
      <c r="D309" s="390"/>
      <c r="E309" s="390"/>
      <c r="F309" s="386">
        <v>4.5476000000000001</v>
      </c>
      <c r="G309" s="391">
        <v>4.9526000000000003</v>
      </c>
      <c r="H309" s="391">
        <v>4.8859000000000004</v>
      </c>
      <c r="I309" s="391">
        <v>5.2586000000000004</v>
      </c>
      <c r="J309" s="391">
        <v>5.6414999999999997</v>
      </c>
      <c r="K309" s="391">
        <v>6.1006</v>
      </c>
      <c r="L309" s="391">
        <v>6.7004999999999999</v>
      </c>
      <c r="M309" s="391">
        <v>7.3209</v>
      </c>
      <c r="N309" s="391">
        <v>7.7451999999999996</v>
      </c>
      <c r="O309" s="386">
        <v>7.5091999999999999</v>
      </c>
      <c r="P309" s="386" t="s">
        <v>238</v>
      </c>
    </row>
    <row r="310" spans="1:16" ht="15" x14ac:dyDescent="0.25">
      <c r="A310" s="389" t="s">
        <v>5850</v>
      </c>
      <c r="B310" s="390"/>
      <c r="C310" s="386"/>
      <c r="D310" s="390"/>
      <c r="E310" s="390"/>
      <c r="F310" s="386">
        <v>4.7396000000000003</v>
      </c>
      <c r="G310" s="391">
        <v>5.452</v>
      </c>
      <c r="H310" s="391">
        <v>5.7290000000000001</v>
      </c>
      <c r="I310" s="391">
        <v>5.8125999999999998</v>
      </c>
      <c r="J310" s="391">
        <v>5.9480000000000004</v>
      </c>
      <c r="K310" s="391">
        <v>5.6113</v>
      </c>
      <c r="L310" s="391">
        <v>6.0420999999999996</v>
      </c>
      <c r="M310" s="391">
        <v>6.6664000000000003</v>
      </c>
      <c r="N310" s="391">
        <v>7.44</v>
      </c>
      <c r="O310" s="386">
        <v>7.4023000000000003</v>
      </c>
      <c r="P310" s="386" t="s">
        <v>238</v>
      </c>
    </row>
    <row r="311" spans="1:16" ht="15" x14ac:dyDescent="0.25">
      <c r="A311" s="389" t="s">
        <v>5851</v>
      </c>
      <c r="B311" s="390"/>
      <c r="C311" s="386"/>
      <c r="D311" s="390"/>
      <c r="E311" s="390"/>
      <c r="F311" s="386">
        <v>4.9484000000000004</v>
      </c>
      <c r="G311" s="391">
        <v>5.2968999999999999</v>
      </c>
      <c r="H311" s="391">
        <v>5.6165000000000003</v>
      </c>
      <c r="I311" s="391">
        <v>6.3693999999999997</v>
      </c>
      <c r="J311" s="391">
        <v>7.0852000000000004</v>
      </c>
      <c r="K311" s="391">
        <v>7.0156000000000001</v>
      </c>
      <c r="L311" s="391">
        <v>7.4279999999999999</v>
      </c>
      <c r="M311" s="391">
        <v>8.0373000000000001</v>
      </c>
      <c r="N311" s="391">
        <v>8.3247999999999998</v>
      </c>
      <c r="O311" s="386">
        <v>8.0555000000000003</v>
      </c>
      <c r="P311" s="386" t="s">
        <v>238</v>
      </c>
    </row>
    <row r="312" spans="1:16" ht="15" x14ac:dyDescent="0.25">
      <c r="A312" s="389" t="s">
        <v>5852</v>
      </c>
      <c r="B312" s="390"/>
      <c r="C312" s="386"/>
      <c r="D312" s="390"/>
      <c r="E312" s="390"/>
      <c r="F312" s="386">
        <v>4.7676999999999996</v>
      </c>
      <c r="G312" s="391">
        <v>5.12</v>
      </c>
      <c r="H312" s="391">
        <v>5.3611000000000004</v>
      </c>
      <c r="I312" s="391">
        <v>6.1406000000000001</v>
      </c>
      <c r="J312" s="391">
        <v>6.8498000000000001</v>
      </c>
      <c r="K312" s="391">
        <v>7.1559999999999997</v>
      </c>
      <c r="L312" s="391">
        <v>7.7168999999999999</v>
      </c>
      <c r="M312" s="391">
        <v>8.3315999999999999</v>
      </c>
      <c r="N312" s="391">
        <v>8.5160999999999998</v>
      </c>
      <c r="O312" s="386">
        <v>8.1839999999999993</v>
      </c>
      <c r="P312" s="386" t="s">
        <v>238</v>
      </c>
    </row>
    <row r="313" spans="1:16" ht="15" x14ac:dyDescent="0.25">
      <c r="A313" s="389" t="s">
        <v>5853</v>
      </c>
      <c r="B313" s="390"/>
      <c r="C313" s="386"/>
      <c r="D313" s="390"/>
      <c r="E313" s="390"/>
      <c r="F313" s="386">
        <v>6.2272999999999996</v>
      </c>
      <c r="G313" s="391">
        <v>6.5054999999999996</v>
      </c>
      <c r="H313" s="391">
        <v>7.3982000000000001</v>
      </c>
      <c r="I313" s="391">
        <v>7.9607999999999999</v>
      </c>
      <c r="J313" s="391">
        <v>8.7448999999999995</v>
      </c>
      <c r="K313" s="391">
        <v>6.0850999999999997</v>
      </c>
      <c r="L313" s="391">
        <v>5.7765000000000004</v>
      </c>
      <c r="M313" s="391">
        <v>6.3632999999999997</v>
      </c>
      <c r="N313" s="391">
        <v>7.2276999999999996</v>
      </c>
      <c r="O313" s="386">
        <v>7.3150000000000004</v>
      </c>
      <c r="P313" s="386" t="s">
        <v>238</v>
      </c>
    </row>
    <row r="314" spans="1:16" ht="15" x14ac:dyDescent="0.25">
      <c r="A314" s="389" t="s">
        <v>5854</v>
      </c>
      <c r="B314" s="390"/>
      <c r="C314" s="386"/>
      <c r="D314" s="390"/>
      <c r="E314" s="390"/>
      <c r="F314" s="386">
        <v>4.1295000000000002</v>
      </c>
      <c r="G314" s="391">
        <v>4.7412000000000001</v>
      </c>
      <c r="H314" s="391">
        <v>4.2683999999999997</v>
      </c>
      <c r="I314" s="391">
        <v>4.2698999999999998</v>
      </c>
      <c r="J314" s="391">
        <v>4.4638999999999998</v>
      </c>
      <c r="K314" s="391">
        <v>4.7945000000000002</v>
      </c>
      <c r="L314" s="391">
        <v>5.5063000000000004</v>
      </c>
      <c r="M314" s="391">
        <v>6.3438999999999997</v>
      </c>
      <c r="N314" s="391">
        <v>7.2084999999999999</v>
      </c>
      <c r="O314" s="386">
        <v>6.7211999999999996</v>
      </c>
      <c r="P314" s="386" t="s">
        <v>238</v>
      </c>
    </row>
    <row r="315" spans="1:16" ht="15" x14ac:dyDescent="0.25">
      <c r="A315" s="389" t="s">
        <v>5855</v>
      </c>
      <c r="B315" s="390"/>
      <c r="C315" s="386"/>
      <c r="D315" s="390"/>
      <c r="E315" s="390"/>
      <c r="F315" s="386">
        <v>3.9748999999999999</v>
      </c>
      <c r="G315" s="391">
        <v>4.319</v>
      </c>
      <c r="H315" s="391">
        <v>3.0337000000000001</v>
      </c>
      <c r="I315" s="391">
        <v>2.7412000000000001</v>
      </c>
      <c r="J315" s="391">
        <v>3.1221999999999999</v>
      </c>
      <c r="K315" s="391">
        <v>4.0347</v>
      </c>
      <c r="L315" s="391">
        <v>4.9608999999999996</v>
      </c>
      <c r="M315" s="391">
        <v>5.9250999999999996</v>
      </c>
      <c r="N315" s="391">
        <v>6.8223000000000003</v>
      </c>
      <c r="O315" s="386">
        <v>6.3468</v>
      </c>
      <c r="P315" s="386" t="s">
        <v>238</v>
      </c>
    </row>
    <row r="316" spans="1:16" ht="15" x14ac:dyDescent="0.25">
      <c r="A316" s="389" t="s">
        <v>5856</v>
      </c>
      <c r="B316" s="390"/>
      <c r="C316" s="386"/>
      <c r="D316" s="390"/>
      <c r="E316" s="390"/>
      <c r="F316" s="386">
        <v>4.2058999999999997</v>
      </c>
      <c r="G316" s="391">
        <v>4.9607999999999999</v>
      </c>
      <c r="H316" s="391">
        <v>5.1425999999999998</v>
      </c>
      <c r="I316" s="391">
        <v>5.6143000000000001</v>
      </c>
      <c r="J316" s="391">
        <v>5.6379000000000001</v>
      </c>
      <c r="K316" s="391">
        <v>5.4192</v>
      </c>
      <c r="L316" s="391">
        <v>5.9480000000000004</v>
      </c>
      <c r="M316" s="391">
        <v>6.6813000000000002</v>
      </c>
      <c r="N316" s="391">
        <v>7.4974999999999996</v>
      </c>
      <c r="O316" s="386">
        <v>7.0327999999999999</v>
      </c>
      <c r="P316" s="386" t="s">
        <v>238</v>
      </c>
    </row>
    <row r="317" spans="1:16" ht="15" x14ac:dyDescent="0.25">
      <c r="A317" s="389" t="s">
        <v>5857</v>
      </c>
      <c r="B317" s="390"/>
      <c r="C317" s="386"/>
      <c r="D317" s="390"/>
      <c r="E317" s="390"/>
      <c r="F317" s="386">
        <v>5.3006000000000002</v>
      </c>
      <c r="G317" s="391">
        <v>5.6950000000000003</v>
      </c>
      <c r="H317" s="391">
        <v>5.3730000000000002</v>
      </c>
      <c r="I317" s="391">
        <v>5.8070000000000004</v>
      </c>
      <c r="J317" s="391">
        <v>6.0491000000000001</v>
      </c>
      <c r="K317" s="391">
        <v>6.3135000000000003</v>
      </c>
      <c r="L317" s="391">
        <v>6.8407999999999998</v>
      </c>
      <c r="M317" s="391">
        <v>7.6919000000000004</v>
      </c>
      <c r="N317" s="391">
        <v>8.4250000000000007</v>
      </c>
      <c r="O317" s="386">
        <v>8.1434999999999995</v>
      </c>
      <c r="P317" s="386" t="s">
        <v>238</v>
      </c>
    </row>
    <row r="318" spans="1:16" ht="15" x14ac:dyDescent="0.25">
      <c r="A318" s="389" t="s">
        <v>5858</v>
      </c>
      <c r="B318" s="390"/>
      <c r="C318" s="386"/>
      <c r="D318" s="390"/>
      <c r="E318" s="390"/>
      <c r="F318" s="386">
        <v>5.3327</v>
      </c>
      <c r="G318" s="391">
        <v>5.6752000000000002</v>
      </c>
      <c r="H318" s="391">
        <v>5.2973999999999997</v>
      </c>
      <c r="I318" s="391">
        <v>5.7934999999999999</v>
      </c>
      <c r="J318" s="391">
        <v>6.0194000000000001</v>
      </c>
      <c r="K318" s="391">
        <v>6.3280000000000003</v>
      </c>
      <c r="L318" s="391">
        <v>6.91</v>
      </c>
      <c r="M318" s="391">
        <v>7.8045</v>
      </c>
      <c r="N318" s="391">
        <v>8.5439000000000007</v>
      </c>
      <c r="O318" s="386">
        <v>8.1516999999999999</v>
      </c>
      <c r="P318" s="386" t="s">
        <v>238</v>
      </c>
    </row>
    <row r="319" spans="1:16" ht="15" x14ac:dyDescent="0.25">
      <c r="A319" s="389" t="s">
        <v>5859</v>
      </c>
      <c r="B319" s="390"/>
      <c r="C319" s="386"/>
      <c r="D319" s="390"/>
      <c r="E319" s="390"/>
      <c r="F319" s="386">
        <v>4.9305000000000003</v>
      </c>
      <c r="G319" s="391">
        <v>5.9305000000000003</v>
      </c>
      <c r="H319" s="391">
        <v>6.2774000000000001</v>
      </c>
      <c r="I319" s="391">
        <v>5.9725000000000001</v>
      </c>
      <c r="J319" s="391">
        <v>6.4165999999999999</v>
      </c>
      <c r="K319" s="391">
        <v>6.1380999999999997</v>
      </c>
      <c r="L319" s="391">
        <v>6.0340999999999996</v>
      </c>
      <c r="M319" s="391">
        <v>6.4276999999999997</v>
      </c>
      <c r="N319" s="391">
        <v>7.0933999999999999</v>
      </c>
      <c r="O319" s="386">
        <v>8.0513999999999992</v>
      </c>
      <c r="P319" s="386" t="s">
        <v>238</v>
      </c>
    </row>
    <row r="320" spans="1:16" ht="15" x14ac:dyDescent="0.25">
      <c r="A320" s="389" t="s">
        <v>5860</v>
      </c>
      <c r="B320" s="390"/>
      <c r="C320" s="386"/>
      <c r="D320" s="390"/>
      <c r="E320" s="390"/>
      <c r="F320" s="386">
        <v>4.5968999999999998</v>
      </c>
      <c r="G320" s="391">
        <v>5.1763000000000003</v>
      </c>
      <c r="H320" s="391">
        <v>5.351</v>
      </c>
      <c r="I320" s="391">
        <v>5.5975999999999999</v>
      </c>
      <c r="J320" s="391">
        <v>5.8859000000000004</v>
      </c>
      <c r="K320" s="391">
        <v>6.4861000000000004</v>
      </c>
      <c r="L320" s="391">
        <v>7.0629999999999997</v>
      </c>
      <c r="M320" s="391">
        <v>7.3495999999999997</v>
      </c>
      <c r="N320" s="391">
        <v>7.0590000000000002</v>
      </c>
      <c r="O320" s="386">
        <v>6.9359999999999999</v>
      </c>
      <c r="P320" s="386" t="s">
        <v>238</v>
      </c>
    </row>
    <row r="321" spans="1:16" ht="15" x14ac:dyDescent="0.25">
      <c r="A321" s="389" t="s">
        <v>5861</v>
      </c>
      <c r="B321" s="390"/>
      <c r="C321" s="386"/>
      <c r="D321" s="390"/>
      <c r="E321" s="390"/>
      <c r="F321" s="386">
        <v>4.5098000000000003</v>
      </c>
      <c r="G321" s="391">
        <v>5.0879000000000003</v>
      </c>
      <c r="H321" s="391">
        <v>5.2779999999999996</v>
      </c>
      <c r="I321" s="391">
        <v>5.6200999999999999</v>
      </c>
      <c r="J321" s="391">
        <v>5.9714</v>
      </c>
      <c r="K321" s="391">
        <v>6.5533000000000001</v>
      </c>
      <c r="L321" s="391">
        <v>7.1108000000000002</v>
      </c>
      <c r="M321" s="391">
        <v>7.3804999999999996</v>
      </c>
      <c r="N321" s="391">
        <v>7.0773000000000001</v>
      </c>
      <c r="O321" s="386">
        <v>6.9066999999999998</v>
      </c>
      <c r="P321" s="386" t="s">
        <v>238</v>
      </c>
    </row>
    <row r="322" spans="1:16" ht="15" x14ac:dyDescent="0.25">
      <c r="A322" s="389" t="s">
        <v>5862</v>
      </c>
      <c r="B322" s="390"/>
      <c r="C322" s="386"/>
      <c r="D322" s="390"/>
      <c r="E322" s="390"/>
      <c r="F322" s="386">
        <v>6.7675000000000001</v>
      </c>
      <c r="G322" s="391">
        <v>7.2988</v>
      </c>
      <c r="H322" s="391">
        <v>6.9782000000000002</v>
      </c>
      <c r="I322" s="391">
        <v>5.1044</v>
      </c>
      <c r="J322" s="391">
        <v>3.9876</v>
      </c>
      <c r="K322" s="391">
        <v>4.9875999999999996</v>
      </c>
      <c r="L322" s="391">
        <v>5.9875999999999996</v>
      </c>
      <c r="M322" s="391">
        <v>6.6504000000000003</v>
      </c>
      <c r="N322" s="391">
        <v>6.6318999999999999</v>
      </c>
      <c r="O322" s="386">
        <v>7.6318999999999999</v>
      </c>
      <c r="P322" s="386" t="s">
        <v>238</v>
      </c>
    </row>
    <row r="323" spans="1:16" ht="15" x14ac:dyDescent="0.25">
      <c r="A323" s="389" t="s">
        <v>5863</v>
      </c>
      <c r="B323" s="390"/>
      <c r="C323" s="386"/>
      <c r="D323" s="390"/>
      <c r="E323" s="390"/>
      <c r="F323" s="386">
        <v>3.2898999999999998</v>
      </c>
      <c r="G323" s="391">
        <v>3.6751</v>
      </c>
      <c r="H323" s="391">
        <v>4.2458999999999998</v>
      </c>
      <c r="I323" s="391">
        <v>4.5476999999999999</v>
      </c>
      <c r="J323" s="391">
        <v>5.1361999999999997</v>
      </c>
      <c r="K323" s="391">
        <v>5.5545</v>
      </c>
      <c r="L323" s="391">
        <v>6.1284999999999998</v>
      </c>
      <c r="M323" s="391">
        <v>6.4515000000000002</v>
      </c>
      <c r="N323" s="391">
        <v>7.0651999999999999</v>
      </c>
      <c r="O323" s="386">
        <v>7.4020000000000001</v>
      </c>
      <c r="P323" s="386" t="s">
        <v>238</v>
      </c>
    </row>
    <row r="324" spans="1:16" ht="15" x14ac:dyDescent="0.25">
      <c r="A324" s="389" t="s">
        <v>5864</v>
      </c>
      <c r="B324" s="390"/>
      <c r="C324" s="386"/>
      <c r="D324" s="390"/>
      <c r="E324" s="390"/>
      <c r="F324" s="386">
        <v>3.1042000000000001</v>
      </c>
      <c r="G324" s="391">
        <v>3.4758</v>
      </c>
      <c r="H324" s="391">
        <v>4.0374999999999996</v>
      </c>
      <c r="I324" s="391">
        <v>4.4443999999999999</v>
      </c>
      <c r="J324" s="391">
        <v>5.0435999999999996</v>
      </c>
      <c r="K324" s="391">
        <v>5.5209000000000001</v>
      </c>
      <c r="L324" s="391">
        <v>6.0450999999999997</v>
      </c>
      <c r="M324" s="391">
        <v>6.3551000000000002</v>
      </c>
      <c r="N324" s="391">
        <v>6.9189999999999996</v>
      </c>
      <c r="O324" s="386">
        <v>7.2577999999999996</v>
      </c>
      <c r="P324" s="386" t="s">
        <v>238</v>
      </c>
    </row>
    <row r="325" spans="1:16" ht="15" x14ac:dyDescent="0.25">
      <c r="A325" s="389" t="s">
        <v>5865</v>
      </c>
      <c r="B325" s="390"/>
      <c r="C325" s="386"/>
      <c r="D325" s="390"/>
      <c r="E325" s="390"/>
      <c r="F325" s="386">
        <v>4.8323999999999998</v>
      </c>
      <c r="G325" s="391">
        <v>5.2748999999999997</v>
      </c>
      <c r="H325" s="391">
        <v>5.9381000000000004</v>
      </c>
      <c r="I325" s="391">
        <v>5.3768000000000002</v>
      </c>
      <c r="J325" s="391">
        <v>5.8502000000000001</v>
      </c>
      <c r="K325" s="391">
        <v>5.8093000000000004</v>
      </c>
      <c r="L325" s="391">
        <v>6.7611999999999997</v>
      </c>
      <c r="M325" s="391">
        <v>7.1866000000000003</v>
      </c>
      <c r="N325" s="391">
        <v>8.1602999999999994</v>
      </c>
      <c r="O325" s="386">
        <v>8.5069999999999997</v>
      </c>
      <c r="P325" s="386" t="s">
        <v>238</v>
      </c>
    </row>
    <row r="326" spans="1:16" ht="15" x14ac:dyDescent="0.25">
      <c r="A326" s="389" t="s">
        <v>1149</v>
      </c>
      <c r="B326" s="390"/>
      <c r="C326" s="386"/>
      <c r="D326" s="390"/>
      <c r="E326" s="390"/>
      <c r="F326" s="386">
        <v>5.7519</v>
      </c>
      <c r="G326" s="391">
        <v>5.6186999999999996</v>
      </c>
      <c r="H326" s="391">
        <v>5.9676</v>
      </c>
      <c r="I326" s="391">
        <v>5.9467999999999996</v>
      </c>
      <c r="J326" s="391">
        <v>6.1173999999999999</v>
      </c>
      <c r="K326" s="391">
        <v>5.9791999999999996</v>
      </c>
      <c r="L326" s="391">
        <v>6.1459000000000001</v>
      </c>
      <c r="M326" s="391">
        <v>6.4067999999999996</v>
      </c>
      <c r="N326" s="391">
        <v>6.5053999999999998</v>
      </c>
      <c r="O326" s="386">
        <v>6.1920999999999999</v>
      </c>
      <c r="P326" s="386" t="s">
        <v>238</v>
      </c>
    </row>
    <row r="327" spans="1:16" ht="15" x14ac:dyDescent="0.25">
      <c r="A327" s="389" t="s">
        <v>1150</v>
      </c>
      <c r="B327" s="390"/>
      <c r="C327" s="386"/>
      <c r="D327" s="390"/>
      <c r="E327" s="390"/>
      <c r="F327" s="386">
        <v>5.6231999999999998</v>
      </c>
      <c r="G327" s="391">
        <v>5.6307</v>
      </c>
      <c r="H327" s="391">
        <v>5.9326999999999996</v>
      </c>
      <c r="I327" s="391">
        <v>5.9099000000000004</v>
      </c>
      <c r="J327" s="391">
        <v>6.0609000000000002</v>
      </c>
      <c r="K327" s="391">
        <v>5.9029999999999996</v>
      </c>
      <c r="L327" s="391">
        <v>6.1193</v>
      </c>
      <c r="M327" s="391">
        <v>6.3692000000000002</v>
      </c>
      <c r="N327" s="391">
        <v>6.4276</v>
      </c>
      <c r="O327" s="386">
        <v>6.0233999999999996</v>
      </c>
      <c r="P327" s="386" t="s">
        <v>238</v>
      </c>
    </row>
    <row r="328" spans="1:16" ht="15" x14ac:dyDescent="0.25">
      <c r="A328" s="389" t="s">
        <v>1151</v>
      </c>
      <c r="B328" s="390"/>
      <c r="C328" s="386"/>
      <c r="D328" s="390"/>
      <c r="E328" s="390"/>
      <c r="F328" s="386">
        <v>6.9600999999999997</v>
      </c>
      <c r="G328" s="391">
        <v>5.5087999999999999</v>
      </c>
      <c r="H328" s="391">
        <v>6.2889999999999997</v>
      </c>
      <c r="I328" s="391">
        <v>6.2869000000000002</v>
      </c>
      <c r="J328" s="391">
        <v>6.6341000000000001</v>
      </c>
      <c r="K328" s="391">
        <v>6.6792999999999996</v>
      </c>
      <c r="L328" s="391">
        <v>6.3894000000000002</v>
      </c>
      <c r="M328" s="391">
        <v>6.75</v>
      </c>
      <c r="N328" s="391">
        <v>7.2102000000000004</v>
      </c>
      <c r="O328" s="386">
        <v>7.7580999999999998</v>
      </c>
      <c r="P328" s="386" t="s">
        <v>238</v>
      </c>
    </row>
    <row r="329" spans="1:16" ht="15" x14ac:dyDescent="0.25">
      <c r="A329" s="389" t="s">
        <v>1152</v>
      </c>
      <c r="B329" s="390"/>
      <c r="C329" s="386"/>
      <c r="D329" s="390"/>
      <c r="E329" s="390"/>
      <c r="F329" s="386">
        <v>5.8566000000000003</v>
      </c>
      <c r="G329" s="391">
        <v>6.8566000000000003</v>
      </c>
      <c r="H329" s="391">
        <v>7.6044999999999998</v>
      </c>
      <c r="I329" s="391">
        <v>4.5118</v>
      </c>
      <c r="J329" s="391">
        <v>1.7188000000000001</v>
      </c>
      <c r="K329" s="391">
        <v>1.107</v>
      </c>
      <c r="L329" s="391">
        <v>2.0966999999999998</v>
      </c>
      <c r="M329" s="391">
        <v>2.3656999999999999</v>
      </c>
      <c r="N329" s="391">
        <v>2.2410000000000001</v>
      </c>
      <c r="O329" s="386">
        <v>2.4018999999999999</v>
      </c>
      <c r="P329" s="386" t="s">
        <v>238</v>
      </c>
    </row>
    <row r="330" spans="1:16" ht="15" x14ac:dyDescent="0.25">
      <c r="A330" s="389" t="s">
        <v>1153</v>
      </c>
      <c r="B330" s="390"/>
      <c r="C330" s="386"/>
      <c r="D330" s="390"/>
      <c r="E330" s="390"/>
      <c r="F330" s="386">
        <v>5.8566000000000003</v>
      </c>
      <c r="G330" s="391">
        <v>6.8566000000000003</v>
      </c>
      <c r="H330" s="391">
        <v>7.6044999999999998</v>
      </c>
      <c r="I330" s="391">
        <v>4.5118</v>
      </c>
      <c r="J330" s="391">
        <v>1.7188000000000001</v>
      </c>
      <c r="K330" s="391">
        <v>1.1138999999999999</v>
      </c>
      <c r="L330" s="391">
        <v>2.1034000000000002</v>
      </c>
      <c r="M330" s="391">
        <v>2.3675000000000002</v>
      </c>
      <c r="N330" s="391">
        <v>2.2381000000000002</v>
      </c>
      <c r="O330" s="386">
        <v>2.3974000000000002</v>
      </c>
      <c r="P330" s="386" t="s">
        <v>238</v>
      </c>
    </row>
    <row r="331" spans="1:16" ht="15" x14ac:dyDescent="0.25">
      <c r="A331" s="389" t="s">
        <v>1154</v>
      </c>
      <c r="B331" s="390"/>
      <c r="C331" s="386"/>
      <c r="D331" s="390"/>
      <c r="E331" s="390"/>
      <c r="F331" s="386"/>
      <c r="G331" s="391"/>
      <c r="H331" s="391"/>
      <c r="I331" s="391"/>
      <c r="J331" s="391"/>
      <c r="K331" s="391">
        <v>0</v>
      </c>
      <c r="L331" s="391">
        <v>1</v>
      </c>
      <c r="M331" s="391">
        <v>2</v>
      </c>
      <c r="N331" s="391">
        <v>3</v>
      </c>
      <c r="O331" s="386">
        <v>4</v>
      </c>
      <c r="P331" s="386" t="s">
        <v>238</v>
      </c>
    </row>
    <row r="332" spans="1:16" ht="15" x14ac:dyDescent="0.25">
      <c r="A332" s="389" t="s">
        <v>1155</v>
      </c>
      <c r="B332" s="390"/>
      <c r="C332" s="386"/>
      <c r="D332" s="390"/>
      <c r="E332" s="390"/>
      <c r="F332" s="386">
        <v>3.7033</v>
      </c>
      <c r="G332" s="391">
        <v>4.3851000000000004</v>
      </c>
      <c r="H332" s="391">
        <v>4.4936999999999996</v>
      </c>
      <c r="I332" s="391">
        <v>4.9016000000000002</v>
      </c>
      <c r="J332" s="391">
        <v>5.2462</v>
      </c>
      <c r="K332" s="391">
        <v>4.6351000000000004</v>
      </c>
      <c r="L332" s="391">
        <v>4.8353000000000002</v>
      </c>
      <c r="M332" s="391">
        <v>5.2435999999999998</v>
      </c>
      <c r="N332" s="391">
        <v>5.3639000000000001</v>
      </c>
      <c r="O332" s="386">
        <v>4.4640000000000004</v>
      </c>
      <c r="P332" s="386" t="s">
        <v>238</v>
      </c>
    </row>
    <row r="333" spans="1:16" ht="15" x14ac:dyDescent="0.25">
      <c r="A333" s="389" t="s">
        <v>1156</v>
      </c>
      <c r="B333" s="390"/>
      <c r="C333" s="386"/>
      <c r="D333" s="390"/>
      <c r="E333" s="390"/>
      <c r="F333" s="386">
        <v>3.5991</v>
      </c>
      <c r="G333" s="391">
        <v>4.2866999999999997</v>
      </c>
      <c r="H333" s="391">
        <v>4.3834999999999997</v>
      </c>
      <c r="I333" s="391">
        <v>4.8037000000000001</v>
      </c>
      <c r="J333" s="391">
        <v>5.1492000000000004</v>
      </c>
      <c r="K333" s="391">
        <v>4.4607999999999999</v>
      </c>
      <c r="L333" s="391">
        <v>4.8593999999999999</v>
      </c>
      <c r="M333" s="391">
        <v>5.2458</v>
      </c>
      <c r="N333" s="391">
        <v>5.3308</v>
      </c>
      <c r="O333" s="386">
        <v>4.3498000000000001</v>
      </c>
      <c r="P333" s="386" t="s">
        <v>238</v>
      </c>
    </row>
    <row r="334" spans="1:16" ht="15" x14ac:dyDescent="0.25">
      <c r="A334" s="389" t="s">
        <v>1157</v>
      </c>
      <c r="B334" s="390"/>
      <c r="C334" s="386"/>
      <c r="D334" s="390"/>
      <c r="E334" s="390"/>
      <c r="F334" s="386">
        <v>5.7680999999999996</v>
      </c>
      <c r="G334" s="391">
        <v>6.3162000000000003</v>
      </c>
      <c r="H334" s="391">
        <v>6.6612999999999998</v>
      </c>
      <c r="I334" s="391">
        <v>6.8006000000000002</v>
      </c>
      <c r="J334" s="391">
        <v>6.9432</v>
      </c>
      <c r="K334" s="391">
        <v>7.73</v>
      </c>
      <c r="L334" s="391">
        <v>4.4062000000000001</v>
      </c>
      <c r="M334" s="391">
        <v>5.2057000000000002</v>
      </c>
      <c r="N334" s="391">
        <v>5.8914</v>
      </c>
      <c r="O334" s="386">
        <v>6.6315</v>
      </c>
      <c r="P334" s="386" t="s">
        <v>238</v>
      </c>
    </row>
    <row r="335" spans="1:16" ht="15" x14ac:dyDescent="0.25">
      <c r="A335" s="389" t="s">
        <v>1158</v>
      </c>
      <c r="B335" s="390"/>
      <c r="C335" s="386"/>
      <c r="D335" s="390"/>
      <c r="E335" s="390"/>
      <c r="F335" s="386">
        <v>6.1447000000000003</v>
      </c>
      <c r="G335" s="391">
        <v>5.8987999999999996</v>
      </c>
      <c r="H335" s="391">
        <v>6.2865000000000002</v>
      </c>
      <c r="I335" s="391">
        <v>6.2516999999999996</v>
      </c>
      <c r="J335" s="391">
        <v>6.3739999999999997</v>
      </c>
      <c r="K335" s="391">
        <v>6.4111000000000002</v>
      </c>
      <c r="L335" s="391">
        <v>6.5099</v>
      </c>
      <c r="M335" s="391">
        <v>6.7451999999999996</v>
      </c>
      <c r="N335" s="391">
        <v>6.8109000000000002</v>
      </c>
      <c r="O335" s="386">
        <v>6.5614999999999997</v>
      </c>
      <c r="P335" s="386" t="s">
        <v>238</v>
      </c>
    </row>
    <row r="336" spans="1:16" ht="15" x14ac:dyDescent="0.25">
      <c r="A336" s="389" t="s">
        <v>1159</v>
      </c>
      <c r="B336" s="390"/>
      <c r="C336" s="386"/>
      <c r="D336" s="390"/>
      <c r="E336" s="390"/>
      <c r="F336" s="386">
        <v>5.9987000000000004</v>
      </c>
      <c r="G336" s="391">
        <v>5.9154999999999998</v>
      </c>
      <c r="H336" s="391">
        <v>6.2584999999999997</v>
      </c>
      <c r="I336" s="391">
        <v>6.2286000000000001</v>
      </c>
      <c r="J336" s="391">
        <v>6.3342000000000001</v>
      </c>
      <c r="K336" s="391">
        <v>6.3827999999999996</v>
      </c>
      <c r="L336" s="391">
        <v>6.5076000000000001</v>
      </c>
      <c r="M336" s="391">
        <v>6.7424999999999997</v>
      </c>
      <c r="N336" s="391">
        <v>6.7638999999999996</v>
      </c>
      <c r="O336" s="386">
        <v>6.4343000000000004</v>
      </c>
      <c r="P336" s="386" t="s">
        <v>238</v>
      </c>
    </row>
    <row r="337" spans="1:16" ht="15" x14ac:dyDescent="0.25">
      <c r="A337" s="389" t="s">
        <v>1160</v>
      </c>
      <c r="B337" s="390"/>
      <c r="C337" s="386"/>
      <c r="D337" s="390"/>
      <c r="E337" s="390"/>
      <c r="F337" s="386">
        <v>7.4326999999999996</v>
      </c>
      <c r="G337" s="391">
        <v>5.7516999999999996</v>
      </c>
      <c r="H337" s="391">
        <v>6.5340999999999996</v>
      </c>
      <c r="I337" s="391">
        <v>6.4565999999999999</v>
      </c>
      <c r="J337" s="391">
        <v>6.7244000000000002</v>
      </c>
      <c r="K337" s="391">
        <v>6.6581000000000001</v>
      </c>
      <c r="L337" s="391">
        <v>6.5301</v>
      </c>
      <c r="M337" s="391">
        <v>6.7687999999999997</v>
      </c>
      <c r="N337" s="391">
        <v>7.2203999999999997</v>
      </c>
      <c r="O337" s="386">
        <v>7.6772</v>
      </c>
      <c r="P337" s="386" t="s">
        <v>238</v>
      </c>
    </row>
    <row r="338" spans="1:16" ht="15" x14ac:dyDescent="0.25">
      <c r="A338" s="389" t="s">
        <v>1161</v>
      </c>
      <c r="B338" s="390"/>
      <c r="C338" s="386"/>
      <c r="D338" s="390"/>
      <c r="E338" s="390"/>
      <c r="F338" s="386">
        <v>5.2141000000000002</v>
      </c>
      <c r="G338" s="391">
        <v>4.8659999999999997</v>
      </c>
      <c r="H338" s="391">
        <v>5.2022000000000004</v>
      </c>
      <c r="I338" s="391">
        <v>4.6908000000000003</v>
      </c>
      <c r="J338" s="391">
        <v>5.2137000000000002</v>
      </c>
      <c r="K338" s="391">
        <v>4.5313999999999997</v>
      </c>
      <c r="L338" s="391">
        <v>5.1863000000000001</v>
      </c>
      <c r="M338" s="391">
        <v>5.5429000000000004</v>
      </c>
      <c r="N338" s="391">
        <v>5.9770000000000003</v>
      </c>
      <c r="O338" s="386">
        <v>6.0853999999999999</v>
      </c>
      <c r="P338" s="386" t="s">
        <v>238</v>
      </c>
    </row>
    <row r="339" spans="1:16" ht="15" x14ac:dyDescent="0.25">
      <c r="A339" s="389" t="s">
        <v>1162</v>
      </c>
      <c r="B339" s="390"/>
      <c r="C339" s="386"/>
      <c r="D339" s="390"/>
      <c r="E339" s="390"/>
      <c r="F339" s="386">
        <v>5.4009</v>
      </c>
      <c r="G339" s="391">
        <v>5.1059999999999999</v>
      </c>
      <c r="H339" s="391">
        <v>5.3345000000000002</v>
      </c>
      <c r="I339" s="391">
        <v>4.6688000000000001</v>
      </c>
      <c r="J339" s="391">
        <v>5.1193</v>
      </c>
      <c r="K339" s="391">
        <v>4.2595000000000001</v>
      </c>
      <c r="L339" s="391">
        <v>4.9568000000000003</v>
      </c>
      <c r="M339" s="391">
        <v>5.2100999999999997</v>
      </c>
      <c r="N339" s="391">
        <v>5.6346999999999996</v>
      </c>
      <c r="O339" s="386">
        <v>5.5941999999999998</v>
      </c>
      <c r="P339" s="386" t="s">
        <v>238</v>
      </c>
    </row>
    <row r="340" spans="1:16" ht="15" x14ac:dyDescent="0.25">
      <c r="A340" s="389" t="s">
        <v>1163</v>
      </c>
      <c r="B340" s="390"/>
      <c r="C340" s="386"/>
      <c r="D340" s="390"/>
      <c r="E340" s="390"/>
      <c r="F340" s="386">
        <v>3.8536000000000001</v>
      </c>
      <c r="G340" s="391">
        <v>3.3860999999999999</v>
      </c>
      <c r="H340" s="391">
        <v>4.3860999999999999</v>
      </c>
      <c r="I340" s="391">
        <v>4.8277999999999999</v>
      </c>
      <c r="J340" s="391">
        <v>5.8026</v>
      </c>
      <c r="K340" s="391">
        <v>6.2252999999999998</v>
      </c>
      <c r="L340" s="391">
        <v>6.6158000000000001</v>
      </c>
      <c r="M340" s="391">
        <v>7.6158000000000001</v>
      </c>
      <c r="N340" s="391">
        <v>7.9916999999999998</v>
      </c>
      <c r="O340" s="386">
        <v>8.9916999999999998</v>
      </c>
      <c r="P340" s="386" t="s">
        <v>238</v>
      </c>
    </row>
    <row r="341" spans="1:16" ht="15" x14ac:dyDescent="0.25">
      <c r="A341" s="389" t="s">
        <v>5866</v>
      </c>
      <c r="B341" s="390"/>
      <c r="C341" s="386"/>
      <c r="D341" s="390"/>
      <c r="E341" s="390"/>
      <c r="F341" s="386">
        <v>5.3174000000000001</v>
      </c>
      <c r="G341" s="391">
        <v>5.5403000000000002</v>
      </c>
      <c r="H341" s="391">
        <v>5.8951000000000002</v>
      </c>
      <c r="I341" s="391">
        <v>5.9668000000000001</v>
      </c>
      <c r="J341" s="391">
        <v>6.3042999999999996</v>
      </c>
      <c r="K341" s="391">
        <v>6.8136000000000001</v>
      </c>
      <c r="L341" s="391">
        <v>7.3818999999999999</v>
      </c>
      <c r="M341" s="391">
        <v>8.0178999999999991</v>
      </c>
      <c r="N341" s="391">
        <v>8.3219999999999992</v>
      </c>
      <c r="O341" s="386">
        <v>8.6165000000000003</v>
      </c>
      <c r="P341" s="386" t="s">
        <v>238</v>
      </c>
    </row>
    <row r="342" spans="1:16" ht="15" x14ac:dyDescent="0.25">
      <c r="A342" s="389" t="s">
        <v>5867</v>
      </c>
      <c r="B342" s="390"/>
      <c r="C342" s="386"/>
      <c r="D342" s="390"/>
      <c r="E342" s="390"/>
      <c r="F342" s="386">
        <v>5.2483000000000004</v>
      </c>
      <c r="G342" s="391">
        <v>5.5650000000000004</v>
      </c>
      <c r="H342" s="391">
        <v>5.9329999999999998</v>
      </c>
      <c r="I342" s="391">
        <v>5.9779</v>
      </c>
      <c r="J342" s="391">
        <v>6.3151999999999999</v>
      </c>
      <c r="K342" s="391">
        <v>6.8879000000000001</v>
      </c>
      <c r="L342" s="391">
        <v>7.4481000000000002</v>
      </c>
      <c r="M342" s="391">
        <v>8.1285000000000007</v>
      </c>
      <c r="N342" s="391">
        <v>8.4130000000000003</v>
      </c>
      <c r="O342" s="386">
        <v>8.7142999999999997</v>
      </c>
      <c r="P342" s="386" t="s">
        <v>238</v>
      </c>
    </row>
    <row r="343" spans="1:16" ht="15" x14ac:dyDescent="0.25">
      <c r="A343" s="389" t="s">
        <v>5868</v>
      </c>
      <c r="B343" s="390"/>
      <c r="C343" s="386"/>
      <c r="D343" s="390"/>
      <c r="E343" s="390"/>
      <c r="F343" s="386">
        <v>6.4471999999999996</v>
      </c>
      <c r="G343" s="391">
        <v>5.1506999999999996</v>
      </c>
      <c r="H343" s="391">
        <v>5.2967000000000004</v>
      </c>
      <c r="I343" s="391">
        <v>5.7915000000000001</v>
      </c>
      <c r="J343" s="391">
        <v>6.1318999999999999</v>
      </c>
      <c r="K343" s="391">
        <v>5.6475</v>
      </c>
      <c r="L343" s="391">
        <v>6.3403999999999998</v>
      </c>
      <c r="M343" s="391">
        <v>6.2820999999999998</v>
      </c>
      <c r="N343" s="391">
        <v>6.8918999999999997</v>
      </c>
      <c r="O343" s="386">
        <v>7.0220000000000002</v>
      </c>
      <c r="P343" s="386" t="s">
        <v>238</v>
      </c>
    </row>
    <row r="344" spans="1:16" ht="15" x14ac:dyDescent="0.25">
      <c r="A344" s="389" t="s">
        <v>5869</v>
      </c>
      <c r="B344" s="390"/>
      <c r="C344" s="386"/>
      <c r="D344" s="390"/>
      <c r="E344" s="390"/>
      <c r="F344" s="386">
        <v>5.1410999999999998</v>
      </c>
      <c r="G344" s="391">
        <v>5.4683000000000002</v>
      </c>
      <c r="H344" s="391">
        <v>5.7575000000000003</v>
      </c>
      <c r="I344" s="391">
        <v>6.0255999999999998</v>
      </c>
      <c r="J344" s="391">
        <v>6.6086999999999998</v>
      </c>
      <c r="K344" s="391">
        <v>7.3226000000000004</v>
      </c>
      <c r="L344" s="391">
        <v>7.8522999999999996</v>
      </c>
      <c r="M344" s="391">
        <v>8.5687999999999995</v>
      </c>
      <c r="N344" s="391">
        <v>9.0402000000000005</v>
      </c>
      <c r="O344" s="386">
        <v>9.2475000000000005</v>
      </c>
      <c r="P344" s="386" t="s">
        <v>238</v>
      </c>
    </row>
    <row r="345" spans="1:16" ht="15" x14ac:dyDescent="0.25">
      <c r="A345" s="389" t="s">
        <v>5870</v>
      </c>
      <c r="B345" s="390"/>
      <c r="C345" s="386"/>
      <c r="D345" s="390"/>
      <c r="E345" s="390"/>
      <c r="F345" s="386">
        <v>5.0506000000000002</v>
      </c>
      <c r="G345" s="391">
        <v>5.5057</v>
      </c>
      <c r="H345" s="391">
        <v>5.8259999999999996</v>
      </c>
      <c r="I345" s="391">
        <v>6.0702999999999996</v>
      </c>
      <c r="J345" s="391">
        <v>6.6589999999999998</v>
      </c>
      <c r="K345" s="391">
        <v>7.4541000000000004</v>
      </c>
      <c r="L345" s="391">
        <v>7.9850000000000003</v>
      </c>
      <c r="M345" s="391">
        <v>8.7044999999999995</v>
      </c>
      <c r="N345" s="391">
        <v>9.1591000000000005</v>
      </c>
      <c r="O345" s="386">
        <v>9.3765000000000001</v>
      </c>
      <c r="P345" s="386" t="s">
        <v>238</v>
      </c>
    </row>
    <row r="346" spans="1:16" ht="15" x14ac:dyDescent="0.25">
      <c r="A346" s="389" t="s">
        <v>5871</v>
      </c>
      <c r="B346" s="390"/>
      <c r="C346" s="386"/>
      <c r="D346" s="390"/>
      <c r="E346" s="390"/>
      <c r="F346" s="386">
        <v>6.6173999999999999</v>
      </c>
      <c r="G346" s="391">
        <v>4.8758999999999997</v>
      </c>
      <c r="H346" s="391">
        <v>4.6698000000000004</v>
      </c>
      <c r="I346" s="391">
        <v>5.3156999999999996</v>
      </c>
      <c r="J346" s="391">
        <v>5.8094000000000001</v>
      </c>
      <c r="K346" s="391">
        <v>5.2553999999999998</v>
      </c>
      <c r="L346" s="391">
        <v>5.7618</v>
      </c>
      <c r="M346" s="391">
        <v>6.4368999999999996</v>
      </c>
      <c r="N346" s="391">
        <v>7.1675000000000004</v>
      </c>
      <c r="O346" s="386">
        <v>7.2217000000000002</v>
      </c>
      <c r="P346" s="386" t="s">
        <v>238</v>
      </c>
    </row>
    <row r="347" spans="1:16" ht="15" x14ac:dyDescent="0.25">
      <c r="A347" s="389" t="s">
        <v>5872</v>
      </c>
      <c r="B347" s="390"/>
      <c r="C347" s="386"/>
      <c r="D347" s="390"/>
      <c r="E347" s="390"/>
      <c r="F347" s="386">
        <v>2.2376999999999998</v>
      </c>
      <c r="G347" s="391">
        <v>3.2376999999999998</v>
      </c>
      <c r="H347" s="391">
        <v>4.2377000000000002</v>
      </c>
      <c r="I347" s="391">
        <v>4.9409000000000001</v>
      </c>
      <c r="J347" s="391">
        <v>5.9409000000000001</v>
      </c>
      <c r="K347" s="391">
        <v>6.9409000000000001</v>
      </c>
      <c r="L347" s="391">
        <v>7.9409000000000001</v>
      </c>
      <c r="M347" s="391">
        <v>8.9408999999999992</v>
      </c>
      <c r="N347" s="391">
        <v>2.1539000000000001</v>
      </c>
      <c r="O347" s="386">
        <v>3.1539000000000001</v>
      </c>
      <c r="P347" s="386" t="s">
        <v>238</v>
      </c>
    </row>
    <row r="348" spans="1:16" ht="15" x14ac:dyDescent="0.25">
      <c r="A348" s="389" t="s">
        <v>5873</v>
      </c>
      <c r="B348" s="390"/>
      <c r="C348" s="386"/>
      <c r="D348" s="390"/>
      <c r="E348" s="390"/>
      <c r="F348" s="386">
        <v>0.73950000000000005</v>
      </c>
      <c r="G348" s="391">
        <v>1.7395</v>
      </c>
      <c r="H348" s="391">
        <v>2.7395</v>
      </c>
      <c r="I348" s="391">
        <v>3.7395</v>
      </c>
      <c r="J348" s="391">
        <v>4.7394999999999996</v>
      </c>
      <c r="K348" s="391">
        <v>5.7394999999999996</v>
      </c>
      <c r="L348" s="391">
        <v>6.7394999999999996</v>
      </c>
      <c r="M348" s="391">
        <v>7.7394999999999996</v>
      </c>
      <c r="N348" s="391">
        <v>1.8358000000000001</v>
      </c>
      <c r="O348" s="386">
        <v>2.8357999999999999</v>
      </c>
      <c r="P348" s="386" t="s">
        <v>238</v>
      </c>
    </row>
    <row r="349" spans="1:16" ht="15" x14ac:dyDescent="0.25">
      <c r="A349" s="389" t="s">
        <v>5874</v>
      </c>
      <c r="B349" s="390"/>
      <c r="C349" s="386"/>
      <c r="D349" s="390"/>
      <c r="E349" s="390"/>
      <c r="F349" s="386">
        <v>8.7211999999999996</v>
      </c>
      <c r="G349" s="391">
        <v>9.7211999999999996</v>
      </c>
      <c r="H349" s="391">
        <v>10.7212</v>
      </c>
      <c r="I349" s="391">
        <v>10.1089</v>
      </c>
      <c r="J349" s="391">
        <v>11.1089</v>
      </c>
      <c r="K349" s="391">
        <v>12.1089</v>
      </c>
      <c r="L349" s="391">
        <v>13.1089</v>
      </c>
      <c r="M349" s="391">
        <v>14.1089</v>
      </c>
      <c r="N349" s="391">
        <v>3.4554</v>
      </c>
      <c r="O349" s="386">
        <v>4.4554</v>
      </c>
      <c r="P349" s="386" t="s">
        <v>238</v>
      </c>
    </row>
    <row r="350" spans="1:16" ht="15" x14ac:dyDescent="0.25">
      <c r="A350" s="389" t="s">
        <v>5875</v>
      </c>
      <c r="B350" s="390"/>
      <c r="C350" s="386"/>
      <c r="D350" s="390"/>
      <c r="E350" s="390"/>
      <c r="F350" s="386">
        <v>5.5987</v>
      </c>
      <c r="G350" s="391">
        <v>5.3118999999999996</v>
      </c>
      <c r="H350" s="391">
        <v>5.5179</v>
      </c>
      <c r="I350" s="391">
        <v>5.8856000000000002</v>
      </c>
      <c r="J350" s="391">
        <v>5.7012999999999998</v>
      </c>
      <c r="K350" s="391">
        <v>6.1271000000000004</v>
      </c>
      <c r="L350" s="391">
        <v>6.3959000000000001</v>
      </c>
      <c r="M350" s="391">
        <v>6.9114000000000004</v>
      </c>
      <c r="N350" s="391">
        <v>6.6718000000000002</v>
      </c>
      <c r="O350" s="386">
        <v>6.9711999999999996</v>
      </c>
      <c r="P350" s="386" t="s">
        <v>238</v>
      </c>
    </row>
    <row r="351" spans="1:16" ht="15" x14ac:dyDescent="0.25">
      <c r="A351" s="389" t="s">
        <v>5876</v>
      </c>
      <c r="B351" s="390"/>
      <c r="C351" s="386"/>
      <c r="D351" s="390"/>
      <c r="E351" s="390"/>
      <c r="F351" s="386">
        <v>5.5919999999999996</v>
      </c>
      <c r="G351" s="391">
        <v>5.3342000000000001</v>
      </c>
      <c r="H351" s="391">
        <v>5.5407999999999999</v>
      </c>
      <c r="I351" s="391">
        <v>5.9656000000000002</v>
      </c>
      <c r="J351" s="391">
        <v>5.8441000000000001</v>
      </c>
      <c r="K351" s="391">
        <v>6.2439999999999998</v>
      </c>
      <c r="L351" s="391">
        <v>6.4797000000000002</v>
      </c>
      <c r="M351" s="391">
        <v>6.9737999999999998</v>
      </c>
      <c r="N351" s="391">
        <v>6.6802999999999999</v>
      </c>
      <c r="O351" s="386">
        <v>6.9527000000000001</v>
      </c>
      <c r="P351" s="386" t="s">
        <v>238</v>
      </c>
    </row>
    <row r="352" spans="1:16" ht="15" x14ac:dyDescent="0.25">
      <c r="A352" s="389" t="s">
        <v>5877</v>
      </c>
      <c r="B352" s="390"/>
      <c r="C352" s="386"/>
      <c r="D352" s="390"/>
      <c r="E352" s="390"/>
      <c r="F352" s="386">
        <v>5.7686000000000002</v>
      </c>
      <c r="G352" s="391">
        <v>4.7770999999999999</v>
      </c>
      <c r="H352" s="391">
        <v>4.9763999999999999</v>
      </c>
      <c r="I352" s="391">
        <v>3.992</v>
      </c>
      <c r="J352" s="391">
        <v>2.4721000000000002</v>
      </c>
      <c r="K352" s="391">
        <v>3.4721000000000002</v>
      </c>
      <c r="L352" s="391">
        <v>4.4721000000000002</v>
      </c>
      <c r="M352" s="391">
        <v>5.4721000000000002</v>
      </c>
      <c r="N352" s="391">
        <v>6.4721000000000002</v>
      </c>
      <c r="O352" s="386">
        <v>7.5823</v>
      </c>
      <c r="P352" s="386" t="s">
        <v>238</v>
      </c>
    </row>
    <row r="353" spans="1:16" ht="15" x14ac:dyDescent="0.25">
      <c r="A353" s="389" t="s">
        <v>5878</v>
      </c>
      <c r="B353" s="390"/>
      <c r="C353" s="386"/>
      <c r="D353" s="390"/>
      <c r="E353" s="390"/>
      <c r="F353" s="386">
        <v>5.7358000000000002</v>
      </c>
      <c r="G353" s="391">
        <v>6.0918000000000001</v>
      </c>
      <c r="H353" s="391">
        <v>6.8022999999999998</v>
      </c>
      <c r="I353" s="391">
        <v>5.8819999999999997</v>
      </c>
      <c r="J353" s="391">
        <v>5.8936000000000002</v>
      </c>
      <c r="K353" s="391">
        <v>5.7803000000000004</v>
      </c>
      <c r="L353" s="391">
        <v>6.7803000000000004</v>
      </c>
      <c r="M353" s="391">
        <v>7.26</v>
      </c>
      <c r="N353" s="391">
        <v>7.8163999999999998</v>
      </c>
      <c r="O353" s="386">
        <v>8.3577999999999992</v>
      </c>
      <c r="P353" s="386" t="s">
        <v>238</v>
      </c>
    </row>
    <row r="354" spans="1:16" ht="15" x14ac:dyDescent="0.25">
      <c r="A354" s="389" t="s">
        <v>5879</v>
      </c>
      <c r="B354" s="390"/>
      <c r="C354" s="386"/>
      <c r="D354" s="390"/>
      <c r="E354" s="390"/>
      <c r="F354" s="386">
        <v>5.7030000000000003</v>
      </c>
      <c r="G354" s="391">
        <v>6.1216999999999997</v>
      </c>
      <c r="H354" s="391">
        <v>6.8086000000000002</v>
      </c>
      <c r="I354" s="391">
        <v>5.7327000000000004</v>
      </c>
      <c r="J354" s="391">
        <v>5.6646999999999998</v>
      </c>
      <c r="K354" s="391">
        <v>5.6455000000000002</v>
      </c>
      <c r="L354" s="391">
        <v>6.6455000000000002</v>
      </c>
      <c r="M354" s="391">
        <v>7.3867000000000003</v>
      </c>
      <c r="N354" s="391">
        <v>7.9069000000000003</v>
      </c>
      <c r="O354" s="386">
        <v>8.5092999999999996</v>
      </c>
      <c r="P354" s="386" t="s">
        <v>238</v>
      </c>
    </row>
    <row r="355" spans="1:16" ht="15" x14ac:dyDescent="0.25">
      <c r="A355" s="389" t="s">
        <v>5880</v>
      </c>
      <c r="B355" s="390"/>
      <c r="C355" s="386"/>
      <c r="D355" s="390"/>
      <c r="E355" s="390"/>
      <c r="F355" s="386">
        <v>6.1536999999999997</v>
      </c>
      <c r="G355" s="391">
        <v>5.7248999999999999</v>
      </c>
      <c r="H355" s="391">
        <v>6.7248999999999999</v>
      </c>
      <c r="I355" s="391">
        <v>7.7248999999999999</v>
      </c>
      <c r="J355" s="391">
        <v>8.7248999999999999</v>
      </c>
      <c r="K355" s="391">
        <v>7.4587000000000003</v>
      </c>
      <c r="L355" s="391">
        <v>8.4587000000000003</v>
      </c>
      <c r="M355" s="391">
        <v>5.7011000000000003</v>
      </c>
      <c r="N355" s="391">
        <v>6.7011000000000003</v>
      </c>
      <c r="O355" s="386">
        <v>6.4856999999999996</v>
      </c>
      <c r="P355" s="386" t="s">
        <v>238</v>
      </c>
    </row>
    <row r="356" spans="1:16" ht="15" x14ac:dyDescent="0.25">
      <c r="A356" s="389" t="s">
        <v>1164</v>
      </c>
      <c r="B356" s="390"/>
      <c r="C356" s="386"/>
      <c r="D356" s="390"/>
      <c r="E356" s="390"/>
      <c r="F356" s="386">
        <v>4.7283999999999997</v>
      </c>
      <c r="G356" s="391">
        <v>4.9588000000000001</v>
      </c>
      <c r="H356" s="391">
        <v>5.2340999999999998</v>
      </c>
      <c r="I356" s="391">
        <v>5.5354000000000001</v>
      </c>
      <c r="J356" s="391">
        <v>5.8859000000000004</v>
      </c>
      <c r="K356" s="391">
        <v>6.6185999999999998</v>
      </c>
      <c r="L356" s="391">
        <v>7.3318000000000003</v>
      </c>
      <c r="M356" s="391">
        <v>7.6695000000000002</v>
      </c>
      <c r="N356" s="391">
        <v>7.3350999999999997</v>
      </c>
      <c r="O356" s="386">
        <v>7.3981000000000003</v>
      </c>
      <c r="P356" s="386" t="s">
        <v>238</v>
      </c>
    </row>
    <row r="357" spans="1:16" ht="15" x14ac:dyDescent="0.25">
      <c r="A357" s="389" t="s">
        <v>1165</v>
      </c>
      <c r="B357" s="390"/>
      <c r="C357" s="386"/>
      <c r="D357" s="390"/>
      <c r="E357" s="390"/>
      <c r="F357" s="386">
        <v>4.7854999999999999</v>
      </c>
      <c r="G357" s="391">
        <v>5.0162000000000004</v>
      </c>
      <c r="H357" s="391">
        <v>5.3159999999999998</v>
      </c>
      <c r="I357" s="391">
        <v>5.6196000000000002</v>
      </c>
      <c r="J357" s="391">
        <v>5.9558</v>
      </c>
      <c r="K357" s="391">
        <v>6.6723999999999997</v>
      </c>
      <c r="L357" s="391">
        <v>7.4039999999999999</v>
      </c>
      <c r="M357" s="391">
        <v>7.7382999999999997</v>
      </c>
      <c r="N357" s="391">
        <v>7.3376999999999999</v>
      </c>
      <c r="O357" s="386">
        <v>7.3921999999999999</v>
      </c>
      <c r="P357" s="386" t="s">
        <v>238</v>
      </c>
    </row>
    <row r="358" spans="1:16" ht="15" x14ac:dyDescent="0.25">
      <c r="A358" s="389" t="s">
        <v>1166</v>
      </c>
      <c r="B358" s="390"/>
      <c r="C358" s="386"/>
      <c r="D358" s="390"/>
      <c r="E358" s="390"/>
      <c r="F358" s="386">
        <v>4.2861000000000002</v>
      </c>
      <c r="G358" s="391">
        <v>4.5156000000000001</v>
      </c>
      <c r="H358" s="391">
        <v>4.6002000000000001</v>
      </c>
      <c r="I358" s="391">
        <v>4.8826999999999998</v>
      </c>
      <c r="J358" s="391">
        <v>5.3434999999999997</v>
      </c>
      <c r="K358" s="391">
        <v>6.2005999999999997</v>
      </c>
      <c r="L358" s="391">
        <v>6.7709999999999999</v>
      </c>
      <c r="M358" s="391">
        <v>7.1361999999999997</v>
      </c>
      <c r="N358" s="391">
        <v>7.3148999999999997</v>
      </c>
      <c r="O358" s="386">
        <v>7.4443999999999999</v>
      </c>
      <c r="P358" s="386" t="s">
        <v>238</v>
      </c>
    </row>
    <row r="359" spans="1:16" ht="15" x14ac:dyDescent="0.25">
      <c r="A359" s="389" t="s">
        <v>1167</v>
      </c>
      <c r="B359" s="390"/>
      <c r="C359" s="386"/>
      <c r="D359" s="390"/>
      <c r="E359" s="390"/>
      <c r="F359" s="386">
        <v>4.6275000000000004</v>
      </c>
      <c r="G359" s="391">
        <v>5.3545999999999996</v>
      </c>
      <c r="H359" s="391">
        <v>5.7393999999999998</v>
      </c>
      <c r="I359" s="391">
        <v>6.3567999999999998</v>
      </c>
      <c r="J359" s="391">
        <v>6.8855000000000004</v>
      </c>
      <c r="K359" s="391">
        <v>7.6859000000000002</v>
      </c>
      <c r="L359" s="391">
        <v>8.6546000000000003</v>
      </c>
      <c r="M359" s="391">
        <v>8.9192999999999998</v>
      </c>
      <c r="N359" s="391">
        <v>8.4816000000000003</v>
      </c>
      <c r="O359" s="386">
        <v>7.8471000000000002</v>
      </c>
      <c r="P359" s="386" t="s">
        <v>238</v>
      </c>
    </row>
    <row r="360" spans="1:16" ht="15" x14ac:dyDescent="0.25">
      <c r="A360" s="389" t="s">
        <v>1168</v>
      </c>
      <c r="B360" s="390"/>
      <c r="C360" s="386"/>
      <c r="D360" s="390"/>
      <c r="E360" s="390"/>
      <c r="F360" s="386">
        <v>4.6413000000000002</v>
      </c>
      <c r="G360" s="391">
        <v>5.3982000000000001</v>
      </c>
      <c r="H360" s="391">
        <v>5.8243</v>
      </c>
      <c r="I360" s="391">
        <v>6.4276</v>
      </c>
      <c r="J360" s="391">
        <v>6.9855999999999998</v>
      </c>
      <c r="K360" s="391">
        <v>7.7785000000000002</v>
      </c>
      <c r="L360" s="391">
        <v>8.7460000000000004</v>
      </c>
      <c r="M360" s="391">
        <v>8.9917999999999996</v>
      </c>
      <c r="N360" s="391">
        <v>8.5085999999999995</v>
      </c>
      <c r="O360" s="386">
        <v>7.8559999999999999</v>
      </c>
      <c r="P360" s="386" t="s">
        <v>238</v>
      </c>
    </row>
    <row r="361" spans="1:16" ht="15" x14ac:dyDescent="0.25">
      <c r="A361" s="389" t="s">
        <v>1169</v>
      </c>
      <c r="B361" s="390"/>
      <c r="C361" s="386"/>
      <c r="D361" s="390"/>
      <c r="E361" s="390"/>
      <c r="F361" s="386">
        <v>4.2496</v>
      </c>
      <c r="G361" s="391">
        <v>4.1718000000000002</v>
      </c>
      <c r="H361" s="391">
        <v>3.4333</v>
      </c>
      <c r="I361" s="391">
        <v>4.4333</v>
      </c>
      <c r="J361" s="391">
        <v>4.2297000000000002</v>
      </c>
      <c r="K361" s="391">
        <v>5.2297000000000002</v>
      </c>
      <c r="L361" s="391">
        <v>6.2297000000000002</v>
      </c>
      <c r="M361" s="391">
        <v>6.9943999999999997</v>
      </c>
      <c r="N361" s="391">
        <v>7.7586000000000004</v>
      </c>
      <c r="O361" s="386">
        <v>7.6079999999999997</v>
      </c>
      <c r="P361" s="386" t="s">
        <v>238</v>
      </c>
    </row>
    <row r="362" spans="1:16" ht="15" x14ac:dyDescent="0.25">
      <c r="A362" s="389" t="s">
        <v>1170</v>
      </c>
      <c r="B362" s="390"/>
      <c r="C362" s="386"/>
      <c r="D362" s="390"/>
      <c r="E362" s="390"/>
      <c r="F362" s="386">
        <v>4.4122000000000003</v>
      </c>
      <c r="G362" s="391">
        <v>4.6208999999999998</v>
      </c>
      <c r="H362" s="391">
        <v>4.7636000000000003</v>
      </c>
      <c r="I362" s="391">
        <v>4.6029</v>
      </c>
      <c r="J362" s="391">
        <v>4.8948</v>
      </c>
      <c r="K362" s="391">
        <v>5.4588999999999999</v>
      </c>
      <c r="L362" s="391">
        <v>5.8320999999999996</v>
      </c>
      <c r="M362" s="391">
        <v>5.9302000000000001</v>
      </c>
      <c r="N362" s="391">
        <v>5.7111999999999998</v>
      </c>
      <c r="O362" s="386">
        <v>6.3338000000000001</v>
      </c>
      <c r="P362" s="386" t="s">
        <v>238</v>
      </c>
    </row>
    <row r="363" spans="1:16" ht="15" x14ac:dyDescent="0.25">
      <c r="A363" s="389" t="s">
        <v>1171</v>
      </c>
      <c r="B363" s="390"/>
      <c r="C363" s="386"/>
      <c r="D363" s="390"/>
      <c r="E363" s="390"/>
      <c r="F363" s="386">
        <v>4.5082000000000004</v>
      </c>
      <c r="G363" s="391">
        <v>4.7005999999999997</v>
      </c>
      <c r="H363" s="391">
        <v>4.8292999999999999</v>
      </c>
      <c r="I363" s="391">
        <v>4.6167999999999996</v>
      </c>
      <c r="J363" s="391">
        <v>4.8376000000000001</v>
      </c>
      <c r="K363" s="391">
        <v>5.3457999999999997</v>
      </c>
      <c r="L363" s="391">
        <v>5.7107000000000001</v>
      </c>
      <c r="M363" s="391">
        <v>5.8059000000000003</v>
      </c>
      <c r="N363" s="391">
        <v>5.5780000000000003</v>
      </c>
      <c r="O363" s="386">
        <v>6.1753999999999998</v>
      </c>
      <c r="P363" s="386" t="s">
        <v>238</v>
      </c>
    </row>
    <row r="364" spans="1:16" ht="15" x14ac:dyDescent="0.25">
      <c r="A364" s="389" t="s">
        <v>1172</v>
      </c>
      <c r="B364" s="390"/>
      <c r="C364" s="386"/>
      <c r="D364" s="390"/>
      <c r="E364" s="390"/>
      <c r="F364" s="386">
        <v>4.0114999999999998</v>
      </c>
      <c r="G364" s="391">
        <v>4.2892000000000001</v>
      </c>
      <c r="H364" s="391">
        <v>4.4890999999999996</v>
      </c>
      <c r="I364" s="391">
        <v>4.5445000000000002</v>
      </c>
      <c r="J364" s="391">
        <v>5.1363000000000003</v>
      </c>
      <c r="K364" s="391">
        <v>5.9379999999999997</v>
      </c>
      <c r="L364" s="391">
        <v>6.3460999999999999</v>
      </c>
      <c r="M364" s="391">
        <v>6.4561999999999999</v>
      </c>
      <c r="N364" s="391">
        <v>6.2755999999999998</v>
      </c>
      <c r="O364" s="386">
        <v>7.0064000000000002</v>
      </c>
      <c r="P364" s="386" t="s">
        <v>238</v>
      </c>
    </row>
    <row r="365" spans="1:16" ht="15" x14ac:dyDescent="0.25">
      <c r="A365" s="389" t="s">
        <v>1173</v>
      </c>
      <c r="B365" s="390"/>
      <c r="C365" s="386"/>
      <c r="D365" s="390"/>
      <c r="E365" s="390"/>
      <c r="F365" s="386">
        <v>4.6215000000000002</v>
      </c>
      <c r="G365" s="391">
        <v>4.7667999999999999</v>
      </c>
      <c r="H365" s="391">
        <v>4.9435000000000002</v>
      </c>
      <c r="I365" s="391">
        <v>5.2766999999999999</v>
      </c>
      <c r="J365" s="391">
        <v>5.8819999999999997</v>
      </c>
      <c r="K365" s="391">
        <v>6.8128000000000002</v>
      </c>
      <c r="L365" s="391">
        <v>7.7530999999999999</v>
      </c>
      <c r="M365" s="391">
        <v>8.3877000000000006</v>
      </c>
      <c r="N365" s="391">
        <v>7.7306999999999997</v>
      </c>
      <c r="O365" s="386">
        <v>7.7279</v>
      </c>
      <c r="P365" s="386" t="s">
        <v>238</v>
      </c>
    </row>
    <row r="366" spans="1:16" ht="15" x14ac:dyDescent="0.25">
      <c r="A366" s="389" t="s">
        <v>1174</v>
      </c>
      <c r="B366" s="390"/>
      <c r="C366" s="386"/>
      <c r="D366" s="390"/>
      <c r="E366" s="390"/>
      <c r="F366" s="386">
        <v>4.6420000000000003</v>
      </c>
      <c r="G366" s="391">
        <v>4.7256</v>
      </c>
      <c r="H366" s="391">
        <v>4.9492000000000003</v>
      </c>
      <c r="I366" s="391">
        <v>5.2706</v>
      </c>
      <c r="J366" s="391">
        <v>5.9288999999999996</v>
      </c>
      <c r="K366" s="391">
        <v>6.8505000000000003</v>
      </c>
      <c r="L366" s="391">
        <v>7.8174000000000001</v>
      </c>
      <c r="M366" s="391">
        <v>8.4283000000000001</v>
      </c>
      <c r="N366" s="391">
        <v>7.5728999999999997</v>
      </c>
      <c r="O366" s="386">
        <v>7.8544</v>
      </c>
      <c r="P366" s="386" t="s">
        <v>238</v>
      </c>
    </row>
    <row r="367" spans="1:16" ht="15" x14ac:dyDescent="0.25">
      <c r="A367" s="389" t="s">
        <v>1175</v>
      </c>
      <c r="B367" s="390"/>
      <c r="C367" s="386"/>
      <c r="D367" s="390"/>
      <c r="E367" s="390"/>
      <c r="F367" s="386">
        <v>4.4694000000000003</v>
      </c>
      <c r="G367" s="391">
        <v>5.0728999999999997</v>
      </c>
      <c r="H367" s="391">
        <v>4.9013999999999998</v>
      </c>
      <c r="I367" s="391">
        <v>5.3223000000000003</v>
      </c>
      <c r="J367" s="391">
        <v>5.5324999999999998</v>
      </c>
      <c r="K367" s="391">
        <v>6.5324999999999998</v>
      </c>
      <c r="L367" s="391">
        <v>7.2767999999999997</v>
      </c>
      <c r="M367" s="391">
        <v>8.0875000000000004</v>
      </c>
      <c r="N367" s="391">
        <v>8.9022000000000006</v>
      </c>
      <c r="O367" s="386">
        <v>6.7888000000000002</v>
      </c>
      <c r="P367" s="386" t="s">
        <v>238</v>
      </c>
    </row>
    <row r="368" spans="1:16" ht="15" x14ac:dyDescent="0.25">
      <c r="A368" s="389" t="s">
        <v>1176</v>
      </c>
      <c r="B368" s="390"/>
      <c r="C368" s="386"/>
      <c r="D368" s="390"/>
      <c r="E368" s="390"/>
      <c r="F368" s="386">
        <v>6.4413</v>
      </c>
      <c r="G368" s="391">
        <v>5.2480000000000002</v>
      </c>
      <c r="H368" s="391">
        <v>5.8395999999999999</v>
      </c>
      <c r="I368" s="391">
        <v>6.7957999999999998</v>
      </c>
      <c r="J368" s="391">
        <v>6.3235999999999999</v>
      </c>
      <c r="K368" s="391">
        <v>7.1319999999999997</v>
      </c>
      <c r="L368" s="391">
        <v>7.8975</v>
      </c>
      <c r="M368" s="391">
        <v>8.8732000000000006</v>
      </c>
      <c r="N368" s="391">
        <v>8.9868000000000006</v>
      </c>
      <c r="O368" s="386">
        <v>9.3650000000000002</v>
      </c>
      <c r="P368" s="386" t="s">
        <v>238</v>
      </c>
    </row>
    <row r="369" spans="1:16" ht="15" x14ac:dyDescent="0.25">
      <c r="A369" s="389" t="s">
        <v>1177</v>
      </c>
      <c r="B369" s="390"/>
      <c r="C369" s="386"/>
      <c r="D369" s="390"/>
      <c r="E369" s="390"/>
      <c r="F369" s="386">
        <v>6.4311999999999996</v>
      </c>
      <c r="G369" s="391">
        <v>5.2087000000000003</v>
      </c>
      <c r="H369" s="391">
        <v>5.7683999999999997</v>
      </c>
      <c r="I369" s="391">
        <v>6.7211999999999996</v>
      </c>
      <c r="J369" s="391">
        <v>6.1353999999999997</v>
      </c>
      <c r="K369" s="391">
        <v>6.9485999999999999</v>
      </c>
      <c r="L369" s="391">
        <v>7.6976000000000004</v>
      </c>
      <c r="M369" s="391">
        <v>8.6714000000000002</v>
      </c>
      <c r="N369" s="391">
        <v>8.7163000000000004</v>
      </c>
      <c r="O369" s="386">
        <v>9.0473999999999997</v>
      </c>
      <c r="P369" s="386" t="s">
        <v>238</v>
      </c>
    </row>
    <row r="370" spans="1:16" ht="15" x14ac:dyDescent="0.25">
      <c r="A370" s="389" t="s">
        <v>1178</v>
      </c>
      <c r="B370" s="390"/>
      <c r="C370" s="386"/>
      <c r="D370" s="390"/>
      <c r="E370" s="390"/>
      <c r="F370" s="386">
        <v>6.5702999999999996</v>
      </c>
      <c r="G370" s="391">
        <v>5.7508999999999997</v>
      </c>
      <c r="H370" s="391">
        <v>6.7508999999999997</v>
      </c>
      <c r="I370" s="391">
        <v>7.7508999999999997</v>
      </c>
      <c r="J370" s="391">
        <v>8.7508999999999997</v>
      </c>
      <c r="K370" s="391">
        <v>9.4968000000000004</v>
      </c>
      <c r="L370" s="391">
        <v>10.4771</v>
      </c>
      <c r="M370" s="391">
        <v>11.4771</v>
      </c>
      <c r="N370" s="391">
        <v>12.4771</v>
      </c>
      <c r="O370" s="386">
        <v>13.4771</v>
      </c>
      <c r="P370" s="386" t="s">
        <v>238</v>
      </c>
    </row>
    <row r="371" spans="1:16" ht="15" x14ac:dyDescent="0.25">
      <c r="A371" s="389" t="s">
        <v>1179</v>
      </c>
      <c r="B371" s="390"/>
      <c r="C371" s="386"/>
      <c r="D371" s="390"/>
      <c r="E371" s="390"/>
      <c r="F371" s="386">
        <v>6.5637999999999996</v>
      </c>
      <c r="G371" s="391">
        <v>6.8636999999999997</v>
      </c>
      <c r="H371" s="391">
        <v>6.9599000000000002</v>
      </c>
      <c r="I371" s="391">
        <v>6.8940999999999999</v>
      </c>
      <c r="J371" s="391">
        <v>7.1700999999999997</v>
      </c>
      <c r="K371" s="391">
        <v>7.6866000000000003</v>
      </c>
      <c r="L371" s="391">
        <v>8.4528999999999996</v>
      </c>
      <c r="M371" s="391">
        <v>9.1507000000000005</v>
      </c>
      <c r="N371" s="391">
        <v>9.1723999999999997</v>
      </c>
      <c r="O371" s="386">
        <v>9.3862000000000005</v>
      </c>
      <c r="P371" s="386" t="s">
        <v>238</v>
      </c>
    </row>
    <row r="372" spans="1:16" ht="15" x14ac:dyDescent="0.25">
      <c r="A372" s="389" t="s">
        <v>1180</v>
      </c>
      <c r="B372" s="390"/>
      <c r="C372" s="386"/>
      <c r="D372" s="390"/>
      <c r="E372" s="390"/>
      <c r="F372" s="386">
        <v>6.5221</v>
      </c>
      <c r="G372" s="391">
        <v>6.7537000000000003</v>
      </c>
      <c r="H372" s="391">
        <v>6.8177000000000003</v>
      </c>
      <c r="I372" s="391">
        <v>6.6685999999999996</v>
      </c>
      <c r="J372" s="391">
        <v>6.9077999999999999</v>
      </c>
      <c r="K372" s="391">
        <v>7.3979999999999997</v>
      </c>
      <c r="L372" s="391">
        <v>8.1653000000000002</v>
      </c>
      <c r="M372" s="391">
        <v>8.8511000000000006</v>
      </c>
      <c r="N372" s="391">
        <v>8.8282000000000007</v>
      </c>
      <c r="O372" s="386">
        <v>9.0070999999999994</v>
      </c>
      <c r="P372" s="386" t="s">
        <v>238</v>
      </c>
    </row>
    <row r="373" spans="1:16" ht="15" x14ac:dyDescent="0.25">
      <c r="A373" s="389" t="s">
        <v>1181</v>
      </c>
      <c r="B373" s="390"/>
      <c r="C373" s="386"/>
      <c r="D373" s="390"/>
      <c r="E373" s="390"/>
      <c r="F373" s="386">
        <v>6.9314</v>
      </c>
      <c r="G373" s="391">
        <v>7.8346</v>
      </c>
      <c r="H373" s="391">
        <v>8.2147000000000006</v>
      </c>
      <c r="I373" s="391">
        <v>8.8897999999999993</v>
      </c>
      <c r="J373" s="391">
        <v>9.4995999999999992</v>
      </c>
      <c r="K373" s="391">
        <v>10.2536</v>
      </c>
      <c r="L373" s="391">
        <v>11.0137</v>
      </c>
      <c r="M373" s="391">
        <v>11.8202</v>
      </c>
      <c r="N373" s="391">
        <v>12.246499999999999</v>
      </c>
      <c r="O373" s="386">
        <v>12.780900000000001</v>
      </c>
      <c r="P373" s="386" t="s">
        <v>238</v>
      </c>
    </row>
    <row r="374" spans="1:16" ht="15" x14ac:dyDescent="0.25">
      <c r="A374" s="389" t="s">
        <v>1182</v>
      </c>
      <c r="B374" s="390"/>
      <c r="C374" s="386"/>
      <c r="D374" s="390"/>
      <c r="E374" s="390"/>
      <c r="F374" s="386">
        <v>5.6924999999999999</v>
      </c>
      <c r="G374" s="391">
        <v>6.0625999999999998</v>
      </c>
      <c r="H374" s="391">
        <v>6.3196000000000003</v>
      </c>
      <c r="I374" s="391">
        <v>6.8326000000000002</v>
      </c>
      <c r="J374" s="391">
        <v>6.7645999999999997</v>
      </c>
      <c r="K374" s="391">
        <v>7.3513000000000002</v>
      </c>
      <c r="L374" s="391">
        <v>8.1827000000000005</v>
      </c>
      <c r="M374" s="391">
        <v>8.8369999999999997</v>
      </c>
      <c r="N374" s="391">
        <v>8.4934999999999992</v>
      </c>
      <c r="O374" s="386">
        <v>9.1046999999999993</v>
      </c>
      <c r="P374" s="386" t="s">
        <v>238</v>
      </c>
    </row>
    <row r="375" spans="1:16" ht="15" x14ac:dyDescent="0.25">
      <c r="A375" s="389" t="s">
        <v>1183</v>
      </c>
      <c r="B375" s="390"/>
      <c r="C375" s="386"/>
      <c r="D375" s="390"/>
      <c r="E375" s="390"/>
      <c r="F375" s="386">
        <v>5.4488000000000003</v>
      </c>
      <c r="G375" s="391">
        <v>5.7652000000000001</v>
      </c>
      <c r="H375" s="391">
        <v>5.9012000000000002</v>
      </c>
      <c r="I375" s="391">
        <v>6.3490000000000002</v>
      </c>
      <c r="J375" s="391">
        <v>6.1264000000000003</v>
      </c>
      <c r="K375" s="391">
        <v>6.6478000000000002</v>
      </c>
      <c r="L375" s="391">
        <v>7.51</v>
      </c>
      <c r="M375" s="391">
        <v>8.1095000000000006</v>
      </c>
      <c r="N375" s="391">
        <v>7.6390000000000002</v>
      </c>
      <c r="O375" s="386">
        <v>8.2197999999999993</v>
      </c>
      <c r="P375" s="386" t="s">
        <v>238</v>
      </c>
    </row>
    <row r="376" spans="1:16" ht="15" x14ac:dyDescent="0.25">
      <c r="A376" s="389" t="s">
        <v>1184</v>
      </c>
      <c r="B376" s="390"/>
      <c r="C376" s="386"/>
      <c r="D376" s="390"/>
      <c r="E376" s="390"/>
      <c r="F376" s="386">
        <v>7.1505999999999998</v>
      </c>
      <c r="G376" s="391">
        <v>7.8540999999999999</v>
      </c>
      <c r="H376" s="391">
        <v>8.8541000000000007</v>
      </c>
      <c r="I376" s="391">
        <v>9.7677999999999994</v>
      </c>
      <c r="J376" s="391">
        <v>10.6595</v>
      </c>
      <c r="K376" s="391">
        <v>11.6595</v>
      </c>
      <c r="L376" s="391">
        <v>12.298999999999999</v>
      </c>
      <c r="M376" s="391">
        <v>13.298999999999999</v>
      </c>
      <c r="N376" s="391">
        <v>13.7288</v>
      </c>
      <c r="O376" s="386">
        <v>14.5395</v>
      </c>
      <c r="P376" s="386" t="s">
        <v>238</v>
      </c>
    </row>
    <row r="377" spans="1:16" ht="15" x14ac:dyDescent="0.25">
      <c r="A377" s="389" t="s">
        <v>1185</v>
      </c>
      <c r="B377" s="390"/>
      <c r="C377" s="386"/>
      <c r="D377" s="390"/>
      <c r="E377" s="390"/>
      <c r="F377" s="386">
        <v>6.9410999999999996</v>
      </c>
      <c r="G377" s="391">
        <v>7.1939000000000002</v>
      </c>
      <c r="H377" s="391">
        <v>7.3997000000000002</v>
      </c>
      <c r="I377" s="391">
        <v>7.2862</v>
      </c>
      <c r="J377" s="391">
        <v>7.5057999999999998</v>
      </c>
      <c r="K377" s="391">
        <v>8.0081000000000007</v>
      </c>
      <c r="L377" s="391">
        <v>8.9225999999999992</v>
      </c>
      <c r="M377" s="391">
        <v>9.4192999999999998</v>
      </c>
      <c r="N377" s="391">
        <v>9.5420999999999996</v>
      </c>
      <c r="O377" s="386">
        <v>9.9293999999999993</v>
      </c>
      <c r="P377" s="386" t="s">
        <v>238</v>
      </c>
    </row>
    <row r="378" spans="1:16" ht="15" x14ac:dyDescent="0.25">
      <c r="A378" s="389" t="s">
        <v>1186</v>
      </c>
      <c r="B378" s="390"/>
      <c r="C378" s="386"/>
      <c r="D378" s="390"/>
      <c r="E378" s="390"/>
      <c r="F378" s="386">
        <v>6.8699000000000003</v>
      </c>
      <c r="G378" s="391">
        <v>7.0795000000000003</v>
      </c>
      <c r="H378" s="391">
        <v>7.3253000000000004</v>
      </c>
      <c r="I378" s="391">
        <v>7.1660000000000004</v>
      </c>
      <c r="J378" s="391">
        <v>7.3441999999999998</v>
      </c>
      <c r="K378" s="391">
        <v>7.8638000000000003</v>
      </c>
      <c r="L378" s="391">
        <v>8.7775999999999996</v>
      </c>
      <c r="M378" s="391">
        <v>9.2546999999999997</v>
      </c>
      <c r="N378" s="391">
        <v>9.3374000000000006</v>
      </c>
      <c r="O378" s="386">
        <v>9.6900999999999993</v>
      </c>
      <c r="P378" s="386" t="s">
        <v>238</v>
      </c>
    </row>
    <row r="379" spans="1:16" ht="15" x14ac:dyDescent="0.25">
      <c r="A379" s="389" t="s">
        <v>1187</v>
      </c>
      <c r="B379" s="390"/>
      <c r="C379" s="386"/>
      <c r="D379" s="390"/>
      <c r="E379" s="390"/>
      <c r="F379" s="386">
        <v>8.1730999999999998</v>
      </c>
      <c r="G379" s="391">
        <v>9.1730999999999998</v>
      </c>
      <c r="H379" s="391">
        <v>8.6662999999999997</v>
      </c>
      <c r="I379" s="391">
        <v>9.3398000000000003</v>
      </c>
      <c r="J379" s="391">
        <v>10.276999999999999</v>
      </c>
      <c r="K379" s="391">
        <v>10.4703</v>
      </c>
      <c r="L379" s="391">
        <v>11.3965</v>
      </c>
      <c r="M379" s="391">
        <v>12.233499999999999</v>
      </c>
      <c r="N379" s="391">
        <v>13.0688</v>
      </c>
      <c r="O379" s="386">
        <v>14.0688</v>
      </c>
      <c r="P379" s="386" t="s">
        <v>238</v>
      </c>
    </row>
    <row r="380" spans="1:16" ht="15" x14ac:dyDescent="0.25">
      <c r="A380" s="389" t="s">
        <v>1188</v>
      </c>
      <c r="B380" s="390"/>
      <c r="C380" s="386"/>
      <c r="D380" s="390"/>
      <c r="E380" s="390"/>
      <c r="F380" s="386">
        <v>6.4337</v>
      </c>
      <c r="G380" s="391">
        <v>6.7529000000000003</v>
      </c>
      <c r="H380" s="391">
        <v>6.6673</v>
      </c>
      <c r="I380" s="391">
        <v>6.9890999999999996</v>
      </c>
      <c r="J380" s="391">
        <v>7.3705999999999996</v>
      </c>
      <c r="K380" s="391">
        <v>7.7965</v>
      </c>
      <c r="L380" s="391">
        <v>8.3232999999999997</v>
      </c>
      <c r="M380" s="391">
        <v>9.2044999999999995</v>
      </c>
      <c r="N380" s="391">
        <v>9.2591000000000001</v>
      </c>
      <c r="O380" s="386">
        <v>8.8788</v>
      </c>
      <c r="P380" s="386" t="s">
        <v>238</v>
      </c>
    </row>
    <row r="381" spans="1:16" ht="15" x14ac:dyDescent="0.25">
      <c r="A381" s="389" t="s">
        <v>1189</v>
      </c>
      <c r="B381" s="390"/>
      <c r="C381" s="386"/>
      <c r="D381" s="390"/>
      <c r="E381" s="390"/>
      <c r="F381" s="386">
        <v>6.3662999999999998</v>
      </c>
      <c r="G381" s="391">
        <v>6.5898000000000003</v>
      </c>
      <c r="H381" s="391">
        <v>6.4260999999999999</v>
      </c>
      <c r="I381" s="391">
        <v>6.7108999999999996</v>
      </c>
      <c r="J381" s="391">
        <v>7.1204999999999998</v>
      </c>
      <c r="K381" s="391">
        <v>7.4916999999999998</v>
      </c>
      <c r="L381" s="391">
        <v>7.9897</v>
      </c>
      <c r="M381" s="391">
        <v>8.9062999999999999</v>
      </c>
      <c r="N381" s="391">
        <v>8.9502000000000006</v>
      </c>
      <c r="O381" s="386">
        <v>8.5111000000000008</v>
      </c>
      <c r="P381" s="386" t="s">
        <v>238</v>
      </c>
    </row>
    <row r="382" spans="1:16" ht="15" x14ac:dyDescent="0.25">
      <c r="A382" s="389" t="s">
        <v>1190</v>
      </c>
      <c r="B382" s="390"/>
      <c r="C382" s="386"/>
      <c r="D382" s="390"/>
      <c r="E382" s="390"/>
      <c r="F382" s="386">
        <v>6.9062999999999999</v>
      </c>
      <c r="G382" s="391">
        <v>7.8992000000000004</v>
      </c>
      <c r="H382" s="391">
        <v>8.3713999999999995</v>
      </c>
      <c r="I382" s="391">
        <v>8.9548000000000005</v>
      </c>
      <c r="J382" s="391">
        <v>9.1454000000000004</v>
      </c>
      <c r="K382" s="391">
        <v>9.9666999999999994</v>
      </c>
      <c r="L382" s="391">
        <v>10.709300000000001</v>
      </c>
      <c r="M382" s="391">
        <v>11.3322</v>
      </c>
      <c r="N382" s="391">
        <v>11.462199999999999</v>
      </c>
      <c r="O382" s="386">
        <v>11.508100000000001</v>
      </c>
      <c r="P382" s="386" t="s">
        <v>238</v>
      </c>
    </row>
    <row r="383" spans="1:16" ht="15" x14ac:dyDescent="0.25">
      <c r="A383" s="389" t="s">
        <v>1191</v>
      </c>
      <c r="B383" s="390"/>
      <c r="C383" s="386"/>
      <c r="D383" s="390"/>
      <c r="E383" s="390"/>
      <c r="F383" s="386">
        <v>7.7922000000000002</v>
      </c>
      <c r="G383" s="391">
        <v>8.0426000000000002</v>
      </c>
      <c r="H383" s="391">
        <v>8.0258000000000003</v>
      </c>
      <c r="I383" s="391">
        <v>4.8567999999999998</v>
      </c>
      <c r="J383" s="391">
        <v>5.8567999999999998</v>
      </c>
      <c r="K383" s="391">
        <v>6.6459000000000001</v>
      </c>
      <c r="L383" s="391">
        <v>7.6353999999999997</v>
      </c>
      <c r="M383" s="391">
        <v>8.5462000000000007</v>
      </c>
      <c r="N383" s="391">
        <v>8.9520999999999997</v>
      </c>
      <c r="O383" s="386">
        <v>9.9520999999999997</v>
      </c>
      <c r="P383" s="386" t="s">
        <v>238</v>
      </c>
    </row>
    <row r="384" spans="1:16" ht="15" x14ac:dyDescent="0.25">
      <c r="A384" s="389" t="s">
        <v>1192</v>
      </c>
      <c r="B384" s="390"/>
      <c r="C384" s="386"/>
      <c r="D384" s="390"/>
      <c r="E384" s="390"/>
      <c r="F384" s="386">
        <v>8.3106000000000009</v>
      </c>
      <c r="G384" s="391">
        <v>8.4818999999999996</v>
      </c>
      <c r="H384" s="391">
        <v>8.5020000000000007</v>
      </c>
      <c r="I384" s="391">
        <v>4.9398999999999997</v>
      </c>
      <c r="J384" s="391">
        <v>5.9398999999999997</v>
      </c>
      <c r="K384" s="391">
        <v>6.7244000000000002</v>
      </c>
      <c r="L384" s="391">
        <v>7.7244000000000002</v>
      </c>
      <c r="M384" s="391">
        <v>8.6244999999999994</v>
      </c>
      <c r="N384" s="391">
        <v>8.9631000000000007</v>
      </c>
      <c r="O384" s="386">
        <v>9.9631000000000007</v>
      </c>
      <c r="P384" s="386" t="s">
        <v>238</v>
      </c>
    </row>
    <row r="385" spans="1:16" ht="15" x14ac:dyDescent="0.25">
      <c r="A385" s="389" t="s">
        <v>1193</v>
      </c>
      <c r="B385" s="390"/>
      <c r="C385" s="386"/>
      <c r="D385" s="390"/>
      <c r="E385" s="390"/>
      <c r="F385" s="386">
        <v>3.2606000000000002</v>
      </c>
      <c r="G385" s="391">
        <v>4.2020999999999997</v>
      </c>
      <c r="H385" s="391">
        <v>3.8597000000000001</v>
      </c>
      <c r="I385" s="391">
        <v>4.1289999999999996</v>
      </c>
      <c r="J385" s="391">
        <v>5.1289999999999996</v>
      </c>
      <c r="K385" s="391">
        <v>5.9573</v>
      </c>
      <c r="L385" s="391">
        <v>6.8548</v>
      </c>
      <c r="M385" s="391">
        <v>7.8548</v>
      </c>
      <c r="N385" s="391">
        <v>8.8547999999999991</v>
      </c>
      <c r="O385" s="386">
        <v>9.8547999999999991</v>
      </c>
      <c r="P385" s="386" t="s">
        <v>238</v>
      </c>
    </row>
    <row r="386" spans="1:16" ht="15" x14ac:dyDescent="0.25">
      <c r="A386" s="389" t="s">
        <v>1194</v>
      </c>
      <c r="B386" s="390"/>
      <c r="C386" s="386"/>
      <c r="D386" s="390"/>
      <c r="E386" s="390"/>
      <c r="F386" s="386">
        <v>3.3530000000000002</v>
      </c>
      <c r="G386" s="391">
        <v>3.0038999999999998</v>
      </c>
      <c r="H386" s="391">
        <v>3.0394000000000001</v>
      </c>
      <c r="I386" s="391">
        <v>3.0644999999999998</v>
      </c>
      <c r="J386" s="391">
        <v>3.3841000000000001</v>
      </c>
      <c r="K386" s="391">
        <v>4.0747</v>
      </c>
      <c r="L386" s="391">
        <v>4.5392999999999999</v>
      </c>
      <c r="M386" s="391">
        <v>5.0925000000000002</v>
      </c>
      <c r="N386" s="391">
        <v>5.6783000000000001</v>
      </c>
      <c r="O386" s="386">
        <v>5.8152999999999997</v>
      </c>
      <c r="P386" s="386" t="s">
        <v>238</v>
      </c>
    </row>
    <row r="387" spans="1:16" ht="15" x14ac:dyDescent="0.25">
      <c r="A387" s="389" t="s">
        <v>1195</v>
      </c>
      <c r="B387" s="390"/>
      <c r="C387" s="386"/>
      <c r="D387" s="390"/>
      <c r="E387" s="390"/>
      <c r="F387" s="386">
        <v>3.3208000000000002</v>
      </c>
      <c r="G387" s="391">
        <v>3.0013999999999998</v>
      </c>
      <c r="H387" s="391">
        <v>3.0432000000000001</v>
      </c>
      <c r="I387" s="391">
        <v>3.0590000000000002</v>
      </c>
      <c r="J387" s="391">
        <v>3.3597000000000001</v>
      </c>
      <c r="K387" s="391">
        <v>4.0438000000000001</v>
      </c>
      <c r="L387" s="391">
        <v>4.5175000000000001</v>
      </c>
      <c r="M387" s="391">
        <v>5.0583</v>
      </c>
      <c r="N387" s="391">
        <v>5.6699000000000002</v>
      </c>
      <c r="O387" s="386">
        <v>5.8094000000000001</v>
      </c>
      <c r="P387" s="386" t="s">
        <v>238</v>
      </c>
    </row>
    <row r="388" spans="1:16" ht="15" x14ac:dyDescent="0.25">
      <c r="A388" s="389" t="s">
        <v>1196</v>
      </c>
      <c r="B388" s="390"/>
      <c r="C388" s="386"/>
      <c r="D388" s="390"/>
      <c r="E388" s="390"/>
      <c r="F388" s="386">
        <v>4.4943</v>
      </c>
      <c r="G388" s="391">
        <v>3.0908000000000002</v>
      </c>
      <c r="H388" s="391">
        <v>2.9015</v>
      </c>
      <c r="I388" s="391">
        <v>3.2614999999999998</v>
      </c>
      <c r="J388" s="391">
        <v>4.2614999999999998</v>
      </c>
      <c r="K388" s="391">
        <v>5.1847000000000003</v>
      </c>
      <c r="L388" s="391">
        <v>5.3263999999999996</v>
      </c>
      <c r="M388" s="391">
        <v>6.3263999999999996</v>
      </c>
      <c r="N388" s="391">
        <v>5.9813000000000001</v>
      </c>
      <c r="O388" s="386">
        <v>6.0279999999999996</v>
      </c>
      <c r="P388" s="386" t="s">
        <v>238</v>
      </c>
    </row>
    <row r="389" spans="1:16" ht="15" x14ac:dyDescent="0.25">
      <c r="A389" s="389" t="s">
        <v>1197</v>
      </c>
      <c r="B389" s="390"/>
      <c r="C389" s="386"/>
      <c r="D389" s="390"/>
      <c r="E389" s="390"/>
      <c r="F389" s="386">
        <v>3.3530000000000002</v>
      </c>
      <c r="G389" s="391">
        <v>3.0038999999999998</v>
      </c>
      <c r="H389" s="391">
        <v>3.0394000000000001</v>
      </c>
      <c r="I389" s="391">
        <v>3.0644999999999998</v>
      </c>
      <c r="J389" s="391">
        <v>3.3841000000000001</v>
      </c>
      <c r="K389" s="391">
        <v>4.0747</v>
      </c>
      <c r="L389" s="391">
        <v>4.5392999999999999</v>
      </c>
      <c r="M389" s="391">
        <v>5.0925000000000002</v>
      </c>
      <c r="N389" s="391">
        <v>5.6783000000000001</v>
      </c>
      <c r="O389" s="386">
        <v>5.8152999999999997</v>
      </c>
      <c r="P389" s="386" t="s">
        <v>238</v>
      </c>
    </row>
    <row r="390" spans="1:16" ht="15" x14ac:dyDescent="0.25">
      <c r="A390" s="389" t="s">
        <v>1198</v>
      </c>
      <c r="B390" s="390"/>
      <c r="C390" s="386"/>
      <c r="D390" s="390"/>
      <c r="E390" s="390"/>
      <c r="F390" s="386">
        <v>3.3208000000000002</v>
      </c>
      <c r="G390" s="391">
        <v>3.0013999999999998</v>
      </c>
      <c r="H390" s="391">
        <v>3.0432000000000001</v>
      </c>
      <c r="I390" s="391">
        <v>3.0590000000000002</v>
      </c>
      <c r="J390" s="391">
        <v>3.3597000000000001</v>
      </c>
      <c r="K390" s="391">
        <v>4.0438000000000001</v>
      </c>
      <c r="L390" s="391">
        <v>4.5175000000000001</v>
      </c>
      <c r="M390" s="391">
        <v>5.0583</v>
      </c>
      <c r="N390" s="391">
        <v>5.6699000000000002</v>
      </c>
      <c r="O390" s="386">
        <v>5.8094000000000001</v>
      </c>
      <c r="P390" s="386" t="s">
        <v>238</v>
      </c>
    </row>
    <row r="391" spans="1:16" ht="15" x14ac:dyDescent="0.25">
      <c r="A391" s="389" t="s">
        <v>1199</v>
      </c>
      <c r="B391" s="390"/>
      <c r="C391" s="386"/>
      <c r="D391" s="390"/>
      <c r="E391" s="390"/>
      <c r="F391" s="386">
        <v>4.4943</v>
      </c>
      <c r="G391" s="391">
        <v>3.0908000000000002</v>
      </c>
      <c r="H391" s="391">
        <v>2.9015</v>
      </c>
      <c r="I391" s="391">
        <v>3.2614999999999998</v>
      </c>
      <c r="J391" s="391">
        <v>4.2614999999999998</v>
      </c>
      <c r="K391" s="391">
        <v>5.1847000000000003</v>
      </c>
      <c r="L391" s="391">
        <v>5.3263999999999996</v>
      </c>
      <c r="M391" s="391">
        <v>6.3263999999999996</v>
      </c>
      <c r="N391" s="391">
        <v>5.9813000000000001</v>
      </c>
      <c r="O391" s="386">
        <v>6.0279999999999996</v>
      </c>
      <c r="P391" s="386" t="s">
        <v>238</v>
      </c>
    </row>
    <row r="392" spans="1:16" ht="15" x14ac:dyDescent="0.25">
      <c r="A392" s="389" t="s">
        <v>1200</v>
      </c>
      <c r="B392" s="390"/>
      <c r="C392" s="386"/>
      <c r="D392" s="390"/>
      <c r="E392" s="390"/>
      <c r="F392" s="386">
        <v>3.9293</v>
      </c>
      <c r="G392" s="391">
        <v>4.0995999999999997</v>
      </c>
      <c r="H392" s="391">
        <v>3.9971000000000001</v>
      </c>
      <c r="I392" s="391">
        <v>3.9535999999999998</v>
      </c>
      <c r="J392" s="391">
        <v>4.2607999999999997</v>
      </c>
      <c r="K392" s="391">
        <v>4.9962</v>
      </c>
      <c r="L392" s="391">
        <v>5.7560000000000002</v>
      </c>
      <c r="M392" s="391">
        <v>6.2877000000000001</v>
      </c>
      <c r="N392" s="391">
        <v>7.0137999999999998</v>
      </c>
      <c r="O392" s="386">
        <v>7.5789</v>
      </c>
      <c r="P392" s="386" t="s">
        <v>238</v>
      </c>
    </row>
    <row r="393" spans="1:16" ht="15" x14ac:dyDescent="0.25">
      <c r="A393" s="389" t="s">
        <v>1201</v>
      </c>
      <c r="B393" s="390"/>
      <c r="C393" s="386"/>
      <c r="D393" s="390"/>
      <c r="E393" s="390"/>
      <c r="F393" s="386">
        <v>3.3973</v>
      </c>
      <c r="G393" s="391">
        <v>3.7433999999999998</v>
      </c>
      <c r="H393" s="391">
        <v>3.6267</v>
      </c>
      <c r="I393" s="391">
        <v>3.5045000000000002</v>
      </c>
      <c r="J393" s="391">
        <v>3.8361999999999998</v>
      </c>
      <c r="K393" s="391">
        <v>4.5392999999999999</v>
      </c>
      <c r="L393" s="391">
        <v>5.3635000000000002</v>
      </c>
      <c r="M393" s="391">
        <v>6.0339999999999998</v>
      </c>
      <c r="N393" s="391">
        <v>6.7211999999999996</v>
      </c>
      <c r="O393" s="386">
        <v>7.3849999999999998</v>
      </c>
      <c r="P393" s="386" t="s">
        <v>238</v>
      </c>
    </row>
    <row r="394" spans="1:16" ht="15" x14ac:dyDescent="0.25">
      <c r="A394" s="389" t="s">
        <v>1202</v>
      </c>
      <c r="B394" s="390"/>
      <c r="C394" s="386"/>
      <c r="D394" s="390"/>
      <c r="E394" s="390"/>
      <c r="F394" s="386">
        <v>6.3644999999999996</v>
      </c>
      <c r="G394" s="391">
        <v>5.7271999999999998</v>
      </c>
      <c r="H394" s="391">
        <v>5.6811999999999996</v>
      </c>
      <c r="I394" s="391">
        <v>5.9908999999999999</v>
      </c>
      <c r="J394" s="391">
        <v>6.1849999999999996</v>
      </c>
      <c r="K394" s="391">
        <v>7.0679999999999996</v>
      </c>
      <c r="L394" s="391">
        <v>7.5355999999999996</v>
      </c>
      <c r="M394" s="391">
        <v>7.4378000000000002</v>
      </c>
      <c r="N394" s="391">
        <v>8.3409999999999993</v>
      </c>
      <c r="O394" s="386">
        <v>8.4581999999999997</v>
      </c>
      <c r="P394" s="386" t="s">
        <v>238</v>
      </c>
    </row>
    <row r="395" spans="1:16" ht="15" x14ac:dyDescent="0.25">
      <c r="A395" s="389" t="s">
        <v>1203</v>
      </c>
      <c r="B395" s="390"/>
      <c r="C395" s="386"/>
      <c r="D395" s="390"/>
      <c r="E395" s="390"/>
      <c r="F395" s="386">
        <v>3.5737000000000001</v>
      </c>
      <c r="G395" s="391">
        <v>3.8986000000000001</v>
      </c>
      <c r="H395" s="391">
        <v>3.8254999999999999</v>
      </c>
      <c r="I395" s="391">
        <v>3.8445</v>
      </c>
      <c r="J395" s="391">
        <v>4.1332000000000004</v>
      </c>
      <c r="K395" s="391">
        <v>5.0750999999999999</v>
      </c>
      <c r="L395" s="391">
        <v>5.9192999999999998</v>
      </c>
      <c r="M395" s="391">
        <v>6.5182000000000002</v>
      </c>
      <c r="N395" s="391">
        <v>7.0865999999999998</v>
      </c>
      <c r="O395" s="386">
        <v>7.8579999999999997</v>
      </c>
      <c r="P395" s="386" t="s">
        <v>238</v>
      </c>
    </row>
    <row r="396" spans="1:16" ht="15" x14ac:dyDescent="0.25">
      <c r="A396" s="389" t="s">
        <v>1204</v>
      </c>
      <c r="B396" s="390"/>
      <c r="C396" s="386"/>
      <c r="D396" s="390"/>
      <c r="E396" s="390"/>
      <c r="F396" s="386">
        <v>3.5708000000000002</v>
      </c>
      <c r="G396" s="391">
        <v>3.8809999999999998</v>
      </c>
      <c r="H396" s="391">
        <v>3.7846000000000002</v>
      </c>
      <c r="I396" s="391">
        <v>3.7867999999999999</v>
      </c>
      <c r="J396" s="391">
        <v>4.0601000000000003</v>
      </c>
      <c r="K396" s="391">
        <v>5.0007999999999999</v>
      </c>
      <c r="L396" s="391">
        <v>5.8415999999999997</v>
      </c>
      <c r="M396" s="391">
        <v>6.4318</v>
      </c>
      <c r="N396" s="391">
        <v>6.9908999999999999</v>
      </c>
      <c r="O396" s="386">
        <v>7.7573999999999996</v>
      </c>
      <c r="P396" s="386" t="s">
        <v>238</v>
      </c>
    </row>
    <row r="397" spans="1:16" ht="15" x14ac:dyDescent="0.25">
      <c r="A397" s="389" t="s">
        <v>1205</v>
      </c>
      <c r="B397" s="390"/>
      <c r="C397" s="386"/>
      <c r="D397" s="390"/>
      <c r="E397" s="390"/>
      <c r="F397" s="386">
        <v>3.7078000000000002</v>
      </c>
      <c r="G397" s="391">
        <v>4.7077999999999998</v>
      </c>
      <c r="H397" s="391">
        <v>5.7077999999999998</v>
      </c>
      <c r="I397" s="391">
        <v>6.4923999999999999</v>
      </c>
      <c r="J397" s="391">
        <v>7.4923999999999999</v>
      </c>
      <c r="K397" s="391">
        <v>8.4923999999999999</v>
      </c>
      <c r="L397" s="391">
        <v>9.4923999999999999</v>
      </c>
      <c r="M397" s="391">
        <v>10.4924</v>
      </c>
      <c r="N397" s="391">
        <v>11.4924</v>
      </c>
      <c r="O397" s="386">
        <v>12.4924</v>
      </c>
      <c r="P397" s="386" t="s">
        <v>238</v>
      </c>
    </row>
    <row r="398" spans="1:16" ht="15" x14ac:dyDescent="0.25">
      <c r="A398" s="389" t="s">
        <v>1206</v>
      </c>
      <c r="B398" s="390"/>
      <c r="C398" s="386"/>
      <c r="D398" s="390"/>
      <c r="E398" s="390"/>
      <c r="F398" s="386">
        <v>4.5487000000000002</v>
      </c>
      <c r="G398" s="391">
        <v>2.3767</v>
      </c>
      <c r="H398" s="391">
        <v>2.2982999999999998</v>
      </c>
      <c r="I398" s="391">
        <v>3.1776</v>
      </c>
      <c r="J398" s="391">
        <v>4.1776</v>
      </c>
      <c r="K398" s="391">
        <v>4.9221000000000004</v>
      </c>
      <c r="L398" s="391">
        <v>5.1752000000000002</v>
      </c>
      <c r="M398" s="391">
        <v>5.0605000000000002</v>
      </c>
      <c r="N398" s="391">
        <v>5.8045999999999998</v>
      </c>
      <c r="O398" s="386">
        <v>5.9074</v>
      </c>
      <c r="P398" s="386" t="s">
        <v>238</v>
      </c>
    </row>
    <row r="399" spans="1:16" ht="15" x14ac:dyDescent="0.25">
      <c r="A399" s="389" t="s">
        <v>1207</v>
      </c>
      <c r="B399" s="390"/>
      <c r="C399" s="386"/>
      <c r="D399" s="390"/>
      <c r="E399" s="390"/>
      <c r="F399" s="386">
        <v>0</v>
      </c>
      <c r="G399" s="391">
        <v>1</v>
      </c>
      <c r="H399" s="391">
        <v>0.1837</v>
      </c>
      <c r="I399" s="391">
        <v>1.1837</v>
      </c>
      <c r="J399" s="391">
        <v>2.1837</v>
      </c>
      <c r="K399" s="391">
        <v>3.1837</v>
      </c>
      <c r="L399" s="391">
        <v>4.1837</v>
      </c>
      <c r="M399" s="391">
        <v>5.1837</v>
      </c>
      <c r="N399" s="391">
        <v>2.7431999999999999</v>
      </c>
      <c r="O399" s="386">
        <v>3.7431999999999999</v>
      </c>
      <c r="P399" s="386" t="s">
        <v>238</v>
      </c>
    </row>
    <row r="400" spans="1:16" ht="15" x14ac:dyDescent="0.25">
      <c r="A400" s="389" t="s">
        <v>1208</v>
      </c>
      <c r="B400" s="390"/>
      <c r="C400" s="386"/>
      <c r="D400" s="390"/>
      <c r="E400" s="390"/>
      <c r="F400" s="386">
        <v>4.6315</v>
      </c>
      <c r="G400" s="391">
        <v>2.4016000000000002</v>
      </c>
      <c r="H400" s="391">
        <v>2.3479000000000001</v>
      </c>
      <c r="I400" s="391">
        <v>3.2244000000000002</v>
      </c>
      <c r="J400" s="391">
        <v>4.2244000000000002</v>
      </c>
      <c r="K400" s="391">
        <v>4.9629000000000003</v>
      </c>
      <c r="L400" s="391">
        <v>5.1985000000000001</v>
      </c>
      <c r="M400" s="391">
        <v>5.0575999999999999</v>
      </c>
      <c r="N400" s="391">
        <v>5.8765000000000001</v>
      </c>
      <c r="O400" s="386">
        <v>5.9580000000000002</v>
      </c>
      <c r="P400" s="386" t="s">
        <v>238</v>
      </c>
    </row>
    <row r="401" spans="1:16" ht="15" x14ac:dyDescent="0.25">
      <c r="A401" s="389" t="s">
        <v>1209</v>
      </c>
      <c r="B401" s="390"/>
      <c r="C401" s="386"/>
      <c r="D401" s="390"/>
      <c r="E401" s="390"/>
      <c r="F401" s="386">
        <v>4.3319999999999999</v>
      </c>
      <c r="G401" s="391">
        <v>4.7903000000000002</v>
      </c>
      <c r="H401" s="391">
        <v>4.6447000000000003</v>
      </c>
      <c r="I401" s="391">
        <v>4.2945000000000002</v>
      </c>
      <c r="J401" s="391">
        <v>4.4725000000000001</v>
      </c>
      <c r="K401" s="391">
        <v>4.8937999999999997</v>
      </c>
      <c r="L401" s="391">
        <v>5.6406999999999998</v>
      </c>
      <c r="M401" s="391">
        <v>6.2173999999999996</v>
      </c>
      <c r="N401" s="391">
        <v>7.1776</v>
      </c>
      <c r="O401" s="386">
        <v>7.5358999999999998</v>
      </c>
      <c r="P401" s="386" t="s">
        <v>238</v>
      </c>
    </row>
    <row r="402" spans="1:16" ht="15" x14ac:dyDescent="0.25">
      <c r="A402" s="389" t="s">
        <v>1210</v>
      </c>
      <c r="B402" s="390"/>
      <c r="C402" s="386"/>
      <c r="D402" s="390"/>
      <c r="E402" s="390"/>
      <c r="F402" s="386">
        <v>3.0750999999999999</v>
      </c>
      <c r="G402" s="391">
        <v>3.4883000000000002</v>
      </c>
      <c r="H402" s="391">
        <v>3.3422000000000001</v>
      </c>
      <c r="I402" s="391">
        <v>2.9702999999999999</v>
      </c>
      <c r="J402" s="391">
        <v>3.411</v>
      </c>
      <c r="K402" s="391">
        <v>3.6484999999999999</v>
      </c>
      <c r="L402" s="391">
        <v>4.4390999999999998</v>
      </c>
      <c r="M402" s="391">
        <v>5.2638999999999996</v>
      </c>
      <c r="N402" s="391">
        <v>6.2218999999999998</v>
      </c>
      <c r="O402" s="386">
        <v>6.6856</v>
      </c>
      <c r="P402" s="386" t="s">
        <v>238</v>
      </c>
    </row>
    <row r="403" spans="1:16" ht="15" x14ac:dyDescent="0.25">
      <c r="A403" s="389" t="s">
        <v>1211</v>
      </c>
      <c r="B403" s="390"/>
      <c r="C403" s="386"/>
      <c r="D403" s="390"/>
      <c r="E403" s="390"/>
      <c r="F403" s="386">
        <v>8.3055000000000003</v>
      </c>
      <c r="G403" s="391">
        <v>8.9032</v>
      </c>
      <c r="H403" s="391">
        <v>8.7739999999999991</v>
      </c>
      <c r="I403" s="391">
        <v>8.4704999999999995</v>
      </c>
      <c r="J403" s="391">
        <v>7.81</v>
      </c>
      <c r="K403" s="391">
        <v>8.81</v>
      </c>
      <c r="L403" s="391">
        <v>9.4194999999999993</v>
      </c>
      <c r="M403" s="391">
        <v>9.2142999999999997</v>
      </c>
      <c r="N403" s="391">
        <v>10.181900000000001</v>
      </c>
      <c r="O403" s="386">
        <v>10.213800000000001</v>
      </c>
      <c r="P403" s="386" t="s">
        <v>238</v>
      </c>
    </row>
    <row r="404" spans="1:16" ht="15" x14ac:dyDescent="0.25">
      <c r="A404" s="389" t="s">
        <v>1212</v>
      </c>
      <c r="B404" s="390"/>
      <c r="C404" s="386"/>
      <c r="D404" s="390"/>
      <c r="E404" s="390"/>
      <c r="F404" s="386">
        <v>5.5972999999999997</v>
      </c>
      <c r="G404" s="391">
        <v>5.6558000000000002</v>
      </c>
      <c r="H404" s="391">
        <v>6.0556000000000001</v>
      </c>
      <c r="I404" s="391">
        <v>6.1407999999999996</v>
      </c>
      <c r="J404" s="391">
        <v>6.4424999999999999</v>
      </c>
      <c r="K404" s="391">
        <v>7.1063000000000001</v>
      </c>
      <c r="L404" s="391">
        <v>7.5663</v>
      </c>
      <c r="M404" s="391">
        <v>8.1626999999999992</v>
      </c>
      <c r="N404" s="391">
        <v>8.3290000000000006</v>
      </c>
      <c r="O404" s="386">
        <v>8.0332000000000008</v>
      </c>
      <c r="P404" s="386" t="s">
        <v>238</v>
      </c>
    </row>
    <row r="405" spans="1:16" ht="15" x14ac:dyDescent="0.25">
      <c r="A405" s="389" t="s">
        <v>1213</v>
      </c>
      <c r="B405" s="390"/>
      <c r="C405" s="386"/>
      <c r="D405" s="390"/>
      <c r="E405" s="390"/>
      <c r="F405" s="386">
        <v>5.5033000000000003</v>
      </c>
      <c r="G405" s="391">
        <v>5.5967000000000002</v>
      </c>
      <c r="H405" s="391">
        <v>6.0209000000000001</v>
      </c>
      <c r="I405" s="391">
        <v>6.0781000000000001</v>
      </c>
      <c r="J405" s="391">
        <v>6.3242000000000003</v>
      </c>
      <c r="K405" s="391">
        <v>6.9912999999999998</v>
      </c>
      <c r="L405" s="391">
        <v>7.5343</v>
      </c>
      <c r="M405" s="391">
        <v>8.1011000000000006</v>
      </c>
      <c r="N405" s="391">
        <v>8.2810000000000006</v>
      </c>
      <c r="O405" s="386">
        <v>7.9999000000000002</v>
      </c>
      <c r="P405" s="386" t="s">
        <v>238</v>
      </c>
    </row>
    <row r="406" spans="1:16" ht="15" x14ac:dyDescent="0.25">
      <c r="A406" s="389" t="s">
        <v>1214</v>
      </c>
      <c r="B406" s="390"/>
      <c r="C406" s="386"/>
      <c r="D406" s="390"/>
      <c r="E406" s="390"/>
      <c r="F406" s="386">
        <v>6.1383999999999999</v>
      </c>
      <c r="G406" s="391">
        <v>6.0029000000000003</v>
      </c>
      <c r="H406" s="391">
        <v>6.2605000000000004</v>
      </c>
      <c r="I406" s="391">
        <v>6.5122999999999998</v>
      </c>
      <c r="J406" s="391">
        <v>7.1462000000000003</v>
      </c>
      <c r="K406" s="391">
        <v>7.7906000000000004</v>
      </c>
      <c r="L406" s="391">
        <v>7.7553000000000001</v>
      </c>
      <c r="M406" s="391">
        <v>8.5266999999999999</v>
      </c>
      <c r="N406" s="391">
        <v>8.6142000000000003</v>
      </c>
      <c r="O406" s="386">
        <v>8.2316000000000003</v>
      </c>
      <c r="P406" s="386" t="s">
        <v>238</v>
      </c>
    </row>
    <row r="407" spans="1:16" ht="15" x14ac:dyDescent="0.25">
      <c r="A407" s="389" t="s">
        <v>1215</v>
      </c>
      <c r="B407" s="390"/>
      <c r="C407" s="386"/>
      <c r="D407" s="390"/>
      <c r="E407" s="390"/>
      <c r="F407" s="386">
        <v>4.6982999999999997</v>
      </c>
      <c r="G407" s="391">
        <v>5.6982999999999997</v>
      </c>
      <c r="H407" s="391">
        <v>6.6455000000000002</v>
      </c>
      <c r="I407" s="391">
        <v>5.6675000000000004</v>
      </c>
      <c r="J407" s="391">
        <v>6.1897000000000002</v>
      </c>
      <c r="K407" s="391">
        <v>6.6660000000000004</v>
      </c>
      <c r="L407" s="391">
        <v>7.4565999999999999</v>
      </c>
      <c r="M407" s="391">
        <v>8.2538999999999998</v>
      </c>
      <c r="N407" s="391">
        <v>8.7279</v>
      </c>
      <c r="O407" s="386">
        <v>6.9420999999999999</v>
      </c>
      <c r="P407" s="386" t="s">
        <v>238</v>
      </c>
    </row>
    <row r="408" spans="1:16" ht="15" x14ac:dyDescent="0.25">
      <c r="A408" s="389" t="s">
        <v>1216</v>
      </c>
      <c r="B408" s="390"/>
      <c r="C408" s="386"/>
      <c r="D408" s="390"/>
      <c r="E408" s="390"/>
      <c r="F408" s="386">
        <v>4.7107000000000001</v>
      </c>
      <c r="G408" s="391">
        <v>5.7107000000000001</v>
      </c>
      <c r="H408" s="391">
        <v>6.6875</v>
      </c>
      <c r="I408" s="391">
        <v>5.6333000000000002</v>
      </c>
      <c r="J408" s="391">
        <v>6.2098000000000004</v>
      </c>
      <c r="K408" s="391">
        <v>6.6624999999999996</v>
      </c>
      <c r="L408" s="391">
        <v>7.4436999999999998</v>
      </c>
      <c r="M408" s="391">
        <v>8.2318999999999996</v>
      </c>
      <c r="N408" s="391">
        <v>8.6824999999999992</v>
      </c>
      <c r="O408" s="386">
        <v>6.7725999999999997</v>
      </c>
      <c r="P408" s="386" t="s">
        <v>238</v>
      </c>
    </row>
    <row r="409" spans="1:16" ht="15" x14ac:dyDescent="0.25">
      <c r="A409" s="389" t="s">
        <v>1217</v>
      </c>
      <c r="B409" s="390"/>
      <c r="C409" s="386"/>
      <c r="D409" s="390"/>
      <c r="E409" s="390"/>
      <c r="F409" s="386">
        <v>4.4093999999999998</v>
      </c>
      <c r="G409" s="391">
        <v>5.4093999999999998</v>
      </c>
      <c r="H409" s="391">
        <v>5.6634000000000002</v>
      </c>
      <c r="I409" s="391">
        <v>6.4701000000000004</v>
      </c>
      <c r="J409" s="391">
        <v>5.7432999999999996</v>
      </c>
      <c r="K409" s="391">
        <v>6.7432999999999996</v>
      </c>
      <c r="L409" s="391">
        <v>7.7432999999999996</v>
      </c>
      <c r="M409" s="391">
        <v>8.7432999999999996</v>
      </c>
      <c r="N409" s="391">
        <v>9.7432999999999996</v>
      </c>
      <c r="O409" s="386">
        <v>10.7433</v>
      </c>
      <c r="P409" s="386" t="s">
        <v>238</v>
      </c>
    </row>
    <row r="410" spans="1:16" ht="15" x14ac:dyDescent="0.25">
      <c r="A410" s="389" t="s">
        <v>1218</v>
      </c>
      <c r="B410" s="390"/>
      <c r="C410" s="386"/>
      <c r="D410" s="390"/>
      <c r="E410" s="390"/>
      <c r="F410" s="386">
        <v>5.0122999999999998</v>
      </c>
      <c r="G410" s="391">
        <v>5.1509</v>
      </c>
      <c r="H410" s="391">
        <v>5.7436999999999996</v>
      </c>
      <c r="I410" s="391">
        <v>5.9907000000000004</v>
      </c>
      <c r="J410" s="391">
        <v>6.5664999999999996</v>
      </c>
      <c r="K410" s="391">
        <v>7.3651999999999997</v>
      </c>
      <c r="L410" s="391">
        <v>7.8781999999999996</v>
      </c>
      <c r="M410" s="391">
        <v>8.5124999999999993</v>
      </c>
      <c r="N410" s="391">
        <v>8.7919999999999998</v>
      </c>
      <c r="O410" s="386">
        <v>8.4114000000000004</v>
      </c>
      <c r="P410" s="386" t="s">
        <v>238</v>
      </c>
    </row>
    <row r="411" spans="1:16" ht="15" x14ac:dyDescent="0.25">
      <c r="A411" s="389" t="s">
        <v>1219</v>
      </c>
      <c r="B411" s="390"/>
      <c r="C411" s="386"/>
      <c r="D411" s="390"/>
      <c r="E411" s="390"/>
      <c r="F411" s="386">
        <v>4.8811</v>
      </c>
      <c r="G411" s="391">
        <v>4.9284999999999997</v>
      </c>
      <c r="H411" s="391">
        <v>5.4755000000000003</v>
      </c>
      <c r="I411" s="391">
        <v>5.6045999999999996</v>
      </c>
      <c r="J411" s="391">
        <v>6.2179000000000002</v>
      </c>
      <c r="K411" s="391">
        <v>6.9805000000000001</v>
      </c>
      <c r="L411" s="391">
        <v>7.5381</v>
      </c>
      <c r="M411" s="391">
        <v>8.1472999999999995</v>
      </c>
      <c r="N411" s="391">
        <v>8.5662000000000003</v>
      </c>
      <c r="O411" s="386">
        <v>8.3927999999999994</v>
      </c>
      <c r="P411" s="386" t="s">
        <v>238</v>
      </c>
    </row>
    <row r="412" spans="1:16" ht="15" x14ac:dyDescent="0.25">
      <c r="A412" s="389" t="s">
        <v>1220</v>
      </c>
      <c r="B412" s="390"/>
      <c r="C412" s="386"/>
      <c r="D412" s="390"/>
      <c r="E412" s="390"/>
      <c r="F412" s="386">
        <v>5.7382</v>
      </c>
      <c r="G412" s="391">
        <v>6.3872</v>
      </c>
      <c r="H412" s="391">
        <v>7.2359999999999998</v>
      </c>
      <c r="I412" s="391">
        <v>8.1501999999999999</v>
      </c>
      <c r="J412" s="391">
        <v>8.5153999999999996</v>
      </c>
      <c r="K412" s="391">
        <v>9.5153999999999996</v>
      </c>
      <c r="L412" s="391">
        <v>9.7814999999999994</v>
      </c>
      <c r="M412" s="391">
        <v>10.556800000000001</v>
      </c>
      <c r="N412" s="391">
        <v>10.0565</v>
      </c>
      <c r="O412" s="386">
        <v>8.5151000000000003</v>
      </c>
      <c r="P412" s="386" t="s">
        <v>238</v>
      </c>
    </row>
    <row r="413" spans="1:16" ht="15" x14ac:dyDescent="0.25">
      <c r="A413" s="389" t="s">
        <v>1221</v>
      </c>
      <c r="B413" s="390"/>
      <c r="C413" s="386"/>
      <c r="D413" s="390"/>
      <c r="E413" s="390"/>
      <c r="F413" s="386">
        <v>5.4752000000000001</v>
      </c>
      <c r="G413" s="391">
        <v>5.1177000000000001</v>
      </c>
      <c r="H413" s="391">
        <v>5.3948999999999998</v>
      </c>
      <c r="I413" s="391">
        <v>5.3929</v>
      </c>
      <c r="J413" s="391">
        <v>5.9783999999999997</v>
      </c>
      <c r="K413" s="391">
        <v>6.4484000000000004</v>
      </c>
      <c r="L413" s="391">
        <v>6.7309999999999999</v>
      </c>
      <c r="M413" s="391">
        <v>7.3406000000000002</v>
      </c>
      <c r="N413" s="391">
        <v>7.4276999999999997</v>
      </c>
      <c r="O413" s="386">
        <v>7.2306999999999997</v>
      </c>
      <c r="P413" s="386" t="s">
        <v>238</v>
      </c>
    </row>
    <row r="414" spans="1:16" ht="15" x14ac:dyDescent="0.25">
      <c r="A414" s="389" t="s">
        <v>1222</v>
      </c>
      <c r="B414" s="390"/>
      <c r="C414" s="386"/>
      <c r="D414" s="390"/>
      <c r="E414" s="390"/>
      <c r="F414" s="386">
        <v>5.1992000000000003</v>
      </c>
      <c r="G414" s="391">
        <v>4.9101999999999997</v>
      </c>
      <c r="H414" s="391">
        <v>5.2704000000000004</v>
      </c>
      <c r="I414" s="391">
        <v>5.2948000000000004</v>
      </c>
      <c r="J414" s="391">
        <v>5.8411999999999997</v>
      </c>
      <c r="K414" s="391">
        <v>6.3159000000000001</v>
      </c>
      <c r="L414" s="391">
        <v>6.7196999999999996</v>
      </c>
      <c r="M414" s="391">
        <v>7.2956000000000003</v>
      </c>
      <c r="N414" s="391">
        <v>7.3261000000000003</v>
      </c>
      <c r="O414" s="386">
        <v>7.0709</v>
      </c>
      <c r="P414" s="386" t="s">
        <v>238</v>
      </c>
    </row>
    <row r="415" spans="1:16" ht="15" x14ac:dyDescent="0.25">
      <c r="A415" s="389" t="s">
        <v>1223</v>
      </c>
      <c r="B415" s="390"/>
      <c r="C415" s="386"/>
      <c r="D415" s="390"/>
      <c r="E415" s="390"/>
      <c r="F415" s="386">
        <v>6.5921000000000003</v>
      </c>
      <c r="G415" s="391">
        <v>5.9941000000000004</v>
      </c>
      <c r="H415" s="391">
        <v>5.9268999999999998</v>
      </c>
      <c r="I415" s="391">
        <v>5.8148</v>
      </c>
      <c r="J415" s="391">
        <v>6.5707000000000004</v>
      </c>
      <c r="K415" s="391">
        <v>7.0208000000000004</v>
      </c>
      <c r="L415" s="391">
        <v>6.7793999999999999</v>
      </c>
      <c r="M415" s="391">
        <v>7.5323000000000002</v>
      </c>
      <c r="N415" s="391">
        <v>7.8696000000000002</v>
      </c>
      <c r="O415" s="386">
        <v>7.9284999999999997</v>
      </c>
      <c r="P415" s="386" t="s">
        <v>238</v>
      </c>
    </row>
    <row r="416" spans="1:16" ht="15" x14ac:dyDescent="0.25">
      <c r="A416" s="389" t="s">
        <v>1224</v>
      </c>
      <c r="B416" s="390"/>
      <c r="C416" s="386"/>
      <c r="D416" s="390"/>
      <c r="E416" s="390"/>
      <c r="F416" s="386">
        <v>6.9724000000000004</v>
      </c>
      <c r="G416" s="391">
        <v>7.8563000000000001</v>
      </c>
      <c r="H416" s="391">
        <v>8.2174999999999994</v>
      </c>
      <c r="I416" s="391">
        <v>8.4598999999999993</v>
      </c>
      <c r="J416" s="391">
        <v>7.5251000000000001</v>
      </c>
      <c r="K416" s="391">
        <v>8.5251000000000001</v>
      </c>
      <c r="L416" s="391">
        <v>9.3282000000000007</v>
      </c>
      <c r="M416" s="391">
        <v>9.7978000000000005</v>
      </c>
      <c r="N416" s="391">
        <v>10.006500000000001</v>
      </c>
      <c r="O416" s="386">
        <v>9.8162000000000003</v>
      </c>
      <c r="P416" s="386" t="s">
        <v>238</v>
      </c>
    </row>
    <row r="417" spans="1:29" ht="15" x14ac:dyDescent="0.25">
      <c r="A417" s="389" t="s">
        <v>1225</v>
      </c>
      <c r="B417" s="390"/>
      <c r="C417" s="386"/>
      <c r="D417" s="390"/>
      <c r="E417" s="390"/>
      <c r="F417" s="386">
        <v>7.1220999999999997</v>
      </c>
      <c r="G417" s="391">
        <v>8.0018999999999991</v>
      </c>
      <c r="H417" s="391">
        <v>8.3422999999999998</v>
      </c>
      <c r="I417" s="391">
        <v>8.5602</v>
      </c>
      <c r="J417" s="391">
        <v>7.5637999999999996</v>
      </c>
      <c r="K417" s="391">
        <v>8.5638000000000005</v>
      </c>
      <c r="L417" s="391">
        <v>9.3607999999999993</v>
      </c>
      <c r="M417" s="391">
        <v>9.8138000000000005</v>
      </c>
      <c r="N417" s="391">
        <v>10.016999999999999</v>
      </c>
      <c r="O417" s="386">
        <v>9.7933000000000003</v>
      </c>
      <c r="P417" s="386" t="s">
        <v>238</v>
      </c>
    </row>
    <row r="418" spans="1:29" ht="15" x14ac:dyDescent="0.25">
      <c r="A418" s="389" t="s">
        <v>1226</v>
      </c>
      <c r="B418" s="390"/>
      <c r="C418" s="386"/>
      <c r="D418" s="390"/>
      <c r="E418" s="390"/>
      <c r="F418" s="386">
        <v>2.2818999999999998</v>
      </c>
      <c r="G418" s="391">
        <v>3.2818999999999998</v>
      </c>
      <c r="H418" s="391">
        <v>4.2819000000000003</v>
      </c>
      <c r="I418" s="391">
        <v>5.2819000000000003</v>
      </c>
      <c r="J418" s="391">
        <v>6.2819000000000003</v>
      </c>
      <c r="K418" s="391">
        <v>7.2819000000000003</v>
      </c>
      <c r="L418" s="391">
        <v>8.2819000000000003</v>
      </c>
      <c r="M418" s="391">
        <v>9.2819000000000003</v>
      </c>
      <c r="N418" s="391">
        <v>9.6682000000000006</v>
      </c>
      <c r="O418" s="386">
        <v>10.5547</v>
      </c>
      <c r="P418" s="386" t="s">
        <v>238</v>
      </c>
    </row>
    <row r="419" spans="1:29" ht="15" x14ac:dyDescent="0.25">
      <c r="A419" s="389" t="s">
        <v>1227</v>
      </c>
      <c r="B419" s="390"/>
      <c r="C419" s="386"/>
      <c r="D419" s="390"/>
      <c r="E419" s="390"/>
      <c r="F419" s="386">
        <v>5.8761000000000001</v>
      </c>
      <c r="G419" s="391">
        <v>6.0002000000000004</v>
      </c>
      <c r="H419" s="391">
        <v>6.351</v>
      </c>
      <c r="I419" s="391">
        <v>6.8880999999999997</v>
      </c>
      <c r="J419" s="391">
        <v>7.2370000000000001</v>
      </c>
      <c r="K419" s="391">
        <v>7.5011999999999999</v>
      </c>
      <c r="L419" s="391">
        <v>6.8983999999999996</v>
      </c>
      <c r="M419" s="391">
        <v>6.5002000000000004</v>
      </c>
      <c r="N419" s="391">
        <v>5.9339000000000004</v>
      </c>
      <c r="O419" s="386">
        <v>6.1135000000000002</v>
      </c>
      <c r="P419" s="386" t="s">
        <v>238</v>
      </c>
    </row>
    <row r="420" spans="1:29" ht="15" x14ac:dyDescent="0.25">
      <c r="A420" s="389" t="s">
        <v>1228</v>
      </c>
      <c r="B420" s="390"/>
      <c r="C420" s="386"/>
      <c r="D420" s="390"/>
      <c r="E420" s="390"/>
      <c r="F420" s="386">
        <v>5.9432999999999998</v>
      </c>
      <c r="G420" s="391">
        <v>6.0514999999999999</v>
      </c>
      <c r="H420" s="391">
        <v>6.4104999999999999</v>
      </c>
      <c r="I420" s="391">
        <v>6.9231999999999996</v>
      </c>
      <c r="J420" s="391">
        <v>7.2972999999999999</v>
      </c>
      <c r="K420" s="391">
        <v>7.6330999999999998</v>
      </c>
      <c r="L420" s="391">
        <v>6.9573999999999998</v>
      </c>
      <c r="M420" s="391">
        <v>6.6218000000000004</v>
      </c>
      <c r="N420" s="391">
        <v>6.5366999999999997</v>
      </c>
      <c r="O420" s="386">
        <v>6.7521000000000004</v>
      </c>
      <c r="P420" s="386" t="s">
        <v>238</v>
      </c>
    </row>
    <row r="421" spans="1:29" ht="15" x14ac:dyDescent="0.25">
      <c r="A421" s="389" t="s">
        <v>1229</v>
      </c>
      <c r="B421" s="390"/>
      <c r="C421" s="386"/>
      <c r="D421" s="390"/>
      <c r="E421" s="390"/>
      <c r="F421" s="386">
        <v>5.5228000000000002</v>
      </c>
      <c r="G421" s="391">
        <v>5.7302</v>
      </c>
      <c r="H421" s="391">
        <v>6.0359999999999996</v>
      </c>
      <c r="I421" s="391">
        <v>6.7024999999999997</v>
      </c>
      <c r="J421" s="391">
        <v>6.9181999999999997</v>
      </c>
      <c r="K421" s="391">
        <v>6.8106</v>
      </c>
      <c r="L421" s="391">
        <v>6.5941000000000001</v>
      </c>
      <c r="M421" s="391">
        <v>5.8807999999999998</v>
      </c>
      <c r="N421" s="391">
        <v>4.1300999999999997</v>
      </c>
      <c r="O421" s="386">
        <v>4.32</v>
      </c>
      <c r="P421" s="386" t="s">
        <v>238</v>
      </c>
    </row>
    <row r="422" spans="1:29" ht="15" x14ac:dyDescent="0.25">
      <c r="A422" s="389" t="s">
        <v>1230</v>
      </c>
      <c r="B422" s="390"/>
      <c r="C422" s="386"/>
      <c r="D422" s="390"/>
      <c r="E422" s="390"/>
      <c r="F422" s="386">
        <v>5.6340000000000003</v>
      </c>
      <c r="G422" s="391">
        <v>5.6692</v>
      </c>
      <c r="H422" s="391">
        <v>6.1623999999999999</v>
      </c>
      <c r="I422" s="391">
        <v>6.4429999999999996</v>
      </c>
      <c r="J422" s="391">
        <v>6.7361000000000004</v>
      </c>
      <c r="K422" s="391">
        <v>7.2365000000000004</v>
      </c>
      <c r="L422" s="391">
        <v>6.5976999999999997</v>
      </c>
      <c r="M422" s="391">
        <v>6.5686999999999998</v>
      </c>
      <c r="N422" s="391">
        <v>5.6866000000000003</v>
      </c>
      <c r="O422" s="386">
        <v>6.1208</v>
      </c>
      <c r="P422" s="386" t="s">
        <v>238</v>
      </c>
    </row>
    <row r="423" spans="1:29" ht="15" x14ac:dyDescent="0.25">
      <c r="A423" s="389" t="s">
        <v>1231</v>
      </c>
      <c r="B423" s="390"/>
      <c r="C423" s="386"/>
      <c r="D423" s="390"/>
      <c r="E423" s="390"/>
      <c r="F423" s="386">
        <v>5.7411000000000003</v>
      </c>
      <c r="G423" s="391">
        <v>5.6962999999999999</v>
      </c>
      <c r="H423" s="391">
        <v>6.1981000000000002</v>
      </c>
      <c r="I423" s="391">
        <v>6.4505999999999997</v>
      </c>
      <c r="J423" s="391">
        <v>6.7674000000000003</v>
      </c>
      <c r="K423" s="391">
        <v>7.4226000000000001</v>
      </c>
      <c r="L423" s="391">
        <v>6.7229000000000001</v>
      </c>
      <c r="M423" s="391">
        <v>6.8258999999999999</v>
      </c>
      <c r="N423" s="391">
        <v>6.8311000000000002</v>
      </c>
      <c r="O423" s="386">
        <v>7.2545999999999999</v>
      </c>
      <c r="P423" s="386" t="s">
        <v>238</v>
      </c>
    </row>
    <row r="424" spans="1:29" ht="15" x14ac:dyDescent="0.25">
      <c r="A424" s="389" t="s">
        <v>1232</v>
      </c>
      <c r="B424" s="390"/>
      <c r="C424" s="386"/>
      <c r="D424" s="390"/>
      <c r="E424" s="390"/>
      <c r="F424" s="386">
        <v>5.0372000000000003</v>
      </c>
      <c r="G424" s="391">
        <v>5.5175000000000001</v>
      </c>
      <c r="H424" s="391">
        <v>5.9626999999999999</v>
      </c>
      <c r="I424" s="391">
        <v>6.4009</v>
      </c>
      <c r="J424" s="391">
        <v>6.5618999999999996</v>
      </c>
      <c r="K424" s="391">
        <v>6.2218</v>
      </c>
      <c r="L424" s="391">
        <v>5.9135</v>
      </c>
      <c r="M424" s="391">
        <v>5.1905000000000001</v>
      </c>
      <c r="N424" s="391">
        <v>3.1126999999999998</v>
      </c>
      <c r="O424" s="386">
        <v>3.7987000000000002</v>
      </c>
      <c r="P424" s="386" t="s">
        <v>238</v>
      </c>
    </row>
    <row r="425" spans="1:29" ht="15" x14ac:dyDescent="0.25">
      <c r="A425" s="389" t="s">
        <v>1233</v>
      </c>
      <c r="B425" s="390"/>
      <c r="C425" s="386"/>
      <c r="D425" s="390"/>
      <c r="E425" s="390"/>
      <c r="F425" s="386">
        <v>7.1714000000000002</v>
      </c>
      <c r="G425" s="391">
        <v>6.5635000000000003</v>
      </c>
      <c r="H425" s="391">
        <v>7.2218999999999998</v>
      </c>
      <c r="I425" s="391">
        <v>8.2218999999999998</v>
      </c>
      <c r="J425" s="391">
        <v>8.4298999999999999</v>
      </c>
      <c r="K425" s="391">
        <v>8.3137000000000008</v>
      </c>
      <c r="L425" s="391">
        <v>8.8134999999999994</v>
      </c>
      <c r="M425" s="391">
        <v>7.1703999999999999</v>
      </c>
      <c r="N425" s="391">
        <v>7.1266999999999996</v>
      </c>
      <c r="O425" s="386">
        <v>6.9893999999999998</v>
      </c>
      <c r="P425" s="386" t="s">
        <v>238</v>
      </c>
    </row>
    <row r="426" spans="1:29" ht="15" x14ac:dyDescent="0.25">
      <c r="A426" s="389" t="s">
        <v>1234</v>
      </c>
      <c r="B426" s="390"/>
      <c r="C426" s="386"/>
      <c r="D426" s="390"/>
      <c r="E426" s="390"/>
      <c r="F426" s="386">
        <v>7.1714000000000002</v>
      </c>
      <c r="G426" s="391">
        <v>6.5635000000000003</v>
      </c>
      <c r="H426" s="391">
        <v>7.2218999999999998</v>
      </c>
      <c r="I426" s="391">
        <v>8.2218999999999998</v>
      </c>
      <c r="J426" s="391">
        <v>8.4298999999999999</v>
      </c>
      <c r="K426" s="391">
        <v>8.3137000000000008</v>
      </c>
      <c r="L426" s="391">
        <v>8.8134999999999994</v>
      </c>
      <c r="M426" s="391">
        <v>7.1703999999999999</v>
      </c>
      <c r="N426" s="391">
        <v>7.1266999999999996</v>
      </c>
      <c r="O426" s="386">
        <v>6.9893999999999998</v>
      </c>
      <c r="P426" s="386" t="s">
        <v>238</v>
      </c>
    </row>
    <row r="427" spans="1:29" ht="15" x14ac:dyDescent="0.25">
      <c r="A427" s="389" t="s">
        <v>1235</v>
      </c>
      <c r="B427" s="390"/>
      <c r="C427" s="386"/>
      <c r="D427" s="390"/>
      <c r="E427" s="390"/>
      <c r="F427" s="386">
        <v>7.3141999999999996</v>
      </c>
      <c r="G427" s="391">
        <v>7.7389999999999999</v>
      </c>
      <c r="H427" s="391">
        <v>8.5688999999999993</v>
      </c>
      <c r="I427" s="391">
        <v>9.5688999999999993</v>
      </c>
      <c r="J427" s="391">
        <v>10.3939</v>
      </c>
      <c r="K427" s="391">
        <v>10.1218</v>
      </c>
      <c r="L427" s="391">
        <v>9.1272000000000002</v>
      </c>
      <c r="M427" s="391">
        <v>7.9809999999999999</v>
      </c>
      <c r="N427" s="391">
        <v>6.7590000000000003</v>
      </c>
      <c r="O427" s="386">
        <v>7.7590000000000003</v>
      </c>
      <c r="P427" s="386" t="s">
        <v>238</v>
      </c>
    </row>
    <row r="428" spans="1:29" ht="15" x14ac:dyDescent="0.25">
      <c r="A428" s="389" t="s">
        <v>1236</v>
      </c>
      <c r="B428" s="390"/>
      <c r="C428" s="386"/>
      <c r="D428" s="390"/>
      <c r="E428" s="390"/>
      <c r="F428" s="386">
        <v>7.2702</v>
      </c>
      <c r="G428" s="391">
        <v>7.8280000000000003</v>
      </c>
      <c r="H428" s="391">
        <v>8.6258999999999997</v>
      </c>
      <c r="I428" s="391">
        <v>9.6258999999999997</v>
      </c>
      <c r="J428" s="391">
        <v>10.6259</v>
      </c>
      <c r="K428" s="391">
        <v>10.116199999999999</v>
      </c>
      <c r="L428" s="391">
        <v>8.9024000000000001</v>
      </c>
      <c r="M428" s="391">
        <v>8.1210000000000004</v>
      </c>
      <c r="N428" s="391">
        <v>6.9602000000000004</v>
      </c>
      <c r="O428" s="386">
        <v>7.9602000000000004</v>
      </c>
      <c r="P428" s="386" t="s">
        <v>238</v>
      </c>
    </row>
    <row r="429" spans="1:29" ht="15" x14ac:dyDescent="0.25">
      <c r="A429" s="389" t="s">
        <v>1237</v>
      </c>
      <c r="B429" s="390"/>
      <c r="C429" s="386"/>
      <c r="D429" s="390"/>
      <c r="E429" s="390"/>
      <c r="F429" s="386">
        <v>7.5491999999999999</v>
      </c>
      <c r="G429" s="391">
        <v>7.2611999999999997</v>
      </c>
      <c r="H429" s="391">
        <v>8.2612000000000005</v>
      </c>
      <c r="I429" s="391">
        <v>9.2612000000000005</v>
      </c>
      <c r="J429" s="391">
        <v>9.1522000000000006</v>
      </c>
      <c r="K429" s="391">
        <v>10.152200000000001</v>
      </c>
      <c r="L429" s="391">
        <v>10.348800000000001</v>
      </c>
      <c r="M429" s="391">
        <v>7.2495000000000003</v>
      </c>
      <c r="N429" s="391">
        <v>5.7229000000000001</v>
      </c>
      <c r="O429" s="386">
        <v>6.7229000000000001</v>
      </c>
      <c r="P429" s="386" t="s">
        <v>238</v>
      </c>
      <c r="S429"/>
      <c r="T429"/>
      <c r="U429"/>
      <c r="V429"/>
      <c r="W429"/>
      <c r="X429"/>
      <c r="Y429"/>
      <c r="Z429"/>
      <c r="AA429"/>
      <c r="AB429"/>
      <c r="AC429"/>
    </row>
    <row r="430" spans="1:29" ht="15" x14ac:dyDescent="0.25">
      <c r="A430" s="389" t="s">
        <v>1238</v>
      </c>
      <c r="B430" s="390"/>
      <c r="C430" s="386"/>
      <c r="D430" s="390"/>
      <c r="E430" s="390"/>
      <c r="F430" s="386">
        <v>5.7172000000000001</v>
      </c>
      <c r="G430" s="391">
        <v>6.1360999999999999</v>
      </c>
      <c r="H430" s="391">
        <v>6.1081000000000003</v>
      </c>
      <c r="I430" s="391">
        <v>6.8639999999999999</v>
      </c>
      <c r="J430" s="391">
        <v>7.2830000000000004</v>
      </c>
      <c r="K430" s="391">
        <v>7.3457999999999997</v>
      </c>
      <c r="L430" s="391">
        <v>6.5636000000000001</v>
      </c>
      <c r="M430" s="391">
        <v>6.0183</v>
      </c>
      <c r="N430" s="391">
        <v>5.9819000000000004</v>
      </c>
      <c r="O430" s="386">
        <v>5.6478999999999999</v>
      </c>
      <c r="P430" s="386" t="s">
        <v>238</v>
      </c>
      <c r="S430"/>
      <c r="T430"/>
      <c r="U430"/>
      <c r="V430"/>
      <c r="W430"/>
      <c r="X430"/>
      <c r="Y430"/>
      <c r="Z430"/>
      <c r="AA430"/>
      <c r="AB430"/>
      <c r="AC430"/>
    </row>
    <row r="431" spans="1:29" ht="15" x14ac:dyDescent="0.25">
      <c r="A431" s="389" t="s">
        <v>1239</v>
      </c>
      <c r="B431" s="390"/>
      <c r="C431" s="386"/>
      <c r="D431" s="390"/>
      <c r="E431" s="390"/>
      <c r="F431" s="386">
        <v>5.6749000000000001</v>
      </c>
      <c r="G431" s="391">
        <v>6.2249999999999996</v>
      </c>
      <c r="H431" s="391">
        <v>6.1654999999999998</v>
      </c>
      <c r="I431" s="391">
        <v>6.8838999999999997</v>
      </c>
      <c r="J431" s="391">
        <v>7.3320999999999996</v>
      </c>
      <c r="K431" s="391">
        <v>7.3949999999999996</v>
      </c>
      <c r="L431" s="391">
        <v>6.4433999999999996</v>
      </c>
      <c r="M431" s="391">
        <v>5.8765999999999998</v>
      </c>
      <c r="N431" s="391">
        <v>5.7777000000000003</v>
      </c>
      <c r="O431" s="386">
        <v>5.6615000000000002</v>
      </c>
      <c r="P431" s="386" t="s">
        <v>238</v>
      </c>
      <c r="S431"/>
      <c r="T431"/>
      <c r="U431"/>
      <c r="V431"/>
      <c r="W431"/>
      <c r="X431"/>
      <c r="Y431"/>
      <c r="Z431"/>
      <c r="AA431"/>
      <c r="AB431"/>
      <c r="AC431"/>
    </row>
    <row r="432" spans="1:29" ht="15" x14ac:dyDescent="0.25">
      <c r="A432" s="389" t="s">
        <v>1240</v>
      </c>
      <c r="B432" s="390"/>
      <c r="C432" s="386"/>
      <c r="D432" s="390"/>
      <c r="E432" s="390"/>
      <c r="F432" s="386">
        <v>5.8712</v>
      </c>
      <c r="G432" s="391">
        <v>5.8170000000000002</v>
      </c>
      <c r="H432" s="391">
        <v>5.8977000000000004</v>
      </c>
      <c r="I432" s="391">
        <v>6.7911000000000001</v>
      </c>
      <c r="J432" s="391">
        <v>7.1025999999999998</v>
      </c>
      <c r="K432" s="391">
        <v>7.1646000000000001</v>
      </c>
      <c r="L432" s="391">
        <v>6.9939999999999998</v>
      </c>
      <c r="M432" s="391">
        <v>6.5248999999999997</v>
      </c>
      <c r="N432" s="391">
        <v>6.7115999999999998</v>
      </c>
      <c r="O432" s="386">
        <v>5.5994999999999999</v>
      </c>
      <c r="P432" s="386" t="s">
        <v>238</v>
      </c>
      <c r="S432"/>
      <c r="T432"/>
      <c r="U432"/>
      <c r="V432"/>
      <c r="W432"/>
      <c r="X432"/>
      <c r="Y432"/>
      <c r="Z432"/>
      <c r="AA432"/>
      <c r="AB432"/>
      <c r="AC432"/>
    </row>
    <row r="433" spans="1:29" ht="15" x14ac:dyDescent="0.25">
      <c r="A433" s="389" t="s">
        <v>1241</v>
      </c>
      <c r="B433" s="390"/>
      <c r="C433" s="386"/>
      <c r="D433" s="390"/>
      <c r="E433" s="390"/>
      <c r="F433" s="386">
        <v>6.5575000000000001</v>
      </c>
      <c r="G433" s="391">
        <v>6.4732000000000003</v>
      </c>
      <c r="H433" s="391">
        <v>6.7751000000000001</v>
      </c>
      <c r="I433" s="391">
        <v>6.8045999999999998</v>
      </c>
      <c r="J433" s="391">
        <v>6.9409000000000001</v>
      </c>
      <c r="K433" s="391">
        <v>7.5204000000000004</v>
      </c>
      <c r="L433" s="391">
        <v>7.9516</v>
      </c>
      <c r="M433" s="391">
        <v>8.3938000000000006</v>
      </c>
      <c r="N433" s="391">
        <v>8.6386000000000003</v>
      </c>
      <c r="O433" s="386">
        <v>8.6989000000000001</v>
      </c>
      <c r="P433" s="386" t="s">
        <v>238</v>
      </c>
      <c r="S433"/>
      <c r="T433"/>
      <c r="U433"/>
      <c r="V433"/>
      <c r="W433"/>
      <c r="X433"/>
      <c r="Y433"/>
      <c r="Z433"/>
      <c r="AA433"/>
      <c r="AB433"/>
      <c r="AC433"/>
    </row>
    <row r="434" spans="1:29" ht="15" x14ac:dyDescent="0.25">
      <c r="A434" s="389" t="s">
        <v>1242</v>
      </c>
      <c r="B434" s="390"/>
      <c r="C434" s="386"/>
      <c r="D434" s="390"/>
      <c r="E434" s="390"/>
      <c r="F434" s="386">
        <v>6.3724999999999996</v>
      </c>
      <c r="G434" s="391">
        <v>6.2519</v>
      </c>
      <c r="H434" s="391">
        <v>6.52</v>
      </c>
      <c r="I434" s="391">
        <v>6.4969000000000001</v>
      </c>
      <c r="J434" s="391">
        <v>6.6258999999999997</v>
      </c>
      <c r="K434" s="391">
        <v>7.2198000000000002</v>
      </c>
      <c r="L434" s="391">
        <v>7.6916000000000002</v>
      </c>
      <c r="M434" s="391">
        <v>8.1678999999999995</v>
      </c>
      <c r="N434" s="391">
        <v>8.4315999999999995</v>
      </c>
      <c r="O434" s="386">
        <v>8.4917999999999996</v>
      </c>
      <c r="P434" s="386" t="s">
        <v>238</v>
      </c>
      <c r="S434"/>
      <c r="T434"/>
      <c r="U434"/>
      <c r="V434"/>
      <c r="W434"/>
      <c r="X434"/>
      <c r="Y434"/>
      <c r="Z434"/>
      <c r="AA434"/>
      <c r="AB434"/>
      <c r="AC434"/>
    </row>
    <row r="435" spans="1:29" ht="15" x14ac:dyDescent="0.25">
      <c r="A435" s="389" t="s">
        <v>1243</v>
      </c>
      <c r="B435" s="390"/>
      <c r="C435" s="386"/>
      <c r="D435" s="390"/>
      <c r="E435" s="390"/>
      <c r="F435" s="386">
        <v>8.6174999999999997</v>
      </c>
      <c r="G435" s="391">
        <v>8.9397000000000002</v>
      </c>
      <c r="H435" s="391">
        <v>9.6286000000000005</v>
      </c>
      <c r="I435" s="391">
        <v>10.257099999999999</v>
      </c>
      <c r="J435" s="391">
        <v>10.472200000000001</v>
      </c>
      <c r="K435" s="391">
        <v>10.887700000000001</v>
      </c>
      <c r="L435" s="391">
        <v>10.8622</v>
      </c>
      <c r="M435" s="391">
        <v>10.926299999999999</v>
      </c>
      <c r="N435" s="391">
        <v>10.935600000000001</v>
      </c>
      <c r="O435" s="386">
        <v>11.005800000000001</v>
      </c>
      <c r="P435" s="386" t="s">
        <v>238</v>
      </c>
      <c r="S435"/>
      <c r="T435"/>
      <c r="U435"/>
      <c r="V435"/>
      <c r="W435"/>
      <c r="X435"/>
      <c r="Y435"/>
      <c r="Z435"/>
      <c r="AA435"/>
      <c r="AB435"/>
      <c r="AC435"/>
    </row>
    <row r="436" spans="1:29" ht="15" x14ac:dyDescent="0.25">
      <c r="A436" s="389" t="s">
        <v>1244</v>
      </c>
      <c r="B436" s="390"/>
      <c r="C436" s="386"/>
      <c r="D436" s="390"/>
      <c r="E436" s="390"/>
      <c r="F436" s="386">
        <v>6.7910000000000004</v>
      </c>
      <c r="G436" s="391">
        <v>6.5141</v>
      </c>
      <c r="H436" s="391">
        <v>6.9821999999999997</v>
      </c>
      <c r="I436" s="391">
        <v>6.8779000000000003</v>
      </c>
      <c r="J436" s="391">
        <v>6.9503000000000004</v>
      </c>
      <c r="K436" s="391">
        <v>7.5841000000000003</v>
      </c>
      <c r="L436" s="391">
        <v>8.1274999999999995</v>
      </c>
      <c r="M436" s="391">
        <v>8.6267999999999994</v>
      </c>
      <c r="N436" s="391">
        <v>9.0069999999999997</v>
      </c>
      <c r="O436" s="386">
        <v>9.1059999999999999</v>
      </c>
      <c r="P436" s="386" t="s">
        <v>238</v>
      </c>
      <c r="S436"/>
      <c r="T436"/>
      <c r="U436"/>
      <c r="V436"/>
      <c r="W436"/>
      <c r="X436"/>
      <c r="Y436"/>
      <c r="Z436"/>
      <c r="AA436"/>
      <c r="AB436"/>
      <c r="AC436"/>
    </row>
    <row r="437" spans="1:29" ht="15" x14ac:dyDescent="0.25">
      <c r="A437" s="389" t="s">
        <v>1245</v>
      </c>
      <c r="B437" s="390"/>
      <c r="C437" s="386"/>
      <c r="D437" s="390"/>
      <c r="E437" s="390"/>
      <c r="F437" s="386">
        <v>6.6376999999999997</v>
      </c>
      <c r="G437" s="391">
        <v>6.3602999999999996</v>
      </c>
      <c r="H437" s="391">
        <v>6.8278999999999996</v>
      </c>
      <c r="I437" s="391">
        <v>6.6646999999999998</v>
      </c>
      <c r="J437" s="391">
        <v>6.7553000000000001</v>
      </c>
      <c r="K437" s="391">
        <v>7.3910999999999998</v>
      </c>
      <c r="L437" s="391">
        <v>7.9256000000000002</v>
      </c>
      <c r="M437" s="391">
        <v>8.4375</v>
      </c>
      <c r="N437" s="391">
        <v>8.8137000000000008</v>
      </c>
      <c r="O437" s="386">
        <v>8.8709000000000007</v>
      </c>
      <c r="P437" s="386" t="s">
        <v>238</v>
      </c>
      <c r="S437"/>
      <c r="T437"/>
      <c r="U437"/>
      <c r="V437"/>
      <c r="W437"/>
      <c r="X437"/>
      <c r="Y437"/>
      <c r="Z437"/>
      <c r="AA437"/>
      <c r="AB437"/>
      <c r="AC437"/>
    </row>
    <row r="438" spans="1:29" ht="15" x14ac:dyDescent="0.25">
      <c r="A438" s="389" t="s">
        <v>1246</v>
      </c>
      <c r="B438" s="390"/>
      <c r="C438" s="386"/>
      <c r="D438" s="390"/>
      <c r="E438" s="390"/>
      <c r="F438" s="386">
        <v>9.4298999999999999</v>
      </c>
      <c r="G438" s="391">
        <v>9.1649999999999991</v>
      </c>
      <c r="H438" s="391">
        <v>9.6405999999999992</v>
      </c>
      <c r="I438" s="391">
        <v>10.5755</v>
      </c>
      <c r="J438" s="391">
        <v>10.3123</v>
      </c>
      <c r="K438" s="391">
        <v>10.9054</v>
      </c>
      <c r="L438" s="391">
        <v>11.6107</v>
      </c>
      <c r="M438" s="391">
        <v>11.900499999999999</v>
      </c>
      <c r="N438" s="391">
        <v>12.353899999999999</v>
      </c>
      <c r="O438" s="386">
        <v>13.1881</v>
      </c>
      <c r="P438" s="386" t="s">
        <v>238</v>
      </c>
      <c r="S438"/>
      <c r="T438"/>
      <c r="U438"/>
      <c r="V438"/>
      <c r="W438"/>
      <c r="X438"/>
      <c r="Y438"/>
      <c r="Z438"/>
      <c r="AA438"/>
      <c r="AB438"/>
      <c r="AC438"/>
    </row>
    <row r="439" spans="1:29" ht="15" x14ac:dyDescent="0.25">
      <c r="A439" s="389" t="s">
        <v>1247</v>
      </c>
      <c r="B439" s="390"/>
      <c r="C439" s="386"/>
      <c r="D439" s="390"/>
      <c r="E439" s="390"/>
      <c r="F439" s="386">
        <v>6.7613000000000003</v>
      </c>
      <c r="G439" s="391">
        <v>6.9687000000000001</v>
      </c>
      <c r="H439" s="391">
        <v>6.8545999999999996</v>
      </c>
      <c r="I439" s="391">
        <v>6.9080000000000004</v>
      </c>
      <c r="J439" s="391">
        <v>7.0777999999999999</v>
      </c>
      <c r="K439" s="391">
        <v>7.6712999999999996</v>
      </c>
      <c r="L439" s="391">
        <v>8.0319000000000003</v>
      </c>
      <c r="M439" s="391">
        <v>8.2017000000000007</v>
      </c>
      <c r="N439" s="391">
        <v>8.3062000000000005</v>
      </c>
      <c r="O439" s="386">
        <v>8.3697999999999997</v>
      </c>
      <c r="P439" s="386" t="s">
        <v>238</v>
      </c>
      <c r="S439"/>
      <c r="T439"/>
      <c r="U439"/>
      <c r="V439"/>
      <c r="W439"/>
      <c r="X439"/>
      <c r="Y439"/>
      <c r="Z439"/>
      <c r="AA439"/>
      <c r="AB439"/>
      <c r="AC439"/>
    </row>
    <row r="440" spans="1:29" ht="15" x14ac:dyDescent="0.25">
      <c r="A440" s="389" t="s">
        <v>1248</v>
      </c>
      <c r="B440" s="390"/>
      <c r="C440" s="386"/>
      <c r="D440" s="390"/>
      <c r="E440" s="390"/>
      <c r="F440" s="386">
        <v>6.5278999999999998</v>
      </c>
      <c r="G440" s="391">
        <v>6.6504000000000003</v>
      </c>
      <c r="H440" s="391">
        <v>6.3777999999999997</v>
      </c>
      <c r="I440" s="391">
        <v>6.3776000000000002</v>
      </c>
      <c r="J440" s="391">
        <v>6.4912000000000001</v>
      </c>
      <c r="K440" s="391">
        <v>7.1456999999999997</v>
      </c>
      <c r="L440" s="391">
        <v>7.6795999999999998</v>
      </c>
      <c r="M440" s="391">
        <v>7.9123999999999999</v>
      </c>
      <c r="N440" s="391">
        <v>8.0273000000000003</v>
      </c>
      <c r="O440" s="386">
        <v>8.2030999999999992</v>
      </c>
      <c r="P440" s="386" t="s">
        <v>238</v>
      </c>
      <c r="S440"/>
      <c r="T440"/>
      <c r="U440"/>
      <c r="V440"/>
      <c r="W440"/>
      <c r="X440"/>
      <c r="Y440"/>
      <c r="Z440"/>
      <c r="AA440"/>
      <c r="AB440"/>
      <c r="AC440"/>
    </row>
    <row r="441" spans="1:29" ht="15" x14ac:dyDescent="0.25">
      <c r="A441" s="389" t="s">
        <v>1249</v>
      </c>
      <c r="B441" s="390"/>
      <c r="C441" s="386"/>
      <c r="D441" s="390"/>
      <c r="E441" s="390"/>
      <c r="F441" s="386">
        <v>8.1067</v>
      </c>
      <c r="G441" s="391">
        <v>8.8025000000000002</v>
      </c>
      <c r="H441" s="391">
        <v>9.6216000000000008</v>
      </c>
      <c r="I441" s="391">
        <v>9.9859000000000009</v>
      </c>
      <c r="J441" s="391">
        <v>10.485900000000001</v>
      </c>
      <c r="K441" s="391">
        <v>10.7242</v>
      </c>
      <c r="L441" s="391">
        <v>10.067299999999999</v>
      </c>
      <c r="M441" s="391">
        <v>9.8773999999999997</v>
      </c>
      <c r="N441" s="391">
        <v>9.9024000000000001</v>
      </c>
      <c r="O441" s="386">
        <v>9.3248999999999995</v>
      </c>
      <c r="P441" s="386" t="s">
        <v>238</v>
      </c>
      <c r="S441"/>
      <c r="T441"/>
      <c r="U441"/>
      <c r="V441"/>
      <c r="W441"/>
      <c r="X441"/>
      <c r="Y441"/>
      <c r="Z441"/>
      <c r="AA441"/>
      <c r="AB441"/>
      <c r="AC441"/>
    </row>
    <row r="442" spans="1:29" ht="15" x14ac:dyDescent="0.25">
      <c r="A442" s="389" t="s">
        <v>1250</v>
      </c>
      <c r="B442" s="390"/>
      <c r="C442" s="386"/>
      <c r="D442" s="390"/>
      <c r="E442" s="390"/>
      <c r="F442" s="386">
        <v>4.2606999999999999</v>
      </c>
      <c r="G442" s="391">
        <v>4.4978999999999996</v>
      </c>
      <c r="H442" s="391">
        <v>5.0871000000000004</v>
      </c>
      <c r="I442" s="391">
        <v>5.9478999999999997</v>
      </c>
      <c r="J442" s="391">
        <v>6.4093999999999998</v>
      </c>
      <c r="K442" s="391">
        <v>6.5667999999999997</v>
      </c>
      <c r="L442" s="391">
        <v>6.4733000000000001</v>
      </c>
      <c r="M442" s="391">
        <v>7.4454000000000002</v>
      </c>
      <c r="N442" s="391">
        <v>7.2556000000000003</v>
      </c>
      <c r="O442" s="386">
        <v>7.0782999999999996</v>
      </c>
      <c r="P442" s="386" t="s">
        <v>238</v>
      </c>
      <c r="S442"/>
      <c r="T442"/>
      <c r="U442"/>
      <c r="V442"/>
      <c r="W442"/>
      <c r="X442"/>
      <c r="Y442"/>
      <c r="Z442"/>
      <c r="AA442"/>
      <c r="AB442"/>
      <c r="AC442"/>
    </row>
    <row r="443" spans="1:29" ht="15" x14ac:dyDescent="0.25">
      <c r="A443" s="389" t="s">
        <v>1251</v>
      </c>
      <c r="B443" s="390"/>
      <c r="C443" s="386"/>
      <c r="D443" s="390"/>
      <c r="E443" s="390"/>
      <c r="F443" s="386">
        <v>4.0918000000000001</v>
      </c>
      <c r="G443" s="391">
        <v>4.2908999999999997</v>
      </c>
      <c r="H443" s="391">
        <v>4.8620999999999999</v>
      </c>
      <c r="I443" s="391">
        <v>5.7164999999999999</v>
      </c>
      <c r="J443" s="391">
        <v>6.1521999999999997</v>
      </c>
      <c r="K443" s="391">
        <v>6.2744999999999997</v>
      </c>
      <c r="L443" s="391">
        <v>6.1368999999999998</v>
      </c>
      <c r="M443" s="391">
        <v>7.1077000000000004</v>
      </c>
      <c r="N443" s="391">
        <v>7.0708000000000002</v>
      </c>
      <c r="O443" s="386">
        <v>6.8379000000000003</v>
      </c>
      <c r="P443" s="386" t="s">
        <v>238</v>
      </c>
      <c r="S443"/>
      <c r="T443"/>
      <c r="U443"/>
      <c r="V443"/>
      <c r="W443"/>
      <c r="X443"/>
      <c r="Y443"/>
      <c r="Z443"/>
      <c r="AA443"/>
      <c r="AB443"/>
      <c r="AC443"/>
    </row>
    <row r="444" spans="1:29" ht="15" x14ac:dyDescent="0.25">
      <c r="A444" s="389" t="s">
        <v>1252</v>
      </c>
      <c r="B444" s="390"/>
      <c r="C444" s="386"/>
      <c r="D444" s="390"/>
      <c r="E444" s="390"/>
      <c r="F444" s="386">
        <v>7.6066000000000003</v>
      </c>
      <c r="G444" s="391">
        <v>8.6066000000000003</v>
      </c>
      <c r="H444" s="391">
        <v>9.6066000000000003</v>
      </c>
      <c r="I444" s="391">
        <v>10.6066</v>
      </c>
      <c r="J444" s="391">
        <v>11.6066</v>
      </c>
      <c r="K444" s="391">
        <v>12.484</v>
      </c>
      <c r="L444" s="391">
        <v>13.339399999999999</v>
      </c>
      <c r="M444" s="391">
        <v>14.339399999999999</v>
      </c>
      <c r="N444" s="391">
        <v>10.798</v>
      </c>
      <c r="O444" s="386">
        <v>11.798</v>
      </c>
      <c r="P444" s="386" t="s">
        <v>238</v>
      </c>
      <c r="S444"/>
      <c r="T444"/>
      <c r="U444"/>
      <c r="V444"/>
      <c r="W444"/>
      <c r="X444"/>
      <c r="Y444"/>
      <c r="Z444"/>
      <c r="AA444"/>
      <c r="AB444"/>
      <c r="AC444"/>
    </row>
    <row r="445" spans="1:29" ht="15" x14ac:dyDescent="0.25">
      <c r="A445" s="389" t="s">
        <v>1253</v>
      </c>
      <c r="B445" s="390"/>
      <c r="C445" s="386"/>
      <c r="D445" s="390"/>
      <c r="E445" s="390"/>
      <c r="F445" s="386">
        <v>4.6839000000000004</v>
      </c>
      <c r="G445" s="391">
        <v>4.3964999999999996</v>
      </c>
      <c r="H445" s="391">
        <v>4.8364000000000003</v>
      </c>
      <c r="I445" s="391">
        <v>5.0879000000000003</v>
      </c>
      <c r="J445" s="391">
        <v>5.7220000000000004</v>
      </c>
      <c r="K445" s="391">
        <v>6.4706000000000001</v>
      </c>
      <c r="L445" s="391">
        <v>7.2011000000000003</v>
      </c>
      <c r="M445" s="391">
        <v>7.8975</v>
      </c>
      <c r="N445" s="391">
        <v>8.0259</v>
      </c>
      <c r="O445" s="386">
        <v>7.5248999999999997</v>
      </c>
      <c r="P445" s="386" t="s">
        <v>238</v>
      </c>
      <c r="S445"/>
      <c r="T445"/>
      <c r="U445"/>
      <c r="V445"/>
      <c r="W445"/>
      <c r="X445"/>
      <c r="Y445"/>
      <c r="Z445"/>
      <c r="AA445"/>
      <c r="AB445"/>
      <c r="AC445"/>
    </row>
    <row r="446" spans="1:29" ht="15" x14ac:dyDescent="0.25">
      <c r="A446" s="389" t="s">
        <v>1254</v>
      </c>
      <c r="B446" s="390"/>
      <c r="C446" s="386"/>
      <c r="D446" s="390"/>
      <c r="E446" s="390"/>
      <c r="F446" s="386">
        <v>4.6946000000000003</v>
      </c>
      <c r="G446" s="391">
        <v>4.4443999999999999</v>
      </c>
      <c r="H446" s="391">
        <v>4.8832000000000004</v>
      </c>
      <c r="I446" s="391">
        <v>5.1288</v>
      </c>
      <c r="J446" s="391">
        <v>5.7674000000000003</v>
      </c>
      <c r="K446" s="391">
        <v>6.5114999999999998</v>
      </c>
      <c r="L446" s="391">
        <v>7.2427999999999999</v>
      </c>
      <c r="M446" s="391">
        <v>7.9417999999999997</v>
      </c>
      <c r="N446" s="391">
        <v>8.0411999999999999</v>
      </c>
      <c r="O446" s="386">
        <v>7.5098000000000003</v>
      </c>
      <c r="P446" s="386" t="s">
        <v>238</v>
      </c>
      <c r="S446"/>
      <c r="T446"/>
      <c r="U446"/>
      <c r="V446"/>
      <c r="W446"/>
      <c r="X446"/>
      <c r="Y446"/>
      <c r="Z446"/>
      <c r="AA446"/>
      <c r="AB446"/>
      <c r="AC446"/>
    </row>
    <row r="447" spans="1:29" ht="15" x14ac:dyDescent="0.25">
      <c r="A447" s="389" t="s">
        <v>1255</v>
      </c>
      <c r="B447" s="390"/>
      <c r="C447" s="386"/>
      <c r="D447" s="390"/>
      <c r="E447" s="390"/>
      <c r="F447" s="386">
        <v>4.3745000000000003</v>
      </c>
      <c r="G447" s="391">
        <v>3.4018000000000002</v>
      </c>
      <c r="H447" s="391">
        <v>3.8517999999999999</v>
      </c>
      <c r="I447" s="391">
        <v>4.2244999999999999</v>
      </c>
      <c r="J447" s="391">
        <v>4.7628000000000004</v>
      </c>
      <c r="K447" s="391">
        <v>5.6077000000000004</v>
      </c>
      <c r="L447" s="391">
        <v>6.3339999999999996</v>
      </c>
      <c r="M447" s="391">
        <v>6.9747000000000003</v>
      </c>
      <c r="N447" s="391">
        <v>7.7119999999999997</v>
      </c>
      <c r="O447" s="386">
        <v>7.8106</v>
      </c>
      <c r="P447" s="386" t="s">
        <v>238</v>
      </c>
      <c r="S447"/>
      <c r="T447"/>
      <c r="U447"/>
      <c r="V447"/>
      <c r="W447"/>
      <c r="X447"/>
      <c r="Y447"/>
      <c r="Z447"/>
      <c r="AA447"/>
      <c r="AB447"/>
      <c r="AC447"/>
    </row>
    <row r="448" spans="1:29" ht="15" x14ac:dyDescent="0.25">
      <c r="A448" s="389" t="s">
        <v>1256</v>
      </c>
      <c r="B448" s="390"/>
      <c r="C448" s="386"/>
      <c r="D448" s="390"/>
      <c r="E448" s="390"/>
      <c r="F448" s="386">
        <v>4.6867000000000001</v>
      </c>
      <c r="G448" s="391">
        <v>4.3928000000000003</v>
      </c>
      <c r="H448" s="391">
        <v>4.8129999999999997</v>
      </c>
      <c r="I448" s="391">
        <v>5.0590000000000002</v>
      </c>
      <c r="J448" s="391">
        <v>5.6894999999999998</v>
      </c>
      <c r="K448" s="391">
        <v>6.4718</v>
      </c>
      <c r="L448" s="391">
        <v>7.2192999999999996</v>
      </c>
      <c r="M448" s="391">
        <v>7.9169</v>
      </c>
      <c r="N448" s="391">
        <v>8.2751999999999999</v>
      </c>
      <c r="O448" s="386">
        <v>7.6576000000000004</v>
      </c>
      <c r="P448" s="386" t="s">
        <v>238</v>
      </c>
      <c r="S448"/>
      <c r="T448"/>
      <c r="U448"/>
      <c r="V448"/>
      <c r="W448"/>
      <c r="X448"/>
      <c r="Y448"/>
      <c r="Z448"/>
      <c r="AA448"/>
      <c r="AB448"/>
      <c r="AC448"/>
    </row>
    <row r="449" spans="1:29" ht="15" x14ac:dyDescent="0.25">
      <c r="A449" s="389" t="s">
        <v>1257</v>
      </c>
      <c r="B449" s="390"/>
      <c r="C449" s="386"/>
      <c r="D449" s="390"/>
      <c r="E449" s="390"/>
      <c r="F449" s="386">
        <v>4.6999000000000004</v>
      </c>
      <c r="G449" s="391">
        <v>4.4522000000000004</v>
      </c>
      <c r="H449" s="391">
        <v>4.8746</v>
      </c>
      <c r="I449" s="391">
        <v>5.1054000000000004</v>
      </c>
      <c r="J449" s="391">
        <v>5.7431999999999999</v>
      </c>
      <c r="K449" s="391">
        <v>6.5242000000000004</v>
      </c>
      <c r="L449" s="391">
        <v>7.2754000000000003</v>
      </c>
      <c r="M449" s="391">
        <v>7.9782999999999999</v>
      </c>
      <c r="N449" s="391">
        <v>8.3131000000000004</v>
      </c>
      <c r="O449" s="386">
        <v>7.6759000000000004</v>
      </c>
      <c r="P449" s="386" t="s">
        <v>238</v>
      </c>
      <c r="S449"/>
      <c r="T449"/>
      <c r="U449"/>
      <c r="V449"/>
      <c r="W449"/>
      <c r="X449"/>
      <c r="Y449"/>
      <c r="Z449"/>
      <c r="AA449"/>
      <c r="AB449"/>
      <c r="AC449"/>
    </row>
    <row r="450" spans="1:29" ht="15" x14ac:dyDescent="0.25">
      <c r="A450" s="389" t="s">
        <v>1258</v>
      </c>
      <c r="B450" s="390"/>
      <c r="C450" s="386"/>
      <c r="D450" s="390"/>
      <c r="E450" s="390"/>
      <c r="F450" s="386">
        <v>4.1866000000000003</v>
      </c>
      <c r="G450" s="391">
        <v>2.9557000000000002</v>
      </c>
      <c r="H450" s="391">
        <v>3.3058999999999998</v>
      </c>
      <c r="I450" s="391">
        <v>3.9159999999999999</v>
      </c>
      <c r="J450" s="391">
        <v>4.3613999999999997</v>
      </c>
      <c r="K450" s="391">
        <v>5.1768999999999998</v>
      </c>
      <c r="L450" s="391">
        <v>5.8587999999999996</v>
      </c>
      <c r="M450" s="391">
        <v>6.4292999999999996</v>
      </c>
      <c r="N450" s="391">
        <v>7.3531000000000004</v>
      </c>
      <c r="O450" s="386">
        <v>7.2617000000000003</v>
      </c>
      <c r="P450" s="386" t="s">
        <v>238</v>
      </c>
      <c r="S450"/>
      <c r="T450"/>
      <c r="U450"/>
      <c r="V450"/>
      <c r="W450"/>
      <c r="X450"/>
      <c r="Y450"/>
      <c r="Z450"/>
      <c r="AA450"/>
      <c r="AB450"/>
      <c r="AC450"/>
    </row>
    <row r="451" spans="1:29" ht="15" x14ac:dyDescent="0.25">
      <c r="A451" s="389" t="s">
        <v>1259</v>
      </c>
      <c r="B451" s="390"/>
      <c r="C451" s="386"/>
      <c r="D451" s="390"/>
      <c r="E451" s="390"/>
      <c r="F451" s="386">
        <v>4.6154999999999999</v>
      </c>
      <c r="G451" s="391">
        <v>4.4995000000000003</v>
      </c>
      <c r="H451" s="391">
        <v>5.4995000000000003</v>
      </c>
      <c r="I451" s="391">
        <v>5.9058000000000002</v>
      </c>
      <c r="J451" s="391">
        <v>6.6475999999999997</v>
      </c>
      <c r="K451" s="391">
        <v>6.4382000000000001</v>
      </c>
      <c r="L451" s="391">
        <v>6.6820000000000004</v>
      </c>
      <c r="M451" s="391">
        <v>7.3426</v>
      </c>
      <c r="N451" s="391">
        <v>6.1204999999999998</v>
      </c>
      <c r="O451" s="386">
        <v>6.4471999999999996</v>
      </c>
      <c r="P451" s="386" t="s">
        <v>238</v>
      </c>
      <c r="S451"/>
      <c r="T451"/>
      <c r="U451"/>
      <c r="V451"/>
      <c r="W451"/>
      <c r="X451"/>
      <c r="Y451"/>
      <c r="Z451"/>
      <c r="AA451"/>
      <c r="AB451"/>
      <c r="AC451"/>
    </row>
    <row r="452" spans="1:29" ht="15" x14ac:dyDescent="0.25">
      <c r="A452" s="389" t="s">
        <v>1260</v>
      </c>
      <c r="B452" s="390"/>
      <c r="C452" s="386"/>
      <c r="D452" s="390"/>
      <c r="E452" s="390"/>
      <c r="F452" s="386">
        <v>4.5286</v>
      </c>
      <c r="G452" s="391">
        <v>4.1829000000000001</v>
      </c>
      <c r="H452" s="391">
        <v>5.1829000000000001</v>
      </c>
      <c r="I452" s="391">
        <v>5.9515000000000002</v>
      </c>
      <c r="J452" s="391">
        <v>6.6188000000000002</v>
      </c>
      <c r="K452" s="391">
        <v>6.0613000000000001</v>
      </c>
      <c r="L452" s="391">
        <v>6.0892999999999997</v>
      </c>
      <c r="M452" s="391">
        <v>6.6534000000000004</v>
      </c>
      <c r="N452" s="391">
        <v>5.8250999999999999</v>
      </c>
      <c r="O452" s="386">
        <v>6.0792999999999999</v>
      </c>
      <c r="P452" s="386" t="s">
        <v>238</v>
      </c>
      <c r="S452"/>
      <c r="T452"/>
      <c r="U452"/>
      <c r="V452"/>
      <c r="W452"/>
      <c r="X452"/>
      <c r="Y452"/>
      <c r="Z452"/>
      <c r="AA452"/>
      <c r="AB452"/>
      <c r="AC452"/>
    </row>
    <row r="453" spans="1:29" ht="15" x14ac:dyDescent="0.25">
      <c r="A453" s="389" t="s">
        <v>1261</v>
      </c>
      <c r="B453" s="390"/>
      <c r="C453" s="386"/>
      <c r="D453" s="390"/>
      <c r="E453" s="390"/>
      <c r="F453" s="386">
        <v>4.9255000000000004</v>
      </c>
      <c r="G453" s="391">
        <v>5.6319999999999997</v>
      </c>
      <c r="H453" s="391">
        <v>6.6319999999999997</v>
      </c>
      <c r="I453" s="391">
        <v>5.7474999999999996</v>
      </c>
      <c r="J453" s="391">
        <v>6.7474999999999996</v>
      </c>
      <c r="K453" s="391">
        <v>7.7474999999999996</v>
      </c>
      <c r="L453" s="391">
        <v>8.7475000000000005</v>
      </c>
      <c r="M453" s="391">
        <v>9.7475000000000005</v>
      </c>
      <c r="N453" s="391">
        <v>8.8026999999999997</v>
      </c>
      <c r="O453" s="386">
        <v>9.8026999999999997</v>
      </c>
      <c r="P453" s="386" t="s">
        <v>238</v>
      </c>
      <c r="S453"/>
      <c r="T453"/>
      <c r="U453"/>
      <c r="V453"/>
      <c r="W453"/>
      <c r="X453"/>
      <c r="Y453"/>
      <c r="Z453"/>
      <c r="AA453"/>
      <c r="AB453"/>
      <c r="AC453"/>
    </row>
    <row r="454" spans="1:29" ht="15" x14ac:dyDescent="0.25">
      <c r="A454" s="389" t="s">
        <v>1262</v>
      </c>
      <c r="B454" s="390"/>
      <c r="C454" s="386"/>
      <c r="D454" s="390"/>
      <c r="E454" s="390"/>
      <c r="F454" s="386">
        <v>6.5279999999999996</v>
      </c>
      <c r="G454" s="391">
        <v>6.6096000000000004</v>
      </c>
      <c r="H454" s="391">
        <v>6.1050000000000004</v>
      </c>
      <c r="I454" s="391">
        <v>6.3228999999999997</v>
      </c>
      <c r="J454" s="391">
        <v>6.6279000000000003</v>
      </c>
      <c r="K454" s="391">
        <v>7.6279000000000003</v>
      </c>
      <c r="L454" s="391">
        <v>8.5827000000000009</v>
      </c>
      <c r="M454" s="391">
        <v>9.3443000000000005</v>
      </c>
      <c r="N454" s="391">
        <v>10.07</v>
      </c>
      <c r="O454" s="386">
        <v>10.3909</v>
      </c>
      <c r="P454" s="386" t="s">
        <v>238</v>
      </c>
      <c r="S454"/>
      <c r="T454"/>
      <c r="U454"/>
      <c r="V454"/>
      <c r="W454"/>
      <c r="X454"/>
      <c r="Y454"/>
      <c r="Z454"/>
      <c r="AA454"/>
      <c r="AB454"/>
      <c r="AC454"/>
    </row>
    <row r="455" spans="1:29" ht="15" x14ac:dyDescent="0.25">
      <c r="A455" s="389" t="s">
        <v>1263</v>
      </c>
      <c r="B455" s="390"/>
      <c r="C455" s="386"/>
      <c r="D455" s="390"/>
      <c r="E455" s="390"/>
      <c r="F455" s="386">
        <v>6.5138999999999996</v>
      </c>
      <c r="G455" s="391">
        <v>6.5633999999999997</v>
      </c>
      <c r="H455" s="391">
        <v>6.0069999999999997</v>
      </c>
      <c r="I455" s="391">
        <v>6.1985000000000001</v>
      </c>
      <c r="J455" s="391">
        <v>6.4798</v>
      </c>
      <c r="K455" s="391">
        <v>7.4798</v>
      </c>
      <c r="L455" s="391">
        <v>8.4330999999999996</v>
      </c>
      <c r="M455" s="391">
        <v>9.1866000000000003</v>
      </c>
      <c r="N455" s="391">
        <v>10.1287</v>
      </c>
      <c r="O455" s="386">
        <v>10.426</v>
      </c>
      <c r="P455" s="386" t="s">
        <v>238</v>
      </c>
      <c r="S455"/>
      <c r="T455"/>
      <c r="U455"/>
      <c r="V455"/>
      <c r="W455"/>
      <c r="X455"/>
      <c r="Y455"/>
      <c r="Z455"/>
      <c r="AA455"/>
      <c r="AB455"/>
      <c r="AC455"/>
    </row>
    <row r="456" spans="1:29" ht="15" x14ac:dyDescent="0.25">
      <c r="A456" s="389" t="s">
        <v>1264</v>
      </c>
      <c r="B456" s="390"/>
      <c r="C456" s="386"/>
      <c r="D456" s="390"/>
      <c r="E456" s="390"/>
      <c r="F456" s="386">
        <v>6.9301000000000004</v>
      </c>
      <c r="G456" s="391">
        <v>7.9301000000000004</v>
      </c>
      <c r="H456" s="391">
        <v>8.9300999999999995</v>
      </c>
      <c r="I456" s="391">
        <v>9.9300999999999995</v>
      </c>
      <c r="J456" s="391">
        <v>10.930099999999999</v>
      </c>
      <c r="K456" s="391">
        <v>11.930099999999999</v>
      </c>
      <c r="L456" s="391">
        <v>12.930099999999999</v>
      </c>
      <c r="M456" s="391">
        <v>13.930099999999999</v>
      </c>
      <c r="N456" s="391">
        <v>8.3632000000000009</v>
      </c>
      <c r="O456" s="386">
        <v>9.3632000000000009</v>
      </c>
      <c r="P456" s="386" t="s">
        <v>238</v>
      </c>
      <c r="S456"/>
      <c r="T456"/>
      <c r="U456"/>
      <c r="V456"/>
      <c r="W456"/>
      <c r="X456"/>
      <c r="Y456"/>
      <c r="Z456"/>
      <c r="AA456"/>
      <c r="AB456"/>
      <c r="AC456"/>
    </row>
    <row r="457" spans="1:29" ht="15" x14ac:dyDescent="0.25">
      <c r="A457" s="389" t="s">
        <v>1265</v>
      </c>
      <c r="B457" s="390"/>
      <c r="C457" s="386"/>
      <c r="D457" s="390"/>
      <c r="E457" s="390"/>
      <c r="F457" s="386">
        <v>6.5279999999999996</v>
      </c>
      <c r="G457" s="391">
        <v>6.6096000000000004</v>
      </c>
      <c r="H457" s="391">
        <v>6.1050000000000004</v>
      </c>
      <c r="I457" s="391">
        <v>6.3228999999999997</v>
      </c>
      <c r="J457" s="391">
        <v>6.6279000000000003</v>
      </c>
      <c r="K457" s="391">
        <v>7.6279000000000003</v>
      </c>
      <c r="L457" s="391">
        <v>8.5827000000000009</v>
      </c>
      <c r="M457" s="391">
        <v>9.3443000000000005</v>
      </c>
      <c r="N457" s="391">
        <v>10.07</v>
      </c>
      <c r="O457" s="386">
        <v>10.3909</v>
      </c>
      <c r="P457" s="386" t="s">
        <v>238</v>
      </c>
      <c r="S457"/>
      <c r="T457"/>
      <c r="U457"/>
      <c r="V457"/>
      <c r="W457"/>
      <c r="X457"/>
      <c r="Y457"/>
      <c r="Z457"/>
      <c r="AA457"/>
      <c r="AB457"/>
      <c r="AC457"/>
    </row>
    <row r="458" spans="1:29" ht="15" x14ac:dyDescent="0.25">
      <c r="A458" s="389" t="s">
        <v>1266</v>
      </c>
      <c r="B458" s="390"/>
      <c r="C458" s="386"/>
      <c r="D458" s="390"/>
      <c r="E458" s="390"/>
      <c r="F458" s="386">
        <v>6.5138999999999996</v>
      </c>
      <c r="G458" s="391">
        <v>6.5633999999999997</v>
      </c>
      <c r="H458" s="391">
        <v>6.0069999999999997</v>
      </c>
      <c r="I458" s="391">
        <v>6.1985000000000001</v>
      </c>
      <c r="J458" s="391">
        <v>6.4798</v>
      </c>
      <c r="K458" s="391">
        <v>7.4798</v>
      </c>
      <c r="L458" s="391">
        <v>8.4330999999999996</v>
      </c>
      <c r="M458" s="391">
        <v>9.1866000000000003</v>
      </c>
      <c r="N458" s="391">
        <v>10.1287</v>
      </c>
      <c r="O458" s="386">
        <v>10.426</v>
      </c>
      <c r="P458" s="386" t="s">
        <v>238</v>
      </c>
      <c r="S458"/>
      <c r="T458"/>
      <c r="U458"/>
      <c r="V458"/>
      <c r="W458"/>
      <c r="X458"/>
      <c r="Y458"/>
      <c r="Z458"/>
      <c r="AA458"/>
      <c r="AB458"/>
      <c r="AC458"/>
    </row>
    <row r="459" spans="1:29" ht="15" x14ac:dyDescent="0.25">
      <c r="A459" s="389" t="s">
        <v>1267</v>
      </c>
      <c r="B459" s="390"/>
      <c r="C459" s="386"/>
      <c r="D459" s="390"/>
      <c r="E459" s="390"/>
      <c r="F459" s="386">
        <v>6.9301000000000004</v>
      </c>
      <c r="G459" s="391">
        <v>7.9301000000000004</v>
      </c>
      <c r="H459" s="391">
        <v>8.9300999999999995</v>
      </c>
      <c r="I459" s="391">
        <v>9.9300999999999995</v>
      </c>
      <c r="J459" s="391">
        <v>10.930099999999999</v>
      </c>
      <c r="K459" s="391">
        <v>11.930099999999999</v>
      </c>
      <c r="L459" s="391">
        <v>12.930099999999999</v>
      </c>
      <c r="M459" s="391">
        <v>13.930099999999999</v>
      </c>
      <c r="N459" s="391">
        <v>8.3632000000000009</v>
      </c>
      <c r="O459" s="386">
        <v>9.3632000000000009</v>
      </c>
      <c r="P459" s="386" t="s">
        <v>238</v>
      </c>
      <c r="S459"/>
      <c r="T459"/>
      <c r="U459"/>
      <c r="V459"/>
      <c r="W459"/>
      <c r="X459"/>
      <c r="Y459"/>
      <c r="Z459"/>
      <c r="AA459"/>
      <c r="AB459"/>
      <c r="AC459"/>
    </row>
    <row r="460" spans="1:29" ht="15" x14ac:dyDescent="0.25">
      <c r="A460" s="389" t="s">
        <v>701</v>
      </c>
      <c r="B460" s="390"/>
      <c r="C460" s="386"/>
      <c r="D460" s="390"/>
      <c r="E460" s="390"/>
      <c r="F460" s="386">
        <v>5.3472999999999997</v>
      </c>
      <c r="G460" s="391">
        <v>5.4226999999999999</v>
      </c>
      <c r="H460" s="391">
        <v>5.6731999999999996</v>
      </c>
      <c r="I460" s="391">
        <v>5.8000999999999996</v>
      </c>
      <c r="J460" s="391">
        <v>6.1086999999999998</v>
      </c>
      <c r="K460" s="391">
        <v>6.5126999999999997</v>
      </c>
      <c r="L460" s="391">
        <v>7.0227000000000004</v>
      </c>
      <c r="M460" s="391">
        <v>7.5183999999999997</v>
      </c>
      <c r="N460" s="391">
        <v>7.6997999999999998</v>
      </c>
      <c r="O460" s="386">
        <v>7.6593999999999998</v>
      </c>
      <c r="P460" s="386" t="s">
        <v>238</v>
      </c>
      <c r="S460"/>
      <c r="T460"/>
      <c r="U460"/>
      <c r="V460"/>
      <c r="W460"/>
      <c r="X460"/>
      <c r="Y460"/>
      <c r="Z460"/>
      <c r="AA460"/>
      <c r="AB460"/>
      <c r="AC460"/>
    </row>
    <row r="461" spans="1:29" ht="15" x14ac:dyDescent="0.25">
      <c r="A461" s="389" t="s">
        <v>702</v>
      </c>
      <c r="B461" s="390"/>
      <c r="C461" s="386"/>
      <c r="D461" s="390"/>
      <c r="E461" s="390"/>
      <c r="F461" s="386">
        <v>5.2782999999999998</v>
      </c>
      <c r="G461" s="391">
        <v>5.3513000000000002</v>
      </c>
      <c r="H461" s="391">
        <v>5.5964</v>
      </c>
      <c r="I461" s="391">
        <v>5.7084000000000001</v>
      </c>
      <c r="J461" s="391">
        <v>6.0134999999999996</v>
      </c>
      <c r="K461" s="391">
        <v>6.4157000000000002</v>
      </c>
      <c r="L461" s="391">
        <v>6.9383999999999997</v>
      </c>
      <c r="M461" s="391">
        <v>7.4398</v>
      </c>
      <c r="N461" s="391">
        <v>7.6356999999999999</v>
      </c>
      <c r="O461" s="386">
        <v>7.5820999999999996</v>
      </c>
      <c r="P461" s="386" t="s">
        <v>238</v>
      </c>
      <c r="S461"/>
      <c r="T461"/>
      <c r="U461"/>
      <c r="V461"/>
      <c r="W461"/>
      <c r="X461"/>
      <c r="Y461"/>
      <c r="Z461"/>
      <c r="AA461"/>
      <c r="AB461"/>
      <c r="AC461"/>
    </row>
    <row r="462" spans="1:29" ht="15" x14ac:dyDescent="0.25">
      <c r="A462" s="389" t="s">
        <v>703</v>
      </c>
      <c r="B462" s="390"/>
      <c r="C462" s="386"/>
      <c r="D462" s="390"/>
      <c r="E462" s="390"/>
      <c r="F462" s="386">
        <v>5.9470000000000001</v>
      </c>
      <c r="G462" s="391">
        <v>6.0406000000000004</v>
      </c>
      <c r="H462" s="391">
        <v>6.3376000000000001</v>
      </c>
      <c r="I462" s="391">
        <v>6.5952000000000002</v>
      </c>
      <c r="J462" s="391">
        <v>6.9287000000000001</v>
      </c>
      <c r="K462" s="391">
        <v>7.3563000000000001</v>
      </c>
      <c r="L462" s="391">
        <v>7.7529000000000003</v>
      </c>
      <c r="M462" s="391">
        <v>8.1973000000000003</v>
      </c>
      <c r="N462" s="391">
        <v>8.2338000000000005</v>
      </c>
      <c r="O462" s="386">
        <v>8.3003</v>
      </c>
      <c r="P462" s="386" t="s">
        <v>238</v>
      </c>
      <c r="S462"/>
      <c r="T462"/>
      <c r="U462"/>
      <c r="V462"/>
      <c r="W462"/>
      <c r="X462"/>
      <c r="Y462"/>
      <c r="Z462"/>
      <c r="AA462"/>
      <c r="AB462"/>
      <c r="AC462"/>
    </row>
    <row r="463" spans="1:29" ht="15" x14ac:dyDescent="0.25">
      <c r="A463" s="389" t="s">
        <v>704</v>
      </c>
      <c r="B463" s="390"/>
      <c r="C463" s="386"/>
      <c r="D463" s="390"/>
      <c r="E463" s="390"/>
      <c r="F463" s="386">
        <v>5.4212999999999996</v>
      </c>
      <c r="G463" s="391">
        <v>5.7230999999999996</v>
      </c>
      <c r="H463" s="391">
        <v>6.0542999999999996</v>
      </c>
      <c r="I463" s="391">
        <v>6.1635999999999997</v>
      </c>
      <c r="J463" s="391">
        <v>6.4481000000000002</v>
      </c>
      <c r="K463" s="391">
        <v>7.0515999999999996</v>
      </c>
      <c r="L463" s="391">
        <v>7.6661999999999999</v>
      </c>
      <c r="M463" s="391">
        <v>8.1944999999999997</v>
      </c>
      <c r="N463" s="391">
        <v>8.3299000000000003</v>
      </c>
      <c r="O463" s="386">
        <v>8.36</v>
      </c>
      <c r="P463" s="386" t="s">
        <v>238</v>
      </c>
      <c r="S463"/>
      <c r="T463"/>
      <c r="U463"/>
      <c r="V463"/>
      <c r="W463"/>
      <c r="X463"/>
      <c r="Y463"/>
      <c r="Z463"/>
      <c r="AA463"/>
      <c r="AB463"/>
      <c r="AC463"/>
    </row>
    <row r="464" spans="1:29" ht="15" x14ac:dyDescent="0.25">
      <c r="A464" s="389" t="s">
        <v>705</v>
      </c>
      <c r="B464" s="390"/>
      <c r="C464" s="386"/>
      <c r="D464" s="390"/>
      <c r="E464" s="390"/>
      <c r="F464" s="386">
        <v>5.3421000000000003</v>
      </c>
      <c r="G464" s="391">
        <v>5.6571999999999996</v>
      </c>
      <c r="H464" s="391">
        <v>5.9985999999999997</v>
      </c>
      <c r="I464" s="391">
        <v>6.0763999999999996</v>
      </c>
      <c r="J464" s="391">
        <v>6.3545999999999996</v>
      </c>
      <c r="K464" s="391">
        <v>6.9701000000000004</v>
      </c>
      <c r="L464" s="391">
        <v>7.5918999999999999</v>
      </c>
      <c r="M464" s="391">
        <v>8.1065000000000005</v>
      </c>
      <c r="N464" s="391">
        <v>8.2256</v>
      </c>
      <c r="O464" s="386">
        <v>8.2261000000000006</v>
      </c>
      <c r="P464" s="386" t="s">
        <v>238</v>
      </c>
      <c r="S464"/>
      <c r="T464"/>
      <c r="U464"/>
      <c r="V464"/>
      <c r="W464"/>
      <c r="X464"/>
      <c r="Y464"/>
      <c r="Z464"/>
      <c r="AA464"/>
      <c r="AB464"/>
      <c r="AC464"/>
    </row>
    <row r="465" spans="1:29" ht="15" x14ac:dyDescent="0.25">
      <c r="A465" s="389" t="s">
        <v>706</v>
      </c>
      <c r="B465" s="390"/>
      <c r="C465" s="386"/>
      <c r="D465" s="390"/>
      <c r="E465" s="390"/>
      <c r="F465" s="386">
        <v>6.3266999999999998</v>
      </c>
      <c r="G465" s="391">
        <v>6.4695</v>
      </c>
      <c r="H465" s="391">
        <v>6.6881000000000004</v>
      </c>
      <c r="I465" s="391">
        <v>7.1585999999999999</v>
      </c>
      <c r="J465" s="391">
        <v>7.5</v>
      </c>
      <c r="K465" s="391">
        <v>7.9663000000000004</v>
      </c>
      <c r="L465" s="391">
        <v>8.4880999999999993</v>
      </c>
      <c r="M465" s="391">
        <v>9.1714000000000002</v>
      </c>
      <c r="N465" s="391">
        <v>9.4641000000000002</v>
      </c>
      <c r="O465" s="386">
        <v>9.8169000000000004</v>
      </c>
      <c r="P465" s="386" t="s">
        <v>238</v>
      </c>
      <c r="S465"/>
      <c r="T465"/>
      <c r="U465"/>
      <c r="V465"/>
      <c r="W465"/>
      <c r="X465"/>
      <c r="Y465"/>
      <c r="Z465"/>
      <c r="AA465"/>
      <c r="AB465"/>
      <c r="AC465"/>
    </row>
    <row r="466" spans="1:29" ht="15" x14ac:dyDescent="0.25">
      <c r="A466" s="389" t="s">
        <v>707</v>
      </c>
      <c r="B466" s="390"/>
      <c r="C466" s="386"/>
      <c r="D466" s="390"/>
      <c r="E466" s="390"/>
      <c r="F466" s="386">
        <v>4.7907000000000002</v>
      </c>
      <c r="G466" s="391">
        <v>4.6722000000000001</v>
      </c>
      <c r="H466" s="391">
        <v>5.0350000000000001</v>
      </c>
      <c r="I466" s="391">
        <v>5.0063000000000004</v>
      </c>
      <c r="J466" s="391">
        <v>5.3874000000000004</v>
      </c>
      <c r="K466" s="391">
        <v>5.4267000000000003</v>
      </c>
      <c r="L466" s="391">
        <v>5.8936999999999999</v>
      </c>
      <c r="M466" s="391">
        <v>6.3838999999999997</v>
      </c>
      <c r="N466" s="391">
        <v>6.4661999999999997</v>
      </c>
      <c r="O466" s="386">
        <v>6.3482000000000003</v>
      </c>
      <c r="P466" s="386" t="s">
        <v>238</v>
      </c>
      <c r="S466"/>
      <c r="T466"/>
      <c r="U466"/>
      <c r="V466"/>
      <c r="W466"/>
      <c r="X466"/>
      <c r="Y466"/>
      <c r="Z466"/>
      <c r="AA466"/>
      <c r="AB466"/>
      <c r="AC466"/>
    </row>
    <row r="467" spans="1:29" ht="15" x14ac:dyDescent="0.25">
      <c r="A467" s="389" t="s">
        <v>708</v>
      </c>
      <c r="B467" s="390"/>
      <c r="C467" s="386"/>
      <c r="D467" s="390"/>
      <c r="E467" s="390"/>
      <c r="F467" s="386">
        <v>4.7830000000000004</v>
      </c>
      <c r="G467" s="391">
        <v>4.5686999999999998</v>
      </c>
      <c r="H467" s="391">
        <v>4.9221000000000004</v>
      </c>
      <c r="I467" s="391">
        <v>4.8650000000000002</v>
      </c>
      <c r="J467" s="391">
        <v>5.2732000000000001</v>
      </c>
      <c r="K467" s="391">
        <v>5.3118999999999996</v>
      </c>
      <c r="L467" s="391">
        <v>5.7773000000000003</v>
      </c>
      <c r="M467" s="391">
        <v>6.2942</v>
      </c>
      <c r="N467" s="391">
        <v>6.5038999999999998</v>
      </c>
      <c r="O467" s="386">
        <v>6.3514999999999997</v>
      </c>
      <c r="P467" s="386" t="s">
        <v>238</v>
      </c>
      <c r="S467"/>
      <c r="T467"/>
      <c r="U467"/>
      <c r="V467"/>
      <c r="W467"/>
      <c r="X467"/>
      <c r="Y467"/>
      <c r="Z467"/>
      <c r="AA467"/>
      <c r="AB467"/>
      <c r="AC467"/>
    </row>
    <row r="468" spans="1:29" ht="15" x14ac:dyDescent="0.25">
      <c r="A468" s="389" t="s">
        <v>709</v>
      </c>
      <c r="B468" s="390"/>
      <c r="C468" s="386"/>
      <c r="D468" s="390"/>
      <c r="E468" s="390"/>
      <c r="F468" s="386">
        <v>4.8353999999999999</v>
      </c>
      <c r="G468" s="391">
        <v>5.2724000000000002</v>
      </c>
      <c r="H468" s="391">
        <v>5.6734999999999998</v>
      </c>
      <c r="I468" s="391">
        <v>5.8281999999999998</v>
      </c>
      <c r="J468" s="391">
        <v>6.0347</v>
      </c>
      <c r="K468" s="391">
        <v>6.1319999999999997</v>
      </c>
      <c r="L468" s="391">
        <v>6.6063999999999998</v>
      </c>
      <c r="M468" s="391">
        <v>6.9294000000000002</v>
      </c>
      <c r="N468" s="391">
        <v>6.2817999999999996</v>
      </c>
      <c r="O468" s="386">
        <v>6.3324999999999996</v>
      </c>
      <c r="P468" s="386" t="s">
        <v>238</v>
      </c>
      <c r="S468"/>
      <c r="T468"/>
      <c r="U468"/>
      <c r="V468"/>
      <c r="W468"/>
      <c r="X468"/>
      <c r="Y468"/>
      <c r="Z468"/>
      <c r="AA468"/>
      <c r="AB468"/>
      <c r="AC468"/>
    </row>
    <row r="469" spans="1:29" ht="15" x14ac:dyDescent="0.25">
      <c r="A469" s="389" t="s">
        <v>710</v>
      </c>
      <c r="B469" s="390"/>
      <c r="C469" s="386"/>
      <c r="D469" s="390"/>
      <c r="E469" s="390"/>
      <c r="F469" s="386">
        <v>4.8703000000000003</v>
      </c>
      <c r="G469" s="391">
        <v>4.9790000000000001</v>
      </c>
      <c r="H469" s="391">
        <v>5.0519999999999996</v>
      </c>
      <c r="I469" s="391">
        <v>5.3959000000000001</v>
      </c>
      <c r="J469" s="391">
        <v>5.7069000000000001</v>
      </c>
      <c r="K469" s="391">
        <v>6.0975999999999999</v>
      </c>
      <c r="L469" s="391">
        <v>6.6291000000000002</v>
      </c>
      <c r="M469" s="391">
        <v>7.1105999999999998</v>
      </c>
      <c r="N469" s="391">
        <v>7.4179000000000004</v>
      </c>
      <c r="O469" s="386">
        <v>7.4130000000000003</v>
      </c>
      <c r="P469" s="386" t="s">
        <v>238</v>
      </c>
      <c r="S469"/>
      <c r="T469"/>
      <c r="U469"/>
      <c r="V469"/>
      <c r="W469"/>
      <c r="X469"/>
      <c r="Y469"/>
      <c r="Z469"/>
      <c r="AA469"/>
      <c r="AB469"/>
      <c r="AC469"/>
    </row>
    <row r="470" spans="1:29" ht="15" x14ac:dyDescent="0.25">
      <c r="A470" s="389" t="s">
        <v>711</v>
      </c>
      <c r="B470" s="390"/>
      <c r="C470" s="386"/>
      <c r="D470" s="390"/>
      <c r="E470" s="390"/>
      <c r="F470" s="386">
        <v>4.8151999999999999</v>
      </c>
      <c r="G470" s="391">
        <v>4.9173999999999998</v>
      </c>
      <c r="H470" s="391">
        <v>4.9866000000000001</v>
      </c>
      <c r="I470" s="391">
        <v>5.3489000000000004</v>
      </c>
      <c r="J470" s="391">
        <v>5.6660000000000004</v>
      </c>
      <c r="K470" s="391">
        <v>6.0469999999999997</v>
      </c>
      <c r="L470" s="391">
        <v>6.6036999999999999</v>
      </c>
      <c r="M470" s="391">
        <v>7.0800999999999998</v>
      </c>
      <c r="N470" s="391">
        <v>7.4119000000000002</v>
      </c>
      <c r="O470" s="386">
        <v>7.3432000000000004</v>
      </c>
      <c r="P470" s="386" t="s">
        <v>238</v>
      </c>
      <c r="S470"/>
      <c r="T470"/>
      <c r="U470"/>
      <c r="V470"/>
      <c r="W470"/>
      <c r="X470"/>
      <c r="Y470"/>
      <c r="Z470"/>
      <c r="AA470"/>
      <c r="AB470"/>
      <c r="AC470"/>
    </row>
    <row r="471" spans="1:29" ht="15" x14ac:dyDescent="0.25">
      <c r="A471" s="389" t="s">
        <v>712</v>
      </c>
      <c r="B471" s="390"/>
      <c r="C471" s="386"/>
      <c r="D471" s="390"/>
      <c r="E471" s="390"/>
      <c r="F471" s="386">
        <v>5.3018999999999998</v>
      </c>
      <c r="G471" s="391">
        <v>5.4686000000000003</v>
      </c>
      <c r="H471" s="391">
        <v>5.5765000000000002</v>
      </c>
      <c r="I471" s="391">
        <v>5.7755999999999998</v>
      </c>
      <c r="J471" s="391">
        <v>6.0388999999999999</v>
      </c>
      <c r="K471" s="391">
        <v>6.5069999999999997</v>
      </c>
      <c r="L471" s="391">
        <v>6.8342000000000001</v>
      </c>
      <c r="M471" s="391">
        <v>7.3571</v>
      </c>
      <c r="N471" s="391">
        <v>7.4660000000000002</v>
      </c>
      <c r="O471" s="386">
        <v>7.9768999999999997</v>
      </c>
      <c r="P471" s="386" t="s">
        <v>238</v>
      </c>
      <c r="S471"/>
      <c r="T471"/>
      <c r="U471"/>
      <c r="V471"/>
      <c r="W471"/>
      <c r="X471"/>
      <c r="Y471"/>
      <c r="Z471"/>
      <c r="AA471"/>
      <c r="AB471"/>
      <c r="AC471"/>
    </row>
    <row r="472" spans="1:29" ht="15" x14ac:dyDescent="0.25">
      <c r="A472" s="389" t="s">
        <v>713</v>
      </c>
      <c r="B472" s="390"/>
      <c r="C472" s="386"/>
      <c r="D472" s="390"/>
      <c r="E472" s="390"/>
      <c r="F472" s="386">
        <v>5.6802999999999999</v>
      </c>
      <c r="G472" s="391">
        <v>5.7359</v>
      </c>
      <c r="H472" s="391">
        <v>5.9776999999999996</v>
      </c>
      <c r="I472" s="391">
        <v>6.0803000000000003</v>
      </c>
      <c r="J472" s="391">
        <v>6.4012000000000002</v>
      </c>
      <c r="K472" s="391">
        <v>6.8006000000000002</v>
      </c>
      <c r="L472" s="391">
        <v>7.2694000000000001</v>
      </c>
      <c r="M472" s="391">
        <v>7.7194000000000003</v>
      </c>
      <c r="N472" s="391">
        <v>7.8489000000000004</v>
      </c>
      <c r="O472" s="386">
        <v>7.8292000000000002</v>
      </c>
      <c r="P472" s="386" t="s">
        <v>238</v>
      </c>
      <c r="S472"/>
      <c r="T472"/>
      <c r="U472"/>
      <c r="V472"/>
      <c r="W472"/>
      <c r="X472"/>
      <c r="Y472"/>
      <c r="Z472"/>
      <c r="AA472"/>
      <c r="AB472"/>
      <c r="AC472"/>
    </row>
    <row r="473" spans="1:29" ht="15" x14ac:dyDescent="0.25">
      <c r="A473" s="389" t="s">
        <v>714</v>
      </c>
      <c r="B473" s="390"/>
      <c r="C473" s="386"/>
      <c r="D473" s="390"/>
      <c r="E473" s="390"/>
      <c r="F473" s="386">
        <v>5.5796000000000001</v>
      </c>
      <c r="G473" s="391">
        <v>5.6601999999999997</v>
      </c>
      <c r="H473" s="391">
        <v>5.8855000000000004</v>
      </c>
      <c r="I473" s="391">
        <v>5.9709000000000003</v>
      </c>
      <c r="J473" s="391">
        <v>6.2835999999999999</v>
      </c>
      <c r="K473" s="391">
        <v>6.6775000000000002</v>
      </c>
      <c r="L473" s="391">
        <v>7.1722000000000001</v>
      </c>
      <c r="M473" s="391">
        <v>7.6384999999999996</v>
      </c>
      <c r="N473" s="391">
        <v>7.7598000000000003</v>
      </c>
      <c r="O473" s="386">
        <v>7.7586000000000004</v>
      </c>
      <c r="P473" s="386" t="s">
        <v>238</v>
      </c>
      <c r="S473"/>
      <c r="T473"/>
      <c r="U473"/>
      <c r="V473"/>
      <c r="W473"/>
      <c r="X473"/>
      <c r="Y473"/>
      <c r="Z473"/>
      <c r="AA473"/>
      <c r="AB473"/>
      <c r="AC473"/>
    </row>
    <row r="474" spans="1:29" ht="15" x14ac:dyDescent="0.25">
      <c r="A474" s="389" t="s">
        <v>715</v>
      </c>
      <c r="B474" s="390"/>
      <c r="C474" s="386"/>
      <c r="D474" s="390"/>
      <c r="E474" s="390"/>
      <c r="F474" s="386">
        <v>6.7022000000000004</v>
      </c>
      <c r="G474" s="391">
        <v>6.5052000000000003</v>
      </c>
      <c r="H474" s="391">
        <v>6.9156000000000004</v>
      </c>
      <c r="I474" s="391">
        <v>7.1948999999999996</v>
      </c>
      <c r="J474" s="391">
        <v>7.5994000000000002</v>
      </c>
      <c r="K474" s="391">
        <v>8.0652000000000008</v>
      </c>
      <c r="L474" s="391">
        <v>8.2698</v>
      </c>
      <c r="M474" s="391">
        <v>8.548</v>
      </c>
      <c r="N474" s="391">
        <v>8.7631999999999994</v>
      </c>
      <c r="O474" s="386">
        <v>8.5548000000000002</v>
      </c>
      <c r="P474" s="386" t="s">
        <v>238</v>
      </c>
      <c r="S474"/>
      <c r="T474"/>
      <c r="U474"/>
      <c r="V474"/>
      <c r="W474"/>
      <c r="X474"/>
      <c r="Y474"/>
      <c r="Z474"/>
      <c r="AA474"/>
      <c r="AB474"/>
      <c r="AC474"/>
    </row>
    <row r="475" spans="1:29" ht="15" x14ac:dyDescent="0.25">
      <c r="A475" s="389" t="s">
        <v>716</v>
      </c>
      <c r="B475" s="390"/>
      <c r="C475" s="386"/>
      <c r="D475" s="390"/>
      <c r="E475" s="390"/>
      <c r="F475" s="386">
        <v>5.1071999999999997</v>
      </c>
      <c r="G475" s="391">
        <v>5.0776000000000003</v>
      </c>
      <c r="H475" s="391">
        <v>5.3028000000000004</v>
      </c>
      <c r="I475" s="391">
        <v>5.5102000000000002</v>
      </c>
      <c r="J475" s="391">
        <v>5.8329000000000004</v>
      </c>
      <c r="K475" s="391">
        <v>6.2945000000000002</v>
      </c>
      <c r="L475" s="391">
        <v>6.7790999999999997</v>
      </c>
      <c r="M475" s="391">
        <v>7.3259999999999996</v>
      </c>
      <c r="N475" s="391">
        <v>7.6614000000000004</v>
      </c>
      <c r="O475" s="386">
        <v>7.5814000000000004</v>
      </c>
      <c r="P475" s="386" t="s">
        <v>238</v>
      </c>
      <c r="S475"/>
      <c r="T475"/>
      <c r="U475"/>
      <c r="V475"/>
      <c r="W475"/>
      <c r="X475"/>
      <c r="Y475"/>
      <c r="Z475"/>
      <c r="AA475"/>
      <c r="AB475"/>
      <c r="AC475"/>
    </row>
    <row r="476" spans="1:29" ht="15" x14ac:dyDescent="0.25">
      <c r="A476" s="389" t="s">
        <v>717</v>
      </c>
      <c r="B476" s="390"/>
      <c r="C476" s="386"/>
      <c r="D476" s="390"/>
      <c r="E476" s="390"/>
      <c r="F476" s="386">
        <v>4.9797000000000002</v>
      </c>
      <c r="G476" s="391">
        <v>4.9287999999999998</v>
      </c>
      <c r="H476" s="391">
        <v>5.1475999999999997</v>
      </c>
      <c r="I476" s="391">
        <v>5.3556999999999997</v>
      </c>
      <c r="J476" s="391">
        <v>5.6765999999999996</v>
      </c>
      <c r="K476" s="391">
        <v>6.1226000000000003</v>
      </c>
      <c r="L476" s="391">
        <v>6.6125999999999996</v>
      </c>
      <c r="M476" s="391">
        <v>7.1609999999999996</v>
      </c>
      <c r="N476" s="391">
        <v>7.5049999999999999</v>
      </c>
      <c r="O476" s="386">
        <v>7.4126000000000003</v>
      </c>
      <c r="P476" s="386" t="s">
        <v>238</v>
      </c>
      <c r="S476"/>
      <c r="T476"/>
      <c r="U476"/>
      <c r="V476"/>
      <c r="W476"/>
      <c r="X476"/>
      <c r="Y476"/>
      <c r="Z476"/>
      <c r="AA476"/>
      <c r="AB476"/>
      <c r="AC476"/>
    </row>
    <row r="477" spans="1:29" ht="15" x14ac:dyDescent="0.25">
      <c r="A477" s="389" t="s">
        <v>718</v>
      </c>
      <c r="B477" s="390"/>
      <c r="C477" s="386"/>
      <c r="D477" s="390"/>
      <c r="E477" s="390"/>
      <c r="F477" s="386">
        <v>5.9843000000000002</v>
      </c>
      <c r="G477" s="391">
        <v>6.1002999999999998</v>
      </c>
      <c r="H477" s="391">
        <v>6.3738999999999999</v>
      </c>
      <c r="I477" s="391">
        <v>6.5782999999999996</v>
      </c>
      <c r="J477" s="391">
        <v>6.9161000000000001</v>
      </c>
      <c r="K477" s="391">
        <v>7.4881000000000002</v>
      </c>
      <c r="L477" s="391">
        <v>7.9314</v>
      </c>
      <c r="M477" s="391">
        <v>8.4695999999999998</v>
      </c>
      <c r="N477" s="391">
        <v>8.7509999999999994</v>
      </c>
      <c r="O477" s="386">
        <v>8.7703000000000007</v>
      </c>
      <c r="P477" s="386" t="s">
        <v>238</v>
      </c>
      <c r="S477"/>
      <c r="T477"/>
      <c r="U477"/>
      <c r="V477"/>
      <c r="W477"/>
      <c r="X477"/>
      <c r="Y477"/>
      <c r="Z477"/>
      <c r="AA477"/>
      <c r="AB477"/>
      <c r="AC477"/>
    </row>
    <row r="478" spans="1:29" ht="15" x14ac:dyDescent="0.25">
      <c r="A478" s="389" t="s">
        <v>719</v>
      </c>
      <c r="B478" s="390"/>
      <c r="C478" s="386"/>
      <c r="D478" s="390"/>
      <c r="E478" s="390"/>
      <c r="F478" s="386">
        <v>6.5225</v>
      </c>
      <c r="G478" s="391">
        <v>6.6798000000000002</v>
      </c>
      <c r="H478" s="391">
        <v>7.117</v>
      </c>
      <c r="I478" s="391">
        <v>6.8952999999999998</v>
      </c>
      <c r="J478" s="391">
        <v>7.0457000000000001</v>
      </c>
      <c r="K478" s="391">
        <v>7.484</v>
      </c>
      <c r="L478" s="391">
        <v>8.0153999999999996</v>
      </c>
      <c r="M478" s="391">
        <v>8.4832999999999998</v>
      </c>
      <c r="N478" s="391">
        <v>8.4062999999999999</v>
      </c>
      <c r="O478" s="386">
        <v>8.4606999999999992</v>
      </c>
      <c r="P478" s="386" t="s">
        <v>238</v>
      </c>
      <c r="S478"/>
      <c r="T478"/>
      <c r="U478"/>
      <c r="V478"/>
      <c r="W478"/>
      <c r="X478"/>
      <c r="Y478"/>
      <c r="Z478"/>
      <c r="AA478"/>
      <c r="AB478"/>
      <c r="AC478"/>
    </row>
    <row r="479" spans="1:29" ht="15" x14ac:dyDescent="0.25">
      <c r="A479" s="389" t="s">
        <v>720</v>
      </c>
      <c r="B479" s="390"/>
      <c r="C479" s="386"/>
      <c r="D479" s="390"/>
      <c r="E479" s="390"/>
      <c r="F479" s="386">
        <v>6.6014999999999997</v>
      </c>
      <c r="G479" s="391">
        <v>6.7431000000000001</v>
      </c>
      <c r="H479" s="391">
        <v>7.1669999999999998</v>
      </c>
      <c r="I479" s="391">
        <v>6.9055999999999997</v>
      </c>
      <c r="J479" s="391">
        <v>7.0141999999999998</v>
      </c>
      <c r="K479" s="391">
        <v>7.4621000000000004</v>
      </c>
      <c r="L479" s="391">
        <v>7.9726999999999997</v>
      </c>
      <c r="M479" s="391">
        <v>8.4674999999999994</v>
      </c>
      <c r="N479" s="391">
        <v>8.3308</v>
      </c>
      <c r="O479" s="386">
        <v>8.3635000000000002</v>
      </c>
      <c r="P479" s="386" t="s">
        <v>238</v>
      </c>
      <c r="S479"/>
      <c r="T479"/>
      <c r="U479"/>
      <c r="V479"/>
      <c r="W479"/>
      <c r="X479"/>
      <c r="Y479"/>
      <c r="Z479"/>
      <c r="AA479"/>
      <c r="AB479"/>
      <c r="AC479"/>
    </row>
    <row r="480" spans="1:29" ht="15" x14ac:dyDescent="0.25">
      <c r="A480" s="389" t="s">
        <v>721</v>
      </c>
      <c r="B480" s="390"/>
      <c r="C480" s="386"/>
      <c r="D480" s="390"/>
      <c r="E480" s="390"/>
      <c r="F480" s="386">
        <v>5.2046999999999999</v>
      </c>
      <c r="G480" s="391">
        <v>5.6276999999999999</v>
      </c>
      <c r="H480" s="391">
        <v>6.2839999999999998</v>
      </c>
      <c r="I480" s="391">
        <v>6.7252000000000001</v>
      </c>
      <c r="J480" s="391">
        <v>7.5705999999999998</v>
      </c>
      <c r="K480" s="391">
        <v>7.8483000000000001</v>
      </c>
      <c r="L480" s="391">
        <v>8.7292000000000005</v>
      </c>
      <c r="M480" s="391">
        <v>8.7468000000000004</v>
      </c>
      <c r="N480" s="391">
        <v>9.8644999999999996</v>
      </c>
      <c r="O480" s="386">
        <v>10.345700000000001</v>
      </c>
      <c r="P480" s="386" t="s">
        <v>238</v>
      </c>
      <c r="S480"/>
      <c r="T480"/>
      <c r="U480"/>
      <c r="V480"/>
      <c r="W480"/>
      <c r="X480"/>
      <c r="Y480"/>
      <c r="Z480"/>
      <c r="AA480"/>
      <c r="AB480"/>
      <c r="AC480"/>
    </row>
    <row r="481" spans="1:29" ht="15" x14ac:dyDescent="0.25">
      <c r="A481" s="389" t="s">
        <v>1268</v>
      </c>
      <c r="B481" s="390"/>
      <c r="C481" s="386"/>
      <c r="D481" s="390"/>
      <c r="E481" s="390"/>
      <c r="F481" s="386">
        <v>57.996899999999997</v>
      </c>
      <c r="G481" s="391">
        <v>58.188299999999998</v>
      </c>
      <c r="H481" s="391">
        <v>58.266300000000001</v>
      </c>
      <c r="I481" s="391">
        <v>57.670999999999999</v>
      </c>
      <c r="J481" s="391">
        <v>58.637900000000002</v>
      </c>
      <c r="K481" s="391">
        <v>59.143300000000004</v>
      </c>
      <c r="L481" s="391">
        <v>59.860300000000002</v>
      </c>
      <c r="M481" s="391">
        <v>61.348100000000002</v>
      </c>
      <c r="N481" s="391">
        <v>61.336399999999998</v>
      </c>
      <c r="O481" s="386">
        <v>61.967799999999997</v>
      </c>
      <c r="P481" s="386" t="s">
        <v>44</v>
      </c>
      <c r="S481"/>
      <c r="T481"/>
      <c r="U481"/>
      <c r="V481"/>
      <c r="W481"/>
      <c r="X481"/>
      <c r="Y481"/>
      <c r="Z481"/>
      <c r="AA481"/>
      <c r="AB481"/>
      <c r="AC481"/>
    </row>
    <row r="482" spans="1:29" ht="15" x14ac:dyDescent="0.25">
      <c r="A482" s="389" t="s">
        <v>1269</v>
      </c>
      <c r="B482" s="390"/>
      <c r="C482" s="386"/>
      <c r="D482" s="390"/>
      <c r="E482" s="390"/>
      <c r="F482" s="386">
        <v>57.381799999999998</v>
      </c>
      <c r="G482" s="391">
        <v>57.628900000000002</v>
      </c>
      <c r="H482" s="391">
        <v>57.657400000000003</v>
      </c>
      <c r="I482" s="391">
        <v>56.9983</v>
      </c>
      <c r="J482" s="391">
        <v>57.987000000000002</v>
      </c>
      <c r="K482" s="391">
        <v>58.510899999999999</v>
      </c>
      <c r="L482" s="391">
        <v>59.216700000000003</v>
      </c>
      <c r="M482" s="391">
        <v>60.748399999999997</v>
      </c>
      <c r="N482" s="391">
        <v>60.692900000000002</v>
      </c>
      <c r="O482" s="386">
        <v>61.451900000000002</v>
      </c>
      <c r="P482" s="386" t="s">
        <v>44</v>
      </c>
      <c r="S482"/>
      <c r="T482"/>
      <c r="U482"/>
      <c r="V482"/>
      <c r="W482"/>
      <c r="X482"/>
      <c r="Y482"/>
      <c r="Z482"/>
      <c r="AA482"/>
      <c r="AB482"/>
      <c r="AC482"/>
    </row>
    <row r="483" spans="1:29" ht="15" x14ac:dyDescent="0.25">
      <c r="A483" s="389" t="s">
        <v>1270</v>
      </c>
      <c r="B483" s="390"/>
      <c r="C483" s="386"/>
      <c r="D483" s="390"/>
      <c r="E483" s="390"/>
      <c r="F483" s="386">
        <v>67.003100000000003</v>
      </c>
      <c r="G483" s="391">
        <v>66.349699999999999</v>
      </c>
      <c r="H483" s="391">
        <v>67.251599999999996</v>
      </c>
      <c r="I483" s="391">
        <v>67.575900000000004</v>
      </c>
      <c r="J483" s="391">
        <v>68.263999999999996</v>
      </c>
      <c r="K483" s="391">
        <v>68.729299999999995</v>
      </c>
      <c r="L483" s="391">
        <v>69.341499999999996</v>
      </c>
      <c r="M483" s="391">
        <v>69.991</v>
      </c>
      <c r="N483" s="391">
        <v>70.646699999999996</v>
      </c>
      <c r="O483" s="386">
        <v>69.681100000000001</v>
      </c>
      <c r="P483" s="386" t="s">
        <v>44</v>
      </c>
      <c r="S483"/>
      <c r="T483"/>
      <c r="U483"/>
      <c r="V483"/>
      <c r="W483"/>
      <c r="X483"/>
      <c r="Y483"/>
      <c r="Z483"/>
      <c r="AA483"/>
      <c r="AB483"/>
      <c r="AC483"/>
    </row>
    <row r="484" spans="1:29" ht="15" x14ac:dyDescent="0.25">
      <c r="A484" s="389" t="s">
        <v>1271</v>
      </c>
      <c r="B484" s="390"/>
      <c r="C484" s="386"/>
      <c r="D484" s="390"/>
      <c r="E484" s="390"/>
      <c r="F484" s="386">
        <v>59.834499999999998</v>
      </c>
      <c r="G484" s="391">
        <v>60.335500000000003</v>
      </c>
      <c r="H484" s="391">
        <v>60.380099999999999</v>
      </c>
      <c r="I484" s="391">
        <v>60.458199999999998</v>
      </c>
      <c r="J484" s="391">
        <v>62.351999999999997</v>
      </c>
      <c r="K484" s="391">
        <v>62.983499999999999</v>
      </c>
      <c r="L484" s="391">
        <v>63.450299999999999</v>
      </c>
      <c r="M484" s="391">
        <v>66.461600000000004</v>
      </c>
      <c r="N484" s="391">
        <v>66.081100000000006</v>
      </c>
      <c r="O484" s="386">
        <v>67.178600000000003</v>
      </c>
      <c r="P484" s="386" t="s">
        <v>44</v>
      </c>
      <c r="S484"/>
      <c r="T484"/>
      <c r="U484"/>
      <c r="V484"/>
      <c r="W484"/>
      <c r="X484"/>
      <c r="Y484"/>
      <c r="Z484"/>
      <c r="AA484"/>
      <c r="AB484"/>
      <c r="AC484"/>
    </row>
    <row r="485" spans="1:29" ht="15" x14ac:dyDescent="0.25">
      <c r="A485" s="389" t="s">
        <v>1272</v>
      </c>
      <c r="B485" s="390"/>
      <c r="C485" s="386"/>
      <c r="D485" s="390"/>
      <c r="E485" s="390"/>
      <c r="F485" s="386">
        <v>58.747300000000003</v>
      </c>
      <c r="G485" s="391">
        <v>59.310600000000001</v>
      </c>
      <c r="H485" s="391">
        <v>59.423499999999997</v>
      </c>
      <c r="I485" s="391">
        <v>59.538899999999998</v>
      </c>
      <c r="J485" s="391">
        <v>61.3489</v>
      </c>
      <c r="K485" s="391">
        <v>61.931800000000003</v>
      </c>
      <c r="L485" s="391">
        <v>62.471299999999999</v>
      </c>
      <c r="M485" s="391">
        <v>65.738100000000003</v>
      </c>
      <c r="N485" s="391">
        <v>65.277799999999999</v>
      </c>
      <c r="O485" s="386">
        <v>66.561400000000006</v>
      </c>
      <c r="P485" s="386" t="s">
        <v>44</v>
      </c>
      <c r="S485"/>
      <c r="T485"/>
      <c r="U485"/>
      <c r="V485"/>
      <c r="W485"/>
      <c r="X485"/>
      <c r="Y485"/>
      <c r="Z485"/>
      <c r="AA485"/>
      <c r="AB485"/>
      <c r="AC485"/>
    </row>
    <row r="486" spans="1:29" ht="15" x14ac:dyDescent="0.25">
      <c r="A486" s="389" t="s">
        <v>1273</v>
      </c>
      <c r="B486" s="390"/>
      <c r="C486" s="386"/>
      <c r="D486" s="390"/>
      <c r="E486" s="390"/>
      <c r="F486" s="386">
        <v>72.839699999999993</v>
      </c>
      <c r="G486" s="391">
        <v>72.603099999999998</v>
      </c>
      <c r="H486" s="391">
        <v>72.007800000000003</v>
      </c>
      <c r="I486" s="391">
        <v>71.546199999999999</v>
      </c>
      <c r="J486" s="391">
        <v>74.640600000000006</v>
      </c>
      <c r="K486" s="391">
        <v>76.282300000000006</v>
      </c>
      <c r="L486" s="391">
        <v>75.598500000000001</v>
      </c>
      <c r="M486" s="391">
        <v>75.028999999999996</v>
      </c>
      <c r="N486" s="391">
        <v>75.615899999999996</v>
      </c>
      <c r="O486" s="386">
        <v>74.833299999999994</v>
      </c>
      <c r="P486" s="386" t="s">
        <v>44</v>
      </c>
      <c r="S486"/>
      <c r="T486"/>
      <c r="U486"/>
      <c r="V486"/>
      <c r="W486"/>
      <c r="X486"/>
      <c r="Y486"/>
      <c r="Z486"/>
      <c r="AA486"/>
      <c r="AB486"/>
      <c r="AC486"/>
    </row>
    <row r="487" spans="1:29" ht="15" x14ac:dyDescent="0.25">
      <c r="A487" s="389" t="s">
        <v>1274</v>
      </c>
      <c r="B487" s="390"/>
      <c r="C487" s="386"/>
      <c r="D487" s="390"/>
      <c r="E487" s="390"/>
      <c r="F487" s="386">
        <v>55.610100000000003</v>
      </c>
      <c r="G487" s="391">
        <v>56.218800000000002</v>
      </c>
      <c r="H487" s="391">
        <v>56.707299999999996</v>
      </c>
      <c r="I487" s="391">
        <v>56.45</v>
      </c>
      <c r="J487" s="391">
        <v>57.087400000000002</v>
      </c>
      <c r="K487" s="391">
        <v>57.366700000000002</v>
      </c>
      <c r="L487" s="391">
        <v>58.161799999999999</v>
      </c>
      <c r="M487" s="391">
        <v>58.678899999999999</v>
      </c>
      <c r="N487" s="391">
        <v>58.771799999999999</v>
      </c>
      <c r="O487" s="386">
        <v>59.2849</v>
      </c>
      <c r="P487" s="386" t="s">
        <v>44</v>
      </c>
      <c r="S487"/>
      <c r="T487"/>
      <c r="U487"/>
      <c r="V487"/>
      <c r="W487"/>
      <c r="X487"/>
      <c r="Y487"/>
      <c r="Z487"/>
      <c r="AA487"/>
      <c r="AB487"/>
      <c r="AC487"/>
    </row>
    <row r="488" spans="1:29" ht="15" x14ac:dyDescent="0.25">
      <c r="A488" s="389" t="s">
        <v>1275</v>
      </c>
      <c r="B488" s="390"/>
      <c r="C488" s="386"/>
      <c r="D488" s="390"/>
      <c r="E488" s="390"/>
      <c r="F488" s="386">
        <v>54.6158</v>
      </c>
      <c r="G488" s="391">
        <v>55.364899999999999</v>
      </c>
      <c r="H488" s="391">
        <v>55.644399999999997</v>
      </c>
      <c r="I488" s="391">
        <v>55.233499999999999</v>
      </c>
      <c r="J488" s="391">
        <v>56.062399999999997</v>
      </c>
      <c r="K488" s="391">
        <v>56.413699999999999</v>
      </c>
      <c r="L488" s="391">
        <v>57.115200000000002</v>
      </c>
      <c r="M488" s="391">
        <v>57.552799999999998</v>
      </c>
      <c r="N488" s="391">
        <v>57.538600000000002</v>
      </c>
      <c r="O488" s="386">
        <v>58.264499999999998</v>
      </c>
      <c r="P488" s="386" t="s">
        <v>44</v>
      </c>
      <c r="S488"/>
      <c r="T488"/>
      <c r="U488"/>
      <c r="V488"/>
      <c r="W488"/>
      <c r="X488"/>
      <c r="Y488"/>
      <c r="Z488"/>
      <c r="AA488"/>
      <c r="AB488"/>
      <c r="AC488"/>
    </row>
    <row r="489" spans="1:29" ht="15" x14ac:dyDescent="0.25">
      <c r="A489" s="389" t="s">
        <v>1276</v>
      </c>
      <c r="B489" s="390"/>
      <c r="C489" s="386"/>
      <c r="D489" s="390"/>
      <c r="E489" s="390"/>
      <c r="F489" s="386">
        <v>65.148099999999999</v>
      </c>
      <c r="G489" s="391">
        <v>64.343599999999995</v>
      </c>
      <c r="H489" s="391">
        <v>66.900599999999997</v>
      </c>
      <c r="I489" s="391">
        <v>68.161500000000004</v>
      </c>
      <c r="J489" s="391">
        <v>66.919799999999995</v>
      </c>
      <c r="K489" s="391">
        <v>66.727800000000002</v>
      </c>
      <c r="L489" s="391">
        <v>68.079300000000003</v>
      </c>
      <c r="M489" s="391">
        <v>69.335400000000007</v>
      </c>
      <c r="N489" s="391">
        <v>70.457300000000004</v>
      </c>
      <c r="O489" s="386">
        <v>69.257900000000006</v>
      </c>
      <c r="P489" s="386" t="s">
        <v>44</v>
      </c>
      <c r="S489"/>
      <c r="T489"/>
      <c r="U489"/>
      <c r="V489"/>
      <c r="W489"/>
      <c r="X489"/>
      <c r="Y489"/>
      <c r="Z489"/>
      <c r="AA489"/>
      <c r="AB489"/>
      <c r="AC489"/>
    </row>
    <row r="490" spans="1:29" ht="15" x14ac:dyDescent="0.25">
      <c r="A490" s="389" t="s">
        <v>1277</v>
      </c>
      <c r="B490" s="390"/>
      <c r="C490" s="386"/>
      <c r="D490" s="390"/>
      <c r="E490" s="390"/>
      <c r="F490" s="386">
        <v>58.580800000000004</v>
      </c>
      <c r="G490" s="391">
        <v>58.025199999999998</v>
      </c>
      <c r="H490" s="391">
        <v>57.710500000000003</v>
      </c>
      <c r="I490" s="391">
        <v>56.088000000000001</v>
      </c>
      <c r="J490" s="391">
        <v>56.4617</v>
      </c>
      <c r="K490" s="391">
        <v>57.074199999999998</v>
      </c>
      <c r="L490" s="391">
        <v>57.805</v>
      </c>
      <c r="M490" s="391">
        <v>58.648800000000001</v>
      </c>
      <c r="N490" s="391">
        <v>58.931800000000003</v>
      </c>
      <c r="O490" s="386">
        <v>59.2</v>
      </c>
      <c r="P490" s="386" t="s">
        <v>44</v>
      </c>
      <c r="S490"/>
      <c r="T490"/>
      <c r="U490"/>
      <c r="V490"/>
      <c r="W490"/>
      <c r="X490"/>
      <c r="Y490"/>
      <c r="Z490"/>
      <c r="AA490"/>
      <c r="AB490"/>
      <c r="AC490"/>
    </row>
    <row r="491" spans="1:29" ht="15" x14ac:dyDescent="0.25">
      <c r="A491" s="389" t="s">
        <v>1278</v>
      </c>
      <c r="B491" s="390"/>
      <c r="C491" s="386"/>
      <c r="D491" s="390"/>
      <c r="E491" s="390"/>
      <c r="F491" s="386">
        <v>58.699599999999997</v>
      </c>
      <c r="G491" s="391">
        <v>58.1631</v>
      </c>
      <c r="H491" s="391">
        <v>57.863999999999997</v>
      </c>
      <c r="I491" s="391">
        <v>56.2363</v>
      </c>
      <c r="J491" s="391">
        <v>56.596299999999999</v>
      </c>
      <c r="K491" s="391">
        <v>57.225000000000001</v>
      </c>
      <c r="L491" s="391">
        <v>57.957299999999996</v>
      </c>
      <c r="M491" s="391">
        <v>58.786900000000003</v>
      </c>
      <c r="N491" s="391">
        <v>59.102400000000003</v>
      </c>
      <c r="O491" s="386">
        <v>59.369399999999999</v>
      </c>
      <c r="P491" s="386" t="s">
        <v>44</v>
      </c>
      <c r="S491"/>
      <c r="T491"/>
      <c r="U491"/>
      <c r="V491"/>
      <c r="W491"/>
      <c r="X491"/>
      <c r="Y491"/>
      <c r="Z491"/>
      <c r="AA491"/>
      <c r="AB491"/>
      <c r="AC491"/>
    </row>
    <row r="492" spans="1:29" ht="15" x14ac:dyDescent="0.25">
      <c r="A492" s="389" t="s">
        <v>1279</v>
      </c>
      <c r="B492" s="390"/>
      <c r="C492" s="386"/>
      <c r="D492" s="390"/>
      <c r="E492" s="390"/>
      <c r="F492" s="386">
        <v>52.5</v>
      </c>
      <c r="G492" s="391">
        <v>50.968800000000002</v>
      </c>
      <c r="H492" s="391">
        <v>49.843800000000002</v>
      </c>
      <c r="I492" s="391">
        <v>48.5</v>
      </c>
      <c r="J492" s="391">
        <v>49.5625</v>
      </c>
      <c r="K492" s="391">
        <v>49.343800000000002</v>
      </c>
      <c r="L492" s="391">
        <v>50</v>
      </c>
      <c r="M492" s="391">
        <v>51.625</v>
      </c>
      <c r="N492" s="391">
        <v>50.1875</v>
      </c>
      <c r="O492" s="386">
        <v>50.531300000000002</v>
      </c>
      <c r="P492" s="386" t="s">
        <v>44</v>
      </c>
      <c r="S492"/>
      <c r="T492"/>
      <c r="U492"/>
      <c r="V492"/>
      <c r="W492"/>
      <c r="X492"/>
      <c r="Y492"/>
      <c r="Z492"/>
      <c r="AA492"/>
      <c r="AB492"/>
      <c r="AC492"/>
    </row>
    <row r="493" spans="1:29" ht="15" x14ac:dyDescent="0.25">
      <c r="A493" s="389" t="s">
        <v>1280</v>
      </c>
      <c r="B493" s="390"/>
      <c r="C493" s="386"/>
      <c r="D493" s="390"/>
      <c r="E493" s="390"/>
      <c r="F493" s="386">
        <v>62.287999999999997</v>
      </c>
      <c r="G493" s="391">
        <v>62.286700000000003</v>
      </c>
      <c r="H493" s="391">
        <v>62.703899999999997</v>
      </c>
      <c r="I493" s="391">
        <v>61.119599999999998</v>
      </c>
      <c r="J493" s="391">
        <v>62.462299999999999</v>
      </c>
      <c r="K493" s="391">
        <v>60.227899999999998</v>
      </c>
      <c r="L493" s="391">
        <v>56.546199999999999</v>
      </c>
      <c r="M493" s="391">
        <v>55.144599999999997</v>
      </c>
      <c r="N493" s="391">
        <v>54.536200000000001</v>
      </c>
      <c r="O493" s="386">
        <v>55.572800000000001</v>
      </c>
      <c r="P493" s="386" t="s">
        <v>44</v>
      </c>
      <c r="S493"/>
      <c r="T493"/>
      <c r="U493"/>
      <c r="V493"/>
      <c r="W493"/>
      <c r="X493"/>
      <c r="Y493"/>
      <c r="Z493"/>
      <c r="AA493"/>
      <c r="AB493"/>
      <c r="AC493"/>
    </row>
    <row r="494" spans="1:29" ht="15" x14ac:dyDescent="0.25">
      <c r="A494" s="389" t="s">
        <v>1281</v>
      </c>
      <c r="B494" s="390"/>
      <c r="C494" s="386"/>
      <c r="D494" s="390"/>
      <c r="E494" s="390"/>
      <c r="F494" s="386">
        <v>61.582000000000001</v>
      </c>
      <c r="G494" s="391">
        <v>61.487099999999998</v>
      </c>
      <c r="H494" s="391">
        <v>61.979399999999998</v>
      </c>
      <c r="I494" s="391">
        <v>60.254100000000001</v>
      </c>
      <c r="J494" s="391">
        <v>61.854500000000002</v>
      </c>
      <c r="K494" s="391">
        <v>59.493299999999998</v>
      </c>
      <c r="L494" s="391">
        <v>55.427</v>
      </c>
      <c r="M494" s="391">
        <v>53.950699999999998</v>
      </c>
      <c r="N494" s="391">
        <v>53.194200000000002</v>
      </c>
      <c r="O494" s="386">
        <v>54.294499999999999</v>
      </c>
      <c r="P494" s="386" t="s">
        <v>44</v>
      </c>
      <c r="S494"/>
      <c r="T494"/>
      <c r="U494"/>
      <c r="V494"/>
      <c r="W494"/>
      <c r="X494"/>
      <c r="Y494"/>
      <c r="Z494"/>
      <c r="AA494"/>
      <c r="AB494"/>
      <c r="AC494"/>
    </row>
    <row r="495" spans="1:29" ht="15" x14ac:dyDescent="0.25">
      <c r="A495" s="389" t="s">
        <v>1282</v>
      </c>
      <c r="B495" s="390"/>
      <c r="C495" s="386"/>
      <c r="D495" s="390"/>
      <c r="E495" s="390"/>
      <c r="F495" s="386">
        <v>68.031899999999993</v>
      </c>
      <c r="G495" s="391">
        <v>68.718100000000007</v>
      </c>
      <c r="H495" s="391">
        <v>68.543800000000005</v>
      </c>
      <c r="I495" s="391">
        <v>68.492199999999997</v>
      </c>
      <c r="J495" s="391">
        <v>67.339500000000001</v>
      </c>
      <c r="K495" s="391">
        <v>66.388499999999993</v>
      </c>
      <c r="L495" s="391">
        <v>67.308000000000007</v>
      </c>
      <c r="M495" s="391">
        <v>67.116900000000001</v>
      </c>
      <c r="N495" s="391">
        <v>68.314700000000002</v>
      </c>
      <c r="O495" s="386">
        <v>68.6892</v>
      </c>
      <c r="P495" s="386" t="s">
        <v>44</v>
      </c>
      <c r="S495"/>
      <c r="T495"/>
      <c r="U495"/>
      <c r="V495"/>
      <c r="W495"/>
      <c r="X495"/>
      <c r="Y495"/>
      <c r="Z495"/>
      <c r="AA495"/>
      <c r="AB495"/>
      <c r="AC495"/>
    </row>
    <row r="496" spans="1:29" ht="15" x14ac:dyDescent="0.25">
      <c r="A496" s="389" t="s">
        <v>1283</v>
      </c>
      <c r="B496" s="390"/>
      <c r="C496" s="386"/>
      <c r="D496" s="390"/>
      <c r="E496" s="390"/>
      <c r="F496" s="386">
        <v>60.317900000000002</v>
      </c>
      <c r="G496" s="391">
        <v>60.690600000000003</v>
      </c>
      <c r="H496" s="391">
        <v>60.2729</v>
      </c>
      <c r="I496" s="391">
        <v>60.792700000000004</v>
      </c>
      <c r="J496" s="391">
        <v>60.001399999999997</v>
      </c>
      <c r="K496" s="391">
        <v>60.997100000000003</v>
      </c>
      <c r="L496" s="391">
        <v>61.007100000000001</v>
      </c>
      <c r="M496" s="391">
        <v>61.726500000000001</v>
      </c>
      <c r="N496" s="391">
        <v>63.9101</v>
      </c>
      <c r="O496" s="386">
        <v>62.998600000000003</v>
      </c>
      <c r="P496" s="386" t="s">
        <v>44</v>
      </c>
      <c r="S496"/>
      <c r="T496"/>
      <c r="U496"/>
      <c r="V496"/>
      <c r="W496"/>
      <c r="X496"/>
      <c r="Y496"/>
      <c r="Z496"/>
      <c r="AA496"/>
      <c r="AB496"/>
      <c r="AC496"/>
    </row>
    <row r="497" spans="1:29" ht="15" x14ac:dyDescent="0.25">
      <c r="A497" s="389" t="s">
        <v>1284</v>
      </c>
      <c r="B497" s="390"/>
      <c r="C497" s="386"/>
      <c r="D497" s="390"/>
      <c r="E497" s="390"/>
      <c r="F497" s="386">
        <v>59.667900000000003</v>
      </c>
      <c r="G497" s="391">
        <v>60.186599999999999</v>
      </c>
      <c r="H497" s="391">
        <v>59.875900000000001</v>
      </c>
      <c r="I497" s="391">
        <v>60.354999999999997</v>
      </c>
      <c r="J497" s="391">
        <v>60.3279</v>
      </c>
      <c r="K497" s="391">
        <v>60.863799999999998</v>
      </c>
      <c r="L497" s="391">
        <v>60.789099999999998</v>
      </c>
      <c r="M497" s="391">
        <v>61.514400000000002</v>
      </c>
      <c r="N497" s="391">
        <v>63.807000000000002</v>
      </c>
      <c r="O497" s="386">
        <v>62.817300000000003</v>
      </c>
      <c r="P497" s="386" t="s">
        <v>44</v>
      </c>
      <c r="S497"/>
      <c r="T497"/>
      <c r="U497"/>
      <c r="V497"/>
      <c r="W497"/>
      <c r="X497"/>
      <c r="Y497"/>
      <c r="Z497"/>
      <c r="AA497"/>
      <c r="AB497"/>
      <c r="AC497"/>
    </row>
    <row r="498" spans="1:29" ht="15" x14ac:dyDescent="0.25">
      <c r="A498" s="389" t="s">
        <v>1285</v>
      </c>
      <c r="B498" s="390"/>
      <c r="C498" s="386"/>
      <c r="D498" s="390"/>
      <c r="E498" s="390"/>
      <c r="F498" s="386">
        <v>69.777799999999999</v>
      </c>
      <c r="G498" s="391">
        <v>68.194400000000002</v>
      </c>
      <c r="H498" s="391">
        <v>66.138900000000007</v>
      </c>
      <c r="I498" s="391">
        <v>67.333299999999994</v>
      </c>
      <c r="J498" s="391">
        <v>57.232900000000001</v>
      </c>
      <c r="K498" s="391">
        <v>62.137</v>
      </c>
      <c r="L498" s="391">
        <v>62.826700000000002</v>
      </c>
      <c r="M498" s="391">
        <v>63.473700000000001</v>
      </c>
      <c r="N498" s="391">
        <v>64.783799999999999</v>
      </c>
      <c r="O498" s="386">
        <v>64.506699999999995</v>
      </c>
      <c r="P498" s="386" t="s">
        <v>44</v>
      </c>
      <c r="S498"/>
      <c r="T498"/>
      <c r="U498"/>
      <c r="V498"/>
      <c r="W498"/>
      <c r="X498"/>
      <c r="Y498"/>
      <c r="Z498"/>
      <c r="AA498"/>
      <c r="AB498"/>
      <c r="AC498"/>
    </row>
    <row r="499" spans="1:29" ht="15" x14ac:dyDescent="0.25">
      <c r="A499" s="389" t="s">
        <v>1286</v>
      </c>
      <c r="B499" s="390"/>
      <c r="C499" s="386"/>
      <c r="D499" s="390"/>
      <c r="E499" s="390"/>
      <c r="F499" s="386">
        <v>59.539700000000003</v>
      </c>
      <c r="G499" s="391">
        <v>59.090200000000003</v>
      </c>
      <c r="H499" s="391">
        <v>59.977400000000003</v>
      </c>
      <c r="I499" s="391">
        <v>57.0289</v>
      </c>
      <c r="J499" s="391">
        <v>57.652799999999999</v>
      </c>
      <c r="K499" s="391">
        <v>55.417900000000003</v>
      </c>
      <c r="L499" s="391">
        <v>49.646000000000001</v>
      </c>
      <c r="M499" s="391">
        <v>47.468699999999998</v>
      </c>
      <c r="N499" s="391">
        <v>46.406399999999998</v>
      </c>
      <c r="O499" s="386">
        <v>48.559699999999999</v>
      </c>
      <c r="P499" s="386" t="s">
        <v>44</v>
      </c>
      <c r="S499"/>
      <c r="T499"/>
      <c r="U499"/>
      <c r="V499"/>
      <c r="W499"/>
      <c r="X499"/>
      <c r="Y499"/>
      <c r="Z499"/>
      <c r="AA499"/>
      <c r="AB499"/>
      <c r="AC499"/>
    </row>
    <row r="500" spans="1:29" ht="15" x14ac:dyDescent="0.25">
      <c r="A500" s="389" t="s">
        <v>1287</v>
      </c>
      <c r="B500" s="390"/>
      <c r="C500" s="386"/>
      <c r="D500" s="390"/>
      <c r="E500" s="390"/>
      <c r="F500" s="386">
        <v>57.928600000000003</v>
      </c>
      <c r="G500" s="391">
        <v>57.183300000000003</v>
      </c>
      <c r="H500" s="391">
        <v>58.150799999999997</v>
      </c>
      <c r="I500" s="391">
        <v>54.917000000000002</v>
      </c>
      <c r="J500" s="391">
        <v>55.607100000000003</v>
      </c>
      <c r="K500" s="391">
        <v>53.707700000000003</v>
      </c>
      <c r="L500" s="391">
        <v>47.610900000000001</v>
      </c>
      <c r="M500" s="391">
        <v>45.395499999999998</v>
      </c>
      <c r="N500" s="391">
        <v>44.165799999999997</v>
      </c>
      <c r="O500" s="386">
        <v>46.465299999999999</v>
      </c>
      <c r="P500" s="386" t="s">
        <v>44</v>
      </c>
      <c r="S500"/>
      <c r="T500"/>
      <c r="U500"/>
      <c r="V500"/>
      <c r="W500"/>
      <c r="X500"/>
      <c r="Y500"/>
      <c r="Z500"/>
      <c r="AA500"/>
      <c r="AB500"/>
      <c r="AC500"/>
    </row>
    <row r="501" spans="1:29" ht="15" x14ac:dyDescent="0.25">
      <c r="A501" s="389" t="s">
        <v>1288</v>
      </c>
      <c r="B501" s="390"/>
      <c r="C501" s="386"/>
      <c r="D501" s="390"/>
      <c r="E501" s="390"/>
      <c r="F501" s="386">
        <v>67.950599999999994</v>
      </c>
      <c r="G501" s="391">
        <v>68.947400000000002</v>
      </c>
      <c r="H501" s="391">
        <v>69.4773</v>
      </c>
      <c r="I501" s="391">
        <v>69.605900000000005</v>
      </c>
      <c r="J501" s="391">
        <v>69.802999999999997</v>
      </c>
      <c r="K501" s="391">
        <v>67.141199999999998</v>
      </c>
      <c r="L501" s="391">
        <v>68.029899999999998</v>
      </c>
      <c r="M501" s="391">
        <v>67.579499999999996</v>
      </c>
      <c r="N501" s="391">
        <v>68.755499999999998</v>
      </c>
      <c r="O501" s="386">
        <v>69.704800000000006</v>
      </c>
      <c r="P501" s="386" t="s">
        <v>44</v>
      </c>
      <c r="S501"/>
      <c r="T501"/>
      <c r="U501"/>
      <c r="V501"/>
      <c r="W501"/>
      <c r="X501"/>
      <c r="Y501"/>
      <c r="Z501"/>
      <c r="AA501"/>
      <c r="AB501"/>
      <c r="AC501"/>
    </row>
    <row r="502" spans="1:29" ht="15" x14ac:dyDescent="0.25">
      <c r="A502" s="389" t="s">
        <v>1289</v>
      </c>
      <c r="B502" s="390"/>
      <c r="C502" s="386"/>
      <c r="D502" s="390"/>
      <c r="E502" s="390"/>
      <c r="F502" s="386">
        <v>65.136300000000006</v>
      </c>
      <c r="G502" s="391">
        <v>65.380399999999995</v>
      </c>
      <c r="H502" s="391">
        <v>65.547700000000006</v>
      </c>
      <c r="I502" s="391">
        <v>65.050799999999995</v>
      </c>
      <c r="J502" s="391">
        <v>68.066299999999998</v>
      </c>
      <c r="K502" s="391">
        <v>64.874899999999997</v>
      </c>
      <c r="L502" s="391">
        <v>64.126900000000006</v>
      </c>
      <c r="M502" s="391">
        <v>63.531300000000002</v>
      </c>
      <c r="N502" s="391">
        <v>63.037700000000001</v>
      </c>
      <c r="O502" s="386">
        <v>63.235100000000003</v>
      </c>
      <c r="P502" s="386" t="s">
        <v>44</v>
      </c>
      <c r="S502"/>
      <c r="T502"/>
      <c r="U502"/>
      <c r="V502"/>
      <c r="W502"/>
      <c r="X502"/>
      <c r="Y502"/>
      <c r="Z502"/>
      <c r="AA502"/>
      <c r="AB502"/>
      <c r="AC502"/>
    </row>
    <row r="503" spans="1:29" ht="15" x14ac:dyDescent="0.25">
      <c r="A503" s="389" t="s">
        <v>1290</v>
      </c>
      <c r="B503" s="390"/>
      <c r="C503" s="386"/>
      <c r="D503" s="390"/>
      <c r="E503" s="390"/>
      <c r="F503" s="386">
        <v>64.908500000000004</v>
      </c>
      <c r="G503" s="391">
        <v>65.168400000000005</v>
      </c>
      <c r="H503" s="391">
        <v>65.482600000000005</v>
      </c>
      <c r="I503" s="391">
        <v>64.943299999999994</v>
      </c>
      <c r="J503" s="391">
        <v>67.969200000000001</v>
      </c>
      <c r="K503" s="391">
        <v>64.687100000000001</v>
      </c>
      <c r="L503" s="391">
        <v>63.813200000000002</v>
      </c>
      <c r="M503" s="391">
        <v>63.212299999999999</v>
      </c>
      <c r="N503" s="391">
        <v>62.702199999999998</v>
      </c>
      <c r="O503" s="386">
        <v>62.853299999999997</v>
      </c>
      <c r="P503" s="386" t="s">
        <v>44</v>
      </c>
      <c r="S503"/>
      <c r="T503"/>
      <c r="U503"/>
      <c r="V503"/>
      <c r="W503"/>
      <c r="X503"/>
      <c r="Y503"/>
      <c r="Z503"/>
      <c r="AA503"/>
      <c r="AB503"/>
      <c r="AC503"/>
    </row>
    <row r="504" spans="1:29" ht="15" x14ac:dyDescent="0.25">
      <c r="A504" s="389" t="s">
        <v>1291</v>
      </c>
      <c r="B504" s="390"/>
      <c r="C504" s="386"/>
      <c r="D504" s="390"/>
      <c r="E504" s="390"/>
      <c r="F504" s="386">
        <v>69.469099999999997</v>
      </c>
      <c r="G504" s="391">
        <v>69.247100000000003</v>
      </c>
      <c r="H504" s="391">
        <v>66.7209</v>
      </c>
      <c r="I504" s="391">
        <v>67.035700000000006</v>
      </c>
      <c r="J504" s="391">
        <v>69.804599999999994</v>
      </c>
      <c r="K504" s="391">
        <v>68.032600000000002</v>
      </c>
      <c r="L504" s="391">
        <v>69.7363</v>
      </c>
      <c r="M504" s="391">
        <v>69.388900000000007</v>
      </c>
      <c r="N504" s="391">
        <v>69.222200000000001</v>
      </c>
      <c r="O504" s="386">
        <v>70.108699999999999</v>
      </c>
      <c r="P504" s="386" t="s">
        <v>44</v>
      </c>
      <c r="S504"/>
      <c r="T504"/>
      <c r="U504"/>
      <c r="V504"/>
      <c r="W504"/>
      <c r="X504"/>
      <c r="Y504"/>
      <c r="Z504"/>
      <c r="AA504"/>
      <c r="AB504"/>
      <c r="AC504"/>
    </row>
    <row r="505" spans="1:29" ht="15" x14ac:dyDescent="0.25">
      <c r="A505" s="389" t="s">
        <v>1292</v>
      </c>
      <c r="B505" s="390"/>
      <c r="C505" s="386"/>
      <c r="D505" s="390"/>
      <c r="E505" s="390"/>
      <c r="F505" s="386">
        <v>67.362700000000004</v>
      </c>
      <c r="G505" s="391">
        <v>67.958799999999997</v>
      </c>
      <c r="H505" s="391">
        <v>68.942400000000006</v>
      </c>
      <c r="I505" s="391">
        <v>68.407200000000003</v>
      </c>
      <c r="J505" s="391">
        <v>69.265600000000006</v>
      </c>
      <c r="K505" s="391">
        <v>69.137799999999999</v>
      </c>
      <c r="L505" s="391">
        <v>68.564999999999998</v>
      </c>
      <c r="M505" s="391">
        <v>67.375</v>
      </c>
      <c r="N505" s="391">
        <v>69.643199999999993</v>
      </c>
      <c r="O505" s="386">
        <v>68.155799999999999</v>
      </c>
      <c r="P505" s="386" t="s">
        <v>44</v>
      </c>
      <c r="S505"/>
      <c r="T505"/>
      <c r="U505"/>
      <c r="V505"/>
      <c r="W505"/>
      <c r="X505"/>
      <c r="Y505"/>
      <c r="Z505"/>
      <c r="AA505"/>
      <c r="AB505"/>
      <c r="AC505"/>
    </row>
    <row r="506" spans="1:29" ht="15" x14ac:dyDescent="0.25">
      <c r="A506" s="389" t="s">
        <v>1293</v>
      </c>
      <c r="B506" s="390"/>
      <c r="C506" s="386"/>
      <c r="D506" s="390"/>
      <c r="E506" s="390"/>
      <c r="F506" s="386">
        <v>68.246300000000005</v>
      </c>
      <c r="G506" s="391">
        <v>68.268699999999995</v>
      </c>
      <c r="H506" s="391">
        <v>69.143900000000002</v>
      </c>
      <c r="I506" s="391">
        <v>69.380600000000001</v>
      </c>
      <c r="J506" s="391">
        <v>71.075199999999995</v>
      </c>
      <c r="K506" s="391">
        <v>70.694000000000003</v>
      </c>
      <c r="L506" s="391">
        <v>69.768699999999995</v>
      </c>
      <c r="M506" s="391">
        <v>67.873099999999994</v>
      </c>
      <c r="N506" s="391">
        <v>69.837000000000003</v>
      </c>
      <c r="O506" s="386">
        <v>68.5852</v>
      </c>
      <c r="P506" s="386" t="s">
        <v>44</v>
      </c>
      <c r="S506"/>
      <c r="T506"/>
      <c r="U506"/>
      <c r="V506"/>
      <c r="W506"/>
      <c r="X506"/>
      <c r="Y506"/>
      <c r="Z506"/>
      <c r="AA506"/>
      <c r="AB506"/>
      <c r="AC506"/>
    </row>
    <row r="507" spans="1:29" ht="15" x14ac:dyDescent="0.25">
      <c r="A507" s="389" t="s">
        <v>1294</v>
      </c>
      <c r="B507" s="390"/>
      <c r="C507" s="386"/>
      <c r="D507" s="390"/>
      <c r="E507" s="390"/>
      <c r="F507" s="386">
        <v>65.355900000000005</v>
      </c>
      <c r="G507" s="391">
        <v>67.2667</v>
      </c>
      <c r="H507" s="391">
        <v>68.491500000000002</v>
      </c>
      <c r="I507" s="391">
        <v>66.2333</v>
      </c>
      <c r="J507" s="391">
        <v>65.186400000000006</v>
      </c>
      <c r="K507" s="391">
        <v>65.774199999999993</v>
      </c>
      <c r="L507" s="391">
        <v>66.121200000000002</v>
      </c>
      <c r="M507" s="391">
        <v>66.363600000000005</v>
      </c>
      <c r="N507" s="391">
        <v>69.234399999999994</v>
      </c>
      <c r="O507" s="386">
        <v>67.25</v>
      </c>
      <c r="P507" s="386" t="s">
        <v>44</v>
      </c>
      <c r="S507"/>
      <c r="T507"/>
      <c r="U507"/>
      <c r="V507"/>
      <c r="W507"/>
      <c r="X507"/>
      <c r="Y507"/>
      <c r="Z507"/>
      <c r="AA507"/>
      <c r="AB507"/>
      <c r="AC507"/>
    </row>
    <row r="508" spans="1:29" ht="15" x14ac:dyDescent="0.25">
      <c r="A508" s="389" t="s">
        <v>1295</v>
      </c>
      <c r="B508" s="390"/>
      <c r="C508" s="386"/>
      <c r="D508" s="390"/>
      <c r="E508" s="390"/>
      <c r="F508" s="386">
        <v>69.011700000000005</v>
      </c>
      <c r="G508" s="391">
        <v>69.013300000000001</v>
      </c>
      <c r="H508" s="391">
        <v>69.5334</v>
      </c>
      <c r="I508" s="391">
        <v>69.272900000000007</v>
      </c>
      <c r="J508" s="391">
        <v>70.0458</v>
      </c>
      <c r="K508" s="391">
        <v>69.721599999999995</v>
      </c>
      <c r="L508" s="391">
        <v>69.2804</v>
      </c>
      <c r="M508" s="391">
        <v>69.887900000000002</v>
      </c>
      <c r="N508" s="391">
        <v>70.318299999999994</v>
      </c>
      <c r="O508" s="386">
        <v>71.239199999999997</v>
      </c>
      <c r="P508" s="386" t="s">
        <v>44</v>
      </c>
      <c r="S508"/>
      <c r="T508"/>
      <c r="U508"/>
      <c r="V508"/>
      <c r="W508"/>
      <c r="X508"/>
      <c r="Y508"/>
      <c r="Z508"/>
      <c r="AA508"/>
      <c r="AB508"/>
      <c r="AC508"/>
    </row>
    <row r="509" spans="1:29" ht="15" x14ac:dyDescent="0.25">
      <c r="A509" s="389" t="s">
        <v>1296</v>
      </c>
      <c r="B509" s="390"/>
      <c r="C509" s="386"/>
      <c r="D509" s="390"/>
      <c r="E509" s="390"/>
      <c r="F509" s="386">
        <v>68.518799999999999</v>
      </c>
      <c r="G509" s="391">
        <v>68.866399999999999</v>
      </c>
      <c r="H509" s="391">
        <v>69.319699999999997</v>
      </c>
      <c r="I509" s="391">
        <v>69.070899999999995</v>
      </c>
      <c r="J509" s="391">
        <v>69.826800000000006</v>
      </c>
      <c r="K509" s="391">
        <v>69.399799999999999</v>
      </c>
      <c r="L509" s="391">
        <v>68.999200000000002</v>
      </c>
      <c r="M509" s="391">
        <v>69.576700000000002</v>
      </c>
      <c r="N509" s="391">
        <v>70.012299999999996</v>
      </c>
      <c r="O509" s="386">
        <v>70.844200000000001</v>
      </c>
      <c r="P509" s="386" t="s">
        <v>44</v>
      </c>
      <c r="S509"/>
      <c r="T509"/>
      <c r="U509"/>
      <c r="V509"/>
      <c r="W509"/>
      <c r="X509"/>
      <c r="Y509"/>
      <c r="Z509"/>
      <c r="AA509"/>
      <c r="AB509"/>
      <c r="AC509"/>
    </row>
    <row r="510" spans="1:29" ht="15" x14ac:dyDescent="0.25">
      <c r="A510" s="389" t="s">
        <v>1297</v>
      </c>
      <c r="B510" s="390"/>
      <c r="C510" s="386"/>
      <c r="D510" s="390"/>
      <c r="E510" s="390"/>
      <c r="F510" s="386">
        <v>75.5364</v>
      </c>
      <c r="G510" s="391">
        <v>70.946200000000005</v>
      </c>
      <c r="H510" s="391">
        <v>72.352000000000004</v>
      </c>
      <c r="I510" s="391">
        <v>71.931799999999996</v>
      </c>
      <c r="J510" s="391">
        <v>72.941900000000004</v>
      </c>
      <c r="K510" s="391">
        <v>74.004199999999997</v>
      </c>
      <c r="L510" s="391">
        <v>73.006200000000007</v>
      </c>
      <c r="M510" s="391">
        <v>74.027000000000001</v>
      </c>
      <c r="N510" s="391">
        <v>74.627200000000002</v>
      </c>
      <c r="O510" s="386">
        <v>76.775099999999995</v>
      </c>
      <c r="P510" s="386" t="s">
        <v>44</v>
      </c>
      <c r="S510"/>
      <c r="T510"/>
      <c r="U510"/>
      <c r="V510"/>
      <c r="W510"/>
      <c r="X510"/>
      <c r="Y510"/>
      <c r="Z510"/>
      <c r="AA510"/>
      <c r="AB510"/>
      <c r="AC510"/>
    </row>
    <row r="511" spans="1:29" ht="15" x14ac:dyDescent="0.25">
      <c r="A511" s="389" t="s">
        <v>1298</v>
      </c>
      <c r="B511" s="390"/>
      <c r="C511" s="386"/>
      <c r="D511" s="390"/>
      <c r="E511" s="390"/>
      <c r="F511" s="386">
        <v>61.462600000000002</v>
      </c>
      <c r="G511" s="391">
        <v>62.364199999999997</v>
      </c>
      <c r="H511" s="391">
        <v>63.3489</v>
      </c>
      <c r="I511" s="391">
        <v>62.192500000000003</v>
      </c>
      <c r="J511" s="391">
        <v>64.540199999999999</v>
      </c>
      <c r="K511" s="391">
        <v>65.102000000000004</v>
      </c>
      <c r="L511" s="391">
        <v>65.543999999999997</v>
      </c>
      <c r="M511" s="391">
        <v>66.098200000000006</v>
      </c>
      <c r="N511" s="391">
        <v>66.505099999999999</v>
      </c>
      <c r="O511" s="386">
        <v>67.555099999999996</v>
      </c>
      <c r="P511" s="386" t="s">
        <v>44</v>
      </c>
      <c r="S511"/>
      <c r="T511"/>
      <c r="U511"/>
      <c r="V511"/>
      <c r="W511"/>
      <c r="X511"/>
      <c r="Y511"/>
      <c r="Z511"/>
      <c r="AA511"/>
      <c r="AB511"/>
      <c r="AC511"/>
    </row>
    <row r="512" spans="1:29" ht="15" x14ac:dyDescent="0.25">
      <c r="A512" s="389" t="s">
        <v>1299</v>
      </c>
      <c r="B512" s="390"/>
      <c r="C512" s="386"/>
      <c r="D512" s="390"/>
      <c r="E512" s="390"/>
      <c r="F512" s="386">
        <v>60.725999999999999</v>
      </c>
      <c r="G512" s="391">
        <v>61.641599999999997</v>
      </c>
      <c r="H512" s="391">
        <v>62.604599999999998</v>
      </c>
      <c r="I512" s="391">
        <v>61.463999999999999</v>
      </c>
      <c r="J512" s="391">
        <v>63.780999999999999</v>
      </c>
      <c r="K512" s="391">
        <v>64.391999999999996</v>
      </c>
      <c r="L512" s="391">
        <v>64.864699999999999</v>
      </c>
      <c r="M512" s="391">
        <v>65.309299999999993</v>
      </c>
      <c r="N512" s="391">
        <v>65.676000000000002</v>
      </c>
      <c r="O512" s="386">
        <v>66.495000000000005</v>
      </c>
      <c r="P512" s="386" t="s">
        <v>44</v>
      </c>
      <c r="S512"/>
      <c r="T512"/>
      <c r="U512"/>
      <c r="V512"/>
      <c r="W512"/>
      <c r="X512"/>
      <c r="Y512"/>
      <c r="Z512"/>
      <c r="AA512"/>
      <c r="AB512"/>
      <c r="AC512"/>
    </row>
    <row r="513" spans="1:29" ht="15" x14ac:dyDescent="0.25">
      <c r="A513" s="389" t="s">
        <v>1300</v>
      </c>
      <c r="B513" s="390"/>
      <c r="C513" s="386"/>
      <c r="D513" s="390"/>
      <c r="E513" s="390"/>
      <c r="F513" s="386">
        <v>71.985699999999994</v>
      </c>
      <c r="G513" s="391">
        <v>72.826099999999997</v>
      </c>
      <c r="H513" s="391">
        <v>73.971400000000003</v>
      </c>
      <c r="I513" s="391">
        <v>72.599999999999994</v>
      </c>
      <c r="J513" s="391">
        <v>75.3857</v>
      </c>
      <c r="K513" s="391">
        <v>75.391300000000001</v>
      </c>
      <c r="L513" s="391">
        <v>75.2286</v>
      </c>
      <c r="M513" s="391">
        <v>77.357100000000003</v>
      </c>
      <c r="N513" s="391">
        <v>78.521699999999996</v>
      </c>
      <c r="O513" s="386">
        <v>82.7</v>
      </c>
      <c r="P513" s="386" t="s">
        <v>44</v>
      </c>
      <c r="S513"/>
      <c r="T513"/>
      <c r="U513"/>
      <c r="V513"/>
      <c r="W513"/>
      <c r="X513"/>
      <c r="Y513"/>
      <c r="Z513"/>
      <c r="AA513"/>
      <c r="AB513"/>
      <c r="AC513"/>
    </row>
    <row r="514" spans="1:29" ht="15" x14ac:dyDescent="0.25">
      <c r="A514" s="389" t="s">
        <v>1301</v>
      </c>
      <c r="B514" s="390"/>
      <c r="C514" s="386"/>
      <c r="D514" s="390"/>
      <c r="E514" s="390"/>
      <c r="F514" s="386">
        <v>72.974000000000004</v>
      </c>
      <c r="G514" s="391">
        <v>73.035499999999999</v>
      </c>
      <c r="H514" s="391">
        <v>73.258499999999998</v>
      </c>
      <c r="I514" s="391">
        <v>72.885099999999994</v>
      </c>
      <c r="J514" s="391">
        <v>73.133499999999998</v>
      </c>
      <c r="K514" s="391">
        <v>72.316000000000003</v>
      </c>
      <c r="L514" s="391">
        <v>71.056799999999996</v>
      </c>
      <c r="M514" s="391">
        <v>72.017899999999997</v>
      </c>
      <c r="N514" s="391">
        <v>72.11</v>
      </c>
      <c r="O514" s="386">
        <v>73.1267</v>
      </c>
      <c r="P514" s="386" t="s">
        <v>44</v>
      </c>
      <c r="S514"/>
      <c r="T514"/>
      <c r="U514"/>
      <c r="V514"/>
      <c r="W514"/>
      <c r="X514"/>
      <c r="Y514"/>
      <c r="Z514"/>
      <c r="AA514"/>
      <c r="AB514"/>
      <c r="AC514"/>
    </row>
    <row r="515" spans="1:29" ht="15" x14ac:dyDescent="0.25">
      <c r="A515" s="389" t="s">
        <v>1302</v>
      </c>
      <c r="B515" s="390"/>
      <c r="C515" s="386"/>
      <c r="D515" s="390"/>
      <c r="E515" s="390"/>
      <c r="F515" s="386">
        <v>72.769300000000001</v>
      </c>
      <c r="G515" s="391">
        <v>73.198700000000002</v>
      </c>
      <c r="H515" s="391">
        <v>73.385099999999994</v>
      </c>
      <c r="I515" s="391">
        <v>72.995400000000004</v>
      </c>
      <c r="J515" s="391">
        <v>73.242099999999994</v>
      </c>
      <c r="K515" s="391">
        <v>72.407700000000006</v>
      </c>
      <c r="L515" s="391">
        <v>71.114699999999999</v>
      </c>
      <c r="M515" s="391">
        <v>72.024900000000002</v>
      </c>
      <c r="N515" s="391">
        <v>72.126300000000001</v>
      </c>
      <c r="O515" s="386">
        <v>73.121200000000002</v>
      </c>
      <c r="P515" s="386" t="s">
        <v>44</v>
      </c>
      <c r="S515"/>
      <c r="T515"/>
      <c r="U515"/>
      <c r="V515"/>
      <c r="W515"/>
      <c r="X515"/>
      <c r="Y515"/>
      <c r="Z515"/>
      <c r="AA515"/>
      <c r="AB515"/>
      <c r="AC515"/>
    </row>
    <row r="516" spans="1:29" ht="15" x14ac:dyDescent="0.25">
      <c r="A516" s="389" t="s">
        <v>1303</v>
      </c>
      <c r="B516" s="390"/>
      <c r="C516" s="386"/>
      <c r="D516" s="390"/>
      <c r="E516" s="390"/>
      <c r="F516" s="386">
        <v>84.58</v>
      </c>
      <c r="G516" s="391">
        <v>64.173100000000005</v>
      </c>
      <c r="H516" s="391">
        <v>66.346199999999996</v>
      </c>
      <c r="I516" s="391">
        <v>66.865399999999994</v>
      </c>
      <c r="J516" s="391">
        <v>67.192300000000003</v>
      </c>
      <c r="K516" s="391">
        <v>67.196100000000001</v>
      </c>
      <c r="L516" s="391">
        <v>67.884600000000006</v>
      </c>
      <c r="M516" s="391">
        <v>71.62</v>
      </c>
      <c r="N516" s="391">
        <v>71.163300000000007</v>
      </c>
      <c r="O516" s="386">
        <v>73.44</v>
      </c>
      <c r="P516" s="386" t="s">
        <v>44</v>
      </c>
      <c r="S516"/>
      <c r="T516"/>
      <c r="U516"/>
      <c r="V516"/>
      <c r="W516"/>
      <c r="X516"/>
      <c r="Y516"/>
      <c r="Z516"/>
      <c r="AA516"/>
      <c r="AB516"/>
      <c r="AC516"/>
    </row>
    <row r="517" spans="1:29" ht="15" x14ac:dyDescent="0.25">
      <c r="A517" s="389" t="s">
        <v>1304</v>
      </c>
      <c r="B517" s="390"/>
      <c r="C517" s="386"/>
      <c r="D517" s="390"/>
      <c r="E517" s="390"/>
      <c r="F517" s="386">
        <v>67.852400000000003</v>
      </c>
      <c r="G517" s="391">
        <v>67.471000000000004</v>
      </c>
      <c r="H517" s="391">
        <v>68.097499999999997</v>
      </c>
      <c r="I517" s="391">
        <v>68.284199999999998</v>
      </c>
      <c r="J517" s="391">
        <v>68.987499999999997</v>
      </c>
      <c r="K517" s="391">
        <v>68.830399999999997</v>
      </c>
      <c r="L517" s="391">
        <v>68.879000000000005</v>
      </c>
      <c r="M517" s="391">
        <v>69.157399999999996</v>
      </c>
      <c r="N517" s="391">
        <v>69.933300000000003</v>
      </c>
      <c r="O517" s="386">
        <v>70.715599999999995</v>
      </c>
      <c r="P517" s="386" t="s">
        <v>44</v>
      </c>
      <c r="S517"/>
      <c r="T517"/>
      <c r="U517"/>
      <c r="V517"/>
      <c r="W517"/>
      <c r="X517"/>
      <c r="Y517"/>
      <c r="Z517"/>
      <c r="AA517"/>
      <c r="AB517"/>
      <c r="AC517"/>
    </row>
    <row r="518" spans="1:29" ht="15" x14ac:dyDescent="0.25">
      <c r="A518" s="389" t="s">
        <v>1305</v>
      </c>
      <c r="B518" s="390"/>
      <c r="C518" s="386"/>
      <c r="D518" s="390"/>
      <c r="E518" s="390"/>
      <c r="F518" s="386">
        <v>66.837299999999999</v>
      </c>
      <c r="G518" s="391">
        <v>66.886700000000005</v>
      </c>
      <c r="H518" s="391">
        <v>67.412300000000002</v>
      </c>
      <c r="I518" s="391">
        <v>67.677599999999998</v>
      </c>
      <c r="J518" s="391">
        <v>68.374099999999999</v>
      </c>
      <c r="K518" s="391">
        <v>67.996799999999993</v>
      </c>
      <c r="L518" s="391">
        <v>68.251099999999994</v>
      </c>
      <c r="M518" s="391">
        <v>68.512</v>
      </c>
      <c r="N518" s="391">
        <v>69.354699999999994</v>
      </c>
      <c r="O518" s="386">
        <v>70.015900000000002</v>
      </c>
      <c r="P518" s="386" t="s">
        <v>44</v>
      </c>
      <c r="S518"/>
      <c r="T518"/>
      <c r="U518"/>
      <c r="V518"/>
      <c r="W518"/>
      <c r="X518"/>
      <c r="Y518"/>
      <c r="Z518"/>
      <c r="AA518"/>
      <c r="AB518"/>
      <c r="AC518"/>
    </row>
    <row r="519" spans="1:29" ht="15" x14ac:dyDescent="0.25">
      <c r="A519" s="389" t="s">
        <v>1306</v>
      </c>
      <c r="B519" s="390"/>
      <c r="C519" s="386"/>
      <c r="D519" s="390"/>
      <c r="E519" s="390"/>
      <c r="F519" s="386">
        <v>74.972300000000004</v>
      </c>
      <c r="G519" s="391">
        <v>71.5608</v>
      </c>
      <c r="H519" s="391">
        <v>72.903000000000006</v>
      </c>
      <c r="I519" s="391">
        <v>72.5304</v>
      </c>
      <c r="J519" s="391">
        <v>73.297200000000004</v>
      </c>
      <c r="K519" s="391">
        <v>74.704700000000003</v>
      </c>
      <c r="L519" s="391">
        <v>73.313000000000002</v>
      </c>
      <c r="M519" s="391">
        <v>73.714699999999993</v>
      </c>
      <c r="N519" s="391">
        <v>74.334299999999999</v>
      </c>
      <c r="O519" s="386">
        <v>76.041399999999996</v>
      </c>
      <c r="P519" s="386" t="s">
        <v>44</v>
      </c>
      <c r="S519"/>
      <c r="T519"/>
      <c r="U519"/>
      <c r="V519"/>
      <c r="W519"/>
      <c r="X519"/>
      <c r="Y519"/>
      <c r="Z519"/>
      <c r="AA519"/>
      <c r="AB519"/>
      <c r="AC519"/>
    </row>
    <row r="520" spans="1:29" ht="15" x14ac:dyDescent="0.25">
      <c r="A520" s="389" t="s">
        <v>1307</v>
      </c>
      <c r="B520" s="390"/>
      <c r="C520" s="386"/>
      <c r="D520" s="390"/>
      <c r="E520" s="390"/>
      <c r="F520" s="386">
        <v>73.062899999999999</v>
      </c>
      <c r="G520" s="391">
        <v>73.667500000000004</v>
      </c>
      <c r="H520" s="391">
        <v>74.242800000000003</v>
      </c>
      <c r="I520" s="391">
        <v>74.432000000000002</v>
      </c>
      <c r="J520" s="391">
        <v>75.410799999999995</v>
      </c>
      <c r="K520" s="391">
        <v>75.274000000000001</v>
      </c>
      <c r="L520" s="391">
        <v>76.305000000000007</v>
      </c>
      <c r="M520" s="391">
        <v>76.621200000000002</v>
      </c>
      <c r="N520" s="391">
        <v>77.508899999999997</v>
      </c>
      <c r="O520" s="386">
        <v>78.116600000000005</v>
      </c>
      <c r="P520" s="386" t="s">
        <v>44</v>
      </c>
      <c r="S520"/>
      <c r="T520"/>
      <c r="U520"/>
      <c r="V520"/>
      <c r="W520"/>
      <c r="X520"/>
      <c r="Y520"/>
      <c r="Z520"/>
      <c r="AA520"/>
      <c r="AB520"/>
      <c r="AC520"/>
    </row>
    <row r="521" spans="1:29" ht="15" x14ac:dyDescent="0.25">
      <c r="A521" s="389" t="s">
        <v>1308</v>
      </c>
      <c r="B521" s="390"/>
      <c r="C521" s="386"/>
      <c r="D521" s="390"/>
      <c r="E521" s="390"/>
      <c r="F521" s="386">
        <v>73.0124</v>
      </c>
      <c r="G521" s="391">
        <v>73.616</v>
      </c>
      <c r="H521" s="391">
        <v>74.249099999999999</v>
      </c>
      <c r="I521" s="391">
        <v>74.399199999999993</v>
      </c>
      <c r="J521" s="391">
        <v>75.397900000000007</v>
      </c>
      <c r="K521" s="391">
        <v>75.282899999999998</v>
      </c>
      <c r="L521" s="391">
        <v>76.181799999999996</v>
      </c>
      <c r="M521" s="391">
        <v>76.459599999999995</v>
      </c>
      <c r="N521" s="391">
        <v>77.302599999999998</v>
      </c>
      <c r="O521" s="386">
        <v>77.910799999999995</v>
      </c>
      <c r="P521" s="386" t="s">
        <v>44</v>
      </c>
      <c r="S521"/>
      <c r="T521"/>
      <c r="U521"/>
      <c r="V521"/>
      <c r="W521"/>
      <c r="X521"/>
      <c r="Y521"/>
      <c r="Z521"/>
      <c r="AA521"/>
      <c r="AB521"/>
      <c r="AC521"/>
    </row>
    <row r="522" spans="1:29" ht="15" x14ac:dyDescent="0.25">
      <c r="A522" s="389" t="s">
        <v>1309</v>
      </c>
      <c r="B522" s="390"/>
      <c r="C522" s="386"/>
      <c r="D522" s="390"/>
      <c r="E522" s="390"/>
      <c r="F522" s="386">
        <v>73.519199999999998</v>
      </c>
      <c r="G522" s="391">
        <v>74.133499999999998</v>
      </c>
      <c r="H522" s="391">
        <v>74.185400000000001</v>
      </c>
      <c r="I522" s="391">
        <v>74.727099999999993</v>
      </c>
      <c r="J522" s="391">
        <v>75.527199999999993</v>
      </c>
      <c r="K522" s="391">
        <v>75.192099999999996</v>
      </c>
      <c r="L522" s="391">
        <v>77.430099999999996</v>
      </c>
      <c r="M522" s="391">
        <v>78.101699999999994</v>
      </c>
      <c r="N522" s="391">
        <v>79.398700000000005</v>
      </c>
      <c r="O522" s="386">
        <v>79.997299999999996</v>
      </c>
      <c r="P522" s="386" t="s">
        <v>44</v>
      </c>
      <c r="S522"/>
      <c r="T522"/>
      <c r="U522"/>
      <c r="V522"/>
      <c r="W522"/>
      <c r="X522"/>
      <c r="Y522"/>
      <c r="Z522"/>
      <c r="AA522"/>
      <c r="AB522"/>
      <c r="AC522"/>
    </row>
    <row r="523" spans="1:29" ht="15" x14ac:dyDescent="0.25">
      <c r="A523" s="389" t="s">
        <v>1310</v>
      </c>
      <c r="B523" s="390"/>
      <c r="C523" s="386"/>
      <c r="D523" s="390"/>
      <c r="E523" s="390"/>
      <c r="F523" s="386">
        <v>75.334299999999999</v>
      </c>
      <c r="G523" s="391">
        <v>75.036799999999999</v>
      </c>
      <c r="H523" s="391">
        <v>75.730999999999995</v>
      </c>
      <c r="I523" s="391">
        <v>75.546000000000006</v>
      </c>
      <c r="J523" s="391">
        <v>76.681799999999996</v>
      </c>
      <c r="K523" s="391">
        <v>77.109499999999997</v>
      </c>
      <c r="L523" s="391">
        <v>78.387100000000004</v>
      </c>
      <c r="M523" s="391">
        <v>78.595100000000002</v>
      </c>
      <c r="N523" s="391">
        <v>79.606999999999999</v>
      </c>
      <c r="O523" s="386">
        <v>80.346100000000007</v>
      </c>
      <c r="P523" s="386" t="s">
        <v>44</v>
      </c>
      <c r="S523"/>
      <c r="T523"/>
      <c r="U523"/>
      <c r="V523"/>
      <c r="W523"/>
      <c r="X523"/>
      <c r="Y523"/>
      <c r="Z523"/>
      <c r="AA523"/>
      <c r="AB523"/>
      <c r="AC523"/>
    </row>
    <row r="524" spans="1:29" ht="15" x14ac:dyDescent="0.25">
      <c r="A524" s="389" t="s">
        <v>1311</v>
      </c>
      <c r="B524" s="390"/>
      <c r="C524" s="386"/>
      <c r="D524" s="390"/>
      <c r="E524" s="390"/>
      <c r="F524" s="386">
        <v>75.2971</v>
      </c>
      <c r="G524" s="391">
        <v>74.941400000000002</v>
      </c>
      <c r="H524" s="391">
        <v>75.760599999999997</v>
      </c>
      <c r="I524" s="391">
        <v>75.413300000000007</v>
      </c>
      <c r="J524" s="391">
        <v>76.636499999999998</v>
      </c>
      <c r="K524" s="391">
        <v>77.065100000000001</v>
      </c>
      <c r="L524" s="391">
        <v>78.290899999999993</v>
      </c>
      <c r="M524" s="391">
        <v>78.420400000000001</v>
      </c>
      <c r="N524" s="391">
        <v>79.461600000000004</v>
      </c>
      <c r="O524" s="386">
        <v>80.201700000000002</v>
      </c>
      <c r="P524" s="386" t="s">
        <v>44</v>
      </c>
      <c r="S524"/>
      <c r="T524"/>
      <c r="U524"/>
      <c r="V524"/>
      <c r="W524"/>
      <c r="X524"/>
      <c r="Y524"/>
      <c r="Z524"/>
      <c r="AA524"/>
      <c r="AB524"/>
      <c r="AC524"/>
    </row>
    <row r="525" spans="1:29" ht="15" x14ac:dyDescent="0.25">
      <c r="A525" s="389" t="s">
        <v>1312</v>
      </c>
      <c r="B525" s="390"/>
      <c r="C525" s="386"/>
      <c r="D525" s="390"/>
      <c r="E525" s="390"/>
      <c r="F525" s="386">
        <v>75.743499999999997</v>
      </c>
      <c r="G525" s="391">
        <v>76.093299999999999</v>
      </c>
      <c r="H525" s="391">
        <v>75.400000000000006</v>
      </c>
      <c r="I525" s="391">
        <v>77.011200000000002</v>
      </c>
      <c r="J525" s="391">
        <v>77.182199999999995</v>
      </c>
      <c r="K525" s="391">
        <v>77.609800000000007</v>
      </c>
      <c r="L525" s="391">
        <v>79.460700000000003</v>
      </c>
      <c r="M525" s="391">
        <v>80.543099999999995</v>
      </c>
      <c r="N525" s="391">
        <v>81.236800000000002</v>
      </c>
      <c r="O525" s="386">
        <v>81.955100000000002</v>
      </c>
      <c r="P525" s="386" t="s">
        <v>44</v>
      </c>
      <c r="S525"/>
      <c r="T525"/>
      <c r="U525"/>
      <c r="V525"/>
      <c r="W525"/>
      <c r="X525"/>
      <c r="Y525"/>
      <c r="Z525"/>
      <c r="AA525"/>
      <c r="AB525"/>
      <c r="AC525"/>
    </row>
    <row r="526" spans="1:29" ht="15" x14ac:dyDescent="0.25">
      <c r="A526" s="389" t="s">
        <v>1313</v>
      </c>
      <c r="B526" s="390"/>
      <c r="C526" s="386"/>
      <c r="D526" s="390"/>
      <c r="E526" s="390"/>
      <c r="F526" s="386">
        <v>74.771000000000001</v>
      </c>
      <c r="G526" s="391">
        <v>75.5916</v>
      </c>
      <c r="H526" s="391">
        <v>76.197699999999998</v>
      </c>
      <c r="I526" s="391">
        <v>76.511700000000005</v>
      </c>
      <c r="J526" s="391">
        <v>77.4803</v>
      </c>
      <c r="K526" s="391">
        <v>76.865200000000002</v>
      </c>
      <c r="L526" s="391">
        <v>77.876900000000006</v>
      </c>
      <c r="M526" s="391">
        <v>78.230900000000005</v>
      </c>
      <c r="N526" s="391">
        <v>79.194699999999997</v>
      </c>
      <c r="O526" s="386">
        <v>79.891599999999997</v>
      </c>
      <c r="P526" s="386" t="s">
        <v>44</v>
      </c>
      <c r="S526"/>
      <c r="T526"/>
      <c r="U526"/>
      <c r="V526"/>
      <c r="W526"/>
      <c r="X526"/>
      <c r="Y526"/>
      <c r="Z526"/>
      <c r="AA526"/>
      <c r="AB526"/>
      <c r="AC526"/>
    </row>
    <row r="527" spans="1:29" ht="15" x14ac:dyDescent="0.25">
      <c r="A527" s="389" t="s">
        <v>1314</v>
      </c>
      <c r="B527" s="390"/>
      <c r="C527" s="386"/>
      <c r="D527" s="390"/>
      <c r="E527" s="390"/>
      <c r="F527" s="386">
        <v>74.855099999999993</v>
      </c>
      <c r="G527" s="391">
        <v>75.612399999999994</v>
      </c>
      <c r="H527" s="391">
        <v>76.232799999999997</v>
      </c>
      <c r="I527" s="391">
        <v>76.548199999999994</v>
      </c>
      <c r="J527" s="391">
        <v>77.520700000000005</v>
      </c>
      <c r="K527" s="391">
        <v>76.909899999999993</v>
      </c>
      <c r="L527" s="391">
        <v>77.879499999999993</v>
      </c>
      <c r="M527" s="391">
        <v>78.234999999999999</v>
      </c>
      <c r="N527" s="391">
        <v>79.142200000000003</v>
      </c>
      <c r="O527" s="386">
        <v>79.863600000000005</v>
      </c>
      <c r="P527" s="386" t="s">
        <v>44</v>
      </c>
      <c r="S527"/>
      <c r="T527"/>
      <c r="U527"/>
      <c r="V527"/>
      <c r="W527"/>
      <c r="X527"/>
      <c r="Y527"/>
      <c r="Z527"/>
      <c r="AA527"/>
      <c r="AB527"/>
      <c r="AC527"/>
    </row>
    <row r="528" spans="1:29" ht="15" x14ac:dyDescent="0.25">
      <c r="A528" s="389" t="s">
        <v>1315</v>
      </c>
      <c r="B528" s="390"/>
      <c r="C528" s="386"/>
      <c r="D528" s="390"/>
      <c r="E528" s="390"/>
      <c r="F528" s="386">
        <v>73.810199999999995</v>
      </c>
      <c r="G528" s="391">
        <v>75.352599999999995</v>
      </c>
      <c r="H528" s="391">
        <v>75.794899999999998</v>
      </c>
      <c r="I528" s="391">
        <v>76.089699999999993</v>
      </c>
      <c r="J528" s="391">
        <v>77.014899999999997</v>
      </c>
      <c r="K528" s="391">
        <v>76.346900000000005</v>
      </c>
      <c r="L528" s="391">
        <v>77.846800000000002</v>
      </c>
      <c r="M528" s="391">
        <v>78.183400000000006</v>
      </c>
      <c r="N528" s="391">
        <v>79.801699999999997</v>
      </c>
      <c r="O528" s="386">
        <v>80.216300000000004</v>
      </c>
      <c r="P528" s="386" t="s">
        <v>44</v>
      </c>
      <c r="S528"/>
      <c r="T528"/>
      <c r="U528"/>
      <c r="V528"/>
      <c r="W528"/>
      <c r="X528"/>
      <c r="Y528"/>
      <c r="Z528"/>
      <c r="AA528"/>
      <c r="AB528"/>
      <c r="AC528"/>
    </row>
    <row r="529" spans="1:29" ht="15" x14ac:dyDescent="0.25">
      <c r="A529" s="389" t="s">
        <v>1316</v>
      </c>
      <c r="B529" s="390"/>
      <c r="C529" s="386"/>
      <c r="D529" s="390"/>
      <c r="E529" s="390"/>
      <c r="F529" s="386">
        <v>64.022000000000006</v>
      </c>
      <c r="G529" s="391">
        <v>65.503100000000003</v>
      </c>
      <c r="H529" s="391">
        <v>65.819900000000004</v>
      </c>
      <c r="I529" s="391">
        <v>66.228200000000001</v>
      </c>
      <c r="J529" s="391">
        <v>66.952799999999996</v>
      </c>
      <c r="K529" s="391">
        <v>67.407499999999999</v>
      </c>
      <c r="L529" s="391">
        <v>68.093800000000002</v>
      </c>
      <c r="M529" s="391">
        <v>68.4679</v>
      </c>
      <c r="N529" s="391">
        <v>68.909099999999995</v>
      </c>
      <c r="O529" s="386">
        <v>69.083399999999997</v>
      </c>
      <c r="P529" s="386" t="s">
        <v>44</v>
      </c>
      <c r="S529"/>
      <c r="T529"/>
      <c r="U529"/>
      <c r="V529"/>
      <c r="W529"/>
      <c r="X529"/>
      <c r="Y529"/>
      <c r="Z529"/>
      <c r="AA529"/>
      <c r="AB529"/>
      <c r="AC529"/>
    </row>
    <row r="530" spans="1:29" ht="15" x14ac:dyDescent="0.25">
      <c r="A530" s="389" t="s">
        <v>1317</v>
      </c>
      <c r="B530" s="390"/>
      <c r="C530" s="386"/>
      <c r="D530" s="390"/>
      <c r="E530" s="390"/>
      <c r="F530" s="386">
        <v>62.336799999999997</v>
      </c>
      <c r="G530" s="391">
        <v>64.224999999999994</v>
      </c>
      <c r="H530" s="391">
        <v>64.596199999999996</v>
      </c>
      <c r="I530" s="391">
        <v>65.038399999999996</v>
      </c>
      <c r="J530" s="391">
        <v>65.680999999999997</v>
      </c>
      <c r="K530" s="391">
        <v>66.399600000000007</v>
      </c>
      <c r="L530" s="391">
        <v>66.459800000000001</v>
      </c>
      <c r="M530" s="391">
        <v>66.755300000000005</v>
      </c>
      <c r="N530" s="391">
        <v>66.988100000000003</v>
      </c>
      <c r="O530" s="386">
        <v>67.028199999999998</v>
      </c>
      <c r="P530" s="386" t="s">
        <v>44</v>
      </c>
      <c r="S530"/>
      <c r="T530"/>
      <c r="U530"/>
      <c r="V530"/>
      <c r="W530"/>
      <c r="X530"/>
      <c r="Y530"/>
      <c r="Z530"/>
      <c r="AA530"/>
      <c r="AB530"/>
      <c r="AC530"/>
    </row>
    <row r="531" spans="1:29" ht="15" x14ac:dyDescent="0.25">
      <c r="A531" s="389" t="s">
        <v>1318</v>
      </c>
      <c r="B531" s="390"/>
      <c r="C531" s="386"/>
      <c r="D531" s="390"/>
      <c r="E531" s="390"/>
      <c r="F531" s="386">
        <v>71.4435</v>
      </c>
      <c r="G531" s="391">
        <v>71.072599999999994</v>
      </c>
      <c r="H531" s="391">
        <v>71.182599999999994</v>
      </c>
      <c r="I531" s="391">
        <v>71.305999999999997</v>
      </c>
      <c r="J531" s="391">
        <v>72.391800000000003</v>
      </c>
      <c r="K531" s="391">
        <v>71.893600000000006</v>
      </c>
      <c r="L531" s="391">
        <v>75.368700000000004</v>
      </c>
      <c r="M531" s="391">
        <v>76.157700000000006</v>
      </c>
      <c r="N531" s="391">
        <v>77.494399999999999</v>
      </c>
      <c r="O531" s="386">
        <v>78.251400000000004</v>
      </c>
      <c r="P531" s="386" t="s">
        <v>44</v>
      </c>
      <c r="S531"/>
      <c r="T531"/>
      <c r="U531"/>
      <c r="V531"/>
      <c r="W531"/>
      <c r="X531"/>
      <c r="Y531"/>
      <c r="Z531"/>
      <c r="AA531"/>
      <c r="AB531"/>
      <c r="AC531"/>
    </row>
    <row r="532" spans="1:29" ht="15" x14ac:dyDescent="0.25">
      <c r="A532" s="389" t="s">
        <v>1319</v>
      </c>
      <c r="B532" s="390"/>
      <c r="C532" s="386"/>
      <c r="D532" s="390"/>
      <c r="E532" s="390"/>
      <c r="F532" s="386">
        <v>63.016199999999998</v>
      </c>
      <c r="G532" s="391">
        <v>62.369</v>
      </c>
      <c r="H532" s="391">
        <v>63.097900000000003</v>
      </c>
      <c r="I532" s="391">
        <v>61.924999999999997</v>
      </c>
      <c r="J532" s="391">
        <v>61.835999999999999</v>
      </c>
      <c r="K532" s="391">
        <v>61.733499999999999</v>
      </c>
      <c r="L532" s="391">
        <v>57.576700000000002</v>
      </c>
      <c r="M532" s="391">
        <v>54.532699999999998</v>
      </c>
      <c r="N532" s="391">
        <v>55.4514</v>
      </c>
      <c r="O532" s="386">
        <v>56.6233</v>
      </c>
      <c r="P532" s="386" t="s">
        <v>44</v>
      </c>
      <c r="S532"/>
      <c r="T532"/>
      <c r="U532"/>
      <c r="V532"/>
      <c r="W532"/>
      <c r="X532"/>
      <c r="Y532"/>
      <c r="Z532"/>
      <c r="AA532"/>
      <c r="AB532"/>
      <c r="AC532"/>
    </row>
    <row r="533" spans="1:29" ht="15" x14ac:dyDescent="0.25">
      <c r="A533" s="389" t="s">
        <v>1320</v>
      </c>
      <c r="B533" s="390"/>
      <c r="C533" s="386"/>
      <c r="D533" s="390"/>
      <c r="E533" s="390"/>
      <c r="F533" s="386">
        <v>63.027000000000001</v>
      </c>
      <c r="G533" s="391">
        <v>62.694800000000001</v>
      </c>
      <c r="H533" s="391">
        <v>63.2986</v>
      </c>
      <c r="I533" s="391">
        <v>62.088900000000002</v>
      </c>
      <c r="J533" s="391">
        <v>62.048400000000001</v>
      </c>
      <c r="K533" s="391">
        <v>61.723700000000001</v>
      </c>
      <c r="L533" s="391">
        <v>56.918199999999999</v>
      </c>
      <c r="M533" s="391">
        <v>53.5565</v>
      </c>
      <c r="N533" s="391">
        <v>54.475200000000001</v>
      </c>
      <c r="O533" s="386">
        <v>55.567599999999999</v>
      </c>
      <c r="P533" s="386" t="s">
        <v>44</v>
      </c>
      <c r="S533"/>
      <c r="T533"/>
      <c r="U533"/>
      <c r="V533"/>
      <c r="W533"/>
      <c r="X533"/>
      <c r="Y533"/>
      <c r="Z533"/>
      <c r="AA533"/>
      <c r="AB533"/>
      <c r="AC533"/>
    </row>
    <row r="534" spans="1:29" ht="15" x14ac:dyDescent="0.25">
      <c r="A534" s="389" t="s">
        <v>1321</v>
      </c>
      <c r="B534" s="390"/>
      <c r="C534" s="386"/>
      <c r="D534" s="390"/>
      <c r="E534" s="390"/>
      <c r="F534" s="386">
        <v>62.908799999999999</v>
      </c>
      <c r="G534" s="391">
        <v>59.1267</v>
      </c>
      <c r="H534" s="391">
        <v>61.084499999999998</v>
      </c>
      <c r="I534" s="391">
        <v>60.273600000000002</v>
      </c>
      <c r="J534" s="391">
        <v>59.671199999999999</v>
      </c>
      <c r="K534" s="391">
        <v>61.833300000000001</v>
      </c>
      <c r="L534" s="391">
        <v>65.236199999999997</v>
      </c>
      <c r="M534" s="391">
        <v>67.1511</v>
      </c>
      <c r="N534" s="391">
        <v>67.841800000000006</v>
      </c>
      <c r="O534" s="386">
        <v>70.413700000000006</v>
      </c>
      <c r="P534" s="386" t="s">
        <v>44</v>
      </c>
      <c r="S534"/>
      <c r="T534"/>
      <c r="U534"/>
      <c r="V534"/>
      <c r="W534"/>
      <c r="X534"/>
      <c r="Y534"/>
      <c r="Z534"/>
      <c r="AA534"/>
      <c r="AB534"/>
      <c r="AC534"/>
    </row>
    <row r="535" spans="1:29" ht="15" x14ac:dyDescent="0.25">
      <c r="A535" s="389" t="s">
        <v>1322</v>
      </c>
      <c r="B535" s="390"/>
      <c r="C535" s="386"/>
      <c r="D535" s="390"/>
      <c r="E535" s="390"/>
      <c r="F535" s="386">
        <v>67.646600000000007</v>
      </c>
      <c r="G535" s="391">
        <v>68.130899999999997</v>
      </c>
      <c r="H535" s="391">
        <v>68.5</v>
      </c>
      <c r="I535" s="391">
        <v>68.144000000000005</v>
      </c>
      <c r="J535" s="391">
        <v>70.685900000000004</v>
      </c>
      <c r="K535" s="391">
        <v>69.697999999999993</v>
      </c>
      <c r="L535" s="391">
        <v>70.956699999999998</v>
      </c>
      <c r="M535" s="391">
        <v>71.611099999999993</v>
      </c>
      <c r="N535" s="391">
        <v>73.540400000000005</v>
      </c>
      <c r="O535" s="386">
        <v>74.434299999999993</v>
      </c>
      <c r="P535" s="386" t="s">
        <v>44</v>
      </c>
      <c r="S535"/>
      <c r="T535"/>
      <c r="U535"/>
      <c r="V535"/>
      <c r="W535"/>
      <c r="X535"/>
      <c r="Y535"/>
      <c r="Z535"/>
      <c r="AA535"/>
      <c r="AB535"/>
      <c r="AC535"/>
    </row>
    <row r="536" spans="1:29" ht="15" x14ac:dyDescent="0.25">
      <c r="A536" s="389" t="s">
        <v>1323</v>
      </c>
      <c r="B536" s="390"/>
      <c r="C536" s="386"/>
      <c r="D536" s="390"/>
      <c r="E536" s="390"/>
      <c r="F536" s="386">
        <v>67.646600000000007</v>
      </c>
      <c r="G536" s="391">
        <v>68.130899999999997</v>
      </c>
      <c r="H536" s="391">
        <v>68.5</v>
      </c>
      <c r="I536" s="391">
        <v>68.144000000000005</v>
      </c>
      <c r="J536" s="391">
        <v>70.685900000000004</v>
      </c>
      <c r="K536" s="391">
        <v>69.697999999999993</v>
      </c>
      <c r="L536" s="391">
        <v>70.956699999999998</v>
      </c>
      <c r="M536" s="391">
        <v>71.611099999999993</v>
      </c>
      <c r="N536" s="391">
        <v>73.540400000000005</v>
      </c>
      <c r="O536" s="386">
        <v>74.434299999999993</v>
      </c>
      <c r="P536" s="386" t="s">
        <v>44</v>
      </c>
      <c r="S536"/>
      <c r="T536"/>
      <c r="U536"/>
      <c r="V536"/>
      <c r="W536"/>
      <c r="X536"/>
      <c r="Y536"/>
      <c r="Z536"/>
      <c r="AA536"/>
      <c r="AB536"/>
      <c r="AC536"/>
    </row>
    <row r="537" spans="1:29" ht="15" x14ac:dyDescent="0.25">
      <c r="A537" s="389" t="s">
        <v>1324</v>
      </c>
      <c r="B537" s="390"/>
      <c r="C537" s="386"/>
      <c r="D537" s="390"/>
      <c r="E537" s="390"/>
      <c r="F537" s="386">
        <v>60.529400000000003</v>
      </c>
      <c r="G537" s="391">
        <v>57.784199999999998</v>
      </c>
      <c r="H537" s="391">
        <v>57.737299999999998</v>
      </c>
      <c r="I537" s="391">
        <v>57.092199999999998</v>
      </c>
      <c r="J537" s="391">
        <v>55.2607</v>
      </c>
      <c r="K537" s="391">
        <v>56.731999999999999</v>
      </c>
      <c r="L537" s="391">
        <v>46.216099999999997</v>
      </c>
      <c r="M537" s="391">
        <v>41.457700000000003</v>
      </c>
      <c r="N537" s="391">
        <v>42.304600000000001</v>
      </c>
      <c r="O537" s="386">
        <v>43.392200000000003</v>
      </c>
      <c r="P537" s="386" t="s">
        <v>44</v>
      </c>
      <c r="S537"/>
      <c r="T537"/>
      <c r="U537"/>
      <c r="V537"/>
      <c r="W537"/>
      <c r="X537"/>
      <c r="Y537"/>
      <c r="Z537"/>
      <c r="AA537"/>
      <c r="AB537"/>
      <c r="AC537"/>
    </row>
    <row r="538" spans="1:29" ht="15" x14ac:dyDescent="0.25">
      <c r="A538" s="389" t="s">
        <v>1325</v>
      </c>
      <c r="B538" s="390"/>
      <c r="C538" s="386"/>
      <c r="D538" s="390"/>
      <c r="E538" s="390"/>
      <c r="F538" s="386">
        <v>61.006599999999999</v>
      </c>
      <c r="G538" s="391">
        <v>58.2652</v>
      </c>
      <c r="H538" s="391">
        <v>57.837899999999998</v>
      </c>
      <c r="I538" s="391">
        <v>57.177999999999997</v>
      </c>
      <c r="J538" s="391">
        <v>54.752299999999998</v>
      </c>
      <c r="K538" s="391">
        <v>55.945900000000002</v>
      </c>
      <c r="L538" s="391">
        <v>43.442999999999998</v>
      </c>
      <c r="M538" s="391">
        <v>38.463999999999999</v>
      </c>
      <c r="N538" s="391">
        <v>39.4497</v>
      </c>
      <c r="O538" s="386">
        <v>40.580800000000004</v>
      </c>
      <c r="P538" s="386" t="s">
        <v>44</v>
      </c>
      <c r="S538"/>
      <c r="T538"/>
      <c r="U538"/>
      <c r="V538"/>
      <c r="W538"/>
      <c r="X538"/>
      <c r="Y538"/>
      <c r="Z538"/>
      <c r="AA538"/>
      <c r="AB538"/>
      <c r="AC538"/>
    </row>
    <row r="539" spans="1:29" ht="15" x14ac:dyDescent="0.25">
      <c r="A539" s="389" t="s">
        <v>1326</v>
      </c>
      <c r="B539" s="390"/>
      <c r="C539" s="386"/>
      <c r="D539" s="390"/>
      <c r="E539" s="390"/>
      <c r="F539" s="386">
        <v>58.825499999999998</v>
      </c>
      <c r="G539" s="391">
        <v>56.095700000000001</v>
      </c>
      <c r="H539" s="391">
        <v>57.378399999999999</v>
      </c>
      <c r="I539" s="391">
        <v>56.781399999999998</v>
      </c>
      <c r="J539" s="391">
        <v>57.109900000000003</v>
      </c>
      <c r="K539" s="391">
        <v>59.624299999999998</v>
      </c>
      <c r="L539" s="391">
        <v>63.692700000000002</v>
      </c>
      <c r="M539" s="391">
        <v>66.405100000000004</v>
      </c>
      <c r="N539" s="391">
        <v>65.6768</v>
      </c>
      <c r="O539" s="386">
        <v>67.266999999999996</v>
      </c>
      <c r="P539" s="386" t="s">
        <v>44</v>
      </c>
      <c r="S539"/>
      <c r="T539"/>
      <c r="U539"/>
      <c r="V539"/>
      <c r="W539"/>
      <c r="X539"/>
      <c r="Y539"/>
      <c r="Z539"/>
      <c r="AA539"/>
      <c r="AB539"/>
      <c r="AC539"/>
    </row>
    <row r="540" spans="1:29" ht="15" x14ac:dyDescent="0.25">
      <c r="A540" s="389" t="s">
        <v>1327</v>
      </c>
      <c r="B540" s="390"/>
      <c r="C540" s="386"/>
      <c r="D540" s="390"/>
      <c r="E540" s="390"/>
      <c r="F540" s="386">
        <v>63.773699999999998</v>
      </c>
      <c r="G540" s="391">
        <v>63.977400000000003</v>
      </c>
      <c r="H540" s="391">
        <v>66.887299999999996</v>
      </c>
      <c r="I540" s="391">
        <v>65.947100000000006</v>
      </c>
      <c r="J540" s="391">
        <v>64.220799999999997</v>
      </c>
      <c r="K540" s="391">
        <v>62.594700000000003</v>
      </c>
      <c r="L540" s="391">
        <v>61.5229</v>
      </c>
      <c r="M540" s="391">
        <v>61.153300000000002</v>
      </c>
      <c r="N540" s="391">
        <v>62.295499999999997</v>
      </c>
      <c r="O540" s="386">
        <v>62.570700000000002</v>
      </c>
      <c r="P540" s="386" t="s">
        <v>44</v>
      </c>
      <c r="S540"/>
      <c r="T540"/>
      <c r="U540"/>
      <c r="V540"/>
      <c r="W540"/>
      <c r="X540"/>
      <c r="Y540"/>
      <c r="Z540"/>
      <c r="AA540"/>
      <c r="AB540"/>
      <c r="AC540"/>
    </row>
    <row r="541" spans="1:29" ht="15" x14ac:dyDescent="0.25">
      <c r="A541" s="389" t="s">
        <v>1328</v>
      </c>
      <c r="B541" s="390"/>
      <c r="C541" s="386"/>
      <c r="D541" s="390"/>
      <c r="E541" s="390"/>
      <c r="F541" s="386">
        <v>63.773699999999998</v>
      </c>
      <c r="G541" s="391">
        <v>63.977400000000003</v>
      </c>
      <c r="H541" s="391">
        <v>66.822500000000005</v>
      </c>
      <c r="I541" s="391">
        <v>65.828599999999994</v>
      </c>
      <c r="J541" s="391">
        <v>64.087699999999998</v>
      </c>
      <c r="K541" s="391">
        <v>62.487499999999997</v>
      </c>
      <c r="L541" s="391">
        <v>61.204799999999999</v>
      </c>
      <c r="M541" s="391">
        <v>60.9071</v>
      </c>
      <c r="N541" s="391">
        <v>61.820599999999999</v>
      </c>
      <c r="O541" s="386">
        <v>62.082599999999999</v>
      </c>
      <c r="P541" s="386" t="s">
        <v>44</v>
      </c>
      <c r="S541"/>
      <c r="T541"/>
      <c r="U541"/>
      <c r="V541"/>
      <c r="W541"/>
      <c r="X541"/>
      <c r="Y541"/>
      <c r="Z541"/>
      <c r="AA541"/>
      <c r="AB541"/>
      <c r="AC541"/>
    </row>
    <row r="542" spans="1:29" ht="15" x14ac:dyDescent="0.25">
      <c r="A542" s="389" t="s">
        <v>1329</v>
      </c>
      <c r="B542" s="390"/>
      <c r="C542" s="386"/>
      <c r="D542" s="390"/>
      <c r="E542" s="390"/>
      <c r="F542" s="386"/>
      <c r="G542" s="391"/>
      <c r="H542" s="391">
        <v>72</v>
      </c>
      <c r="I542" s="391">
        <v>75.428600000000003</v>
      </c>
      <c r="J542" s="391">
        <v>74.857100000000003</v>
      </c>
      <c r="K542" s="391">
        <v>71.142899999999997</v>
      </c>
      <c r="L542" s="391">
        <v>84.625</v>
      </c>
      <c r="M542" s="391">
        <v>79.375</v>
      </c>
      <c r="N542" s="391">
        <v>97.375</v>
      </c>
      <c r="O542" s="386">
        <v>98.75</v>
      </c>
      <c r="P542" s="386" t="s">
        <v>44</v>
      </c>
      <c r="S542"/>
      <c r="T542"/>
      <c r="U542"/>
      <c r="V542"/>
      <c r="W542"/>
      <c r="X542"/>
      <c r="Y542"/>
      <c r="Z542"/>
      <c r="AA542"/>
      <c r="AB542"/>
      <c r="AC542"/>
    </row>
    <row r="543" spans="1:29" ht="15" x14ac:dyDescent="0.25">
      <c r="A543" s="389" t="s">
        <v>1330</v>
      </c>
      <c r="B543" s="390"/>
      <c r="C543" s="386"/>
      <c r="D543" s="390"/>
      <c r="E543" s="390"/>
      <c r="F543" s="386">
        <v>63.194000000000003</v>
      </c>
      <c r="G543" s="391">
        <v>62.979100000000003</v>
      </c>
      <c r="H543" s="391">
        <v>63.332900000000002</v>
      </c>
      <c r="I543" s="391">
        <v>61.542099999999998</v>
      </c>
      <c r="J543" s="391">
        <v>62.390900000000002</v>
      </c>
      <c r="K543" s="391">
        <v>62.1404</v>
      </c>
      <c r="L543" s="391">
        <v>63.070399999999999</v>
      </c>
      <c r="M543" s="391">
        <v>63.153799999999997</v>
      </c>
      <c r="N543" s="391">
        <v>63.813000000000002</v>
      </c>
      <c r="O543" s="386">
        <v>65.489099999999993</v>
      </c>
      <c r="P543" s="386" t="s">
        <v>44</v>
      </c>
      <c r="S543"/>
      <c r="T543"/>
      <c r="U543"/>
      <c r="V543"/>
      <c r="W543"/>
      <c r="X543"/>
      <c r="Y543"/>
      <c r="Z543"/>
      <c r="AA543"/>
      <c r="AB543"/>
      <c r="AC543"/>
    </row>
    <row r="544" spans="1:29" ht="15" x14ac:dyDescent="0.25">
      <c r="A544" s="389" t="s">
        <v>1331</v>
      </c>
      <c r="B544" s="390"/>
      <c r="C544" s="386"/>
      <c r="D544" s="390"/>
      <c r="E544" s="390"/>
      <c r="F544" s="386">
        <v>62.594999999999999</v>
      </c>
      <c r="G544" s="391">
        <v>62.856200000000001</v>
      </c>
      <c r="H544" s="391">
        <v>63.060299999999998</v>
      </c>
      <c r="I544" s="391">
        <v>61.252699999999997</v>
      </c>
      <c r="J544" s="391">
        <v>62.332799999999999</v>
      </c>
      <c r="K544" s="391">
        <v>61.924100000000003</v>
      </c>
      <c r="L544" s="391">
        <v>62.802799999999998</v>
      </c>
      <c r="M544" s="391">
        <v>62.813099999999999</v>
      </c>
      <c r="N544" s="391">
        <v>63.359900000000003</v>
      </c>
      <c r="O544" s="386">
        <v>64.841300000000004</v>
      </c>
      <c r="P544" s="386" t="s">
        <v>44</v>
      </c>
      <c r="S544"/>
      <c r="T544"/>
      <c r="U544"/>
      <c r="V544"/>
      <c r="W544"/>
      <c r="X544"/>
      <c r="Y544"/>
      <c r="Z544"/>
      <c r="AA544"/>
      <c r="AB544"/>
      <c r="AC544"/>
    </row>
    <row r="545" spans="1:29" ht="15" x14ac:dyDescent="0.25">
      <c r="A545" s="389" t="s">
        <v>1332</v>
      </c>
      <c r="B545" s="390"/>
      <c r="C545" s="386"/>
      <c r="D545" s="390"/>
      <c r="E545" s="390"/>
      <c r="F545" s="386">
        <v>72.021100000000004</v>
      </c>
      <c r="G545" s="391">
        <v>64.605800000000002</v>
      </c>
      <c r="H545" s="391">
        <v>66.942300000000003</v>
      </c>
      <c r="I545" s="391">
        <v>65.301900000000003</v>
      </c>
      <c r="J545" s="391">
        <v>63.164999999999999</v>
      </c>
      <c r="K545" s="391">
        <v>64.990600000000001</v>
      </c>
      <c r="L545" s="391">
        <v>66.5321</v>
      </c>
      <c r="M545" s="391">
        <v>67.592600000000004</v>
      </c>
      <c r="N545" s="391">
        <v>69.590900000000005</v>
      </c>
      <c r="O545" s="386">
        <v>73.879599999999996</v>
      </c>
      <c r="P545" s="386" t="s">
        <v>44</v>
      </c>
      <c r="S545"/>
      <c r="T545"/>
      <c r="U545"/>
      <c r="V545"/>
      <c r="W545"/>
      <c r="X545"/>
      <c r="Y545"/>
      <c r="Z545"/>
      <c r="AA545"/>
      <c r="AB545"/>
      <c r="AC545"/>
    </row>
    <row r="546" spans="1:29" ht="15" x14ac:dyDescent="0.25">
      <c r="A546" s="389" t="s">
        <v>1333</v>
      </c>
      <c r="B546" s="390"/>
      <c r="C546" s="386"/>
      <c r="D546" s="390"/>
      <c r="E546" s="390"/>
      <c r="F546" s="386">
        <v>69.003299999999996</v>
      </c>
      <c r="G546" s="391">
        <v>67.948499999999996</v>
      </c>
      <c r="H546" s="391">
        <v>68.396500000000003</v>
      </c>
      <c r="I546" s="391">
        <v>68.088499999999996</v>
      </c>
      <c r="J546" s="391">
        <v>69.432299999999998</v>
      </c>
      <c r="K546" s="391">
        <v>69.350700000000003</v>
      </c>
      <c r="L546" s="391">
        <v>69.295500000000004</v>
      </c>
      <c r="M546" s="391">
        <v>69.790999999999997</v>
      </c>
      <c r="N546" s="391">
        <v>70.579099999999997</v>
      </c>
      <c r="O546" s="386">
        <v>71.756399999999999</v>
      </c>
      <c r="P546" s="386" t="s">
        <v>44</v>
      </c>
      <c r="S546"/>
      <c r="T546"/>
      <c r="U546"/>
      <c r="V546"/>
      <c r="W546"/>
      <c r="X546"/>
      <c r="Y546"/>
      <c r="Z546"/>
      <c r="AA546"/>
      <c r="AB546"/>
      <c r="AC546"/>
    </row>
    <row r="547" spans="1:29" ht="15" x14ac:dyDescent="0.25">
      <c r="A547" s="389" t="s">
        <v>1334</v>
      </c>
      <c r="B547" s="390"/>
      <c r="C547" s="386"/>
      <c r="D547" s="390"/>
      <c r="E547" s="390"/>
      <c r="F547" s="386">
        <v>68.923900000000003</v>
      </c>
      <c r="G547" s="391">
        <v>67.865200000000002</v>
      </c>
      <c r="H547" s="391">
        <v>68.317899999999995</v>
      </c>
      <c r="I547" s="391">
        <v>67.996099999999998</v>
      </c>
      <c r="J547" s="391">
        <v>69.296300000000002</v>
      </c>
      <c r="K547" s="391">
        <v>69.189400000000006</v>
      </c>
      <c r="L547" s="391">
        <v>69.184700000000007</v>
      </c>
      <c r="M547" s="391">
        <v>69.642700000000005</v>
      </c>
      <c r="N547" s="391">
        <v>70.396900000000002</v>
      </c>
      <c r="O547" s="386">
        <v>71.598600000000005</v>
      </c>
      <c r="P547" s="386" t="s">
        <v>44</v>
      </c>
      <c r="S547"/>
      <c r="T547"/>
      <c r="U547"/>
      <c r="V547"/>
      <c r="W547"/>
      <c r="X547"/>
      <c r="Y547"/>
      <c r="Z547"/>
      <c r="AA547"/>
      <c r="AB547"/>
      <c r="AC547"/>
    </row>
    <row r="548" spans="1:29" ht="15" x14ac:dyDescent="0.25">
      <c r="A548" s="389" t="s">
        <v>1335</v>
      </c>
      <c r="B548" s="390"/>
      <c r="C548" s="386"/>
      <c r="D548" s="390"/>
      <c r="E548" s="390"/>
      <c r="F548" s="386">
        <v>71.8553</v>
      </c>
      <c r="G548" s="391">
        <v>70.977000000000004</v>
      </c>
      <c r="H548" s="391">
        <v>71.282799999999995</v>
      </c>
      <c r="I548" s="391">
        <v>71.445300000000003</v>
      </c>
      <c r="J548" s="391">
        <v>74.389300000000006</v>
      </c>
      <c r="K548" s="391">
        <v>75.241699999999994</v>
      </c>
      <c r="L548" s="391">
        <v>73.376900000000006</v>
      </c>
      <c r="M548" s="391">
        <v>75.221400000000003</v>
      </c>
      <c r="N548" s="391">
        <v>77.230999999999995</v>
      </c>
      <c r="O548" s="386">
        <v>77.506299999999996</v>
      </c>
      <c r="P548" s="386" t="s">
        <v>44</v>
      </c>
      <c r="S548"/>
      <c r="T548"/>
      <c r="U548"/>
      <c r="V548"/>
      <c r="W548"/>
      <c r="X548"/>
      <c r="Y548"/>
      <c r="Z548"/>
      <c r="AA548"/>
      <c r="AB548"/>
      <c r="AC548"/>
    </row>
    <row r="549" spans="1:29" ht="15" x14ac:dyDescent="0.25">
      <c r="A549" s="389" t="s">
        <v>1336</v>
      </c>
      <c r="B549" s="390"/>
      <c r="C549" s="386"/>
      <c r="D549" s="390"/>
      <c r="E549" s="390"/>
      <c r="F549" s="386">
        <v>67.493300000000005</v>
      </c>
      <c r="G549" s="391">
        <v>67.662999999999997</v>
      </c>
      <c r="H549" s="391">
        <v>67.193700000000007</v>
      </c>
      <c r="I549" s="391">
        <v>65.829599999999999</v>
      </c>
      <c r="J549" s="391">
        <v>67.453000000000003</v>
      </c>
      <c r="K549" s="391">
        <v>66.873699999999999</v>
      </c>
      <c r="L549" s="391">
        <v>66.321100000000001</v>
      </c>
      <c r="M549" s="391">
        <v>66.777100000000004</v>
      </c>
      <c r="N549" s="391">
        <v>67.124399999999994</v>
      </c>
      <c r="O549" s="386">
        <v>67.967500000000001</v>
      </c>
      <c r="P549" s="386" t="s">
        <v>44</v>
      </c>
      <c r="S549"/>
      <c r="T549"/>
      <c r="U549"/>
      <c r="V549"/>
      <c r="W549"/>
      <c r="X549"/>
      <c r="Y549"/>
      <c r="Z549"/>
      <c r="AA549"/>
      <c r="AB549"/>
      <c r="AC549"/>
    </row>
    <row r="550" spans="1:29" ht="15" x14ac:dyDescent="0.25">
      <c r="A550" s="389" t="s">
        <v>1337</v>
      </c>
      <c r="B550" s="390"/>
      <c r="C550" s="386"/>
      <c r="D550" s="390"/>
      <c r="E550" s="390"/>
      <c r="F550" s="386">
        <v>67.391999999999996</v>
      </c>
      <c r="G550" s="391">
        <v>67.522499999999994</v>
      </c>
      <c r="H550" s="391">
        <v>67.072999999999993</v>
      </c>
      <c r="I550" s="391">
        <v>65.725800000000007</v>
      </c>
      <c r="J550" s="391">
        <v>67.326800000000006</v>
      </c>
      <c r="K550" s="391">
        <v>66.741</v>
      </c>
      <c r="L550" s="391">
        <v>66.155500000000004</v>
      </c>
      <c r="M550" s="391">
        <v>66.600999999999999</v>
      </c>
      <c r="N550" s="391">
        <v>66.945499999999996</v>
      </c>
      <c r="O550" s="386">
        <v>67.858400000000003</v>
      </c>
      <c r="P550" s="386" t="s">
        <v>44</v>
      </c>
      <c r="S550"/>
      <c r="T550"/>
      <c r="U550"/>
      <c r="V550"/>
      <c r="W550"/>
      <c r="X550"/>
      <c r="Y550"/>
      <c r="Z550"/>
      <c r="AA550"/>
      <c r="AB550"/>
      <c r="AC550"/>
    </row>
    <row r="551" spans="1:29" ht="15" x14ac:dyDescent="0.25">
      <c r="A551" s="389" t="s">
        <v>1338</v>
      </c>
      <c r="B551" s="390"/>
      <c r="C551" s="386"/>
      <c r="D551" s="390"/>
      <c r="E551" s="390"/>
      <c r="F551" s="386">
        <v>73.146299999999997</v>
      </c>
      <c r="G551" s="391">
        <v>74.652199999999993</v>
      </c>
      <c r="H551" s="391">
        <v>73.195700000000002</v>
      </c>
      <c r="I551" s="391">
        <v>71</v>
      </c>
      <c r="J551" s="391">
        <v>73.739099999999993</v>
      </c>
      <c r="K551" s="391">
        <v>73.5</v>
      </c>
      <c r="L551" s="391">
        <v>74.587000000000003</v>
      </c>
      <c r="M551" s="391">
        <v>75.565200000000004</v>
      </c>
      <c r="N551" s="391">
        <v>76.043499999999995</v>
      </c>
      <c r="O551" s="386">
        <v>73.412999999999997</v>
      </c>
      <c r="P551" s="386" t="s">
        <v>44</v>
      </c>
      <c r="S551"/>
      <c r="T551"/>
      <c r="U551"/>
      <c r="V551"/>
      <c r="W551"/>
      <c r="X551"/>
      <c r="Y551"/>
      <c r="Z551"/>
      <c r="AA551"/>
      <c r="AB551"/>
      <c r="AC551"/>
    </row>
    <row r="552" spans="1:29" ht="15" x14ac:dyDescent="0.25">
      <c r="A552" s="389" t="s">
        <v>1339</v>
      </c>
      <c r="B552" s="390"/>
      <c r="C552" s="386"/>
      <c r="D552" s="390"/>
      <c r="E552" s="390"/>
      <c r="F552" s="386">
        <v>67.374600000000001</v>
      </c>
      <c r="G552" s="391">
        <v>66.793300000000002</v>
      </c>
      <c r="H552" s="391">
        <v>68.217799999999997</v>
      </c>
      <c r="I552" s="391">
        <v>68.537800000000004</v>
      </c>
      <c r="J552" s="391">
        <v>68.392799999999994</v>
      </c>
      <c r="K552" s="391">
        <v>68.959800000000001</v>
      </c>
      <c r="L552" s="391">
        <v>68.178399999999996</v>
      </c>
      <c r="M552" s="391">
        <v>69.652100000000004</v>
      </c>
      <c r="N552" s="391">
        <v>71.480900000000005</v>
      </c>
      <c r="O552" s="386">
        <v>73.050700000000006</v>
      </c>
      <c r="P552" s="386" t="s">
        <v>44</v>
      </c>
      <c r="S552"/>
      <c r="T552"/>
      <c r="U552"/>
      <c r="V552"/>
      <c r="W552"/>
      <c r="X552"/>
      <c r="Y552"/>
      <c r="Z552"/>
      <c r="AA552"/>
      <c r="AB552"/>
      <c r="AC552"/>
    </row>
    <row r="553" spans="1:29" ht="15" x14ac:dyDescent="0.25">
      <c r="A553" s="389" t="s">
        <v>1340</v>
      </c>
      <c r="B553" s="390"/>
      <c r="C553" s="386"/>
      <c r="D553" s="390"/>
      <c r="E553" s="390"/>
      <c r="F553" s="386">
        <v>67.081400000000002</v>
      </c>
      <c r="G553" s="391">
        <v>66.315399999999997</v>
      </c>
      <c r="H553" s="391">
        <v>67.8</v>
      </c>
      <c r="I553" s="391">
        <v>67.998400000000004</v>
      </c>
      <c r="J553" s="391">
        <v>67.563000000000002</v>
      </c>
      <c r="K553" s="391">
        <v>68.024799999999999</v>
      </c>
      <c r="L553" s="391">
        <v>67.702699999999993</v>
      </c>
      <c r="M553" s="391">
        <v>69.043099999999995</v>
      </c>
      <c r="N553" s="391">
        <v>70.706000000000003</v>
      </c>
      <c r="O553" s="386">
        <v>72.599900000000005</v>
      </c>
      <c r="P553" s="386" t="s">
        <v>44</v>
      </c>
      <c r="S553"/>
      <c r="T553"/>
      <c r="U553"/>
      <c r="V553"/>
      <c r="W553"/>
      <c r="X553"/>
      <c r="Y553"/>
      <c r="Z553"/>
      <c r="AA553"/>
      <c r="AB553"/>
      <c r="AC553"/>
    </row>
    <row r="554" spans="1:29" ht="15" x14ac:dyDescent="0.25">
      <c r="A554" s="389" t="s">
        <v>1341</v>
      </c>
      <c r="B554" s="390"/>
      <c r="C554" s="386"/>
      <c r="D554" s="390"/>
      <c r="E554" s="390"/>
      <c r="F554" s="386">
        <v>71.216399999999993</v>
      </c>
      <c r="G554" s="391">
        <v>73.303700000000006</v>
      </c>
      <c r="H554" s="391">
        <v>73.955200000000005</v>
      </c>
      <c r="I554" s="391">
        <v>75.874099999999999</v>
      </c>
      <c r="J554" s="391">
        <v>79.8</v>
      </c>
      <c r="K554" s="391">
        <v>81.814800000000005</v>
      </c>
      <c r="L554" s="391">
        <v>74.819500000000005</v>
      </c>
      <c r="M554" s="391">
        <v>78.029600000000002</v>
      </c>
      <c r="N554" s="391">
        <v>82.0441</v>
      </c>
      <c r="O554" s="386">
        <v>79.160600000000002</v>
      </c>
      <c r="P554" s="386" t="s">
        <v>44</v>
      </c>
      <c r="S554"/>
      <c r="T554"/>
      <c r="U554"/>
      <c r="V554"/>
      <c r="W554"/>
      <c r="X554"/>
      <c r="Y554"/>
      <c r="Z554"/>
      <c r="AA554"/>
      <c r="AB554"/>
      <c r="AC554"/>
    </row>
    <row r="555" spans="1:29" ht="15" x14ac:dyDescent="0.25">
      <c r="A555" s="389" t="s">
        <v>1342</v>
      </c>
      <c r="B555" s="390"/>
      <c r="C555" s="386"/>
      <c r="D555" s="390"/>
      <c r="E555" s="390"/>
      <c r="F555" s="386">
        <v>70.449299999999994</v>
      </c>
      <c r="G555" s="391">
        <v>66.103499999999997</v>
      </c>
      <c r="H555" s="391">
        <v>66.825199999999995</v>
      </c>
      <c r="I555" s="391">
        <v>66.759799999999998</v>
      </c>
      <c r="J555" s="391">
        <v>68.556200000000004</v>
      </c>
      <c r="K555" s="391">
        <v>68.496399999999994</v>
      </c>
      <c r="L555" s="391">
        <v>69.217600000000004</v>
      </c>
      <c r="M555" s="391">
        <v>69.298000000000002</v>
      </c>
      <c r="N555" s="391">
        <v>69.801599999999993</v>
      </c>
      <c r="O555" s="386">
        <v>71.3202</v>
      </c>
      <c r="P555" s="386" t="s">
        <v>44</v>
      </c>
      <c r="S555"/>
      <c r="T555"/>
      <c r="U555"/>
      <c r="V555"/>
      <c r="W555"/>
      <c r="X555"/>
      <c r="Y555"/>
      <c r="Z555"/>
      <c r="AA555"/>
      <c r="AB555"/>
      <c r="AC555"/>
    </row>
    <row r="556" spans="1:29" ht="15" x14ac:dyDescent="0.25">
      <c r="A556" s="389" t="s">
        <v>1343</v>
      </c>
      <c r="B556" s="390"/>
      <c r="C556" s="386"/>
      <c r="D556" s="390"/>
      <c r="E556" s="390"/>
      <c r="F556" s="386">
        <v>70.327799999999996</v>
      </c>
      <c r="G556" s="391">
        <v>66.023700000000005</v>
      </c>
      <c r="H556" s="391">
        <v>66.730400000000003</v>
      </c>
      <c r="I556" s="391">
        <v>66.645099999999999</v>
      </c>
      <c r="J556" s="391">
        <v>68.412899999999993</v>
      </c>
      <c r="K556" s="391">
        <v>68.310299999999998</v>
      </c>
      <c r="L556" s="391">
        <v>68.990600000000001</v>
      </c>
      <c r="M556" s="391">
        <v>69.032499999999999</v>
      </c>
      <c r="N556" s="391">
        <v>69.517600000000002</v>
      </c>
      <c r="O556" s="386">
        <v>70.971699999999998</v>
      </c>
      <c r="P556" s="386" t="s">
        <v>44</v>
      </c>
      <c r="S556"/>
      <c r="T556"/>
      <c r="U556"/>
      <c r="V556"/>
      <c r="W556"/>
      <c r="X556"/>
      <c r="Y556"/>
      <c r="Z556"/>
      <c r="AA556"/>
      <c r="AB556"/>
      <c r="AC556"/>
    </row>
    <row r="557" spans="1:29" ht="15" x14ac:dyDescent="0.25">
      <c r="A557" s="389" t="s">
        <v>1344</v>
      </c>
      <c r="B557" s="390"/>
      <c r="C557" s="386"/>
      <c r="D557" s="390"/>
      <c r="E557" s="390"/>
      <c r="F557" s="386">
        <v>72.629000000000005</v>
      </c>
      <c r="G557" s="391">
        <v>67.709699999999998</v>
      </c>
      <c r="H557" s="391">
        <v>68.75</v>
      </c>
      <c r="I557" s="391">
        <v>69.088700000000003</v>
      </c>
      <c r="J557" s="391">
        <v>71.467699999999994</v>
      </c>
      <c r="K557" s="391">
        <v>72.322599999999994</v>
      </c>
      <c r="L557" s="391">
        <v>73.887100000000004</v>
      </c>
      <c r="M557" s="391">
        <v>74.822599999999994</v>
      </c>
      <c r="N557" s="391">
        <v>75.717699999999994</v>
      </c>
      <c r="O557" s="386">
        <v>78.580600000000004</v>
      </c>
      <c r="P557" s="386" t="s">
        <v>44</v>
      </c>
      <c r="S557"/>
      <c r="T557"/>
      <c r="U557"/>
      <c r="V557"/>
      <c r="W557"/>
      <c r="X557"/>
      <c r="Y557"/>
      <c r="Z557"/>
      <c r="AA557"/>
      <c r="AB557"/>
      <c r="AC557"/>
    </row>
    <row r="558" spans="1:29" ht="15" x14ac:dyDescent="0.25">
      <c r="A558" s="389" t="s">
        <v>1345</v>
      </c>
      <c r="B558" s="390"/>
      <c r="C558" s="386"/>
      <c r="D558" s="390"/>
      <c r="E558" s="390"/>
      <c r="F558" s="386">
        <v>72.872299999999996</v>
      </c>
      <c r="G558" s="391">
        <v>72.060100000000006</v>
      </c>
      <c r="H558" s="391">
        <v>72.246499999999997</v>
      </c>
      <c r="I558" s="391">
        <v>71.89</v>
      </c>
      <c r="J558" s="391">
        <v>73.335099999999997</v>
      </c>
      <c r="K558" s="391">
        <v>72.944400000000002</v>
      </c>
      <c r="L558" s="391">
        <v>72.502899999999997</v>
      </c>
      <c r="M558" s="391">
        <v>72.900499999999994</v>
      </c>
      <c r="N558" s="391">
        <v>73.502700000000004</v>
      </c>
      <c r="O558" s="386">
        <v>74.470399999999998</v>
      </c>
      <c r="P558" s="386" t="s">
        <v>44</v>
      </c>
      <c r="S558"/>
      <c r="T558"/>
      <c r="U558"/>
      <c r="V558"/>
      <c r="W558"/>
      <c r="X558"/>
      <c r="Y558"/>
      <c r="Z558"/>
      <c r="AA558"/>
      <c r="AB558"/>
      <c r="AC558"/>
    </row>
    <row r="559" spans="1:29" ht="15" x14ac:dyDescent="0.25">
      <c r="A559" s="389" t="s">
        <v>1346</v>
      </c>
      <c r="B559" s="390"/>
      <c r="C559" s="386"/>
      <c r="D559" s="390"/>
      <c r="E559" s="390"/>
      <c r="F559" s="386">
        <v>72.900000000000006</v>
      </c>
      <c r="G559" s="391">
        <v>72.091399999999993</v>
      </c>
      <c r="H559" s="391">
        <v>72.285200000000003</v>
      </c>
      <c r="I559" s="391">
        <v>71.948899999999995</v>
      </c>
      <c r="J559" s="391">
        <v>73.379499999999993</v>
      </c>
      <c r="K559" s="391">
        <v>72.988399999999999</v>
      </c>
      <c r="L559" s="391">
        <v>72.545400000000001</v>
      </c>
      <c r="M559" s="391">
        <v>72.926000000000002</v>
      </c>
      <c r="N559" s="391">
        <v>73.517899999999997</v>
      </c>
      <c r="O559" s="386">
        <v>74.453100000000006</v>
      </c>
      <c r="P559" s="386" t="s">
        <v>44</v>
      </c>
      <c r="S559"/>
      <c r="T559"/>
      <c r="U559"/>
      <c r="V559"/>
      <c r="W559"/>
      <c r="X559"/>
      <c r="Y559"/>
      <c r="Z559"/>
      <c r="AA559"/>
      <c r="AB559"/>
      <c r="AC559"/>
    </row>
    <row r="560" spans="1:29" ht="15" x14ac:dyDescent="0.25">
      <c r="A560" s="389" t="s">
        <v>1347</v>
      </c>
      <c r="B560" s="390"/>
      <c r="C560" s="386"/>
      <c r="D560" s="390"/>
      <c r="E560" s="390"/>
      <c r="F560" s="386">
        <v>71.136399999999995</v>
      </c>
      <c r="G560" s="391">
        <v>70.080500000000001</v>
      </c>
      <c r="H560" s="391">
        <v>69.729399999999998</v>
      </c>
      <c r="I560" s="391">
        <v>68.204499999999996</v>
      </c>
      <c r="J560" s="391">
        <v>70.545500000000004</v>
      </c>
      <c r="K560" s="391">
        <v>70.181799999999996</v>
      </c>
      <c r="L560" s="391">
        <v>69.804599999999994</v>
      </c>
      <c r="M560" s="391">
        <v>71.295500000000004</v>
      </c>
      <c r="N560" s="391">
        <v>72.545500000000004</v>
      </c>
      <c r="O560" s="386">
        <v>75.556799999999996</v>
      </c>
      <c r="P560" s="386" t="s">
        <v>44</v>
      </c>
      <c r="S560"/>
      <c r="T560"/>
      <c r="U560"/>
      <c r="V560"/>
      <c r="W560"/>
      <c r="X560"/>
      <c r="Y560"/>
      <c r="Z560"/>
      <c r="AA560"/>
      <c r="AB560"/>
      <c r="AC560"/>
    </row>
    <row r="561" spans="1:29" ht="15" x14ac:dyDescent="0.25">
      <c r="A561" s="389" t="s">
        <v>1348</v>
      </c>
      <c r="B561" s="390"/>
      <c r="C561" s="386"/>
      <c r="D561" s="390"/>
      <c r="E561" s="390"/>
      <c r="F561" s="386">
        <v>60.269599999999997</v>
      </c>
      <c r="G561" s="391">
        <v>60.793999999999997</v>
      </c>
      <c r="H561" s="391">
        <v>61.665599999999998</v>
      </c>
      <c r="I561" s="391">
        <v>61.783499999999997</v>
      </c>
      <c r="J561" s="391">
        <v>63.360799999999998</v>
      </c>
      <c r="K561" s="391">
        <v>64.024900000000002</v>
      </c>
      <c r="L561" s="391">
        <v>65.241799999999998</v>
      </c>
      <c r="M561" s="391">
        <v>65.651300000000006</v>
      </c>
      <c r="N561" s="391">
        <v>66.807100000000005</v>
      </c>
      <c r="O561" s="386">
        <v>68.097499999999997</v>
      </c>
      <c r="P561" s="386" t="s">
        <v>44</v>
      </c>
      <c r="S561"/>
      <c r="T561"/>
      <c r="U561"/>
      <c r="V561"/>
      <c r="W561"/>
      <c r="X561"/>
      <c r="Y561"/>
      <c r="Z561"/>
      <c r="AA561"/>
      <c r="AB561"/>
      <c r="AC561"/>
    </row>
    <row r="562" spans="1:29" ht="15" x14ac:dyDescent="0.25">
      <c r="A562" s="389" t="s">
        <v>1349</v>
      </c>
      <c r="B562" s="390"/>
      <c r="C562" s="386"/>
      <c r="D562" s="390"/>
      <c r="E562" s="390"/>
      <c r="F562" s="386">
        <v>60.269599999999997</v>
      </c>
      <c r="G562" s="391">
        <v>60.793999999999997</v>
      </c>
      <c r="H562" s="391">
        <v>61.665599999999998</v>
      </c>
      <c r="I562" s="391">
        <v>61.783499999999997</v>
      </c>
      <c r="J562" s="391">
        <v>63.360799999999998</v>
      </c>
      <c r="K562" s="391">
        <v>64.024900000000002</v>
      </c>
      <c r="L562" s="391">
        <v>65.241799999999998</v>
      </c>
      <c r="M562" s="391">
        <v>65.651300000000006</v>
      </c>
      <c r="N562" s="391">
        <v>66.807100000000005</v>
      </c>
      <c r="O562" s="386">
        <v>68.097499999999997</v>
      </c>
      <c r="P562" s="386" t="s">
        <v>44</v>
      </c>
      <c r="S562"/>
      <c r="T562"/>
      <c r="U562"/>
      <c r="V562"/>
      <c r="W562"/>
      <c r="X562"/>
      <c r="Y562"/>
      <c r="Z562"/>
      <c r="AA562"/>
      <c r="AB562"/>
      <c r="AC562"/>
    </row>
    <row r="563" spans="1:29" ht="15" x14ac:dyDescent="0.25">
      <c r="A563" s="389" t="s">
        <v>5881</v>
      </c>
      <c r="B563" s="390"/>
      <c r="C563" s="386"/>
      <c r="D563" s="390"/>
      <c r="E563" s="390"/>
      <c r="F563" s="386">
        <v>61.313600000000001</v>
      </c>
      <c r="G563" s="391">
        <v>61.9634</v>
      </c>
      <c r="H563" s="391">
        <v>61.848599999999998</v>
      </c>
      <c r="I563" s="391">
        <v>61.702100000000002</v>
      </c>
      <c r="J563" s="391">
        <v>62.318100000000001</v>
      </c>
      <c r="K563" s="391">
        <v>62.1248</v>
      </c>
      <c r="L563" s="391">
        <v>62.637799999999999</v>
      </c>
      <c r="M563" s="391">
        <v>62.793199999999999</v>
      </c>
      <c r="N563" s="391">
        <v>63.582299999999996</v>
      </c>
      <c r="O563" s="386">
        <v>63.480899999999998</v>
      </c>
      <c r="P563" s="386" t="s">
        <v>44</v>
      </c>
      <c r="S563"/>
      <c r="T563"/>
      <c r="U563"/>
      <c r="V563"/>
      <c r="W563"/>
      <c r="X563"/>
      <c r="Y563"/>
      <c r="Z563"/>
      <c r="AA563"/>
      <c r="AB563"/>
      <c r="AC563"/>
    </row>
    <row r="564" spans="1:29" ht="15" x14ac:dyDescent="0.25">
      <c r="A564" s="389" t="s">
        <v>5882</v>
      </c>
      <c r="B564" s="390"/>
      <c r="C564" s="386"/>
      <c r="D564" s="390"/>
      <c r="E564" s="390"/>
      <c r="F564" s="386">
        <v>60.317999999999998</v>
      </c>
      <c r="G564" s="391">
        <v>60.9208</v>
      </c>
      <c r="H564" s="391">
        <v>60.833500000000001</v>
      </c>
      <c r="I564" s="391">
        <v>60.801200000000001</v>
      </c>
      <c r="J564" s="391">
        <v>61.4191</v>
      </c>
      <c r="K564" s="391">
        <v>61.339399999999998</v>
      </c>
      <c r="L564" s="391">
        <v>61.919600000000003</v>
      </c>
      <c r="M564" s="391">
        <v>62.008800000000001</v>
      </c>
      <c r="N564" s="391">
        <v>62.732399999999998</v>
      </c>
      <c r="O564" s="386">
        <v>62.791699999999999</v>
      </c>
      <c r="P564" s="386" t="s">
        <v>44</v>
      </c>
      <c r="S564"/>
      <c r="T564"/>
      <c r="U564"/>
      <c r="V564"/>
      <c r="W564"/>
      <c r="X564"/>
      <c r="Y564"/>
      <c r="Z564"/>
      <c r="AA564"/>
      <c r="AB564"/>
      <c r="AC564"/>
    </row>
    <row r="565" spans="1:29" ht="15" x14ac:dyDescent="0.25">
      <c r="A565" s="389" t="s">
        <v>5883</v>
      </c>
      <c r="B565" s="390"/>
      <c r="C565" s="386"/>
      <c r="D565" s="390"/>
      <c r="E565" s="390"/>
      <c r="F565" s="386">
        <v>74.1584</v>
      </c>
      <c r="G565" s="391">
        <v>74.818799999999996</v>
      </c>
      <c r="H565" s="391">
        <v>74.182500000000005</v>
      </c>
      <c r="I565" s="391">
        <v>72.611699999999999</v>
      </c>
      <c r="J565" s="391">
        <v>73.438900000000004</v>
      </c>
      <c r="K565" s="391">
        <v>71.602099999999993</v>
      </c>
      <c r="L565" s="391">
        <v>71.365300000000005</v>
      </c>
      <c r="M565" s="391">
        <v>72.391300000000001</v>
      </c>
      <c r="N565" s="391">
        <v>74.061499999999995</v>
      </c>
      <c r="O565" s="386">
        <v>72.100399999999993</v>
      </c>
      <c r="P565" s="386" t="s">
        <v>44</v>
      </c>
      <c r="S565"/>
      <c r="T565"/>
      <c r="U565"/>
      <c r="V565"/>
      <c r="W565"/>
      <c r="X565"/>
      <c r="Y565"/>
      <c r="Z565"/>
      <c r="AA565"/>
      <c r="AB565"/>
      <c r="AC565"/>
    </row>
    <row r="566" spans="1:29" ht="15" x14ac:dyDescent="0.25">
      <c r="A566" s="389" t="s">
        <v>5884</v>
      </c>
      <c r="B566" s="390"/>
      <c r="C566" s="386"/>
      <c r="D566" s="390"/>
      <c r="E566" s="390"/>
      <c r="F566" s="386">
        <v>57.3093</v>
      </c>
      <c r="G566" s="391">
        <v>57.467399999999998</v>
      </c>
      <c r="H566" s="391">
        <v>57.884700000000002</v>
      </c>
      <c r="I566" s="391">
        <v>57.978000000000002</v>
      </c>
      <c r="J566" s="391">
        <v>58.883299999999998</v>
      </c>
      <c r="K566" s="391">
        <v>58.678800000000003</v>
      </c>
      <c r="L566" s="391">
        <v>59.696300000000001</v>
      </c>
      <c r="M566" s="391">
        <v>59.804400000000001</v>
      </c>
      <c r="N566" s="391">
        <v>61.222099999999998</v>
      </c>
      <c r="O566" s="386">
        <v>60.919600000000003</v>
      </c>
      <c r="P566" s="386" t="s">
        <v>44</v>
      </c>
      <c r="S566"/>
      <c r="T566"/>
      <c r="U566"/>
      <c r="V566"/>
      <c r="W566"/>
      <c r="X566"/>
      <c r="Y566"/>
      <c r="Z566"/>
      <c r="AA566"/>
      <c r="AB566"/>
      <c r="AC566"/>
    </row>
    <row r="567" spans="1:29" ht="15" x14ac:dyDescent="0.25">
      <c r="A567" s="389" t="s">
        <v>5885</v>
      </c>
      <c r="B567" s="390"/>
      <c r="C567" s="386"/>
      <c r="D567" s="390"/>
      <c r="E567" s="390"/>
      <c r="F567" s="386">
        <v>56.552799999999998</v>
      </c>
      <c r="G567" s="391">
        <v>56.6798</v>
      </c>
      <c r="H567" s="391">
        <v>57.118400000000001</v>
      </c>
      <c r="I567" s="391">
        <v>57.209099999999999</v>
      </c>
      <c r="J567" s="391">
        <v>58.111800000000002</v>
      </c>
      <c r="K567" s="391">
        <v>57.906500000000001</v>
      </c>
      <c r="L567" s="391">
        <v>58.913200000000003</v>
      </c>
      <c r="M567" s="391">
        <v>59.010199999999998</v>
      </c>
      <c r="N567" s="391">
        <v>60.255600000000001</v>
      </c>
      <c r="O567" s="386">
        <v>60.136000000000003</v>
      </c>
      <c r="P567" s="386" t="s">
        <v>44</v>
      </c>
      <c r="S567"/>
      <c r="T567"/>
      <c r="U567"/>
      <c r="V567"/>
      <c r="W567"/>
      <c r="X567"/>
      <c r="Y567"/>
      <c r="Z567"/>
      <c r="AA567"/>
      <c r="AB567"/>
      <c r="AC567"/>
    </row>
    <row r="568" spans="1:29" ht="15" x14ac:dyDescent="0.25">
      <c r="A568" s="389" t="s">
        <v>5886</v>
      </c>
      <c r="B568" s="390"/>
      <c r="C568" s="386"/>
      <c r="D568" s="390"/>
      <c r="E568" s="390"/>
      <c r="F568" s="386">
        <v>77.6477</v>
      </c>
      <c r="G568" s="391">
        <v>78.155600000000007</v>
      </c>
      <c r="H568" s="391">
        <v>78.011099999999999</v>
      </c>
      <c r="I568" s="391">
        <v>78.155600000000007</v>
      </c>
      <c r="J568" s="391">
        <v>79.122200000000007</v>
      </c>
      <c r="K568" s="391">
        <v>78.955600000000004</v>
      </c>
      <c r="L568" s="391">
        <v>80.255600000000001</v>
      </c>
      <c r="M568" s="391">
        <v>80.666700000000006</v>
      </c>
      <c r="N568" s="391">
        <v>77.597099999999998</v>
      </c>
      <c r="O568" s="386">
        <v>77.149100000000004</v>
      </c>
      <c r="P568" s="386" t="s">
        <v>44</v>
      </c>
      <c r="S568"/>
      <c r="T568"/>
      <c r="U568"/>
      <c r="V568"/>
      <c r="W568"/>
      <c r="X568"/>
      <c r="Y568"/>
      <c r="Z568"/>
      <c r="AA568"/>
      <c r="AB568"/>
      <c r="AC568"/>
    </row>
    <row r="569" spans="1:29" ht="15" x14ac:dyDescent="0.25">
      <c r="A569" s="389" t="s">
        <v>5887</v>
      </c>
      <c r="B569" s="390"/>
      <c r="C569" s="386"/>
      <c r="D569" s="390"/>
      <c r="E569" s="390"/>
      <c r="F569" s="386">
        <v>62.112099999999998</v>
      </c>
      <c r="G569" s="391">
        <v>62.296999999999997</v>
      </c>
      <c r="H569" s="391">
        <v>62.767400000000002</v>
      </c>
      <c r="I569" s="391">
        <v>62.192100000000003</v>
      </c>
      <c r="J569" s="391">
        <v>62.389899999999997</v>
      </c>
      <c r="K569" s="391">
        <v>61.903799999999997</v>
      </c>
      <c r="L569" s="391">
        <v>61.870699999999999</v>
      </c>
      <c r="M569" s="391">
        <v>62.453299999999999</v>
      </c>
      <c r="N569" s="391">
        <v>63.055100000000003</v>
      </c>
      <c r="O569" s="386">
        <v>62.830599999999997</v>
      </c>
      <c r="P569" s="386" t="s">
        <v>44</v>
      </c>
      <c r="S569"/>
      <c r="T569"/>
      <c r="U569"/>
      <c r="V569"/>
      <c r="W569"/>
      <c r="X569"/>
      <c r="Y569"/>
      <c r="Z569"/>
      <c r="AA569"/>
      <c r="AB569"/>
      <c r="AC569"/>
    </row>
    <row r="570" spans="1:29" ht="15" x14ac:dyDescent="0.25">
      <c r="A570" s="389" t="s">
        <v>5888</v>
      </c>
      <c r="B570" s="390"/>
      <c r="C570" s="386"/>
      <c r="D570" s="390"/>
      <c r="E570" s="390"/>
      <c r="F570" s="386">
        <v>59.543599999999998</v>
      </c>
      <c r="G570" s="391">
        <v>59.442500000000003</v>
      </c>
      <c r="H570" s="391">
        <v>60.127499999999998</v>
      </c>
      <c r="I570" s="391">
        <v>60.164900000000003</v>
      </c>
      <c r="J570" s="391">
        <v>60.2301</v>
      </c>
      <c r="K570" s="391">
        <v>60.243899999999996</v>
      </c>
      <c r="L570" s="391">
        <v>60.363500000000002</v>
      </c>
      <c r="M570" s="391">
        <v>60.859299999999998</v>
      </c>
      <c r="N570" s="391">
        <v>61.259599999999999</v>
      </c>
      <c r="O570" s="386">
        <v>61.643799999999999</v>
      </c>
      <c r="P570" s="386" t="s">
        <v>44</v>
      </c>
      <c r="S570"/>
      <c r="T570"/>
      <c r="U570"/>
      <c r="V570"/>
      <c r="W570"/>
      <c r="X570"/>
      <c r="Y570"/>
      <c r="Z570"/>
      <c r="AA570"/>
      <c r="AB570"/>
      <c r="AC570"/>
    </row>
    <row r="571" spans="1:29" ht="15" x14ac:dyDescent="0.25">
      <c r="A571" s="389" t="s">
        <v>5889</v>
      </c>
      <c r="B571" s="390"/>
      <c r="C571" s="386"/>
      <c r="D571" s="390"/>
      <c r="E571" s="390"/>
      <c r="F571" s="386">
        <v>75.493700000000004</v>
      </c>
      <c r="G571" s="391">
        <v>76.0167</v>
      </c>
      <c r="H571" s="391">
        <v>75.088399999999993</v>
      </c>
      <c r="I571" s="391">
        <v>71.671499999999995</v>
      </c>
      <c r="J571" s="391">
        <v>72.880600000000001</v>
      </c>
      <c r="K571" s="391">
        <v>69.628</v>
      </c>
      <c r="L571" s="391">
        <v>68.955100000000002</v>
      </c>
      <c r="M571" s="391">
        <v>70.066900000000004</v>
      </c>
      <c r="N571" s="391">
        <v>71.749600000000001</v>
      </c>
      <c r="O571" s="386">
        <v>68.490200000000002</v>
      </c>
      <c r="P571" s="386" t="s">
        <v>44</v>
      </c>
      <c r="S571"/>
      <c r="T571"/>
      <c r="U571"/>
      <c r="V571"/>
      <c r="W571"/>
      <c r="X571"/>
      <c r="Y571"/>
      <c r="Z571"/>
      <c r="AA571"/>
      <c r="AB571"/>
      <c r="AC571"/>
    </row>
    <row r="572" spans="1:29" ht="15" x14ac:dyDescent="0.25">
      <c r="A572" s="389" t="s">
        <v>5890</v>
      </c>
      <c r="B572" s="390"/>
      <c r="C572" s="386"/>
      <c r="D572" s="390"/>
      <c r="E572" s="390"/>
      <c r="F572" s="386">
        <v>64.016400000000004</v>
      </c>
      <c r="G572" s="391">
        <v>64.530199999999994</v>
      </c>
      <c r="H572" s="391">
        <v>64.523700000000005</v>
      </c>
      <c r="I572" s="391">
        <v>64.711100000000002</v>
      </c>
      <c r="J572" s="391">
        <v>65.058899999999994</v>
      </c>
      <c r="K572" s="391">
        <v>65.328299999999999</v>
      </c>
      <c r="L572" s="391">
        <v>66.082400000000007</v>
      </c>
      <c r="M572" s="391">
        <v>66.0518</v>
      </c>
      <c r="N572" s="391">
        <v>66.841999999999999</v>
      </c>
      <c r="O572" s="386">
        <v>66.900099999999995</v>
      </c>
      <c r="P572" s="386" t="s">
        <v>44</v>
      </c>
      <c r="S572"/>
      <c r="T572"/>
      <c r="U572"/>
      <c r="V572"/>
      <c r="W572"/>
      <c r="X572"/>
      <c r="Y572"/>
      <c r="Z572"/>
      <c r="AA572"/>
      <c r="AB572"/>
      <c r="AC572"/>
    </row>
    <row r="573" spans="1:29" ht="15" x14ac:dyDescent="0.25">
      <c r="A573" s="389" t="s">
        <v>5891</v>
      </c>
      <c r="B573" s="390"/>
      <c r="C573" s="386"/>
      <c r="D573" s="390"/>
      <c r="E573" s="390"/>
      <c r="F573" s="386">
        <v>63.415799999999997</v>
      </c>
      <c r="G573" s="391">
        <v>63.928199999999997</v>
      </c>
      <c r="H573" s="391">
        <v>63.955599999999997</v>
      </c>
      <c r="I573" s="391">
        <v>64.1083</v>
      </c>
      <c r="J573" s="391">
        <v>64.460999999999999</v>
      </c>
      <c r="K573" s="391">
        <v>64.735299999999995</v>
      </c>
      <c r="L573" s="391">
        <v>65.462199999999996</v>
      </c>
      <c r="M573" s="391">
        <v>65.415000000000006</v>
      </c>
      <c r="N573" s="391">
        <v>66.201400000000007</v>
      </c>
      <c r="O573" s="386">
        <v>66.223200000000006</v>
      </c>
      <c r="P573" s="386" t="s">
        <v>44</v>
      </c>
      <c r="S573"/>
      <c r="T573"/>
      <c r="U573"/>
      <c r="V573"/>
      <c r="W573"/>
      <c r="X573"/>
      <c r="Y573"/>
      <c r="Z573"/>
      <c r="AA573"/>
      <c r="AB573"/>
      <c r="AC573"/>
    </row>
    <row r="574" spans="1:29" ht="15" x14ac:dyDescent="0.25">
      <c r="A574" s="389" t="s">
        <v>5892</v>
      </c>
      <c r="B574" s="390"/>
      <c r="C574" s="386"/>
      <c r="D574" s="390"/>
      <c r="E574" s="390"/>
      <c r="F574" s="386">
        <v>80.386600000000001</v>
      </c>
      <c r="G574" s="391">
        <v>80.941199999999995</v>
      </c>
      <c r="H574" s="391">
        <v>80.135599999999997</v>
      </c>
      <c r="I574" s="391">
        <v>81.134500000000003</v>
      </c>
      <c r="J574" s="391">
        <v>81.352900000000005</v>
      </c>
      <c r="K574" s="391">
        <v>81.618600000000001</v>
      </c>
      <c r="L574" s="391">
        <v>83.127099999999999</v>
      </c>
      <c r="M574" s="391">
        <v>83.403400000000005</v>
      </c>
      <c r="N574" s="391">
        <v>84.184899999999999</v>
      </c>
      <c r="O574" s="386">
        <v>85.2</v>
      </c>
      <c r="P574" s="386" t="s">
        <v>44</v>
      </c>
      <c r="S574"/>
      <c r="T574"/>
      <c r="U574"/>
      <c r="V574"/>
      <c r="W574"/>
      <c r="X574"/>
      <c r="Y574"/>
      <c r="Z574"/>
      <c r="AA574"/>
      <c r="AB574"/>
      <c r="AC574"/>
    </row>
    <row r="575" spans="1:29" ht="15" x14ac:dyDescent="0.25">
      <c r="A575" s="389" t="s">
        <v>5893</v>
      </c>
      <c r="B575" s="390"/>
      <c r="C575" s="386"/>
      <c r="D575" s="390"/>
      <c r="E575" s="390"/>
      <c r="F575" s="386">
        <v>61.070099999999996</v>
      </c>
      <c r="G575" s="391">
        <v>62.37</v>
      </c>
      <c r="H575" s="391">
        <v>61.094799999999999</v>
      </c>
      <c r="I575" s="391">
        <v>60.867400000000004</v>
      </c>
      <c r="J575" s="391">
        <v>61.276800000000001</v>
      </c>
      <c r="K575" s="391">
        <v>61.371899999999997</v>
      </c>
      <c r="L575" s="391">
        <v>61.958100000000002</v>
      </c>
      <c r="M575" s="391">
        <v>62</v>
      </c>
      <c r="N575" s="391">
        <v>62.892000000000003</v>
      </c>
      <c r="O575" s="386">
        <v>62.1648</v>
      </c>
      <c r="P575" s="386" t="s">
        <v>44</v>
      </c>
      <c r="S575"/>
      <c r="T575"/>
      <c r="U575"/>
      <c r="V575"/>
      <c r="W575"/>
      <c r="X575"/>
      <c r="Y575"/>
      <c r="Z575"/>
      <c r="AA575"/>
      <c r="AB575"/>
      <c r="AC575"/>
    </row>
    <row r="576" spans="1:29" ht="15" x14ac:dyDescent="0.25">
      <c r="A576" s="389" t="s">
        <v>5894</v>
      </c>
      <c r="B576" s="390"/>
      <c r="C576" s="386"/>
      <c r="D576" s="390"/>
      <c r="E576" s="390"/>
      <c r="F576" s="386">
        <v>60.201999999999998</v>
      </c>
      <c r="G576" s="391">
        <v>61.595599999999997</v>
      </c>
      <c r="H576" s="391">
        <v>60.201799999999999</v>
      </c>
      <c r="I576" s="391">
        <v>59.961100000000002</v>
      </c>
      <c r="J576" s="391">
        <v>60.407400000000003</v>
      </c>
      <c r="K576" s="391">
        <v>60.564999999999998</v>
      </c>
      <c r="L576" s="391">
        <v>61.161000000000001</v>
      </c>
      <c r="M576" s="391">
        <v>61.106400000000001</v>
      </c>
      <c r="N576" s="391">
        <v>61.848700000000001</v>
      </c>
      <c r="O576" s="386">
        <v>61.1374</v>
      </c>
      <c r="P576" s="386" t="s">
        <v>44</v>
      </c>
      <c r="S576"/>
      <c r="T576"/>
      <c r="U576"/>
      <c r="V576"/>
      <c r="W576"/>
      <c r="X576"/>
      <c r="Y576"/>
      <c r="Z576"/>
      <c r="AA576"/>
      <c r="AB576"/>
      <c r="AC576"/>
    </row>
    <row r="577" spans="1:29" ht="15" x14ac:dyDescent="0.25">
      <c r="A577" s="389" t="s">
        <v>5895</v>
      </c>
      <c r="B577" s="390"/>
      <c r="C577" s="386"/>
      <c r="D577" s="390"/>
      <c r="E577" s="390"/>
      <c r="F577" s="386">
        <v>70.368200000000002</v>
      </c>
      <c r="G577" s="391">
        <v>70.6965</v>
      </c>
      <c r="H577" s="391">
        <v>70.6965</v>
      </c>
      <c r="I577" s="391">
        <v>70.66</v>
      </c>
      <c r="J577" s="391">
        <v>70.7136</v>
      </c>
      <c r="K577" s="391">
        <v>70.09</v>
      </c>
      <c r="L577" s="391">
        <v>70.569999999999993</v>
      </c>
      <c r="M577" s="391">
        <v>71.655000000000001</v>
      </c>
      <c r="N577" s="391">
        <v>74.165000000000006</v>
      </c>
      <c r="O577" s="386">
        <v>73.265000000000001</v>
      </c>
      <c r="P577" s="386" t="s">
        <v>44</v>
      </c>
      <c r="S577"/>
      <c r="T577"/>
      <c r="U577"/>
      <c r="V577"/>
      <c r="W577"/>
      <c r="X577"/>
      <c r="Y577"/>
      <c r="Z577"/>
      <c r="AA577"/>
      <c r="AB577"/>
      <c r="AC577"/>
    </row>
    <row r="578" spans="1:29" ht="15" x14ac:dyDescent="0.25">
      <c r="A578" s="389" t="s">
        <v>5896</v>
      </c>
      <c r="B578" s="390"/>
      <c r="C578" s="386"/>
      <c r="D578" s="390"/>
      <c r="E578" s="390"/>
      <c r="F578" s="386">
        <v>60.903500000000001</v>
      </c>
      <c r="G578" s="391">
        <v>62.043399999999998</v>
      </c>
      <c r="H578" s="391">
        <v>61.642499999999998</v>
      </c>
      <c r="I578" s="391">
        <v>61.4908</v>
      </c>
      <c r="J578" s="391">
        <v>62.720599999999997</v>
      </c>
      <c r="K578" s="391">
        <v>62.197099999999999</v>
      </c>
      <c r="L578" s="391">
        <v>62.629800000000003</v>
      </c>
      <c r="M578" s="391">
        <v>62.637999999999998</v>
      </c>
      <c r="N578" s="391">
        <v>63.142600000000002</v>
      </c>
      <c r="O578" s="386">
        <v>63.552900000000001</v>
      </c>
      <c r="P578" s="386" t="s">
        <v>44</v>
      </c>
      <c r="S578"/>
      <c r="T578"/>
      <c r="U578"/>
      <c r="V578"/>
      <c r="W578"/>
      <c r="X578"/>
      <c r="Y578"/>
      <c r="Z578"/>
      <c r="AA578"/>
      <c r="AB578"/>
      <c r="AC578"/>
    </row>
    <row r="579" spans="1:29" ht="15" x14ac:dyDescent="0.25">
      <c r="A579" s="389" t="s">
        <v>5897</v>
      </c>
      <c r="B579" s="390"/>
      <c r="C579" s="386"/>
      <c r="D579" s="390"/>
      <c r="E579" s="390"/>
      <c r="F579" s="386">
        <v>60.715800000000002</v>
      </c>
      <c r="G579" s="391">
        <v>61.8307</v>
      </c>
      <c r="H579" s="391">
        <v>61.447499999999998</v>
      </c>
      <c r="I579" s="391">
        <v>61.224800000000002</v>
      </c>
      <c r="J579" s="391">
        <v>62.490400000000001</v>
      </c>
      <c r="K579" s="391">
        <v>61.926499999999997</v>
      </c>
      <c r="L579" s="391">
        <v>62.459099999999999</v>
      </c>
      <c r="M579" s="391">
        <v>62.411299999999997</v>
      </c>
      <c r="N579" s="391">
        <v>62.988999999999997</v>
      </c>
      <c r="O579" s="386">
        <v>63.406300000000002</v>
      </c>
      <c r="P579" s="386" t="s">
        <v>44</v>
      </c>
      <c r="S579"/>
      <c r="T579"/>
      <c r="U579"/>
      <c r="V579"/>
      <c r="W579"/>
      <c r="X579"/>
      <c r="Y579"/>
      <c r="Z579"/>
      <c r="AA579"/>
      <c r="AB579"/>
      <c r="AC579"/>
    </row>
    <row r="580" spans="1:29" ht="15" x14ac:dyDescent="0.25">
      <c r="A580" s="389" t="s">
        <v>5898</v>
      </c>
      <c r="B580" s="390"/>
      <c r="C580" s="386"/>
      <c r="D580" s="390"/>
      <c r="E580" s="390"/>
      <c r="F580" s="386">
        <v>65.959999999999994</v>
      </c>
      <c r="G580" s="391">
        <v>67.648399999999995</v>
      </c>
      <c r="H580" s="391">
        <v>66.903999999999996</v>
      </c>
      <c r="I580" s="391">
        <v>68.434100000000001</v>
      </c>
      <c r="J580" s="391">
        <v>68.881</v>
      </c>
      <c r="K580" s="391">
        <v>69.2791</v>
      </c>
      <c r="L580" s="391">
        <v>67.198400000000007</v>
      </c>
      <c r="M580" s="391">
        <v>68.617199999999997</v>
      </c>
      <c r="N580" s="391">
        <v>69.870099999999994</v>
      </c>
      <c r="O580" s="386">
        <v>69.974000000000004</v>
      </c>
      <c r="P580" s="386" t="s">
        <v>44</v>
      </c>
      <c r="S580"/>
      <c r="T580"/>
      <c r="U580"/>
      <c r="V580"/>
      <c r="W580"/>
      <c r="X580"/>
      <c r="Y580"/>
      <c r="Z580"/>
      <c r="AA580"/>
      <c r="AB580"/>
      <c r="AC580"/>
    </row>
    <row r="581" spans="1:29" ht="15" x14ac:dyDescent="0.25">
      <c r="A581" s="389" t="s">
        <v>1350</v>
      </c>
      <c r="B581" s="390"/>
      <c r="C581" s="386"/>
      <c r="D581" s="390"/>
      <c r="E581" s="390"/>
      <c r="F581" s="386">
        <v>71.692599999999999</v>
      </c>
      <c r="G581" s="391">
        <v>72.027699999999996</v>
      </c>
      <c r="H581" s="391">
        <v>72.706400000000002</v>
      </c>
      <c r="I581" s="391">
        <v>73.082800000000006</v>
      </c>
      <c r="J581" s="391">
        <v>74.704999999999998</v>
      </c>
      <c r="K581" s="391">
        <v>74.803799999999995</v>
      </c>
      <c r="L581" s="391">
        <v>74.496499999999997</v>
      </c>
      <c r="M581" s="391">
        <v>74.626099999999994</v>
      </c>
      <c r="N581" s="391">
        <v>77.05</v>
      </c>
      <c r="O581" s="386">
        <v>76.659499999999994</v>
      </c>
      <c r="P581" s="386" t="s">
        <v>44</v>
      </c>
      <c r="S581"/>
      <c r="T581"/>
      <c r="U581"/>
      <c r="V581"/>
      <c r="W581"/>
      <c r="X581"/>
      <c r="Y581"/>
      <c r="Z581"/>
      <c r="AA581"/>
      <c r="AB581"/>
      <c r="AC581"/>
    </row>
    <row r="582" spans="1:29" ht="15" x14ac:dyDescent="0.25">
      <c r="A582" s="389" t="s">
        <v>1351</v>
      </c>
      <c r="B582" s="390"/>
      <c r="C582" s="386"/>
      <c r="D582" s="390"/>
      <c r="E582" s="390"/>
      <c r="F582" s="386">
        <v>71.392300000000006</v>
      </c>
      <c r="G582" s="391">
        <v>71.718299999999999</v>
      </c>
      <c r="H582" s="391">
        <v>72.340699999999998</v>
      </c>
      <c r="I582" s="391">
        <v>72.701700000000002</v>
      </c>
      <c r="J582" s="391">
        <v>74.322500000000005</v>
      </c>
      <c r="K582" s="391">
        <v>74.348500000000001</v>
      </c>
      <c r="L582" s="391">
        <v>73.983400000000003</v>
      </c>
      <c r="M582" s="391">
        <v>74.078500000000005</v>
      </c>
      <c r="N582" s="391">
        <v>76.500200000000007</v>
      </c>
      <c r="O582" s="386">
        <v>76.242500000000007</v>
      </c>
      <c r="P582" s="386" t="s">
        <v>44</v>
      </c>
      <c r="S582"/>
      <c r="T582"/>
      <c r="U582"/>
      <c r="V582"/>
      <c r="W582"/>
      <c r="X582"/>
      <c r="Y582"/>
      <c r="Z582"/>
      <c r="AA582"/>
      <c r="AB582"/>
      <c r="AC582"/>
    </row>
    <row r="583" spans="1:29" ht="15" x14ac:dyDescent="0.25">
      <c r="A583" s="389" t="s">
        <v>1352</v>
      </c>
      <c r="B583" s="390"/>
      <c r="C583" s="386"/>
      <c r="D583" s="390"/>
      <c r="E583" s="390"/>
      <c r="F583" s="386">
        <v>73.768199999999993</v>
      </c>
      <c r="G583" s="391">
        <v>74.165099999999995</v>
      </c>
      <c r="H583" s="391">
        <v>75.2226</v>
      </c>
      <c r="I583" s="391">
        <v>75.715199999999996</v>
      </c>
      <c r="J583" s="391">
        <v>77.3553</v>
      </c>
      <c r="K583" s="391">
        <v>77.938599999999994</v>
      </c>
      <c r="L583" s="391">
        <v>78.040300000000002</v>
      </c>
      <c r="M583" s="391">
        <v>78.389399999999995</v>
      </c>
      <c r="N583" s="391">
        <v>80.706500000000005</v>
      </c>
      <c r="O583" s="386">
        <v>79.436199999999999</v>
      </c>
      <c r="P583" s="386" t="s">
        <v>44</v>
      </c>
      <c r="S583"/>
      <c r="T583"/>
      <c r="U583"/>
      <c r="V583"/>
      <c r="W583"/>
      <c r="X583"/>
      <c r="Y583"/>
      <c r="Z583"/>
      <c r="AA583"/>
      <c r="AB583"/>
      <c r="AC583"/>
    </row>
    <row r="584" spans="1:29" ht="15" x14ac:dyDescent="0.25">
      <c r="A584" s="389" t="s">
        <v>1353</v>
      </c>
      <c r="B584" s="390"/>
      <c r="C584" s="386"/>
      <c r="D584" s="390"/>
      <c r="E584" s="390"/>
      <c r="F584" s="386">
        <v>66.892099999999999</v>
      </c>
      <c r="G584" s="391">
        <v>66.661000000000001</v>
      </c>
      <c r="H584" s="391">
        <v>67.604600000000005</v>
      </c>
      <c r="I584" s="391">
        <v>67.621600000000001</v>
      </c>
      <c r="J584" s="391">
        <v>69.486400000000003</v>
      </c>
      <c r="K584" s="391">
        <v>69.310900000000004</v>
      </c>
      <c r="L584" s="391">
        <v>69.064599999999999</v>
      </c>
      <c r="M584" s="391">
        <v>69.488500000000002</v>
      </c>
      <c r="N584" s="391">
        <v>71.249899999999997</v>
      </c>
      <c r="O584" s="386">
        <v>70.921899999999994</v>
      </c>
      <c r="P584" s="386" t="s">
        <v>44</v>
      </c>
      <c r="S584"/>
      <c r="T584"/>
      <c r="U584"/>
      <c r="V584"/>
      <c r="W584"/>
      <c r="X584"/>
      <c r="Y584"/>
      <c r="Z584"/>
      <c r="AA584"/>
      <c r="AB584"/>
      <c r="AC584"/>
    </row>
    <row r="585" spans="1:29" ht="15" x14ac:dyDescent="0.25">
      <c r="A585" s="389" t="s">
        <v>1354</v>
      </c>
      <c r="B585" s="390"/>
      <c r="C585" s="386"/>
      <c r="D585" s="390"/>
      <c r="E585" s="390"/>
      <c r="F585" s="386">
        <v>66.187299999999993</v>
      </c>
      <c r="G585" s="391">
        <v>65.938100000000006</v>
      </c>
      <c r="H585" s="391">
        <v>66.771000000000001</v>
      </c>
      <c r="I585" s="391">
        <v>66.775899999999993</v>
      </c>
      <c r="J585" s="391">
        <v>68.610500000000002</v>
      </c>
      <c r="K585" s="391">
        <v>68.294700000000006</v>
      </c>
      <c r="L585" s="391">
        <v>67.957999999999998</v>
      </c>
      <c r="M585" s="391">
        <v>68.390900000000002</v>
      </c>
      <c r="N585" s="391">
        <v>70.109499999999997</v>
      </c>
      <c r="O585" s="386">
        <v>69.880300000000005</v>
      </c>
      <c r="P585" s="386" t="s">
        <v>44</v>
      </c>
      <c r="S585"/>
      <c r="T585"/>
      <c r="U585"/>
      <c r="V585"/>
      <c r="W585"/>
      <c r="X585"/>
      <c r="Y585"/>
      <c r="Z585"/>
      <c r="AA585"/>
      <c r="AB585"/>
      <c r="AC585"/>
    </row>
    <row r="586" spans="1:29" ht="15" x14ac:dyDescent="0.25">
      <c r="A586" s="389" t="s">
        <v>1355</v>
      </c>
      <c r="B586" s="390"/>
      <c r="C586" s="386"/>
      <c r="D586" s="390"/>
      <c r="E586" s="390"/>
      <c r="F586" s="386">
        <v>71.944400000000002</v>
      </c>
      <c r="G586" s="391">
        <v>71.903300000000002</v>
      </c>
      <c r="H586" s="391">
        <v>73.5518</v>
      </c>
      <c r="I586" s="391">
        <v>73.779799999999994</v>
      </c>
      <c r="J586" s="391">
        <v>75.781099999999995</v>
      </c>
      <c r="K586" s="391">
        <v>76.591499999999996</v>
      </c>
      <c r="L586" s="391">
        <v>76.991200000000006</v>
      </c>
      <c r="M586" s="391">
        <v>77.346900000000005</v>
      </c>
      <c r="N586" s="391">
        <v>79.398200000000003</v>
      </c>
      <c r="O586" s="386">
        <v>78.478300000000004</v>
      </c>
      <c r="P586" s="386" t="s">
        <v>44</v>
      </c>
      <c r="S586"/>
      <c r="T586"/>
      <c r="U586"/>
      <c r="V586"/>
      <c r="W586"/>
      <c r="X586"/>
      <c r="Y586"/>
      <c r="Z586"/>
      <c r="AA586"/>
      <c r="AB586"/>
      <c r="AC586"/>
    </row>
    <row r="587" spans="1:29" ht="15" x14ac:dyDescent="0.25">
      <c r="A587" s="389" t="s">
        <v>1356</v>
      </c>
      <c r="B587" s="390"/>
      <c r="C587" s="386"/>
      <c r="D587" s="390"/>
      <c r="E587" s="390"/>
      <c r="F587" s="386">
        <v>62.616599999999998</v>
      </c>
      <c r="G587" s="391">
        <v>62.8322</v>
      </c>
      <c r="H587" s="391">
        <v>63.152000000000001</v>
      </c>
      <c r="I587" s="391">
        <v>64.877300000000005</v>
      </c>
      <c r="J587" s="391">
        <v>66.824100000000001</v>
      </c>
      <c r="K587" s="391">
        <v>66.495099999999994</v>
      </c>
      <c r="L587" s="391">
        <v>66.488600000000005</v>
      </c>
      <c r="M587" s="391">
        <v>64.742099999999994</v>
      </c>
      <c r="N587" s="391">
        <v>65.627499999999998</v>
      </c>
      <c r="O587" s="386">
        <v>65.898700000000005</v>
      </c>
      <c r="P587" s="386" t="s">
        <v>44</v>
      </c>
      <c r="S587"/>
      <c r="T587"/>
      <c r="U587"/>
      <c r="V587"/>
      <c r="W587"/>
      <c r="X587"/>
      <c r="Y587"/>
      <c r="Z587"/>
      <c r="AA587"/>
      <c r="AB587"/>
      <c r="AC587"/>
    </row>
    <row r="588" spans="1:29" ht="15" x14ac:dyDescent="0.25">
      <c r="A588" s="389" t="s">
        <v>1357</v>
      </c>
      <c r="B588" s="390"/>
      <c r="C588" s="386"/>
      <c r="D588" s="390"/>
      <c r="E588" s="390"/>
      <c r="F588" s="386">
        <v>62.112499999999997</v>
      </c>
      <c r="G588" s="391">
        <v>62.335599999999999</v>
      </c>
      <c r="H588" s="391">
        <v>62.4878</v>
      </c>
      <c r="I588" s="391">
        <v>64.225700000000003</v>
      </c>
      <c r="J588" s="391">
        <v>66.157399999999996</v>
      </c>
      <c r="K588" s="391">
        <v>65.849500000000006</v>
      </c>
      <c r="L588" s="391">
        <v>65.674700000000001</v>
      </c>
      <c r="M588" s="391">
        <v>63.9133</v>
      </c>
      <c r="N588" s="391">
        <v>64.718800000000002</v>
      </c>
      <c r="O588" s="386">
        <v>64.864599999999996</v>
      </c>
      <c r="P588" s="386" t="s">
        <v>44</v>
      </c>
      <c r="S588"/>
      <c r="T588"/>
      <c r="U588"/>
      <c r="V588"/>
      <c r="W588"/>
      <c r="X588"/>
      <c r="Y588"/>
      <c r="Z588"/>
      <c r="AA588"/>
      <c r="AB588"/>
      <c r="AC588"/>
    </row>
    <row r="589" spans="1:29" ht="15" x14ac:dyDescent="0.25">
      <c r="A589" s="389" t="s">
        <v>1358</v>
      </c>
      <c r="B589" s="390"/>
      <c r="C589" s="386"/>
      <c r="D589" s="390"/>
      <c r="E589" s="390"/>
      <c r="F589" s="386">
        <v>70.942899999999995</v>
      </c>
      <c r="G589" s="391">
        <v>70.805599999999998</v>
      </c>
      <c r="H589" s="391">
        <v>73.777799999999999</v>
      </c>
      <c r="I589" s="391">
        <v>75.138900000000007</v>
      </c>
      <c r="J589" s="391">
        <v>77.527799999999999</v>
      </c>
      <c r="K589" s="391">
        <v>76.861099999999993</v>
      </c>
      <c r="L589" s="391">
        <v>79.555599999999998</v>
      </c>
      <c r="M589" s="391">
        <v>77.75</v>
      </c>
      <c r="N589" s="391">
        <v>80.166700000000006</v>
      </c>
      <c r="O589" s="386">
        <v>82.444400000000002</v>
      </c>
      <c r="P589" s="386" t="s">
        <v>44</v>
      </c>
      <c r="S589"/>
      <c r="T589"/>
      <c r="U589"/>
      <c r="V589"/>
      <c r="W589"/>
      <c r="X589"/>
      <c r="Y589"/>
      <c r="Z589"/>
      <c r="AA589"/>
      <c r="AB589"/>
      <c r="AC589"/>
    </row>
    <row r="590" spans="1:29" ht="15" x14ac:dyDescent="0.25">
      <c r="A590" s="389" t="s">
        <v>1359</v>
      </c>
      <c r="B590" s="390"/>
      <c r="C590" s="386"/>
      <c r="D590" s="390"/>
      <c r="E590" s="390"/>
      <c r="F590" s="386">
        <v>82.831299999999999</v>
      </c>
      <c r="G590" s="391">
        <v>83.478999999999999</v>
      </c>
      <c r="H590" s="391">
        <v>83.983900000000006</v>
      </c>
      <c r="I590" s="391">
        <v>84.712999999999994</v>
      </c>
      <c r="J590" s="391">
        <v>85.7654</v>
      </c>
      <c r="K590" s="391">
        <v>86.011499999999998</v>
      </c>
      <c r="L590" s="391">
        <v>85.514399999999995</v>
      </c>
      <c r="M590" s="391">
        <v>85.557400000000001</v>
      </c>
      <c r="N590" s="391">
        <v>87.667000000000002</v>
      </c>
      <c r="O590" s="386">
        <v>86.9345</v>
      </c>
      <c r="P590" s="386" t="s">
        <v>44</v>
      </c>
      <c r="S590"/>
      <c r="T590"/>
      <c r="U590"/>
      <c r="V590"/>
      <c r="W590"/>
      <c r="X590"/>
      <c r="Y590"/>
      <c r="Z590"/>
      <c r="AA590"/>
      <c r="AB590"/>
      <c r="AC590"/>
    </row>
    <row r="591" spans="1:29" ht="15" x14ac:dyDescent="0.25">
      <c r="A591" s="389" t="s">
        <v>1360</v>
      </c>
      <c r="B591" s="390"/>
      <c r="C591" s="386"/>
      <c r="D591" s="390"/>
      <c r="E591" s="390"/>
      <c r="F591" s="386">
        <v>83.944299999999998</v>
      </c>
      <c r="G591" s="391">
        <v>84.626099999999994</v>
      </c>
      <c r="H591" s="391">
        <v>85.110600000000005</v>
      </c>
      <c r="I591" s="391">
        <v>85.8536</v>
      </c>
      <c r="J591" s="391">
        <v>86.860200000000006</v>
      </c>
      <c r="K591" s="391">
        <v>87.108800000000002</v>
      </c>
      <c r="L591" s="391">
        <v>86.544600000000003</v>
      </c>
      <c r="M591" s="391">
        <v>86.548199999999994</v>
      </c>
      <c r="N591" s="391">
        <v>88.527000000000001</v>
      </c>
      <c r="O591" s="386">
        <v>88.029499999999999</v>
      </c>
      <c r="P591" s="386" t="s">
        <v>44</v>
      </c>
      <c r="S591"/>
      <c r="T591"/>
      <c r="U591"/>
      <c r="V591"/>
      <c r="W591"/>
      <c r="X591"/>
      <c r="Y591"/>
      <c r="Z591"/>
      <c r="AA591"/>
      <c r="AB591"/>
      <c r="AC591"/>
    </row>
    <row r="592" spans="1:29" ht="15" x14ac:dyDescent="0.25">
      <c r="A592" s="389" t="s">
        <v>1361</v>
      </c>
      <c r="B592" s="390"/>
      <c r="C592" s="386"/>
      <c r="D592" s="390"/>
      <c r="E592" s="390"/>
      <c r="F592" s="386">
        <v>76.928600000000003</v>
      </c>
      <c r="G592" s="391">
        <v>77.448800000000006</v>
      </c>
      <c r="H592" s="391">
        <v>78.072299999999998</v>
      </c>
      <c r="I592" s="391">
        <v>78.7273</v>
      </c>
      <c r="J592" s="391">
        <v>79.936800000000005</v>
      </c>
      <c r="K592" s="391">
        <v>80.224100000000007</v>
      </c>
      <c r="L592" s="391">
        <v>80.056700000000006</v>
      </c>
      <c r="M592" s="391">
        <v>80.374200000000002</v>
      </c>
      <c r="N592" s="391">
        <v>83.138400000000004</v>
      </c>
      <c r="O592" s="386">
        <v>81.227599999999995</v>
      </c>
      <c r="P592" s="386" t="s">
        <v>44</v>
      </c>
      <c r="S592"/>
      <c r="T592"/>
      <c r="U592"/>
      <c r="V592"/>
      <c r="W592"/>
      <c r="X592"/>
      <c r="Y592"/>
      <c r="Z592"/>
      <c r="AA592"/>
      <c r="AB592"/>
      <c r="AC592"/>
    </row>
    <row r="593" spans="1:29" ht="15" x14ac:dyDescent="0.25">
      <c r="A593" s="389" t="s">
        <v>1362</v>
      </c>
      <c r="B593" s="390"/>
      <c r="C593" s="386"/>
      <c r="D593" s="390"/>
      <c r="E593" s="390"/>
      <c r="F593" s="386">
        <v>63.079500000000003</v>
      </c>
      <c r="G593" s="391">
        <v>64.061300000000003</v>
      </c>
      <c r="H593" s="391">
        <v>64.611699999999999</v>
      </c>
      <c r="I593" s="391">
        <v>64.726100000000002</v>
      </c>
      <c r="J593" s="391">
        <v>66.843000000000004</v>
      </c>
      <c r="K593" s="391">
        <v>67.403400000000005</v>
      </c>
      <c r="L593" s="391">
        <v>67.321299999999994</v>
      </c>
      <c r="M593" s="391">
        <v>67.652699999999996</v>
      </c>
      <c r="N593" s="391">
        <v>70.439800000000005</v>
      </c>
      <c r="O593" s="386">
        <v>70.66</v>
      </c>
      <c r="P593" s="386" t="s">
        <v>44</v>
      </c>
      <c r="S593"/>
      <c r="T593"/>
      <c r="U593"/>
      <c r="V593"/>
      <c r="W593"/>
      <c r="X593"/>
      <c r="Y593"/>
      <c r="Z593"/>
      <c r="AA593"/>
      <c r="AB593"/>
      <c r="AC593"/>
    </row>
    <row r="594" spans="1:29" ht="15" x14ac:dyDescent="0.25">
      <c r="A594" s="389" t="s">
        <v>1363</v>
      </c>
      <c r="B594" s="390"/>
      <c r="C594" s="386"/>
      <c r="D594" s="390"/>
      <c r="E594" s="390"/>
      <c r="F594" s="386">
        <v>62.492699999999999</v>
      </c>
      <c r="G594" s="391">
        <v>63.445399999999999</v>
      </c>
      <c r="H594" s="391">
        <v>64.033900000000003</v>
      </c>
      <c r="I594" s="391">
        <v>64.079300000000003</v>
      </c>
      <c r="J594" s="391">
        <v>66.211399999999998</v>
      </c>
      <c r="K594" s="391">
        <v>66.709699999999998</v>
      </c>
      <c r="L594" s="391">
        <v>66.662199999999999</v>
      </c>
      <c r="M594" s="391">
        <v>66.946799999999996</v>
      </c>
      <c r="N594" s="391">
        <v>69.919600000000003</v>
      </c>
      <c r="O594" s="386">
        <v>70.246399999999994</v>
      </c>
      <c r="P594" s="386" t="s">
        <v>44</v>
      </c>
      <c r="S594"/>
      <c r="T594"/>
      <c r="U594"/>
      <c r="V594"/>
      <c r="W594"/>
      <c r="X594"/>
      <c r="Y594"/>
      <c r="Z594"/>
      <c r="AA594"/>
      <c r="AB594"/>
      <c r="AC594"/>
    </row>
    <row r="595" spans="1:29" ht="15" x14ac:dyDescent="0.25">
      <c r="A595" s="389" t="s">
        <v>1364</v>
      </c>
      <c r="B595" s="390"/>
      <c r="C595" s="386"/>
      <c r="D595" s="390"/>
      <c r="E595" s="390"/>
      <c r="F595" s="386">
        <v>68.8827</v>
      </c>
      <c r="G595" s="391">
        <v>70.138900000000007</v>
      </c>
      <c r="H595" s="391">
        <v>70.482799999999997</v>
      </c>
      <c r="I595" s="391">
        <v>71.111099999999993</v>
      </c>
      <c r="J595" s="391">
        <v>73.134100000000004</v>
      </c>
      <c r="K595" s="391">
        <v>74.2667</v>
      </c>
      <c r="L595" s="391">
        <v>73.893900000000002</v>
      </c>
      <c r="M595" s="391">
        <v>74.736000000000004</v>
      </c>
      <c r="N595" s="391">
        <v>74.911799999999999</v>
      </c>
      <c r="O595" s="386">
        <v>74.189800000000005</v>
      </c>
      <c r="P595" s="386" t="s">
        <v>44</v>
      </c>
      <c r="S595"/>
      <c r="T595"/>
      <c r="U595"/>
      <c r="V595"/>
      <c r="W595"/>
      <c r="X595"/>
      <c r="Y595"/>
      <c r="Z595"/>
      <c r="AA595"/>
      <c r="AB595"/>
      <c r="AC595"/>
    </row>
    <row r="596" spans="1:29" ht="15" x14ac:dyDescent="0.25">
      <c r="A596" s="389" t="s">
        <v>1365</v>
      </c>
      <c r="B596" s="390"/>
      <c r="C596" s="386"/>
      <c r="D596" s="390"/>
      <c r="E596" s="390"/>
      <c r="F596" s="386">
        <v>66.520300000000006</v>
      </c>
      <c r="G596" s="391">
        <v>66.285399999999996</v>
      </c>
      <c r="H596" s="391">
        <v>65.863699999999994</v>
      </c>
      <c r="I596" s="391">
        <v>65.135800000000003</v>
      </c>
      <c r="J596" s="391">
        <v>65.624799999999993</v>
      </c>
      <c r="K596" s="391">
        <v>65.436999999999998</v>
      </c>
      <c r="L596" s="391">
        <v>66.2517</v>
      </c>
      <c r="M596" s="391">
        <v>66.629000000000005</v>
      </c>
      <c r="N596" s="391">
        <v>67.177199999999999</v>
      </c>
      <c r="O596" s="386">
        <v>68.486599999999996</v>
      </c>
      <c r="P596" s="386" t="s">
        <v>44</v>
      </c>
      <c r="S596"/>
      <c r="T596"/>
      <c r="U596"/>
      <c r="V596"/>
      <c r="W596"/>
      <c r="X596"/>
      <c r="Y596"/>
      <c r="Z596"/>
      <c r="AA596"/>
      <c r="AB596"/>
      <c r="AC596"/>
    </row>
    <row r="597" spans="1:29" ht="15" x14ac:dyDescent="0.25">
      <c r="A597" s="389" t="s">
        <v>1366</v>
      </c>
      <c r="B597" s="390"/>
      <c r="C597" s="386"/>
      <c r="D597" s="390"/>
      <c r="E597" s="390"/>
      <c r="F597" s="386">
        <v>65.995999999999995</v>
      </c>
      <c r="G597" s="391">
        <v>65.777299999999997</v>
      </c>
      <c r="H597" s="391">
        <v>65.314800000000005</v>
      </c>
      <c r="I597" s="391">
        <v>64.599999999999994</v>
      </c>
      <c r="J597" s="391">
        <v>65.061499999999995</v>
      </c>
      <c r="K597" s="391">
        <v>64.874799999999993</v>
      </c>
      <c r="L597" s="391">
        <v>65.659300000000002</v>
      </c>
      <c r="M597" s="391">
        <v>66.0304</v>
      </c>
      <c r="N597" s="391">
        <v>66.565100000000001</v>
      </c>
      <c r="O597" s="386">
        <v>67.968299999999999</v>
      </c>
      <c r="P597" s="386" t="s">
        <v>44</v>
      </c>
      <c r="S597"/>
      <c r="T597"/>
      <c r="U597"/>
      <c r="V597"/>
      <c r="W597"/>
      <c r="X597"/>
      <c r="Y597"/>
      <c r="Z597"/>
      <c r="AA597"/>
      <c r="AB597"/>
      <c r="AC597"/>
    </row>
    <row r="598" spans="1:29" ht="15" x14ac:dyDescent="0.25">
      <c r="A598" s="389" t="s">
        <v>1367</v>
      </c>
      <c r="B598" s="390"/>
      <c r="C598" s="386"/>
      <c r="D598" s="390"/>
      <c r="E598" s="390"/>
      <c r="F598" s="386">
        <v>75.0702</v>
      </c>
      <c r="G598" s="391">
        <v>74.684700000000007</v>
      </c>
      <c r="H598" s="391">
        <v>75.035200000000003</v>
      </c>
      <c r="I598" s="391">
        <v>74.010999999999996</v>
      </c>
      <c r="J598" s="391">
        <v>74.983400000000003</v>
      </c>
      <c r="K598" s="391">
        <v>74.873800000000003</v>
      </c>
      <c r="L598" s="391">
        <v>76.031000000000006</v>
      </c>
      <c r="M598" s="391">
        <v>76.567999999999998</v>
      </c>
      <c r="N598" s="391">
        <v>77.3523</v>
      </c>
      <c r="O598" s="386">
        <v>76.742500000000007</v>
      </c>
      <c r="P598" s="386" t="s">
        <v>44</v>
      </c>
      <c r="S598"/>
      <c r="T598"/>
      <c r="U598"/>
      <c r="V598"/>
      <c r="W598"/>
      <c r="X598"/>
      <c r="Y598"/>
      <c r="Z598"/>
      <c r="AA598"/>
      <c r="AB598"/>
      <c r="AC598"/>
    </row>
    <row r="599" spans="1:29" ht="15" x14ac:dyDescent="0.25">
      <c r="A599" s="389" t="s">
        <v>1368</v>
      </c>
      <c r="B599" s="390"/>
      <c r="C599" s="386"/>
      <c r="D599" s="390"/>
      <c r="E599" s="390"/>
      <c r="F599" s="386">
        <v>68.658500000000004</v>
      </c>
      <c r="G599" s="391">
        <v>68.049000000000007</v>
      </c>
      <c r="H599" s="391">
        <v>68.359399999999994</v>
      </c>
      <c r="I599" s="391">
        <v>66.780500000000004</v>
      </c>
      <c r="J599" s="391">
        <v>67.379000000000005</v>
      </c>
      <c r="K599" s="391">
        <v>67.748199999999997</v>
      </c>
      <c r="L599" s="391">
        <v>68.146000000000001</v>
      </c>
      <c r="M599" s="391">
        <v>68</v>
      </c>
      <c r="N599" s="391">
        <v>68.287499999999994</v>
      </c>
      <c r="O599" s="386">
        <v>68.154799999999994</v>
      </c>
      <c r="P599" s="386" t="s">
        <v>44</v>
      </c>
      <c r="S599"/>
      <c r="T599"/>
      <c r="U599"/>
      <c r="V599"/>
      <c r="W599"/>
      <c r="X599"/>
      <c r="Y599"/>
      <c r="Z599"/>
      <c r="AA599"/>
      <c r="AB599"/>
      <c r="AC599"/>
    </row>
    <row r="600" spans="1:29" ht="15" x14ac:dyDescent="0.25">
      <c r="A600" s="389" t="s">
        <v>1369</v>
      </c>
      <c r="B600" s="390"/>
      <c r="C600" s="386"/>
      <c r="D600" s="390"/>
      <c r="E600" s="390"/>
      <c r="F600" s="386">
        <v>64.228999999999999</v>
      </c>
      <c r="G600" s="391">
        <v>64.068700000000007</v>
      </c>
      <c r="H600" s="391">
        <v>64.381699999999995</v>
      </c>
      <c r="I600" s="391">
        <v>64.026700000000005</v>
      </c>
      <c r="J600" s="391">
        <v>64.923699999999997</v>
      </c>
      <c r="K600" s="391">
        <v>65.3065</v>
      </c>
      <c r="L600" s="391">
        <v>65.114500000000007</v>
      </c>
      <c r="M600" s="391">
        <v>65.225200000000001</v>
      </c>
      <c r="N600" s="391">
        <v>65.346199999999996</v>
      </c>
      <c r="O600" s="386">
        <v>65.703800000000001</v>
      </c>
      <c r="P600" s="386" t="s">
        <v>44</v>
      </c>
      <c r="S600"/>
      <c r="T600"/>
      <c r="U600"/>
      <c r="V600"/>
      <c r="W600"/>
      <c r="X600"/>
      <c r="Y600"/>
      <c r="Z600"/>
      <c r="AA600"/>
      <c r="AB600"/>
      <c r="AC600"/>
    </row>
    <row r="601" spans="1:29" ht="15" x14ac:dyDescent="0.25">
      <c r="A601" s="389" t="s">
        <v>1370</v>
      </c>
      <c r="B601" s="390"/>
      <c r="C601" s="386"/>
      <c r="D601" s="390"/>
      <c r="E601" s="390"/>
      <c r="F601" s="386">
        <v>76.5</v>
      </c>
      <c r="G601" s="391">
        <v>75.191800000000001</v>
      </c>
      <c r="H601" s="391">
        <v>75.448999999999998</v>
      </c>
      <c r="I601" s="391">
        <v>71.6554</v>
      </c>
      <c r="J601" s="391">
        <v>71.755099999999999</v>
      </c>
      <c r="K601" s="391">
        <v>72.054100000000005</v>
      </c>
      <c r="L601" s="391">
        <v>73.476500000000001</v>
      </c>
      <c r="M601" s="391">
        <v>72.912199999999999</v>
      </c>
      <c r="N601" s="391">
        <v>73.489800000000002</v>
      </c>
      <c r="O601" s="386">
        <v>72.489800000000002</v>
      </c>
      <c r="P601" s="386" t="s">
        <v>44</v>
      </c>
      <c r="S601"/>
      <c r="T601"/>
      <c r="U601"/>
      <c r="V601"/>
      <c r="W601"/>
      <c r="X601"/>
      <c r="Y601"/>
      <c r="Z601"/>
      <c r="AA601"/>
      <c r="AB601"/>
      <c r="AC601"/>
    </row>
    <row r="602" spans="1:29" ht="15" x14ac:dyDescent="0.25">
      <c r="A602" s="389" t="s">
        <v>1371</v>
      </c>
      <c r="B602" s="390"/>
      <c r="C602" s="386"/>
      <c r="D602" s="390"/>
      <c r="E602" s="390"/>
      <c r="F602" s="386">
        <v>54.9726</v>
      </c>
      <c r="G602" s="391">
        <v>54.324100000000001</v>
      </c>
      <c r="H602" s="391">
        <v>54.441800000000001</v>
      </c>
      <c r="I602" s="391">
        <v>54.381599999999999</v>
      </c>
      <c r="J602" s="391">
        <v>54.860799999999998</v>
      </c>
      <c r="K602" s="391">
        <v>54.854599999999998</v>
      </c>
      <c r="L602" s="391">
        <v>56.023499999999999</v>
      </c>
      <c r="M602" s="391">
        <v>56.543999999999997</v>
      </c>
      <c r="N602" s="391">
        <v>56.712299999999999</v>
      </c>
      <c r="O602" s="386">
        <v>59.445700000000002</v>
      </c>
      <c r="P602" s="386" t="s">
        <v>44</v>
      </c>
      <c r="S602"/>
      <c r="T602"/>
      <c r="U602"/>
      <c r="V602"/>
      <c r="W602"/>
      <c r="X602"/>
      <c r="Y602"/>
      <c r="Z602"/>
      <c r="AA602"/>
      <c r="AB602"/>
      <c r="AC602"/>
    </row>
    <row r="603" spans="1:29" ht="15" x14ac:dyDescent="0.25">
      <c r="A603" s="389" t="s">
        <v>1372</v>
      </c>
      <c r="B603" s="390"/>
      <c r="C603" s="386"/>
      <c r="D603" s="390"/>
      <c r="E603" s="390"/>
      <c r="F603" s="386">
        <v>49.002699999999997</v>
      </c>
      <c r="G603" s="391">
        <v>48.2849</v>
      </c>
      <c r="H603" s="391">
        <v>48.088200000000001</v>
      </c>
      <c r="I603" s="391">
        <v>48.015999999999998</v>
      </c>
      <c r="J603" s="391">
        <v>48.496000000000002</v>
      </c>
      <c r="K603" s="391">
        <v>48.5745</v>
      </c>
      <c r="L603" s="391">
        <v>49.207999999999998</v>
      </c>
      <c r="M603" s="391">
        <v>49.928199999999997</v>
      </c>
      <c r="N603" s="391">
        <v>50.079799999999999</v>
      </c>
      <c r="O603" s="386">
        <v>50.3491</v>
      </c>
      <c r="P603" s="386" t="s">
        <v>44</v>
      </c>
      <c r="S603"/>
      <c r="T603"/>
      <c r="U603"/>
      <c r="V603"/>
      <c r="W603"/>
      <c r="X603"/>
      <c r="Y603"/>
      <c r="Z603"/>
      <c r="AA603"/>
      <c r="AB603"/>
      <c r="AC603"/>
    </row>
    <row r="604" spans="1:29" ht="15" x14ac:dyDescent="0.25">
      <c r="A604" s="389" t="s">
        <v>1373</v>
      </c>
      <c r="B604" s="390"/>
      <c r="C604" s="386"/>
      <c r="D604" s="390"/>
      <c r="E604" s="390"/>
      <c r="F604" s="386">
        <v>71.433800000000005</v>
      </c>
      <c r="G604" s="391">
        <v>71.089600000000004</v>
      </c>
      <c r="H604" s="391">
        <v>72.308300000000003</v>
      </c>
      <c r="I604" s="391">
        <v>71.759100000000004</v>
      </c>
      <c r="J604" s="391">
        <v>72.540700000000001</v>
      </c>
      <c r="K604" s="391">
        <v>72.608999999999995</v>
      </c>
      <c r="L604" s="391">
        <v>74.816199999999995</v>
      </c>
      <c r="M604" s="391">
        <v>74.970399999999998</v>
      </c>
      <c r="N604" s="391">
        <v>75.185199999999995</v>
      </c>
      <c r="O604" s="386">
        <v>74.395300000000006</v>
      </c>
      <c r="P604" s="386" t="s">
        <v>44</v>
      </c>
      <c r="S604"/>
      <c r="T604"/>
      <c r="U604"/>
      <c r="V604"/>
      <c r="W604"/>
      <c r="X604"/>
      <c r="Y604"/>
      <c r="Z604"/>
      <c r="AA604"/>
      <c r="AB604"/>
      <c r="AC604"/>
    </row>
    <row r="605" spans="1:29" ht="15" x14ac:dyDescent="0.25">
      <c r="A605" s="389" t="s">
        <v>1374</v>
      </c>
      <c r="B605" s="390"/>
      <c r="C605" s="386"/>
      <c r="D605" s="390"/>
      <c r="E605" s="390"/>
      <c r="F605" s="386">
        <v>62.151800000000001</v>
      </c>
      <c r="G605" s="391">
        <v>62.138500000000001</v>
      </c>
      <c r="H605" s="391">
        <v>60.950600000000001</v>
      </c>
      <c r="I605" s="391">
        <v>60.762999999999998</v>
      </c>
      <c r="J605" s="391">
        <v>60.532800000000002</v>
      </c>
      <c r="K605" s="391">
        <v>60.7652</v>
      </c>
      <c r="L605" s="391">
        <v>60.700699999999998</v>
      </c>
      <c r="M605" s="391">
        <v>61.130600000000001</v>
      </c>
      <c r="N605" s="391">
        <v>61.57</v>
      </c>
      <c r="O605" s="386">
        <v>62.5334</v>
      </c>
      <c r="P605" s="386" t="s">
        <v>44</v>
      </c>
      <c r="S605"/>
      <c r="T605"/>
      <c r="U605"/>
      <c r="V605"/>
      <c r="W605"/>
      <c r="X605"/>
      <c r="Y605"/>
      <c r="Z605"/>
      <c r="AA605"/>
      <c r="AB605"/>
      <c r="AC605"/>
    </row>
    <row r="606" spans="1:29" ht="15" x14ac:dyDescent="0.25">
      <c r="A606" s="389" t="s">
        <v>1375</v>
      </c>
      <c r="B606" s="390"/>
      <c r="C606" s="386"/>
      <c r="D606" s="390"/>
      <c r="E606" s="390"/>
      <c r="F606" s="386">
        <v>61.063400000000001</v>
      </c>
      <c r="G606" s="391">
        <v>60.929900000000004</v>
      </c>
      <c r="H606" s="391">
        <v>59.870199999999997</v>
      </c>
      <c r="I606" s="391">
        <v>59.5762</v>
      </c>
      <c r="J606" s="391">
        <v>59.293700000000001</v>
      </c>
      <c r="K606" s="391">
        <v>59.558900000000001</v>
      </c>
      <c r="L606" s="391">
        <v>59.621299999999998</v>
      </c>
      <c r="M606" s="391">
        <v>60.018799999999999</v>
      </c>
      <c r="N606" s="391">
        <v>60.3934</v>
      </c>
      <c r="O606" s="386">
        <v>61.246200000000002</v>
      </c>
      <c r="P606" s="386" t="s">
        <v>44</v>
      </c>
      <c r="S606"/>
      <c r="T606"/>
      <c r="U606"/>
      <c r="V606"/>
      <c r="W606"/>
      <c r="X606"/>
      <c r="Y606"/>
      <c r="Z606"/>
      <c r="AA606"/>
      <c r="AB606"/>
      <c r="AC606"/>
    </row>
    <row r="607" spans="1:29" ht="15" x14ac:dyDescent="0.25">
      <c r="A607" s="389" t="s">
        <v>1376</v>
      </c>
      <c r="B607" s="390"/>
      <c r="C607" s="386"/>
      <c r="D607" s="390"/>
      <c r="E607" s="390"/>
      <c r="F607" s="386">
        <v>76.129599999999996</v>
      </c>
      <c r="G607" s="391">
        <v>77.663600000000002</v>
      </c>
      <c r="H607" s="391">
        <v>75.294600000000003</v>
      </c>
      <c r="I607" s="391">
        <v>76.327399999999997</v>
      </c>
      <c r="J607" s="391">
        <v>77.144099999999995</v>
      </c>
      <c r="K607" s="391">
        <v>77.351900000000001</v>
      </c>
      <c r="L607" s="391">
        <v>74.876099999999994</v>
      </c>
      <c r="M607" s="391">
        <v>75.901799999999994</v>
      </c>
      <c r="N607" s="391">
        <v>77.053100000000001</v>
      </c>
      <c r="O607" s="386">
        <v>77.433599999999998</v>
      </c>
      <c r="P607" s="386" t="s">
        <v>44</v>
      </c>
      <c r="S607"/>
      <c r="T607"/>
      <c r="U607"/>
      <c r="V607"/>
      <c r="W607"/>
      <c r="X607"/>
      <c r="Y607"/>
      <c r="Z607"/>
      <c r="AA607"/>
      <c r="AB607"/>
      <c r="AC607"/>
    </row>
    <row r="608" spans="1:29" ht="15" x14ac:dyDescent="0.25">
      <c r="A608" s="389" t="s">
        <v>1377</v>
      </c>
      <c r="B608" s="390"/>
      <c r="C608" s="386"/>
      <c r="D608" s="390"/>
      <c r="E608" s="390"/>
      <c r="F608" s="386">
        <v>66.145300000000006</v>
      </c>
      <c r="G608" s="391">
        <v>65.557299999999998</v>
      </c>
      <c r="H608" s="391">
        <v>65.338399999999993</v>
      </c>
      <c r="I608" s="391">
        <v>65.070400000000006</v>
      </c>
      <c r="J608" s="391">
        <v>65.247799999999998</v>
      </c>
      <c r="K608" s="391">
        <v>64.558599999999998</v>
      </c>
      <c r="L608" s="391">
        <v>65.207099999999997</v>
      </c>
      <c r="M608" s="391">
        <v>65.464200000000005</v>
      </c>
      <c r="N608" s="391">
        <v>65.845699999999994</v>
      </c>
      <c r="O608" s="386">
        <v>67.041499999999999</v>
      </c>
      <c r="P608" s="386" t="s">
        <v>44</v>
      </c>
      <c r="S608"/>
      <c r="T608"/>
      <c r="U608"/>
      <c r="V608"/>
      <c r="W608"/>
      <c r="X608"/>
      <c r="Y608"/>
      <c r="Z608"/>
      <c r="AA608"/>
      <c r="AB608"/>
      <c r="AC608"/>
    </row>
    <row r="609" spans="1:29" ht="15" x14ac:dyDescent="0.25">
      <c r="A609" s="389" t="s">
        <v>1378</v>
      </c>
      <c r="B609" s="390"/>
      <c r="C609" s="386"/>
      <c r="D609" s="390"/>
      <c r="E609" s="390"/>
      <c r="F609" s="386">
        <v>65.903700000000001</v>
      </c>
      <c r="G609" s="391">
        <v>65.302899999999994</v>
      </c>
      <c r="H609" s="391">
        <v>65.075699999999998</v>
      </c>
      <c r="I609" s="391">
        <v>64.765799999999999</v>
      </c>
      <c r="J609" s="391">
        <v>64.910899999999998</v>
      </c>
      <c r="K609" s="391">
        <v>64.260199999999998</v>
      </c>
      <c r="L609" s="391">
        <v>64.876499999999993</v>
      </c>
      <c r="M609" s="391">
        <v>65.103200000000001</v>
      </c>
      <c r="N609" s="391">
        <v>65.4422</v>
      </c>
      <c r="O609" s="386">
        <v>66.704300000000003</v>
      </c>
      <c r="P609" s="386" t="s">
        <v>44</v>
      </c>
      <c r="S609"/>
      <c r="T609"/>
      <c r="U609"/>
      <c r="V609"/>
      <c r="W609"/>
      <c r="X609"/>
      <c r="Y609"/>
      <c r="Z609"/>
      <c r="AA609"/>
      <c r="AB609"/>
      <c r="AC609"/>
    </row>
    <row r="610" spans="1:29" ht="15" x14ac:dyDescent="0.25">
      <c r="A610" s="389" t="s">
        <v>1379</v>
      </c>
      <c r="B610" s="390"/>
      <c r="C610" s="386"/>
      <c r="D610" s="390"/>
      <c r="E610" s="390"/>
      <c r="F610" s="386">
        <v>81.945899999999995</v>
      </c>
      <c r="G610" s="391">
        <v>82.5</v>
      </c>
      <c r="H610" s="391">
        <v>82.486500000000007</v>
      </c>
      <c r="I610" s="391">
        <v>84.473699999999994</v>
      </c>
      <c r="J610" s="391">
        <v>86.736800000000002</v>
      </c>
      <c r="K610" s="391">
        <v>83.631600000000006</v>
      </c>
      <c r="L610" s="391">
        <v>86.342100000000002</v>
      </c>
      <c r="M610" s="391">
        <v>89.108099999999993</v>
      </c>
      <c r="N610" s="391">
        <v>91.736800000000002</v>
      </c>
      <c r="O610" s="386">
        <v>87.783799999999999</v>
      </c>
      <c r="P610" s="386" t="s">
        <v>44</v>
      </c>
      <c r="S610"/>
      <c r="T610"/>
      <c r="U610"/>
      <c r="V610"/>
      <c r="W610"/>
      <c r="X610"/>
      <c r="Y610"/>
      <c r="Z610"/>
      <c r="AA610"/>
      <c r="AB610"/>
      <c r="AC610"/>
    </row>
    <row r="611" spans="1:29" ht="15" x14ac:dyDescent="0.25">
      <c r="A611" s="389" t="s">
        <v>1380</v>
      </c>
      <c r="B611" s="390"/>
      <c r="C611" s="386"/>
      <c r="D611" s="390"/>
      <c r="E611" s="390"/>
      <c r="F611" s="386">
        <v>69.298400000000001</v>
      </c>
      <c r="G611" s="391">
        <v>69.250600000000006</v>
      </c>
      <c r="H611" s="391">
        <v>68.891199999999998</v>
      </c>
      <c r="I611" s="391">
        <v>67.736800000000002</v>
      </c>
      <c r="J611" s="391">
        <v>68.644599999999997</v>
      </c>
      <c r="K611" s="391">
        <v>68.486099999999993</v>
      </c>
      <c r="L611" s="391">
        <v>69.699299999999994</v>
      </c>
      <c r="M611" s="391">
        <v>70.165599999999998</v>
      </c>
      <c r="N611" s="391">
        <v>70.900400000000005</v>
      </c>
      <c r="O611" s="386">
        <v>71.758200000000002</v>
      </c>
      <c r="P611" s="386" t="s">
        <v>44</v>
      </c>
      <c r="S611"/>
      <c r="T611"/>
      <c r="U611"/>
      <c r="V611"/>
      <c r="W611"/>
      <c r="X611"/>
      <c r="Y611"/>
      <c r="Z611"/>
      <c r="AA611"/>
      <c r="AB611"/>
      <c r="AC611"/>
    </row>
    <row r="612" spans="1:29" ht="15" x14ac:dyDescent="0.25">
      <c r="A612" s="389" t="s">
        <v>1381</v>
      </c>
      <c r="B612" s="390"/>
      <c r="C612" s="386"/>
      <c r="D612" s="390"/>
      <c r="E612" s="390"/>
      <c r="F612" s="386">
        <v>69.170400000000001</v>
      </c>
      <c r="G612" s="391">
        <v>69.160799999999995</v>
      </c>
      <c r="H612" s="391">
        <v>68.739800000000002</v>
      </c>
      <c r="I612" s="391">
        <v>67.584900000000005</v>
      </c>
      <c r="J612" s="391">
        <v>68.459500000000006</v>
      </c>
      <c r="K612" s="391">
        <v>68.300700000000006</v>
      </c>
      <c r="L612" s="391">
        <v>69.478300000000004</v>
      </c>
      <c r="M612" s="391">
        <v>69.923699999999997</v>
      </c>
      <c r="N612" s="391">
        <v>70.662499999999994</v>
      </c>
      <c r="O612" s="386">
        <v>71.537400000000005</v>
      </c>
      <c r="P612" s="386" t="s">
        <v>44</v>
      </c>
      <c r="S612"/>
      <c r="T612"/>
      <c r="U612"/>
      <c r="V612"/>
      <c r="W612"/>
      <c r="X612"/>
      <c r="Y612"/>
      <c r="Z612"/>
      <c r="AA612"/>
      <c r="AB612"/>
      <c r="AC612"/>
    </row>
    <row r="613" spans="1:29" ht="15" x14ac:dyDescent="0.25">
      <c r="A613" s="389" t="s">
        <v>1382</v>
      </c>
      <c r="B613" s="390"/>
      <c r="C613" s="386"/>
      <c r="D613" s="390"/>
      <c r="E613" s="390"/>
      <c r="F613" s="386">
        <v>74.303600000000003</v>
      </c>
      <c r="G613" s="391">
        <v>72.854500000000002</v>
      </c>
      <c r="H613" s="391">
        <v>75.009</v>
      </c>
      <c r="I613" s="391">
        <v>73.990799999999993</v>
      </c>
      <c r="J613" s="391">
        <v>76.035700000000006</v>
      </c>
      <c r="K613" s="391">
        <v>75.928600000000003</v>
      </c>
      <c r="L613" s="391">
        <v>78.571399999999997</v>
      </c>
      <c r="M613" s="391">
        <v>79.848200000000006</v>
      </c>
      <c r="N613" s="391">
        <v>80.455399999999997</v>
      </c>
      <c r="O613" s="386">
        <v>80.754499999999993</v>
      </c>
      <c r="P613" s="386" t="s">
        <v>44</v>
      </c>
      <c r="S613"/>
      <c r="T613"/>
      <c r="U613"/>
      <c r="V613"/>
      <c r="W613"/>
      <c r="X613"/>
      <c r="Y613"/>
      <c r="Z613"/>
      <c r="AA613"/>
      <c r="AB613"/>
      <c r="AC613"/>
    </row>
    <row r="614" spans="1:29" ht="15" x14ac:dyDescent="0.25">
      <c r="A614" s="389" t="s">
        <v>1383</v>
      </c>
      <c r="B614" s="390"/>
      <c r="C614" s="386"/>
      <c r="D614" s="390"/>
      <c r="E614" s="390"/>
      <c r="F614" s="386">
        <v>62.1325</v>
      </c>
      <c r="G614" s="391">
        <v>61.767699999999998</v>
      </c>
      <c r="H614" s="391">
        <v>61.4572</v>
      </c>
      <c r="I614" s="391">
        <v>60.928899999999999</v>
      </c>
      <c r="J614" s="391">
        <v>61.640900000000002</v>
      </c>
      <c r="K614" s="391">
        <v>61.354999999999997</v>
      </c>
      <c r="L614" s="391">
        <v>61.624499999999998</v>
      </c>
      <c r="M614" s="391">
        <v>61.892699999999998</v>
      </c>
      <c r="N614" s="391">
        <v>61.7121</v>
      </c>
      <c r="O614" s="386">
        <v>62.011800000000001</v>
      </c>
      <c r="P614" s="386" t="s">
        <v>44</v>
      </c>
      <c r="S614"/>
      <c r="T614"/>
      <c r="U614"/>
      <c r="V614"/>
      <c r="W614"/>
      <c r="X614"/>
      <c r="Y614"/>
      <c r="Z614"/>
      <c r="AA614"/>
      <c r="AB614"/>
      <c r="AC614"/>
    </row>
    <row r="615" spans="1:29" ht="15" x14ac:dyDescent="0.25">
      <c r="A615" s="389" t="s">
        <v>1384</v>
      </c>
      <c r="B615" s="390"/>
      <c r="C615" s="386"/>
      <c r="D615" s="390"/>
      <c r="E615" s="390"/>
      <c r="F615" s="386">
        <v>61.058999999999997</v>
      </c>
      <c r="G615" s="391">
        <v>60.694800000000001</v>
      </c>
      <c r="H615" s="391">
        <v>60.322899999999997</v>
      </c>
      <c r="I615" s="391">
        <v>59.843200000000003</v>
      </c>
      <c r="J615" s="391">
        <v>60.733400000000003</v>
      </c>
      <c r="K615" s="391">
        <v>60.402700000000003</v>
      </c>
      <c r="L615" s="391">
        <v>60.6479</v>
      </c>
      <c r="M615" s="391">
        <v>60.814999999999998</v>
      </c>
      <c r="N615" s="391">
        <v>60.5473</v>
      </c>
      <c r="O615" s="386">
        <v>60.781500000000001</v>
      </c>
      <c r="P615" s="386" t="s">
        <v>44</v>
      </c>
      <c r="S615"/>
      <c r="T615"/>
      <c r="U615"/>
      <c r="V615"/>
      <c r="W615"/>
      <c r="X615"/>
      <c r="Y615"/>
      <c r="Z615"/>
      <c r="AA615"/>
      <c r="AB615"/>
      <c r="AC615"/>
    </row>
    <row r="616" spans="1:29" ht="15" x14ac:dyDescent="0.25">
      <c r="A616" s="389" t="s">
        <v>1385</v>
      </c>
      <c r="B616" s="390"/>
      <c r="C616" s="386"/>
      <c r="D616" s="390"/>
      <c r="E616" s="390"/>
      <c r="F616" s="386">
        <v>74.3309</v>
      </c>
      <c r="G616" s="391">
        <v>74.056200000000004</v>
      </c>
      <c r="H616" s="391">
        <v>74.4328</v>
      </c>
      <c r="I616" s="391">
        <v>73.338700000000003</v>
      </c>
      <c r="J616" s="391">
        <v>72.302099999999996</v>
      </c>
      <c r="K616" s="391">
        <v>72.331299999999999</v>
      </c>
      <c r="L616" s="391">
        <v>72.990799999999993</v>
      </c>
      <c r="M616" s="391">
        <v>74.3827</v>
      </c>
      <c r="N616" s="391">
        <v>75.0518</v>
      </c>
      <c r="O616" s="386">
        <v>76.295599999999993</v>
      </c>
      <c r="P616" s="386" t="s">
        <v>44</v>
      </c>
      <c r="S616"/>
      <c r="T616"/>
      <c r="U616"/>
      <c r="V616"/>
      <c r="W616"/>
      <c r="X616"/>
      <c r="Y616"/>
      <c r="Z616"/>
      <c r="AA616"/>
      <c r="AB616"/>
      <c r="AC616"/>
    </row>
    <row r="617" spans="1:29" ht="15" x14ac:dyDescent="0.25">
      <c r="A617" s="389" t="s">
        <v>1386</v>
      </c>
      <c r="B617" s="390"/>
      <c r="C617" s="386"/>
      <c r="D617" s="390"/>
      <c r="E617" s="390"/>
      <c r="F617" s="386">
        <v>57.605200000000004</v>
      </c>
      <c r="G617" s="391">
        <v>55.453299999999999</v>
      </c>
      <c r="H617" s="391">
        <v>55.9405</v>
      </c>
      <c r="I617" s="391">
        <v>56.160400000000003</v>
      </c>
      <c r="J617" s="391">
        <v>57.004199999999997</v>
      </c>
      <c r="K617" s="391">
        <v>56.373399999999997</v>
      </c>
      <c r="L617" s="391">
        <v>58.035899999999998</v>
      </c>
      <c r="M617" s="391">
        <v>58.820700000000002</v>
      </c>
      <c r="N617" s="391">
        <v>58.177900000000001</v>
      </c>
      <c r="O617" s="386">
        <v>57.874299999999998</v>
      </c>
      <c r="P617" s="386" t="s">
        <v>44</v>
      </c>
      <c r="S617"/>
      <c r="T617"/>
      <c r="U617"/>
      <c r="V617"/>
      <c r="W617"/>
      <c r="X617"/>
      <c r="Y617"/>
      <c r="Z617"/>
      <c r="AA617"/>
      <c r="AB617"/>
      <c r="AC617"/>
    </row>
    <row r="618" spans="1:29" ht="15" x14ac:dyDescent="0.25">
      <c r="A618" s="389" t="s">
        <v>1387</v>
      </c>
      <c r="B618" s="390"/>
      <c r="C618" s="386"/>
      <c r="D618" s="390"/>
      <c r="E618" s="390"/>
      <c r="F618" s="386">
        <v>56.334899999999998</v>
      </c>
      <c r="G618" s="391">
        <v>54.022199999999998</v>
      </c>
      <c r="H618" s="391">
        <v>54.692500000000003</v>
      </c>
      <c r="I618" s="391">
        <v>54.893099999999997</v>
      </c>
      <c r="J618" s="391">
        <v>55.788899999999998</v>
      </c>
      <c r="K618" s="391">
        <v>55.1126</v>
      </c>
      <c r="L618" s="391">
        <v>56.713500000000003</v>
      </c>
      <c r="M618" s="391">
        <v>57.5124</v>
      </c>
      <c r="N618" s="391">
        <v>56.870100000000001</v>
      </c>
      <c r="O618" s="386">
        <v>56.445900000000002</v>
      </c>
      <c r="P618" s="386" t="s">
        <v>44</v>
      </c>
      <c r="S618"/>
      <c r="T618"/>
      <c r="U618"/>
      <c r="V618"/>
      <c r="W618"/>
      <c r="X618"/>
      <c r="Y618"/>
      <c r="Z618"/>
      <c r="AA618"/>
      <c r="AB618"/>
      <c r="AC618"/>
    </row>
    <row r="619" spans="1:29" ht="15" x14ac:dyDescent="0.25">
      <c r="A619" s="389" t="s">
        <v>1388</v>
      </c>
      <c r="B619" s="390"/>
      <c r="C619" s="386"/>
      <c r="D619" s="390"/>
      <c r="E619" s="390"/>
      <c r="F619" s="386">
        <v>78.375</v>
      </c>
      <c r="G619" s="391">
        <v>79.674999999999997</v>
      </c>
      <c r="H619" s="391">
        <v>77.25</v>
      </c>
      <c r="I619" s="391">
        <v>77.8</v>
      </c>
      <c r="J619" s="391">
        <v>77.724999999999994</v>
      </c>
      <c r="K619" s="391">
        <v>78.487200000000001</v>
      </c>
      <c r="L619" s="391">
        <v>80.650000000000006</v>
      </c>
      <c r="M619" s="391">
        <v>81.224999999999994</v>
      </c>
      <c r="N619" s="391">
        <v>80.575000000000003</v>
      </c>
      <c r="O619" s="386">
        <v>82.3</v>
      </c>
      <c r="P619" s="386" t="s">
        <v>44</v>
      </c>
      <c r="S619"/>
      <c r="T619"/>
      <c r="U619"/>
      <c r="V619"/>
      <c r="W619"/>
      <c r="X619"/>
      <c r="Y619"/>
      <c r="Z619"/>
      <c r="AA619"/>
      <c r="AB619"/>
      <c r="AC619"/>
    </row>
    <row r="620" spans="1:29" ht="15" x14ac:dyDescent="0.25">
      <c r="A620" s="389" t="s">
        <v>1389</v>
      </c>
      <c r="B620" s="390"/>
      <c r="C620" s="386"/>
      <c r="D620" s="390"/>
      <c r="E620" s="390"/>
      <c r="F620" s="386">
        <v>59.116</v>
      </c>
      <c r="G620" s="391">
        <v>58.597799999999999</v>
      </c>
      <c r="H620" s="391">
        <v>58.4114</v>
      </c>
      <c r="I620" s="391">
        <v>57.901299999999999</v>
      </c>
      <c r="J620" s="391">
        <v>58.5152</v>
      </c>
      <c r="K620" s="391">
        <v>57.938600000000001</v>
      </c>
      <c r="L620" s="391">
        <v>58.320399999999999</v>
      </c>
      <c r="M620" s="391">
        <v>58.439500000000002</v>
      </c>
      <c r="N620" s="391">
        <v>58.060699999999997</v>
      </c>
      <c r="O620" s="386">
        <v>58.435899999999997</v>
      </c>
      <c r="P620" s="386" t="s">
        <v>44</v>
      </c>
      <c r="S620"/>
      <c r="T620"/>
      <c r="U620"/>
      <c r="V620"/>
      <c r="W620"/>
      <c r="X620"/>
      <c r="Y620"/>
      <c r="Z620"/>
      <c r="AA620"/>
      <c r="AB620"/>
      <c r="AC620"/>
    </row>
    <row r="621" spans="1:29" ht="15" x14ac:dyDescent="0.25">
      <c r="A621" s="389" t="s">
        <v>1390</v>
      </c>
      <c r="B621" s="390"/>
      <c r="C621" s="386"/>
      <c r="D621" s="390"/>
      <c r="E621" s="390"/>
      <c r="F621" s="386">
        <v>58.111400000000003</v>
      </c>
      <c r="G621" s="391">
        <v>57.556899999999999</v>
      </c>
      <c r="H621" s="391">
        <v>57.329799999999999</v>
      </c>
      <c r="I621" s="391">
        <v>56.972900000000003</v>
      </c>
      <c r="J621" s="391">
        <v>57.759399999999999</v>
      </c>
      <c r="K621" s="391">
        <v>57.145400000000002</v>
      </c>
      <c r="L621" s="391">
        <v>57.498199999999997</v>
      </c>
      <c r="M621" s="391">
        <v>57.521599999999999</v>
      </c>
      <c r="N621" s="391">
        <v>56.9953</v>
      </c>
      <c r="O621" s="386">
        <v>57.304000000000002</v>
      </c>
      <c r="P621" s="386" t="s">
        <v>44</v>
      </c>
      <c r="S621"/>
      <c r="T621"/>
      <c r="U621"/>
      <c r="V621"/>
      <c r="W621"/>
      <c r="X621"/>
      <c r="Y621"/>
      <c r="Z621"/>
      <c r="AA621"/>
      <c r="AB621"/>
      <c r="AC621"/>
    </row>
    <row r="622" spans="1:29" ht="15" x14ac:dyDescent="0.25">
      <c r="A622" s="389" t="s">
        <v>1391</v>
      </c>
      <c r="B622" s="390"/>
      <c r="C622" s="386"/>
      <c r="D622" s="390"/>
      <c r="E622" s="390"/>
      <c r="F622" s="386">
        <v>72.5672</v>
      </c>
      <c r="G622" s="391">
        <v>72.994600000000005</v>
      </c>
      <c r="H622" s="391">
        <v>73.376999999999995</v>
      </c>
      <c r="I622" s="391">
        <v>70.667599999999993</v>
      </c>
      <c r="J622" s="391">
        <v>69.377399999999994</v>
      </c>
      <c r="K622" s="391">
        <v>69.1875</v>
      </c>
      <c r="L622" s="391">
        <v>70.096199999999996</v>
      </c>
      <c r="M622" s="391">
        <v>71.474299999999999</v>
      </c>
      <c r="N622" s="391">
        <v>72.780500000000004</v>
      </c>
      <c r="O622" s="386">
        <v>73.989199999999997</v>
      </c>
      <c r="P622" s="386" t="s">
        <v>44</v>
      </c>
      <c r="S622"/>
      <c r="T622"/>
      <c r="U622"/>
      <c r="V622"/>
      <c r="W622"/>
      <c r="X622"/>
      <c r="Y622"/>
      <c r="Z622"/>
      <c r="AA622"/>
      <c r="AB622"/>
      <c r="AC622"/>
    </row>
    <row r="623" spans="1:29" ht="15" x14ac:dyDescent="0.25">
      <c r="A623" s="389" t="s">
        <v>1392</v>
      </c>
      <c r="B623" s="390"/>
      <c r="C623" s="386"/>
      <c r="D623" s="390"/>
      <c r="E623" s="390"/>
      <c r="F623" s="386">
        <v>76.3596</v>
      </c>
      <c r="G623" s="391">
        <v>76.384</v>
      </c>
      <c r="H623" s="391">
        <v>75.119299999999996</v>
      </c>
      <c r="I623" s="391">
        <v>73.9315</v>
      </c>
      <c r="J623" s="391">
        <v>75.450599999999994</v>
      </c>
      <c r="K623" s="391">
        <v>75.118200000000002</v>
      </c>
      <c r="L623" s="391">
        <v>74.916899999999998</v>
      </c>
      <c r="M623" s="391">
        <v>75.476799999999997</v>
      </c>
      <c r="N623" s="391">
        <v>75.162899999999993</v>
      </c>
      <c r="O623" s="386">
        <v>75.216499999999996</v>
      </c>
      <c r="P623" s="386" t="s">
        <v>44</v>
      </c>
      <c r="S623"/>
      <c r="T623"/>
      <c r="U623"/>
      <c r="V623"/>
      <c r="W623"/>
      <c r="X623"/>
      <c r="Y623"/>
      <c r="Z623"/>
      <c r="AA623"/>
      <c r="AB623"/>
      <c r="AC623"/>
    </row>
    <row r="624" spans="1:29" ht="15" x14ac:dyDescent="0.25">
      <c r="A624" s="389" t="s">
        <v>1393</v>
      </c>
      <c r="B624" s="390"/>
      <c r="C624" s="386"/>
      <c r="D624" s="390"/>
      <c r="E624" s="390"/>
      <c r="F624" s="386">
        <v>75.699399999999997</v>
      </c>
      <c r="G624" s="391">
        <v>75.783299999999997</v>
      </c>
      <c r="H624" s="391">
        <v>74.3339</v>
      </c>
      <c r="I624" s="391">
        <v>73.096100000000007</v>
      </c>
      <c r="J624" s="391">
        <v>74.586600000000004</v>
      </c>
      <c r="K624" s="391">
        <v>74.331800000000001</v>
      </c>
      <c r="L624" s="391">
        <v>74.139700000000005</v>
      </c>
      <c r="M624" s="391">
        <v>74.744399999999999</v>
      </c>
      <c r="N624" s="391">
        <v>74.4178</v>
      </c>
      <c r="O624" s="386">
        <v>74.402500000000003</v>
      </c>
      <c r="P624" s="386" t="s">
        <v>44</v>
      </c>
      <c r="S624"/>
      <c r="T624"/>
      <c r="U624"/>
      <c r="V624"/>
      <c r="W624"/>
      <c r="X624"/>
      <c r="Y624"/>
      <c r="Z624"/>
      <c r="AA624"/>
      <c r="AB624"/>
      <c r="AC624"/>
    </row>
    <row r="625" spans="1:29" ht="15" x14ac:dyDescent="0.25">
      <c r="A625" s="389" t="s">
        <v>1394</v>
      </c>
      <c r="B625" s="390"/>
      <c r="C625" s="386"/>
      <c r="D625" s="390"/>
      <c r="E625" s="390"/>
      <c r="F625" s="386">
        <v>84.758799999999994</v>
      </c>
      <c r="G625" s="391">
        <v>83.701899999999995</v>
      </c>
      <c r="H625" s="391">
        <v>85.089100000000002</v>
      </c>
      <c r="I625" s="391">
        <v>84.502499999999998</v>
      </c>
      <c r="J625" s="391">
        <v>86.460400000000007</v>
      </c>
      <c r="K625" s="391">
        <v>84.874399999999994</v>
      </c>
      <c r="L625" s="391">
        <v>84.587400000000002</v>
      </c>
      <c r="M625" s="391">
        <v>84.514399999999995</v>
      </c>
      <c r="N625" s="391">
        <v>84.405799999999999</v>
      </c>
      <c r="O625" s="386">
        <v>85.777799999999999</v>
      </c>
      <c r="P625" s="386" t="s">
        <v>44</v>
      </c>
      <c r="S625"/>
      <c r="T625"/>
      <c r="U625"/>
      <c r="V625"/>
      <c r="W625"/>
      <c r="X625"/>
      <c r="Y625"/>
      <c r="Z625"/>
      <c r="AA625"/>
      <c r="AB625"/>
      <c r="AC625"/>
    </row>
    <row r="626" spans="1:29" ht="15" x14ac:dyDescent="0.25">
      <c r="A626" s="389" t="s">
        <v>1395</v>
      </c>
      <c r="B626" s="390"/>
      <c r="C626" s="386"/>
      <c r="D626" s="390"/>
      <c r="E626" s="390"/>
      <c r="F626" s="386">
        <v>56.182200000000002</v>
      </c>
      <c r="G626" s="391">
        <v>56.1858</v>
      </c>
      <c r="H626" s="391">
        <v>56.221400000000003</v>
      </c>
      <c r="I626" s="391">
        <v>56.093400000000003</v>
      </c>
      <c r="J626" s="391">
        <v>56.304099999999998</v>
      </c>
      <c r="K626" s="391">
        <v>56.625399999999999</v>
      </c>
      <c r="L626" s="391">
        <v>56.828899999999997</v>
      </c>
      <c r="M626" s="391">
        <v>57.000900000000001</v>
      </c>
      <c r="N626" s="391">
        <v>57.207500000000003</v>
      </c>
      <c r="O626" s="386">
        <v>57.754300000000001</v>
      </c>
      <c r="P626" s="386" t="s">
        <v>44</v>
      </c>
      <c r="S626"/>
      <c r="T626"/>
      <c r="U626"/>
      <c r="V626"/>
      <c r="W626"/>
      <c r="X626"/>
      <c r="Y626"/>
      <c r="Z626"/>
      <c r="AA626"/>
      <c r="AB626"/>
      <c r="AC626"/>
    </row>
    <row r="627" spans="1:29" ht="15" x14ac:dyDescent="0.25">
      <c r="A627" s="389" t="s">
        <v>1396</v>
      </c>
      <c r="B627" s="390"/>
      <c r="C627" s="386"/>
      <c r="D627" s="390"/>
      <c r="E627" s="390"/>
      <c r="F627" s="386">
        <v>54.456699999999998</v>
      </c>
      <c r="G627" s="391">
        <v>54.592100000000002</v>
      </c>
      <c r="H627" s="391">
        <v>54.533999999999999</v>
      </c>
      <c r="I627" s="391">
        <v>54.388300000000001</v>
      </c>
      <c r="J627" s="391">
        <v>54.995899999999999</v>
      </c>
      <c r="K627" s="391">
        <v>55.186900000000001</v>
      </c>
      <c r="L627" s="391">
        <v>55.355800000000002</v>
      </c>
      <c r="M627" s="391">
        <v>55.26</v>
      </c>
      <c r="N627" s="391">
        <v>55.409199999999998</v>
      </c>
      <c r="O627" s="386">
        <v>55.889800000000001</v>
      </c>
      <c r="P627" s="386" t="s">
        <v>44</v>
      </c>
      <c r="S627"/>
      <c r="T627"/>
      <c r="U627"/>
      <c r="V627"/>
      <c r="W627"/>
      <c r="X627"/>
      <c r="Y627"/>
      <c r="Z627"/>
      <c r="AA627"/>
      <c r="AB627"/>
      <c r="AC627"/>
    </row>
    <row r="628" spans="1:29" ht="15" x14ac:dyDescent="0.25">
      <c r="A628" s="389" t="s">
        <v>1397</v>
      </c>
      <c r="B628" s="390"/>
      <c r="C628" s="386"/>
      <c r="D628" s="390"/>
      <c r="E628" s="390"/>
      <c r="F628" s="386">
        <v>70</v>
      </c>
      <c r="G628" s="391">
        <v>68.983500000000006</v>
      </c>
      <c r="H628" s="391">
        <v>69.409099999999995</v>
      </c>
      <c r="I628" s="391">
        <v>69.455799999999996</v>
      </c>
      <c r="J628" s="391">
        <v>66.780799999999999</v>
      </c>
      <c r="K628" s="391">
        <v>67.828400000000002</v>
      </c>
      <c r="L628" s="391">
        <v>68.529899999999998</v>
      </c>
      <c r="M628" s="391">
        <v>70.828800000000001</v>
      </c>
      <c r="N628" s="391">
        <v>71.467399999999998</v>
      </c>
      <c r="O628" s="386">
        <v>72.809399999999997</v>
      </c>
      <c r="P628" s="386" t="s">
        <v>44</v>
      </c>
      <c r="S628"/>
      <c r="T628"/>
      <c r="U628"/>
      <c r="V628"/>
      <c r="W628"/>
      <c r="X628"/>
      <c r="Y628"/>
      <c r="Z628"/>
      <c r="AA628"/>
      <c r="AB628"/>
      <c r="AC628"/>
    </row>
    <row r="629" spans="1:29" ht="15" x14ac:dyDescent="0.25">
      <c r="A629" s="389" t="s">
        <v>1398</v>
      </c>
      <c r="B629" s="390"/>
      <c r="C629" s="386"/>
      <c r="D629" s="390"/>
      <c r="E629" s="390"/>
      <c r="F629" s="386">
        <v>68.525700000000001</v>
      </c>
      <c r="G629" s="391">
        <v>69.908000000000001</v>
      </c>
      <c r="H629" s="391">
        <v>68.922399999999996</v>
      </c>
      <c r="I629" s="391">
        <v>68.860299999999995</v>
      </c>
      <c r="J629" s="391">
        <v>69.763199999999998</v>
      </c>
      <c r="K629" s="391">
        <v>70.015000000000001</v>
      </c>
      <c r="L629" s="391">
        <v>71.308499999999995</v>
      </c>
      <c r="M629" s="391">
        <v>71.735399999999998</v>
      </c>
      <c r="N629" s="391">
        <v>72.643600000000006</v>
      </c>
      <c r="O629" s="386">
        <v>72.960700000000003</v>
      </c>
      <c r="P629" s="386" t="s">
        <v>44</v>
      </c>
      <c r="S629"/>
      <c r="T629"/>
      <c r="U629"/>
      <c r="V629"/>
      <c r="W629"/>
      <c r="X629"/>
      <c r="Y629"/>
      <c r="Z629"/>
      <c r="AA629"/>
      <c r="AB629"/>
      <c r="AC629"/>
    </row>
    <row r="630" spans="1:29" ht="15" x14ac:dyDescent="0.25">
      <c r="A630" s="389" t="s">
        <v>1399</v>
      </c>
      <c r="B630" s="390"/>
      <c r="C630" s="386"/>
      <c r="D630" s="390"/>
      <c r="E630" s="390"/>
      <c r="F630" s="386">
        <v>68.627700000000004</v>
      </c>
      <c r="G630" s="391">
        <v>69.808599999999998</v>
      </c>
      <c r="H630" s="391">
        <v>68.773099999999999</v>
      </c>
      <c r="I630" s="391">
        <v>68.763800000000003</v>
      </c>
      <c r="J630" s="391">
        <v>69.6203</v>
      </c>
      <c r="K630" s="391">
        <v>69.952100000000002</v>
      </c>
      <c r="L630" s="391">
        <v>71.2316</v>
      </c>
      <c r="M630" s="391">
        <v>71.594700000000003</v>
      </c>
      <c r="N630" s="391">
        <v>72.494</v>
      </c>
      <c r="O630" s="386">
        <v>72.785200000000003</v>
      </c>
      <c r="P630" s="386" t="s">
        <v>44</v>
      </c>
      <c r="S630"/>
      <c r="T630"/>
      <c r="U630"/>
      <c r="V630"/>
      <c r="W630"/>
      <c r="X630"/>
      <c r="Y630"/>
      <c r="Z630"/>
      <c r="AA630"/>
      <c r="AB630"/>
      <c r="AC630"/>
    </row>
    <row r="631" spans="1:29" ht="15" x14ac:dyDescent="0.25">
      <c r="A631" s="389" t="s">
        <v>1400</v>
      </c>
      <c r="B631" s="390"/>
      <c r="C631" s="386"/>
      <c r="D631" s="390"/>
      <c r="E631" s="390"/>
      <c r="F631" s="386">
        <v>67.157200000000003</v>
      </c>
      <c r="G631" s="391">
        <v>71.286299999999997</v>
      </c>
      <c r="H631" s="391">
        <v>70.988299999999995</v>
      </c>
      <c r="I631" s="391">
        <v>70.200800000000001</v>
      </c>
      <c r="J631" s="391">
        <v>71.746099999999998</v>
      </c>
      <c r="K631" s="391">
        <v>70.89</v>
      </c>
      <c r="L631" s="391">
        <v>72.366799999999998</v>
      </c>
      <c r="M631" s="391">
        <v>73.680199999999999</v>
      </c>
      <c r="N631" s="391">
        <v>74.743600000000001</v>
      </c>
      <c r="O631" s="386">
        <v>75.391800000000003</v>
      </c>
      <c r="P631" s="386" t="s">
        <v>44</v>
      </c>
      <c r="S631"/>
      <c r="T631"/>
      <c r="U631"/>
      <c r="V631"/>
      <c r="W631"/>
      <c r="X631"/>
      <c r="Y631"/>
      <c r="Z631"/>
      <c r="AA631"/>
      <c r="AB631"/>
      <c r="AC631"/>
    </row>
    <row r="632" spans="1:29" ht="15" x14ac:dyDescent="0.25">
      <c r="A632" s="389" t="s">
        <v>1401</v>
      </c>
      <c r="B632" s="390"/>
      <c r="C632" s="386"/>
      <c r="D632" s="390"/>
      <c r="E632" s="390"/>
      <c r="F632" s="386">
        <v>64.713499999999996</v>
      </c>
      <c r="G632" s="391">
        <v>66.231200000000001</v>
      </c>
      <c r="H632" s="391">
        <v>65.921999999999997</v>
      </c>
      <c r="I632" s="391">
        <v>66.005200000000002</v>
      </c>
      <c r="J632" s="391">
        <v>66.4846</v>
      </c>
      <c r="K632" s="391">
        <v>67.114199999999997</v>
      </c>
      <c r="L632" s="391">
        <v>68.311000000000007</v>
      </c>
      <c r="M632" s="391">
        <v>68.629900000000006</v>
      </c>
      <c r="N632" s="391">
        <v>69.427700000000002</v>
      </c>
      <c r="O632" s="386">
        <v>70.133499999999998</v>
      </c>
      <c r="P632" s="386" t="s">
        <v>44</v>
      </c>
      <c r="S632"/>
      <c r="T632"/>
      <c r="U632"/>
      <c r="V632"/>
      <c r="W632"/>
      <c r="X632"/>
      <c r="Y632"/>
      <c r="Z632"/>
      <c r="AA632"/>
      <c r="AB632"/>
      <c r="AC632"/>
    </row>
    <row r="633" spans="1:29" ht="15" x14ac:dyDescent="0.25">
      <c r="A633" s="389" t="s">
        <v>1402</v>
      </c>
      <c r="B633" s="390"/>
      <c r="C633" s="386"/>
      <c r="D633" s="390"/>
      <c r="E633" s="390"/>
      <c r="F633" s="386">
        <v>64.202500000000001</v>
      </c>
      <c r="G633" s="391">
        <v>65.467500000000001</v>
      </c>
      <c r="H633" s="391">
        <v>65.127099999999999</v>
      </c>
      <c r="I633" s="391">
        <v>65.316299999999998</v>
      </c>
      <c r="J633" s="391">
        <v>65.885000000000005</v>
      </c>
      <c r="K633" s="391">
        <v>66.514600000000002</v>
      </c>
      <c r="L633" s="391">
        <v>67.697599999999994</v>
      </c>
      <c r="M633" s="391">
        <v>68.015000000000001</v>
      </c>
      <c r="N633" s="391">
        <v>68.666799999999995</v>
      </c>
      <c r="O633" s="386">
        <v>69.364400000000003</v>
      </c>
      <c r="P633" s="386" t="s">
        <v>44</v>
      </c>
      <c r="S633"/>
      <c r="T633"/>
      <c r="U633"/>
      <c r="V633"/>
      <c r="W633"/>
      <c r="X633"/>
      <c r="Y633"/>
      <c r="Z633"/>
      <c r="AA633"/>
      <c r="AB633"/>
      <c r="AC633"/>
    </row>
    <row r="634" spans="1:29" ht="15" x14ac:dyDescent="0.25">
      <c r="A634" s="389" t="s">
        <v>1403</v>
      </c>
      <c r="B634" s="390"/>
      <c r="C634" s="386"/>
      <c r="D634" s="390"/>
      <c r="E634" s="390"/>
      <c r="F634" s="386">
        <v>74.580200000000005</v>
      </c>
      <c r="G634" s="391">
        <v>80.909099999999995</v>
      </c>
      <c r="H634" s="391">
        <v>81.181799999999996</v>
      </c>
      <c r="I634" s="391">
        <v>79.257599999999996</v>
      </c>
      <c r="J634" s="391">
        <v>78.068700000000007</v>
      </c>
      <c r="K634" s="391">
        <v>78.740499999999997</v>
      </c>
      <c r="L634" s="391">
        <v>80.113600000000005</v>
      </c>
      <c r="M634" s="391">
        <v>80.462100000000007</v>
      </c>
      <c r="N634" s="391">
        <v>84.045500000000004</v>
      </c>
      <c r="O634" s="386">
        <v>85.022900000000007</v>
      </c>
      <c r="P634" s="386" t="s">
        <v>44</v>
      </c>
      <c r="S634"/>
      <c r="T634"/>
      <c r="U634"/>
      <c r="V634"/>
      <c r="W634"/>
      <c r="X634"/>
      <c r="Y634"/>
      <c r="Z634"/>
      <c r="AA634"/>
      <c r="AB634"/>
      <c r="AC634"/>
    </row>
    <row r="635" spans="1:29" ht="15" x14ac:dyDescent="0.25">
      <c r="A635" s="389" t="s">
        <v>1404</v>
      </c>
      <c r="B635" s="390"/>
      <c r="C635" s="386"/>
      <c r="D635" s="390"/>
      <c r="E635" s="390"/>
      <c r="F635" s="386">
        <v>72.575299999999999</v>
      </c>
      <c r="G635" s="391">
        <v>75.642799999999994</v>
      </c>
      <c r="H635" s="391">
        <v>73.843599999999995</v>
      </c>
      <c r="I635" s="391">
        <v>73.445999999999998</v>
      </c>
      <c r="J635" s="391">
        <v>74.771799999999999</v>
      </c>
      <c r="K635" s="391">
        <v>74.752799999999993</v>
      </c>
      <c r="L635" s="391">
        <v>76.342299999999994</v>
      </c>
      <c r="M635" s="391">
        <v>76.5745</v>
      </c>
      <c r="N635" s="391">
        <v>77.599699999999999</v>
      </c>
      <c r="O635" s="386">
        <v>78.160300000000007</v>
      </c>
      <c r="P635" s="386" t="s">
        <v>44</v>
      </c>
      <c r="S635"/>
      <c r="T635"/>
      <c r="U635"/>
      <c r="V635"/>
      <c r="W635"/>
      <c r="X635"/>
      <c r="Y635"/>
      <c r="Z635"/>
      <c r="AA635"/>
      <c r="AB635"/>
      <c r="AC635"/>
    </row>
    <row r="636" spans="1:29" ht="15" x14ac:dyDescent="0.25">
      <c r="A636" s="389" t="s">
        <v>1405</v>
      </c>
      <c r="B636" s="390"/>
      <c r="C636" s="386"/>
      <c r="D636" s="390"/>
      <c r="E636" s="390"/>
      <c r="F636" s="386">
        <v>72.708399999999997</v>
      </c>
      <c r="G636" s="391">
        <v>75.645200000000003</v>
      </c>
      <c r="H636" s="391">
        <v>73.771100000000004</v>
      </c>
      <c r="I636" s="391">
        <v>73.413700000000006</v>
      </c>
      <c r="J636" s="391">
        <v>74.511300000000006</v>
      </c>
      <c r="K636" s="391">
        <v>74.7363</v>
      </c>
      <c r="L636" s="391">
        <v>76.261499999999998</v>
      </c>
      <c r="M636" s="391">
        <v>76.489999999999995</v>
      </c>
      <c r="N636" s="391">
        <v>77.509</v>
      </c>
      <c r="O636" s="386">
        <v>78.0548</v>
      </c>
      <c r="P636" s="386" t="s">
        <v>44</v>
      </c>
      <c r="S636"/>
      <c r="T636"/>
      <c r="U636"/>
      <c r="V636"/>
      <c r="W636"/>
      <c r="X636"/>
      <c r="Y636"/>
      <c r="Z636"/>
      <c r="AA636"/>
      <c r="AB636"/>
      <c r="AC636"/>
    </row>
    <row r="637" spans="1:29" ht="15" x14ac:dyDescent="0.25">
      <c r="A637" s="389" t="s">
        <v>1406</v>
      </c>
      <c r="B637" s="390"/>
      <c r="C637" s="386"/>
      <c r="D637" s="390"/>
      <c r="E637" s="390"/>
      <c r="F637" s="386">
        <v>70.135300000000001</v>
      </c>
      <c r="G637" s="391">
        <v>75.599999999999994</v>
      </c>
      <c r="H637" s="391">
        <v>75.171599999999998</v>
      </c>
      <c r="I637" s="391">
        <v>74.045500000000004</v>
      </c>
      <c r="J637" s="391">
        <v>79.689899999999994</v>
      </c>
      <c r="K637" s="391">
        <v>75.061099999999996</v>
      </c>
      <c r="L637" s="391">
        <v>77.834599999999995</v>
      </c>
      <c r="M637" s="391">
        <v>78.135300000000001</v>
      </c>
      <c r="N637" s="391">
        <v>79.297700000000006</v>
      </c>
      <c r="O637" s="386">
        <v>80.097700000000003</v>
      </c>
      <c r="P637" s="386" t="s">
        <v>44</v>
      </c>
      <c r="S637"/>
      <c r="T637"/>
      <c r="U637"/>
      <c r="V637"/>
      <c r="W637"/>
      <c r="X637"/>
      <c r="Y637"/>
      <c r="Z637"/>
      <c r="AA637"/>
      <c r="AB637"/>
      <c r="AC637"/>
    </row>
    <row r="638" spans="1:29" ht="15" x14ac:dyDescent="0.25">
      <c r="A638" s="389" t="s">
        <v>1407</v>
      </c>
      <c r="B638" s="390"/>
      <c r="C638" s="386"/>
      <c r="D638" s="390"/>
      <c r="E638" s="390"/>
      <c r="F638" s="386">
        <v>69.892600000000002</v>
      </c>
      <c r="G638" s="391">
        <v>68.595399999999998</v>
      </c>
      <c r="H638" s="391">
        <v>67.625299999999996</v>
      </c>
      <c r="I638" s="391">
        <v>67.857299999999995</v>
      </c>
      <c r="J638" s="391">
        <v>69.176199999999994</v>
      </c>
      <c r="K638" s="391">
        <v>69.1751</v>
      </c>
      <c r="L638" s="391">
        <v>70.229500000000002</v>
      </c>
      <c r="M638" s="391">
        <v>70.973799999999997</v>
      </c>
      <c r="N638" s="391">
        <v>70.906499999999994</v>
      </c>
      <c r="O638" s="386">
        <v>71.299400000000006</v>
      </c>
      <c r="P638" s="386" t="s">
        <v>44</v>
      </c>
      <c r="S638"/>
      <c r="T638"/>
      <c r="U638"/>
      <c r="V638"/>
      <c r="W638"/>
      <c r="X638"/>
      <c r="Y638"/>
      <c r="Z638"/>
      <c r="AA638"/>
      <c r="AB638"/>
      <c r="AC638"/>
    </row>
    <row r="639" spans="1:29" ht="15" x14ac:dyDescent="0.25">
      <c r="A639" s="389" t="s">
        <v>1408</v>
      </c>
      <c r="B639" s="390"/>
      <c r="C639" s="386"/>
      <c r="D639" s="390"/>
      <c r="E639" s="390"/>
      <c r="F639" s="386">
        <v>71.538300000000007</v>
      </c>
      <c r="G639" s="391">
        <v>69.437200000000004</v>
      </c>
      <c r="H639" s="391">
        <v>68.379800000000003</v>
      </c>
      <c r="I639" s="391">
        <v>68.673900000000003</v>
      </c>
      <c r="J639" s="391">
        <v>70.011799999999994</v>
      </c>
      <c r="K639" s="391">
        <v>69.9619</v>
      </c>
      <c r="L639" s="391">
        <v>71.035399999999996</v>
      </c>
      <c r="M639" s="391">
        <v>71.504999999999995</v>
      </c>
      <c r="N639" s="391">
        <v>71.470200000000006</v>
      </c>
      <c r="O639" s="386">
        <v>71.888999999999996</v>
      </c>
      <c r="P639" s="386" t="s">
        <v>44</v>
      </c>
      <c r="S639"/>
      <c r="T639"/>
      <c r="U639"/>
      <c r="V639"/>
      <c r="W639"/>
      <c r="X639"/>
      <c r="Y639"/>
      <c r="Z639"/>
      <c r="AA639"/>
      <c r="AB639"/>
      <c r="AC639"/>
    </row>
    <row r="640" spans="1:29" ht="15" x14ac:dyDescent="0.25">
      <c r="A640" s="389" t="s">
        <v>1409</v>
      </c>
      <c r="B640" s="390"/>
      <c r="C640" s="386"/>
      <c r="D640" s="390"/>
      <c r="E640" s="390"/>
      <c r="F640" s="386">
        <v>60.594499999999996</v>
      </c>
      <c r="G640" s="391">
        <v>62.953499999999998</v>
      </c>
      <c r="H640" s="391">
        <v>62.6083</v>
      </c>
      <c r="I640" s="391">
        <v>62.421300000000002</v>
      </c>
      <c r="J640" s="391">
        <v>63.695500000000003</v>
      </c>
      <c r="K640" s="391">
        <v>63.990900000000003</v>
      </c>
      <c r="L640" s="391">
        <v>64.871099999999998</v>
      </c>
      <c r="M640" s="391">
        <v>67.408100000000005</v>
      </c>
      <c r="N640" s="391">
        <v>67.004599999999996</v>
      </c>
      <c r="O640" s="386">
        <v>67.334800000000001</v>
      </c>
      <c r="P640" s="386" t="s">
        <v>44</v>
      </c>
      <c r="S640"/>
      <c r="T640"/>
      <c r="U640"/>
      <c r="V640"/>
      <c r="W640"/>
      <c r="X640"/>
      <c r="Y640"/>
      <c r="Z640"/>
      <c r="AA640"/>
      <c r="AB640"/>
      <c r="AC640"/>
    </row>
    <row r="641" spans="1:29" ht="15" x14ac:dyDescent="0.25">
      <c r="A641" s="389" t="s">
        <v>1410</v>
      </c>
      <c r="B641" s="390"/>
      <c r="C641" s="386"/>
      <c r="D641" s="390"/>
      <c r="E641" s="390"/>
      <c r="F641" s="386">
        <v>65.157700000000006</v>
      </c>
      <c r="G641" s="391">
        <v>65.630600000000001</v>
      </c>
      <c r="H641" s="391">
        <v>65.036000000000001</v>
      </c>
      <c r="I641" s="391">
        <v>65.064599999999999</v>
      </c>
      <c r="J641" s="391">
        <v>65.051100000000005</v>
      </c>
      <c r="K641" s="391">
        <v>65.384399999999999</v>
      </c>
      <c r="L641" s="391">
        <v>66.561599999999999</v>
      </c>
      <c r="M641" s="391">
        <v>67.329800000000006</v>
      </c>
      <c r="N641" s="391">
        <v>70.756799999999998</v>
      </c>
      <c r="O641" s="386">
        <v>68.421899999999994</v>
      </c>
      <c r="P641" s="386" t="s">
        <v>44</v>
      </c>
      <c r="S641"/>
      <c r="T641"/>
      <c r="U641"/>
      <c r="V641"/>
      <c r="W641"/>
      <c r="X641"/>
      <c r="Y641"/>
      <c r="Z641"/>
      <c r="AA641"/>
      <c r="AB641"/>
      <c r="AC641"/>
    </row>
    <row r="642" spans="1:29" ht="15" x14ac:dyDescent="0.25">
      <c r="A642" s="389" t="s">
        <v>1411</v>
      </c>
      <c r="B642" s="390"/>
      <c r="C642" s="386"/>
      <c r="D642" s="390"/>
      <c r="E642" s="390"/>
      <c r="F642" s="386">
        <v>64.982799999999997</v>
      </c>
      <c r="G642" s="391">
        <v>65.478099999999998</v>
      </c>
      <c r="H642" s="391">
        <v>64.912199999999999</v>
      </c>
      <c r="I642" s="391">
        <v>64.874600000000001</v>
      </c>
      <c r="J642" s="391">
        <v>64.885599999999997</v>
      </c>
      <c r="K642" s="391">
        <v>65.242900000000006</v>
      </c>
      <c r="L642" s="391">
        <v>66.406000000000006</v>
      </c>
      <c r="M642" s="391">
        <v>67.190299999999993</v>
      </c>
      <c r="N642" s="391">
        <v>70.821799999999996</v>
      </c>
      <c r="O642" s="386">
        <v>68.283699999999996</v>
      </c>
      <c r="P642" s="386" t="s">
        <v>44</v>
      </c>
      <c r="S642"/>
      <c r="T642"/>
      <c r="U642"/>
      <c r="V642"/>
      <c r="W642"/>
      <c r="X642"/>
      <c r="Y642"/>
      <c r="Z642"/>
      <c r="AA642"/>
      <c r="AB642"/>
      <c r="AC642"/>
    </row>
    <row r="643" spans="1:29" ht="15" x14ac:dyDescent="0.25">
      <c r="A643" s="389" t="s">
        <v>1412</v>
      </c>
      <c r="B643" s="390"/>
      <c r="C643" s="386"/>
      <c r="D643" s="390"/>
      <c r="E643" s="390"/>
      <c r="F643" s="386">
        <v>69.142899999999997</v>
      </c>
      <c r="G643" s="391">
        <v>69.107100000000003</v>
      </c>
      <c r="H643" s="391">
        <v>67.857100000000003</v>
      </c>
      <c r="I643" s="391">
        <v>69.392899999999997</v>
      </c>
      <c r="J643" s="391">
        <v>68.821399999999997</v>
      </c>
      <c r="K643" s="391">
        <v>68.607100000000003</v>
      </c>
      <c r="L643" s="391">
        <v>70.107100000000003</v>
      </c>
      <c r="M643" s="391">
        <v>70.5</v>
      </c>
      <c r="N643" s="391">
        <v>69.285700000000006</v>
      </c>
      <c r="O643" s="386">
        <v>71.571399999999997</v>
      </c>
      <c r="P643" s="386" t="s">
        <v>44</v>
      </c>
      <c r="S643"/>
      <c r="T643"/>
      <c r="U643"/>
      <c r="V643"/>
      <c r="W643"/>
      <c r="X643"/>
      <c r="Y643"/>
      <c r="Z643"/>
      <c r="AA643"/>
      <c r="AB643"/>
      <c r="AC643"/>
    </row>
    <row r="644" spans="1:29" ht="15" x14ac:dyDescent="0.25">
      <c r="A644" s="389" t="s">
        <v>5899</v>
      </c>
      <c r="B644" s="390"/>
      <c r="C644" s="386"/>
      <c r="D644" s="390"/>
      <c r="E644" s="390"/>
      <c r="F644" s="386">
        <v>58.957599999999999</v>
      </c>
      <c r="G644" s="391">
        <v>60.671799999999998</v>
      </c>
      <c r="H644" s="391">
        <v>60.778799999999997</v>
      </c>
      <c r="I644" s="391">
        <v>60.268599999999999</v>
      </c>
      <c r="J644" s="391">
        <v>59.832799999999999</v>
      </c>
      <c r="K644" s="391">
        <v>59.215600000000002</v>
      </c>
      <c r="L644" s="391">
        <v>60.084000000000003</v>
      </c>
      <c r="M644" s="391">
        <v>60.871299999999998</v>
      </c>
      <c r="N644" s="391">
        <v>60.982900000000001</v>
      </c>
      <c r="O644" s="386">
        <v>61.1051</v>
      </c>
      <c r="P644" s="386" t="s">
        <v>44</v>
      </c>
      <c r="S644"/>
      <c r="T644"/>
      <c r="U644"/>
      <c r="V644"/>
      <c r="W644"/>
      <c r="X644"/>
      <c r="Y644"/>
      <c r="Z644"/>
      <c r="AA644"/>
      <c r="AB644"/>
      <c r="AC644"/>
    </row>
    <row r="645" spans="1:29" ht="15" x14ac:dyDescent="0.25">
      <c r="A645" s="389" t="s">
        <v>5900</v>
      </c>
      <c r="B645" s="390"/>
      <c r="C645" s="386"/>
      <c r="D645" s="390"/>
      <c r="E645" s="390"/>
      <c r="F645" s="386">
        <v>58.673499999999997</v>
      </c>
      <c r="G645" s="391">
        <v>59.655799999999999</v>
      </c>
      <c r="H645" s="391">
        <v>59.403300000000002</v>
      </c>
      <c r="I645" s="391">
        <v>58.856099999999998</v>
      </c>
      <c r="J645" s="391">
        <v>58.792000000000002</v>
      </c>
      <c r="K645" s="391">
        <v>58.2742</v>
      </c>
      <c r="L645" s="391">
        <v>59.254600000000003</v>
      </c>
      <c r="M645" s="391">
        <v>60.310499999999998</v>
      </c>
      <c r="N645" s="391">
        <v>60.841000000000001</v>
      </c>
      <c r="O645" s="386">
        <v>60.905200000000001</v>
      </c>
      <c r="P645" s="386" t="s">
        <v>44</v>
      </c>
      <c r="S645"/>
      <c r="T645"/>
      <c r="U645"/>
      <c r="V645"/>
      <c r="W645"/>
      <c r="X645"/>
      <c r="Y645"/>
      <c r="Z645"/>
      <c r="AA645"/>
      <c r="AB645"/>
      <c r="AC645"/>
    </row>
    <row r="646" spans="1:29" ht="15" x14ac:dyDescent="0.25">
      <c r="A646" s="389" t="s">
        <v>5901</v>
      </c>
      <c r="B646" s="390"/>
      <c r="C646" s="386"/>
      <c r="D646" s="390"/>
      <c r="E646" s="390"/>
      <c r="F646" s="386">
        <v>61.133000000000003</v>
      </c>
      <c r="G646" s="391">
        <v>68.323899999999995</v>
      </c>
      <c r="H646" s="391">
        <v>71.400199999999998</v>
      </c>
      <c r="I646" s="391">
        <v>70.671999999999997</v>
      </c>
      <c r="J646" s="391">
        <v>67.445899999999995</v>
      </c>
      <c r="K646" s="391">
        <v>66.165599999999998</v>
      </c>
      <c r="L646" s="391">
        <v>66.181399999999996</v>
      </c>
      <c r="M646" s="391">
        <v>64.744900000000001</v>
      </c>
      <c r="N646" s="391">
        <v>61.988599999999998</v>
      </c>
      <c r="O646" s="386">
        <v>62.534599999999998</v>
      </c>
      <c r="P646" s="386" t="s">
        <v>44</v>
      </c>
      <c r="S646"/>
      <c r="T646"/>
      <c r="U646"/>
      <c r="V646"/>
      <c r="W646"/>
      <c r="X646"/>
      <c r="Y646"/>
      <c r="Z646"/>
      <c r="AA646"/>
      <c r="AB646"/>
      <c r="AC646"/>
    </row>
    <row r="647" spans="1:29" ht="15" x14ac:dyDescent="0.25">
      <c r="A647" s="389" t="s">
        <v>5902</v>
      </c>
      <c r="B647" s="390"/>
      <c r="C647" s="386"/>
      <c r="D647" s="390"/>
      <c r="E647" s="390"/>
      <c r="F647" s="386">
        <v>64.392099999999999</v>
      </c>
      <c r="G647" s="391">
        <v>68.176299999999998</v>
      </c>
      <c r="H647" s="391">
        <v>67.954400000000007</v>
      </c>
      <c r="I647" s="391">
        <v>68.2971</v>
      </c>
      <c r="J647" s="391">
        <v>69.750299999999996</v>
      </c>
      <c r="K647" s="391">
        <v>66.449299999999994</v>
      </c>
      <c r="L647" s="391">
        <v>68.130600000000001</v>
      </c>
      <c r="M647" s="391">
        <v>68.148799999999994</v>
      </c>
      <c r="N647" s="391">
        <v>69.183999999999997</v>
      </c>
      <c r="O647" s="386">
        <v>69.337900000000005</v>
      </c>
      <c r="P647" s="386" t="s">
        <v>44</v>
      </c>
      <c r="S647"/>
      <c r="T647"/>
      <c r="U647"/>
      <c r="V647"/>
      <c r="W647"/>
      <c r="X647"/>
      <c r="Y647"/>
      <c r="Z647"/>
      <c r="AA647"/>
      <c r="AB647"/>
      <c r="AC647"/>
    </row>
    <row r="648" spans="1:29" ht="15" x14ac:dyDescent="0.25">
      <c r="A648" s="389" t="s">
        <v>5903</v>
      </c>
      <c r="B648" s="390"/>
      <c r="C648" s="386"/>
      <c r="D648" s="390"/>
      <c r="E648" s="390"/>
      <c r="F648" s="386">
        <v>65.001300000000001</v>
      </c>
      <c r="G648" s="391">
        <v>67.974299999999999</v>
      </c>
      <c r="H648" s="391">
        <v>67.4816</v>
      </c>
      <c r="I648" s="391">
        <v>67.902100000000004</v>
      </c>
      <c r="J648" s="391">
        <v>69.276499999999999</v>
      </c>
      <c r="K648" s="391">
        <v>65.783199999999994</v>
      </c>
      <c r="L648" s="391">
        <v>67.643600000000006</v>
      </c>
      <c r="M648" s="391">
        <v>67.900000000000006</v>
      </c>
      <c r="N648" s="391">
        <v>68.858000000000004</v>
      </c>
      <c r="O648" s="386">
        <v>69.107399999999998</v>
      </c>
      <c r="P648" s="386" t="s">
        <v>44</v>
      </c>
      <c r="S648"/>
      <c r="T648"/>
      <c r="U648"/>
      <c r="V648"/>
      <c r="W648"/>
      <c r="X648"/>
      <c r="Y648"/>
      <c r="Z648"/>
      <c r="AA648"/>
      <c r="AB648"/>
      <c r="AC648"/>
    </row>
    <row r="649" spans="1:29" ht="15" x14ac:dyDescent="0.25">
      <c r="A649" s="389" t="s">
        <v>5904</v>
      </c>
      <c r="B649" s="390"/>
      <c r="C649" s="386"/>
      <c r="D649" s="390"/>
      <c r="E649" s="390"/>
      <c r="F649" s="386">
        <v>58.795200000000001</v>
      </c>
      <c r="G649" s="391">
        <v>70.080699999999993</v>
      </c>
      <c r="H649" s="391">
        <v>72.315200000000004</v>
      </c>
      <c r="I649" s="391">
        <v>72.031099999999995</v>
      </c>
      <c r="J649" s="391">
        <v>74.268699999999995</v>
      </c>
      <c r="K649" s="391">
        <v>72.843800000000002</v>
      </c>
      <c r="L649" s="391">
        <v>72.699399999999997</v>
      </c>
      <c r="M649" s="391">
        <v>70.484700000000004</v>
      </c>
      <c r="N649" s="391">
        <v>72.259299999999996</v>
      </c>
      <c r="O649" s="386">
        <v>71.525000000000006</v>
      </c>
      <c r="P649" s="386" t="s">
        <v>44</v>
      </c>
      <c r="S649"/>
      <c r="T649"/>
      <c r="U649"/>
      <c r="V649"/>
      <c r="W649"/>
      <c r="X649"/>
      <c r="Y649"/>
      <c r="Z649"/>
      <c r="AA649"/>
      <c r="AB649"/>
      <c r="AC649"/>
    </row>
    <row r="650" spans="1:29" ht="15" x14ac:dyDescent="0.25">
      <c r="A650" s="389" t="s">
        <v>5905</v>
      </c>
      <c r="B650" s="390"/>
      <c r="C650" s="386"/>
      <c r="D650" s="390"/>
      <c r="E650" s="390"/>
      <c r="F650" s="386">
        <v>55.119300000000003</v>
      </c>
      <c r="G650" s="391">
        <v>62.129399999999997</v>
      </c>
      <c r="H650" s="391">
        <v>66.373800000000003</v>
      </c>
      <c r="I650" s="391">
        <v>61.009300000000003</v>
      </c>
      <c r="J650" s="391">
        <v>55.280500000000004</v>
      </c>
      <c r="K650" s="391">
        <v>53.918900000000001</v>
      </c>
      <c r="L650" s="391">
        <v>55.163899999999998</v>
      </c>
      <c r="M650" s="391">
        <v>55.166800000000002</v>
      </c>
      <c r="N650" s="391">
        <v>49.952199999999998</v>
      </c>
      <c r="O650" s="386">
        <v>48.209400000000002</v>
      </c>
      <c r="P650" s="386" t="s">
        <v>44</v>
      </c>
      <c r="S650"/>
      <c r="T650"/>
      <c r="U650"/>
      <c r="V650"/>
      <c r="W650"/>
      <c r="X650"/>
      <c r="Y650"/>
      <c r="Z650"/>
      <c r="AA650"/>
      <c r="AB650"/>
      <c r="AC650"/>
    </row>
    <row r="651" spans="1:29" ht="15" x14ac:dyDescent="0.25">
      <c r="A651" s="389" t="s">
        <v>5906</v>
      </c>
      <c r="B651" s="390"/>
      <c r="C651" s="386"/>
      <c r="D651" s="390"/>
      <c r="E651" s="390"/>
      <c r="F651" s="386">
        <v>54.558</v>
      </c>
      <c r="G651" s="391">
        <v>55.313499999999998</v>
      </c>
      <c r="H651" s="391">
        <v>57.5854</v>
      </c>
      <c r="I651" s="391">
        <v>51.041699999999999</v>
      </c>
      <c r="J651" s="391">
        <v>46.125100000000003</v>
      </c>
      <c r="K651" s="391">
        <v>45.071599999999997</v>
      </c>
      <c r="L651" s="391">
        <v>47.392099999999999</v>
      </c>
      <c r="M651" s="391">
        <v>49.275700000000001</v>
      </c>
      <c r="N651" s="391">
        <v>43.419600000000003</v>
      </c>
      <c r="O651" s="386">
        <v>40.093899999999998</v>
      </c>
      <c r="P651" s="386" t="s">
        <v>44</v>
      </c>
      <c r="S651"/>
      <c r="T651"/>
      <c r="U651"/>
      <c r="V651"/>
      <c r="W651"/>
      <c r="X651"/>
      <c r="Y651"/>
      <c r="Z651"/>
      <c r="AA651"/>
      <c r="AB651"/>
      <c r="AC651"/>
    </row>
    <row r="652" spans="1:29" ht="15" x14ac:dyDescent="0.25">
      <c r="A652" s="389" t="s">
        <v>5907</v>
      </c>
      <c r="B652" s="390"/>
      <c r="C652" s="386"/>
      <c r="D652" s="390"/>
      <c r="E652" s="390"/>
      <c r="F652" s="386">
        <v>55.638100000000001</v>
      </c>
      <c r="G652" s="391">
        <v>68.086100000000002</v>
      </c>
      <c r="H652" s="391">
        <v>75.084000000000003</v>
      </c>
      <c r="I652" s="391">
        <v>72.303600000000003</v>
      </c>
      <c r="J652" s="391">
        <v>65.655199999999994</v>
      </c>
      <c r="K652" s="391">
        <v>64.570300000000003</v>
      </c>
      <c r="L652" s="391">
        <v>63.803899999999999</v>
      </c>
      <c r="M652" s="391">
        <v>61.480699999999999</v>
      </c>
      <c r="N652" s="391">
        <v>58.223399999999998</v>
      </c>
      <c r="O652" s="386">
        <v>57.976399999999998</v>
      </c>
      <c r="P652" s="386" t="s">
        <v>44</v>
      </c>
      <c r="S652"/>
      <c r="T652"/>
      <c r="U652"/>
      <c r="V652"/>
      <c r="W652"/>
      <c r="X652"/>
      <c r="Y652"/>
      <c r="Z652"/>
      <c r="AA652"/>
      <c r="AB652"/>
      <c r="AC652"/>
    </row>
    <row r="653" spans="1:29" ht="15" x14ac:dyDescent="0.25">
      <c r="A653" s="389" t="s">
        <v>5908</v>
      </c>
      <c r="B653" s="390"/>
      <c r="C653" s="386"/>
      <c r="D653" s="390"/>
      <c r="E653" s="390"/>
      <c r="F653" s="386">
        <v>58.411700000000003</v>
      </c>
      <c r="G653" s="391">
        <v>59.029899999999998</v>
      </c>
      <c r="H653" s="391">
        <v>58.947499999999998</v>
      </c>
      <c r="I653" s="391">
        <v>58.325699999999998</v>
      </c>
      <c r="J653" s="391">
        <v>58.655700000000003</v>
      </c>
      <c r="K653" s="391">
        <v>59.04</v>
      </c>
      <c r="L653" s="391">
        <v>59.919899999999998</v>
      </c>
      <c r="M653" s="391">
        <v>61.7898</v>
      </c>
      <c r="N653" s="391">
        <v>63.631900000000002</v>
      </c>
      <c r="O653" s="386">
        <v>63.797899999999998</v>
      </c>
      <c r="P653" s="386" t="s">
        <v>44</v>
      </c>
      <c r="S653"/>
      <c r="T653"/>
      <c r="U653"/>
      <c r="V653"/>
      <c r="W653"/>
      <c r="X653"/>
      <c r="Y653"/>
      <c r="Z653"/>
      <c r="AA653"/>
      <c r="AB653"/>
      <c r="AC653"/>
    </row>
    <row r="654" spans="1:29" ht="15" x14ac:dyDescent="0.25">
      <c r="A654" s="389" t="s">
        <v>5909</v>
      </c>
      <c r="B654" s="390"/>
      <c r="C654" s="386"/>
      <c r="D654" s="390"/>
      <c r="E654" s="390"/>
      <c r="F654" s="386">
        <v>58.4499</v>
      </c>
      <c r="G654" s="391">
        <v>59.050699999999999</v>
      </c>
      <c r="H654" s="391">
        <v>58.942</v>
      </c>
      <c r="I654" s="391">
        <v>58.278799999999997</v>
      </c>
      <c r="J654" s="391">
        <v>58.6494</v>
      </c>
      <c r="K654" s="391">
        <v>59.0959</v>
      </c>
      <c r="L654" s="391">
        <v>59.962499999999999</v>
      </c>
      <c r="M654" s="391">
        <v>62.0227</v>
      </c>
      <c r="N654" s="391">
        <v>63.895299999999999</v>
      </c>
      <c r="O654" s="386">
        <v>63.988799999999998</v>
      </c>
      <c r="P654" s="386" t="s">
        <v>44</v>
      </c>
      <c r="S654"/>
      <c r="T654"/>
      <c r="U654"/>
      <c r="V654"/>
      <c r="W654"/>
      <c r="X654"/>
      <c r="Y654"/>
      <c r="Z654"/>
      <c r="AA654"/>
      <c r="AB654"/>
      <c r="AC654"/>
    </row>
    <row r="655" spans="1:29" ht="15" x14ac:dyDescent="0.25">
      <c r="A655" s="389" t="s">
        <v>5910</v>
      </c>
      <c r="B655" s="390"/>
      <c r="C655" s="386"/>
      <c r="D655" s="390"/>
      <c r="E655" s="390"/>
      <c r="F655" s="386">
        <v>57.850700000000003</v>
      </c>
      <c r="G655" s="391">
        <v>58.7254</v>
      </c>
      <c r="H655" s="391">
        <v>59.026800000000001</v>
      </c>
      <c r="I655" s="391">
        <v>59.014899999999997</v>
      </c>
      <c r="J655" s="391">
        <v>58.747</v>
      </c>
      <c r="K655" s="391">
        <v>58.220199999999998</v>
      </c>
      <c r="L655" s="391">
        <v>59.294600000000003</v>
      </c>
      <c r="M655" s="391">
        <v>58.7254</v>
      </c>
      <c r="N655" s="391">
        <v>59.7605</v>
      </c>
      <c r="O655" s="386">
        <v>61</v>
      </c>
      <c r="P655" s="386" t="s">
        <v>44</v>
      </c>
      <c r="S655"/>
      <c r="T655"/>
      <c r="U655"/>
      <c r="V655"/>
      <c r="W655"/>
      <c r="X655"/>
      <c r="Y655"/>
      <c r="Z655"/>
      <c r="AA655"/>
      <c r="AB655"/>
      <c r="AC655"/>
    </row>
    <row r="656" spans="1:29" ht="15" x14ac:dyDescent="0.25">
      <c r="A656" s="389" t="s">
        <v>5911</v>
      </c>
      <c r="B656" s="390"/>
      <c r="C656" s="386"/>
      <c r="D656" s="390"/>
      <c r="E656" s="390"/>
      <c r="F656" s="386">
        <v>58.303600000000003</v>
      </c>
      <c r="G656" s="391">
        <v>59.461500000000001</v>
      </c>
      <c r="H656" s="391">
        <v>59.2682</v>
      </c>
      <c r="I656" s="391">
        <v>60.041600000000003</v>
      </c>
      <c r="J656" s="391">
        <v>60.378900000000002</v>
      </c>
      <c r="K656" s="391">
        <v>59.384399999999999</v>
      </c>
      <c r="L656" s="391">
        <v>59.986499999999999</v>
      </c>
      <c r="M656" s="391">
        <v>60.541200000000003</v>
      </c>
      <c r="N656" s="391">
        <v>62.3474</v>
      </c>
      <c r="O656" s="386">
        <v>62.673200000000001</v>
      </c>
      <c r="P656" s="386" t="s">
        <v>44</v>
      </c>
      <c r="S656"/>
      <c r="T656"/>
      <c r="U656"/>
      <c r="V656"/>
      <c r="W656"/>
      <c r="X656"/>
      <c r="Y656"/>
      <c r="Z656"/>
      <c r="AA656"/>
      <c r="AB656"/>
      <c r="AC656"/>
    </row>
    <row r="657" spans="1:29" ht="15" x14ac:dyDescent="0.25">
      <c r="A657" s="389" t="s">
        <v>5912</v>
      </c>
      <c r="B657" s="390"/>
      <c r="C657" s="386"/>
      <c r="D657" s="390"/>
      <c r="E657" s="390"/>
      <c r="F657" s="386">
        <v>58.234000000000002</v>
      </c>
      <c r="G657" s="391">
        <v>59.354100000000003</v>
      </c>
      <c r="H657" s="391">
        <v>59.178400000000003</v>
      </c>
      <c r="I657" s="391">
        <v>59.932499999999997</v>
      </c>
      <c r="J657" s="391">
        <v>60.234900000000003</v>
      </c>
      <c r="K657" s="391">
        <v>59.349600000000002</v>
      </c>
      <c r="L657" s="391">
        <v>59.959099999999999</v>
      </c>
      <c r="M657" s="391">
        <v>60.517099999999999</v>
      </c>
      <c r="N657" s="391">
        <v>62.328099999999999</v>
      </c>
      <c r="O657" s="386">
        <v>62.617800000000003</v>
      </c>
      <c r="P657" s="386" t="s">
        <v>44</v>
      </c>
      <c r="S657"/>
      <c r="T657"/>
      <c r="U657"/>
      <c r="V657"/>
      <c r="W657"/>
      <c r="X657"/>
      <c r="Y657"/>
      <c r="Z657"/>
      <c r="AA657"/>
      <c r="AB657"/>
      <c r="AC657"/>
    </row>
    <row r="658" spans="1:29" ht="15" x14ac:dyDescent="0.25">
      <c r="A658" s="389" t="s">
        <v>5913</v>
      </c>
      <c r="B658" s="390"/>
      <c r="C658" s="386"/>
      <c r="D658" s="390"/>
      <c r="E658" s="390"/>
      <c r="F658" s="386">
        <v>60.302500000000002</v>
      </c>
      <c r="G658" s="391">
        <v>62.541699999999999</v>
      </c>
      <c r="H658" s="391">
        <v>61.841700000000003</v>
      </c>
      <c r="I658" s="391">
        <v>63.166699999999999</v>
      </c>
      <c r="J658" s="391">
        <v>64.728099999999998</v>
      </c>
      <c r="K658" s="391">
        <v>60.383299999999998</v>
      </c>
      <c r="L658" s="391">
        <v>60.774999999999999</v>
      </c>
      <c r="M658" s="391">
        <v>61.2333</v>
      </c>
      <c r="N658" s="391">
        <v>62.9</v>
      </c>
      <c r="O658" s="386">
        <v>64.25</v>
      </c>
      <c r="P658" s="386" t="s">
        <v>44</v>
      </c>
      <c r="S658"/>
      <c r="T658"/>
      <c r="U658"/>
      <c r="V658"/>
      <c r="W658"/>
      <c r="X658"/>
      <c r="Y658"/>
      <c r="Z658"/>
      <c r="AA658"/>
      <c r="AB658"/>
      <c r="AC658"/>
    </row>
    <row r="659" spans="1:29" ht="15" x14ac:dyDescent="0.25">
      <c r="A659" s="389" t="s">
        <v>5914</v>
      </c>
      <c r="B659" s="390"/>
      <c r="C659" s="386"/>
      <c r="D659" s="390"/>
      <c r="E659" s="390"/>
      <c r="F659" s="386">
        <v>59.628799999999998</v>
      </c>
      <c r="G659" s="391">
        <v>59.982500000000002</v>
      </c>
      <c r="H659" s="391">
        <v>58.682400000000001</v>
      </c>
      <c r="I659" s="391">
        <v>58.862099999999998</v>
      </c>
      <c r="J659" s="391">
        <v>58.607399999999998</v>
      </c>
      <c r="K659" s="391">
        <v>58.771000000000001</v>
      </c>
      <c r="L659" s="391">
        <v>59.037999999999997</v>
      </c>
      <c r="M659" s="391">
        <v>59.388599999999997</v>
      </c>
      <c r="N659" s="391">
        <v>58.3232</v>
      </c>
      <c r="O659" s="386">
        <v>59.022100000000002</v>
      </c>
      <c r="P659" s="386" t="s">
        <v>44</v>
      </c>
      <c r="S659"/>
      <c r="T659"/>
      <c r="U659"/>
      <c r="V659"/>
      <c r="W659"/>
      <c r="X659"/>
      <c r="Y659"/>
      <c r="Z659"/>
      <c r="AA659"/>
      <c r="AB659"/>
      <c r="AC659"/>
    </row>
    <row r="660" spans="1:29" ht="15" x14ac:dyDescent="0.25">
      <c r="A660" s="389" t="s">
        <v>5915</v>
      </c>
      <c r="B660" s="390"/>
      <c r="C660" s="386"/>
      <c r="D660" s="390"/>
      <c r="E660" s="390"/>
      <c r="F660" s="386">
        <v>57.040100000000002</v>
      </c>
      <c r="G660" s="391">
        <v>57.458300000000001</v>
      </c>
      <c r="H660" s="391">
        <v>56.267299999999999</v>
      </c>
      <c r="I660" s="391">
        <v>56.209000000000003</v>
      </c>
      <c r="J660" s="391">
        <v>56.024500000000003</v>
      </c>
      <c r="K660" s="391">
        <v>56.3827</v>
      </c>
      <c r="L660" s="391">
        <v>56.567500000000003</v>
      </c>
      <c r="M660" s="391">
        <v>56.9133</v>
      </c>
      <c r="N660" s="391">
        <v>56.770499999999998</v>
      </c>
      <c r="O660" s="386">
        <v>57.2744</v>
      </c>
      <c r="P660" s="386" t="s">
        <v>44</v>
      </c>
      <c r="S660"/>
      <c r="T660"/>
      <c r="U660"/>
      <c r="V660"/>
      <c r="W660"/>
      <c r="X660"/>
      <c r="Y660"/>
      <c r="Z660"/>
      <c r="AA660"/>
      <c r="AB660"/>
      <c r="AC660"/>
    </row>
    <row r="661" spans="1:29" ht="15" x14ac:dyDescent="0.25">
      <c r="A661" s="389" t="s">
        <v>5916</v>
      </c>
      <c r="B661" s="390"/>
      <c r="C661" s="386"/>
      <c r="D661" s="390"/>
      <c r="E661" s="390"/>
      <c r="F661" s="386">
        <v>81.350300000000004</v>
      </c>
      <c r="G661" s="391">
        <v>81.195300000000003</v>
      </c>
      <c r="H661" s="391">
        <v>79.003399999999999</v>
      </c>
      <c r="I661" s="391">
        <v>81.268699999999995</v>
      </c>
      <c r="J661" s="391">
        <v>80.224800000000002</v>
      </c>
      <c r="K661" s="391">
        <v>78.818200000000004</v>
      </c>
      <c r="L661" s="391">
        <v>80.075100000000006</v>
      </c>
      <c r="M661" s="391">
        <v>80.687299999999993</v>
      </c>
      <c r="N661" s="391">
        <v>71.135800000000003</v>
      </c>
      <c r="O661" s="386">
        <v>73.4422</v>
      </c>
      <c r="P661" s="386" t="s">
        <v>44</v>
      </c>
      <c r="S661"/>
      <c r="T661"/>
      <c r="U661"/>
      <c r="V661"/>
      <c r="W661"/>
      <c r="X661"/>
      <c r="Y661"/>
      <c r="Z661"/>
      <c r="AA661"/>
      <c r="AB661"/>
      <c r="AC661"/>
    </row>
    <row r="662" spans="1:29" ht="15" x14ac:dyDescent="0.25">
      <c r="A662" s="389" t="s">
        <v>1413</v>
      </c>
      <c r="B662" s="390"/>
      <c r="C662" s="386"/>
      <c r="D662" s="390"/>
      <c r="E662" s="390"/>
      <c r="F662" s="386">
        <v>68.973200000000006</v>
      </c>
      <c r="G662" s="391">
        <v>69.072800000000001</v>
      </c>
      <c r="H662" s="391">
        <v>69.465199999999996</v>
      </c>
      <c r="I662" s="391">
        <v>69.656099999999995</v>
      </c>
      <c r="J662" s="391">
        <v>70.917100000000005</v>
      </c>
      <c r="K662" s="391">
        <v>70.982699999999994</v>
      </c>
      <c r="L662" s="391">
        <v>71.728300000000004</v>
      </c>
      <c r="M662" s="391">
        <v>72.117099999999994</v>
      </c>
      <c r="N662" s="391">
        <v>73.281899999999993</v>
      </c>
      <c r="O662" s="386">
        <v>74.596500000000006</v>
      </c>
      <c r="P662" s="386" t="s">
        <v>44</v>
      </c>
      <c r="S662"/>
      <c r="T662"/>
      <c r="U662"/>
      <c r="V662"/>
      <c r="W662"/>
      <c r="X662"/>
      <c r="Y662"/>
      <c r="Z662"/>
      <c r="AA662"/>
      <c r="AB662"/>
      <c r="AC662"/>
    </row>
    <row r="663" spans="1:29" ht="15" x14ac:dyDescent="0.25">
      <c r="A663" s="389" t="s">
        <v>1414</v>
      </c>
      <c r="B663" s="390"/>
      <c r="C663" s="386"/>
      <c r="D663" s="390"/>
      <c r="E663" s="390"/>
      <c r="F663" s="386">
        <v>67.92</v>
      </c>
      <c r="G663" s="391">
        <v>68.228800000000007</v>
      </c>
      <c r="H663" s="391">
        <v>68.502700000000004</v>
      </c>
      <c r="I663" s="391">
        <v>68.667100000000005</v>
      </c>
      <c r="J663" s="391">
        <v>69.9983</v>
      </c>
      <c r="K663" s="391">
        <v>70.267899999999997</v>
      </c>
      <c r="L663" s="391">
        <v>71.172399999999996</v>
      </c>
      <c r="M663" s="391">
        <v>71.514499999999998</v>
      </c>
      <c r="N663" s="391">
        <v>72.659700000000001</v>
      </c>
      <c r="O663" s="386">
        <v>73.908900000000003</v>
      </c>
      <c r="P663" s="386" t="s">
        <v>44</v>
      </c>
      <c r="S663"/>
      <c r="T663"/>
      <c r="U663"/>
      <c r="V663"/>
      <c r="W663"/>
      <c r="X663"/>
      <c r="Y663"/>
      <c r="Z663"/>
      <c r="AA663"/>
      <c r="AB663"/>
      <c r="AC663"/>
    </row>
    <row r="664" spans="1:29" ht="15" x14ac:dyDescent="0.25">
      <c r="A664" s="389" t="s">
        <v>1415</v>
      </c>
      <c r="B664" s="390"/>
      <c r="C664" s="386"/>
      <c r="D664" s="390"/>
      <c r="E664" s="390"/>
      <c r="F664" s="386">
        <v>78.670699999999997</v>
      </c>
      <c r="G664" s="391">
        <v>77.062100000000001</v>
      </c>
      <c r="H664" s="391">
        <v>78.485100000000003</v>
      </c>
      <c r="I664" s="391">
        <v>78.715400000000002</v>
      </c>
      <c r="J664" s="391">
        <v>79.393900000000002</v>
      </c>
      <c r="K664" s="391">
        <v>77.608599999999996</v>
      </c>
      <c r="L664" s="391">
        <v>77.144000000000005</v>
      </c>
      <c r="M664" s="391">
        <v>78.013499999999993</v>
      </c>
      <c r="N664" s="391">
        <v>79.421099999999996</v>
      </c>
      <c r="O664" s="386">
        <v>81.487700000000004</v>
      </c>
      <c r="P664" s="386" t="s">
        <v>44</v>
      </c>
      <c r="S664"/>
      <c r="T664"/>
      <c r="U664"/>
      <c r="V664"/>
      <c r="W664"/>
      <c r="X664"/>
      <c r="Y664"/>
      <c r="Z664"/>
      <c r="AA664"/>
      <c r="AB664"/>
      <c r="AC664"/>
    </row>
    <row r="665" spans="1:29" ht="15" x14ac:dyDescent="0.25">
      <c r="A665" s="389" t="s">
        <v>1416</v>
      </c>
      <c r="B665" s="390"/>
      <c r="C665" s="386"/>
      <c r="D665" s="390"/>
      <c r="E665" s="390"/>
      <c r="F665" s="386">
        <v>58.513500000000001</v>
      </c>
      <c r="G665" s="391">
        <v>59.557299999999998</v>
      </c>
      <c r="H665" s="391">
        <v>60.5822</v>
      </c>
      <c r="I665" s="391">
        <v>60.840800000000002</v>
      </c>
      <c r="J665" s="391">
        <v>62.935200000000002</v>
      </c>
      <c r="K665" s="391">
        <v>64.235500000000002</v>
      </c>
      <c r="L665" s="391">
        <v>64.264200000000002</v>
      </c>
      <c r="M665" s="391">
        <v>66.128699999999995</v>
      </c>
      <c r="N665" s="391">
        <v>70.015500000000003</v>
      </c>
      <c r="O665" s="386">
        <v>68.535899999999998</v>
      </c>
      <c r="P665" s="386" t="s">
        <v>44</v>
      </c>
      <c r="S665"/>
      <c r="T665"/>
      <c r="U665"/>
      <c r="V665"/>
      <c r="W665"/>
      <c r="X665"/>
      <c r="Y665"/>
      <c r="Z665"/>
      <c r="AA665"/>
      <c r="AB665"/>
      <c r="AC665"/>
    </row>
    <row r="666" spans="1:29" ht="15" x14ac:dyDescent="0.25">
      <c r="A666" s="389" t="s">
        <v>1417</v>
      </c>
      <c r="B666" s="390"/>
      <c r="C666" s="386"/>
      <c r="D666" s="390"/>
      <c r="E666" s="390"/>
      <c r="F666" s="386">
        <v>58.172499999999999</v>
      </c>
      <c r="G666" s="391">
        <v>59.485599999999998</v>
      </c>
      <c r="H666" s="391">
        <v>60.793900000000001</v>
      </c>
      <c r="I666" s="391">
        <v>60.8217</v>
      </c>
      <c r="J666" s="391">
        <v>62.893300000000004</v>
      </c>
      <c r="K666" s="391">
        <v>64.232500000000002</v>
      </c>
      <c r="L666" s="391">
        <v>63.906199999999998</v>
      </c>
      <c r="M666" s="391">
        <v>65.522199999999998</v>
      </c>
      <c r="N666" s="391">
        <v>69.301599999999993</v>
      </c>
      <c r="O666" s="386">
        <v>67.303200000000004</v>
      </c>
      <c r="P666" s="386" t="s">
        <v>44</v>
      </c>
      <c r="S666"/>
      <c r="T666"/>
      <c r="U666"/>
      <c r="V666"/>
      <c r="W666"/>
      <c r="X666"/>
      <c r="Y666"/>
      <c r="Z666"/>
      <c r="AA666"/>
      <c r="AB666"/>
      <c r="AC666"/>
    </row>
    <row r="667" spans="1:29" ht="15" x14ac:dyDescent="0.25">
      <c r="A667" s="389" t="s">
        <v>1418</v>
      </c>
      <c r="B667" s="390"/>
      <c r="C667" s="386"/>
      <c r="D667" s="390"/>
      <c r="E667" s="390"/>
      <c r="F667" s="386">
        <v>61.215200000000003</v>
      </c>
      <c r="G667" s="391">
        <v>60.1111</v>
      </c>
      <c r="H667" s="391">
        <v>58.924999999999997</v>
      </c>
      <c r="I667" s="391">
        <v>60.9878</v>
      </c>
      <c r="J667" s="391">
        <v>63.256100000000004</v>
      </c>
      <c r="K667" s="391">
        <v>64.259699999999995</v>
      </c>
      <c r="L667" s="391">
        <v>67.2667</v>
      </c>
      <c r="M667" s="391">
        <v>71.090900000000005</v>
      </c>
      <c r="N667" s="391">
        <v>75.7821</v>
      </c>
      <c r="O667" s="386">
        <v>76.934100000000001</v>
      </c>
      <c r="P667" s="386" t="s">
        <v>44</v>
      </c>
      <c r="S667"/>
      <c r="T667"/>
      <c r="U667"/>
      <c r="V667"/>
      <c r="W667"/>
      <c r="X667"/>
      <c r="Y667"/>
      <c r="Z667"/>
      <c r="AA667"/>
      <c r="AB667"/>
      <c r="AC667"/>
    </row>
    <row r="668" spans="1:29" ht="15" x14ac:dyDescent="0.25">
      <c r="A668" s="389" t="s">
        <v>1419</v>
      </c>
      <c r="B668" s="390"/>
      <c r="C668" s="386"/>
      <c r="D668" s="390"/>
      <c r="E668" s="390"/>
      <c r="F668" s="386">
        <v>62.218800000000002</v>
      </c>
      <c r="G668" s="391">
        <v>62.691299999999998</v>
      </c>
      <c r="H668" s="391">
        <v>62.648000000000003</v>
      </c>
      <c r="I668" s="391">
        <v>61.793599999999998</v>
      </c>
      <c r="J668" s="391">
        <v>63.631999999999998</v>
      </c>
      <c r="K668" s="391">
        <v>64.014799999999994</v>
      </c>
      <c r="L668" s="391">
        <v>64.517899999999997</v>
      </c>
      <c r="M668" s="391">
        <v>65.166499999999999</v>
      </c>
      <c r="N668" s="391">
        <v>65.738299999999995</v>
      </c>
      <c r="O668" s="386">
        <v>67.677499999999995</v>
      </c>
      <c r="P668" s="386" t="s">
        <v>44</v>
      </c>
      <c r="S668"/>
      <c r="T668"/>
      <c r="U668"/>
      <c r="V668"/>
      <c r="W668"/>
      <c r="X668"/>
      <c r="Y668"/>
      <c r="Z668"/>
      <c r="AA668"/>
      <c r="AB668"/>
      <c r="AC668"/>
    </row>
    <row r="669" spans="1:29" ht="15" x14ac:dyDescent="0.25">
      <c r="A669" s="389" t="s">
        <v>1420</v>
      </c>
      <c r="B669" s="390"/>
      <c r="C669" s="386"/>
      <c r="D669" s="390"/>
      <c r="E669" s="390"/>
      <c r="F669" s="386">
        <v>60.604900000000001</v>
      </c>
      <c r="G669" s="391">
        <v>61.329700000000003</v>
      </c>
      <c r="H669" s="391">
        <v>60.914000000000001</v>
      </c>
      <c r="I669" s="391">
        <v>59.863999999999997</v>
      </c>
      <c r="J669" s="391">
        <v>61.715200000000003</v>
      </c>
      <c r="K669" s="391">
        <v>62.373399999999997</v>
      </c>
      <c r="L669" s="391">
        <v>62.751600000000003</v>
      </c>
      <c r="M669" s="391">
        <v>63.3598</v>
      </c>
      <c r="N669" s="391">
        <v>63.721699999999998</v>
      </c>
      <c r="O669" s="386">
        <v>66.129099999999994</v>
      </c>
      <c r="P669" s="386" t="s">
        <v>44</v>
      </c>
      <c r="S669"/>
      <c r="T669"/>
      <c r="U669"/>
      <c r="V669"/>
      <c r="W669"/>
      <c r="X669"/>
      <c r="Y669"/>
      <c r="Z669"/>
      <c r="AA669"/>
      <c r="AB669"/>
      <c r="AC669"/>
    </row>
    <row r="670" spans="1:29" ht="15" x14ac:dyDescent="0.25">
      <c r="A670" s="389" t="s">
        <v>1421</v>
      </c>
      <c r="B670" s="390"/>
      <c r="C670" s="386"/>
      <c r="D670" s="390"/>
      <c r="E670" s="390"/>
      <c r="F670" s="386">
        <v>75.879800000000003</v>
      </c>
      <c r="G670" s="391">
        <v>74.466999999999999</v>
      </c>
      <c r="H670" s="391">
        <v>77.524600000000007</v>
      </c>
      <c r="I670" s="391">
        <v>78.112899999999996</v>
      </c>
      <c r="J670" s="391">
        <v>79.929699999999997</v>
      </c>
      <c r="K670" s="391">
        <v>77.962199999999996</v>
      </c>
      <c r="L670" s="391">
        <v>79.545900000000003</v>
      </c>
      <c r="M670" s="391">
        <v>80.641300000000001</v>
      </c>
      <c r="N670" s="391">
        <v>82.945700000000002</v>
      </c>
      <c r="O670" s="386">
        <v>87.598399999999998</v>
      </c>
      <c r="P670" s="386" t="s">
        <v>44</v>
      </c>
      <c r="S670"/>
      <c r="T670"/>
      <c r="U670"/>
      <c r="V670"/>
      <c r="W670"/>
      <c r="X670"/>
      <c r="Y670"/>
      <c r="Z670"/>
      <c r="AA670"/>
      <c r="AB670"/>
      <c r="AC670"/>
    </row>
    <row r="671" spans="1:29" ht="15" x14ac:dyDescent="0.25">
      <c r="A671" s="389" t="s">
        <v>1422</v>
      </c>
      <c r="B671" s="390"/>
      <c r="C671" s="386"/>
      <c r="D671" s="390"/>
      <c r="E671" s="390"/>
      <c r="F671" s="386">
        <v>70.161500000000004</v>
      </c>
      <c r="G671" s="391">
        <v>70.355900000000005</v>
      </c>
      <c r="H671" s="391">
        <v>70.702100000000002</v>
      </c>
      <c r="I671" s="391">
        <v>71.039299999999997</v>
      </c>
      <c r="J671" s="391">
        <v>72.153199999999998</v>
      </c>
      <c r="K671" s="391">
        <v>71.977099999999993</v>
      </c>
      <c r="L671" s="391">
        <v>72.722300000000004</v>
      </c>
      <c r="M671" s="391">
        <v>72.991299999999995</v>
      </c>
      <c r="N671" s="391">
        <v>74.237899999999996</v>
      </c>
      <c r="O671" s="386">
        <v>75.646100000000004</v>
      </c>
      <c r="P671" s="386" t="s">
        <v>44</v>
      </c>
      <c r="S671"/>
      <c r="T671"/>
      <c r="U671"/>
      <c r="V671"/>
      <c r="W671"/>
      <c r="X671"/>
      <c r="Y671"/>
      <c r="Z671"/>
      <c r="AA671"/>
      <c r="AB671"/>
      <c r="AC671"/>
    </row>
    <row r="672" spans="1:29" ht="15" x14ac:dyDescent="0.25">
      <c r="A672" s="389" t="s">
        <v>1423</v>
      </c>
      <c r="B672" s="390"/>
      <c r="C672" s="386"/>
      <c r="D672" s="390"/>
      <c r="E672" s="390"/>
      <c r="F672" s="386">
        <v>69.091499999999996</v>
      </c>
      <c r="G672" s="391">
        <v>69.451300000000003</v>
      </c>
      <c r="H672" s="391">
        <v>69.704099999999997</v>
      </c>
      <c r="I672" s="391">
        <v>70.017200000000003</v>
      </c>
      <c r="J672" s="391">
        <v>71.191299999999998</v>
      </c>
      <c r="K672" s="391">
        <v>71.211200000000005</v>
      </c>
      <c r="L672" s="391">
        <v>72.151300000000006</v>
      </c>
      <c r="M672" s="391">
        <v>72.424499999999995</v>
      </c>
      <c r="N672" s="391">
        <v>73.64</v>
      </c>
      <c r="O672" s="386">
        <v>74.977699999999999</v>
      </c>
      <c r="P672" s="386" t="s">
        <v>44</v>
      </c>
      <c r="S672"/>
      <c r="T672"/>
      <c r="U672"/>
      <c r="V672"/>
      <c r="W672"/>
      <c r="X672"/>
      <c r="Y672"/>
      <c r="Z672"/>
      <c r="AA672"/>
      <c r="AB672"/>
      <c r="AC672"/>
    </row>
    <row r="673" spans="1:29" ht="15" x14ac:dyDescent="0.25">
      <c r="A673" s="389" t="s">
        <v>1424</v>
      </c>
      <c r="B673" s="390"/>
      <c r="C673" s="386"/>
      <c r="D673" s="390"/>
      <c r="E673" s="390"/>
      <c r="F673" s="386">
        <v>80.139499999999998</v>
      </c>
      <c r="G673" s="391">
        <v>79.076899999999995</v>
      </c>
      <c r="H673" s="391">
        <v>80.191699999999997</v>
      </c>
      <c r="I673" s="391">
        <v>80.698599999999999</v>
      </c>
      <c r="J673" s="391">
        <v>81.293099999999995</v>
      </c>
      <c r="K673" s="391">
        <v>79.281099999999995</v>
      </c>
      <c r="L673" s="391">
        <v>78.507400000000004</v>
      </c>
      <c r="M673" s="391">
        <v>78.739900000000006</v>
      </c>
      <c r="N673" s="391">
        <v>80.388999999999996</v>
      </c>
      <c r="O673" s="386">
        <v>82.414199999999994</v>
      </c>
      <c r="P673" s="386" t="s">
        <v>44</v>
      </c>
      <c r="S673"/>
      <c r="T673"/>
      <c r="U673"/>
      <c r="V673"/>
      <c r="W673"/>
      <c r="X673"/>
      <c r="Y673"/>
      <c r="Z673"/>
      <c r="AA673"/>
      <c r="AB673"/>
      <c r="AC673"/>
    </row>
    <row r="674" spans="1:29" ht="15" x14ac:dyDescent="0.25">
      <c r="A674" s="389" t="s">
        <v>1425</v>
      </c>
      <c r="B674" s="390"/>
      <c r="C674" s="386"/>
      <c r="D674" s="390"/>
      <c r="E674" s="390"/>
      <c r="F674" s="386">
        <v>71.906999999999996</v>
      </c>
      <c r="G674" s="391">
        <v>69.235699999999994</v>
      </c>
      <c r="H674" s="391">
        <v>70.477599999999995</v>
      </c>
      <c r="I674" s="391">
        <v>70.536600000000007</v>
      </c>
      <c r="J674" s="391">
        <v>72.114400000000003</v>
      </c>
      <c r="K674" s="391">
        <v>73.928399999999996</v>
      </c>
      <c r="L674" s="391">
        <v>73.884200000000007</v>
      </c>
      <c r="M674" s="391">
        <v>74.689700000000002</v>
      </c>
      <c r="N674" s="391">
        <v>73.809899999999999</v>
      </c>
      <c r="O674" s="386">
        <v>74.621600000000001</v>
      </c>
      <c r="P674" s="386" t="s">
        <v>44</v>
      </c>
      <c r="S674"/>
      <c r="T674"/>
      <c r="U674"/>
      <c r="V674"/>
      <c r="W674"/>
      <c r="X674"/>
      <c r="Y674"/>
      <c r="Z674"/>
      <c r="AA674"/>
      <c r="AB674"/>
      <c r="AC674"/>
    </row>
    <row r="675" spans="1:29" ht="15" x14ac:dyDescent="0.25">
      <c r="A675" s="389" t="s">
        <v>1426</v>
      </c>
      <c r="B675" s="390"/>
      <c r="C675" s="386"/>
      <c r="D675" s="390"/>
      <c r="E675" s="390"/>
      <c r="F675" s="386">
        <v>71.265500000000003</v>
      </c>
      <c r="G675" s="391">
        <v>69.277799999999999</v>
      </c>
      <c r="H675" s="391">
        <v>70.234899999999996</v>
      </c>
      <c r="I675" s="391">
        <v>70.627099999999999</v>
      </c>
      <c r="J675" s="391">
        <v>72.586500000000001</v>
      </c>
      <c r="K675" s="391">
        <v>74.777900000000002</v>
      </c>
      <c r="L675" s="391">
        <v>75.171199999999999</v>
      </c>
      <c r="M675" s="391">
        <v>75.308700000000002</v>
      </c>
      <c r="N675" s="391">
        <v>74.91</v>
      </c>
      <c r="O675" s="386">
        <v>75.526200000000003</v>
      </c>
      <c r="P675" s="386" t="s">
        <v>44</v>
      </c>
      <c r="S675"/>
      <c r="T675"/>
      <c r="U675"/>
      <c r="V675"/>
      <c r="W675"/>
      <c r="X675"/>
      <c r="Y675"/>
      <c r="Z675"/>
      <c r="AA675"/>
      <c r="AB675"/>
      <c r="AC675"/>
    </row>
    <row r="676" spans="1:29" ht="15" x14ac:dyDescent="0.25">
      <c r="A676" s="389" t="s">
        <v>1427</v>
      </c>
      <c r="B676" s="390"/>
      <c r="C676" s="386"/>
      <c r="D676" s="390"/>
      <c r="E676" s="390"/>
      <c r="F676" s="386">
        <v>78.382999999999996</v>
      </c>
      <c r="G676" s="391">
        <v>68.808499999999995</v>
      </c>
      <c r="H676" s="391">
        <v>72.978499999999997</v>
      </c>
      <c r="I676" s="391">
        <v>69.806700000000006</v>
      </c>
      <c r="J676" s="391">
        <v>68.173900000000003</v>
      </c>
      <c r="K676" s="391">
        <v>66.965800000000002</v>
      </c>
      <c r="L676" s="391">
        <v>63.694200000000002</v>
      </c>
      <c r="M676" s="391">
        <v>69.482500000000002</v>
      </c>
      <c r="N676" s="391">
        <v>64.820499999999996</v>
      </c>
      <c r="O676" s="386">
        <v>67.230800000000002</v>
      </c>
      <c r="P676" s="386" t="s">
        <v>44</v>
      </c>
      <c r="S676"/>
      <c r="T676"/>
      <c r="U676"/>
      <c r="V676"/>
      <c r="W676"/>
      <c r="X676"/>
      <c r="Y676"/>
      <c r="Z676"/>
      <c r="AA676"/>
      <c r="AB676"/>
      <c r="AC676"/>
    </row>
    <row r="677" spans="1:29" ht="15" x14ac:dyDescent="0.25">
      <c r="A677" s="389" t="s">
        <v>5917</v>
      </c>
      <c r="B677" s="390"/>
      <c r="C677" s="386"/>
      <c r="D677" s="390"/>
      <c r="E677" s="390"/>
      <c r="F677" s="386">
        <v>60.957000000000001</v>
      </c>
      <c r="G677" s="391">
        <v>61.720999999999997</v>
      </c>
      <c r="H677" s="391">
        <v>61.170200000000001</v>
      </c>
      <c r="I677" s="391">
        <v>61.133899999999997</v>
      </c>
      <c r="J677" s="391">
        <v>62.624499999999998</v>
      </c>
      <c r="K677" s="391">
        <v>62.464100000000002</v>
      </c>
      <c r="L677" s="391">
        <v>62.145400000000002</v>
      </c>
      <c r="M677" s="391">
        <v>62.181600000000003</v>
      </c>
      <c r="N677" s="391">
        <v>63.414999999999999</v>
      </c>
      <c r="O677" s="386">
        <v>62.390900000000002</v>
      </c>
      <c r="P677" s="386" t="s">
        <v>44</v>
      </c>
      <c r="S677"/>
      <c r="T677"/>
      <c r="U677"/>
      <c r="V677"/>
      <c r="W677"/>
      <c r="X677"/>
      <c r="Y677"/>
      <c r="Z677"/>
      <c r="AA677"/>
      <c r="AB677"/>
      <c r="AC677"/>
    </row>
    <row r="678" spans="1:29" ht="15" x14ac:dyDescent="0.25">
      <c r="A678" s="389" t="s">
        <v>5918</v>
      </c>
      <c r="B678" s="390"/>
      <c r="C678" s="386"/>
      <c r="D678" s="390"/>
      <c r="E678" s="390"/>
      <c r="F678" s="386">
        <v>60.396999999999998</v>
      </c>
      <c r="G678" s="391">
        <v>61.156300000000002</v>
      </c>
      <c r="H678" s="391">
        <v>60.823900000000002</v>
      </c>
      <c r="I678" s="391">
        <v>60.732399999999998</v>
      </c>
      <c r="J678" s="391">
        <v>62.220700000000001</v>
      </c>
      <c r="K678" s="391">
        <v>62.056600000000003</v>
      </c>
      <c r="L678" s="391">
        <v>61.6691</v>
      </c>
      <c r="M678" s="391">
        <v>61.700400000000002</v>
      </c>
      <c r="N678" s="391">
        <v>63.062800000000003</v>
      </c>
      <c r="O678" s="386">
        <v>62.050199999999997</v>
      </c>
      <c r="P678" s="386" t="s">
        <v>44</v>
      </c>
      <c r="S678"/>
      <c r="T678"/>
      <c r="U678"/>
      <c r="V678"/>
      <c r="W678"/>
      <c r="X678"/>
      <c r="Y678"/>
      <c r="Z678"/>
      <c r="AA678"/>
      <c r="AB678"/>
      <c r="AC678"/>
    </row>
    <row r="679" spans="1:29" ht="15" x14ac:dyDescent="0.25">
      <c r="A679" s="389" t="s">
        <v>5919</v>
      </c>
      <c r="B679" s="390"/>
      <c r="C679" s="386"/>
      <c r="D679" s="390"/>
      <c r="E679" s="390"/>
      <c r="F679" s="386">
        <v>74.581900000000005</v>
      </c>
      <c r="G679" s="391">
        <v>75.437100000000001</v>
      </c>
      <c r="H679" s="391">
        <v>69.781599999999997</v>
      </c>
      <c r="I679" s="391">
        <v>70.869699999999995</v>
      </c>
      <c r="J679" s="391">
        <v>72.36</v>
      </c>
      <c r="K679" s="391">
        <v>72.550700000000006</v>
      </c>
      <c r="L679" s="391">
        <v>73.537400000000005</v>
      </c>
      <c r="M679" s="391">
        <v>73.851100000000002</v>
      </c>
      <c r="N679" s="391">
        <v>72.182000000000002</v>
      </c>
      <c r="O679" s="386">
        <v>70.607100000000003</v>
      </c>
      <c r="P679" s="386" t="s">
        <v>44</v>
      </c>
      <c r="S679"/>
      <c r="T679"/>
      <c r="U679"/>
      <c r="V679"/>
      <c r="W679"/>
      <c r="X679"/>
      <c r="Y679"/>
      <c r="Z679"/>
      <c r="AA679"/>
      <c r="AB679"/>
      <c r="AC679"/>
    </row>
    <row r="680" spans="1:29" ht="15" x14ac:dyDescent="0.25">
      <c r="A680" s="389" t="s">
        <v>5920</v>
      </c>
      <c r="B680" s="390"/>
      <c r="C680" s="386"/>
      <c r="D680" s="390"/>
      <c r="E680" s="390"/>
      <c r="F680" s="386">
        <v>61.130499999999998</v>
      </c>
      <c r="G680" s="391">
        <v>61.918900000000001</v>
      </c>
      <c r="H680" s="391">
        <v>61.441499999999998</v>
      </c>
      <c r="I680" s="391">
        <v>61.071899999999999</v>
      </c>
      <c r="J680" s="391">
        <v>62.393700000000003</v>
      </c>
      <c r="K680" s="391">
        <v>62.247799999999998</v>
      </c>
      <c r="L680" s="391">
        <v>61.967300000000002</v>
      </c>
      <c r="M680" s="391">
        <v>61.983899999999998</v>
      </c>
      <c r="N680" s="391">
        <v>63.058300000000003</v>
      </c>
      <c r="O680" s="386">
        <v>62.049799999999998</v>
      </c>
      <c r="P680" s="386" t="s">
        <v>44</v>
      </c>
      <c r="S680"/>
      <c r="T680"/>
      <c r="U680"/>
      <c r="V680"/>
      <c r="W680"/>
      <c r="X680"/>
      <c r="Y680"/>
      <c r="Z680"/>
      <c r="AA680"/>
      <c r="AB680"/>
      <c r="AC680"/>
    </row>
    <row r="681" spans="1:29" ht="15" x14ac:dyDescent="0.25">
      <c r="A681" s="389" t="s">
        <v>5921</v>
      </c>
      <c r="B681" s="390"/>
      <c r="C681" s="386"/>
      <c r="D681" s="390"/>
      <c r="E681" s="390"/>
      <c r="F681" s="386">
        <v>60.5822</v>
      </c>
      <c r="G681" s="391">
        <v>61.370600000000003</v>
      </c>
      <c r="H681" s="391">
        <v>61.170499999999997</v>
      </c>
      <c r="I681" s="391">
        <v>60.781300000000002</v>
      </c>
      <c r="J681" s="391">
        <v>62.131300000000003</v>
      </c>
      <c r="K681" s="391">
        <v>61.959299999999999</v>
      </c>
      <c r="L681" s="391">
        <v>61.604900000000001</v>
      </c>
      <c r="M681" s="391">
        <v>61.553800000000003</v>
      </c>
      <c r="N681" s="391">
        <v>62.746200000000002</v>
      </c>
      <c r="O681" s="386">
        <v>61.738199999999999</v>
      </c>
      <c r="P681" s="386" t="s">
        <v>44</v>
      </c>
      <c r="S681"/>
      <c r="T681"/>
      <c r="U681"/>
      <c r="V681"/>
      <c r="W681"/>
      <c r="X681"/>
      <c r="Y681"/>
      <c r="Z681"/>
      <c r="AA681"/>
      <c r="AB681"/>
      <c r="AC681"/>
    </row>
    <row r="682" spans="1:29" ht="15" x14ac:dyDescent="0.25">
      <c r="A682" s="389" t="s">
        <v>5922</v>
      </c>
      <c r="B682" s="390"/>
      <c r="C682" s="386"/>
      <c r="D682" s="390"/>
      <c r="E682" s="390"/>
      <c r="F682" s="386">
        <v>74.910200000000003</v>
      </c>
      <c r="G682" s="391">
        <v>75.737300000000005</v>
      </c>
      <c r="H682" s="391">
        <v>68.42</v>
      </c>
      <c r="I682" s="391">
        <v>68.392200000000003</v>
      </c>
      <c r="J682" s="391">
        <v>68.968900000000005</v>
      </c>
      <c r="K682" s="391">
        <v>69.676000000000002</v>
      </c>
      <c r="L682" s="391">
        <v>71.003900000000002</v>
      </c>
      <c r="M682" s="391">
        <v>72.796899999999994</v>
      </c>
      <c r="N682" s="391">
        <v>71.128500000000003</v>
      </c>
      <c r="O682" s="386">
        <v>69.821700000000007</v>
      </c>
      <c r="P682" s="386" t="s">
        <v>44</v>
      </c>
      <c r="S682"/>
      <c r="T682"/>
      <c r="U682"/>
      <c r="V682"/>
      <c r="W682"/>
      <c r="X682"/>
      <c r="Y682"/>
      <c r="Z682"/>
      <c r="AA682"/>
      <c r="AB682"/>
      <c r="AC682"/>
    </row>
    <row r="683" spans="1:29" ht="15" x14ac:dyDescent="0.25">
      <c r="A683" s="389" t="s">
        <v>5923</v>
      </c>
      <c r="B683" s="390"/>
      <c r="C683" s="386"/>
      <c r="D683" s="390"/>
      <c r="E683" s="390"/>
      <c r="F683" s="386">
        <v>56.74</v>
      </c>
      <c r="G683" s="391">
        <v>52.62</v>
      </c>
      <c r="H683" s="391">
        <v>53.6</v>
      </c>
      <c r="I683" s="391">
        <v>52.36</v>
      </c>
      <c r="J683" s="391">
        <v>54.3</v>
      </c>
      <c r="K683" s="391">
        <v>56.2</v>
      </c>
      <c r="L683" s="391">
        <v>55.66</v>
      </c>
      <c r="M683" s="391">
        <v>54.82</v>
      </c>
      <c r="N683" s="391">
        <v>56</v>
      </c>
      <c r="O683" s="386">
        <v>56</v>
      </c>
      <c r="P683" s="386" t="s">
        <v>44</v>
      </c>
      <c r="S683"/>
      <c r="T683"/>
      <c r="U683"/>
      <c r="V683"/>
      <c r="W683"/>
      <c r="X683"/>
      <c r="Y683"/>
      <c r="Z683"/>
      <c r="AA683"/>
      <c r="AB683"/>
      <c r="AC683"/>
    </row>
    <row r="684" spans="1:29" ht="15" x14ac:dyDescent="0.25">
      <c r="A684" s="389" t="s">
        <v>5924</v>
      </c>
      <c r="B684" s="390"/>
      <c r="C684" s="386"/>
      <c r="D684" s="390"/>
      <c r="E684" s="390"/>
      <c r="F684" s="386">
        <v>53.7</v>
      </c>
      <c r="G684" s="391">
        <v>48.6</v>
      </c>
      <c r="H684" s="391">
        <v>49.9</v>
      </c>
      <c r="I684" s="391">
        <v>48.575000000000003</v>
      </c>
      <c r="J684" s="391">
        <v>50.15</v>
      </c>
      <c r="K684" s="391">
        <v>51.95</v>
      </c>
      <c r="L684" s="391">
        <v>51.4</v>
      </c>
      <c r="M684" s="391">
        <v>50.325000000000003</v>
      </c>
      <c r="N684" s="391">
        <v>52.35</v>
      </c>
      <c r="O684" s="386">
        <v>50.9</v>
      </c>
      <c r="P684" s="386" t="s">
        <v>44</v>
      </c>
      <c r="S684"/>
      <c r="T684"/>
      <c r="U684"/>
      <c r="V684"/>
      <c r="W684"/>
      <c r="X684"/>
      <c r="Y684"/>
      <c r="Z684"/>
      <c r="AA684"/>
      <c r="AB684"/>
      <c r="AC684"/>
    </row>
    <row r="685" spans="1:29" ht="15" x14ac:dyDescent="0.25">
      <c r="A685" s="389" t="s">
        <v>5925</v>
      </c>
      <c r="B685" s="390"/>
      <c r="C685" s="386"/>
      <c r="D685" s="390"/>
      <c r="E685" s="390"/>
      <c r="F685" s="386">
        <v>68.900000000000006</v>
      </c>
      <c r="G685" s="391">
        <v>68.7</v>
      </c>
      <c r="H685" s="391">
        <v>68.400000000000006</v>
      </c>
      <c r="I685" s="391">
        <v>67.5</v>
      </c>
      <c r="J685" s="391">
        <v>70.900000000000006</v>
      </c>
      <c r="K685" s="391">
        <v>73.2</v>
      </c>
      <c r="L685" s="391">
        <v>72.7</v>
      </c>
      <c r="M685" s="391">
        <v>72.8</v>
      </c>
      <c r="N685" s="391">
        <v>72.222200000000001</v>
      </c>
      <c r="O685" s="386">
        <v>76.400000000000006</v>
      </c>
      <c r="P685" s="386" t="s">
        <v>44</v>
      </c>
      <c r="S685"/>
      <c r="T685"/>
      <c r="U685"/>
      <c r="V685"/>
      <c r="W685"/>
      <c r="X685"/>
      <c r="Y685"/>
      <c r="Z685"/>
      <c r="AA685"/>
      <c r="AB685"/>
      <c r="AC685"/>
    </row>
    <row r="686" spans="1:29" ht="15" x14ac:dyDescent="0.25">
      <c r="A686" s="389" t="s">
        <v>5926</v>
      </c>
      <c r="B686" s="390"/>
      <c r="C686" s="386"/>
      <c r="D686" s="390"/>
      <c r="E686" s="390"/>
      <c r="F686" s="386">
        <v>67.778599999999997</v>
      </c>
      <c r="G686" s="391">
        <v>69.117199999999997</v>
      </c>
      <c r="H686" s="391">
        <v>67.715699999999998</v>
      </c>
      <c r="I686" s="391">
        <v>67.970100000000002</v>
      </c>
      <c r="J686" s="391">
        <v>70.045900000000003</v>
      </c>
      <c r="K686" s="391">
        <v>69.814400000000006</v>
      </c>
      <c r="L686" s="391">
        <v>69.264600000000002</v>
      </c>
      <c r="M686" s="391">
        <v>69.331000000000003</v>
      </c>
      <c r="N686" s="391">
        <v>71.1173</v>
      </c>
      <c r="O686" s="386">
        <v>70.275300000000001</v>
      </c>
      <c r="P686" s="386" t="s">
        <v>44</v>
      </c>
      <c r="S686"/>
      <c r="T686"/>
      <c r="U686"/>
      <c r="V686"/>
      <c r="W686"/>
      <c r="X686"/>
      <c r="Y686"/>
      <c r="Z686"/>
      <c r="AA686"/>
      <c r="AB686"/>
      <c r="AC686"/>
    </row>
    <row r="687" spans="1:29" ht="15" x14ac:dyDescent="0.25">
      <c r="A687" s="389" t="s">
        <v>5927</v>
      </c>
      <c r="B687" s="390"/>
      <c r="C687" s="386"/>
      <c r="D687" s="390"/>
      <c r="E687" s="390"/>
      <c r="F687" s="386">
        <v>67.191800000000001</v>
      </c>
      <c r="G687" s="391">
        <v>68.452299999999994</v>
      </c>
      <c r="H687" s="391">
        <v>67.308199999999999</v>
      </c>
      <c r="I687" s="391">
        <v>67.280900000000003</v>
      </c>
      <c r="J687" s="391">
        <v>69.279499999999999</v>
      </c>
      <c r="K687" s="391">
        <v>69.077200000000005</v>
      </c>
      <c r="L687" s="391">
        <v>68.456000000000003</v>
      </c>
      <c r="M687" s="391">
        <v>68.741900000000001</v>
      </c>
      <c r="N687" s="391">
        <v>70.843599999999995</v>
      </c>
      <c r="O687" s="386">
        <v>70.040700000000001</v>
      </c>
      <c r="P687" s="386" t="s">
        <v>44</v>
      </c>
      <c r="S687"/>
      <c r="T687"/>
      <c r="U687"/>
      <c r="V687"/>
      <c r="W687"/>
      <c r="X687"/>
      <c r="Y687"/>
      <c r="Z687"/>
      <c r="AA687"/>
      <c r="AB687"/>
      <c r="AC687"/>
    </row>
    <row r="688" spans="1:29" ht="15" x14ac:dyDescent="0.25">
      <c r="A688" s="389" t="s">
        <v>5928</v>
      </c>
      <c r="B688" s="390"/>
      <c r="C688" s="386"/>
      <c r="D688" s="390"/>
      <c r="E688" s="390"/>
      <c r="F688" s="386">
        <v>86.785700000000006</v>
      </c>
      <c r="G688" s="391">
        <v>89.775899999999993</v>
      </c>
      <c r="H688" s="391">
        <v>81.407399999999996</v>
      </c>
      <c r="I688" s="391">
        <v>89.135599999999997</v>
      </c>
      <c r="J688" s="391">
        <v>94.017200000000003</v>
      </c>
      <c r="K688" s="391">
        <v>93.696399999999997</v>
      </c>
      <c r="L688" s="391">
        <v>93.616699999999994</v>
      </c>
      <c r="M688" s="391">
        <v>88.192999999999998</v>
      </c>
      <c r="N688" s="391">
        <v>80.351900000000001</v>
      </c>
      <c r="O688" s="386">
        <v>77.637900000000002</v>
      </c>
      <c r="P688" s="386" t="s">
        <v>44</v>
      </c>
      <c r="S688"/>
      <c r="T688"/>
      <c r="U688"/>
      <c r="V688"/>
      <c r="W688"/>
      <c r="X688"/>
      <c r="Y688"/>
      <c r="Z688"/>
      <c r="AA688"/>
      <c r="AB688"/>
      <c r="AC688"/>
    </row>
    <row r="689" spans="1:29" ht="15" x14ac:dyDescent="0.25">
      <c r="A689" s="389" t="s">
        <v>5929</v>
      </c>
      <c r="B689" s="390"/>
      <c r="C689" s="386"/>
      <c r="D689" s="390"/>
      <c r="E689" s="390"/>
      <c r="F689" s="386">
        <v>54.287100000000002</v>
      </c>
      <c r="G689" s="391">
        <v>54.601300000000002</v>
      </c>
      <c r="H689" s="391">
        <v>54.514899999999997</v>
      </c>
      <c r="I689" s="391">
        <v>55.319499999999998</v>
      </c>
      <c r="J689" s="391">
        <v>56.8185</v>
      </c>
      <c r="K689" s="391">
        <v>56.628999999999998</v>
      </c>
      <c r="L689" s="391">
        <v>56.418300000000002</v>
      </c>
      <c r="M689" s="391">
        <v>56.460099999999997</v>
      </c>
      <c r="N689" s="391">
        <v>57.723700000000001</v>
      </c>
      <c r="O689" s="386">
        <v>56.440800000000003</v>
      </c>
      <c r="P689" s="386" t="s">
        <v>44</v>
      </c>
      <c r="S689"/>
      <c r="T689"/>
      <c r="U689"/>
      <c r="V689"/>
      <c r="W689"/>
      <c r="X689"/>
      <c r="Y689"/>
      <c r="Z689"/>
      <c r="AA689"/>
      <c r="AB689"/>
      <c r="AC689"/>
    </row>
    <row r="690" spans="1:29" ht="15" x14ac:dyDescent="0.25">
      <c r="A690" s="389" t="s">
        <v>5930</v>
      </c>
      <c r="B690" s="390"/>
      <c r="C690" s="386"/>
      <c r="D690" s="390"/>
      <c r="E690" s="390"/>
      <c r="F690" s="386">
        <v>53.623199999999997</v>
      </c>
      <c r="G690" s="391">
        <v>53.987200000000001</v>
      </c>
      <c r="H690" s="391">
        <v>53.889499999999998</v>
      </c>
      <c r="I690" s="391">
        <v>54.750900000000001</v>
      </c>
      <c r="J690" s="391">
        <v>56.212800000000001</v>
      </c>
      <c r="K690" s="391">
        <v>56.072600000000001</v>
      </c>
      <c r="L690" s="391">
        <v>55.820599999999999</v>
      </c>
      <c r="M690" s="391">
        <v>55.845599999999997</v>
      </c>
      <c r="N690" s="391">
        <v>57.0762</v>
      </c>
      <c r="O690" s="386">
        <v>55.857100000000003</v>
      </c>
      <c r="P690" s="386" t="s">
        <v>44</v>
      </c>
      <c r="S690"/>
      <c r="T690"/>
      <c r="U690"/>
      <c r="V690"/>
      <c r="W690"/>
      <c r="X690"/>
      <c r="Y690"/>
      <c r="Z690"/>
      <c r="AA690"/>
      <c r="AB690"/>
      <c r="AC690"/>
    </row>
    <row r="691" spans="1:29" ht="15" x14ac:dyDescent="0.25">
      <c r="A691" s="389" t="s">
        <v>5931</v>
      </c>
      <c r="B691" s="390"/>
      <c r="C691" s="386"/>
      <c r="D691" s="390"/>
      <c r="E691" s="390"/>
      <c r="F691" s="386">
        <v>67.403999999999996</v>
      </c>
      <c r="G691" s="391">
        <v>66.857100000000003</v>
      </c>
      <c r="H691" s="391">
        <v>66.989800000000002</v>
      </c>
      <c r="I691" s="391">
        <v>66.663300000000007</v>
      </c>
      <c r="J691" s="391">
        <v>68.66</v>
      </c>
      <c r="K691" s="391">
        <v>67.734700000000004</v>
      </c>
      <c r="L691" s="391">
        <v>68.11</v>
      </c>
      <c r="M691" s="391">
        <v>68.48</v>
      </c>
      <c r="N691" s="391">
        <v>70.39</v>
      </c>
      <c r="O691" s="386">
        <v>67.9495</v>
      </c>
      <c r="P691" s="386" t="s">
        <v>44</v>
      </c>
      <c r="S691"/>
      <c r="T691"/>
      <c r="U691"/>
      <c r="V691"/>
      <c r="W691"/>
      <c r="X691"/>
      <c r="Y691"/>
      <c r="Z691"/>
      <c r="AA691"/>
      <c r="AB691"/>
      <c r="AC691"/>
    </row>
    <row r="692" spans="1:29" ht="15" x14ac:dyDescent="0.25">
      <c r="A692" s="389" t="s">
        <v>1428</v>
      </c>
      <c r="B692" s="390"/>
      <c r="C692" s="386"/>
      <c r="D692" s="390"/>
      <c r="E692" s="390"/>
      <c r="F692" s="386">
        <v>54.814599999999999</v>
      </c>
      <c r="G692" s="391">
        <v>55.127000000000002</v>
      </c>
      <c r="H692" s="391">
        <v>55.066800000000001</v>
      </c>
      <c r="I692" s="391">
        <v>55.353499999999997</v>
      </c>
      <c r="J692" s="391">
        <v>55.5747</v>
      </c>
      <c r="K692" s="391">
        <v>55.411900000000003</v>
      </c>
      <c r="L692" s="391">
        <v>56.016199999999998</v>
      </c>
      <c r="M692" s="391">
        <v>56.075000000000003</v>
      </c>
      <c r="N692" s="391">
        <v>56.423999999999999</v>
      </c>
      <c r="O692" s="386">
        <v>56.921199999999999</v>
      </c>
      <c r="P692" s="386" t="s">
        <v>44</v>
      </c>
      <c r="S692"/>
      <c r="T692"/>
      <c r="U692"/>
      <c r="V692"/>
      <c r="W692"/>
      <c r="X692"/>
      <c r="Y692"/>
      <c r="Z692"/>
      <c r="AA692"/>
      <c r="AB692"/>
      <c r="AC692"/>
    </row>
    <row r="693" spans="1:29" ht="15" x14ac:dyDescent="0.25">
      <c r="A693" s="389" t="s">
        <v>1429</v>
      </c>
      <c r="B693" s="390"/>
      <c r="C693" s="386"/>
      <c r="D693" s="390"/>
      <c r="E693" s="390"/>
      <c r="F693" s="386">
        <v>53.575800000000001</v>
      </c>
      <c r="G693" s="391">
        <v>53.842300000000002</v>
      </c>
      <c r="H693" s="391">
        <v>53.776800000000001</v>
      </c>
      <c r="I693" s="391">
        <v>54.036499999999997</v>
      </c>
      <c r="J693" s="391">
        <v>54.188499999999998</v>
      </c>
      <c r="K693" s="391">
        <v>54.072299999999998</v>
      </c>
      <c r="L693" s="391">
        <v>54.600299999999997</v>
      </c>
      <c r="M693" s="391">
        <v>54.553199999999997</v>
      </c>
      <c r="N693" s="391">
        <v>54.960299999999997</v>
      </c>
      <c r="O693" s="386">
        <v>55.445500000000003</v>
      </c>
      <c r="P693" s="386" t="s">
        <v>44</v>
      </c>
      <c r="S693"/>
      <c r="T693"/>
      <c r="U693"/>
      <c r="V693"/>
      <c r="W693"/>
      <c r="X693"/>
      <c r="Y693"/>
      <c r="Z693"/>
      <c r="AA693"/>
      <c r="AB693"/>
      <c r="AC693"/>
    </row>
    <row r="694" spans="1:29" ht="15" x14ac:dyDescent="0.25">
      <c r="A694" s="389" t="s">
        <v>1430</v>
      </c>
      <c r="B694" s="390"/>
      <c r="C694" s="386"/>
      <c r="D694" s="390"/>
      <c r="E694" s="390"/>
      <c r="F694" s="386">
        <v>69.819000000000003</v>
      </c>
      <c r="G694" s="391">
        <v>70.705500000000001</v>
      </c>
      <c r="H694" s="391">
        <v>70.571299999999994</v>
      </c>
      <c r="I694" s="391">
        <v>71.246799999999993</v>
      </c>
      <c r="J694" s="391">
        <v>72.3095</v>
      </c>
      <c r="K694" s="391">
        <v>71.602800000000002</v>
      </c>
      <c r="L694" s="391">
        <v>73.142200000000003</v>
      </c>
      <c r="M694" s="391">
        <v>74.559200000000004</v>
      </c>
      <c r="N694" s="391">
        <v>74.172700000000006</v>
      </c>
      <c r="O694" s="386">
        <v>74.817899999999995</v>
      </c>
      <c r="P694" s="386" t="s">
        <v>44</v>
      </c>
      <c r="S694"/>
      <c r="T694"/>
      <c r="U694"/>
      <c r="V694"/>
      <c r="W694"/>
      <c r="X694"/>
      <c r="Y694"/>
      <c r="Z694"/>
      <c r="AA694"/>
      <c r="AB694"/>
      <c r="AC694"/>
    </row>
    <row r="695" spans="1:29" ht="15" x14ac:dyDescent="0.25">
      <c r="A695" s="389" t="s">
        <v>1431</v>
      </c>
      <c r="B695" s="390"/>
      <c r="C695" s="386"/>
      <c r="D695" s="390"/>
      <c r="E695" s="390"/>
      <c r="F695" s="386">
        <v>53.931100000000001</v>
      </c>
      <c r="G695" s="391">
        <v>54.4925</v>
      </c>
      <c r="H695" s="391">
        <v>54.109000000000002</v>
      </c>
      <c r="I695" s="391">
        <v>54.169199999999996</v>
      </c>
      <c r="J695" s="391">
        <v>54.215200000000003</v>
      </c>
      <c r="K695" s="391">
        <v>54.145699999999998</v>
      </c>
      <c r="L695" s="391">
        <v>54.663499999999999</v>
      </c>
      <c r="M695" s="391">
        <v>54.630600000000001</v>
      </c>
      <c r="N695" s="391">
        <v>55.04</v>
      </c>
      <c r="O695" s="386">
        <v>55.998199999999997</v>
      </c>
      <c r="P695" s="386" t="s">
        <v>44</v>
      </c>
      <c r="S695"/>
      <c r="T695"/>
      <c r="U695"/>
      <c r="V695"/>
      <c r="W695"/>
      <c r="X695"/>
      <c r="Y695"/>
      <c r="Z695"/>
      <c r="AA695"/>
      <c r="AB695"/>
      <c r="AC695"/>
    </row>
    <row r="696" spans="1:29" ht="15" x14ac:dyDescent="0.25">
      <c r="A696" s="389" t="s">
        <v>1432</v>
      </c>
      <c r="B696" s="390"/>
      <c r="C696" s="386"/>
      <c r="D696" s="390"/>
      <c r="E696" s="390"/>
      <c r="F696" s="386">
        <v>53.343899999999998</v>
      </c>
      <c r="G696" s="391">
        <v>53.837499999999999</v>
      </c>
      <c r="H696" s="391">
        <v>53.491300000000003</v>
      </c>
      <c r="I696" s="391">
        <v>53.554400000000001</v>
      </c>
      <c r="J696" s="391">
        <v>53.593299999999999</v>
      </c>
      <c r="K696" s="391">
        <v>53.514000000000003</v>
      </c>
      <c r="L696" s="391">
        <v>54.031799999999997</v>
      </c>
      <c r="M696" s="391">
        <v>53.975999999999999</v>
      </c>
      <c r="N696" s="391">
        <v>54.360900000000001</v>
      </c>
      <c r="O696" s="386">
        <v>55.332900000000002</v>
      </c>
      <c r="P696" s="386" t="s">
        <v>44</v>
      </c>
      <c r="S696"/>
      <c r="T696"/>
      <c r="U696"/>
      <c r="V696"/>
      <c r="W696"/>
      <c r="X696"/>
      <c r="Y696"/>
      <c r="Z696"/>
      <c r="AA696"/>
      <c r="AB696"/>
      <c r="AC696"/>
    </row>
    <row r="697" spans="1:29" ht="15" x14ac:dyDescent="0.25">
      <c r="A697" s="389" t="s">
        <v>1433</v>
      </c>
      <c r="B697" s="390"/>
      <c r="C697" s="386"/>
      <c r="D697" s="390"/>
      <c r="E697" s="390"/>
      <c r="F697" s="386">
        <v>77.386799999999994</v>
      </c>
      <c r="G697" s="391">
        <v>80.764200000000002</v>
      </c>
      <c r="H697" s="391">
        <v>78.877399999999994</v>
      </c>
      <c r="I697" s="391">
        <v>78.820800000000006</v>
      </c>
      <c r="J697" s="391">
        <v>79.141499999999994</v>
      </c>
      <c r="K697" s="391">
        <v>79.481099999999998</v>
      </c>
      <c r="L697" s="391">
        <v>79.990600000000001</v>
      </c>
      <c r="M697" s="391">
        <v>81.394199999999998</v>
      </c>
      <c r="N697" s="391">
        <v>82.523799999999994</v>
      </c>
      <c r="O697" s="386">
        <v>82.669799999999995</v>
      </c>
      <c r="P697" s="386" t="s">
        <v>44</v>
      </c>
      <c r="S697"/>
      <c r="T697"/>
      <c r="U697"/>
      <c r="V697"/>
      <c r="W697"/>
      <c r="X697"/>
      <c r="Y697"/>
      <c r="Z697"/>
      <c r="AA697"/>
      <c r="AB697"/>
      <c r="AC697"/>
    </row>
    <row r="698" spans="1:29" ht="15" x14ac:dyDescent="0.25">
      <c r="A698" s="389" t="s">
        <v>1434</v>
      </c>
      <c r="B698" s="390"/>
      <c r="C698" s="386"/>
      <c r="D698" s="390"/>
      <c r="E698" s="390"/>
      <c r="F698" s="386">
        <v>53.903300000000002</v>
      </c>
      <c r="G698" s="391">
        <v>53.991</v>
      </c>
      <c r="H698" s="391">
        <v>54.5</v>
      </c>
      <c r="I698" s="391">
        <v>54.883099999999999</v>
      </c>
      <c r="J698" s="391">
        <v>55.558599999999998</v>
      </c>
      <c r="K698" s="391">
        <v>55.356499999999997</v>
      </c>
      <c r="L698" s="391">
        <v>56.231400000000001</v>
      </c>
      <c r="M698" s="391">
        <v>56.3718</v>
      </c>
      <c r="N698" s="391">
        <v>56.424399999999999</v>
      </c>
      <c r="O698" s="386">
        <v>56.749899999999997</v>
      </c>
      <c r="P698" s="386" t="s">
        <v>44</v>
      </c>
      <c r="S698"/>
      <c r="T698"/>
      <c r="U698"/>
      <c r="V698"/>
      <c r="W698"/>
      <c r="X698"/>
      <c r="Y698"/>
      <c r="Z698"/>
      <c r="AA698"/>
      <c r="AB698"/>
      <c r="AC698"/>
    </row>
    <row r="699" spans="1:29" ht="15" x14ac:dyDescent="0.25">
      <c r="A699" s="389" t="s">
        <v>1435</v>
      </c>
      <c r="B699" s="390"/>
      <c r="C699" s="386"/>
      <c r="D699" s="390"/>
      <c r="E699" s="390"/>
      <c r="F699" s="386">
        <v>51.624600000000001</v>
      </c>
      <c r="G699" s="391">
        <v>51.717700000000001</v>
      </c>
      <c r="H699" s="391">
        <v>52.193300000000001</v>
      </c>
      <c r="I699" s="391">
        <v>52.487099999999998</v>
      </c>
      <c r="J699" s="391">
        <v>53.058100000000003</v>
      </c>
      <c r="K699" s="391">
        <v>53.008499999999998</v>
      </c>
      <c r="L699" s="391">
        <v>53.676499999999997</v>
      </c>
      <c r="M699" s="391">
        <v>53.585000000000001</v>
      </c>
      <c r="N699" s="391">
        <v>53.834499999999998</v>
      </c>
      <c r="O699" s="386">
        <v>54.0578</v>
      </c>
      <c r="P699" s="386" t="s">
        <v>44</v>
      </c>
      <c r="S699"/>
      <c r="T699"/>
      <c r="U699"/>
      <c r="V699"/>
      <c r="W699"/>
      <c r="X699"/>
      <c r="Y699"/>
      <c r="Z699"/>
      <c r="AA699"/>
      <c r="AB699"/>
      <c r="AC699"/>
    </row>
    <row r="700" spans="1:29" ht="15" x14ac:dyDescent="0.25">
      <c r="A700" s="389" t="s">
        <v>1436</v>
      </c>
      <c r="B700" s="390"/>
      <c r="C700" s="386"/>
      <c r="D700" s="390"/>
      <c r="E700" s="390"/>
      <c r="F700" s="386">
        <v>66.009399999999999</v>
      </c>
      <c r="G700" s="391">
        <v>66.077799999999996</v>
      </c>
      <c r="H700" s="391">
        <v>66.654200000000003</v>
      </c>
      <c r="I700" s="391">
        <v>67.588300000000004</v>
      </c>
      <c r="J700" s="391">
        <v>68.797399999999996</v>
      </c>
      <c r="K700" s="391">
        <v>67.830500000000001</v>
      </c>
      <c r="L700" s="391">
        <v>69.820800000000006</v>
      </c>
      <c r="M700" s="391">
        <v>71.238200000000006</v>
      </c>
      <c r="N700" s="391">
        <v>70.240099999999998</v>
      </c>
      <c r="O700" s="386">
        <v>71.111500000000007</v>
      </c>
      <c r="P700" s="386" t="s">
        <v>44</v>
      </c>
      <c r="S700"/>
      <c r="T700"/>
      <c r="U700"/>
      <c r="V700"/>
      <c r="W700"/>
      <c r="X700"/>
      <c r="Y700"/>
      <c r="Z700"/>
      <c r="AA700"/>
      <c r="AB700"/>
      <c r="AC700"/>
    </row>
    <row r="701" spans="1:29" ht="15" x14ac:dyDescent="0.25">
      <c r="A701" s="389" t="s">
        <v>1437</v>
      </c>
      <c r="B701" s="390"/>
      <c r="C701" s="386"/>
      <c r="D701" s="390"/>
      <c r="E701" s="390"/>
      <c r="F701" s="386">
        <v>54.405000000000001</v>
      </c>
      <c r="G701" s="391">
        <v>54.656300000000002</v>
      </c>
      <c r="H701" s="391">
        <v>54.601100000000002</v>
      </c>
      <c r="I701" s="391">
        <v>54.536299999999997</v>
      </c>
      <c r="J701" s="391">
        <v>55.029499999999999</v>
      </c>
      <c r="K701" s="391">
        <v>54.796100000000003</v>
      </c>
      <c r="L701" s="391">
        <v>55.0535</v>
      </c>
      <c r="M701" s="391">
        <v>55.098700000000001</v>
      </c>
      <c r="N701" s="391">
        <v>55.409500000000001</v>
      </c>
      <c r="O701" s="386">
        <v>55.753700000000002</v>
      </c>
      <c r="P701" s="386" t="s">
        <v>44</v>
      </c>
      <c r="S701"/>
      <c r="T701"/>
      <c r="U701"/>
      <c r="V701"/>
      <c r="W701"/>
      <c r="X701"/>
      <c r="Y701"/>
      <c r="Z701"/>
      <c r="AA701"/>
      <c r="AB701"/>
      <c r="AC701"/>
    </row>
    <row r="702" spans="1:29" ht="15" x14ac:dyDescent="0.25">
      <c r="A702" s="389" t="s">
        <v>1438</v>
      </c>
      <c r="B702" s="390"/>
      <c r="C702" s="386"/>
      <c r="D702" s="390"/>
      <c r="E702" s="390"/>
      <c r="F702" s="386">
        <v>52.548999999999999</v>
      </c>
      <c r="G702" s="391">
        <v>52.652799999999999</v>
      </c>
      <c r="H702" s="391">
        <v>52.648699999999998</v>
      </c>
      <c r="I702" s="391">
        <v>52.552300000000002</v>
      </c>
      <c r="J702" s="391">
        <v>52.980800000000002</v>
      </c>
      <c r="K702" s="391">
        <v>52.7346</v>
      </c>
      <c r="L702" s="391">
        <v>52.9467</v>
      </c>
      <c r="M702" s="391">
        <v>52.830399999999997</v>
      </c>
      <c r="N702" s="391">
        <v>53.148099999999999</v>
      </c>
      <c r="O702" s="386">
        <v>53.475499999999997</v>
      </c>
      <c r="P702" s="386" t="s">
        <v>44</v>
      </c>
      <c r="S702"/>
      <c r="T702"/>
      <c r="U702"/>
      <c r="V702"/>
      <c r="W702"/>
      <c r="X702"/>
      <c r="Y702"/>
      <c r="Z702"/>
      <c r="AA702"/>
      <c r="AB702"/>
      <c r="AC702"/>
    </row>
    <row r="703" spans="1:29" ht="15" x14ac:dyDescent="0.25">
      <c r="A703" s="389" t="s">
        <v>1439</v>
      </c>
      <c r="B703" s="390"/>
      <c r="C703" s="386"/>
      <c r="D703" s="390"/>
      <c r="E703" s="390"/>
      <c r="F703" s="386">
        <v>75.828599999999994</v>
      </c>
      <c r="G703" s="391">
        <v>77.382000000000005</v>
      </c>
      <c r="H703" s="391">
        <v>76.709500000000006</v>
      </c>
      <c r="I703" s="391">
        <v>76.866699999999994</v>
      </c>
      <c r="J703" s="391">
        <v>78.348299999999995</v>
      </c>
      <c r="K703" s="391">
        <v>78.011099999999999</v>
      </c>
      <c r="L703" s="391">
        <v>78.8994</v>
      </c>
      <c r="M703" s="391">
        <v>80.655600000000007</v>
      </c>
      <c r="N703" s="391">
        <v>80.849999999999994</v>
      </c>
      <c r="O703" s="386">
        <v>81.646100000000004</v>
      </c>
      <c r="P703" s="386" t="s">
        <v>44</v>
      </c>
      <c r="S703"/>
      <c r="T703"/>
      <c r="U703"/>
      <c r="V703"/>
      <c r="W703"/>
      <c r="X703"/>
      <c r="Y703"/>
      <c r="Z703"/>
      <c r="AA703"/>
      <c r="AB703"/>
      <c r="AC703"/>
    </row>
    <row r="704" spans="1:29" ht="15" x14ac:dyDescent="0.25">
      <c r="A704" s="389" t="s">
        <v>1440</v>
      </c>
      <c r="B704" s="390"/>
      <c r="C704" s="386"/>
      <c r="D704" s="390"/>
      <c r="E704" s="390"/>
      <c r="F704" s="386">
        <v>60.314300000000003</v>
      </c>
      <c r="G704" s="391">
        <v>60.572600000000001</v>
      </c>
      <c r="H704" s="391">
        <v>60.102800000000002</v>
      </c>
      <c r="I704" s="391">
        <v>61.387999999999998</v>
      </c>
      <c r="J704" s="391">
        <v>60.675199999999997</v>
      </c>
      <c r="K704" s="391">
        <v>60.395200000000003</v>
      </c>
      <c r="L704" s="391">
        <v>61.1601</v>
      </c>
      <c r="M704" s="391">
        <v>61.334499999999998</v>
      </c>
      <c r="N704" s="391">
        <v>62.255499999999998</v>
      </c>
      <c r="O704" s="386">
        <v>62.0092</v>
      </c>
      <c r="P704" s="386" t="s">
        <v>44</v>
      </c>
      <c r="S704"/>
      <c r="T704"/>
      <c r="U704"/>
      <c r="V704"/>
      <c r="W704"/>
      <c r="X704"/>
      <c r="Y704"/>
      <c r="Z704"/>
      <c r="AA704"/>
      <c r="AB704"/>
      <c r="AC704"/>
    </row>
    <row r="705" spans="1:29" ht="15" x14ac:dyDescent="0.25">
      <c r="A705" s="389" t="s">
        <v>1441</v>
      </c>
      <c r="B705" s="390"/>
      <c r="C705" s="386"/>
      <c r="D705" s="390"/>
      <c r="E705" s="390"/>
      <c r="F705" s="386">
        <v>59.842599999999997</v>
      </c>
      <c r="G705" s="391">
        <v>60.073700000000002</v>
      </c>
      <c r="H705" s="391">
        <v>59.632399999999997</v>
      </c>
      <c r="I705" s="391">
        <v>60.937800000000003</v>
      </c>
      <c r="J705" s="391">
        <v>60.201799999999999</v>
      </c>
      <c r="K705" s="391">
        <v>59.983199999999997</v>
      </c>
      <c r="L705" s="391">
        <v>60.719299999999997</v>
      </c>
      <c r="M705" s="391">
        <v>60.898400000000002</v>
      </c>
      <c r="N705" s="391">
        <v>61.827500000000001</v>
      </c>
      <c r="O705" s="386">
        <v>61.611499999999999</v>
      </c>
      <c r="P705" s="386" t="s">
        <v>44</v>
      </c>
      <c r="S705"/>
      <c r="T705"/>
      <c r="U705"/>
      <c r="V705"/>
      <c r="W705"/>
      <c r="X705"/>
      <c r="Y705"/>
      <c r="Z705"/>
      <c r="AA705"/>
      <c r="AB705"/>
      <c r="AC705"/>
    </row>
    <row r="706" spans="1:29" ht="15" x14ac:dyDescent="0.25">
      <c r="A706" s="389" t="s">
        <v>1442</v>
      </c>
      <c r="B706" s="390"/>
      <c r="C706" s="386"/>
      <c r="D706" s="390"/>
      <c r="E706" s="390"/>
      <c r="F706" s="386">
        <v>73.2</v>
      </c>
      <c r="G706" s="391">
        <v>74.541700000000006</v>
      </c>
      <c r="H706" s="391">
        <v>72.900000000000006</v>
      </c>
      <c r="I706" s="391">
        <v>73.938800000000001</v>
      </c>
      <c r="J706" s="391">
        <v>73.795900000000003</v>
      </c>
      <c r="K706" s="391">
        <v>71.897999999999996</v>
      </c>
      <c r="L706" s="391">
        <v>73.22</v>
      </c>
      <c r="M706" s="391">
        <v>73.510199999999998</v>
      </c>
      <c r="N706" s="391">
        <v>74.204099999999997</v>
      </c>
      <c r="O706" s="386">
        <v>73.040800000000004</v>
      </c>
      <c r="P706" s="386" t="s">
        <v>44</v>
      </c>
      <c r="S706"/>
      <c r="T706"/>
      <c r="U706"/>
      <c r="V706"/>
      <c r="W706"/>
      <c r="X706"/>
      <c r="Y706"/>
      <c r="Z706"/>
      <c r="AA706"/>
      <c r="AB706"/>
      <c r="AC706"/>
    </row>
    <row r="707" spans="1:29" ht="15" x14ac:dyDescent="0.25">
      <c r="A707" s="389" t="s">
        <v>1443</v>
      </c>
      <c r="B707" s="390"/>
      <c r="C707" s="386"/>
      <c r="D707" s="390"/>
      <c r="E707" s="390"/>
      <c r="F707" s="386">
        <v>54.863500000000002</v>
      </c>
      <c r="G707" s="391">
        <v>54.952300000000001</v>
      </c>
      <c r="H707" s="391">
        <v>54.7926</v>
      </c>
      <c r="I707" s="391">
        <v>54.210999999999999</v>
      </c>
      <c r="J707" s="391">
        <v>55.387999999999998</v>
      </c>
      <c r="K707" s="391">
        <v>54.253700000000002</v>
      </c>
      <c r="L707" s="391">
        <v>54.7119</v>
      </c>
      <c r="M707" s="391">
        <v>54.9161</v>
      </c>
      <c r="N707" s="391">
        <v>55.752600000000001</v>
      </c>
      <c r="O707" s="386">
        <v>55.732100000000003</v>
      </c>
      <c r="P707" s="386" t="s">
        <v>44</v>
      </c>
      <c r="S707"/>
      <c r="T707"/>
      <c r="U707"/>
      <c r="V707"/>
      <c r="W707"/>
      <c r="X707"/>
      <c r="Y707"/>
      <c r="Z707"/>
      <c r="AA707"/>
      <c r="AB707"/>
      <c r="AC707"/>
    </row>
    <row r="708" spans="1:29" ht="15" x14ac:dyDescent="0.25">
      <c r="A708" s="389" t="s">
        <v>1444</v>
      </c>
      <c r="B708" s="390"/>
      <c r="C708" s="386"/>
      <c r="D708" s="390"/>
      <c r="E708" s="390"/>
      <c r="F708" s="386">
        <v>53.609000000000002</v>
      </c>
      <c r="G708" s="391">
        <v>53.618899999999996</v>
      </c>
      <c r="H708" s="391">
        <v>53.485300000000002</v>
      </c>
      <c r="I708" s="391">
        <v>52.811199999999999</v>
      </c>
      <c r="J708" s="391">
        <v>53.954799999999999</v>
      </c>
      <c r="K708" s="391">
        <v>52.836300000000001</v>
      </c>
      <c r="L708" s="391">
        <v>53.134599999999999</v>
      </c>
      <c r="M708" s="391">
        <v>53.334299999999999</v>
      </c>
      <c r="N708" s="391">
        <v>54.158799999999999</v>
      </c>
      <c r="O708" s="386">
        <v>54.178699999999999</v>
      </c>
      <c r="P708" s="386" t="s">
        <v>44</v>
      </c>
      <c r="S708"/>
      <c r="T708"/>
      <c r="U708"/>
      <c r="V708"/>
      <c r="W708"/>
      <c r="X708"/>
      <c r="Y708"/>
      <c r="Z708"/>
      <c r="AA708"/>
      <c r="AB708"/>
      <c r="AC708"/>
    </row>
    <row r="709" spans="1:29" ht="15" x14ac:dyDescent="0.25">
      <c r="A709" s="389" t="s">
        <v>1445</v>
      </c>
      <c r="B709" s="390"/>
      <c r="C709" s="386"/>
      <c r="D709" s="390"/>
      <c r="E709" s="390"/>
      <c r="F709" s="386">
        <v>73.495900000000006</v>
      </c>
      <c r="G709" s="391">
        <v>74.7273</v>
      </c>
      <c r="H709" s="391">
        <v>74.379499999999993</v>
      </c>
      <c r="I709" s="391">
        <v>74.840400000000002</v>
      </c>
      <c r="J709" s="391">
        <v>76.591300000000004</v>
      </c>
      <c r="K709" s="391">
        <v>75.456500000000005</v>
      </c>
      <c r="L709" s="391">
        <v>77.802999999999997</v>
      </c>
      <c r="M709" s="391">
        <v>78.059399999999997</v>
      </c>
      <c r="N709" s="391">
        <v>79.208399999999997</v>
      </c>
      <c r="O709" s="386">
        <v>78.685900000000004</v>
      </c>
      <c r="P709" s="386" t="s">
        <v>44</v>
      </c>
      <c r="S709"/>
      <c r="T709"/>
      <c r="U709"/>
      <c r="V709"/>
      <c r="W709"/>
      <c r="X709"/>
      <c r="Y709"/>
      <c r="Z709"/>
      <c r="AA709"/>
      <c r="AB709"/>
      <c r="AC709"/>
    </row>
    <row r="710" spans="1:29" ht="15" x14ac:dyDescent="0.25">
      <c r="A710" s="389" t="s">
        <v>1446</v>
      </c>
      <c r="B710" s="390"/>
      <c r="C710" s="386"/>
      <c r="D710" s="390"/>
      <c r="E710" s="390"/>
      <c r="F710" s="386">
        <v>53.2911</v>
      </c>
      <c r="G710" s="391">
        <v>52.623100000000001</v>
      </c>
      <c r="H710" s="391">
        <v>52.859099999999998</v>
      </c>
      <c r="I710" s="391">
        <v>52.144199999999998</v>
      </c>
      <c r="J710" s="391">
        <v>53.6297</v>
      </c>
      <c r="K710" s="391">
        <v>52.678199999999997</v>
      </c>
      <c r="L710" s="391">
        <v>53.201700000000002</v>
      </c>
      <c r="M710" s="391">
        <v>53.595300000000002</v>
      </c>
      <c r="N710" s="391">
        <v>54.826599999999999</v>
      </c>
      <c r="O710" s="386">
        <v>54.279499999999999</v>
      </c>
      <c r="P710" s="386" t="s">
        <v>44</v>
      </c>
      <c r="S710"/>
      <c r="T710"/>
      <c r="U710"/>
      <c r="V710"/>
      <c r="W710"/>
      <c r="X710"/>
      <c r="Y710"/>
      <c r="Z710"/>
      <c r="AA710"/>
      <c r="AB710"/>
      <c r="AC710"/>
    </row>
    <row r="711" spans="1:29" ht="15" x14ac:dyDescent="0.25">
      <c r="A711" s="389" t="s">
        <v>1447</v>
      </c>
      <c r="B711" s="390"/>
      <c r="C711" s="386"/>
      <c r="D711" s="390"/>
      <c r="E711" s="390"/>
      <c r="F711" s="386">
        <v>51.788600000000002</v>
      </c>
      <c r="G711" s="391">
        <v>50.990400000000001</v>
      </c>
      <c r="H711" s="391">
        <v>51.2836</v>
      </c>
      <c r="I711" s="391">
        <v>50.436</v>
      </c>
      <c r="J711" s="391">
        <v>51.936599999999999</v>
      </c>
      <c r="K711" s="391">
        <v>51.026499999999999</v>
      </c>
      <c r="L711" s="391">
        <v>51.304699999999997</v>
      </c>
      <c r="M711" s="391">
        <v>51.616700000000002</v>
      </c>
      <c r="N711" s="391">
        <v>52.797499999999999</v>
      </c>
      <c r="O711" s="386">
        <v>52.320799999999998</v>
      </c>
      <c r="P711" s="386" t="s">
        <v>44</v>
      </c>
      <c r="S711"/>
      <c r="T711"/>
      <c r="U711"/>
      <c r="V711"/>
      <c r="W711"/>
      <c r="X711"/>
      <c r="Y711"/>
      <c r="Z711"/>
      <c r="AA711"/>
      <c r="AB711"/>
      <c r="AC711"/>
    </row>
    <row r="712" spans="1:29" ht="15" x14ac:dyDescent="0.25">
      <c r="A712" s="389" t="s">
        <v>1448</v>
      </c>
      <c r="B712" s="390"/>
      <c r="C712" s="386"/>
      <c r="D712" s="390"/>
      <c r="E712" s="390"/>
      <c r="F712" s="386">
        <v>69.946399999999997</v>
      </c>
      <c r="G712" s="391">
        <v>70.168099999999995</v>
      </c>
      <c r="H712" s="391">
        <v>70.315600000000003</v>
      </c>
      <c r="I712" s="391">
        <v>70.5</v>
      </c>
      <c r="J712" s="391">
        <v>72.149100000000004</v>
      </c>
      <c r="K712" s="391">
        <v>70.745599999999996</v>
      </c>
      <c r="L712" s="391">
        <v>73.506399999999999</v>
      </c>
      <c r="M712" s="391">
        <v>74.683800000000005</v>
      </c>
      <c r="N712" s="391">
        <v>76.453000000000003</v>
      </c>
      <c r="O712" s="386">
        <v>75.336200000000005</v>
      </c>
      <c r="P712" s="386" t="s">
        <v>44</v>
      </c>
      <c r="S712"/>
      <c r="T712"/>
      <c r="U712"/>
      <c r="V712"/>
      <c r="W712"/>
      <c r="X712"/>
      <c r="Y712"/>
      <c r="Z712"/>
      <c r="AA712"/>
      <c r="AB712"/>
      <c r="AC712"/>
    </row>
    <row r="713" spans="1:29" ht="15" x14ac:dyDescent="0.25">
      <c r="A713" s="389" t="s">
        <v>1449</v>
      </c>
      <c r="B713" s="390"/>
      <c r="C713" s="386"/>
      <c r="D713" s="390"/>
      <c r="E713" s="390"/>
      <c r="F713" s="386">
        <v>52.329599999999999</v>
      </c>
      <c r="G713" s="391">
        <v>52.4985</v>
      </c>
      <c r="H713" s="391">
        <v>52.229399999999998</v>
      </c>
      <c r="I713" s="391">
        <v>51.418799999999997</v>
      </c>
      <c r="J713" s="391">
        <v>52.366999999999997</v>
      </c>
      <c r="K713" s="391">
        <v>51.259099999999997</v>
      </c>
      <c r="L713" s="391">
        <v>51.575400000000002</v>
      </c>
      <c r="M713" s="391">
        <v>51.707599999999999</v>
      </c>
      <c r="N713" s="391">
        <v>52.523499999999999</v>
      </c>
      <c r="O713" s="386">
        <v>52.4435</v>
      </c>
      <c r="P713" s="386" t="s">
        <v>44</v>
      </c>
      <c r="S713"/>
      <c r="T713"/>
      <c r="U713"/>
      <c r="V713"/>
      <c r="W713"/>
      <c r="X713"/>
      <c r="Y713"/>
      <c r="Z713"/>
      <c r="AA713"/>
      <c r="AB713"/>
      <c r="AC713"/>
    </row>
    <row r="714" spans="1:29" ht="15" x14ac:dyDescent="0.25">
      <c r="A714" s="389" t="s">
        <v>1450</v>
      </c>
      <c r="B714" s="390"/>
      <c r="C714" s="386"/>
      <c r="D714" s="390"/>
      <c r="E714" s="390"/>
      <c r="F714" s="386">
        <v>51.620899999999999</v>
      </c>
      <c r="G714" s="391">
        <v>51.7547</v>
      </c>
      <c r="H714" s="391">
        <v>51.475700000000003</v>
      </c>
      <c r="I714" s="391">
        <v>50.602499999999999</v>
      </c>
      <c r="J714" s="391">
        <v>51.526600000000002</v>
      </c>
      <c r="K714" s="391">
        <v>50.390999999999998</v>
      </c>
      <c r="L714" s="391">
        <v>50.684899999999999</v>
      </c>
      <c r="M714" s="391">
        <v>50.796700000000001</v>
      </c>
      <c r="N714" s="391">
        <v>51.649000000000001</v>
      </c>
      <c r="O714" s="386">
        <v>51.581899999999997</v>
      </c>
      <c r="P714" s="386" t="s">
        <v>44</v>
      </c>
      <c r="S714"/>
      <c r="T714"/>
      <c r="U714"/>
      <c r="V714"/>
      <c r="W714"/>
      <c r="X714"/>
      <c r="Y714"/>
      <c r="Z714"/>
      <c r="AA714"/>
      <c r="AB714"/>
      <c r="AC714"/>
    </row>
    <row r="715" spans="1:29" ht="15" x14ac:dyDescent="0.25">
      <c r="A715" s="389" t="s">
        <v>1451</v>
      </c>
      <c r="B715" s="390"/>
      <c r="C715" s="386"/>
      <c r="D715" s="390"/>
      <c r="E715" s="390"/>
      <c r="F715" s="386">
        <v>69.407799999999995</v>
      </c>
      <c r="G715" s="391">
        <v>70.602900000000005</v>
      </c>
      <c r="H715" s="391">
        <v>70.468299999999999</v>
      </c>
      <c r="I715" s="391">
        <v>71.185400000000001</v>
      </c>
      <c r="J715" s="391">
        <v>72.726799999999997</v>
      </c>
      <c r="K715" s="391">
        <v>72.258499999999998</v>
      </c>
      <c r="L715" s="391">
        <v>73.0291</v>
      </c>
      <c r="M715" s="391">
        <v>73.674800000000005</v>
      </c>
      <c r="N715" s="391">
        <v>73.717100000000002</v>
      </c>
      <c r="O715" s="386">
        <v>73.189300000000003</v>
      </c>
      <c r="P715" s="386" t="s">
        <v>44</v>
      </c>
      <c r="S715"/>
      <c r="T715"/>
      <c r="U715"/>
      <c r="V715"/>
      <c r="W715"/>
      <c r="X715"/>
      <c r="Y715"/>
      <c r="Z715"/>
      <c r="AA715"/>
      <c r="AB715"/>
      <c r="AC715"/>
    </row>
    <row r="716" spans="1:29" ht="15" x14ac:dyDescent="0.25">
      <c r="A716" s="389" t="s">
        <v>1452</v>
      </c>
      <c r="B716" s="390"/>
      <c r="C716" s="386"/>
      <c r="D716" s="390"/>
      <c r="E716" s="390"/>
      <c r="F716" s="386">
        <v>56.124200000000002</v>
      </c>
      <c r="G716" s="391">
        <v>56.204700000000003</v>
      </c>
      <c r="H716" s="391">
        <v>56.179200000000002</v>
      </c>
      <c r="I716" s="391">
        <v>55.968000000000004</v>
      </c>
      <c r="J716" s="391">
        <v>56.918100000000003</v>
      </c>
      <c r="K716" s="391">
        <v>55.682099999999998</v>
      </c>
      <c r="L716" s="391">
        <v>56.291600000000003</v>
      </c>
      <c r="M716" s="391">
        <v>56.510599999999997</v>
      </c>
      <c r="N716" s="391">
        <v>57.170499999999997</v>
      </c>
      <c r="O716" s="386">
        <v>57.573</v>
      </c>
      <c r="P716" s="386" t="s">
        <v>44</v>
      </c>
      <c r="S716"/>
      <c r="T716"/>
      <c r="U716"/>
      <c r="V716"/>
      <c r="W716"/>
      <c r="X716"/>
      <c r="Y716"/>
      <c r="Z716"/>
      <c r="AA716"/>
      <c r="AB716"/>
      <c r="AC716"/>
    </row>
    <row r="717" spans="1:29" ht="15" x14ac:dyDescent="0.25">
      <c r="A717" s="389" t="s">
        <v>1453</v>
      </c>
      <c r="B717" s="390"/>
      <c r="C717" s="386"/>
      <c r="D717" s="390"/>
      <c r="E717" s="390"/>
      <c r="F717" s="386">
        <v>54.747900000000001</v>
      </c>
      <c r="G717" s="391">
        <v>54.736899999999999</v>
      </c>
      <c r="H717" s="391">
        <v>54.768599999999999</v>
      </c>
      <c r="I717" s="391">
        <v>54.409100000000002</v>
      </c>
      <c r="J717" s="391">
        <v>55.291699999999999</v>
      </c>
      <c r="K717" s="391">
        <v>54.107199999999999</v>
      </c>
      <c r="L717" s="391">
        <v>54.452599999999997</v>
      </c>
      <c r="M717" s="391">
        <v>54.726300000000002</v>
      </c>
      <c r="N717" s="391">
        <v>55.329799999999999</v>
      </c>
      <c r="O717" s="386">
        <v>55.812399999999997</v>
      </c>
      <c r="P717" s="386" t="s">
        <v>44</v>
      </c>
      <c r="S717"/>
      <c r="T717"/>
      <c r="U717"/>
      <c r="V717"/>
      <c r="W717"/>
      <c r="X717"/>
      <c r="Y717"/>
      <c r="Z717"/>
      <c r="AA717"/>
      <c r="AB717"/>
      <c r="AC717"/>
    </row>
    <row r="718" spans="1:29" ht="15" x14ac:dyDescent="0.25">
      <c r="A718" s="389" t="s">
        <v>1454</v>
      </c>
      <c r="B718" s="390"/>
      <c r="C718" s="386"/>
      <c r="D718" s="390"/>
      <c r="E718" s="390"/>
      <c r="F718" s="386">
        <v>73.1464</v>
      </c>
      <c r="G718" s="391">
        <v>74.577299999999994</v>
      </c>
      <c r="H718" s="391">
        <v>74.118600000000001</v>
      </c>
      <c r="I718" s="391">
        <v>75.224299999999999</v>
      </c>
      <c r="J718" s="391">
        <v>77.075000000000003</v>
      </c>
      <c r="K718" s="391">
        <v>75.755600000000001</v>
      </c>
      <c r="L718" s="391">
        <v>78.8947</v>
      </c>
      <c r="M718" s="391">
        <v>78.451999999999998</v>
      </c>
      <c r="N718" s="391">
        <v>80.018699999999995</v>
      </c>
      <c r="O718" s="386">
        <v>79.562899999999999</v>
      </c>
      <c r="P718" s="386" t="s">
        <v>44</v>
      </c>
      <c r="S718"/>
      <c r="T718"/>
      <c r="U718"/>
      <c r="V718"/>
      <c r="W718"/>
      <c r="X718"/>
      <c r="Y718"/>
      <c r="Z718"/>
      <c r="AA718"/>
      <c r="AB718"/>
      <c r="AC718"/>
    </row>
    <row r="719" spans="1:29" ht="15" x14ac:dyDescent="0.25">
      <c r="A719" s="389" t="s">
        <v>1455</v>
      </c>
      <c r="B719" s="390"/>
      <c r="C719" s="386"/>
      <c r="D719" s="390"/>
      <c r="E719" s="390"/>
      <c r="F719" s="386">
        <v>64.591999999999999</v>
      </c>
      <c r="G719" s="391">
        <v>66.0822</v>
      </c>
      <c r="H719" s="391">
        <v>65.005700000000004</v>
      </c>
      <c r="I719" s="391">
        <v>64.4178</v>
      </c>
      <c r="J719" s="391">
        <v>66.647999999999996</v>
      </c>
      <c r="K719" s="391">
        <v>65.357200000000006</v>
      </c>
      <c r="L719" s="391">
        <v>65.727599999999995</v>
      </c>
      <c r="M719" s="391">
        <v>65.774000000000001</v>
      </c>
      <c r="N719" s="391">
        <v>66.448300000000003</v>
      </c>
      <c r="O719" s="386">
        <v>66.359899999999996</v>
      </c>
      <c r="P719" s="386" t="s">
        <v>44</v>
      </c>
      <c r="S719"/>
      <c r="T719"/>
      <c r="U719"/>
      <c r="V719"/>
      <c r="W719"/>
      <c r="X719"/>
      <c r="Y719"/>
      <c r="Z719"/>
      <c r="AA719"/>
      <c r="AB719"/>
      <c r="AC719"/>
    </row>
    <row r="720" spans="1:29" ht="15" x14ac:dyDescent="0.25">
      <c r="A720" s="389" t="s">
        <v>1456</v>
      </c>
      <c r="B720" s="390"/>
      <c r="C720" s="386"/>
      <c r="D720" s="390"/>
      <c r="E720" s="390"/>
      <c r="F720" s="386">
        <v>62.311300000000003</v>
      </c>
      <c r="G720" s="391">
        <v>63.649000000000001</v>
      </c>
      <c r="H720" s="391">
        <v>62.627000000000002</v>
      </c>
      <c r="I720" s="391">
        <v>62.113799999999998</v>
      </c>
      <c r="J720" s="391">
        <v>64.350999999999999</v>
      </c>
      <c r="K720" s="391">
        <v>63.067900000000002</v>
      </c>
      <c r="L720" s="391">
        <v>63.266300000000001</v>
      </c>
      <c r="M720" s="391">
        <v>63.352699999999999</v>
      </c>
      <c r="N720" s="391">
        <v>64.046700000000001</v>
      </c>
      <c r="O720" s="386">
        <v>63.900399999999998</v>
      </c>
      <c r="P720" s="386" t="s">
        <v>44</v>
      </c>
      <c r="S720"/>
      <c r="T720"/>
      <c r="U720"/>
      <c r="V720"/>
      <c r="W720"/>
      <c r="X720"/>
      <c r="Y720"/>
      <c r="Z720"/>
      <c r="AA720"/>
      <c r="AB720"/>
      <c r="AC720"/>
    </row>
    <row r="721" spans="1:29" ht="15" x14ac:dyDescent="0.25">
      <c r="A721" s="389" t="s">
        <v>1457</v>
      </c>
      <c r="B721" s="390"/>
      <c r="C721" s="386"/>
      <c r="D721" s="390"/>
      <c r="E721" s="390"/>
      <c r="F721" s="386">
        <v>92.106399999999994</v>
      </c>
      <c r="G721" s="391">
        <v>95.436199999999999</v>
      </c>
      <c r="H721" s="391">
        <v>93.104200000000006</v>
      </c>
      <c r="I721" s="391">
        <v>92.212800000000001</v>
      </c>
      <c r="J721" s="391">
        <v>93.781300000000002</v>
      </c>
      <c r="K721" s="391">
        <v>92.684200000000004</v>
      </c>
      <c r="L721" s="391">
        <v>94.802099999999996</v>
      </c>
      <c r="M721" s="391">
        <v>94.375</v>
      </c>
      <c r="N721" s="391">
        <v>95.115799999999993</v>
      </c>
      <c r="O721" s="386">
        <v>96.031899999999993</v>
      </c>
      <c r="P721" s="386" t="s">
        <v>44</v>
      </c>
      <c r="S721"/>
      <c r="T721"/>
      <c r="U721"/>
      <c r="V721"/>
      <c r="W721"/>
      <c r="X721"/>
      <c r="Y721"/>
      <c r="Z721"/>
      <c r="AA721"/>
      <c r="AB721"/>
      <c r="AC721"/>
    </row>
    <row r="722" spans="1:29" ht="15" x14ac:dyDescent="0.25">
      <c r="A722" s="389" t="s">
        <v>1458</v>
      </c>
      <c r="B722" s="390"/>
      <c r="C722" s="386"/>
      <c r="D722" s="390"/>
      <c r="E722" s="390"/>
      <c r="F722" s="386">
        <v>87.130499999999998</v>
      </c>
      <c r="G722" s="391">
        <v>87.135499999999993</v>
      </c>
      <c r="H722" s="391">
        <v>87.396799999999999</v>
      </c>
      <c r="I722" s="391">
        <v>87.991399999999999</v>
      </c>
      <c r="J722" s="391">
        <v>88.523899999999998</v>
      </c>
      <c r="K722" s="391">
        <v>88.4</v>
      </c>
      <c r="L722" s="391">
        <v>89.408500000000004</v>
      </c>
      <c r="M722" s="391">
        <v>89.424599999999998</v>
      </c>
      <c r="N722" s="391">
        <v>90.269800000000004</v>
      </c>
      <c r="O722" s="386">
        <v>90.683800000000005</v>
      </c>
      <c r="P722" s="386" t="s">
        <v>44</v>
      </c>
      <c r="S722"/>
      <c r="T722"/>
      <c r="U722"/>
      <c r="V722"/>
      <c r="W722"/>
      <c r="X722"/>
      <c r="Y722"/>
      <c r="Z722"/>
      <c r="AA722"/>
      <c r="AB722"/>
      <c r="AC722"/>
    </row>
    <row r="723" spans="1:29" ht="15" x14ac:dyDescent="0.25">
      <c r="A723" s="389" t="s">
        <v>1459</v>
      </c>
      <c r="B723" s="390"/>
      <c r="C723" s="386"/>
      <c r="D723" s="390"/>
      <c r="E723" s="390"/>
      <c r="F723" s="386">
        <v>86.855900000000005</v>
      </c>
      <c r="G723" s="391">
        <v>86.852500000000006</v>
      </c>
      <c r="H723" s="391">
        <v>87.102999999999994</v>
      </c>
      <c r="I723" s="391">
        <v>87.643299999999996</v>
      </c>
      <c r="J723" s="391">
        <v>88.129599999999996</v>
      </c>
      <c r="K723" s="391">
        <v>88.107200000000006</v>
      </c>
      <c r="L723" s="391">
        <v>89.079599999999999</v>
      </c>
      <c r="M723" s="391">
        <v>88.978399999999993</v>
      </c>
      <c r="N723" s="391">
        <v>89.868799999999993</v>
      </c>
      <c r="O723" s="386">
        <v>90.314700000000002</v>
      </c>
      <c r="P723" s="386" t="s">
        <v>44</v>
      </c>
      <c r="S723"/>
      <c r="T723"/>
      <c r="U723"/>
      <c r="V723"/>
      <c r="W723"/>
      <c r="X723"/>
      <c r="Y723"/>
      <c r="Z723"/>
      <c r="AA723"/>
      <c r="AB723"/>
      <c r="AC723"/>
    </row>
    <row r="724" spans="1:29" ht="15" x14ac:dyDescent="0.25">
      <c r="A724" s="389" t="s">
        <v>1460</v>
      </c>
      <c r="B724" s="390"/>
      <c r="C724" s="386"/>
      <c r="D724" s="390"/>
      <c r="E724" s="390"/>
      <c r="F724" s="386">
        <v>100.9324</v>
      </c>
      <c r="G724" s="391">
        <v>101.28</v>
      </c>
      <c r="H724" s="391">
        <v>102.3108</v>
      </c>
      <c r="I724" s="391">
        <v>105.6486</v>
      </c>
      <c r="J724" s="391">
        <v>108.54049999999999</v>
      </c>
      <c r="K724" s="391">
        <v>103.12</v>
      </c>
      <c r="L724" s="391">
        <v>105.94670000000001</v>
      </c>
      <c r="M724" s="391">
        <v>111.77330000000001</v>
      </c>
      <c r="N724" s="391">
        <v>110.28</v>
      </c>
      <c r="O724" s="386">
        <v>109.36490000000001</v>
      </c>
      <c r="P724" s="386" t="s">
        <v>44</v>
      </c>
      <c r="S724"/>
      <c r="T724"/>
      <c r="U724"/>
      <c r="V724"/>
      <c r="W724"/>
      <c r="X724"/>
      <c r="Y724"/>
      <c r="Z724"/>
      <c r="AA724"/>
      <c r="AB724"/>
      <c r="AC724"/>
    </row>
    <row r="725" spans="1:29" ht="15" x14ac:dyDescent="0.25">
      <c r="A725" s="389" t="s">
        <v>1461</v>
      </c>
      <c r="B725" s="390"/>
      <c r="C725" s="386"/>
      <c r="D725" s="390"/>
      <c r="E725" s="390"/>
      <c r="F725" s="386">
        <v>87.130499999999998</v>
      </c>
      <c r="G725" s="391">
        <v>87.135499999999993</v>
      </c>
      <c r="H725" s="391">
        <v>87.396799999999999</v>
      </c>
      <c r="I725" s="391">
        <v>87.991399999999999</v>
      </c>
      <c r="J725" s="391">
        <v>88.523899999999998</v>
      </c>
      <c r="K725" s="391">
        <v>88.4</v>
      </c>
      <c r="L725" s="391">
        <v>89.408500000000004</v>
      </c>
      <c r="M725" s="391">
        <v>89.424599999999998</v>
      </c>
      <c r="N725" s="391">
        <v>90.269800000000004</v>
      </c>
      <c r="O725" s="386">
        <v>90.683800000000005</v>
      </c>
      <c r="P725" s="386" t="s">
        <v>44</v>
      </c>
      <c r="S725"/>
      <c r="T725"/>
      <c r="U725"/>
      <c r="V725"/>
      <c r="W725"/>
      <c r="X725"/>
      <c r="Y725"/>
      <c r="Z725"/>
      <c r="AA725"/>
      <c r="AB725"/>
      <c r="AC725"/>
    </row>
    <row r="726" spans="1:29" ht="15" x14ac:dyDescent="0.25">
      <c r="A726" s="389" t="s">
        <v>1462</v>
      </c>
      <c r="B726" s="390"/>
      <c r="C726" s="386"/>
      <c r="D726" s="390"/>
      <c r="E726" s="390"/>
      <c r="F726" s="386">
        <v>86.855900000000005</v>
      </c>
      <c r="G726" s="391">
        <v>86.852500000000006</v>
      </c>
      <c r="H726" s="391">
        <v>87.102999999999994</v>
      </c>
      <c r="I726" s="391">
        <v>87.643299999999996</v>
      </c>
      <c r="J726" s="391">
        <v>88.129599999999996</v>
      </c>
      <c r="K726" s="391">
        <v>88.107200000000006</v>
      </c>
      <c r="L726" s="391">
        <v>89.079599999999999</v>
      </c>
      <c r="M726" s="391">
        <v>88.978399999999993</v>
      </c>
      <c r="N726" s="391">
        <v>89.868799999999993</v>
      </c>
      <c r="O726" s="386">
        <v>90.314700000000002</v>
      </c>
      <c r="P726" s="386" t="s">
        <v>44</v>
      </c>
      <c r="S726"/>
      <c r="T726"/>
      <c r="U726"/>
      <c r="V726"/>
      <c r="W726"/>
      <c r="X726"/>
      <c r="Y726"/>
      <c r="Z726"/>
      <c r="AA726"/>
      <c r="AB726"/>
      <c r="AC726"/>
    </row>
    <row r="727" spans="1:29" ht="15" x14ac:dyDescent="0.25">
      <c r="A727" s="389" t="s">
        <v>1463</v>
      </c>
      <c r="B727" s="390"/>
      <c r="C727" s="386"/>
      <c r="D727" s="390"/>
      <c r="E727" s="390"/>
      <c r="F727" s="386">
        <v>100.9324</v>
      </c>
      <c r="G727" s="391">
        <v>101.28</v>
      </c>
      <c r="H727" s="391">
        <v>102.3108</v>
      </c>
      <c r="I727" s="391">
        <v>105.6486</v>
      </c>
      <c r="J727" s="391">
        <v>108.54049999999999</v>
      </c>
      <c r="K727" s="391">
        <v>103.12</v>
      </c>
      <c r="L727" s="391">
        <v>105.94670000000001</v>
      </c>
      <c r="M727" s="391">
        <v>111.77330000000001</v>
      </c>
      <c r="N727" s="391">
        <v>110.28</v>
      </c>
      <c r="O727" s="386">
        <v>109.36490000000001</v>
      </c>
      <c r="P727" s="386" t="s">
        <v>44</v>
      </c>
      <c r="S727"/>
      <c r="T727"/>
      <c r="U727"/>
      <c r="V727"/>
      <c r="W727"/>
      <c r="X727"/>
      <c r="Y727"/>
      <c r="Z727"/>
      <c r="AA727"/>
      <c r="AB727"/>
      <c r="AC727"/>
    </row>
    <row r="728" spans="1:29" ht="15" x14ac:dyDescent="0.25">
      <c r="A728" s="389" t="s">
        <v>1464</v>
      </c>
      <c r="B728" s="390"/>
      <c r="C728" s="386"/>
      <c r="D728" s="390"/>
      <c r="E728" s="390"/>
      <c r="F728" s="386">
        <v>78.871700000000004</v>
      </c>
      <c r="G728" s="391">
        <v>79.066199999999995</v>
      </c>
      <c r="H728" s="391">
        <v>79.500900000000001</v>
      </c>
      <c r="I728" s="391">
        <v>79.051000000000002</v>
      </c>
      <c r="J728" s="391">
        <v>78.903199999999998</v>
      </c>
      <c r="K728" s="391">
        <v>79.283199999999994</v>
      </c>
      <c r="L728" s="391">
        <v>80.580399999999997</v>
      </c>
      <c r="M728" s="391">
        <v>81.398700000000005</v>
      </c>
      <c r="N728" s="391">
        <v>82.740099999999998</v>
      </c>
      <c r="O728" s="386">
        <v>83.780299999999997</v>
      </c>
      <c r="P728" s="386" t="s">
        <v>44</v>
      </c>
      <c r="S728"/>
      <c r="T728"/>
      <c r="U728"/>
      <c r="V728"/>
      <c r="W728"/>
      <c r="X728"/>
      <c r="Y728"/>
      <c r="Z728"/>
      <c r="AA728"/>
      <c r="AB728"/>
      <c r="AC728"/>
    </row>
    <row r="729" spans="1:29" ht="15" x14ac:dyDescent="0.25">
      <c r="A729" s="389" t="s">
        <v>1465</v>
      </c>
      <c r="B729" s="390"/>
      <c r="C729" s="386"/>
      <c r="D729" s="390"/>
      <c r="E729" s="390"/>
      <c r="F729" s="386">
        <v>78.830299999999994</v>
      </c>
      <c r="G729" s="391">
        <v>78.992400000000004</v>
      </c>
      <c r="H729" s="391">
        <v>79.363200000000006</v>
      </c>
      <c r="I729" s="391">
        <v>78.919399999999996</v>
      </c>
      <c r="J729" s="391">
        <v>78.660799999999995</v>
      </c>
      <c r="K729" s="391">
        <v>78.9495</v>
      </c>
      <c r="L729" s="391">
        <v>80.1083</v>
      </c>
      <c r="M729" s="391">
        <v>80.935599999999994</v>
      </c>
      <c r="N729" s="391">
        <v>82.058099999999996</v>
      </c>
      <c r="O729" s="386">
        <v>83.145700000000005</v>
      </c>
      <c r="P729" s="386" t="s">
        <v>44</v>
      </c>
      <c r="S729"/>
      <c r="T729"/>
      <c r="U729"/>
      <c r="V729"/>
      <c r="W729"/>
      <c r="X729"/>
      <c r="Y729"/>
      <c r="Z729"/>
      <c r="AA729"/>
      <c r="AB729"/>
      <c r="AC729"/>
    </row>
    <row r="730" spans="1:29" ht="15" x14ac:dyDescent="0.25">
      <c r="A730" s="389" t="s">
        <v>1466</v>
      </c>
      <c r="B730" s="390"/>
      <c r="C730" s="386"/>
      <c r="D730" s="390"/>
      <c r="E730" s="390"/>
      <c r="F730" s="386">
        <v>79.161799999999999</v>
      </c>
      <c r="G730" s="391">
        <v>79.584100000000007</v>
      </c>
      <c r="H730" s="391">
        <v>80.464699999999993</v>
      </c>
      <c r="I730" s="391">
        <v>79.965000000000003</v>
      </c>
      <c r="J730" s="391">
        <v>80.580200000000005</v>
      </c>
      <c r="K730" s="391">
        <v>81.61</v>
      </c>
      <c r="L730" s="391">
        <v>83.821299999999994</v>
      </c>
      <c r="M730" s="391">
        <v>84.606399999999994</v>
      </c>
      <c r="N730" s="391">
        <v>87.434799999999996</v>
      </c>
      <c r="O730" s="386">
        <v>88.171999999999997</v>
      </c>
      <c r="P730" s="386" t="s">
        <v>44</v>
      </c>
      <c r="S730"/>
      <c r="T730"/>
      <c r="U730"/>
      <c r="V730"/>
      <c r="W730"/>
      <c r="X730"/>
      <c r="Y730"/>
      <c r="Z730"/>
      <c r="AA730"/>
      <c r="AB730"/>
      <c r="AC730"/>
    </row>
    <row r="731" spans="1:29" ht="15" x14ac:dyDescent="0.25">
      <c r="A731" s="389" t="s">
        <v>1467</v>
      </c>
      <c r="B731" s="390"/>
      <c r="C731" s="386"/>
      <c r="D731" s="390"/>
      <c r="E731" s="390"/>
      <c r="F731" s="386">
        <v>78.994399999999999</v>
      </c>
      <c r="G731" s="391">
        <v>78.777000000000001</v>
      </c>
      <c r="H731" s="391">
        <v>79.082499999999996</v>
      </c>
      <c r="I731" s="391">
        <v>78.339500000000001</v>
      </c>
      <c r="J731" s="391">
        <v>79.350300000000004</v>
      </c>
      <c r="K731" s="391">
        <v>79.397800000000004</v>
      </c>
      <c r="L731" s="391">
        <v>80.6815</v>
      </c>
      <c r="M731" s="391">
        <v>81.738799999999998</v>
      </c>
      <c r="N731" s="391">
        <v>82.784899999999993</v>
      </c>
      <c r="O731" s="386">
        <v>83.348699999999994</v>
      </c>
      <c r="P731" s="386" t="s">
        <v>44</v>
      </c>
      <c r="S731"/>
      <c r="T731"/>
      <c r="U731"/>
      <c r="V731"/>
      <c r="W731"/>
      <c r="X731"/>
      <c r="Y731"/>
      <c r="Z731"/>
      <c r="AA731"/>
      <c r="AB731"/>
      <c r="AC731"/>
    </row>
    <row r="732" spans="1:29" ht="15" x14ac:dyDescent="0.25">
      <c r="A732" s="389" t="s">
        <v>1468</v>
      </c>
      <c r="B732" s="390"/>
      <c r="C732" s="386"/>
      <c r="D732" s="390"/>
      <c r="E732" s="390"/>
      <c r="F732" s="386">
        <v>79.060699999999997</v>
      </c>
      <c r="G732" s="391">
        <v>78.832999999999998</v>
      </c>
      <c r="H732" s="391">
        <v>79.157300000000006</v>
      </c>
      <c r="I732" s="391">
        <v>78.361699999999999</v>
      </c>
      <c r="J732" s="391">
        <v>79.362700000000004</v>
      </c>
      <c r="K732" s="391">
        <v>79.450800000000001</v>
      </c>
      <c r="L732" s="391">
        <v>80.734200000000001</v>
      </c>
      <c r="M732" s="391">
        <v>81.828400000000002</v>
      </c>
      <c r="N732" s="391">
        <v>82.839500000000001</v>
      </c>
      <c r="O732" s="386">
        <v>83.466399999999993</v>
      </c>
      <c r="P732" s="386" t="s">
        <v>44</v>
      </c>
      <c r="S732"/>
      <c r="T732"/>
      <c r="U732"/>
      <c r="V732"/>
      <c r="W732"/>
      <c r="X732"/>
      <c r="Y732"/>
      <c r="Z732"/>
      <c r="AA732"/>
      <c r="AB732"/>
      <c r="AC732"/>
    </row>
    <row r="733" spans="1:29" ht="15" x14ac:dyDescent="0.25">
      <c r="A733" s="389" t="s">
        <v>1469</v>
      </c>
      <c r="B733" s="390"/>
      <c r="C733" s="386"/>
      <c r="D733" s="390"/>
      <c r="E733" s="390"/>
      <c r="F733" s="386">
        <v>75.5</v>
      </c>
      <c r="G733" s="391">
        <v>75.724100000000007</v>
      </c>
      <c r="H733" s="391">
        <v>75.133300000000006</v>
      </c>
      <c r="I733" s="391">
        <v>77.166700000000006</v>
      </c>
      <c r="J733" s="391">
        <v>78.7</v>
      </c>
      <c r="K733" s="391">
        <v>76.599999999999994</v>
      </c>
      <c r="L733" s="391">
        <v>77.900000000000006</v>
      </c>
      <c r="M733" s="391">
        <v>76.862099999999998</v>
      </c>
      <c r="N733" s="391">
        <v>79.900000000000006</v>
      </c>
      <c r="O733" s="386">
        <v>76.714299999999994</v>
      </c>
      <c r="P733" s="386" t="s">
        <v>44</v>
      </c>
      <c r="S733"/>
      <c r="T733"/>
      <c r="U733"/>
      <c r="V733"/>
      <c r="W733"/>
      <c r="X733"/>
      <c r="Y733"/>
      <c r="Z733"/>
      <c r="AA733"/>
      <c r="AB733"/>
      <c r="AC733"/>
    </row>
    <row r="734" spans="1:29" ht="15" x14ac:dyDescent="0.25">
      <c r="A734" s="389" t="s">
        <v>1470</v>
      </c>
      <c r="B734" s="390"/>
      <c r="C734" s="386"/>
      <c r="D734" s="390"/>
      <c r="E734" s="390"/>
      <c r="F734" s="386">
        <v>74.7</v>
      </c>
      <c r="G734" s="391">
        <v>72.593800000000002</v>
      </c>
      <c r="H734" s="391">
        <v>71.421400000000006</v>
      </c>
      <c r="I734" s="391">
        <v>73.325000000000003</v>
      </c>
      <c r="J734" s="391">
        <v>74.612499999999997</v>
      </c>
      <c r="K734" s="391">
        <v>75.768699999999995</v>
      </c>
      <c r="L734" s="391">
        <v>75.858000000000004</v>
      </c>
      <c r="M734" s="391">
        <v>76.839500000000001</v>
      </c>
      <c r="N734" s="391">
        <v>78.796300000000002</v>
      </c>
      <c r="O734" s="386">
        <v>79.641999999999996</v>
      </c>
      <c r="P734" s="386" t="s">
        <v>44</v>
      </c>
      <c r="S734"/>
      <c r="T734"/>
      <c r="U734"/>
      <c r="V734"/>
      <c r="W734"/>
      <c r="X734"/>
      <c r="Y734"/>
      <c r="Z734"/>
      <c r="AA734"/>
      <c r="AB734"/>
      <c r="AC734"/>
    </row>
    <row r="735" spans="1:29" ht="15" x14ac:dyDescent="0.25">
      <c r="A735" s="389" t="s">
        <v>1471</v>
      </c>
      <c r="B735" s="390"/>
      <c r="C735" s="386"/>
      <c r="D735" s="390"/>
      <c r="E735" s="390"/>
      <c r="F735" s="386">
        <v>113.5</v>
      </c>
      <c r="G735" s="391">
        <v>81.75</v>
      </c>
      <c r="H735" s="391">
        <v>74.5</v>
      </c>
      <c r="I735" s="391">
        <v>75.75</v>
      </c>
      <c r="J735" s="391">
        <v>81</v>
      </c>
      <c r="K735" s="391">
        <v>81.5</v>
      </c>
      <c r="L735" s="391">
        <v>88.75</v>
      </c>
      <c r="M735" s="391">
        <v>82.25</v>
      </c>
      <c r="N735" s="391">
        <v>84.75</v>
      </c>
      <c r="O735" s="386">
        <v>80.75</v>
      </c>
      <c r="P735" s="386" t="s">
        <v>44</v>
      </c>
      <c r="S735"/>
      <c r="T735"/>
      <c r="U735"/>
      <c r="V735"/>
      <c r="W735"/>
      <c r="X735"/>
      <c r="Y735"/>
      <c r="Z735"/>
      <c r="AA735"/>
      <c r="AB735"/>
      <c r="AC735"/>
    </row>
    <row r="736" spans="1:29" ht="15" x14ac:dyDescent="0.25">
      <c r="A736" s="389" t="s">
        <v>1472</v>
      </c>
      <c r="B736" s="390"/>
      <c r="C736" s="386"/>
      <c r="D736" s="390"/>
      <c r="E736" s="390"/>
      <c r="F736" s="386">
        <v>73.705100000000002</v>
      </c>
      <c r="G736" s="391">
        <v>72.358999999999995</v>
      </c>
      <c r="H736" s="391">
        <v>71.341899999999995</v>
      </c>
      <c r="I736" s="391">
        <v>73.262799999999999</v>
      </c>
      <c r="J736" s="391">
        <v>74.448700000000002</v>
      </c>
      <c r="K736" s="391">
        <v>75.621799999999993</v>
      </c>
      <c r="L736" s="391">
        <v>75.531599999999997</v>
      </c>
      <c r="M736" s="391">
        <v>76.702500000000001</v>
      </c>
      <c r="N736" s="391">
        <v>78.645600000000002</v>
      </c>
      <c r="O736" s="386">
        <v>79.613900000000001</v>
      </c>
      <c r="P736" s="386" t="s">
        <v>44</v>
      </c>
      <c r="S736"/>
      <c r="T736"/>
      <c r="U736"/>
      <c r="V736"/>
      <c r="W736"/>
      <c r="X736"/>
      <c r="Y736"/>
      <c r="Z736"/>
      <c r="AA736"/>
      <c r="AB736"/>
      <c r="AC736"/>
    </row>
    <row r="737" spans="1:29" ht="15" x14ac:dyDescent="0.25">
      <c r="A737" s="389" t="s">
        <v>1473</v>
      </c>
      <c r="B737" s="390"/>
      <c r="C737" s="386"/>
      <c r="D737" s="390"/>
      <c r="E737" s="390"/>
      <c r="F737" s="386">
        <v>79.367099999999994</v>
      </c>
      <c r="G737" s="391">
        <v>80.649799999999999</v>
      </c>
      <c r="H737" s="391">
        <v>81.5702</v>
      </c>
      <c r="I737" s="391">
        <v>81.221900000000005</v>
      </c>
      <c r="J737" s="391">
        <v>78.869299999999996</v>
      </c>
      <c r="K737" s="391">
        <v>79.682500000000005</v>
      </c>
      <c r="L737" s="391">
        <v>81.212000000000003</v>
      </c>
      <c r="M737" s="391">
        <v>81.6006</v>
      </c>
      <c r="N737" s="391">
        <v>83.339699999999993</v>
      </c>
      <c r="O737" s="386">
        <v>85.217100000000002</v>
      </c>
      <c r="P737" s="386" t="s">
        <v>44</v>
      </c>
      <c r="S737"/>
      <c r="T737"/>
      <c r="U737"/>
      <c r="V737"/>
      <c r="W737"/>
      <c r="X737"/>
      <c r="Y737"/>
      <c r="Z737"/>
      <c r="AA737"/>
      <c r="AB737"/>
      <c r="AC737"/>
    </row>
    <row r="738" spans="1:29" ht="15" x14ac:dyDescent="0.25">
      <c r="A738" s="389" t="s">
        <v>1474</v>
      </c>
      <c r="B738" s="390"/>
      <c r="C738" s="386"/>
      <c r="D738" s="390"/>
      <c r="E738" s="390"/>
      <c r="F738" s="386">
        <v>78.1965</v>
      </c>
      <c r="G738" s="391">
        <v>79.296000000000006</v>
      </c>
      <c r="H738" s="391">
        <v>79.799199999999999</v>
      </c>
      <c r="I738" s="391">
        <v>80.047899999999998</v>
      </c>
      <c r="J738" s="391">
        <v>77.251300000000001</v>
      </c>
      <c r="K738" s="391">
        <v>77.931600000000003</v>
      </c>
      <c r="L738" s="391">
        <v>78.816100000000006</v>
      </c>
      <c r="M738" s="391">
        <v>79.151300000000006</v>
      </c>
      <c r="N738" s="391">
        <v>80.474599999999995</v>
      </c>
      <c r="O738" s="386">
        <v>82.518900000000002</v>
      </c>
      <c r="P738" s="386" t="s">
        <v>44</v>
      </c>
      <c r="S738"/>
      <c r="T738"/>
      <c r="U738"/>
      <c r="V738"/>
      <c r="W738"/>
      <c r="X738"/>
      <c r="Y738"/>
      <c r="Z738"/>
      <c r="AA738"/>
      <c r="AB738"/>
      <c r="AC738"/>
    </row>
    <row r="739" spans="1:29" ht="15" x14ac:dyDescent="0.25">
      <c r="A739" s="389" t="s">
        <v>1475</v>
      </c>
      <c r="B739" s="390"/>
      <c r="C739" s="386"/>
      <c r="D739" s="390"/>
      <c r="E739" s="390"/>
      <c r="F739" s="386">
        <v>85.402600000000007</v>
      </c>
      <c r="G739" s="391">
        <v>87.629900000000006</v>
      </c>
      <c r="H739" s="391">
        <v>90.619399999999999</v>
      </c>
      <c r="I739" s="391">
        <v>87.159199999999998</v>
      </c>
      <c r="J739" s="391">
        <v>87.031800000000004</v>
      </c>
      <c r="K739" s="391">
        <v>88.606499999999997</v>
      </c>
      <c r="L739" s="391">
        <v>93.176100000000005</v>
      </c>
      <c r="M739" s="391">
        <v>94.051299999999998</v>
      </c>
      <c r="N739" s="391">
        <v>97.719700000000003</v>
      </c>
      <c r="O739" s="386">
        <v>98.828000000000003</v>
      </c>
      <c r="P739" s="386" t="s">
        <v>44</v>
      </c>
      <c r="S739"/>
      <c r="T739"/>
      <c r="U739"/>
      <c r="V739"/>
      <c r="W739"/>
      <c r="X739"/>
      <c r="Y739"/>
      <c r="Z739"/>
      <c r="AA739"/>
      <c r="AB739"/>
      <c r="AC739"/>
    </row>
    <row r="740" spans="1:29" ht="15" x14ac:dyDescent="0.25">
      <c r="A740" s="389" t="s">
        <v>1476</v>
      </c>
      <c r="B740" s="390"/>
      <c r="C740" s="386"/>
      <c r="D740" s="390"/>
      <c r="E740" s="390"/>
      <c r="F740" s="386">
        <v>74.553600000000003</v>
      </c>
      <c r="G740" s="391">
        <v>73.7774</v>
      </c>
      <c r="H740" s="391">
        <v>74.429100000000005</v>
      </c>
      <c r="I740" s="391">
        <v>73.878</v>
      </c>
      <c r="J740" s="391">
        <v>74.640900000000002</v>
      </c>
      <c r="K740" s="391">
        <v>76.048000000000002</v>
      </c>
      <c r="L740" s="391">
        <v>75.651200000000003</v>
      </c>
      <c r="M740" s="391">
        <v>76.134100000000004</v>
      </c>
      <c r="N740" s="391">
        <v>76.696899999999999</v>
      </c>
      <c r="O740" s="386">
        <v>77.542299999999997</v>
      </c>
      <c r="P740" s="386" t="s">
        <v>44</v>
      </c>
      <c r="S740"/>
      <c r="T740"/>
      <c r="U740"/>
      <c r="V740"/>
      <c r="W740"/>
      <c r="X740"/>
      <c r="Y740"/>
      <c r="Z740"/>
      <c r="AA740"/>
      <c r="AB740"/>
      <c r="AC740"/>
    </row>
    <row r="741" spans="1:29" ht="15" x14ac:dyDescent="0.25">
      <c r="A741" s="389" t="s">
        <v>1477</v>
      </c>
      <c r="B741" s="390"/>
      <c r="C741" s="386"/>
      <c r="D741" s="390"/>
      <c r="E741" s="390"/>
      <c r="F741" s="386">
        <v>74.738500000000002</v>
      </c>
      <c r="G741" s="391">
        <v>73.998099999999994</v>
      </c>
      <c r="H741" s="391">
        <v>74.540899999999993</v>
      </c>
      <c r="I741" s="391">
        <v>74.062799999999996</v>
      </c>
      <c r="J741" s="391">
        <v>74.962100000000007</v>
      </c>
      <c r="K741" s="391">
        <v>76.149699999999996</v>
      </c>
      <c r="L741" s="391">
        <v>75.724800000000002</v>
      </c>
      <c r="M741" s="391">
        <v>76.153999999999996</v>
      </c>
      <c r="N741" s="391">
        <v>76.719099999999997</v>
      </c>
      <c r="O741" s="386">
        <v>77.532600000000002</v>
      </c>
      <c r="P741" s="386" t="s">
        <v>44</v>
      </c>
      <c r="S741"/>
      <c r="T741"/>
      <c r="U741"/>
      <c r="V741"/>
      <c r="W741"/>
      <c r="X741"/>
      <c r="Y741"/>
      <c r="Z741"/>
      <c r="AA741"/>
      <c r="AB741"/>
      <c r="AC741"/>
    </row>
    <row r="742" spans="1:29" ht="15" x14ac:dyDescent="0.25">
      <c r="A742" s="389" t="s">
        <v>1478</v>
      </c>
      <c r="B742" s="390"/>
      <c r="C742" s="386"/>
      <c r="D742" s="390"/>
      <c r="E742" s="390"/>
      <c r="F742" s="386">
        <v>72.692599999999999</v>
      </c>
      <c r="G742" s="391">
        <v>71.596100000000007</v>
      </c>
      <c r="H742" s="391">
        <v>73.319199999999995</v>
      </c>
      <c r="I742" s="391">
        <v>72.053899999999999</v>
      </c>
      <c r="J742" s="391">
        <v>71.4328</v>
      </c>
      <c r="K742" s="391">
        <v>75.047300000000007</v>
      </c>
      <c r="L742" s="391">
        <v>74.917100000000005</v>
      </c>
      <c r="M742" s="391">
        <v>75.939700000000002</v>
      </c>
      <c r="N742" s="391">
        <v>76.478200000000001</v>
      </c>
      <c r="O742" s="386">
        <v>77.637699999999995</v>
      </c>
      <c r="P742" s="386" t="s">
        <v>44</v>
      </c>
      <c r="S742"/>
      <c r="T742"/>
      <c r="U742"/>
      <c r="V742"/>
      <c r="W742"/>
      <c r="X742"/>
      <c r="Y742"/>
      <c r="Z742"/>
      <c r="AA742"/>
      <c r="AB742"/>
      <c r="AC742"/>
    </row>
    <row r="743" spans="1:29" ht="15" x14ac:dyDescent="0.25">
      <c r="A743" s="389" t="s">
        <v>1479</v>
      </c>
      <c r="B743" s="390"/>
      <c r="C743" s="386"/>
      <c r="D743" s="390"/>
      <c r="E743" s="390"/>
      <c r="F743" s="386">
        <v>62.612900000000003</v>
      </c>
      <c r="G743" s="391">
        <v>63.228999999999999</v>
      </c>
      <c r="H743" s="391">
        <v>64.467699999999994</v>
      </c>
      <c r="I743" s="391">
        <v>64.435500000000005</v>
      </c>
      <c r="J743" s="391">
        <v>65.354799999999997</v>
      </c>
      <c r="K743" s="391">
        <v>65.745199999999997</v>
      </c>
      <c r="L743" s="391">
        <v>64.616100000000003</v>
      </c>
      <c r="M743" s="391">
        <v>65.025800000000004</v>
      </c>
      <c r="N743" s="391">
        <v>65.890299999999996</v>
      </c>
      <c r="O743" s="386">
        <v>68.348699999999994</v>
      </c>
      <c r="P743" s="386" t="s">
        <v>44</v>
      </c>
      <c r="S743"/>
      <c r="T743"/>
      <c r="U743"/>
      <c r="V743"/>
      <c r="W743"/>
      <c r="X743"/>
      <c r="Y743"/>
      <c r="Z743"/>
      <c r="AA743"/>
      <c r="AB743"/>
      <c r="AC743"/>
    </row>
    <row r="744" spans="1:29" ht="15" x14ac:dyDescent="0.25">
      <c r="A744" s="389" t="s">
        <v>1480</v>
      </c>
      <c r="B744" s="390"/>
      <c r="C744" s="386"/>
      <c r="D744" s="390"/>
      <c r="E744" s="390"/>
      <c r="F744" s="386">
        <v>62.276699999999998</v>
      </c>
      <c r="G744" s="391">
        <v>62.743299999999998</v>
      </c>
      <c r="H744" s="391">
        <v>63.923299999999998</v>
      </c>
      <c r="I744" s="391">
        <v>63.8033</v>
      </c>
      <c r="J744" s="391">
        <v>64.900000000000006</v>
      </c>
      <c r="K744" s="391">
        <v>65.106700000000004</v>
      </c>
      <c r="L744" s="391">
        <v>63.996699999999997</v>
      </c>
      <c r="M744" s="391">
        <v>64.383300000000006</v>
      </c>
      <c r="N744" s="391">
        <v>65.226699999999994</v>
      </c>
      <c r="O744" s="386">
        <v>67.6905</v>
      </c>
      <c r="P744" s="386" t="s">
        <v>44</v>
      </c>
      <c r="S744"/>
      <c r="T744"/>
      <c r="U744"/>
      <c r="V744"/>
      <c r="W744"/>
      <c r="X744"/>
      <c r="Y744"/>
      <c r="Z744"/>
      <c r="AA744"/>
      <c r="AB744"/>
      <c r="AC744"/>
    </row>
    <row r="745" spans="1:29" ht="15" x14ac:dyDescent="0.25">
      <c r="A745" s="389" t="s">
        <v>1481</v>
      </c>
      <c r="B745" s="390"/>
      <c r="C745" s="386"/>
      <c r="D745" s="390"/>
      <c r="E745" s="390"/>
      <c r="F745" s="386">
        <v>72.7</v>
      </c>
      <c r="G745" s="391">
        <v>77.8</v>
      </c>
      <c r="H745" s="391">
        <v>80.8</v>
      </c>
      <c r="I745" s="391">
        <v>83.4</v>
      </c>
      <c r="J745" s="391">
        <v>79</v>
      </c>
      <c r="K745" s="391">
        <v>84.9</v>
      </c>
      <c r="L745" s="391">
        <v>83.2</v>
      </c>
      <c r="M745" s="391">
        <v>84.3</v>
      </c>
      <c r="N745" s="391">
        <v>85.8</v>
      </c>
      <c r="O745" s="386">
        <v>87.7</v>
      </c>
      <c r="P745" s="386" t="s">
        <v>44</v>
      </c>
      <c r="S745"/>
      <c r="T745"/>
      <c r="U745"/>
      <c r="V745"/>
      <c r="W745"/>
      <c r="X745"/>
      <c r="Y745"/>
      <c r="Z745"/>
      <c r="AA745"/>
      <c r="AB745"/>
      <c r="AC745"/>
    </row>
    <row r="746" spans="1:29" ht="15" x14ac:dyDescent="0.25">
      <c r="A746" s="389" t="s">
        <v>1482</v>
      </c>
      <c r="B746" s="390"/>
      <c r="C746" s="386"/>
      <c r="D746" s="390"/>
      <c r="E746" s="390"/>
      <c r="F746" s="386">
        <v>70.687600000000003</v>
      </c>
      <c r="G746" s="391">
        <v>69.111900000000006</v>
      </c>
      <c r="H746" s="391">
        <v>70.228899999999996</v>
      </c>
      <c r="I746" s="391">
        <v>69.025499999999994</v>
      </c>
      <c r="J746" s="391">
        <v>69.640900000000002</v>
      </c>
      <c r="K746" s="391">
        <v>70.727599999999995</v>
      </c>
      <c r="L746" s="391">
        <v>70.301000000000002</v>
      </c>
      <c r="M746" s="391">
        <v>70.528400000000005</v>
      </c>
      <c r="N746" s="391">
        <v>71.181299999999993</v>
      </c>
      <c r="O746" s="386">
        <v>71.847999999999999</v>
      </c>
      <c r="P746" s="386" t="s">
        <v>44</v>
      </c>
      <c r="S746"/>
      <c r="T746"/>
      <c r="U746"/>
      <c r="V746"/>
      <c r="W746"/>
      <c r="X746"/>
      <c r="Y746"/>
      <c r="Z746"/>
      <c r="AA746"/>
      <c r="AB746"/>
      <c r="AC746"/>
    </row>
    <row r="747" spans="1:29" ht="15" x14ac:dyDescent="0.25">
      <c r="A747" s="389" t="s">
        <v>1483</v>
      </c>
      <c r="B747" s="390"/>
      <c r="C747" s="386"/>
      <c r="D747" s="390"/>
      <c r="E747" s="390"/>
      <c r="F747" s="386">
        <v>69.846699999999998</v>
      </c>
      <c r="G747" s="391">
        <v>68.284499999999994</v>
      </c>
      <c r="H747" s="391">
        <v>69.258799999999994</v>
      </c>
      <c r="I747" s="391">
        <v>68.298199999999994</v>
      </c>
      <c r="J747" s="391">
        <v>69.378200000000007</v>
      </c>
      <c r="K747" s="391">
        <v>70.238900000000001</v>
      </c>
      <c r="L747" s="391">
        <v>69.827500000000001</v>
      </c>
      <c r="M747" s="391">
        <v>70.019099999999995</v>
      </c>
      <c r="N747" s="391">
        <v>70.573700000000002</v>
      </c>
      <c r="O747" s="386">
        <v>71.082499999999996</v>
      </c>
      <c r="P747" s="386" t="s">
        <v>44</v>
      </c>
      <c r="S747"/>
      <c r="T747"/>
      <c r="U747"/>
      <c r="V747"/>
      <c r="W747"/>
      <c r="X747"/>
      <c r="Y747"/>
      <c r="Z747"/>
      <c r="AA747"/>
      <c r="AB747"/>
      <c r="AC747"/>
    </row>
    <row r="748" spans="1:29" ht="15" x14ac:dyDescent="0.25">
      <c r="A748" s="389" t="s">
        <v>1484</v>
      </c>
      <c r="B748" s="390"/>
      <c r="C748" s="386"/>
      <c r="D748" s="390"/>
      <c r="E748" s="390"/>
      <c r="F748" s="386">
        <v>78.433099999999996</v>
      </c>
      <c r="G748" s="391">
        <v>76.749099999999999</v>
      </c>
      <c r="H748" s="391">
        <v>79.147400000000005</v>
      </c>
      <c r="I748" s="391">
        <v>75.685299999999998</v>
      </c>
      <c r="J748" s="391">
        <v>72.134100000000004</v>
      </c>
      <c r="K748" s="391">
        <v>75.127099999999999</v>
      </c>
      <c r="L748" s="391">
        <v>74.668999999999997</v>
      </c>
      <c r="M748" s="391">
        <v>75.243799999999993</v>
      </c>
      <c r="N748" s="391">
        <v>76.7483</v>
      </c>
      <c r="O748" s="386">
        <v>78.808999999999997</v>
      </c>
      <c r="P748" s="386" t="s">
        <v>44</v>
      </c>
      <c r="S748"/>
      <c r="T748"/>
      <c r="U748"/>
      <c r="V748"/>
      <c r="W748"/>
      <c r="X748"/>
      <c r="Y748"/>
      <c r="Z748"/>
      <c r="AA748"/>
      <c r="AB748"/>
      <c r="AC748"/>
    </row>
    <row r="749" spans="1:29" ht="15" x14ac:dyDescent="0.25">
      <c r="A749" s="389" t="s">
        <v>1485</v>
      </c>
      <c r="B749" s="390"/>
      <c r="C749" s="386"/>
      <c r="D749" s="390"/>
      <c r="E749" s="390"/>
      <c r="F749" s="386">
        <v>62.557499999999997</v>
      </c>
      <c r="G749" s="391">
        <v>61.812399999999997</v>
      </c>
      <c r="H749" s="391">
        <v>61.965499999999999</v>
      </c>
      <c r="I749" s="391">
        <v>61.477200000000003</v>
      </c>
      <c r="J749" s="391">
        <v>62.584400000000002</v>
      </c>
      <c r="K749" s="391">
        <v>63.825800000000001</v>
      </c>
      <c r="L749" s="391">
        <v>63.920299999999997</v>
      </c>
      <c r="M749" s="391">
        <v>64.300600000000003</v>
      </c>
      <c r="N749" s="391">
        <v>65.022300000000001</v>
      </c>
      <c r="O749" s="386">
        <v>65.703000000000003</v>
      </c>
      <c r="P749" s="386" t="s">
        <v>44</v>
      </c>
      <c r="S749"/>
      <c r="T749"/>
      <c r="U749"/>
      <c r="V749"/>
      <c r="W749"/>
      <c r="X749"/>
      <c r="Y749"/>
      <c r="Z749"/>
      <c r="AA749"/>
      <c r="AB749"/>
      <c r="AC749"/>
    </row>
    <row r="750" spans="1:29" ht="15" x14ac:dyDescent="0.25">
      <c r="A750" s="389" t="s">
        <v>1486</v>
      </c>
      <c r="B750" s="390"/>
      <c r="C750" s="386"/>
      <c r="D750" s="390"/>
      <c r="E750" s="390"/>
      <c r="F750" s="386">
        <v>61.512</v>
      </c>
      <c r="G750" s="391">
        <v>60.783000000000001</v>
      </c>
      <c r="H750" s="391">
        <v>60.721499999999999</v>
      </c>
      <c r="I750" s="391">
        <v>60.183</v>
      </c>
      <c r="J750" s="391">
        <v>61.3508</v>
      </c>
      <c r="K750" s="391">
        <v>62.137700000000002</v>
      </c>
      <c r="L750" s="391">
        <v>62.257300000000001</v>
      </c>
      <c r="M750" s="391">
        <v>62.436599999999999</v>
      </c>
      <c r="N750" s="391">
        <v>63.286299999999997</v>
      </c>
      <c r="O750" s="386">
        <v>63.924799999999998</v>
      </c>
      <c r="P750" s="386" t="s">
        <v>44</v>
      </c>
      <c r="S750"/>
      <c r="T750"/>
      <c r="U750"/>
      <c r="V750"/>
      <c r="W750"/>
      <c r="X750"/>
      <c r="Y750"/>
      <c r="Z750"/>
      <c r="AA750"/>
      <c r="AB750"/>
      <c r="AC750"/>
    </row>
    <row r="751" spans="1:29" ht="15" x14ac:dyDescent="0.25">
      <c r="A751" s="389" t="s">
        <v>1487</v>
      </c>
      <c r="B751" s="390"/>
      <c r="C751" s="386"/>
      <c r="D751" s="390"/>
      <c r="E751" s="390"/>
      <c r="F751" s="386">
        <v>69.003500000000003</v>
      </c>
      <c r="G751" s="391">
        <v>68.094300000000004</v>
      </c>
      <c r="H751" s="391">
        <v>69.634600000000006</v>
      </c>
      <c r="I751" s="391">
        <v>69.338399999999993</v>
      </c>
      <c r="J751" s="391">
        <v>70.113799999999998</v>
      </c>
      <c r="K751" s="391">
        <v>74.111900000000006</v>
      </c>
      <c r="L751" s="391">
        <v>74.174999999999997</v>
      </c>
      <c r="M751" s="391">
        <v>75.456800000000001</v>
      </c>
      <c r="N751" s="391">
        <v>75.570499999999996</v>
      </c>
      <c r="O751" s="386">
        <v>76.451400000000007</v>
      </c>
      <c r="P751" s="386" t="s">
        <v>44</v>
      </c>
      <c r="S751"/>
      <c r="T751"/>
      <c r="U751"/>
      <c r="V751"/>
      <c r="W751"/>
      <c r="X751"/>
      <c r="Y751"/>
      <c r="Z751"/>
      <c r="AA751"/>
      <c r="AB751"/>
      <c r="AC751"/>
    </row>
    <row r="752" spans="1:29" ht="15" x14ac:dyDescent="0.25">
      <c r="A752" s="389" t="s">
        <v>1488</v>
      </c>
      <c r="B752" s="390"/>
      <c r="C752" s="386"/>
      <c r="D752" s="390"/>
      <c r="E752" s="390"/>
      <c r="F752" s="386">
        <v>98.172499999999999</v>
      </c>
      <c r="G752" s="391">
        <v>99.081999999999994</v>
      </c>
      <c r="H752" s="391">
        <v>99.959800000000001</v>
      </c>
      <c r="I752" s="391">
        <v>99.566999999999993</v>
      </c>
      <c r="J752" s="391">
        <v>100.1116</v>
      </c>
      <c r="K752" s="391">
        <v>101.99809999999999</v>
      </c>
      <c r="L752" s="391">
        <v>101.06059999999999</v>
      </c>
      <c r="M752" s="391">
        <v>102.4178</v>
      </c>
      <c r="N752" s="391">
        <v>102.4481</v>
      </c>
      <c r="O752" s="386">
        <v>103.574</v>
      </c>
      <c r="P752" s="386" t="s">
        <v>44</v>
      </c>
      <c r="S752"/>
      <c r="T752"/>
      <c r="U752"/>
      <c r="V752"/>
      <c r="W752"/>
      <c r="X752"/>
      <c r="Y752"/>
      <c r="Z752"/>
      <c r="AA752"/>
      <c r="AB752"/>
      <c r="AC752"/>
    </row>
    <row r="753" spans="1:29" ht="15" x14ac:dyDescent="0.25">
      <c r="A753" s="389" t="s">
        <v>1489</v>
      </c>
      <c r="B753" s="390"/>
      <c r="C753" s="386"/>
      <c r="D753" s="390"/>
      <c r="E753" s="390"/>
      <c r="F753" s="386">
        <v>98.3827</v>
      </c>
      <c r="G753" s="391">
        <v>99.306100000000001</v>
      </c>
      <c r="H753" s="391">
        <v>100.21129999999999</v>
      </c>
      <c r="I753" s="391">
        <v>99.812200000000004</v>
      </c>
      <c r="J753" s="391">
        <v>100.35550000000001</v>
      </c>
      <c r="K753" s="391">
        <v>102.24250000000001</v>
      </c>
      <c r="L753" s="391">
        <v>101.2979</v>
      </c>
      <c r="M753" s="391">
        <v>102.6641</v>
      </c>
      <c r="N753" s="391">
        <v>102.6981</v>
      </c>
      <c r="O753" s="386">
        <v>103.8494</v>
      </c>
      <c r="P753" s="386" t="s">
        <v>44</v>
      </c>
      <c r="S753"/>
      <c r="T753"/>
      <c r="U753"/>
      <c r="V753"/>
      <c r="W753"/>
      <c r="X753"/>
      <c r="Y753"/>
      <c r="Z753"/>
      <c r="AA753"/>
      <c r="AB753"/>
      <c r="AC753"/>
    </row>
    <row r="754" spans="1:29" ht="15" x14ac:dyDescent="0.25">
      <c r="A754" s="389" t="s">
        <v>1490</v>
      </c>
      <c r="B754" s="390"/>
      <c r="C754" s="386"/>
      <c r="D754" s="390"/>
      <c r="E754" s="390"/>
      <c r="F754" s="386">
        <v>84.224999999999994</v>
      </c>
      <c r="G754" s="391">
        <v>84.625</v>
      </c>
      <c r="H754" s="391">
        <v>83.625</v>
      </c>
      <c r="I754" s="391">
        <v>83.375</v>
      </c>
      <c r="J754" s="391">
        <v>84.125</v>
      </c>
      <c r="K754" s="391">
        <v>85.8</v>
      </c>
      <c r="L754" s="391">
        <v>85.424999999999997</v>
      </c>
      <c r="M754" s="391">
        <v>86.174999999999997</v>
      </c>
      <c r="N754" s="391">
        <v>85.9</v>
      </c>
      <c r="O754" s="386">
        <v>84.871799999999993</v>
      </c>
      <c r="P754" s="386" t="s">
        <v>44</v>
      </c>
      <c r="S754"/>
      <c r="T754"/>
      <c r="U754"/>
      <c r="V754"/>
      <c r="W754"/>
      <c r="X754"/>
      <c r="Y754"/>
      <c r="Z754"/>
      <c r="AA754"/>
      <c r="AB754"/>
      <c r="AC754"/>
    </row>
    <row r="755" spans="1:29" ht="15" x14ac:dyDescent="0.25">
      <c r="A755" s="389" t="s">
        <v>1491</v>
      </c>
      <c r="B755" s="390"/>
      <c r="C755" s="386"/>
      <c r="D755" s="390"/>
      <c r="E755" s="390"/>
      <c r="F755" s="386">
        <v>53.720999999999997</v>
      </c>
      <c r="G755" s="391">
        <v>53.572299999999998</v>
      </c>
      <c r="H755" s="391">
        <v>53.844099999999997</v>
      </c>
      <c r="I755" s="391">
        <v>53.477499999999999</v>
      </c>
      <c r="J755" s="391">
        <v>53.944899999999997</v>
      </c>
      <c r="K755" s="391">
        <v>54.346499999999999</v>
      </c>
      <c r="L755" s="391">
        <v>54.463200000000001</v>
      </c>
      <c r="M755" s="391">
        <v>51.811900000000001</v>
      </c>
      <c r="N755" s="391">
        <v>51.713700000000003</v>
      </c>
      <c r="O755" s="386">
        <v>52.027700000000003</v>
      </c>
      <c r="P755" s="386" t="s">
        <v>44</v>
      </c>
      <c r="S755"/>
      <c r="T755"/>
      <c r="U755"/>
      <c r="V755"/>
      <c r="W755"/>
      <c r="X755"/>
      <c r="Y755"/>
      <c r="Z755"/>
      <c r="AA755"/>
      <c r="AB755"/>
      <c r="AC755"/>
    </row>
    <row r="756" spans="1:29" ht="15" x14ac:dyDescent="0.25">
      <c r="A756" s="389" t="s">
        <v>1492</v>
      </c>
      <c r="B756" s="390"/>
      <c r="C756" s="386"/>
      <c r="D756" s="390"/>
      <c r="E756" s="390"/>
      <c r="F756" s="386">
        <v>52.294899999999998</v>
      </c>
      <c r="G756" s="391">
        <v>51.715699999999998</v>
      </c>
      <c r="H756" s="391">
        <v>52.059699999999999</v>
      </c>
      <c r="I756" s="391">
        <v>51.6357</v>
      </c>
      <c r="J756" s="391">
        <v>52.132599999999996</v>
      </c>
      <c r="K756" s="391">
        <v>52.278300000000002</v>
      </c>
      <c r="L756" s="391">
        <v>52.646900000000002</v>
      </c>
      <c r="M756" s="391">
        <v>49.993499999999997</v>
      </c>
      <c r="N756" s="391">
        <v>51.032699999999998</v>
      </c>
      <c r="O756" s="386">
        <v>51.925400000000003</v>
      </c>
      <c r="P756" s="386" t="s">
        <v>44</v>
      </c>
      <c r="S756"/>
      <c r="T756"/>
      <c r="U756"/>
      <c r="V756"/>
      <c r="W756"/>
      <c r="X756"/>
      <c r="Y756"/>
      <c r="Z756"/>
      <c r="AA756"/>
      <c r="AB756"/>
      <c r="AC756"/>
    </row>
    <row r="757" spans="1:29" ht="15" x14ac:dyDescent="0.25">
      <c r="A757" s="389" t="s">
        <v>1493</v>
      </c>
      <c r="B757" s="390"/>
      <c r="C757" s="386"/>
      <c r="D757" s="390"/>
      <c r="E757" s="390"/>
      <c r="F757" s="386">
        <v>62.345399999999998</v>
      </c>
      <c r="G757" s="391">
        <v>63.827800000000003</v>
      </c>
      <c r="H757" s="391">
        <v>63.6753</v>
      </c>
      <c r="I757" s="391">
        <v>63.936599999999999</v>
      </c>
      <c r="J757" s="391">
        <v>64.118300000000005</v>
      </c>
      <c r="K757" s="391">
        <v>65.876800000000003</v>
      </c>
      <c r="L757" s="391">
        <v>64.656000000000006</v>
      </c>
      <c r="M757" s="391">
        <v>62.653700000000001</v>
      </c>
      <c r="N757" s="391">
        <v>53.8127</v>
      </c>
      <c r="O757" s="386">
        <v>52.330500000000001</v>
      </c>
      <c r="P757" s="386" t="s">
        <v>44</v>
      </c>
      <c r="S757"/>
      <c r="T757"/>
      <c r="U757"/>
      <c r="V757"/>
      <c r="W757"/>
      <c r="X757"/>
      <c r="Y757"/>
      <c r="Z757"/>
      <c r="AA757"/>
      <c r="AB757"/>
      <c r="AC757"/>
    </row>
    <row r="758" spans="1:29" ht="15" x14ac:dyDescent="0.25">
      <c r="A758" s="389" t="s">
        <v>1494</v>
      </c>
      <c r="B758" s="390"/>
      <c r="C758" s="386"/>
      <c r="D758" s="390"/>
      <c r="E758" s="390"/>
      <c r="F758" s="386">
        <v>49.796799999999998</v>
      </c>
      <c r="G758" s="391">
        <v>49.758299999999998</v>
      </c>
      <c r="H758" s="391">
        <v>50.798999999999999</v>
      </c>
      <c r="I758" s="391">
        <v>50.859499999999997</v>
      </c>
      <c r="J758" s="391">
        <v>50.579599999999999</v>
      </c>
      <c r="K758" s="391">
        <v>51.284700000000001</v>
      </c>
      <c r="L758" s="391">
        <v>51.2774</v>
      </c>
      <c r="M758" s="391">
        <v>47.140300000000003</v>
      </c>
      <c r="N758" s="391">
        <v>47.195700000000002</v>
      </c>
      <c r="O758" s="386">
        <v>46.981699999999996</v>
      </c>
      <c r="P758" s="386" t="s">
        <v>44</v>
      </c>
      <c r="S758"/>
      <c r="T758"/>
      <c r="U758"/>
      <c r="V758"/>
      <c r="W758"/>
      <c r="X758"/>
      <c r="Y758"/>
      <c r="Z758"/>
      <c r="AA758"/>
      <c r="AB758"/>
      <c r="AC758"/>
    </row>
    <row r="759" spans="1:29" ht="15" x14ac:dyDescent="0.25">
      <c r="A759" s="389" t="s">
        <v>1495</v>
      </c>
      <c r="B759" s="390"/>
      <c r="C759" s="386"/>
      <c r="D759" s="390"/>
      <c r="E759" s="390"/>
      <c r="F759" s="386">
        <v>48.038699999999999</v>
      </c>
      <c r="G759" s="391">
        <v>47.501399999999997</v>
      </c>
      <c r="H759" s="391">
        <v>48.552</v>
      </c>
      <c r="I759" s="391">
        <v>48.487299999999998</v>
      </c>
      <c r="J759" s="391">
        <v>48.3474</v>
      </c>
      <c r="K759" s="391">
        <v>48.852200000000003</v>
      </c>
      <c r="L759" s="391">
        <v>49.505099999999999</v>
      </c>
      <c r="M759" s="391">
        <v>45.465400000000002</v>
      </c>
      <c r="N759" s="391">
        <v>46.611400000000003</v>
      </c>
      <c r="O759" s="386">
        <v>47.328200000000002</v>
      </c>
      <c r="P759" s="386" t="s">
        <v>44</v>
      </c>
      <c r="S759"/>
      <c r="T759"/>
      <c r="U759"/>
      <c r="V759"/>
      <c r="W759"/>
      <c r="X759"/>
      <c r="Y759"/>
      <c r="Z759"/>
      <c r="AA759"/>
      <c r="AB759"/>
      <c r="AC759"/>
    </row>
    <row r="760" spans="1:29" ht="15" x14ac:dyDescent="0.25">
      <c r="A760" s="389" t="s">
        <v>1496</v>
      </c>
      <c r="B760" s="390"/>
      <c r="C760" s="386"/>
      <c r="D760" s="390"/>
      <c r="E760" s="390"/>
      <c r="F760" s="386">
        <v>60.9101</v>
      </c>
      <c r="G760" s="391">
        <v>61.855200000000004</v>
      </c>
      <c r="H760" s="391">
        <v>62.794699999999999</v>
      </c>
      <c r="I760" s="391">
        <v>64.074799999999996</v>
      </c>
      <c r="J760" s="391">
        <v>62.652799999999999</v>
      </c>
      <c r="K760" s="391">
        <v>64.255200000000002</v>
      </c>
      <c r="L760" s="391">
        <v>60.910600000000002</v>
      </c>
      <c r="M760" s="391">
        <v>57.443300000000001</v>
      </c>
      <c r="N760" s="391">
        <v>48.438899999999997</v>
      </c>
      <c r="O760" s="386">
        <v>46.284999999999997</v>
      </c>
      <c r="P760" s="386" t="s">
        <v>44</v>
      </c>
      <c r="S760"/>
      <c r="T760"/>
      <c r="U760"/>
      <c r="V760"/>
      <c r="W760"/>
      <c r="X760"/>
      <c r="Y760"/>
      <c r="Z760"/>
      <c r="AA760"/>
      <c r="AB760"/>
      <c r="AC760"/>
    </row>
    <row r="761" spans="1:29" ht="15" x14ac:dyDescent="0.25">
      <c r="A761" s="389" t="s">
        <v>1497</v>
      </c>
      <c r="B761" s="390"/>
      <c r="C761" s="386"/>
      <c r="D761" s="390"/>
      <c r="E761" s="390"/>
      <c r="F761" s="386">
        <v>35.448099999999997</v>
      </c>
      <c r="G761" s="391">
        <v>34.024700000000003</v>
      </c>
      <c r="H761" s="391">
        <v>37.366199999999999</v>
      </c>
      <c r="I761" s="391">
        <v>33.103099999999998</v>
      </c>
      <c r="J761" s="391">
        <v>33.903500000000001</v>
      </c>
      <c r="K761" s="391">
        <v>33.660800000000002</v>
      </c>
      <c r="L761" s="391">
        <v>34.0105</v>
      </c>
      <c r="M761" s="391">
        <v>34.593299999999999</v>
      </c>
      <c r="N761" s="391">
        <v>33.782699999999998</v>
      </c>
      <c r="O761" s="386">
        <v>34.065800000000003</v>
      </c>
      <c r="P761" s="386" t="s">
        <v>44</v>
      </c>
      <c r="S761"/>
      <c r="T761"/>
      <c r="U761"/>
      <c r="V761"/>
      <c r="W761"/>
      <c r="X761"/>
      <c r="Y761"/>
      <c r="Z761"/>
      <c r="AA761"/>
      <c r="AB761"/>
      <c r="AC761"/>
    </row>
    <row r="762" spans="1:29" ht="15" x14ac:dyDescent="0.25">
      <c r="A762" s="389" t="s">
        <v>1498</v>
      </c>
      <c r="B762" s="390"/>
      <c r="C762" s="386"/>
      <c r="D762" s="390"/>
      <c r="E762" s="390"/>
      <c r="F762" s="386">
        <v>35.448099999999997</v>
      </c>
      <c r="G762" s="391">
        <v>34.024700000000003</v>
      </c>
      <c r="H762" s="391">
        <v>37.366199999999999</v>
      </c>
      <c r="I762" s="391">
        <v>33.103099999999998</v>
      </c>
      <c r="J762" s="391">
        <v>33.903500000000001</v>
      </c>
      <c r="K762" s="391">
        <v>33.660800000000002</v>
      </c>
      <c r="L762" s="391">
        <v>34.0105</v>
      </c>
      <c r="M762" s="391">
        <v>34.593299999999999</v>
      </c>
      <c r="N762" s="391">
        <v>33.782699999999998</v>
      </c>
      <c r="O762" s="386">
        <v>34.065800000000003</v>
      </c>
      <c r="P762" s="386" t="s">
        <v>44</v>
      </c>
      <c r="S762"/>
      <c r="T762"/>
      <c r="U762"/>
      <c r="V762"/>
      <c r="W762"/>
      <c r="X762"/>
      <c r="Y762"/>
      <c r="Z762"/>
      <c r="AA762"/>
      <c r="AB762"/>
      <c r="AC762"/>
    </row>
    <row r="763" spans="1:29" ht="15" x14ac:dyDescent="0.25">
      <c r="A763" s="389" t="s">
        <v>1499</v>
      </c>
      <c r="B763" s="390"/>
      <c r="C763" s="386"/>
      <c r="D763" s="390"/>
      <c r="E763" s="390"/>
      <c r="F763" s="386">
        <v>57.971200000000003</v>
      </c>
      <c r="G763" s="391">
        <v>58.472799999999999</v>
      </c>
      <c r="H763" s="391">
        <v>58.18</v>
      </c>
      <c r="I763" s="391">
        <v>58.111400000000003</v>
      </c>
      <c r="J763" s="391">
        <v>59.781599999999997</v>
      </c>
      <c r="K763" s="391">
        <v>60.034500000000001</v>
      </c>
      <c r="L763" s="391">
        <v>59.368600000000001</v>
      </c>
      <c r="M763" s="391">
        <v>59.607399999999998</v>
      </c>
      <c r="N763" s="391">
        <v>60.28</v>
      </c>
      <c r="O763" s="386">
        <v>60.0946</v>
      </c>
      <c r="P763" s="386" t="s">
        <v>44</v>
      </c>
      <c r="S763"/>
      <c r="T763"/>
      <c r="U763"/>
      <c r="V763"/>
      <c r="W763"/>
      <c r="X763"/>
      <c r="Y763"/>
      <c r="Z763"/>
      <c r="AA763"/>
      <c r="AB763"/>
      <c r="AC763"/>
    </row>
    <row r="764" spans="1:29" ht="15" x14ac:dyDescent="0.25">
      <c r="A764" s="389" t="s">
        <v>1500</v>
      </c>
      <c r="B764" s="390"/>
      <c r="C764" s="386"/>
      <c r="D764" s="390"/>
      <c r="E764" s="390"/>
      <c r="F764" s="386">
        <v>56.7194</v>
      </c>
      <c r="G764" s="391">
        <v>56.645200000000003</v>
      </c>
      <c r="H764" s="391">
        <v>56.258099999999999</v>
      </c>
      <c r="I764" s="391">
        <v>55.925800000000002</v>
      </c>
      <c r="J764" s="391">
        <v>57.909700000000001</v>
      </c>
      <c r="K764" s="391">
        <v>58.135899999999999</v>
      </c>
      <c r="L764" s="391">
        <v>57.051600000000001</v>
      </c>
      <c r="M764" s="391">
        <v>57.409700000000001</v>
      </c>
      <c r="N764" s="391">
        <v>57.867699999999999</v>
      </c>
      <c r="O764" s="386">
        <v>58.0548</v>
      </c>
      <c r="P764" s="386" t="s">
        <v>44</v>
      </c>
      <c r="S764"/>
      <c r="T764"/>
      <c r="U764"/>
      <c r="V764"/>
      <c r="W764"/>
      <c r="X764"/>
      <c r="Y764"/>
      <c r="Z764"/>
      <c r="AA764"/>
      <c r="AB764"/>
      <c r="AC764"/>
    </row>
    <row r="765" spans="1:29" ht="15" x14ac:dyDescent="0.25">
      <c r="A765" s="389" t="s">
        <v>1501</v>
      </c>
      <c r="B765" s="390"/>
      <c r="C765" s="386"/>
      <c r="D765" s="390"/>
      <c r="E765" s="390"/>
      <c r="F765" s="386">
        <v>68.459500000000006</v>
      </c>
      <c r="G765" s="391">
        <v>73</v>
      </c>
      <c r="H765" s="391">
        <v>73.075000000000003</v>
      </c>
      <c r="I765" s="391">
        <v>75.05</v>
      </c>
      <c r="J765" s="391">
        <v>75.052599999999998</v>
      </c>
      <c r="K765" s="391">
        <v>75.076899999999995</v>
      </c>
      <c r="L765" s="391">
        <v>77.325000000000003</v>
      </c>
      <c r="M765" s="391">
        <v>77.076899999999995</v>
      </c>
      <c r="N765" s="391">
        <v>78.974999999999994</v>
      </c>
      <c r="O765" s="386">
        <v>76.307699999999997</v>
      </c>
      <c r="P765" s="386" t="s">
        <v>44</v>
      </c>
      <c r="S765"/>
      <c r="T765"/>
      <c r="U765"/>
      <c r="V765"/>
      <c r="W765"/>
      <c r="X765"/>
      <c r="Y765"/>
      <c r="Z765"/>
      <c r="AA765"/>
      <c r="AB765"/>
      <c r="AC765"/>
    </row>
    <row r="766" spans="1:29" ht="15" x14ac:dyDescent="0.25">
      <c r="A766" s="389" t="s">
        <v>1502</v>
      </c>
      <c r="B766" s="390"/>
      <c r="C766" s="386"/>
      <c r="D766" s="390"/>
      <c r="E766" s="390"/>
      <c r="F766" s="386">
        <v>63.912399999999998</v>
      </c>
      <c r="G766" s="391">
        <v>63.840499999999999</v>
      </c>
      <c r="H766" s="391">
        <v>62.368200000000002</v>
      </c>
      <c r="I766" s="391">
        <v>62.159500000000001</v>
      </c>
      <c r="J766" s="391">
        <v>63.525300000000001</v>
      </c>
      <c r="K766" s="391">
        <v>63.917999999999999</v>
      </c>
      <c r="L766" s="391">
        <v>64.2911</v>
      </c>
      <c r="M766" s="391">
        <v>64.438299999999998</v>
      </c>
      <c r="N766" s="391">
        <v>63.648299999999999</v>
      </c>
      <c r="O766" s="386">
        <v>64.978200000000001</v>
      </c>
      <c r="P766" s="386" t="s">
        <v>44</v>
      </c>
      <c r="S766"/>
      <c r="T766"/>
      <c r="U766"/>
      <c r="V766"/>
      <c r="W766"/>
      <c r="X766"/>
      <c r="Y766"/>
      <c r="Z766"/>
      <c r="AA766"/>
      <c r="AB766"/>
      <c r="AC766"/>
    </row>
    <row r="767" spans="1:29" ht="15" x14ac:dyDescent="0.25">
      <c r="A767" s="389" t="s">
        <v>1503</v>
      </c>
      <c r="B767" s="390"/>
      <c r="C767" s="386"/>
      <c r="D767" s="390"/>
      <c r="E767" s="390"/>
      <c r="F767" s="386">
        <v>64.0411</v>
      </c>
      <c r="G767" s="391">
        <v>63.438800000000001</v>
      </c>
      <c r="H767" s="391">
        <v>62.001199999999997</v>
      </c>
      <c r="I767" s="391">
        <v>62.044800000000002</v>
      </c>
      <c r="J767" s="391">
        <v>63.195900000000002</v>
      </c>
      <c r="K767" s="391">
        <v>63.160499999999999</v>
      </c>
      <c r="L767" s="391">
        <v>63.347799999999999</v>
      </c>
      <c r="M767" s="391">
        <v>63.409100000000002</v>
      </c>
      <c r="N767" s="391">
        <v>62.543100000000003</v>
      </c>
      <c r="O767" s="386">
        <v>63.8628</v>
      </c>
      <c r="P767" s="386" t="s">
        <v>44</v>
      </c>
    </row>
    <row r="768" spans="1:29" ht="15" x14ac:dyDescent="0.25">
      <c r="A768" s="389" t="s">
        <v>1504</v>
      </c>
      <c r="B768" s="390"/>
      <c r="C768" s="386"/>
      <c r="D768" s="390"/>
      <c r="E768" s="390"/>
      <c r="F768" s="386">
        <v>63.374099999999999</v>
      </c>
      <c r="G768" s="391">
        <v>65.522499999999994</v>
      </c>
      <c r="H768" s="391">
        <v>63.894500000000001</v>
      </c>
      <c r="I768" s="391">
        <v>62.646599999999999</v>
      </c>
      <c r="J768" s="391">
        <v>64.915999999999997</v>
      </c>
      <c r="K768" s="391">
        <v>67.134299999999996</v>
      </c>
      <c r="L768" s="391">
        <v>68.269099999999995</v>
      </c>
      <c r="M768" s="391">
        <v>68.677999999999997</v>
      </c>
      <c r="N768" s="391">
        <v>68.33</v>
      </c>
      <c r="O768" s="386">
        <v>69.642200000000003</v>
      </c>
      <c r="P768" s="386" t="s">
        <v>44</v>
      </c>
    </row>
    <row r="769" spans="1:16" ht="15" x14ac:dyDescent="0.25">
      <c r="A769" s="389" t="s">
        <v>1505</v>
      </c>
      <c r="B769" s="390"/>
      <c r="C769" s="386"/>
      <c r="D769" s="390"/>
      <c r="E769" s="390"/>
      <c r="F769" s="386">
        <v>68.051900000000003</v>
      </c>
      <c r="G769" s="391">
        <v>67.927400000000006</v>
      </c>
      <c r="H769" s="391">
        <v>67.956400000000002</v>
      </c>
      <c r="I769" s="391">
        <v>67.979900000000001</v>
      </c>
      <c r="J769" s="391">
        <v>69.307900000000004</v>
      </c>
      <c r="K769" s="391">
        <v>69.368099999999998</v>
      </c>
      <c r="L769" s="391">
        <v>69.151899999999998</v>
      </c>
      <c r="M769" s="391">
        <v>69.483500000000006</v>
      </c>
      <c r="N769" s="391">
        <v>71.184299999999993</v>
      </c>
      <c r="O769" s="386">
        <v>70.7988</v>
      </c>
      <c r="P769" s="386" t="s">
        <v>44</v>
      </c>
    </row>
    <row r="770" spans="1:16" ht="15" x14ac:dyDescent="0.25">
      <c r="A770" s="389" t="s">
        <v>1506</v>
      </c>
      <c r="B770" s="390"/>
      <c r="C770" s="386"/>
      <c r="D770" s="390"/>
      <c r="E770" s="390"/>
      <c r="F770" s="386">
        <v>67.829400000000007</v>
      </c>
      <c r="G770" s="391">
        <v>67.717299999999994</v>
      </c>
      <c r="H770" s="391">
        <v>67.732299999999995</v>
      </c>
      <c r="I770" s="391">
        <v>67.735699999999994</v>
      </c>
      <c r="J770" s="391">
        <v>68.930899999999994</v>
      </c>
      <c r="K770" s="391">
        <v>69.066599999999994</v>
      </c>
      <c r="L770" s="391">
        <v>68.823300000000003</v>
      </c>
      <c r="M770" s="391">
        <v>69.163600000000002</v>
      </c>
      <c r="N770" s="391">
        <v>70.870199999999997</v>
      </c>
      <c r="O770" s="386">
        <v>70.470399999999998</v>
      </c>
      <c r="P770" s="386" t="s">
        <v>44</v>
      </c>
    </row>
    <row r="771" spans="1:16" ht="15" x14ac:dyDescent="0.25">
      <c r="A771" s="389" t="s">
        <v>1507</v>
      </c>
      <c r="B771" s="390"/>
      <c r="C771" s="386"/>
      <c r="D771" s="390"/>
      <c r="E771" s="390"/>
      <c r="F771" s="386">
        <v>71.610799999999998</v>
      </c>
      <c r="G771" s="391">
        <v>71.310699999999997</v>
      </c>
      <c r="H771" s="391">
        <v>71.5501</v>
      </c>
      <c r="I771" s="391">
        <v>71.909499999999994</v>
      </c>
      <c r="J771" s="391">
        <v>75.414599999999993</v>
      </c>
      <c r="K771" s="391">
        <v>74.225399999999993</v>
      </c>
      <c r="L771" s="391">
        <v>74.426599999999993</v>
      </c>
      <c r="M771" s="391">
        <v>74.627499999999998</v>
      </c>
      <c r="N771" s="391">
        <v>76.242099999999994</v>
      </c>
      <c r="O771" s="386">
        <v>76.077600000000004</v>
      </c>
      <c r="P771" s="386" t="s">
        <v>44</v>
      </c>
    </row>
    <row r="772" spans="1:16" ht="15" x14ac:dyDescent="0.25">
      <c r="A772" s="389" t="s">
        <v>1508</v>
      </c>
      <c r="B772" s="390"/>
      <c r="C772" s="386"/>
      <c r="D772" s="390"/>
      <c r="E772" s="390"/>
      <c r="F772" s="386">
        <v>70.301400000000001</v>
      </c>
      <c r="G772" s="391">
        <v>70.197299999999998</v>
      </c>
      <c r="H772" s="391">
        <v>70.154899999999998</v>
      </c>
      <c r="I772" s="391">
        <v>70.353399999999993</v>
      </c>
      <c r="J772" s="391">
        <v>71.392399999999995</v>
      </c>
      <c r="K772" s="391">
        <v>71.541200000000003</v>
      </c>
      <c r="L772" s="391">
        <v>71.349000000000004</v>
      </c>
      <c r="M772" s="391">
        <v>71.795699999999997</v>
      </c>
      <c r="N772" s="391">
        <v>73.394199999999998</v>
      </c>
      <c r="O772" s="386">
        <v>73.178700000000006</v>
      </c>
      <c r="P772" s="386" t="s">
        <v>44</v>
      </c>
    </row>
    <row r="773" spans="1:16" ht="15" x14ac:dyDescent="0.25">
      <c r="A773" s="389" t="s">
        <v>1509</v>
      </c>
      <c r="B773" s="390"/>
      <c r="C773" s="386"/>
      <c r="D773" s="390"/>
      <c r="E773" s="390"/>
      <c r="F773" s="386">
        <v>70.1434</v>
      </c>
      <c r="G773" s="391">
        <v>70.029799999999994</v>
      </c>
      <c r="H773" s="391">
        <v>69.984899999999996</v>
      </c>
      <c r="I773" s="391">
        <v>70.197699999999998</v>
      </c>
      <c r="J773" s="391">
        <v>71.148700000000005</v>
      </c>
      <c r="K773" s="391">
        <v>71.305099999999996</v>
      </c>
      <c r="L773" s="391">
        <v>71.057699999999997</v>
      </c>
      <c r="M773" s="391">
        <v>71.514200000000002</v>
      </c>
      <c r="N773" s="391">
        <v>73.163499999999999</v>
      </c>
      <c r="O773" s="386">
        <v>72.935599999999994</v>
      </c>
      <c r="P773" s="386" t="s">
        <v>44</v>
      </c>
    </row>
    <row r="774" spans="1:16" ht="15" x14ac:dyDescent="0.25">
      <c r="A774" s="389" t="s">
        <v>1510</v>
      </c>
      <c r="B774" s="390"/>
      <c r="C774" s="386"/>
      <c r="D774" s="390"/>
      <c r="E774" s="390"/>
      <c r="F774" s="386">
        <v>74.889799999999994</v>
      </c>
      <c r="G774" s="391">
        <v>75.096599999999995</v>
      </c>
      <c r="H774" s="391">
        <v>75.101699999999994</v>
      </c>
      <c r="I774" s="391">
        <v>74.925899999999999</v>
      </c>
      <c r="J774" s="391">
        <v>78.490099999999998</v>
      </c>
      <c r="K774" s="391">
        <v>78.436300000000003</v>
      </c>
      <c r="L774" s="391">
        <v>79.808999999999997</v>
      </c>
      <c r="M774" s="391">
        <v>79.969099999999997</v>
      </c>
      <c r="N774" s="391">
        <v>80.153400000000005</v>
      </c>
      <c r="O774" s="386">
        <v>80.280500000000004</v>
      </c>
      <c r="P774" s="386" t="s">
        <v>44</v>
      </c>
    </row>
    <row r="775" spans="1:16" ht="15" x14ac:dyDescent="0.25">
      <c r="A775" s="389" t="s">
        <v>1511</v>
      </c>
      <c r="B775" s="390"/>
      <c r="C775" s="386"/>
      <c r="D775" s="390"/>
      <c r="E775" s="390"/>
      <c r="F775" s="386">
        <v>62.586199999999998</v>
      </c>
      <c r="G775" s="391">
        <v>62.404000000000003</v>
      </c>
      <c r="H775" s="391">
        <v>62.5657</v>
      </c>
      <c r="I775" s="391">
        <v>62.692799999999998</v>
      </c>
      <c r="J775" s="391">
        <v>64.237899999999996</v>
      </c>
      <c r="K775" s="391">
        <v>64.176699999999997</v>
      </c>
      <c r="L775" s="391">
        <v>64.0595</v>
      </c>
      <c r="M775" s="391">
        <v>64.41</v>
      </c>
      <c r="N775" s="391">
        <v>65.998999999999995</v>
      </c>
      <c r="O775" s="386">
        <v>65.762600000000006</v>
      </c>
      <c r="P775" s="386" t="s">
        <v>44</v>
      </c>
    </row>
    <row r="776" spans="1:16" ht="15" x14ac:dyDescent="0.25">
      <c r="A776" s="389" t="s">
        <v>1512</v>
      </c>
      <c r="B776" s="390"/>
      <c r="C776" s="386"/>
      <c r="D776" s="390"/>
      <c r="E776" s="390"/>
      <c r="F776" s="386">
        <v>61.755699999999997</v>
      </c>
      <c r="G776" s="391">
        <v>61.663699999999999</v>
      </c>
      <c r="H776" s="391">
        <v>61.7791</v>
      </c>
      <c r="I776" s="391">
        <v>61.842300000000002</v>
      </c>
      <c r="J776" s="391">
        <v>63.143900000000002</v>
      </c>
      <c r="K776" s="391">
        <v>63.33</v>
      </c>
      <c r="L776" s="391">
        <v>63.261800000000001</v>
      </c>
      <c r="M776" s="391">
        <v>63.615600000000001</v>
      </c>
      <c r="N776" s="391">
        <v>65.115499999999997</v>
      </c>
      <c r="O776" s="386">
        <v>64.870900000000006</v>
      </c>
      <c r="P776" s="386" t="s">
        <v>44</v>
      </c>
    </row>
    <row r="777" spans="1:16" ht="15" x14ac:dyDescent="0.25">
      <c r="A777" s="389" t="s">
        <v>1513</v>
      </c>
      <c r="B777" s="390"/>
      <c r="C777" s="386"/>
      <c r="D777" s="390"/>
      <c r="E777" s="390"/>
      <c r="F777" s="386">
        <v>68.802599999999998</v>
      </c>
      <c r="G777" s="391">
        <v>67.981800000000007</v>
      </c>
      <c r="H777" s="391">
        <v>68.488399999999999</v>
      </c>
      <c r="I777" s="391">
        <v>69.078900000000004</v>
      </c>
      <c r="J777" s="391">
        <v>72.561700000000002</v>
      </c>
      <c r="K777" s="391">
        <v>70.553700000000006</v>
      </c>
      <c r="L777" s="391">
        <v>70.052599999999998</v>
      </c>
      <c r="M777" s="391">
        <v>70.378299999999996</v>
      </c>
      <c r="N777" s="391">
        <v>72.648499999999999</v>
      </c>
      <c r="O777" s="386">
        <v>72.453000000000003</v>
      </c>
      <c r="P777" s="386" t="s">
        <v>44</v>
      </c>
    </row>
    <row r="778" spans="1:16" ht="15" x14ac:dyDescent="0.25">
      <c r="A778" s="389" t="s">
        <v>1514</v>
      </c>
      <c r="B778" s="390"/>
      <c r="C778" s="386"/>
      <c r="D778" s="390"/>
      <c r="E778" s="390"/>
      <c r="F778" s="386">
        <v>70.824600000000004</v>
      </c>
      <c r="G778" s="391">
        <v>70.766000000000005</v>
      </c>
      <c r="H778" s="391">
        <v>70.879499999999993</v>
      </c>
      <c r="I778" s="391">
        <v>69.299300000000002</v>
      </c>
      <c r="J778" s="391">
        <v>71.801500000000004</v>
      </c>
      <c r="K778" s="391">
        <v>71.697000000000003</v>
      </c>
      <c r="L778" s="391">
        <v>70.985299999999995</v>
      </c>
      <c r="M778" s="391">
        <v>70.474000000000004</v>
      </c>
      <c r="N778" s="391">
        <v>73.270300000000006</v>
      </c>
      <c r="O778" s="386">
        <v>71.186499999999995</v>
      </c>
      <c r="P778" s="386" t="s">
        <v>44</v>
      </c>
    </row>
    <row r="779" spans="1:16" ht="15" x14ac:dyDescent="0.25">
      <c r="A779" s="389" t="s">
        <v>1515</v>
      </c>
      <c r="B779" s="390"/>
      <c r="C779" s="386"/>
      <c r="D779" s="390"/>
      <c r="E779" s="390"/>
      <c r="F779" s="386">
        <v>70.424700000000001</v>
      </c>
      <c r="G779" s="391">
        <v>70.282399999999996</v>
      </c>
      <c r="H779" s="391">
        <v>70.4435</v>
      </c>
      <c r="I779" s="391">
        <v>68.752899999999997</v>
      </c>
      <c r="J779" s="391">
        <v>71.25</v>
      </c>
      <c r="K779" s="391">
        <v>71.110399999999998</v>
      </c>
      <c r="L779" s="391">
        <v>70.358000000000004</v>
      </c>
      <c r="M779" s="391">
        <v>69.863900000000001</v>
      </c>
      <c r="N779" s="391">
        <v>72.614800000000002</v>
      </c>
      <c r="O779" s="386">
        <v>70.5184</v>
      </c>
      <c r="P779" s="386" t="s">
        <v>44</v>
      </c>
    </row>
    <row r="780" spans="1:16" ht="15" x14ac:dyDescent="0.25">
      <c r="A780" s="389" t="s">
        <v>1516</v>
      </c>
      <c r="B780" s="390"/>
      <c r="C780" s="386"/>
      <c r="D780" s="390"/>
      <c r="E780" s="390"/>
      <c r="F780" s="386">
        <v>81.034499999999994</v>
      </c>
      <c r="G780" s="391">
        <v>83.263199999999998</v>
      </c>
      <c r="H780" s="391">
        <v>81.862099999999998</v>
      </c>
      <c r="I780" s="391">
        <v>83.327600000000004</v>
      </c>
      <c r="J780" s="391">
        <v>86.103399999999993</v>
      </c>
      <c r="K780" s="391">
        <v>86.896600000000007</v>
      </c>
      <c r="L780" s="391">
        <v>87.241399999999999</v>
      </c>
      <c r="M780" s="391">
        <v>86.803600000000003</v>
      </c>
      <c r="N780" s="391">
        <v>90.051699999999997</v>
      </c>
      <c r="O780" s="386">
        <v>88.430999999999997</v>
      </c>
      <c r="P780" s="386" t="s">
        <v>44</v>
      </c>
    </row>
    <row r="781" spans="1:16" ht="15" x14ac:dyDescent="0.25">
      <c r="A781" s="389" t="s">
        <v>1517</v>
      </c>
      <c r="B781" s="390"/>
      <c r="C781" s="386"/>
      <c r="D781" s="390"/>
      <c r="E781" s="390"/>
      <c r="F781" s="386">
        <v>35.976700000000001</v>
      </c>
      <c r="G781" s="391">
        <v>35.197200000000002</v>
      </c>
      <c r="H781" s="391">
        <v>35.173000000000002</v>
      </c>
      <c r="I781" s="391">
        <v>34.179499999999997</v>
      </c>
      <c r="J781" s="391">
        <v>34.603900000000003</v>
      </c>
      <c r="K781" s="391">
        <v>35.286499999999997</v>
      </c>
      <c r="L781" s="391">
        <v>35.648099999999999</v>
      </c>
      <c r="M781" s="391">
        <v>35.602800000000002</v>
      </c>
      <c r="N781" s="391">
        <v>38.409599999999998</v>
      </c>
      <c r="O781" s="386">
        <v>37.400599999999997</v>
      </c>
      <c r="P781" s="386" t="s">
        <v>44</v>
      </c>
    </row>
    <row r="782" spans="1:16" ht="15" x14ac:dyDescent="0.25">
      <c r="A782" s="389" t="s">
        <v>1518</v>
      </c>
      <c r="B782" s="390"/>
      <c r="C782" s="386"/>
      <c r="D782" s="390"/>
      <c r="E782" s="390"/>
      <c r="F782" s="386">
        <v>35.537599999999998</v>
      </c>
      <c r="G782" s="391">
        <v>34.6922</v>
      </c>
      <c r="H782" s="391">
        <v>34.755400000000002</v>
      </c>
      <c r="I782" s="391">
        <v>33.756799999999998</v>
      </c>
      <c r="J782" s="391">
        <v>34.173400000000001</v>
      </c>
      <c r="K782" s="391">
        <v>34.813899999999997</v>
      </c>
      <c r="L782" s="391">
        <v>35.251300000000001</v>
      </c>
      <c r="M782" s="391">
        <v>35.022100000000002</v>
      </c>
      <c r="N782" s="391">
        <v>37.997300000000003</v>
      </c>
      <c r="O782" s="386">
        <v>36.8797</v>
      </c>
      <c r="P782" s="386" t="s">
        <v>44</v>
      </c>
    </row>
    <row r="783" spans="1:16" ht="15" x14ac:dyDescent="0.25">
      <c r="A783" s="389" t="s">
        <v>1519</v>
      </c>
      <c r="B783" s="390"/>
      <c r="C783" s="386"/>
      <c r="D783" s="390"/>
      <c r="E783" s="390"/>
      <c r="F783" s="386">
        <v>53.574599999999997</v>
      </c>
      <c r="G783" s="391">
        <v>55.670200000000001</v>
      </c>
      <c r="H783" s="391">
        <v>47.396299999999997</v>
      </c>
      <c r="I783" s="391">
        <v>46.636400000000002</v>
      </c>
      <c r="J783" s="391">
        <v>46.905299999999997</v>
      </c>
      <c r="K783" s="391">
        <v>48.552399999999999</v>
      </c>
      <c r="L783" s="391">
        <v>46.847799999999999</v>
      </c>
      <c r="M783" s="391">
        <v>51.293700000000001</v>
      </c>
      <c r="N783" s="391">
        <v>44.442500000000003</v>
      </c>
      <c r="O783" s="386">
        <v>49.763599999999997</v>
      </c>
      <c r="P783" s="386" t="s">
        <v>44</v>
      </c>
    </row>
    <row r="784" spans="1:16" ht="15" x14ac:dyDescent="0.25">
      <c r="A784" s="389" t="s">
        <v>1520</v>
      </c>
      <c r="B784" s="390"/>
      <c r="C784" s="386"/>
      <c r="D784" s="390"/>
      <c r="E784" s="390"/>
      <c r="F784" s="386">
        <v>35.583500000000001</v>
      </c>
      <c r="G784" s="391">
        <v>34.842799999999997</v>
      </c>
      <c r="H784" s="391">
        <v>34.835599999999999</v>
      </c>
      <c r="I784" s="391">
        <v>33.8309</v>
      </c>
      <c r="J784" s="391">
        <v>34.260899999999999</v>
      </c>
      <c r="K784" s="391">
        <v>34.987099999999998</v>
      </c>
      <c r="L784" s="391">
        <v>35.357100000000003</v>
      </c>
      <c r="M784" s="391">
        <v>35.293999999999997</v>
      </c>
      <c r="N784" s="391">
        <v>35.926900000000003</v>
      </c>
      <c r="O784" s="386">
        <v>34.775500000000001</v>
      </c>
      <c r="P784" s="386" t="s">
        <v>44</v>
      </c>
    </row>
    <row r="785" spans="1:16" ht="15" x14ac:dyDescent="0.25">
      <c r="A785" s="389" t="s">
        <v>1521</v>
      </c>
      <c r="B785" s="390"/>
      <c r="C785" s="386"/>
      <c r="D785" s="390"/>
      <c r="E785" s="390"/>
      <c r="F785" s="386">
        <v>35.185000000000002</v>
      </c>
      <c r="G785" s="391">
        <v>34.3795</v>
      </c>
      <c r="H785" s="391">
        <v>34.466000000000001</v>
      </c>
      <c r="I785" s="391">
        <v>33.465800000000002</v>
      </c>
      <c r="J785" s="391">
        <v>33.871099999999998</v>
      </c>
      <c r="K785" s="391">
        <v>34.553899999999999</v>
      </c>
      <c r="L785" s="391">
        <v>34.997999999999998</v>
      </c>
      <c r="M785" s="391">
        <v>34.747700000000002</v>
      </c>
      <c r="N785" s="391">
        <v>35.584200000000003</v>
      </c>
      <c r="O785" s="386">
        <v>34.397500000000001</v>
      </c>
      <c r="P785" s="386" t="s">
        <v>44</v>
      </c>
    </row>
    <row r="786" spans="1:16" ht="15" x14ac:dyDescent="0.25">
      <c r="A786" s="389" t="s">
        <v>1522</v>
      </c>
      <c r="B786" s="390"/>
      <c r="C786" s="386"/>
      <c r="D786" s="390"/>
      <c r="E786" s="390"/>
      <c r="F786" s="386">
        <v>58.072000000000003</v>
      </c>
      <c r="G786" s="391">
        <v>60.893900000000002</v>
      </c>
      <c r="H786" s="391">
        <v>48.1355</v>
      </c>
      <c r="I786" s="391">
        <v>47.128999999999998</v>
      </c>
      <c r="J786" s="391">
        <v>47.842100000000002</v>
      </c>
      <c r="K786" s="391">
        <v>49.8596</v>
      </c>
      <c r="L786" s="391">
        <v>47.722900000000003</v>
      </c>
      <c r="M786" s="391">
        <v>53.101999999999997</v>
      </c>
      <c r="N786" s="391">
        <v>41.3675</v>
      </c>
      <c r="O786" s="386">
        <v>45.807000000000002</v>
      </c>
      <c r="P786" s="386" t="s">
        <v>44</v>
      </c>
    </row>
    <row r="787" spans="1:16" ht="15" x14ac:dyDescent="0.25">
      <c r="A787" s="389" t="s">
        <v>1523</v>
      </c>
      <c r="B787" s="390"/>
      <c r="C787" s="386"/>
      <c r="D787" s="390"/>
      <c r="E787" s="390"/>
      <c r="F787" s="386"/>
      <c r="G787" s="391"/>
      <c r="H787" s="391">
        <v>60.5</v>
      </c>
      <c r="I787" s="391">
        <v>54.5</v>
      </c>
      <c r="J787" s="391">
        <v>54.5</v>
      </c>
      <c r="K787" s="391">
        <v>57.5</v>
      </c>
      <c r="L787" s="391">
        <v>59.333300000000001</v>
      </c>
      <c r="M787" s="391">
        <v>58.333300000000001</v>
      </c>
      <c r="N787" s="391">
        <v>62</v>
      </c>
      <c r="O787" s="386">
        <v>57</v>
      </c>
      <c r="P787" s="386" t="s">
        <v>44</v>
      </c>
    </row>
    <row r="788" spans="1:16" ht="15" x14ac:dyDescent="0.25">
      <c r="A788" s="389" t="s">
        <v>1524</v>
      </c>
      <c r="B788" s="390"/>
      <c r="C788" s="386"/>
      <c r="D788" s="390"/>
      <c r="E788" s="390"/>
      <c r="F788" s="386"/>
      <c r="G788" s="391"/>
      <c r="H788" s="391">
        <v>60.5</v>
      </c>
      <c r="I788" s="391">
        <v>54.5</v>
      </c>
      <c r="J788" s="391">
        <v>54.5</v>
      </c>
      <c r="K788" s="391">
        <v>57.5</v>
      </c>
      <c r="L788" s="391">
        <v>59.333300000000001</v>
      </c>
      <c r="M788" s="391">
        <v>58.333300000000001</v>
      </c>
      <c r="N788" s="391">
        <v>62</v>
      </c>
      <c r="O788" s="386">
        <v>57</v>
      </c>
      <c r="P788" s="386" t="s">
        <v>44</v>
      </c>
    </row>
    <row r="789" spans="1:16" ht="15" x14ac:dyDescent="0.25">
      <c r="A789" s="389" t="s">
        <v>1525</v>
      </c>
      <c r="B789" s="390"/>
      <c r="C789" s="386"/>
      <c r="D789" s="390"/>
      <c r="E789" s="390"/>
      <c r="F789" s="386">
        <v>47.003900000000002</v>
      </c>
      <c r="G789" s="391">
        <v>45.740200000000002</v>
      </c>
      <c r="H789" s="391">
        <v>45.406300000000002</v>
      </c>
      <c r="I789" s="391">
        <v>44.992199999999997</v>
      </c>
      <c r="J789" s="391">
        <v>45.394500000000001</v>
      </c>
      <c r="K789" s="391">
        <v>44.461199999999998</v>
      </c>
      <c r="L789" s="391">
        <v>44.604700000000001</v>
      </c>
      <c r="M789" s="391">
        <v>45.225700000000003</v>
      </c>
      <c r="N789" s="391">
        <v>61.983600000000003</v>
      </c>
      <c r="O789" s="386">
        <v>61.989100000000001</v>
      </c>
      <c r="P789" s="386" t="s">
        <v>44</v>
      </c>
    </row>
    <row r="790" spans="1:16" ht="15" x14ac:dyDescent="0.25">
      <c r="A790" s="389" t="s">
        <v>1526</v>
      </c>
      <c r="B790" s="390"/>
      <c r="C790" s="386"/>
      <c r="D790" s="390"/>
      <c r="E790" s="390"/>
      <c r="F790" s="386">
        <v>47.975000000000001</v>
      </c>
      <c r="G790" s="391">
        <v>46.414099999999998</v>
      </c>
      <c r="H790" s="391">
        <v>45.64</v>
      </c>
      <c r="I790" s="391">
        <v>45.05</v>
      </c>
      <c r="J790" s="391">
        <v>46.035200000000003</v>
      </c>
      <c r="K790" s="391">
        <v>44.765000000000001</v>
      </c>
      <c r="L790" s="391">
        <v>44.965000000000003</v>
      </c>
      <c r="M790" s="391">
        <v>45.683399999999999</v>
      </c>
      <c r="N790" s="391">
        <v>62.184800000000003</v>
      </c>
      <c r="O790" s="386">
        <v>62.1053</v>
      </c>
      <c r="P790" s="386" t="s">
        <v>44</v>
      </c>
    </row>
    <row r="791" spans="1:16" ht="15" x14ac:dyDescent="0.25">
      <c r="A791" s="389" t="s">
        <v>1527</v>
      </c>
      <c r="B791" s="390"/>
      <c r="C791" s="386"/>
      <c r="D791" s="390"/>
      <c r="E791" s="390"/>
      <c r="F791" s="386">
        <v>43.535699999999999</v>
      </c>
      <c r="G791" s="391">
        <v>43.357100000000003</v>
      </c>
      <c r="H791" s="391">
        <v>44.571399999999997</v>
      </c>
      <c r="I791" s="391">
        <v>44.793100000000003</v>
      </c>
      <c r="J791" s="391">
        <v>43.157899999999998</v>
      </c>
      <c r="K791" s="391">
        <v>43.413800000000002</v>
      </c>
      <c r="L791" s="391">
        <v>43.362099999999998</v>
      </c>
      <c r="M791" s="391">
        <v>43.655200000000001</v>
      </c>
      <c r="N791" s="391">
        <v>60.34</v>
      </c>
      <c r="O791" s="386">
        <v>61.04</v>
      </c>
      <c r="P791" s="386" t="s">
        <v>44</v>
      </c>
    </row>
    <row r="792" spans="1:16" ht="15" x14ac:dyDescent="0.25">
      <c r="A792" s="389" t="s">
        <v>1528</v>
      </c>
      <c r="B792" s="390"/>
      <c r="C792" s="386"/>
      <c r="D792" s="390"/>
      <c r="E792" s="390"/>
      <c r="F792" s="386">
        <v>69.685599999999994</v>
      </c>
      <c r="G792" s="391">
        <v>71.52</v>
      </c>
      <c r="H792" s="391">
        <v>71.778599999999997</v>
      </c>
      <c r="I792" s="391">
        <v>71.6875</v>
      </c>
      <c r="J792" s="391">
        <v>73.461299999999994</v>
      </c>
      <c r="K792" s="391">
        <v>71.990600000000001</v>
      </c>
      <c r="L792" s="391">
        <v>73.274799999999999</v>
      </c>
      <c r="M792" s="391">
        <v>72.839299999999994</v>
      </c>
      <c r="N792" s="391">
        <v>74.672600000000003</v>
      </c>
      <c r="O792" s="386">
        <v>73.992400000000004</v>
      </c>
      <c r="P792" s="386" t="s">
        <v>44</v>
      </c>
    </row>
    <row r="793" spans="1:16" ht="15" x14ac:dyDescent="0.25">
      <c r="A793" s="389" t="s">
        <v>1529</v>
      </c>
      <c r="B793" s="390"/>
      <c r="C793" s="386"/>
      <c r="D793" s="390"/>
      <c r="E793" s="390"/>
      <c r="F793" s="386">
        <v>69.504599999999996</v>
      </c>
      <c r="G793" s="391">
        <v>71.367199999999997</v>
      </c>
      <c r="H793" s="391">
        <v>71.664299999999997</v>
      </c>
      <c r="I793" s="391">
        <v>71.556299999999993</v>
      </c>
      <c r="J793" s="391">
        <v>73.304299999999998</v>
      </c>
      <c r="K793" s="391">
        <v>71.896299999999997</v>
      </c>
      <c r="L793" s="391">
        <v>73.149600000000007</v>
      </c>
      <c r="M793" s="391">
        <v>72.696899999999999</v>
      </c>
      <c r="N793" s="391">
        <v>74.566900000000004</v>
      </c>
      <c r="O793" s="386">
        <v>73.8596</v>
      </c>
      <c r="P793" s="386" t="s">
        <v>44</v>
      </c>
    </row>
    <row r="794" spans="1:16" ht="15" x14ac:dyDescent="0.25">
      <c r="A794" s="389" t="s">
        <v>1530</v>
      </c>
      <c r="B794" s="390"/>
      <c r="C794" s="386"/>
      <c r="D794" s="390"/>
      <c r="E794" s="390"/>
      <c r="F794" s="386">
        <v>77.071399999999997</v>
      </c>
      <c r="G794" s="391">
        <v>77.785700000000006</v>
      </c>
      <c r="H794" s="391">
        <v>76.464299999999994</v>
      </c>
      <c r="I794" s="391">
        <v>77.071399999999997</v>
      </c>
      <c r="J794" s="391">
        <v>79.928600000000003</v>
      </c>
      <c r="K794" s="391">
        <v>75.857100000000003</v>
      </c>
      <c r="L794" s="391">
        <v>78.446399999999997</v>
      </c>
      <c r="M794" s="391">
        <v>78.8</v>
      </c>
      <c r="N794" s="391">
        <v>79.035700000000006</v>
      </c>
      <c r="O794" s="386">
        <v>79.464299999999994</v>
      </c>
      <c r="P794" s="386" t="s">
        <v>44</v>
      </c>
    </row>
    <row r="795" spans="1:16" ht="15" x14ac:dyDescent="0.25">
      <c r="A795" s="389" t="s">
        <v>1531</v>
      </c>
      <c r="B795" s="390"/>
      <c r="C795" s="386"/>
      <c r="D795" s="390"/>
      <c r="E795" s="390"/>
      <c r="F795" s="386">
        <v>69.685599999999994</v>
      </c>
      <c r="G795" s="391">
        <v>71.52</v>
      </c>
      <c r="H795" s="391">
        <v>71.778599999999997</v>
      </c>
      <c r="I795" s="391">
        <v>71.6875</v>
      </c>
      <c r="J795" s="391">
        <v>73.461299999999994</v>
      </c>
      <c r="K795" s="391">
        <v>71.990600000000001</v>
      </c>
      <c r="L795" s="391">
        <v>73.274799999999999</v>
      </c>
      <c r="M795" s="391">
        <v>72.839299999999994</v>
      </c>
      <c r="N795" s="391">
        <v>74.672600000000003</v>
      </c>
      <c r="O795" s="386">
        <v>73.992400000000004</v>
      </c>
      <c r="P795" s="386" t="s">
        <v>44</v>
      </c>
    </row>
    <row r="796" spans="1:16" ht="15" x14ac:dyDescent="0.25">
      <c r="A796" s="389" t="s">
        <v>1532</v>
      </c>
      <c r="B796" s="390"/>
      <c r="C796" s="386"/>
      <c r="D796" s="390"/>
      <c r="E796" s="390"/>
      <c r="F796" s="386">
        <v>69.504599999999996</v>
      </c>
      <c r="G796" s="391">
        <v>71.367199999999997</v>
      </c>
      <c r="H796" s="391">
        <v>71.664299999999997</v>
      </c>
      <c r="I796" s="391">
        <v>71.556299999999993</v>
      </c>
      <c r="J796" s="391">
        <v>73.304299999999998</v>
      </c>
      <c r="K796" s="391">
        <v>71.896299999999997</v>
      </c>
      <c r="L796" s="391">
        <v>73.149600000000007</v>
      </c>
      <c r="M796" s="391">
        <v>72.696899999999999</v>
      </c>
      <c r="N796" s="391">
        <v>74.566900000000004</v>
      </c>
      <c r="O796" s="386">
        <v>73.8596</v>
      </c>
      <c r="P796" s="386" t="s">
        <v>44</v>
      </c>
    </row>
    <row r="797" spans="1:16" ht="15" x14ac:dyDescent="0.25">
      <c r="A797" s="389" t="s">
        <v>1533</v>
      </c>
      <c r="B797" s="390"/>
      <c r="C797" s="386"/>
      <c r="D797" s="390"/>
      <c r="E797" s="390"/>
      <c r="F797" s="386">
        <v>77.071399999999997</v>
      </c>
      <c r="G797" s="391">
        <v>77.785700000000006</v>
      </c>
      <c r="H797" s="391">
        <v>76.464299999999994</v>
      </c>
      <c r="I797" s="391">
        <v>77.071399999999997</v>
      </c>
      <c r="J797" s="391">
        <v>79.928600000000003</v>
      </c>
      <c r="K797" s="391">
        <v>75.857100000000003</v>
      </c>
      <c r="L797" s="391">
        <v>78.446399999999997</v>
      </c>
      <c r="M797" s="391">
        <v>78.8</v>
      </c>
      <c r="N797" s="391">
        <v>79.035700000000006</v>
      </c>
      <c r="O797" s="386">
        <v>79.464299999999994</v>
      </c>
      <c r="P797" s="386" t="s">
        <v>44</v>
      </c>
    </row>
    <row r="798" spans="1:16" ht="15" x14ac:dyDescent="0.25">
      <c r="A798" s="389" t="s">
        <v>444</v>
      </c>
      <c r="B798" s="390"/>
      <c r="C798" s="386"/>
      <c r="D798" s="390"/>
      <c r="E798" s="390"/>
      <c r="F798" s="386">
        <v>64.182000000000002</v>
      </c>
      <c r="G798" s="391">
        <v>64.316199999999995</v>
      </c>
      <c r="H798" s="391">
        <v>64.372299999999996</v>
      </c>
      <c r="I798" s="391">
        <v>64.096000000000004</v>
      </c>
      <c r="J798" s="391">
        <v>64.940700000000007</v>
      </c>
      <c r="K798" s="391">
        <v>64.837900000000005</v>
      </c>
      <c r="L798" s="391">
        <v>65.049199999999999</v>
      </c>
      <c r="M798" s="391">
        <v>65.134500000000003</v>
      </c>
      <c r="N798" s="391">
        <v>65.816800000000001</v>
      </c>
      <c r="O798" s="386">
        <v>66.168599999999998</v>
      </c>
      <c r="P798" s="386" t="s">
        <v>44</v>
      </c>
    </row>
    <row r="799" spans="1:16" ht="15" x14ac:dyDescent="0.25">
      <c r="A799" s="389" t="s">
        <v>443</v>
      </c>
      <c r="B799" s="390"/>
      <c r="C799" s="386"/>
      <c r="D799" s="390"/>
      <c r="E799" s="390"/>
      <c r="F799" s="386">
        <v>63.588700000000003</v>
      </c>
      <c r="G799" s="391">
        <v>63.673099999999998</v>
      </c>
      <c r="H799" s="391">
        <v>63.701900000000002</v>
      </c>
      <c r="I799" s="391">
        <v>63.411200000000001</v>
      </c>
      <c r="J799" s="391">
        <v>64.292299999999997</v>
      </c>
      <c r="K799" s="391">
        <v>64.200900000000004</v>
      </c>
      <c r="L799" s="391">
        <v>64.396799999999999</v>
      </c>
      <c r="M799" s="391">
        <v>64.453400000000002</v>
      </c>
      <c r="N799" s="391">
        <v>65.274699999999996</v>
      </c>
      <c r="O799" s="386">
        <v>65.616500000000002</v>
      </c>
      <c r="P799" s="386" t="s">
        <v>44</v>
      </c>
    </row>
    <row r="800" spans="1:16" ht="15" x14ac:dyDescent="0.25">
      <c r="A800" s="389" t="s">
        <v>442</v>
      </c>
      <c r="B800" s="390"/>
      <c r="C800" s="386"/>
      <c r="D800" s="390"/>
      <c r="E800" s="390"/>
      <c r="F800" s="386">
        <v>71.373699999999999</v>
      </c>
      <c r="G800" s="391">
        <v>72.0839</v>
      </c>
      <c r="H800" s="391">
        <v>72.457599999999999</v>
      </c>
      <c r="I800" s="391">
        <v>72.291399999999996</v>
      </c>
      <c r="J800" s="391">
        <v>72.7179</v>
      </c>
      <c r="K800" s="391">
        <v>72.476399999999998</v>
      </c>
      <c r="L800" s="391">
        <v>72.9221</v>
      </c>
      <c r="M800" s="391">
        <v>73.331100000000006</v>
      </c>
      <c r="N800" s="391">
        <v>72.006100000000004</v>
      </c>
      <c r="O800" s="386">
        <v>72.552099999999996</v>
      </c>
      <c r="P800" s="386" t="s">
        <v>44</v>
      </c>
    </row>
    <row r="801" spans="1:16" ht="15" x14ac:dyDescent="0.25">
      <c r="A801" s="389" t="s">
        <v>507</v>
      </c>
      <c r="B801" s="390"/>
      <c r="C801" s="386"/>
      <c r="D801" s="390"/>
      <c r="E801" s="390"/>
      <c r="F801" s="386">
        <v>64.8005</v>
      </c>
      <c r="G801" s="391">
        <v>65.076599999999999</v>
      </c>
      <c r="H801" s="391">
        <v>65.128100000000003</v>
      </c>
      <c r="I801" s="391">
        <v>64.983599999999996</v>
      </c>
      <c r="J801" s="391">
        <v>66.089500000000001</v>
      </c>
      <c r="K801" s="391">
        <v>65.944900000000004</v>
      </c>
      <c r="L801" s="391">
        <v>66.250500000000002</v>
      </c>
      <c r="M801" s="391">
        <v>66.554100000000005</v>
      </c>
      <c r="N801" s="391">
        <v>67.690299999999993</v>
      </c>
      <c r="O801" s="386">
        <v>67.689599999999999</v>
      </c>
      <c r="P801" s="386" t="s">
        <v>44</v>
      </c>
    </row>
    <row r="802" spans="1:16" ht="15" x14ac:dyDescent="0.25">
      <c r="A802" s="389" t="s">
        <v>495</v>
      </c>
      <c r="B802" s="390"/>
      <c r="C802" s="386"/>
      <c r="D802" s="390"/>
      <c r="E802" s="390"/>
      <c r="F802" s="386">
        <v>64.328199999999995</v>
      </c>
      <c r="G802" s="391">
        <v>64.542199999999994</v>
      </c>
      <c r="H802" s="391">
        <v>64.619100000000003</v>
      </c>
      <c r="I802" s="391">
        <v>64.474699999999999</v>
      </c>
      <c r="J802" s="391">
        <v>65.577799999999996</v>
      </c>
      <c r="K802" s="391">
        <v>65.4114</v>
      </c>
      <c r="L802" s="391">
        <v>65.664199999999994</v>
      </c>
      <c r="M802" s="391">
        <v>65.956999999999994</v>
      </c>
      <c r="N802" s="391">
        <v>67.096400000000003</v>
      </c>
      <c r="O802" s="386">
        <v>67.123599999999996</v>
      </c>
      <c r="P802" s="386" t="s">
        <v>44</v>
      </c>
    </row>
    <row r="803" spans="1:16" ht="15" x14ac:dyDescent="0.25">
      <c r="A803" s="389" t="s">
        <v>493</v>
      </c>
      <c r="B803" s="390"/>
      <c r="C803" s="386"/>
      <c r="D803" s="390"/>
      <c r="E803" s="390"/>
      <c r="F803" s="386">
        <v>72.988100000000003</v>
      </c>
      <c r="G803" s="391">
        <v>74.378200000000007</v>
      </c>
      <c r="H803" s="391">
        <v>73.980199999999996</v>
      </c>
      <c r="I803" s="391">
        <v>73.822500000000005</v>
      </c>
      <c r="J803" s="391">
        <v>74.850399999999993</v>
      </c>
      <c r="K803" s="391">
        <v>75.132400000000004</v>
      </c>
      <c r="L803" s="391">
        <v>76.236699999999999</v>
      </c>
      <c r="M803" s="391">
        <v>76.739800000000002</v>
      </c>
      <c r="N803" s="391">
        <v>77.681700000000006</v>
      </c>
      <c r="O803" s="386">
        <v>77.308800000000005</v>
      </c>
      <c r="P803" s="386" t="s">
        <v>44</v>
      </c>
    </row>
    <row r="804" spans="1:16" ht="15" x14ac:dyDescent="0.25">
      <c r="A804" s="389" t="s">
        <v>441</v>
      </c>
      <c r="B804" s="390"/>
      <c r="C804" s="386"/>
      <c r="D804" s="390"/>
      <c r="E804" s="390"/>
      <c r="F804" s="386">
        <v>48.828600000000002</v>
      </c>
      <c r="G804" s="391">
        <v>48.661200000000001</v>
      </c>
      <c r="H804" s="391">
        <v>49.208300000000001</v>
      </c>
      <c r="I804" s="391">
        <v>48.368499999999997</v>
      </c>
      <c r="J804" s="391">
        <v>48.0304</v>
      </c>
      <c r="K804" s="391">
        <v>48.441800000000001</v>
      </c>
      <c r="L804" s="391">
        <v>47.5518</v>
      </c>
      <c r="M804" s="391">
        <v>46.383400000000002</v>
      </c>
      <c r="N804" s="391">
        <v>46.236400000000003</v>
      </c>
      <c r="O804" s="386">
        <v>46.076000000000001</v>
      </c>
      <c r="P804" s="386" t="s">
        <v>44</v>
      </c>
    </row>
    <row r="805" spans="1:16" ht="15" x14ac:dyDescent="0.25">
      <c r="A805" s="389" t="s">
        <v>439</v>
      </c>
      <c r="B805" s="390"/>
      <c r="C805" s="386"/>
      <c r="D805" s="390"/>
      <c r="E805" s="390"/>
      <c r="F805" s="386">
        <v>47.153799999999997</v>
      </c>
      <c r="G805" s="391">
        <v>46.258800000000001</v>
      </c>
      <c r="H805" s="391">
        <v>46.688699999999997</v>
      </c>
      <c r="I805" s="391">
        <v>45.750799999999998</v>
      </c>
      <c r="J805" s="391">
        <v>45.670299999999997</v>
      </c>
      <c r="K805" s="391">
        <v>46.154400000000003</v>
      </c>
      <c r="L805" s="391">
        <v>45.411000000000001</v>
      </c>
      <c r="M805" s="391">
        <v>44.243099999999998</v>
      </c>
      <c r="N805" s="391">
        <v>44.500999999999998</v>
      </c>
      <c r="O805" s="386">
        <v>44.329599999999999</v>
      </c>
      <c r="P805" s="386" t="s">
        <v>44</v>
      </c>
    </row>
    <row r="806" spans="1:16" ht="15" x14ac:dyDescent="0.25">
      <c r="A806" s="389" t="s">
        <v>440</v>
      </c>
      <c r="B806" s="390"/>
      <c r="C806" s="386"/>
      <c r="D806" s="390"/>
      <c r="E806" s="390"/>
      <c r="F806" s="386">
        <v>60.937899999999999</v>
      </c>
      <c r="G806" s="391">
        <v>65.637</v>
      </c>
      <c r="H806" s="391">
        <v>67.091200000000001</v>
      </c>
      <c r="I806" s="391">
        <v>66.799700000000001</v>
      </c>
      <c r="J806" s="391">
        <v>64.467799999999997</v>
      </c>
      <c r="K806" s="391">
        <v>64.599100000000007</v>
      </c>
      <c r="L806" s="391">
        <v>63.670099999999998</v>
      </c>
      <c r="M806" s="391">
        <v>62.83</v>
      </c>
      <c r="N806" s="391">
        <v>55.721600000000002</v>
      </c>
      <c r="O806" s="386">
        <v>56.126300000000001</v>
      </c>
      <c r="P806" s="386" t="s">
        <v>44</v>
      </c>
    </row>
    <row r="807" spans="1:16" ht="15" x14ac:dyDescent="0.25">
      <c r="A807" s="389" t="s">
        <v>503</v>
      </c>
      <c r="B807" s="390"/>
      <c r="C807" s="386"/>
      <c r="D807" s="390"/>
      <c r="E807" s="390"/>
      <c r="F807" s="386">
        <v>59.674199999999999</v>
      </c>
      <c r="G807" s="391">
        <v>59.458599999999997</v>
      </c>
      <c r="H807" s="391">
        <v>59.605400000000003</v>
      </c>
      <c r="I807" s="391">
        <v>59.173000000000002</v>
      </c>
      <c r="J807" s="391">
        <v>59.889899999999997</v>
      </c>
      <c r="K807" s="391">
        <v>59.8309</v>
      </c>
      <c r="L807" s="391">
        <v>60.352499999999999</v>
      </c>
      <c r="M807" s="391">
        <v>61.143799999999999</v>
      </c>
      <c r="N807" s="391">
        <v>61.627400000000002</v>
      </c>
      <c r="O807" s="386">
        <v>62.183700000000002</v>
      </c>
      <c r="P807" s="386" t="s">
        <v>44</v>
      </c>
    </row>
    <row r="808" spans="1:16" ht="15" x14ac:dyDescent="0.25">
      <c r="A808" s="389" t="s">
        <v>494</v>
      </c>
      <c r="B808" s="390"/>
      <c r="C808" s="386"/>
      <c r="D808" s="390"/>
      <c r="E808" s="390"/>
      <c r="F808" s="386">
        <v>58.608800000000002</v>
      </c>
      <c r="G808" s="391">
        <v>58.357100000000003</v>
      </c>
      <c r="H808" s="391">
        <v>58.492800000000003</v>
      </c>
      <c r="I808" s="391">
        <v>58.117400000000004</v>
      </c>
      <c r="J808" s="391">
        <v>58.8489</v>
      </c>
      <c r="K808" s="391">
        <v>58.894300000000001</v>
      </c>
      <c r="L808" s="391">
        <v>59.4054</v>
      </c>
      <c r="M808" s="391">
        <v>60.168799999999997</v>
      </c>
      <c r="N808" s="391">
        <v>60.631599999999999</v>
      </c>
      <c r="O808" s="386">
        <v>61.279600000000002</v>
      </c>
      <c r="P808" s="386" t="s">
        <v>44</v>
      </c>
    </row>
    <row r="809" spans="1:16" ht="15" x14ac:dyDescent="0.25">
      <c r="A809" s="389" t="s">
        <v>496</v>
      </c>
      <c r="B809" s="390"/>
      <c r="C809" s="386"/>
      <c r="D809" s="390"/>
      <c r="E809" s="390"/>
      <c r="F809" s="386">
        <v>70.102699999999999</v>
      </c>
      <c r="G809" s="391">
        <v>70.240799999999993</v>
      </c>
      <c r="H809" s="391">
        <v>70.414599999999993</v>
      </c>
      <c r="I809" s="391">
        <v>69.430599999999998</v>
      </c>
      <c r="J809" s="391">
        <v>70.207700000000003</v>
      </c>
      <c r="K809" s="391">
        <v>69.039900000000003</v>
      </c>
      <c r="L809" s="391">
        <v>69.6798</v>
      </c>
      <c r="M809" s="391">
        <v>70.5715</v>
      </c>
      <c r="N809" s="391">
        <v>71.441500000000005</v>
      </c>
      <c r="O809" s="386">
        <v>71.238</v>
      </c>
      <c r="P809" s="386" t="s">
        <v>44</v>
      </c>
    </row>
    <row r="810" spans="1:16" ht="15" x14ac:dyDescent="0.25">
      <c r="A810" s="389" t="s">
        <v>506</v>
      </c>
      <c r="B810" s="390"/>
      <c r="C810" s="386"/>
      <c r="D810" s="390"/>
      <c r="E810" s="390"/>
      <c r="F810" s="386">
        <v>69.219800000000006</v>
      </c>
      <c r="G810" s="391">
        <v>69.437200000000004</v>
      </c>
      <c r="H810" s="391">
        <v>69.549099999999996</v>
      </c>
      <c r="I810" s="391">
        <v>69.532700000000006</v>
      </c>
      <c r="J810" s="391">
        <v>70.515100000000004</v>
      </c>
      <c r="K810" s="391">
        <v>70.164299999999997</v>
      </c>
      <c r="L810" s="391">
        <v>70.502300000000005</v>
      </c>
      <c r="M810" s="391">
        <v>70.744900000000001</v>
      </c>
      <c r="N810" s="391">
        <v>71.700999999999993</v>
      </c>
      <c r="O810" s="386">
        <v>72.285399999999996</v>
      </c>
      <c r="P810" s="386" t="s">
        <v>44</v>
      </c>
    </row>
    <row r="811" spans="1:16" ht="15" x14ac:dyDescent="0.25">
      <c r="A811" s="389" t="s">
        <v>500</v>
      </c>
      <c r="B811" s="390"/>
      <c r="C811" s="386"/>
      <c r="D811" s="390"/>
      <c r="E811" s="390"/>
      <c r="F811" s="386">
        <v>68.704400000000007</v>
      </c>
      <c r="G811" s="391">
        <v>68.955600000000004</v>
      </c>
      <c r="H811" s="391">
        <v>69.032899999999998</v>
      </c>
      <c r="I811" s="391">
        <v>68.991399999999999</v>
      </c>
      <c r="J811" s="391">
        <v>69.956999999999994</v>
      </c>
      <c r="K811" s="391">
        <v>69.659499999999994</v>
      </c>
      <c r="L811" s="391">
        <v>70.016099999999994</v>
      </c>
      <c r="M811" s="391">
        <v>70.237700000000004</v>
      </c>
      <c r="N811" s="391">
        <v>71.150899999999993</v>
      </c>
      <c r="O811" s="386">
        <v>71.725800000000007</v>
      </c>
      <c r="P811" s="386" t="s">
        <v>44</v>
      </c>
    </row>
    <row r="812" spans="1:16" ht="15" x14ac:dyDescent="0.25">
      <c r="A812" s="389" t="s">
        <v>497</v>
      </c>
      <c r="B812" s="390"/>
      <c r="C812" s="386"/>
      <c r="D812" s="390"/>
      <c r="E812" s="390"/>
      <c r="F812" s="386">
        <v>76.069699999999997</v>
      </c>
      <c r="G812" s="391">
        <v>75.857200000000006</v>
      </c>
      <c r="H812" s="391">
        <v>76.418800000000005</v>
      </c>
      <c r="I812" s="391">
        <v>76.716300000000004</v>
      </c>
      <c r="J812" s="391">
        <v>77.986900000000006</v>
      </c>
      <c r="K812" s="391">
        <v>76.870199999999997</v>
      </c>
      <c r="L812" s="391">
        <v>77.023499999999999</v>
      </c>
      <c r="M812" s="391">
        <v>77.551599999999993</v>
      </c>
      <c r="N812" s="391">
        <v>79.114900000000006</v>
      </c>
      <c r="O812" s="386">
        <v>79.773399999999995</v>
      </c>
      <c r="P812" s="386" t="s">
        <v>44</v>
      </c>
    </row>
    <row r="813" spans="1:16" ht="15" x14ac:dyDescent="0.25">
      <c r="A813" s="389" t="s">
        <v>505</v>
      </c>
      <c r="B813" s="390"/>
      <c r="C813" s="386"/>
      <c r="D813" s="390"/>
      <c r="E813" s="390"/>
      <c r="F813" s="386">
        <v>63.637500000000003</v>
      </c>
      <c r="G813" s="391">
        <v>63.873199999999997</v>
      </c>
      <c r="H813" s="391">
        <v>63.764200000000002</v>
      </c>
      <c r="I813" s="391">
        <v>63.494999999999997</v>
      </c>
      <c r="J813" s="391">
        <v>64.456999999999994</v>
      </c>
      <c r="K813" s="391">
        <v>64.529300000000006</v>
      </c>
      <c r="L813" s="391">
        <v>65.036799999999999</v>
      </c>
      <c r="M813" s="391">
        <v>65.278599999999997</v>
      </c>
      <c r="N813" s="391">
        <v>65.963399999999993</v>
      </c>
      <c r="O813" s="386">
        <v>66.380099999999999</v>
      </c>
      <c r="P813" s="386" t="s">
        <v>44</v>
      </c>
    </row>
    <row r="814" spans="1:16" ht="15" x14ac:dyDescent="0.25">
      <c r="A814" s="389" t="s">
        <v>499</v>
      </c>
      <c r="B814" s="390"/>
      <c r="C814" s="386"/>
      <c r="D814" s="390"/>
      <c r="E814" s="390"/>
      <c r="F814" s="386">
        <v>62.878900000000002</v>
      </c>
      <c r="G814" s="391">
        <v>63.1723</v>
      </c>
      <c r="H814" s="391">
        <v>63.022599999999997</v>
      </c>
      <c r="I814" s="391">
        <v>62.719099999999997</v>
      </c>
      <c r="J814" s="391">
        <v>63.732100000000003</v>
      </c>
      <c r="K814" s="391">
        <v>63.737699999999997</v>
      </c>
      <c r="L814" s="391">
        <v>64.19</v>
      </c>
      <c r="M814" s="391">
        <v>64.357500000000002</v>
      </c>
      <c r="N814" s="391">
        <v>65.122399999999999</v>
      </c>
      <c r="O814" s="386">
        <v>65.503399999999999</v>
      </c>
      <c r="P814" s="386" t="s">
        <v>44</v>
      </c>
    </row>
    <row r="815" spans="1:16" ht="15" x14ac:dyDescent="0.25">
      <c r="A815" s="389" t="s">
        <v>501</v>
      </c>
      <c r="B815" s="390"/>
      <c r="C815" s="386"/>
      <c r="D815" s="390"/>
      <c r="E815" s="390"/>
      <c r="F815" s="386">
        <v>71.088899999999995</v>
      </c>
      <c r="G815" s="391">
        <v>70.769099999999995</v>
      </c>
      <c r="H815" s="391">
        <v>71.088300000000004</v>
      </c>
      <c r="I815" s="391">
        <v>71.053700000000006</v>
      </c>
      <c r="J815" s="391">
        <v>71.540199999999999</v>
      </c>
      <c r="K815" s="391">
        <v>72.291499999999999</v>
      </c>
      <c r="L815" s="391">
        <v>73.304400000000001</v>
      </c>
      <c r="M815" s="391">
        <v>74.2624</v>
      </c>
      <c r="N815" s="391">
        <v>74.232900000000001</v>
      </c>
      <c r="O815" s="386">
        <v>74.992000000000004</v>
      </c>
      <c r="P815" s="386" t="s">
        <v>44</v>
      </c>
    </row>
    <row r="816" spans="1:16" ht="15" x14ac:dyDescent="0.25">
      <c r="A816" s="389" t="s">
        <v>504</v>
      </c>
      <c r="B816" s="390"/>
      <c r="C816" s="386"/>
      <c r="D816" s="390"/>
      <c r="E816" s="390"/>
      <c r="F816" s="386">
        <v>67.671999999999997</v>
      </c>
      <c r="G816" s="391">
        <v>68.165800000000004</v>
      </c>
      <c r="H816" s="391">
        <v>68.029200000000003</v>
      </c>
      <c r="I816" s="391">
        <v>68.018100000000004</v>
      </c>
      <c r="J816" s="391">
        <v>68.820099999999996</v>
      </c>
      <c r="K816" s="391">
        <v>69.039699999999996</v>
      </c>
      <c r="L816" s="391">
        <v>69.161000000000001</v>
      </c>
      <c r="M816" s="391">
        <v>69.628600000000006</v>
      </c>
      <c r="N816" s="391">
        <v>70.374899999999997</v>
      </c>
      <c r="O816" s="386">
        <v>70.408799999999999</v>
      </c>
      <c r="P816" s="386" t="s">
        <v>44</v>
      </c>
    </row>
    <row r="817" spans="1:16" ht="15" x14ac:dyDescent="0.25">
      <c r="A817" s="389" t="s">
        <v>498</v>
      </c>
      <c r="B817" s="390"/>
      <c r="C817" s="386"/>
      <c r="D817" s="390"/>
      <c r="E817" s="390"/>
      <c r="F817" s="386">
        <v>67.471999999999994</v>
      </c>
      <c r="G817" s="391">
        <v>67.943899999999999</v>
      </c>
      <c r="H817" s="391">
        <v>67.836600000000004</v>
      </c>
      <c r="I817" s="391">
        <v>67.820800000000006</v>
      </c>
      <c r="J817" s="391">
        <v>68.613500000000002</v>
      </c>
      <c r="K817" s="391">
        <v>68.858199999999997</v>
      </c>
      <c r="L817" s="391">
        <v>68.974500000000006</v>
      </c>
      <c r="M817" s="391">
        <v>69.437700000000007</v>
      </c>
      <c r="N817" s="391">
        <v>70.183199999999999</v>
      </c>
      <c r="O817" s="386">
        <v>70.234499999999997</v>
      </c>
      <c r="P817" s="386" t="s">
        <v>44</v>
      </c>
    </row>
    <row r="818" spans="1:16" ht="15" x14ac:dyDescent="0.25">
      <c r="A818" s="389" t="s">
        <v>502</v>
      </c>
      <c r="B818" s="390"/>
      <c r="C818" s="386"/>
      <c r="D818" s="390"/>
      <c r="E818" s="390"/>
      <c r="F818" s="386">
        <v>73.121799999999993</v>
      </c>
      <c r="G818" s="391">
        <v>74.168800000000005</v>
      </c>
      <c r="H818" s="391">
        <v>73.243099999999998</v>
      </c>
      <c r="I818" s="391">
        <v>73.366</v>
      </c>
      <c r="J818" s="391">
        <v>74.399199999999993</v>
      </c>
      <c r="K818" s="391">
        <v>73.959699999999998</v>
      </c>
      <c r="L818" s="391">
        <v>74.194900000000004</v>
      </c>
      <c r="M818" s="391">
        <v>74.769599999999997</v>
      </c>
      <c r="N818" s="391">
        <v>76.182900000000004</v>
      </c>
      <c r="O818" s="386">
        <v>75.722499999999997</v>
      </c>
      <c r="P818" s="386" t="s">
        <v>44</v>
      </c>
    </row>
    <row r="819" spans="1:16" ht="15" x14ac:dyDescent="0.25">
      <c r="A819" s="389" t="s">
        <v>1534</v>
      </c>
      <c r="B819" s="390"/>
      <c r="C819" s="386"/>
      <c r="D819" s="390"/>
      <c r="E819" s="390"/>
      <c r="F819" s="386">
        <v>92.097700000000003</v>
      </c>
      <c r="G819" s="391">
        <v>87.480599999999995</v>
      </c>
      <c r="H819" s="391">
        <v>89.334599999999995</v>
      </c>
      <c r="I819" s="391">
        <v>89.340199999999996</v>
      </c>
      <c r="J819" s="391">
        <v>89.186499999999995</v>
      </c>
      <c r="K819" s="391">
        <v>89.436800000000005</v>
      </c>
      <c r="L819" s="391">
        <v>89.886899999999997</v>
      </c>
      <c r="M819" s="391">
        <v>91.069900000000004</v>
      </c>
      <c r="N819" s="391">
        <v>86.732600000000005</v>
      </c>
      <c r="O819" s="386">
        <v>90.277699999999996</v>
      </c>
      <c r="P819" s="386" t="s">
        <v>35</v>
      </c>
    </row>
    <row r="820" spans="1:16" ht="15" x14ac:dyDescent="0.25">
      <c r="A820" s="389" t="s">
        <v>1535</v>
      </c>
      <c r="B820" s="390"/>
      <c r="C820" s="386"/>
      <c r="D820" s="390"/>
      <c r="E820" s="390"/>
      <c r="F820" s="386">
        <v>92.26</v>
      </c>
      <c r="G820" s="391">
        <v>87.719899999999996</v>
      </c>
      <c r="H820" s="391">
        <v>89.559200000000004</v>
      </c>
      <c r="I820" s="391">
        <v>89.723799999999997</v>
      </c>
      <c r="J820" s="391">
        <v>89.574700000000007</v>
      </c>
      <c r="K820" s="391">
        <v>89.960300000000004</v>
      </c>
      <c r="L820" s="391">
        <v>90.374600000000001</v>
      </c>
      <c r="M820" s="391">
        <v>91.432900000000004</v>
      </c>
      <c r="N820" s="391">
        <v>87.192899999999995</v>
      </c>
      <c r="O820" s="386">
        <v>90.456500000000005</v>
      </c>
      <c r="P820" s="386" t="s">
        <v>35</v>
      </c>
    </row>
    <row r="821" spans="1:16" ht="15" x14ac:dyDescent="0.25">
      <c r="A821" s="389" t="s">
        <v>1536</v>
      </c>
      <c r="B821" s="390"/>
      <c r="C821" s="386"/>
      <c r="D821" s="390"/>
      <c r="E821" s="390"/>
      <c r="F821" s="386">
        <v>88.956100000000006</v>
      </c>
      <c r="G821" s="391">
        <v>82.895399999999995</v>
      </c>
      <c r="H821" s="391">
        <v>85.070499999999996</v>
      </c>
      <c r="I821" s="391">
        <v>82.170599999999993</v>
      </c>
      <c r="J821" s="391">
        <v>82.102599999999995</v>
      </c>
      <c r="K821" s="391">
        <v>79.753500000000003</v>
      </c>
      <c r="L821" s="391">
        <v>80.566900000000004</v>
      </c>
      <c r="M821" s="391">
        <v>84.25</v>
      </c>
      <c r="N821" s="391">
        <v>78.024000000000001</v>
      </c>
      <c r="O821" s="386">
        <v>86.808499999999995</v>
      </c>
      <c r="P821" s="386" t="s">
        <v>35</v>
      </c>
    </row>
    <row r="822" spans="1:16" ht="15" x14ac:dyDescent="0.25">
      <c r="A822" s="389" t="s">
        <v>1537</v>
      </c>
      <c r="B822" s="390"/>
      <c r="C822" s="386"/>
      <c r="D822" s="390"/>
      <c r="E822" s="390"/>
      <c r="F822" s="386">
        <v>93.7727</v>
      </c>
      <c r="G822" s="391">
        <v>85.389899999999997</v>
      </c>
      <c r="H822" s="391">
        <v>89.259299999999996</v>
      </c>
      <c r="I822" s="391">
        <v>90.253299999999996</v>
      </c>
      <c r="J822" s="391">
        <v>87.167199999999994</v>
      </c>
      <c r="K822" s="391">
        <v>87.975700000000003</v>
      </c>
      <c r="L822" s="391">
        <v>87.418400000000005</v>
      </c>
      <c r="M822" s="391">
        <v>89.374300000000005</v>
      </c>
      <c r="N822" s="391">
        <v>86.0809</v>
      </c>
      <c r="O822" s="386">
        <v>88.494399999999999</v>
      </c>
      <c r="P822" s="386" t="s">
        <v>35</v>
      </c>
    </row>
    <row r="823" spans="1:16" ht="15" x14ac:dyDescent="0.25">
      <c r="A823" s="389" t="s">
        <v>1538</v>
      </c>
      <c r="B823" s="390"/>
      <c r="C823" s="386"/>
      <c r="D823" s="390"/>
      <c r="E823" s="390"/>
      <c r="F823" s="386">
        <v>94.0749</v>
      </c>
      <c r="G823" s="391">
        <v>85.811700000000002</v>
      </c>
      <c r="H823" s="391">
        <v>89.782300000000006</v>
      </c>
      <c r="I823" s="391">
        <v>90.988100000000003</v>
      </c>
      <c r="J823" s="391">
        <v>87.876800000000003</v>
      </c>
      <c r="K823" s="391">
        <v>89.184600000000003</v>
      </c>
      <c r="L823" s="391">
        <v>88.486699999999999</v>
      </c>
      <c r="M823" s="391">
        <v>90.224900000000005</v>
      </c>
      <c r="N823" s="391">
        <v>87.342299999999994</v>
      </c>
      <c r="O823" s="386">
        <v>89.006600000000006</v>
      </c>
      <c r="P823" s="386" t="s">
        <v>35</v>
      </c>
    </row>
    <row r="824" spans="1:16" ht="15" x14ac:dyDescent="0.25">
      <c r="A824" s="389" t="s">
        <v>1539</v>
      </c>
      <c r="B824" s="390"/>
      <c r="C824" s="386"/>
      <c r="D824" s="390"/>
      <c r="E824" s="390"/>
      <c r="F824" s="386">
        <v>89.080799999999996</v>
      </c>
      <c r="G824" s="391">
        <v>78.713300000000004</v>
      </c>
      <c r="H824" s="391">
        <v>80.978200000000001</v>
      </c>
      <c r="I824" s="391">
        <v>78.7226</v>
      </c>
      <c r="J824" s="391">
        <v>76.153400000000005</v>
      </c>
      <c r="K824" s="391">
        <v>69.060199999999995</v>
      </c>
      <c r="L824" s="391">
        <v>69.688199999999995</v>
      </c>
      <c r="M824" s="391">
        <v>75.890799999999999</v>
      </c>
      <c r="N824" s="391">
        <v>69.540999999999997</v>
      </c>
      <c r="O824" s="386">
        <v>80.151899999999998</v>
      </c>
      <c r="P824" s="386" t="s">
        <v>35</v>
      </c>
    </row>
    <row r="825" spans="1:16" ht="15" x14ac:dyDescent="0.25">
      <c r="A825" s="389" t="s">
        <v>1540</v>
      </c>
      <c r="B825" s="390"/>
      <c r="C825" s="386"/>
      <c r="D825" s="390"/>
      <c r="E825" s="390"/>
      <c r="F825" s="386">
        <v>89.389300000000006</v>
      </c>
      <c r="G825" s="391">
        <v>88.498800000000003</v>
      </c>
      <c r="H825" s="391">
        <v>88.142899999999997</v>
      </c>
      <c r="I825" s="391">
        <v>88.066999999999993</v>
      </c>
      <c r="J825" s="391">
        <v>90.592100000000002</v>
      </c>
      <c r="K825" s="391">
        <v>90.343800000000002</v>
      </c>
      <c r="L825" s="391">
        <v>91.894400000000005</v>
      </c>
      <c r="M825" s="391">
        <v>92.399199999999993</v>
      </c>
      <c r="N825" s="391">
        <v>87.445800000000006</v>
      </c>
      <c r="O825" s="386">
        <v>91.450699999999998</v>
      </c>
      <c r="P825" s="386" t="s">
        <v>35</v>
      </c>
    </row>
    <row r="826" spans="1:16" ht="15" x14ac:dyDescent="0.25">
      <c r="A826" s="389" t="s">
        <v>1541</v>
      </c>
      <c r="B826" s="390"/>
      <c r="C826" s="386"/>
      <c r="D826" s="390"/>
      <c r="E826" s="390"/>
      <c r="F826" s="386">
        <v>89.441299999999998</v>
      </c>
      <c r="G826" s="391">
        <v>88.506799999999998</v>
      </c>
      <c r="H826" s="391">
        <v>88.020300000000006</v>
      </c>
      <c r="I826" s="391">
        <v>88.137500000000003</v>
      </c>
      <c r="J826" s="391">
        <v>90.629599999999996</v>
      </c>
      <c r="K826" s="391">
        <v>90.1374</v>
      </c>
      <c r="L826" s="391">
        <v>91.741799999999998</v>
      </c>
      <c r="M826" s="391">
        <v>92.262699999999995</v>
      </c>
      <c r="N826" s="391">
        <v>87.435299999999998</v>
      </c>
      <c r="O826" s="386">
        <v>91.253699999999995</v>
      </c>
      <c r="P826" s="386" t="s">
        <v>35</v>
      </c>
    </row>
    <row r="827" spans="1:16" ht="15" x14ac:dyDescent="0.25">
      <c r="A827" s="389" t="s">
        <v>1542</v>
      </c>
      <c r="B827" s="390"/>
      <c r="C827" s="386"/>
      <c r="D827" s="390"/>
      <c r="E827" s="390"/>
      <c r="F827" s="386">
        <v>88.2547</v>
      </c>
      <c r="G827" s="391">
        <v>88.328500000000005</v>
      </c>
      <c r="H827" s="391">
        <v>90.672700000000006</v>
      </c>
      <c r="I827" s="391">
        <v>86.629000000000005</v>
      </c>
      <c r="J827" s="391">
        <v>89.867500000000007</v>
      </c>
      <c r="K827" s="391">
        <v>94.419300000000007</v>
      </c>
      <c r="L827" s="391">
        <v>94.947199999999995</v>
      </c>
      <c r="M827" s="391">
        <v>95.085599999999999</v>
      </c>
      <c r="N827" s="391">
        <v>87.664000000000001</v>
      </c>
      <c r="O827" s="386">
        <v>95.511700000000005</v>
      </c>
      <c r="P827" s="386" t="s">
        <v>35</v>
      </c>
    </row>
    <row r="828" spans="1:16" ht="15" x14ac:dyDescent="0.25">
      <c r="A828" s="389" t="s">
        <v>1543</v>
      </c>
      <c r="B828" s="390"/>
      <c r="C828" s="386"/>
      <c r="D828" s="390"/>
      <c r="E828" s="390"/>
      <c r="F828" s="386">
        <v>96.517499999999998</v>
      </c>
      <c r="G828" s="391">
        <v>95.164699999999996</v>
      </c>
      <c r="H828" s="391">
        <v>96.308300000000003</v>
      </c>
      <c r="I828" s="391">
        <v>90.554400000000001</v>
      </c>
      <c r="J828" s="391">
        <v>94.504300000000001</v>
      </c>
      <c r="K828" s="391">
        <v>93.86</v>
      </c>
      <c r="L828" s="391">
        <v>95.224699999999999</v>
      </c>
      <c r="M828" s="391">
        <v>93.9983</v>
      </c>
      <c r="N828" s="391">
        <v>86.193899999999999</v>
      </c>
      <c r="O828" s="386">
        <v>94.576599999999999</v>
      </c>
      <c r="P828" s="386" t="s">
        <v>35</v>
      </c>
    </row>
    <row r="829" spans="1:16" ht="15" x14ac:dyDescent="0.25">
      <c r="A829" s="389" t="s">
        <v>1544</v>
      </c>
      <c r="B829" s="390"/>
      <c r="C829" s="386"/>
      <c r="D829" s="390"/>
      <c r="E829" s="390"/>
      <c r="F829" s="386">
        <v>96.480099999999993</v>
      </c>
      <c r="G829" s="391">
        <v>95.107200000000006</v>
      </c>
      <c r="H829" s="391">
        <v>96.2697</v>
      </c>
      <c r="I829" s="391">
        <v>90.451400000000007</v>
      </c>
      <c r="J829" s="391">
        <v>94.454099999999997</v>
      </c>
      <c r="K829" s="391">
        <v>93.788399999999996</v>
      </c>
      <c r="L829" s="391">
        <v>95.168599999999998</v>
      </c>
      <c r="M829" s="391">
        <v>93.934799999999996</v>
      </c>
      <c r="N829" s="391">
        <v>86.068700000000007</v>
      </c>
      <c r="O829" s="386">
        <v>94.523899999999998</v>
      </c>
      <c r="P829" s="386" t="s">
        <v>35</v>
      </c>
    </row>
    <row r="830" spans="1:16" ht="15" x14ac:dyDescent="0.25">
      <c r="A830" s="389" t="s">
        <v>1545</v>
      </c>
      <c r="B830" s="390"/>
      <c r="C830" s="386"/>
      <c r="D830" s="390"/>
      <c r="E830" s="390"/>
      <c r="F830" s="386">
        <v>100</v>
      </c>
      <c r="G830" s="391">
        <v>100</v>
      </c>
      <c r="H830" s="391">
        <v>100</v>
      </c>
      <c r="I830" s="391">
        <v>99.554599999999994</v>
      </c>
      <c r="J830" s="391">
        <v>98.893500000000003</v>
      </c>
      <c r="K830" s="391">
        <v>100</v>
      </c>
      <c r="L830" s="391">
        <v>99.662400000000005</v>
      </c>
      <c r="M830" s="391">
        <v>99.446700000000007</v>
      </c>
      <c r="N830" s="391">
        <v>98.955200000000005</v>
      </c>
      <c r="O830" s="386">
        <v>99.077100000000002</v>
      </c>
      <c r="P830" s="386" t="s">
        <v>35</v>
      </c>
    </row>
    <row r="831" spans="1:16" ht="15" x14ac:dyDescent="0.25">
      <c r="A831" s="389" t="s">
        <v>1546</v>
      </c>
      <c r="B831" s="390"/>
      <c r="C831" s="386"/>
      <c r="D831" s="390"/>
      <c r="E831" s="390"/>
      <c r="F831" s="386">
        <v>88.787300000000002</v>
      </c>
      <c r="G831" s="391">
        <v>86.962900000000005</v>
      </c>
      <c r="H831" s="391">
        <v>86.576700000000002</v>
      </c>
      <c r="I831" s="391">
        <v>88.926000000000002</v>
      </c>
      <c r="J831" s="391">
        <v>86.966700000000003</v>
      </c>
      <c r="K831" s="391">
        <v>89.951999999999998</v>
      </c>
      <c r="L831" s="391">
        <v>93.654399999999995</v>
      </c>
      <c r="M831" s="391">
        <v>91.353200000000001</v>
      </c>
      <c r="N831" s="391">
        <v>84.052599999999998</v>
      </c>
      <c r="O831" s="386">
        <v>86.510599999999997</v>
      </c>
      <c r="P831" s="386" t="s">
        <v>35</v>
      </c>
    </row>
    <row r="832" spans="1:16" ht="15" x14ac:dyDescent="0.25">
      <c r="A832" s="389" t="s">
        <v>1547</v>
      </c>
      <c r="B832" s="390"/>
      <c r="C832" s="386"/>
      <c r="D832" s="390"/>
      <c r="E832" s="390"/>
      <c r="F832" s="386">
        <v>89.205600000000004</v>
      </c>
      <c r="G832" s="391">
        <v>87.409700000000001</v>
      </c>
      <c r="H832" s="391">
        <v>86.613399999999999</v>
      </c>
      <c r="I832" s="391">
        <v>89.234399999999994</v>
      </c>
      <c r="J832" s="391">
        <v>87.037099999999995</v>
      </c>
      <c r="K832" s="391">
        <v>90.381799999999998</v>
      </c>
      <c r="L832" s="391">
        <v>94.146500000000003</v>
      </c>
      <c r="M832" s="391">
        <v>91.710899999999995</v>
      </c>
      <c r="N832" s="391">
        <v>84.529200000000003</v>
      </c>
      <c r="O832" s="386">
        <v>86.657600000000002</v>
      </c>
      <c r="P832" s="386" t="s">
        <v>35</v>
      </c>
    </row>
    <row r="833" spans="1:16" ht="15" x14ac:dyDescent="0.25">
      <c r="A833" s="389" t="s">
        <v>1548</v>
      </c>
      <c r="B833" s="390"/>
      <c r="C833" s="386"/>
      <c r="D833" s="390"/>
      <c r="E833" s="390"/>
      <c r="F833" s="386">
        <v>80.978099999999998</v>
      </c>
      <c r="G833" s="391">
        <v>78.466399999999993</v>
      </c>
      <c r="H833" s="391">
        <v>85.940399999999997</v>
      </c>
      <c r="I833" s="391">
        <v>83.273099999999999</v>
      </c>
      <c r="J833" s="391">
        <v>85.8035</v>
      </c>
      <c r="K833" s="391">
        <v>82.520099999999999</v>
      </c>
      <c r="L833" s="391">
        <v>83.862399999999994</v>
      </c>
      <c r="M833" s="391">
        <v>83.516499999999994</v>
      </c>
      <c r="N833" s="391">
        <v>73.712500000000006</v>
      </c>
      <c r="O833" s="386">
        <v>83.451300000000003</v>
      </c>
      <c r="P833" s="386" t="s">
        <v>35</v>
      </c>
    </row>
    <row r="834" spans="1:16" ht="15" x14ac:dyDescent="0.25">
      <c r="A834" s="389" t="s">
        <v>1549</v>
      </c>
      <c r="B834" s="390"/>
      <c r="C834" s="386"/>
      <c r="D834" s="390"/>
      <c r="E834" s="390"/>
      <c r="F834" s="386">
        <v>90.660499999999999</v>
      </c>
      <c r="G834" s="391">
        <v>89.045900000000003</v>
      </c>
      <c r="H834" s="391">
        <v>88.589200000000005</v>
      </c>
      <c r="I834" s="391">
        <v>88.286699999999996</v>
      </c>
      <c r="J834" s="391">
        <v>85.025099999999995</v>
      </c>
      <c r="K834" s="391">
        <v>84.678399999999996</v>
      </c>
      <c r="L834" s="391">
        <v>90.937100000000001</v>
      </c>
      <c r="M834" s="391">
        <v>89.342200000000005</v>
      </c>
      <c r="N834" s="391">
        <v>80.651600000000002</v>
      </c>
      <c r="O834" s="386">
        <v>82.068100000000001</v>
      </c>
      <c r="P834" s="386" t="s">
        <v>35</v>
      </c>
    </row>
    <row r="835" spans="1:16" ht="15" x14ac:dyDescent="0.25">
      <c r="A835" s="389" t="s">
        <v>1550</v>
      </c>
      <c r="B835" s="390"/>
      <c r="C835" s="386"/>
      <c r="D835" s="390"/>
      <c r="E835" s="390"/>
      <c r="F835" s="386">
        <v>90.785200000000003</v>
      </c>
      <c r="G835" s="391">
        <v>89.114500000000007</v>
      </c>
      <c r="H835" s="391">
        <v>88.568899999999999</v>
      </c>
      <c r="I835" s="391">
        <v>88.268900000000002</v>
      </c>
      <c r="J835" s="391">
        <v>84.593800000000002</v>
      </c>
      <c r="K835" s="391">
        <v>84.340999999999994</v>
      </c>
      <c r="L835" s="391">
        <v>90.628</v>
      </c>
      <c r="M835" s="391">
        <v>89.004300000000001</v>
      </c>
      <c r="N835" s="391">
        <v>79.712400000000002</v>
      </c>
      <c r="O835" s="386">
        <v>81.296499999999995</v>
      </c>
      <c r="P835" s="386" t="s">
        <v>35</v>
      </c>
    </row>
    <row r="836" spans="1:16" ht="15" x14ac:dyDescent="0.25">
      <c r="A836" s="389" t="s">
        <v>1551</v>
      </c>
      <c r="B836" s="390"/>
      <c r="C836" s="386"/>
      <c r="D836" s="390"/>
      <c r="E836" s="390"/>
      <c r="F836" s="386">
        <v>76.903700000000001</v>
      </c>
      <c r="G836" s="391">
        <v>80.781000000000006</v>
      </c>
      <c r="H836" s="391">
        <v>90.832599999999999</v>
      </c>
      <c r="I836" s="391">
        <v>90.305499999999995</v>
      </c>
      <c r="J836" s="391">
        <v>92.801199999999994</v>
      </c>
      <c r="K836" s="391">
        <v>91.290999999999997</v>
      </c>
      <c r="L836" s="391">
        <v>96.532399999999996</v>
      </c>
      <c r="M836" s="391">
        <v>95.4756</v>
      </c>
      <c r="N836" s="391">
        <v>93.063800000000001</v>
      </c>
      <c r="O836" s="386">
        <v>93.155900000000003</v>
      </c>
      <c r="P836" s="386" t="s">
        <v>35</v>
      </c>
    </row>
    <row r="837" spans="1:16" ht="15" x14ac:dyDescent="0.25">
      <c r="A837" s="389" t="s">
        <v>1552</v>
      </c>
      <c r="B837" s="390"/>
      <c r="C837" s="386"/>
      <c r="D837" s="390"/>
      <c r="E837" s="390"/>
      <c r="F837" s="386">
        <v>89.438999999999993</v>
      </c>
      <c r="G837" s="391">
        <v>90.572400000000002</v>
      </c>
      <c r="H837" s="391">
        <v>89.251800000000003</v>
      </c>
      <c r="I837" s="391">
        <v>92.732299999999995</v>
      </c>
      <c r="J837" s="391">
        <v>91.340299999999999</v>
      </c>
      <c r="K837" s="391">
        <v>93.728399999999993</v>
      </c>
      <c r="L837" s="391">
        <v>96.265799999999999</v>
      </c>
      <c r="M837" s="391">
        <v>94.035600000000002</v>
      </c>
      <c r="N837" s="391">
        <v>86.853300000000004</v>
      </c>
      <c r="O837" s="386">
        <v>89.602599999999995</v>
      </c>
      <c r="P837" s="386" t="s">
        <v>35</v>
      </c>
    </row>
    <row r="838" spans="1:16" ht="15" x14ac:dyDescent="0.25">
      <c r="A838" s="389" t="s">
        <v>1553</v>
      </c>
      <c r="B838" s="390"/>
      <c r="C838" s="386"/>
      <c r="D838" s="390"/>
      <c r="E838" s="390"/>
      <c r="F838" s="386">
        <v>89.998800000000003</v>
      </c>
      <c r="G838" s="391">
        <v>91.243200000000002</v>
      </c>
      <c r="H838" s="391">
        <v>89.492800000000003</v>
      </c>
      <c r="I838" s="391">
        <v>93.362399999999994</v>
      </c>
      <c r="J838" s="391">
        <v>91.675399999999996</v>
      </c>
      <c r="K838" s="391">
        <v>94.447699999999998</v>
      </c>
      <c r="L838" s="391">
        <v>96.938900000000004</v>
      </c>
      <c r="M838" s="391">
        <v>94.500600000000006</v>
      </c>
      <c r="N838" s="391">
        <v>87.564999999999998</v>
      </c>
      <c r="O838" s="386">
        <v>89.881600000000006</v>
      </c>
      <c r="P838" s="386" t="s">
        <v>35</v>
      </c>
    </row>
    <row r="839" spans="1:16" ht="15" x14ac:dyDescent="0.25">
      <c r="A839" s="389" t="s">
        <v>1554</v>
      </c>
      <c r="B839" s="390"/>
      <c r="C839" s="386"/>
      <c r="D839" s="390"/>
      <c r="E839" s="390"/>
      <c r="F839" s="386">
        <v>81.335800000000006</v>
      </c>
      <c r="G839" s="391">
        <v>80.855599999999995</v>
      </c>
      <c r="H839" s="391">
        <v>86.213800000000006</v>
      </c>
      <c r="I839" s="391">
        <v>83.933899999999994</v>
      </c>
      <c r="J839" s="391">
        <v>86.835999999999999</v>
      </c>
      <c r="K839" s="391">
        <v>83.4255</v>
      </c>
      <c r="L839" s="391">
        <v>84.332599999999999</v>
      </c>
      <c r="M839" s="391">
        <v>84.785700000000006</v>
      </c>
      <c r="N839" s="391">
        <v>72.307400000000001</v>
      </c>
      <c r="O839" s="386">
        <v>84.211600000000004</v>
      </c>
      <c r="P839" s="386" t="s">
        <v>35</v>
      </c>
    </row>
    <row r="840" spans="1:16" ht="15" x14ac:dyDescent="0.25">
      <c r="A840" s="389" t="s">
        <v>1555</v>
      </c>
      <c r="B840" s="390"/>
      <c r="C840" s="386"/>
      <c r="D840" s="390"/>
      <c r="E840" s="390"/>
      <c r="F840" s="386">
        <v>86.267700000000005</v>
      </c>
      <c r="G840" s="391">
        <v>77.572599999999994</v>
      </c>
      <c r="H840" s="391">
        <v>80.216399999999993</v>
      </c>
      <c r="I840" s="391">
        <v>80.680700000000002</v>
      </c>
      <c r="J840" s="391">
        <v>76.331900000000005</v>
      </c>
      <c r="K840" s="391">
        <v>82.303899999999999</v>
      </c>
      <c r="L840" s="391">
        <v>86.982500000000002</v>
      </c>
      <c r="M840" s="391">
        <v>82.341700000000003</v>
      </c>
      <c r="N840" s="391">
        <v>74.256900000000002</v>
      </c>
      <c r="O840" s="386">
        <v>76.635599999999997</v>
      </c>
      <c r="P840" s="386" t="s">
        <v>35</v>
      </c>
    </row>
    <row r="841" spans="1:16" ht="15" x14ac:dyDescent="0.25">
      <c r="A841" s="389" t="s">
        <v>1556</v>
      </c>
      <c r="B841" s="390"/>
      <c r="C841" s="386"/>
      <c r="D841" s="390"/>
      <c r="E841" s="390"/>
      <c r="F841" s="386">
        <v>86.443700000000007</v>
      </c>
      <c r="G841" s="391">
        <v>77.787000000000006</v>
      </c>
      <c r="H841" s="391">
        <v>80.154700000000005</v>
      </c>
      <c r="I841" s="391">
        <v>80.72</v>
      </c>
      <c r="J841" s="391">
        <v>76.371200000000002</v>
      </c>
      <c r="K841" s="391">
        <v>82.575699999999998</v>
      </c>
      <c r="L841" s="391">
        <v>87.236999999999995</v>
      </c>
      <c r="M841" s="391">
        <v>82.640699999999995</v>
      </c>
      <c r="N841" s="391">
        <v>74.417199999999994</v>
      </c>
      <c r="O841" s="386">
        <v>76.875799999999998</v>
      </c>
      <c r="P841" s="386" t="s">
        <v>35</v>
      </c>
    </row>
    <row r="842" spans="1:16" ht="15" x14ac:dyDescent="0.25">
      <c r="A842" s="389" t="s">
        <v>1557</v>
      </c>
      <c r="B842" s="390"/>
      <c r="C842" s="386"/>
      <c r="D842" s="390"/>
      <c r="E842" s="390"/>
      <c r="F842" s="386">
        <v>72.105699999999999</v>
      </c>
      <c r="G842" s="391">
        <v>59.166800000000002</v>
      </c>
      <c r="H842" s="391">
        <v>85.129199999999997</v>
      </c>
      <c r="I842" s="391">
        <v>77.536199999999994</v>
      </c>
      <c r="J842" s="391">
        <v>73.305099999999996</v>
      </c>
      <c r="K842" s="391">
        <v>62.069800000000001</v>
      </c>
      <c r="L842" s="391">
        <v>67.686800000000005</v>
      </c>
      <c r="M842" s="391">
        <v>58.440399999999997</v>
      </c>
      <c r="N842" s="391">
        <v>61.545999999999999</v>
      </c>
      <c r="O842" s="386">
        <v>58.784100000000002</v>
      </c>
      <c r="P842" s="386" t="s">
        <v>35</v>
      </c>
    </row>
    <row r="843" spans="1:16" ht="15" x14ac:dyDescent="0.25">
      <c r="A843" s="389" t="s">
        <v>1558</v>
      </c>
      <c r="B843" s="390"/>
      <c r="C843" s="386"/>
      <c r="D843" s="390"/>
      <c r="E843" s="390"/>
      <c r="F843" s="386">
        <v>88.734999999999999</v>
      </c>
      <c r="G843" s="391">
        <v>77.186899999999994</v>
      </c>
      <c r="H843" s="391">
        <v>81.112700000000004</v>
      </c>
      <c r="I843" s="391">
        <v>73.972399999999993</v>
      </c>
      <c r="J843" s="391">
        <v>76.825900000000004</v>
      </c>
      <c r="K843" s="391">
        <v>75.56</v>
      </c>
      <c r="L843" s="391">
        <v>76.038300000000007</v>
      </c>
      <c r="M843" s="391">
        <v>79.379099999999994</v>
      </c>
      <c r="N843" s="391">
        <v>76.197400000000002</v>
      </c>
      <c r="O843" s="386">
        <v>76.388999999999996</v>
      </c>
      <c r="P843" s="386" t="s">
        <v>35</v>
      </c>
    </row>
    <row r="844" spans="1:16" ht="15" x14ac:dyDescent="0.25">
      <c r="A844" s="389" t="s">
        <v>1559</v>
      </c>
      <c r="B844" s="390"/>
      <c r="C844" s="386"/>
      <c r="D844" s="390"/>
      <c r="E844" s="390"/>
      <c r="F844" s="386">
        <v>89.377700000000004</v>
      </c>
      <c r="G844" s="391">
        <v>78.5852</v>
      </c>
      <c r="H844" s="391">
        <v>80.877200000000002</v>
      </c>
      <c r="I844" s="391">
        <v>73.314999999999998</v>
      </c>
      <c r="J844" s="391">
        <v>76.917500000000004</v>
      </c>
      <c r="K844" s="391">
        <v>75.172700000000006</v>
      </c>
      <c r="L844" s="391">
        <v>76.02</v>
      </c>
      <c r="M844" s="391">
        <v>80.061899999999994</v>
      </c>
      <c r="N844" s="391">
        <v>76.849900000000005</v>
      </c>
      <c r="O844" s="386">
        <v>76.136499999999998</v>
      </c>
      <c r="P844" s="386" t="s">
        <v>35</v>
      </c>
    </row>
    <row r="845" spans="1:16" ht="15" x14ac:dyDescent="0.25">
      <c r="A845" s="389" t="s">
        <v>1560</v>
      </c>
      <c r="B845" s="390"/>
      <c r="C845" s="386"/>
      <c r="D845" s="390"/>
      <c r="E845" s="390"/>
      <c r="F845" s="386">
        <v>83.705399999999997</v>
      </c>
      <c r="G845" s="391">
        <v>66.042699999999996</v>
      </c>
      <c r="H845" s="391">
        <v>82.932199999999995</v>
      </c>
      <c r="I845" s="391">
        <v>79.193899999999999</v>
      </c>
      <c r="J845" s="391">
        <v>76.119600000000005</v>
      </c>
      <c r="K845" s="391">
        <v>78.595200000000006</v>
      </c>
      <c r="L845" s="391">
        <v>76.189099999999996</v>
      </c>
      <c r="M845" s="391">
        <v>73.671400000000006</v>
      </c>
      <c r="N845" s="391">
        <v>70.691199999999995</v>
      </c>
      <c r="O845" s="386">
        <v>78.571299999999994</v>
      </c>
      <c r="P845" s="386" t="s">
        <v>35</v>
      </c>
    </row>
    <row r="846" spans="1:16" ht="15" x14ac:dyDescent="0.25">
      <c r="A846" s="389" t="s">
        <v>1561</v>
      </c>
      <c r="B846" s="390"/>
      <c r="C846" s="386"/>
      <c r="D846" s="390"/>
      <c r="E846" s="390"/>
      <c r="F846" s="386">
        <v>85.667400000000001</v>
      </c>
      <c r="G846" s="391">
        <v>75.188999999999993</v>
      </c>
      <c r="H846" s="391">
        <v>72.399500000000003</v>
      </c>
      <c r="I846" s="391">
        <v>71.503799999999998</v>
      </c>
      <c r="J846" s="391">
        <v>64.809600000000003</v>
      </c>
      <c r="K846" s="391">
        <v>76.966499999999996</v>
      </c>
      <c r="L846" s="391">
        <v>79.907200000000003</v>
      </c>
      <c r="M846" s="391">
        <v>79.491600000000005</v>
      </c>
      <c r="N846" s="391">
        <v>77.111099999999993</v>
      </c>
      <c r="O846" s="386">
        <v>71.538899999999998</v>
      </c>
      <c r="P846" s="386" t="s">
        <v>35</v>
      </c>
    </row>
    <row r="847" spans="1:16" ht="15" x14ac:dyDescent="0.25">
      <c r="A847" s="389" t="s">
        <v>1562</v>
      </c>
      <c r="B847" s="390"/>
      <c r="C847" s="386"/>
      <c r="D847" s="390"/>
      <c r="E847" s="390"/>
      <c r="F847" s="386">
        <v>86.227699999999999</v>
      </c>
      <c r="G847" s="391">
        <v>75.382999999999996</v>
      </c>
      <c r="H847" s="391">
        <v>72.661000000000001</v>
      </c>
      <c r="I847" s="391">
        <v>71.808599999999998</v>
      </c>
      <c r="J847" s="391">
        <v>65.098299999999995</v>
      </c>
      <c r="K847" s="391">
        <v>77.143100000000004</v>
      </c>
      <c r="L847" s="391">
        <v>79.866900000000001</v>
      </c>
      <c r="M847" s="391">
        <v>79.459000000000003</v>
      </c>
      <c r="N847" s="391">
        <v>77.1297</v>
      </c>
      <c r="O847" s="386">
        <v>71.937200000000004</v>
      </c>
      <c r="P847" s="386" t="s">
        <v>35</v>
      </c>
    </row>
    <row r="848" spans="1:16" ht="15" x14ac:dyDescent="0.25">
      <c r="A848" s="389" t="s">
        <v>1563</v>
      </c>
      <c r="B848" s="390"/>
      <c r="C848" s="386"/>
      <c r="D848" s="390"/>
      <c r="E848" s="390"/>
      <c r="F848" s="386">
        <v>70.450999999999993</v>
      </c>
      <c r="G848" s="391">
        <v>70.218500000000006</v>
      </c>
      <c r="H848" s="391">
        <v>65.735699999999994</v>
      </c>
      <c r="I848" s="391">
        <v>63.575800000000001</v>
      </c>
      <c r="J848" s="391">
        <v>57.262300000000003</v>
      </c>
      <c r="K848" s="391">
        <v>72.319199999999995</v>
      </c>
      <c r="L848" s="391">
        <v>80.973500000000001</v>
      </c>
      <c r="M848" s="391">
        <v>80.343400000000003</v>
      </c>
      <c r="N848" s="391">
        <v>76.549700000000001</v>
      </c>
      <c r="O848" s="386">
        <v>59.024900000000002</v>
      </c>
      <c r="P848" s="386" t="s">
        <v>35</v>
      </c>
    </row>
    <row r="849" spans="1:16" ht="15" x14ac:dyDescent="0.25">
      <c r="A849" s="389" t="s">
        <v>1564</v>
      </c>
      <c r="B849" s="390"/>
      <c r="C849" s="386"/>
      <c r="D849" s="390"/>
      <c r="E849" s="390"/>
      <c r="F849" s="386">
        <v>89.323999999999998</v>
      </c>
      <c r="G849" s="391">
        <v>76.845200000000006</v>
      </c>
      <c r="H849" s="391">
        <v>79.823400000000007</v>
      </c>
      <c r="I849" s="391">
        <v>74.054299999999998</v>
      </c>
      <c r="J849" s="391">
        <v>66.893799999999999</v>
      </c>
      <c r="K849" s="391">
        <v>80.240799999999993</v>
      </c>
      <c r="L849" s="391">
        <v>83.522199999999998</v>
      </c>
      <c r="M849" s="391">
        <v>81.534000000000006</v>
      </c>
      <c r="N849" s="391">
        <v>77.367500000000007</v>
      </c>
      <c r="O849" s="386">
        <v>72.415599999999998</v>
      </c>
      <c r="P849" s="386" t="s">
        <v>35</v>
      </c>
    </row>
    <row r="850" spans="1:16" ht="15" x14ac:dyDescent="0.25">
      <c r="A850" s="389" t="s">
        <v>1565</v>
      </c>
      <c r="B850" s="390"/>
      <c r="C850" s="386"/>
      <c r="D850" s="390"/>
      <c r="E850" s="390"/>
      <c r="F850" s="386">
        <v>89.415800000000004</v>
      </c>
      <c r="G850" s="391">
        <v>76.981200000000001</v>
      </c>
      <c r="H850" s="391">
        <v>79.887</v>
      </c>
      <c r="I850" s="391">
        <v>74.191900000000004</v>
      </c>
      <c r="J850" s="391">
        <v>66.950500000000005</v>
      </c>
      <c r="K850" s="391">
        <v>80.219399999999993</v>
      </c>
      <c r="L850" s="391">
        <v>83.546800000000005</v>
      </c>
      <c r="M850" s="391">
        <v>81.515299999999996</v>
      </c>
      <c r="N850" s="391">
        <v>77.311499999999995</v>
      </c>
      <c r="O850" s="386">
        <v>72.313199999999995</v>
      </c>
      <c r="P850" s="386" t="s">
        <v>35</v>
      </c>
    </row>
    <row r="851" spans="1:16" ht="15" x14ac:dyDescent="0.25">
      <c r="A851" s="389" t="s">
        <v>1566</v>
      </c>
      <c r="B851" s="390"/>
      <c r="C851" s="386"/>
      <c r="D851" s="390"/>
      <c r="E851" s="390"/>
      <c r="F851" s="386">
        <v>80.178299999999993</v>
      </c>
      <c r="G851" s="391">
        <v>63.430700000000002</v>
      </c>
      <c r="H851" s="391">
        <v>73.625799999999998</v>
      </c>
      <c r="I851" s="391">
        <v>60.651800000000001</v>
      </c>
      <c r="J851" s="391">
        <v>61.363700000000001</v>
      </c>
      <c r="K851" s="391">
        <v>82.309799999999996</v>
      </c>
      <c r="L851" s="391">
        <v>81.140799999999999</v>
      </c>
      <c r="M851" s="391">
        <v>83.316500000000005</v>
      </c>
      <c r="N851" s="391">
        <v>82.6584</v>
      </c>
      <c r="O851" s="386">
        <v>82.413200000000003</v>
      </c>
      <c r="P851" s="386" t="s">
        <v>35</v>
      </c>
    </row>
    <row r="852" spans="1:16" ht="15" x14ac:dyDescent="0.25">
      <c r="A852" s="389" t="s">
        <v>1567</v>
      </c>
      <c r="B852" s="390"/>
      <c r="C852" s="386"/>
      <c r="D852" s="390"/>
      <c r="E852" s="390"/>
      <c r="F852" s="386">
        <v>82.911500000000004</v>
      </c>
      <c r="G852" s="391">
        <v>73.610200000000006</v>
      </c>
      <c r="H852" s="391">
        <v>72.506799999999998</v>
      </c>
      <c r="I852" s="391">
        <v>73.441199999999995</v>
      </c>
      <c r="J852" s="391">
        <v>67.450599999999994</v>
      </c>
      <c r="K852" s="391">
        <v>79.971999999999994</v>
      </c>
      <c r="L852" s="391">
        <v>83.578299999999999</v>
      </c>
      <c r="M852" s="391">
        <v>81.7179</v>
      </c>
      <c r="N852" s="391">
        <v>80.330799999999996</v>
      </c>
      <c r="O852" s="386">
        <v>72.438599999999994</v>
      </c>
      <c r="P852" s="386" t="s">
        <v>35</v>
      </c>
    </row>
    <row r="853" spans="1:16" ht="15" x14ac:dyDescent="0.25">
      <c r="A853" s="389" t="s">
        <v>1568</v>
      </c>
      <c r="B853" s="390"/>
      <c r="C853" s="386"/>
      <c r="D853" s="390"/>
      <c r="E853" s="390"/>
      <c r="F853" s="386">
        <v>82.897900000000007</v>
      </c>
      <c r="G853" s="391">
        <v>73.585999999999999</v>
      </c>
      <c r="H853" s="391">
        <v>72.423100000000005</v>
      </c>
      <c r="I853" s="391">
        <v>73.364999999999995</v>
      </c>
      <c r="J853" s="391">
        <v>67.422700000000006</v>
      </c>
      <c r="K853" s="391">
        <v>79.948800000000006</v>
      </c>
      <c r="L853" s="391">
        <v>83.552899999999994</v>
      </c>
      <c r="M853" s="391">
        <v>81.729200000000006</v>
      </c>
      <c r="N853" s="391">
        <v>80.302099999999996</v>
      </c>
      <c r="O853" s="386">
        <v>72.416499999999999</v>
      </c>
      <c r="P853" s="386" t="s">
        <v>35</v>
      </c>
    </row>
    <row r="854" spans="1:16" ht="15" x14ac:dyDescent="0.25">
      <c r="A854" s="389" t="s">
        <v>1569</v>
      </c>
      <c r="B854" s="390"/>
      <c r="C854" s="386"/>
      <c r="D854" s="390"/>
      <c r="E854" s="390"/>
      <c r="F854" s="386">
        <v>86.790999999999997</v>
      </c>
      <c r="G854" s="391">
        <v>80.180400000000006</v>
      </c>
      <c r="H854" s="391">
        <v>96.070499999999996</v>
      </c>
      <c r="I854" s="391">
        <v>93.337199999999996</v>
      </c>
      <c r="J854" s="391">
        <v>75.001400000000004</v>
      </c>
      <c r="K854" s="391">
        <v>86.596999999999994</v>
      </c>
      <c r="L854" s="391">
        <v>90.803100000000001</v>
      </c>
      <c r="M854" s="391">
        <v>78.712000000000003</v>
      </c>
      <c r="N854" s="391">
        <v>87.153499999999994</v>
      </c>
      <c r="O854" s="386">
        <v>78.37</v>
      </c>
      <c r="P854" s="386" t="s">
        <v>35</v>
      </c>
    </row>
    <row r="855" spans="1:16" ht="15" x14ac:dyDescent="0.25">
      <c r="A855" s="389" t="s">
        <v>1570</v>
      </c>
      <c r="B855" s="390"/>
      <c r="C855" s="386"/>
      <c r="D855" s="390"/>
      <c r="E855" s="390"/>
      <c r="F855" s="386">
        <v>85.184399999999997</v>
      </c>
      <c r="G855" s="391">
        <v>75.091200000000001</v>
      </c>
      <c r="H855" s="391">
        <v>69.434700000000007</v>
      </c>
      <c r="I855" s="391">
        <v>69.763000000000005</v>
      </c>
      <c r="J855" s="391">
        <v>63.011600000000001</v>
      </c>
      <c r="K855" s="391">
        <v>74.586299999999994</v>
      </c>
      <c r="L855" s="391">
        <v>77.148600000000002</v>
      </c>
      <c r="M855" s="391">
        <v>77.828500000000005</v>
      </c>
      <c r="N855" s="391">
        <v>75.777299999999997</v>
      </c>
      <c r="O855" s="386">
        <v>70.753</v>
      </c>
      <c r="P855" s="386" t="s">
        <v>35</v>
      </c>
    </row>
    <row r="856" spans="1:16" ht="15" x14ac:dyDescent="0.25">
      <c r="A856" s="389" t="s">
        <v>1571</v>
      </c>
      <c r="B856" s="390"/>
      <c r="C856" s="386"/>
      <c r="D856" s="390"/>
      <c r="E856" s="390"/>
      <c r="F856" s="386">
        <v>86.140199999999993</v>
      </c>
      <c r="G856" s="391">
        <v>75.392700000000005</v>
      </c>
      <c r="H856" s="391">
        <v>69.7453</v>
      </c>
      <c r="I856" s="391">
        <v>70.188500000000005</v>
      </c>
      <c r="J856" s="391">
        <v>63.4191</v>
      </c>
      <c r="K856" s="391">
        <v>74.790300000000002</v>
      </c>
      <c r="L856" s="391">
        <v>76.924099999999996</v>
      </c>
      <c r="M856" s="391">
        <v>77.680000000000007</v>
      </c>
      <c r="N856" s="391">
        <v>75.784000000000006</v>
      </c>
      <c r="O856" s="386">
        <v>71.546700000000001</v>
      </c>
      <c r="P856" s="386" t="s">
        <v>35</v>
      </c>
    </row>
    <row r="857" spans="1:16" ht="15" x14ac:dyDescent="0.25">
      <c r="A857" s="389" t="s">
        <v>1572</v>
      </c>
      <c r="B857" s="390"/>
      <c r="C857" s="386"/>
      <c r="D857" s="390"/>
      <c r="E857" s="390"/>
      <c r="F857" s="386">
        <v>69.4178</v>
      </c>
      <c r="G857" s="391">
        <v>70.453800000000001</v>
      </c>
      <c r="H857" s="391">
        <v>64.602400000000003</v>
      </c>
      <c r="I857" s="391">
        <v>63.093899999999998</v>
      </c>
      <c r="J857" s="391">
        <v>56.5852</v>
      </c>
      <c r="K857" s="391">
        <v>71.332999999999998</v>
      </c>
      <c r="L857" s="391">
        <v>80.751999999999995</v>
      </c>
      <c r="M857" s="391">
        <v>80.1584</v>
      </c>
      <c r="N857" s="391">
        <v>75.656099999999995</v>
      </c>
      <c r="O857" s="386">
        <v>56.184100000000001</v>
      </c>
      <c r="P857" s="386" t="s">
        <v>35</v>
      </c>
    </row>
    <row r="858" spans="1:16" ht="15" x14ac:dyDescent="0.25">
      <c r="A858" s="389" t="s">
        <v>1573</v>
      </c>
      <c r="B858" s="390"/>
      <c r="C858" s="386"/>
      <c r="D858" s="390"/>
      <c r="E858" s="390"/>
      <c r="F858" s="386">
        <v>90.877399999999994</v>
      </c>
      <c r="G858" s="391">
        <v>88.174499999999995</v>
      </c>
      <c r="H858" s="391">
        <v>88.278700000000001</v>
      </c>
      <c r="I858" s="391">
        <v>89.609899999999996</v>
      </c>
      <c r="J858" s="391">
        <v>88.036100000000005</v>
      </c>
      <c r="K858" s="391">
        <v>91.267399999999995</v>
      </c>
      <c r="L858" s="391">
        <v>90.336200000000005</v>
      </c>
      <c r="M858" s="391">
        <v>88.663700000000006</v>
      </c>
      <c r="N858" s="391">
        <v>85.113799999999998</v>
      </c>
      <c r="O858" s="386">
        <v>86.629099999999994</v>
      </c>
      <c r="P858" s="386" t="s">
        <v>35</v>
      </c>
    </row>
    <row r="859" spans="1:16" ht="15" x14ac:dyDescent="0.25">
      <c r="A859" s="389" t="s">
        <v>1574</v>
      </c>
      <c r="B859" s="390"/>
      <c r="C859" s="386"/>
      <c r="D859" s="390"/>
      <c r="E859" s="390"/>
      <c r="F859" s="386">
        <v>91.029600000000002</v>
      </c>
      <c r="G859" s="391">
        <v>88.087000000000003</v>
      </c>
      <c r="H859" s="391">
        <v>88.262299999999996</v>
      </c>
      <c r="I859" s="391">
        <v>89.856800000000007</v>
      </c>
      <c r="J859" s="391">
        <v>88.280699999999996</v>
      </c>
      <c r="K859" s="391">
        <v>91.427300000000002</v>
      </c>
      <c r="L859" s="391">
        <v>90.541700000000006</v>
      </c>
      <c r="M859" s="391">
        <v>88.8369</v>
      </c>
      <c r="N859" s="391">
        <v>85.278400000000005</v>
      </c>
      <c r="O859" s="386">
        <v>86.613500000000002</v>
      </c>
      <c r="P859" s="386" t="s">
        <v>35</v>
      </c>
    </row>
    <row r="860" spans="1:16" ht="15" x14ac:dyDescent="0.25">
      <c r="A860" s="389" t="s">
        <v>1575</v>
      </c>
      <c r="B860" s="390"/>
      <c r="C860" s="386"/>
      <c r="D860" s="390"/>
      <c r="E860" s="390"/>
      <c r="F860" s="386">
        <v>87.774799999999999</v>
      </c>
      <c r="G860" s="391">
        <v>89.952100000000002</v>
      </c>
      <c r="H860" s="391">
        <v>88.627899999999997</v>
      </c>
      <c r="I860" s="391">
        <v>84.554400000000001</v>
      </c>
      <c r="J860" s="391">
        <v>82.999799999999993</v>
      </c>
      <c r="K860" s="391">
        <v>87.940399999999997</v>
      </c>
      <c r="L860" s="391">
        <v>86.086600000000004</v>
      </c>
      <c r="M860" s="391">
        <v>85.102000000000004</v>
      </c>
      <c r="N860" s="391">
        <v>81.658100000000005</v>
      </c>
      <c r="O860" s="386">
        <v>86.948499999999996</v>
      </c>
      <c r="P860" s="386" t="s">
        <v>35</v>
      </c>
    </row>
    <row r="861" spans="1:16" ht="15" x14ac:dyDescent="0.25">
      <c r="A861" s="389" t="s">
        <v>1576</v>
      </c>
      <c r="B861" s="390"/>
      <c r="C861" s="386"/>
      <c r="D861" s="390"/>
      <c r="E861" s="390"/>
      <c r="F861" s="386">
        <v>91.841999999999999</v>
      </c>
      <c r="G861" s="391">
        <v>87.375100000000003</v>
      </c>
      <c r="H861" s="391">
        <v>88.337900000000005</v>
      </c>
      <c r="I861" s="391">
        <v>89.871300000000005</v>
      </c>
      <c r="J861" s="391">
        <v>86.330699999999993</v>
      </c>
      <c r="K861" s="391">
        <v>91.888300000000001</v>
      </c>
      <c r="L861" s="391">
        <v>91.453100000000006</v>
      </c>
      <c r="M861" s="391">
        <v>92.010599999999997</v>
      </c>
      <c r="N861" s="391">
        <v>90.546899999999994</v>
      </c>
      <c r="O861" s="386">
        <v>89.488399999999999</v>
      </c>
      <c r="P861" s="386" t="s">
        <v>35</v>
      </c>
    </row>
    <row r="862" spans="1:16" ht="15" x14ac:dyDescent="0.25">
      <c r="A862" s="389" t="s">
        <v>1577</v>
      </c>
      <c r="B862" s="390"/>
      <c r="C862" s="386"/>
      <c r="D862" s="390"/>
      <c r="E862" s="390"/>
      <c r="F862" s="386">
        <v>91.857799999999997</v>
      </c>
      <c r="G862" s="391">
        <v>87.388499999999993</v>
      </c>
      <c r="H862" s="391">
        <v>88.4482</v>
      </c>
      <c r="I862" s="391">
        <v>89.954800000000006</v>
      </c>
      <c r="J862" s="391">
        <v>86.442400000000006</v>
      </c>
      <c r="K862" s="391">
        <v>92.035799999999995</v>
      </c>
      <c r="L862" s="391">
        <v>91.620900000000006</v>
      </c>
      <c r="M862" s="391">
        <v>92.2089</v>
      </c>
      <c r="N862" s="391">
        <v>90.697900000000004</v>
      </c>
      <c r="O862" s="386">
        <v>89.627799999999993</v>
      </c>
      <c r="P862" s="386" t="s">
        <v>35</v>
      </c>
    </row>
    <row r="863" spans="1:16" ht="15" x14ac:dyDescent="0.25">
      <c r="A863" s="389" t="s">
        <v>1578</v>
      </c>
      <c r="B863" s="390"/>
      <c r="C863" s="386"/>
      <c r="D863" s="390"/>
      <c r="E863" s="390"/>
      <c r="F863" s="386">
        <v>91.135300000000001</v>
      </c>
      <c r="G863" s="391">
        <v>86.786900000000003</v>
      </c>
      <c r="H863" s="391">
        <v>83.2333</v>
      </c>
      <c r="I863" s="391">
        <v>86.343999999999994</v>
      </c>
      <c r="J863" s="391">
        <v>81.462500000000006</v>
      </c>
      <c r="K863" s="391">
        <v>85.139499999999998</v>
      </c>
      <c r="L863" s="391">
        <v>83.755600000000001</v>
      </c>
      <c r="M863" s="391">
        <v>82.7286</v>
      </c>
      <c r="N863" s="391">
        <v>83.39</v>
      </c>
      <c r="O863" s="386">
        <v>83.272499999999994</v>
      </c>
      <c r="P863" s="386" t="s">
        <v>35</v>
      </c>
    </row>
    <row r="864" spans="1:16" ht="15" x14ac:dyDescent="0.25">
      <c r="A864" s="389" t="s">
        <v>1579</v>
      </c>
      <c r="B864" s="390"/>
      <c r="C864" s="386"/>
      <c r="D864" s="390"/>
      <c r="E864" s="390"/>
      <c r="F864" s="386">
        <v>89.181399999999996</v>
      </c>
      <c r="G864" s="391">
        <v>86.132900000000006</v>
      </c>
      <c r="H864" s="391">
        <v>85.107600000000005</v>
      </c>
      <c r="I864" s="391">
        <v>87.177300000000002</v>
      </c>
      <c r="J864" s="391">
        <v>85.886499999999998</v>
      </c>
      <c r="K864" s="391">
        <v>90.664500000000004</v>
      </c>
      <c r="L864" s="391">
        <v>89.569500000000005</v>
      </c>
      <c r="M864" s="391">
        <v>85.723799999999997</v>
      </c>
      <c r="N864" s="391">
        <v>82.031599999999997</v>
      </c>
      <c r="O864" s="386">
        <v>84.972200000000001</v>
      </c>
      <c r="P864" s="386" t="s">
        <v>35</v>
      </c>
    </row>
    <row r="865" spans="1:16" ht="15" x14ac:dyDescent="0.25">
      <c r="A865" s="389" t="s">
        <v>1580</v>
      </c>
      <c r="B865" s="390"/>
      <c r="C865" s="386"/>
      <c r="D865" s="390"/>
      <c r="E865" s="390"/>
      <c r="F865" s="386">
        <v>89.267099999999999</v>
      </c>
      <c r="G865" s="391">
        <v>85.731499999999997</v>
      </c>
      <c r="H865" s="391">
        <v>84.752200000000002</v>
      </c>
      <c r="I865" s="391">
        <v>87.159099999999995</v>
      </c>
      <c r="J865" s="391">
        <v>85.919799999999995</v>
      </c>
      <c r="K865" s="391">
        <v>90.626999999999995</v>
      </c>
      <c r="L865" s="391">
        <v>89.571200000000005</v>
      </c>
      <c r="M865" s="391">
        <v>85.669399999999996</v>
      </c>
      <c r="N865" s="391">
        <v>81.693399999999997</v>
      </c>
      <c r="O865" s="386">
        <v>84.635099999999994</v>
      </c>
      <c r="P865" s="386" t="s">
        <v>35</v>
      </c>
    </row>
    <row r="866" spans="1:16" ht="15" x14ac:dyDescent="0.25">
      <c r="A866" s="389" t="s">
        <v>1581</v>
      </c>
      <c r="B866" s="390"/>
      <c r="C866" s="386"/>
      <c r="D866" s="390"/>
      <c r="E866" s="390"/>
      <c r="F866" s="386">
        <v>87.760999999999996</v>
      </c>
      <c r="G866" s="391">
        <v>92.888099999999994</v>
      </c>
      <c r="H866" s="391">
        <v>91.5595</v>
      </c>
      <c r="I866" s="391">
        <v>87.500100000000003</v>
      </c>
      <c r="J866" s="391">
        <v>85.304500000000004</v>
      </c>
      <c r="K866" s="391">
        <v>91.309299999999993</v>
      </c>
      <c r="L866" s="391">
        <v>89.541799999999995</v>
      </c>
      <c r="M866" s="391">
        <v>86.616600000000005</v>
      </c>
      <c r="N866" s="391">
        <v>87.747299999999996</v>
      </c>
      <c r="O866" s="386">
        <v>90.583100000000002</v>
      </c>
      <c r="P866" s="386" t="s">
        <v>35</v>
      </c>
    </row>
    <row r="867" spans="1:16" ht="15" x14ac:dyDescent="0.25">
      <c r="A867" s="389" t="s">
        <v>1582</v>
      </c>
      <c r="B867" s="390"/>
      <c r="C867" s="386"/>
      <c r="D867" s="390"/>
      <c r="E867" s="390"/>
      <c r="F867" s="386">
        <v>92.278499999999994</v>
      </c>
      <c r="G867" s="391">
        <v>92.0822</v>
      </c>
      <c r="H867" s="391">
        <v>93.219300000000004</v>
      </c>
      <c r="I867" s="391">
        <v>92.890600000000006</v>
      </c>
      <c r="J867" s="391">
        <v>93.031000000000006</v>
      </c>
      <c r="K867" s="391">
        <v>91.494500000000002</v>
      </c>
      <c r="L867" s="391">
        <v>90.277799999999999</v>
      </c>
      <c r="M867" s="391">
        <v>89.377499999999998</v>
      </c>
      <c r="N867" s="391">
        <v>84.012299999999996</v>
      </c>
      <c r="O867" s="386">
        <v>86.064999999999998</v>
      </c>
      <c r="P867" s="386" t="s">
        <v>35</v>
      </c>
    </row>
    <row r="868" spans="1:16" ht="15" x14ac:dyDescent="0.25">
      <c r="A868" s="389" t="s">
        <v>1583</v>
      </c>
      <c r="B868" s="390"/>
      <c r="C868" s="386"/>
      <c r="D868" s="390"/>
      <c r="E868" s="390"/>
      <c r="F868" s="386">
        <v>92.641800000000003</v>
      </c>
      <c r="G868" s="391">
        <v>92.400800000000004</v>
      </c>
      <c r="H868" s="391">
        <v>93.630099999999999</v>
      </c>
      <c r="I868" s="391">
        <v>93.7029</v>
      </c>
      <c r="J868" s="391">
        <v>93.824700000000007</v>
      </c>
      <c r="K868" s="391">
        <v>91.930800000000005</v>
      </c>
      <c r="L868" s="391">
        <v>90.7714</v>
      </c>
      <c r="M868" s="391">
        <v>89.710400000000007</v>
      </c>
      <c r="N868" s="391">
        <v>84.715999999999994</v>
      </c>
      <c r="O868" s="386">
        <v>86.232600000000005</v>
      </c>
      <c r="P868" s="386" t="s">
        <v>35</v>
      </c>
    </row>
    <row r="869" spans="1:16" ht="15" x14ac:dyDescent="0.25">
      <c r="A869" s="389" t="s">
        <v>1584</v>
      </c>
      <c r="B869" s="390"/>
      <c r="C869" s="386"/>
      <c r="D869" s="390"/>
      <c r="E869" s="390"/>
      <c r="F869" s="386">
        <v>86.460300000000004</v>
      </c>
      <c r="G869" s="391">
        <v>86.986900000000006</v>
      </c>
      <c r="H869" s="391">
        <v>86.561000000000007</v>
      </c>
      <c r="I869" s="391">
        <v>80.044399999999996</v>
      </c>
      <c r="J869" s="391">
        <v>80.445599999999999</v>
      </c>
      <c r="K869" s="391">
        <v>84.4191</v>
      </c>
      <c r="L869" s="391">
        <v>82.096800000000002</v>
      </c>
      <c r="M869" s="391">
        <v>83.853200000000001</v>
      </c>
      <c r="N869" s="391">
        <v>72.123199999999997</v>
      </c>
      <c r="O869" s="386">
        <v>83.312600000000003</v>
      </c>
      <c r="P869" s="386" t="s">
        <v>35</v>
      </c>
    </row>
    <row r="870" spans="1:16" ht="15" x14ac:dyDescent="0.25">
      <c r="A870" s="389" t="s">
        <v>1585</v>
      </c>
      <c r="B870" s="390"/>
      <c r="C870" s="386"/>
      <c r="D870" s="390"/>
      <c r="E870" s="390"/>
      <c r="F870" s="386">
        <v>88.027799999999999</v>
      </c>
      <c r="G870" s="391">
        <v>87.335800000000006</v>
      </c>
      <c r="H870" s="391">
        <v>85.987700000000004</v>
      </c>
      <c r="I870" s="391">
        <v>87.547399999999996</v>
      </c>
      <c r="J870" s="391">
        <v>80.255700000000004</v>
      </c>
      <c r="K870" s="391">
        <v>90.558599999999998</v>
      </c>
      <c r="L870" s="391">
        <v>87.761700000000005</v>
      </c>
      <c r="M870" s="391">
        <v>85.902000000000001</v>
      </c>
      <c r="N870" s="391">
        <v>85.700500000000005</v>
      </c>
      <c r="O870" s="386">
        <v>89.676699999999997</v>
      </c>
      <c r="P870" s="386" t="s">
        <v>35</v>
      </c>
    </row>
    <row r="871" spans="1:16" ht="15" x14ac:dyDescent="0.25">
      <c r="A871" s="389" t="s">
        <v>1586</v>
      </c>
      <c r="B871" s="390"/>
      <c r="C871" s="386"/>
      <c r="D871" s="390"/>
      <c r="E871" s="390"/>
      <c r="F871" s="386">
        <v>88.302899999999994</v>
      </c>
      <c r="G871" s="391">
        <v>87.606099999999998</v>
      </c>
      <c r="H871" s="391">
        <v>86.133799999999994</v>
      </c>
      <c r="I871" s="391">
        <v>87.860500000000002</v>
      </c>
      <c r="J871" s="391">
        <v>80.2136</v>
      </c>
      <c r="K871" s="391">
        <v>90.828599999999994</v>
      </c>
      <c r="L871" s="391">
        <v>88.173500000000004</v>
      </c>
      <c r="M871" s="391">
        <v>86.109899999999996</v>
      </c>
      <c r="N871" s="391">
        <v>86.156400000000005</v>
      </c>
      <c r="O871" s="386">
        <v>89.9953</v>
      </c>
      <c r="P871" s="386" t="s">
        <v>35</v>
      </c>
    </row>
    <row r="872" spans="1:16" ht="15" x14ac:dyDescent="0.25">
      <c r="A872" s="389" t="s">
        <v>1587</v>
      </c>
      <c r="B872" s="390"/>
      <c r="C872" s="386"/>
      <c r="D872" s="390"/>
      <c r="E872" s="390"/>
      <c r="F872" s="386">
        <v>82.146100000000004</v>
      </c>
      <c r="G872" s="391">
        <v>81.283900000000003</v>
      </c>
      <c r="H872" s="391">
        <v>82.891099999999994</v>
      </c>
      <c r="I872" s="391">
        <v>80.720699999999994</v>
      </c>
      <c r="J872" s="391">
        <v>81.174000000000007</v>
      </c>
      <c r="K872" s="391">
        <v>84.642600000000002</v>
      </c>
      <c r="L872" s="391">
        <v>77.624700000000004</v>
      </c>
      <c r="M872" s="391">
        <v>79.7851</v>
      </c>
      <c r="N872" s="391">
        <v>72.231999999999999</v>
      </c>
      <c r="O872" s="386">
        <v>78.993700000000004</v>
      </c>
      <c r="P872" s="386" t="s">
        <v>35</v>
      </c>
    </row>
    <row r="873" spans="1:16" ht="15" x14ac:dyDescent="0.25">
      <c r="A873" s="389" t="s">
        <v>1588</v>
      </c>
      <c r="B873" s="390"/>
      <c r="C873" s="386"/>
      <c r="D873" s="390"/>
      <c r="E873" s="390"/>
      <c r="F873" s="386">
        <v>95.342600000000004</v>
      </c>
      <c r="G873" s="391">
        <v>94.010199999999998</v>
      </c>
      <c r="H873" s="391">
        <v>93.789199999999994</v>
      </c>
      <c r="I873" s="391">
        <v>92.475499999999997</v>
      </c>
      <c r="J873" s="391">
        <v>85.682699999999997</v>
      </c>
      <c r="K873" s="391">
        <v>92.319299999999998</v>
      </c>
      <c r="L873" s="391">
        <v>93.345500000000001</v>
      </c>
      <c r="M873" s="391">
        <v>91.018699999999995</v>
      </c>
      <c r="N873" s="391">
        <v>92.466700000000003</v>
      </c>
      <c r="O873" s="386">
        <v>89.138599999999997</v>
      </c>
      <c r="P873" s="386" t="s">
        <v>35</v>
      </c>
    </row>
    <row r="874" spans="1:16" ht="15" x14ac:dyDescent="0.25">
      <c r="A874" s="389" t="s">
        <v>1589</v>
      </c>
      <c r="B874" s="390"/>
      <c r="C874" s="386"/>
      <c r="D874" s="390"/>
      <c r="E874" s="390"/>
      <c r="F874" s="386">
        <v>95.342600000000004</v>
      </c>
      <c r="G874" s="391">
        <v>94.010199999999998</v>
      </c>
      <c r="H874" s="391">
        <v>93.789199999999994</v>
      </c>
      <c r="I874" s="391">
        <v>92.475499999999997</v>
      </c>
      <c r="J874" s="391">
        <v>85.682699999999997</v>
      </c>
      <c r="K874" s="391">
        <v>92.319299999999998</v>
      </c>
      <c r="L874" s="391">
        <v>93.345500000000001</v>
      </c>
      <c r="M874" s="391">
        <v>91.018699999999995</v>
      </c>
      <c r="N874" s="391">
        <v>92.466700000000003</v>
      </c>
      <c r="O874" s="386">
        <v>89.138599999999997</v>
      </c>
      <c r="P874" s="386" t="s">
        <v>35</v>
      </c>
    </row>
    <row r="875" spans="1:16" ht="15" x14ac:dyDescent="0.25">
      <c r="A875" s="389" t="s">
        <v>1590</v>
      </c>
      <c r="B875" s="390"/>
      <c r="C875" s="386"/>
      <c r="D875" s="390"/>
      <c r="E875" s="390"/>
      <c r="F875" s="386">
        <v>74.418000000000006</v>
      </c>
      <c r="G875" s="391">
        <v>85.201700000000002</v>
      </c>
      <c r="H875" s="391">
        <v>82.091099999999997</v>
      </c>
      <c r="I875" s="391">
        <v>80.103099999999998</v>
      </c>
      <c r="J875" s="391">
        <v>78.181700000000006</v>
      </c>
      <c r="K875" s="391">
        <v>82.793599999999998</v>
      </c>
      <c r="L875" s="391">
        <v>84.672200000000004</v>
      </c>
      <c r="M875" s="391">
        <v>86.434299999999993</v>
      </c>
      <c r="N875" s="391">
        <v>86.481200000000001</v>
      </c>
      <c r="O875" s="386">
        <v>91.167900000000003</v>
      </c>
      <c r="P875" s="386" t="s">
        <v>35</v>
      </c>
    </row>
    <row r="876" spans="1:16" ht="15" x14ac:dyDescent="0.25">
      <c r="A876" s="389" t="s">
        <v>1591</v>
      </c>
      <c r="B876" s="390"/>
      <c r="C876" s="386"/>
      <c r="D876" s="390"/>
      <c r="E876" s="390"/>
      <c r="F876" s="386">
        <v>72.564700000000002</v>
      </c>
      <c r="G876" s="391">
        <v>85.611000000000004</v>
      </c>
      <c r="H876" s="391">
        <v>81.968599999999995</v>
      </c>
      <c r="I876" s="391">
        <v>80.280699999999996</v>
      </c>
      <c r="J876" s="391">
        <v>77.575999999999993</v>
      </c>
      <c r="K876" s="391">
        <v>82.432000000000002</v>
      </c>
      <c r="L876" s="391">
        <v>85.398399999999995</v>
      </c>
      <c r="M876" s="391">
        <v>86.772900000000007</v>
      </c>
      <c r="N876" s="391">
        <v>87.336600000000004</v>
      </c>
      <c r="O876" s="386">
        <v>91.8459</v>
      </c>
      <c r="P876" s="386" t="s">
        <v>35</v>
      </c>
    </row>
    <row r="877" spans="1:16" ht="15" x14ac:dyDescent="0.25">
      <c r="A877" s="389" t="s">
        <v>1592</v>
      </c>
      <c r="B877" s="390"/>
      <c r="C877" s="386"/>
      <c r="D877" s="390"/>
      <c r="E877" s="390"/>
      <c r="F877" s="386">
        <v>85.768100000000004</v>
      </c>
      <c r="G877" s="391">
        <v>82.587299999999999</v>
      </c>
      <c r="H877" s="391">
        <v>82.813599999999994</v>
      </c>
      <c r="I877" s="391">
        <v>79.024600000000007</v>
      </c>
      <c r="J877" s="391">
        <v>81.978399999999993</v>
      </c>
      <c r="K877" s="391">
        <v>85.059899999999999</v>
      </c>
      <c r="L877" s="391">
        <v>77.271799999999999</v>
      </c>
      <c r="M877" s="391">
        <v>81.178700000000006</v>
      </c>
      <c r="N877" s="391">
        <v>73.074200000000005</v>
      </c>
      <c r="O877" s="386">
        <v>78.551000000000002</v>
      </c>
      <c r="P877" s="386" t="s">
        <v>35</v>
      </c>
    </row>
    <row r="878" spans="1:16" ht="15" x14ac:dyDescent="0.25">
      <c r="A878" s="389" t="s">
        <v>1593</v>
      </c>
      <c r="B878" s="390"/>
      <c r="C878" s="386"/>
      <c r="D878" s="390"/>
      <c r="E878" s="390"/>
      <c r="F878" s="386">
        <v>90.156400000000005</v>
      </c>
      <c r="G878" s="391">
        <v>86.062200000000004</v>
      </c>
      <c r="H878" s="391">
        <v>81.146699999999996</v>
      </c>
      <c r="I878" s="391">
        <v>86.827100000000002</v>
      </c>
      <c r="J878" s="391">
        <v>81.101900000000001</v>
      </c>
      <c r="K878" s="391">
        <v>93.621600000000001</v>
      </c>
      <c r="L878" s="391">
        <v>91.933700000000002</v>
      </c>
      <c r="M878" s="391">
        <v>86.579499999999996</v>
      </c>
      <c r="N878" s="391">
        <v>89.115799999999993</v>
      </c>
      <c r="O878" s="386">
        <v>95.194699999999997</v>
      </c>
      <c r="P878" s="386" t="s">
        <v>35</v>
      </c>
    </row>
    <row r="879" spans="1:16" ht="15" x14ac:dyDescent="0.25">
      <c r="A879" s="389" t="s">
        <v>1594</v>
      </c>
      <c r="B879" s="390"/>
      <c r="C879" s="386"/>
      <c r="D879" s="390"/>
      <c r="E879" s="390"/>
      <c r="F879" s="386">
        <v>90.156400000000005</v>
      </c>
      <c r="G879" s="391">
        <v>86.062200000000004</v>
      </c>
      <c r="H879" s="391">
        <v>81.140699999999995</v>
      </c>
      <c r="I879" s="391">
        <v>86.823999999999998</v>
      </c>
      <c r="J879" s="391">
        <v>81.097099999999998</v>
      </c>
      <c r="K879" s="391">
        <v>93.624700000000004</v>
      </c>
      <c r="L879" s="391">
        <v>91.931100000000001</v>
      </c>
      <c r="M879" s="391">
        <v>86.574299999999994</v>
      </c>
      <c r="N879" s="391">
        <v>89.130600000000001</v>
      </c>
      <c r="O879" s="386">
        <v>95.234200000000001</v>
      </c>
      <c r="P879" s="386" t="s">
        <v>35</v>
      </c>
    </row>
    <row r="880" spans="1:16" ht="15" x14ac:dyDescent="0.25">
      <c r="A880" s="389" t="s">
        <v>1595</v>
      </c>
      <c r="B880" s="390"/>
      <c r="C880" s="386"/>
      <c r="D880" s="390"/>
      <c r="E880" s="390"/>
      <c r="F880" s="386"/>
      <c r="G880" s="391"/>
      <c r="H880" s="391">
        <v>93.1387</v>
      </c>
      <c r="I880" s="391">
        <v>93.444000000000003</v>
      </c>
      <c r="J880" s="391">
        <v>89.569699999999997</v>
      </c>
      <c r="K880" s="391">
        <v>88.427700000000002</v>
      </c>
      <c r="L880" s="391">
        <v>94.740399999999994</v>
      </c>
      <c r="M880" s="391">
        <v>91.137600000000006</v>
      </c>
      <c r="N880" s="391">
        <v>79.706299999999999</v>
      </c>
      <c r="O880" s="386">
        <v>73.676599999999993</v>
      </c>
      <c r="P880" s="386" t="s">
        <v>35</v>
      </c>
    </row>
    <row r="881" spans="1:16" ht="15" x14ac:dyDescent="0.25">
      <c r="A881" s="389" t="s">
        <v>1596</v>
      </c>
      <c r="B881" s="390"/>
      <c r="C881" s="386"/>
      <c r="D881" s="390"/>
      <c r="E881" s="390"/>
      <c r="F881" s="386">
        <v>92.681799999999996</v>
      </c>
      <c r="G881" s="391">
        <v>87.093699999999998</v>
      </c>
      <c r="H881" s="391">
        <v>87.36</v>
      </c>
      <c r="I881" s="391">
        <v>90.254400000000004</v>
      </c>
      <c r="J881" s="391">
        <v>79.776600000000002</v>
      </c>
      <c r="K881" s="391">
        <v>93.255099999999999</v>
      </c>
      <c r="L881" s="391">
        <v>87.998500000000007</v>
      </c>
      <c r="M881" s="391">
        <v>84.183700000000002</v>
      </c>
      <c r="N881" s="391">
        <v>82.5471</v>
      </c>
      <c r="O881" s="386">
        <v>86.472499999999997</v>
      </c>
      <c r="P881" s="386" t="s">
        <v>35</v>
      </c>
    </row>
    <row r="882" spans="1:16" ht="15" x14ac:dyDescent="0.25">
      <c r="A882" s="389" t="s">
        <v>1597</v>
      </c>
      <c r="B882" s="390"/>
      <c r="C882" s="386"/>
      <c r="D882" s="390"/>
      <c r="E882" s="390"/>
      <c r="F882" s="386">
        <v>93.136499999999998</v>
      </c>
      <c r="G882" s="391">
        <v>87.2928</v>
      </c>
      <c r="H882" s="391">
        <v>87.442800000000005</v>
      </c>
      <c r="I882" s="391">
        <v>90.310599999999994</v>
      </c>
      <c r="J882" s="391">
        <v>79.809600000000003</v>
      </c>
      <c r="K882" s="391">
        <v>93.444599999999994</v>
      </c>
      <c r="L882" s="391">
        <v>88.164500000000004</v>
      </c>
      <c r="M882" s="391">
        <v>84.360500000000002</v>
      </c>
      <c r="N882" s="391">
        <v>82.790099999999995</v>
      </c>
      <c r="O882" s="386">
        <v>86.574100000000001</v>
      </c>
      <c r="P882" s="386" t="s">
        <v>35</v>
      </c>
    </row>
    <row r="883" spans="1:16" ht="15" x14ac:dyDescent="0.25">
      <c r="A883" s="389" t="s">
        <v>1598</v>
      </c>
      <c r="B883" s="390"/>
      <c r="C883" s="386"/>
      <c r="D883" s="390"/>
      <c r="E883" s="390"/>
      <c r="F883" s="386">
        <v>67.809799999999996</v>
      </c>
      <c r="G883" s="391">
        <v>76.528400000000005</v>
      </c>
      <c r="H883" s="391">
        <v>83.107799999999997</v>
      </c>
      <c r="I883" s="391">
        <v>87.202799999999996</v>
      </c>
      <c r="J883" s="391">
        <v>77.990600000000001</v>
      </c>
      <c r="K883" s="391">
        <v>82.984399999999994</v>
      </c>
      <c r="L883" s="391">
        <v>78.764799999999994</v>
      </c>
      <c r="M883" s="391">
        <v>74.408799999999999</v>
      </c>
      <c r="N883" s="391">
        <v>68.746700000000004</v>
      </c>
      <c r="O883" s="386">
        <v>80.6601</v>
      </c>
      <c r="P883" s="386" t="s">
        <v>35</v>
      </c>
    </row>
    <row r="884" spans="1:16" ht="15" x14ac:dyDescent="0.25">
      <c r="A884" s="389" t="s">
        <v>1599</v>
      </c>
      <c r="B884" s="390"/>
      <c r="C884" s="386"/>
      <c r="D884" s="390"/>
      <c r="E884" s="390"/>
      <c r="F884" s="386">
        <v>91.221299999999999</v>
      </c>
      <c r="G884" s="391">
        <v>85.504999999999995</v>
      </c>
      <c r="H884" s="391">
        <v>90.558099999999996</v>
      </c>
      <c r="I884" s="391">
        <v>85.780299999999997</v>
      </c>
      <c r="J884" s="391">
        <v>83.411000000000001</v>
      </c>
      <c r="K884" s="391">
        <v>88.985100000000003</v>
      </c>
      <c r="L884" s="391">
        <v>87.273300000000006</v>
      </c>
      <c r="M884" s="391">
        <v>80.928899999999999</v>
      </c>
      <c r="N884" s="391">
        <v>82.0779</v>
      </c>
      <c r="O884" s="386">
        <v>77.784199999999998</v>
      </c>
      <c r="P884" s="386" t="s">
        <v>35</v>
      </c>
    </row>
    <row r="885" spans="1:16" ht="15" x14ac:dyDescent="0.25">
      <c r="A885" s="389" t="s">
        <v>1600</v>
      </c>
      <c r="B885" s="390"/>
      <c r="C885" s="386"/>
      <c r="D885" s="390"/>
      <c r="E885" s="390"/>
      <c r="F885" s="386">
        <v>91.278300000000002</v>
      </c>
      <c r="G885" s="391">
        <v>85.529600000000002</v>
      </c>
      <c r="H885" s="391">
        <v>90.578500000000005</v>
      </c>
      <c r="I885" s="391">
        <v>85.790599999999998</v>
      </c>
      <c r="J885" s="391">
        <v>83.433300000000003</v>
      </c>
      <c r="K885" s="391">
        <v>89.027699999999996</v>
      </c>
      <c r="L885" s="391">
        <v>87.289500000000004</v>
      </c>
      <c r="M885" s="391">
        <v>80.969499999999996</v>
      </c>
      <c r="N885" s="391">
        <v>82.123699999999999</v>
      </c>
      <c r="O885" s="386">
        <v>77.791499999999999</v>
      </c>
      <c r="P885" s="386" t="s">
        <v>35</v>
      </c>
    </row>
    <row r="886" spans="1:16" ht="15" x14ac:dyDescent="0.25">
      <c r="A886" s="389" t="s">
        <v>1601</v>
      </c>
      <c r="B886" s="390"/>
      <c r="C886" s="386"/>
      <c r="D886" s="390"/>
      <c r="E886" s="390"/>
      <c r="F886" s="386">
        <v>81.425299999999993</v>
      </c>
      <c r="G886" s="391">
        <v>81.161500000000004</v>
      </c>
      <c r="H886" s="391">
        <v>87.0364</v>
      </c>
      <c r="I886" s="391">
        <v>84.036299999999997</v>
      </c>
      <c r="J886" s="391">
        <v>79.564599999999999</v>
      </c>
      <c r="K886" s="391">
        <v>80.582099999999997</v>
      </c>
      <c r="L886" s="391">
        <v>83.871600000000001</v>
      </c>
      <c r="M886" s="391">
        <v>72.4405</v>
      </c>
      <c r="N886" s="391">
        <v>72.292199999999994</v>
      </c>
      <c r="O886" s="386">
        <v>76.274799999999999</v>
      </c>
      <c r="P886" s="386" t="s">
        <v>35</v>
      </c>
    </row>
    <row r="887" spans="1:16" ht="15" x14ac:dyDescent="0.25">
      <c r="A887" s="389" t="s">
        <v>1602</v>
      </c>
      <c r="B887" s="390"/>
      <c r="C887" s="386"/>
      <c r="D887" s="390"/>
      <c r="E887" s="390"/>
      <c r="F887" s="386">
        <v>84.605099999999993</v>
      </c>
      <c r="G887" s="391">
        <v>83.524299999999997</v>
      </c>
      <c r="H887" s="391">
        <v>89.89</v>
      </c>
      <c r="I887" s="391">
        <v>86.384500000000003</v>
      </c>
      <c r="J887" s="391">
        <v>87.521100000000004</v>
      </c>
      <c r="K887" s="391">
        <v>93.633200000000002</v>
      </c>
      <c r="L887" s="391">
        <v>87.305999999999997</v>
      </c>
      <c r="M887" s="391">
        <v>84.22</v>
      </c>
      <c r="N887" s="391">
        <v>83.167599999999993</v>
      </c>
      <c r="O887" s="386">
        <v>83.002200000000002</v>
      </c>
      <c r="P887" s="386" t="s">
        <v>35</v>
      </c>
    </row>
    <row r="888" spans="1:16" ht="15" x14ac:dyDescent="0.25">
      <c r="A888" s="389" t="s">
        <v>1603</v>
      </c>
      <c r="B888" s="390"/>
      <c r="C888" s="386"/>
      <c r="D888" s="390"/>
      <c r="E888" s="390"/>
      <c r="F888" s="386">
        <v>84.602900000000005</v>
      </c>
      <c r="G888" s="391">
        <v>83.574299999999994</v>
      </c>
      <c r="H888" s="391">
        <v>89.897900000000007</v>
      </c>
      <c r="I888" s="391">
        <v>86.417100000000005</v>
      </c>
      <c r="J888" s="391">
        <v>87.549099999999996</v>
      </c>
      <c r="K888" s="391">
        <v>93.639099999999999</v>
      </c>
      <c r="L888" s="391">
        <v>87.302999999999997</v>
      </c>
      <c r="M888" s="391">
        <v>84.238200000000006</v>
      </c>
      <c r="N888" s="391">
        <v>83.174400000000006</v>
      </c>
      <c r="O888" s="386">
        <v>83.001300000000001</v>
      </c>
      <c r="P888" s="386" t="s">
        <v>35</v>
      </c>
    </row>
    <row r="889" spans="1:16" ht="15" x14ac:dyDescent="0.25">
      <c r="A889" s="389" t="s">
        <v>1604</v>
      </c>
      <c r="B889" s="390"/>
      <c r="C889" s="386"/>
      <c r="D889" s="390"/>
      <c r="E889" s="390"/>
      <c r="F889" s="386">
        <v>86.3917</v>
      </c>
      <c r="G889" s="391">
        <v>51.492699999999999</v>
      </c>
      <c r="H889" s="391">
        <v>84.9816</v>
      </c>
      <c r="I889" s="391">
        <v>66.583299999999994</v>
      </c>
      <c r="J889" s="391">
        <v>68.921700000000001</v>
      </c>
      <c r="K889" s="391">
        <v>89.943200000000004</v>
      </c>
      <c r="L889" s="391">
        <v>89.258099999999999</v>
      </c>
      <c r="M889" s="391">
        <v>72.519900000000007</v>
      </c>
      <c r="N889" s="391">
        <v>79.061400000000006</v>
      </c>
      <c r="O889" s="386">
        <v>83.588999999999999</v>
      </c>
      <c r="P889" s="386" t="s">
        <v>35</v>
      </c>
    </row>
    <row r="890" spans="1:16" ht="15" x14ac:dyDescent="0.25">
      <c r="A890" s="389" t="s">
        <v>1605</v>
      </c>
      <c r="B890" s="390"/>
      <c r="C890" s="386"/>
      <c r="D890" s="390"/>
      <c r="E890" s="390"/>
      <c r="F890" s="386">
        <v>88.794700000000006</v>
      </c>
      <c r="G890" s="391">
        <v>87.259200000000007</v>
      </c>
      <c r="H890" s="391">
        <v>90.429199999999994</v>
      </c>
      <c r="I890" s="391">
        <v>81.412899999999993</v>
      </c>
      <c r="J890" s="391">
        <v>81.743399999999994</v>
      </c>
      <c r="K890" s="391">
        <v>87.598799999999997</v>
      </c>
      <c r="L890" s="391">
        <v>84.6905</v>
      </c>
      <c r="M890" s="391">
        <v>77.158299999999997</v>
      </c>
      <c r="N890" s="391">
        <v>76.719700000000003</v>
      </c>
      <c r="O890" s="386">
        <v>70.981800000000007</v>
      </c>
      <c r="P890" s="386" t="s">
        <v>35</v>
      </c>
    </row>
    <row r="891" spans="1:16" ht="15" x14ac:dyDescent="0.25">
      <c r="A891" s="389" t="s">
        <v>1606</v>
      </c>
      <c r="B891" s="390"/>
      <c r="C891" s="386"/>
      <c r="D891" s="390"/>
      <c r="E891" s="390"/>
      <c r="F891" s="386">
        <v>89.093400000000003</v>
      </c>
      <c r="G891" s="391">
        <v>87.459900000000005</v>
      </c>
      <c r="H891" s="391">
        <v>90.595500000000001</v>
      </c>
      <c r="I891" s="391">
        <v>81.546099999999996</v>
      </c>
      <c r="J891" s="391">
        <v>81.922700000000006</v>
      </c>
      <c r="K891" s="391">
        <v>87.831199999999995</v>
      </c>
      <c r="L891" s="391">
        <v>84.715400000000002</v>
      </c>
      <c r="M891" s="391">
        <v>77.180999999999997</v>
      </c>
      <c r="N891" s="391">
        <v>76.86</v>
      </c>
      <c r="O891" s="386">
        <v>70.968299999999999</v>
      </c>
      <c r="P891" s="386" t="s">
        <v>35</v>
      </c>
    </row>
    <row r="892" spans="1:16" ht="15" x14ac:dyDescent="0.25">
      <c r="A892" s="389" t="s">
        <v>1607</v>
      </c>
      <c r="B892" s="390"/>
      <c r="C892" s="386"/>
      <c r="D892" s="390"/>
      <c r="E892" s="390"/>
      <c r="F892" s="386">
        <v>62.963000000000001</v>
      </c>
      <c r="G892" s="391">
        <v>67.831199999999995</v>
      </c>
      <c r="H892" s="391">
        <v>73.651799999999994</v>
      </c>
      <c r="I892" s="391">
        <v>68.665700000000001</v>
      </c>
      <c r="J892" s="391">
        <v>63.589300000000001</v>
      </c>
      <c r="K892" s="391">
        <v>64.062799999999996</v>
      </c>
      <c r="L892" s="391">
        <v>82.212299999999999</v>
      </c>
      <c r="M892" s="391">
        <v>74.939499999999995</v>
      </c>
      <c r="N892" s="391">
        <v>62.385599999999997</v>
      </c>
      <c r="O892" s="386">
        <v>72.317300000000003</v>
      </c>
      <c r="P892" s="386" t="s">
        <v>35</v>
      </c>
    </row>
    <row r="893" spans="1:16" ht="15" x14ac:dyDescent="0.25">
      <c r="A893" s="389" t="s">
        <v>1608</v>
      </c>
      <c r="B893" s="390"/>
      <c r="C893" s="386"/>
      <c r="D893" s="390"/>
      <c r="E893" s="390"/>
      <c r="F893" s="386">
        <v>90.800200000000004</v>
      </c>
      <c r="G893" s="391">
        <v>79.954800000000006</v>
      </c>
      <c r="H893" s="391">
        <v>89.607799999999997</v>
      </c>
      <c r="I893" s="391">
        <v>85.139600000000002</v>
      </c>
      <c r="J893" s="391">
        <v>76.857900000000001</v>
      </c>
      <c r="K893" s="391">
        <v>89.284499999999994</v>
      </c>
      <c r="L893" s="391">
        <v>84.3125</v>
      </c>
      <c r="M893" s="391">
        <v>76.500100000000003</v>
      </c>
      <c r="N893" s="391">
        <v>79.728999999999999</v>
      </c>
      <c r="O893" s="386">
        <v>77.7791</v>
      </c>
      <c r="P893" s="386" t="s">
        <v>35</v>
      </c>
    </row>
    <row r="894" spans="1:16" ht="15" x14ac:dyDescent="0.25">
      <c r="A894" s="389" t="s">
        <v>1609</v>
      </c>
      <c r="B894" s="390"/>
      <c r="C894" s="386"/>
      <c r="D894" s="390"/>
      <c r="E894" s="390"/>
      <c r="F894" s="386">
        <v>90.786500000000004</v>
      </c>
      <c r="G894" s="391">
        <v>79.8</v>
      </c>
      <c r="H894" s="391">
        <v>89.525499999999994</v>
      </c>
      <c r="I894" s="391">
        <v>84.989099999999993</v>
      </c>
      <c r="J894" s="391">
        <v>76.664100000000005</v>
      </c>
      <c r="K894" s="391">
        <v>89.261899999999997</v>
      </c>
      <c r="L894" s="391">
        <v>84.32</v>
      </c>
      <c r="M894" s="391">
        <v>76.591700000000003</v>
      </c>
      <c r="N894" s="391">
        <v>79.761300000000006</v>
      </c>
      <c r="O894" s="386">
        <v>77.784199999999998</v>
      </c>
      <c r="P894" s="386" t="s">
        <v>35</v>
      </c>
    </row>
    <row r="895" spans="1:16" ht="15" x14ac:dyDescent="0.25">
      <c r="A895" s="389" t="s">
        <v>1610</v>
      </c>
      <c r="B895" s="390"/>
      <c r="C895" s="386"/>
      <c r="D895" s="390"/>
      <c r="E895" s="390"/>
      <c r="F895" s="386">
        <v>91.701700000000002</v>
      </c>
      <c r="G895" s="391">
        <v>90.918400000000005</v>
      </c>
      <c r="H895" s="391">
        <v>94.923199999999994</v>
      </c>
      <c r="I895" s="391">
        <v>94.523099999999999</v>
      </c>
      <c r="J895" s="391">
        <v>89.096599999999995</v>
      </c>
      <c r="K895" s="391">
        <v>91.215100000000007</v>
      </c>
      <c r="L895" s="391">
        <v>83.569599999999994</v>
      </c>
      <c r="M895" s="391">
        <v>67.472099999999998</v>
      </c>
      <c r="N895" s="391">
        <v>76.4649</v>
      </c>
      <c r="O895" s="386">
        <v>77.281899999999993</v>
      </c>
      <c r="P895" s="386" t="s">
        <v>35</v>
      </c>
    </row>
    <row r="896" spans="1:16" ht="15" x14ac:dyDescent="0.25">
      <c r="A896" s="389" t="s">
        <v>1611</v>
      </c>
      <c r="B896" s="390"/>
      <c r="C896" s="386"/>
      <c r="D896" s="390"/>
      <c r="E896" s="390"/>
      <c r="F896" s="386">
        <v>93.528800000000004</v>
      </c>
      <c r="G896" s="391">
        <v>83.493399999999994</v>
      </c>
      <c r="H896" s="391">
        <v>88.831500000000005</v>
      </c>
      <c r="I896" s="391">
        <v>88.282300000000006</v>
      </c>
      <c r="J896" s="391">
        <v>79.766999999999996</v>
      </c>
      <c r="K896" s="391">
        <v>89.064700000000002</v>
      </c>
      <c r="L896" s="391">
        <v>89.263199999999998</v>
      </c>
      <c r="M896" s="391">
        <v>82.267499999999998</v>
      </c>
      <c r="N896" s="391">
        <v>83.074299999999994</v>
      </c>
      <c r="O896" s="386">
        <v>78.229900000000001</v>
      </c>
      <c r="P896" s="386" t="s">
        <v>35</v>
      </c>
    </row>
    <row r="897" spans="1:16" ht="15" x14ac:dyDescent="0.25">
      <c r="A897" s="389" t="s">
        <v>1612</v>
      </c>
      <c r="B897" s="390"/>
      <c r="C897" s="386"/>
      <c r="D897" s="390"/>
      <c r="E897" s="390"/>
      <c r="F897" s="386">
        <v>93.532600000000002</v>
      </c>
      <c r="G897" s="391">
        <v>83.490200000000002</v>
      </c>
      <c r="H897" s="391">
        <v>88.827200000000005</v>
      </c>
      <c r="I897" s="391">
        <v>88.276700000000005</v>
      </c>
      <c r="J897" s="391">
        <v>79.746099999999998</v>
      </c>
      <c r="K897" s="391">
        <v>89.054500000000004</v>
      </c>
      <c r="L897" s="391">
        <v>89.253399999999999</v>
      </c>
      <c r="M897" s="391">
        <v>82.250100000000003</v>
      </c>
      <c r="N897" s="391">
        <v>83.047600000000003</v>
      </c>
      <c r="O897" s="386">
        <v>78.208100000000002</v>
      </c>
      <c r="P897" s="386" t="s">
        <v>35</v>
      </c>
    </row>
    <row r="898" spans="1:16" ht="15" x14ac:dyDescent="0.25">
      <c r="A898" s="389" t="s">
        <v>1613</v>
      </c>
      <c r="B898" s="390"/>
      <c r="C898" s="386"/>
      <c r="D898" s="390"/>
      <c r="E898" s="390"/>
      <c r="F898" s="386">
        <v>91.209699999999998</v>
      </c>
      <c r="G898" s="391">
        <v>85.473299999999995</v>
      </c>
      <c r="H898" s="391">
        <v>91.434799999999996</v>
      </c>
      <c r="I898" s="391">
        <v>91.766000000000005</v>
      </c>
      <c r="J898" s="391">
        <v>92.950999999999993</v>
      </c>
      <c r="K898" s="391">
        <v>95.560599999999994</v>
      </c>
      <c r="L898" s="391">
        <v>95.388099999999994</v>
      </c>
      <c r="M898" s="391">
        <v>92.746600000000001</v>
      </c>
      <c r="N898" s="391">
        <v>97.224100000000007</v>
      </c>
      <c r="O898" s="386">
        <v>91.155000000000001</v>
      </c>
      <c r="P898" s="386" t="s">
        <v>35</v>
      </c>
    </row>
    <row r="899" spans="1:16" ht="15" x14ac:dyDescent="0.25">
      <c r="A899" s="389" t="s">
        <v>1614</v>
      </c>
      <c r="B899" s="390"/>
      <c r="C899" s="386"/>
      <c r="D899" s="390"/>
      <c r="E899" s="390"/>
      <c r="F899" s="386">
        <v>94.980500000000006</v>
      </c>
      <c r="G899" s="391">
        <v>91.233599999999996</v>
      </c>
      <c r="H899" s="391">
        <v>92.863299999999995</v>
      </c>
      <c r="I899" s="391">
        <v>87.636799999999994</v>
      </c>
      <c r="J899" s="391">
        <v>89.863399999999999</v>
      </c>
      <c r="K899" s="391">
        <v>87.562799999999996</v>
      </c>
      <c r="L899" s="391">
        <v>90.409199999999998</v>
      </c>
      <c r="M899" s="391">
        <v>84.851399999999998</v>
      </c>
      <c r="N899" s="391">
        <v>86.631</v>
      </c>
      <c r="O899" s="386">
        <v>80.070300000000003</v>
      </c>
      <c r="P899" s="386" t="s">
        <v>35</v>
      </c>
    </row>
    <row r="900" spans="1:16" ht="15" x14ac:dyDescent="0.25">
      <c r="A900" s="389" t="s">
        <v>1615</v>
      </c>
      <c r="B900" s="390"/>
      <c r="C900" s="386"/>
      <c r="D900" s="390"/>
      <c r="E900" s="390"/>
      <c r="F900" s="386">
        <v>94.980500000000006</v>
      </c>
      <c r="G900" s="391">
        <v>91.233599999999996</v>
      </c>
      <c r="H900" s="391">
        <v>92.863299999999995</v>
      </c>
      <c r="I900" s="391">
        <v>87.636799999999994</v>
      </c>
      <c r="J900" s="391">
        <v>89.863399999999999</v>
      </c>
      <c r="K900" s="391">
        <v>87.562799999999996</v>
      </c>
      <c r="L900" s="391">
        <v>90.409199999999998</v>
      </c>
      <c r="M900" s="391">
        <v>84.851399999999998</v>
      </c>
      <c r="N900" s="391">
        <v>86.631</v>
      </c>
      <c r="O900" s="386">
        <v>80.070300000000003</v>
      </c>
      <c r="P900" s="386" t="s">
        <v>35</v>
      </c>
    </row>
    <row r="901" spans="1:16" ht="15" x14ac:dyDescent="0.25">
      <c r="A901" s="389" t="s">
        <v>5932</v>
      </c>
      <c r="B901" s="390"/>
      <c r="C901" s="386"/>
      <c r="D901" s="390"/>
      <c r="E901" s="390"/>
      <c r="F901" s="386">
        <v>91.392700000000005</v>
      </c>
      <c r="G901" s="391">
        <v>86.331699999999998</v>
      </c>
      <c r="H901" s="391">
        <v>87.114999999999995</v>
      </c>
      <c r="I901" s="391">
        <v>88.867599999999996</v>
      </c>
      <c r="J901" s="391">
        <v>86.875200000000007</v>
      </c>
      <c r="K901" s="391">
        <v>88.011300000000006</v>
      </c>
      <c r="L901" s="391">
        <v>85.521900000000002</v>
      </c>
      <c r="M901" s="391">
        <v>88.186599999999999</v>
      </c>
      <c r="N901" s="391">
        <v>79.935000000000002</v>
      </c>
      <c r="O901" s="386">
        <v>87.042000000000002</v>
      </c>
      <c r="P901" s="386" t="s">
        <v>35</v>
      </c>
    </row>
    <row r="902" spans="1:16" ht="15" x14ac:dyDescent="0.25">
      <c r="A902" s="389" t="s">
        <v>5933</v>
      </c>
      <c r="B902" s="390"/>
      <c r="C902" s="386"/>
      <c r="D902" s="390"/>
      <c r="E902" s="390"/>
      <c r="F902" s="386">
        <v>91.5364</v>
      </c>
      <c r="G902" s="391">
        <v>86.570999999999998</v>
      </c>
      <c r="H902" s="391">
        <v>87.293099999999995</v>
      </c>
      <c r="I902" s="391">
        <v>89.103999999999999</v>
      </c>
      <c r="J902" s="391">
        <v>87.133799999999994</v>
      </c>
      <c r="K902" s="391">
        <v>88.228999999999999</v>
      </c>
      <c r="L902" s="391">
        <v>85.718500000000006</v>
      </c>
      <c r="M902" s="391">
        <v>88.390199999999993</v>
      </c>
      <c r="N902" s="391">
        <v>80.052599999999998</v>
      </c>
      <c r="O902" s="386">
        <v>87.187299999999993</v>
      </c>
      <c r="P902" s="386" t="s">
        <v>35</v>
      </c>
    </row>
    <row r="903" spans="1:16" ht="15" x14ac:dyDescent="0.25">
      <c r="A903" s="389" t="s">
        <v>5934</v>
      </c>
      <c r="B903" s="390"/>
      <c r="C903" s="386"/>
      <c r="D903" s="390"/>
      <c r="E903" s="390"/>
      <c r="F903" s="386">
        <v>76.044600000000003</v>
      </c>
      <c r="G903" s="391">
        <v>64.234999999999999</v>
      </c>
      <c r="H903" s="391">
        <v>71.405799999999999</v>
      </c>
      <c r="I903" s="391">
        <v>67.108599999999996</v>
      </c>
      <c r="J903" s="391">
        <v>61.732900000000001</v>
      </c>
      <c r="K903" s="391">
        <v>66.798199999999994</v>
      </c>
      <c r="L903" s="391">
        <v>66.264200000000002</v>
      </c>
      <c r="M903" s="391">
        <v>67.715500000000006</v>
      </c>
      <c r="N903" s="391">
        <v>67.314400000000006</v>
      </c>
      <c r="O903" s="386">
        <v>71.479500000000002</v>
      </c>
      <c r="P903" s="386" t="s">
        <v>35</v>
      </c>
    </row>
    <row r="904" spans="1:16" ht="15" x14ac:dyDescent="0.25">
      <c r="A904" s="389" t="s">
        <v>5935</v>
      </c>
      <c r="B904" s="390"/>
      <c r="C904" s="386"/>
      <c r="D904" s="390"/>
      <c r="E904" s="390"/>
      <c r="F904" s="386">
        <v>92.415400000000005</v>
      </c>
      <c r="G904" s="391">
        <v>89.346400000000003</v>
      </c>
      <c r="H904" s="391">
        <v>87.608400000000003</v>
      </c>
      <c r="I904" s="391">
        <v>89.8643</v>
      </c>
      <c r="J904" s="391">
        <v>88.5458</v>
      </c>
      <c r="K904" s="391">
        <v>88.563000000000002</v>
      </c>
      <c r="L904" s="391">
        <v>87.072299999999998</v>
      </c>
      <c r="M904" s="391">
        <v>88.347300000000004</v>
      </c>
      <c r="N904" s="391">
        <v>78.261399999999995</v>
      </c>
      <c r="O904" s="386">
        <v>89.850899999999996</v>
      </c>
      <c r="P904" s="386" t="s">
        <v>35</v>
      </c>
    </row>
    <row r="905" spans="1:16" ht="15" x14ac:dyDescent="0.25">
      <c r="A905" s="389" t="s">
        <v>5936</v>
      </c>
      <c r="B905" s="390"/>
      <c r="C905" s="386"/>
      <c r="D905" s="390"/>
      <c r="E905" s="390"/>
      <c r="F905" s="386">
        <v>92.466499999999996</v>
      </c>
      <c r="G905" s="391">
        <v>89.385199999999998</v>
      </c>
      <c r="H905" s="391">
        <v>87.593199999999996</v>
      </c>
      <c r="I905" s="391">
        <v>89.87</v>
      </c>
      <c r="J905" s="391">
        <v>88.532399999999996</v>
      </c>
      <c r="K905" s="391">
        <v>88.556399999999996</v>
      </c>
      <c r="L905" s="391">
        <v>87.068399999999997</v>
      </c>
      <c r="M905" s="391">
        <v>88.341899999999995</v>
      </c>
      <c r="N905" s="391">
        <v>78.305599999999998</v>
      </c>
      <c r="O905" s="386">
        <v>89.855199999999996</v>
      </c>
      <c r="P905" s="386" t="s">
        <v>35</v>
      </c>
    </row>
    <row r="906" spans="1:16" ht="15" x14ac:dyDescent="0.25">
      <c r="A906" s="389" t="s">
        <v>5937</v>
      </c>
      <c r="B906" s="390"/>
      <c r="C906" s="386"/>
      <c r="D906" s="390"/>
      <c r="E906" s="390"/>
      <c r="F906" s="386">
        <v>66.328900000000004</v>
      </c>
      <c r="G906" s="391">
        <v>71.771799999999999</v>
      </c>
      <c r="H906" s="391">
        <v>94.21</v>
      </c>
      <c r="I906" s="391">
        <v>87.440899999999999</v>
      </c>
      <c r="J906" s="391">
        <v>94.692400000000006</v>
      </c>
      <c r="K906" s="391">
        <v>91.664900000000003</v>
      </c>
      <c r="L906" s="391">
        <v>89.013099999999994</v>
      </c>
      <c r="M906" s="391">
        <v>90.955799999999996</v>
      </c>
      <c r="N906" s="391">
        <v>71.019400000000005</v>
      </c>
      <c r="O906" s="386">
        <v>88.954800000000006</v>
      </c>
      <c r="P906" s="386" t="s">
        <v>35</v>
      </c>
    </row>
    <row r="907" spans="1:16" ht="15" x14ac:dyDescent="0.25">
      <c r="A907" s="389" t="s">
        <v>5938</v>
      </c>
      <c r="B907" s="390"/>
      <c r="C907" s="386"/>
      <c r="D907" s="390"/>
      <c r="E907" s="390"/>
      <c r="F907" s="386">
        <v>90.633099999999999</v>
      </c>
      <c r="G907" s="391">
        <v>86.120999999999995</v>
      </c>
      <c r="H907" s="391">
        <v>88.302400000000006</v>
      </c>
      <c r="I907" s="391">
        <v>89.786600000000007</v>
      </c>
      <c r="J907" s="391">
        <v>87.780799999999999</v>
      </c>
      <c r="K907" s="391">
        <v>88.732200000000006</v>
      </c>
      <c r="L907" s="391">
        <v>86.242699999999999</v>
      </c>
      <c r="M907" s="391">
        <v>90.018100000000004</v>
      </c>
      <c r="N907" s="391">
        <v>86.420299999999997</v>
      </c>
      <c r="O907" s="386">
        <v>88.690799999999996</v>
      </c>
      <c r="P907" s="386" t="s">
        <v>35</v>
      </c>
    </row>
    <row r="908" spans="1:16" ht="15" x14ac:dyDescent="0.25">
      <c r="A908" s="389" t="s">
        <v>5939</v>
      </c>
      <c r="B908" s="390"/>
      <c r="C908" s="386"/>
      <c r="D908" s="390"/>
      <c r="E908" s="390"/>
      <c r="F908" s="386">
        <v>90.939700000000002</v>
      </c>
      <c r="G908" s="391">
        <v>86.63</v>
      </c>
      <c r="H908" s="391">
        <v>88.697400000000002</v>
      </c>
      <c r="I908" s="391">
        <v>90.296300000000002</v>
      </c>
      <c r="J908" s="391">
        <v>88.353700000000003</v>
      </c>
      <c r="K908" s="391">
        <v>89.165499999999994</v>
      </c>
      <c r="L908" s="391">
        <v>86.6464</v>
      </c>
      <c r="M908" s="391">
        <v>90.520300000000006</v>
      </c>
      <c r="N908" s="391">
        <v>86.761899999999997</v>
      </c>
      <c r="O908" s="386">
        <v>89.065299999999993</v>
      </c>
      <c r="P908" s="386" t="s">
        <v>35</v>
      </c>
    </row>
    <row r="909" spans="1:16" ht="15" x14ac:dyDescent="0.25">
      <c r="A909" s="389" t="s">
        <v>5940</v>
      </c>
      <c r="B909" s="390"/>
      <c r="C909" s="386"/>
      <c r="D909" s="390"/>
      <c r="E909" s="390"/>
      <c r="F909" s="386">
        <v>75.769000000000005</v>
      </c>
      <c r="G909" s="391">
        <v>64.604500000000002</v>
      </c>
      <c r="H909" s="391">
        <v>72.341399999999993</v>
      </c>
      <c r="I909" s="391">
        <v>68.258499999999998</v>
      </c>
      <c r="J909" s="391">
        <v>61.650700000000001</v>
      </c>
      <c r="K909" s="391">
        <v>69.173900000000003</v>
      </c>
      <c r="L909" s="391">
        <v>68.229900000000001</v>
      </c>
      <c r="M909" s="391">
        <v>67.096900000000005</v>
      </c>
      <c r="N909" s="391">
        <v>69.1828</v>
      </c>
      <c r="O909" s="386">
        <v>70.643000000000001</v>
      </c>
      <c r="P909" s="386" t="s">
        <v>35</v>
      </c>
    </row>
    <row r="910" spans="1:16" ht="15" x14ac:dyDescent="0.25">
      <c r="A910" s="389" t="s">
        <v>5941</v>
      </c>
      <c r="B910" s="390"/>
      <c r="C910" s="386"/>
      <c r="D910" s="390"/>
      <c r="E910" s="390"/>
      <c r="F910" s="386">
        <v>90.842399999999998</v>
      </c>
      <c r="G910" s="391">
        <v>85.151799999999994</v>
      </c>
      <c r="H910" s="391">
        <v>85.081299999999999</v>
      </c>
      <c r="I910" s="391">
        <v>87.808599999999998</v>
      </c>
      <c r="J910" s="391">
        <v>85.640600000000006</v>
      </c>
      <c r="K910" s="391">
        <v>85.132199999999997</v>
      </c>
      <c r="L910" s="391">
        <v>83.305000000000007</v>
      </c>
      <c r="M910" s="391">
        <v>84.1678</v>
      </c>
      <c r="N910" s="391">
        <v>73.191299999999998</v>
      </c>
      <c r="O910" s="386">
        <v>82.319800000000001</v>
      </c>
      <c r="P910" s="386" t="s">
        <v>35</v>
      </c>
    </row>
    <row r="911" spans="1:16" ht="15" x14ac:dyDescent="0.25">
      <c r="A911" s="389" t="s">
        <v>5942</v>
      </c>
      <c r="B911" s="390"/>
      <c r="C911" s="386"/>
      <c r="D911" s="390"/>
      <c r="E911" s="390"/>
      <c r="F911" s="386">
        <v>90.835499999999996</v>
      </c>
      <c r="G911" s="391">
        <v>85.138999999999996</v>
      </c>
      <c r="H911" s="391">
        <v>85.070099999999996</v>
      </c>
      <c r="I911" s="391">
        <v>87.8</v>
      </c>
      <c r="J911" s="391">
        <v>85.631500000000003</v>
      </c>
      <c r="K911" s="391">
        <v>85.131299999999996</v>
      </c>
      <c r="L911" s="391">
        <v>83.299000000000007</v>
      </c>
      <c r="M911" s="391">
        <v>84.158600000000007</v>
      </c>
      <c r="N911" s="391">
        <v>73.203199999999995</v>
      </c>
      <c r="O911" s="386">
        <v>82.315799999999996</v>
      </c>
      <c r="P911" s="386" t="s">
        <v>35</v>
      </c>
    </row>
    <row r="912" spans="1:16" ht="15" x14ac:dyDescent="0.25">
      <c r="A912" s="389" t="s">
        <v>5943</v>
      </c>
      <c r="B912" s="390"/>
      <c r="C912" s="386"/>
      <c r="D912" s="390"/>
      <c r="E912" s="390"/>
      <c r="F912" s="386">
        <v>96.104399999999998</v>
      </c>
      <c r="G912" s="391">
        <v>95.823400000000007</v>
      </c>
      <c r="H912" s="391">
        <v>94.055899999999994</v>
      </c>
      <c r="I912" s="391">
        <v>94.940700000000007</v>
      </c>
      <c r="J912" s="391">
        <v>93.265699999999995</v>
      </c>
      <c r="K912" s="391">
        <v>85.868899999999996</v>
      </c>
      <c r="L912" s="391">
        <v>88.283199999999994</v>
      </c>
      <c r="M912" s="391">
        <v>92.008399999999995</v>
      </c>
      <c r="N912" s="391">
        <v>63.314999999999998</v>
      </c>
      <c r="O912" s="386">
        <v>85.655500000000004</v>
      </c>
      <c r="P912" s="386" t="s">
        <v>35</v>
      </c>
    </row>
    <row r="913" spans="1:16" ht="15" x14ac:dyDescent="0.25">
      <c r="A913" s="389" t="s">
        <v>5944</v>
      </c>
      <c r="B913" s="390"/>
      <c r="C913" s="386"/>
      <c r="D913" s="390"/>
      <c r="E913" s="390"/>
      <c r="F913" s="386">
        <v>91.931600000000003</v>
      </c>
      <c r="G913" s="391">
        <v>85.567800000000005</v>
      </c>
      <c r="H913" s="391">
        <v>87.804299999999998</v>
      </c>
      <c r="I913" s="391">
        <v>85.888400000000004</v>
      </c>
      <c r="J913" s="391">
        <v>85.3125</v>
      </c>
      <c r="K913" s="391">
        <v>89.047600000000003</v>
      </c>
      <c r="L913" s="391">
        <v>83.936499999999995</v>
      </c>
      <c r="M913" s="391">
        <v>88.642200000000003</v>
      </c>
      <c r="N913" s="391">
        <v>73.449299999999994</v>
      </c>
      <c r="O913" s="386">
        <v>84.238</v>
      </c>
      <c r="P913" s="386" t="s">
        <v>35</v>
      </c>
    </row>
    <row r="914" spans="1:16" ht="15" x14ac:dyDescent="0.25">
      <c r="A914" s="389" t="s">
        <v>5945</v>
      </c>
      <c r="B914" s="390"/>
      <c r="C914" s="386"/>
      <c r="D914" s="390"/>
      <c r="E914" s="390"/>
      <c r="F914" s="386">
        <v>92.101600000000005</v>
      </c>
      <c r="G914" s="391">
        <v>85.748999999999995</v>
      </c>
      <c r="H914" s="391">
        <v>87.916899999999998</v>
      </c>
      <c r="I914" s="391">
        <v>86.078599999999994</v>
      </c>
      <c r="J914" s="391">
        <v>85.514399999999995</v>
      </c>
      <c r="K914" s="391">
        <v>89.262699999999995</v>
      </c>
      <c r="L914" s="391">
        <v>84.176500000000004</v>
      </c>
      <c r="M914" s="391">
        <v>88.811400000000006</v>
      </c>
      <c r="N914" s="391">
        <v>73.5792</v>
      </c>
      <c r="O914" s="386">
        <v>84.408600000000007</v>
      </c>
      <c r="P914" s="386" t="s">
        <v>35</v>
      </c>
    </row>
    <row r="915" spans="1:16" ht="15" x14ac:dyDescent="0.25">
      <c r="A915" s="389" t="s">
        <v>5946</v>
      </c>
      <c r="B915" s="390"/>
      <c r="C915" s="386"/>
      <c r="D915" s="390"/>
      <c r="E915" s="390"/>
      <c r="F915" s="386">
        <v>69.209400000000002</v>
      </c>
      <c r="G915" s="391">
        <v>60.226700000000001</v>
      </c>
      <c r="H915" s="391">
        <v>72.245599999999996</v>
      </c>
      <c r="I915" s="391">
        <v>59.843200000000003</v>
      </c>
      <c r="J915" s="391">
        <v>57.843899999999998</v>
      </c>
      <c r="K915" s="391">
        <v>59.733899999999998</v>
      </c>
      <c r="L915" s="391">
        <v>51.363100000000003</v>
      </c>
      <c r="M915" s="391">
        <v>65.415999999999997</v>
      </c>
      <c r="N915" s="391">
        <v>55.770499999999998</v>
      </c>
      <c r="O915" s="386">
        <v>60.774799999999999</v>
      </c>
      <c r="P915" s="386" t="s">
        <v>35</v>
      </c>
    </row>
    <row r="916" spans="1:16" ht="15" x14ac:dyDescent="0.25">
      <c r="A916" s="389" t="s">
        <v>5947</v>
      </c>
      <c r="B916" s="390"/>
      <c r="C916" s="386"/>
      <c r="D916" s="390"/>
      <c r="E916" s="390"/>
      <c r="F916" s="386">
        <v>91.520600000000002</v>
      </c>
      <c r="G916" s="391">
        <v>85.434200000000004</v>
      </c>
      <c r="H916" s="391">
        <v>84.450800000000001</v>
      </c>
      <c r="I916" s="391">
        <v>91.456900000000005</v>
      </c>
      <c r="J916" s="391">
        <v>86.107600000000005</v>
      </c>
      <c r="K916" s="391">
        <v>86.960800000000006</v>
      </c>
      <c r="L916" s="391">
        <v>86.730800000000002</v>
      </c>
      <c r="M916" s="391">
        <v>87.405799999999999</v>
      </c>
      <c r="N916" s="391">
        <v>86.108699999999999</v>
      </c>
      <c r="O916" s="386">
        <v>88.814999999999998</v>
      </c>
      <c r="P916" s="386" t="s">
        <v>35</v>
      </c>
    </row>
    <row r="917" spans="1:16" ht="15" x14ac:dyDescent="0.25">
      <c r="A917" s="389" t="s">
        <v>5948</v>
      </c>
      <c r="B917" s="390"/>
      <c r="C917" s="386"/>
      <c r="D917" s="390"/>
      <c r="E917" s="390"/>
      <c r="F917" s="386">
        <v>91.549199999999999</v>
      </c>
      <c r="G917" s="391">
        <v>85.647400000000005</v>
      </c>
      <c r="H917" s="391">
        <v>84.728899999999996</v>
      </c>
      <c r="I917" s="391">
        <v>91.730800000000002</v>
      </c>
      <c r="J917" s="391">
        <v>86.411000000000001</v>
      </c>
      <c r="K917" s="391">
        <v>87.277199999999993</v>
      </c>
      <c r="L917" s="391">
        <v>86.929199999999994</v>
      </c>
      <c r="M917" s="391">
        <v>87.614800000000002</v>
      </c>
      <c r="N917" s="391">
        <v>86.104600000000005</v>
      </c>
      <c r="O917" s="386">
        <v>88.815899999999999</v>
      </c>
      <c r="P917" s="386" t="s">
        <v>35</v>
      </c>
    </row>
    <row r="918" spans="1:16" ht="15" x14ac:dyDescent="0.25">
      <c r="A918" s="389" t="s">
        <v>5949</v>
      </c>
      <c r="B918" s="390"/>
      <c r="C918" s="386"/>
      <c r="D918" s="390"/>
      <c r="E918" s="390"/>
      <c r="F918" s="386">
        <v>86.539199999999994</v>
      </c>
      <c r="G918" s="391">
        <v>58.945900000000002</v>
      </c>
      <c r="H918" s="391">
        <v>49.017099999999999</v>
      </c>
      <c r="I918" s="391">
        <v>56.244300000000003</v>
      </c>
      <c r="J918" s="391">
        <v>48.545400000000001</v>
      </c>
      <c r="K918" s="391">
        <v>45.461500000000001</v>
      </c>
      <c r="L918" s="391">
        <v>61.621200000000002</v>
      </c>
      <c r="M918" s="391">
        <v>60.600099999999998</v>
      </c>
      <c r="N918" s="391">
        <v>91.683899999999994</v>
      </c>
      <c r="O918" s="386">
        <v>87.537400000000005</v>
      </c>
      <c r="P918" s="386" t="s">
        <v>35</v>
      </c>
    </row>
    <row r="919" spans="1:16" ht="15" x14ac:dyDescent="0.25">
      <c r="A919" s="389" t="s">
        <v>1616</v>
      </c>
      <c r="B919" s="390"/>
      <c r="C919" s="386"/>
      <c r="D919" s="390"/>
      <c r="E919" s="390"/>
      <c r="F919" s="386">
        <v>69.760000000000005</v>
      </c>
      <c r="G919" s="391">
        <v>71.903000000000006</v>
      </c>
      <c r="H919" s="391">
        <v>70.979699999999994</v>
      </c>
      <c r="I919" s="391">
        <v>74.814599999999999</v>
      </c>
      <c r="J919" s="391">
        <v>67.507499999999993</v>
      </c>
      <c r="K919" s="391">
        <v>68.450400000000002</v>
      </c>
      <c r="L919" s="391">
        <v>73.003600000000006</v>
      </c>
      <c r="M919" s="391">
        <v>74.435199999999995</v>
      </c>
      <c r="N919" s="391">
        <v>51.671700000000001</v>
      </c>
      <c r="O919" s="386">
        <v>66.372900000000001</v>
      </c>
      <c r="P919" s="386" t="s">
        <v>35</v>
      </c>
    </row>
    <row r="920" spans="1:16" ht="15" x14ac:dyDescent="0.25">
      <c r="A920" s="389" t="s">
        <v>1617</v>
      </c>
      <c r="B920" s="390"/>
      <c r="C920" s="386"/>
      <c r="D920" s="390"/>
      <c r="E920" s="390"/>
      <c r="F920" s="386">
        <v>69.876800000000003</v>
      </c>
      <c r="G920" s="391">
        <v>71.728099999999998</v>
      </c>
      <c r="H920" s="391">
        <v>70.674400000000006</v>
      </c>
      <c r="I920" s="391">
        <v>74.654300000000006</v>
      </c>
      <c r="J920" s="391">
        <v>67.493600000000001</v>
      </c>
      <c r="K920" s="391">
        <v>68.404200000000003</v>
      </c>
      <c r="L920" s="391">
        <v>73.2607</v>
      </c>
      <c r="M920" s="391">
        <v>74.628299999999996</v>
      </c>
      <c r="N920" s="391">
        <v>51.827500000000001</v>
      </c>
      <c r="O920" s="386">
        <v>66.414900000000003</v>
      </c>
      <c r="P920" s="386" t="s">
        <v>35</v>
      </c>
    </row>
    <row r="921" spans="1:16" ht="15" x14ac:dyDescent="0.25">
      <c r="A921" s="389" t="s">
        <v>1618</v>
      </c>
      <c r="B921" s="390"/>
      <c r="C921" s="386"/>
      <c r="D921" s="390"/>
      <c r="E921" s="390"/>
      <c r="F921" s="386">
        <v>66.577600000000004</v>
      </c>
      <c r="G921" s="391">
        <v>76.472399999999993</v>
      </c>
      <c r="H921" s="391">
        <v>78.9636</v>
      </c>
      <c r="I921" s="391">
        <v>78.876499999999993</v>
      </c>
      <c r="J921" s="391">
        <v>67.876900000000006</v>
      </c>
      <c r="K921" s="391">
        <v>69.708399999999997</v>
      </c>
      <c r="L921" s="391">
        <v>65.977900000000005</v>
      </c>
      <c r="M921" s="391">
        <v>69.244299999999996</v>
      </c>
      <c r="N921" s="391">
        <v>47.054499999999997</v>
      </c>
      <c r="O921" s="386">
        <v>65.180599999999998</v>
      </c>
      <c r="P921" s="386" t="s">
        <v>35</v>
      </c>
    </row>
    <row r="922" spans="1:16" ht="15" x14ac:dyDescent="0.25">
      <c r="A922" s="389" t="s">
        <v>1619</v>
      </c>
      <c r="B922" s="390"/>
      <c r="C922" s="386"/>
      <c r="D922" s="390"/>
      <c r="E922" s="390"/>
      <c r="F922" s="386">
        <v>73.325900000000004</v>
      </c>
      <c r="G922" s="391">
        <v>77.088300000000004</v>
      </c>
      <c r="H922" s="391">
        <v>75.1661</v>
      </c>
      <c r="I922" s="391">
        <v>74.8185</v>
      </c>
      <c r="J922" s="391">
        <v>68.813800000000001</v>
      </c>
      <c r="K922" s="391">
        <v>71.420500000000004</v>
      </c>
      <c r="L922" s="391">
        <v>77.427800000000005</v>
      </c>
      <c r="M922" s="391">
        <v>75.862200000000001</v>
      </c>
      <c r="N922" s="391">
        <v>49.351900000000001</v>
      </c>
      <c r="O922" s="386">
        <v>70.009200000000007</v>
      </c>
      <c r="P922" s="386" t="s">
        <v>35</v>
      </c>
    </row>
    <row r="923" spans="1:16" ht="15" x14ac:dyDescent="0.25">
      <c r="A923" s="389" t="s">
        <v>1620</v>
      </c>
      <c r="B923" s="390"/>
      <c r="C923" s="386"/>
      <c r="D923" s="390"/>
      <c r="E923" s="390"/>
      <c r="F923" s="386">
        <v>73.438500000000005</v>
      </c>
      <c r="G923" s="391">
        <v>77.046000000000006</v>
      </c>
      <c r="H923" s="391">
        <v>74.931899999999999</v>
      </c>
      <c r="I923" s="391">
        <v>74.774699999999996</v>
      </c>
      <c r="J923" s="391">
        <v>68.948400000000007</v>
      </c>
      <c r="K923" s="391">
        <v>71.613699999999994</v>
      </c>
      <c r="L923" s="391">
        <v>77.561099999999996</v>
      </c>
      <c r="M923" s="391">
        <v>76.066199999999995</v>
      </c>
      <c r="N923" s="391">
        <v>49.439300000000003</v>
      </c>
      <c r="O923" s="386">
        <v>70.331900000000005</v>
      </c>
      <c r="P923" s="386" t="s">
        <v>35</v>
      </c>
    </row>
    <row r="924" spans="1:16" ht="15" x14ac:dyDescent="0.25">
      <c r="A924" s="389" t="s">
        <v>1621</v>
      </c>
      <c r="B924" s="390"/>
      <c r="C924" s="386"/>
      <c r="D924" s="390"/>
      <c r="E924" s="390"/>
      <c r="F924" s="386">
        <v>69.429900000000004</v>
      </c>
      <c r="G924" s="391">
        <v>78.537700000000001</v>
      </c>
      <c r="H924" s="391">
        <v>83.117800000000003</v>
      </c>
      <c r="I924" s="391">
        <v>76.289599999999993</v>
      </c>
      <c r="J924" s="391">
        <v>64.365399999999994</v>
      </c>
      <c r="K924" s="391">
        <v>64.860600000000005</v>
      </c>
      <c r="L924" s="391">
        <v>72.769900000000007</v>
      </c>
      <c r="M924" s="391">
        <v>68.834100000000007</v>
      </c>
      <c r="N924" s="391">
        <v>46.245399999999997</v>
      </c>
      <c r="O924" s="386">
        <v>58.927399999999999</v>
      </c>
      <c r="P924" s="386" t="s">
        <v>35</v>
      </c>
    </row>
    <row r="925" spans="1:16" ht="15" x14ac:dyDescent="0.25">
      <c r="A925" s="389" t="s">
        <v>1622</v>
      </c>
      <c r="B925" s="390"/>
      <c r="C925" s="386"/>
      <c r="D925" s="390"/>
      <c r="E925" s="390"/>
      <c r="F925" s="386">
        <v>84.817999999999998</v>
      </c>
      <c r="G925" s="391">
        <v>70.842600000000004</v>
      </c>
      <c r="H925" s="391">
        <v>45.156700000000001</v>
      </c>
      <c r="I925" s="391">
        <v>69.363200000000006</v>
      </c>
      <c r="J925" s="391">
        <v>70.5749</v>
      </c>
      <c r="K925" s="391">
        <v>69.3262</v>
      </c>
      <c r="L925" s="391">
        <v>83.155299999999997</v>
      </c>
      <c r="M925" s="391">
        <v>81.836100000000002</v>
      </c>
      <c r="N925" s="391">
        <v>59.811799999999998</v>
      </c>
      <c r="O925" s="386">
        <v>63.816600000000001</v>
      </c>
      <c r="P925" s="386" t="s">
        <v>35</v>
      </c>
    </row>
    <row r="926" spans="1:16" ht="15" x14ac:dyDescent="0.25">
      <c r="A926" s="389" t="s">
        <v>1623</v>
      </c>
      <c r="B926" s="390"/>
      <c r="C926" s="386"/>
      <c r="D926" s="390"/>
      <c r="E926" s="390"/>
      <c r="F926" s="386">
        <v>84.775899999999993</v>
      </c>
      <c r="G926" s="391">
        <v>70.527100000000004</v>
      </c>
      <c r="H926" s="391">
        <v>44.728999999999999</v>
      </c>
      <c r="I926" s="391">
        <v>68.977800000000002</v>
      </c>
      <c r="J926" s="391">
        <v>70.3767</v>
      </c>
      <c r="K926" s="391">
        <v>69.045400000000001</v>
      </c>
      <c r="L926" s="391">
        <v>83.015000000000001</v>
      </c>
      <c r="M926" s="391">
        <v>81.671199999999999</v>
      </c>
      <c r="N926" s="391">
        <v>59.6554</v>
      </c>
      <c r="O926" s="386">
        <v>63.8279</v>
      </c>
      <c r="P926" s="386" t="s">
        <v>35</v>
      </c>
    </row>
    <row r="927" spans="1:16" ht="15" x14ac:dyDescent="0.25">
      <c r="A927" s="389" t="s">
        <v>1624</v>
      </c>
      <c r="B927" s="390"/>
      <c r="C927" s="386"/>
      <c r="D927" s="390"/>
      <c r="E927" s="390"/>
      <c r="F927" s="386">
        <v>87.849400000000003</v>
      </c>
      <c r="G927" s="391">
        <v>92.206299999999999</v>
      </c>
      <c r="H927" s="391">
        <v>74.959400000000002</v>
      </c>
      <c r="I927" s="391">
        <v>93.766900000000007</v>
      </c>
      <c r="J927" s="391">
        <v>84.259100000000004</v>
      </c>
      <c r="K927" s="391">
        <v>89.0124</v>
      </c>
      <c r="L927" s="391">
        <v>92.935000000000002</v>
      </c>
      <c r="M927" s="391">
        <v>93.296899999999994</v>
      </c>
      <c r="N927" s="391">
        <v>70.226500000000001</v>
      </c>
      <c r="O927" s="386">
        <v>63.061900000000001</v>
      </c>
      <c r="P927" s="386" t="s">
        <v>35</v>
      </c>
    </row>
    <row r="928" spans="1:16" ht="15" x14ac:dyDescent="0.25">
      <c r="A928" s="389" t="s">
        <v>1625</v>
      </c>
      <c r="B928" s="390"/>
      <c r="C928" s="386"/>
      <c r="D928" s="390"/>
      <c r="E928" s="390"/>
      <c r="F928" s="386">
        <v>59.170099999999998</v>
      </c>
      <c r="G928" s="391">
        <v>58.266199999999998</v>
      </c>
      <c r="H928" s="391">
        <v>60.799300000000002</v>
      </c>
      <c r="I928" s="391">
        <v>66.947900000000004</v>
      </c>
      <c r="J928" s="391">
        <v>57.939599999999999</v>
      </c>
      <c r="K928" s="391">
        <v>63.569899999999997</v>
      </c>
      <c r="L928" s="391">
        <v>56.553699999999999</v>
      </c>
      <c r="M928" s="391">
        <v>70.235200000000006</v>
      </c>
      <c r="N928" s="391">
        <v>58.227800000000002</v>
      </c>
      <c r="O928" s="386">
        <v>68.017499999999998</v>
      </c>
      <c r="P928" s="386" t="s">
        <v>35</v>
      </c>
    </row>
    <row r="929" spans="1:16" ht="15" x14ac:dyDescent="0.25">
      <c r="A929" s="389" t="s">
        <v>1626</v>
      </c>
      <c r="B929" s="390"/>
      <c r="C929" s="386"/>
      <c r="D929" s="390"/>
      <c r="E929" s="390"/>
      <c r="F929" s="386">
        <v>59.749699999999997</v>
      </c>
      <c r="G929" s="391">
        <v>57.594499999999996</v>
      </c>
      <c r="H929" s="391">
        <v>60.021599999999999</v>
      </c>
      <c r="I929" s="391">
        <v>66.403199999999998</v>
      </c>
      <c r="J929" s="391">
        <v>57.904000000000003</v>
      </c>
      <c r="K929" s="391">
        <v>63.270699999999998</v>
      </c>
      <c r="L929" s="391">
        <v>57.037999999999997</v>
      </c>
      <c r="M929" s="391">
        <v>70.570099999999996</v>
      </c>
      <c r="N929" s="391">
        <v>58.994100000000003</v>
      </c>
      <c r="O929" s="386">
        <v>67.487899999999996</v>
      </c>
      <c r="P929" s="386" t="s">
        <v>35</v>
      </c>
    </row>
    <row r="930" spans="1:16" ht="15" x14ac:dyDescent="0.25">
      <c r="A930" s="389" t="s">
        <v>1627</v>
      </c>
      <c r="B930" s="390"/>
      <c r="C930" s="386"/>
      <c r="D930" s="390"/>
      <c r="E930" s="390"/>
      <c r="F930" s="386">
        <v>50.951300000000003</v>
      </c>
      <c r="G930" s="391">
        <v>67.340299999999999</v>
      </c>
      <c r="H930" s="391">
        <v>70.567999999999998</v>
      </c>
      <c r="I930" s="391">
        <v>73.793400000000005</v>
      </c>
      <c r="J930" s="391">
        <v>58.458799999999997</v>
      </c>
      <c r="K930" s="391">
        <v>67.934700000000007</v>
      </c>
      <c r="L930" s="391">
        <v>49.530999999999999</v>
      </c>
      <c r="M930" s="391">
        <v>65.599100000000007</v>
      </c>
      <c r="N930" s="391">
        <v>46.770099999999999</v>
      </c>
      <c r="O930" s="386">
        <v>75.372900000000001</v>
      </c>
      <c r="P930" s="386" t="s">
        <v>35</v>
      </c>
    </row>
    <row r="931" spans="1:16" ht="15" x14ac:dyDescent="0.25">
      <c r="A931" s="389" t="s">
        <v>1628</v>
      </c>
      <c r="B931" s="390"/>
      <c r="C931" s="386"/>
      <c r="D931" s="390"/>
      <c r="E931" s="390"/>
      <c r="F931" s="386">
        <v>67.172899999999998</v>
      </c>
      <c r="G931" s="391">
        <v>73.001199999999997</v>
      </c>
      <c r="H931" s="391">
        <v>76.517600000000002</v>
      </c>
      <c r="I931" s="391">
        <v>81.547799999999995</v>
      </c>
      <c r="J931" s="391">
        <v>71.270600000000002</v>
      </c>
      <c r="K931" s="391">
        <v>66.391900000000007</v>
      </c>
      <c r="L931" s="391">
        <v>74.371300000000005</v>
      </c>
      <c r="M931" s="391">
        <v>73.111900000000006</v>
      </c>
      <c r="N931" s="391">
        <v>47.2575</v>
      </c>
      <c r="O931" s="386">
        <v>54.075200000000002</v>
      </c>
      <c r="P931" s="386" t="s">
        <v>35</v>
      </c>
    </row>
    <row r="932" spans="1:16" ht="15" x14ac:dyDescent="0.25">
      <c r="A932" s="389" t="s">
        <v>1629</v>
      </c>
      <c r="B932" s="390"/>
      <c r="C932" s="386"/>
      <c r="D932" s="390"/>
      <c r="E932" s="390"/>
      <c r="F932" s="386">
        <v>66.696700000000007</v>
      </c>
      <c r="G932" s="391">
        <v>72.575000000000003</v>
      </c>
      <c r="H932" s="391">
        <v>76.19</v>
      </c>
      <c r="I932" s="391">
        <v>81.281599999999997</v>
      </c>
      <c r="J932" s="391">
        <v>70.824100000000001</v>
      </c>
      <c r="K932" s="391">
        <v>66.014700000000005</v>
      </c>
      <c r="L932" s="391">
        <v>74.337599999999995</v>
      </c>
      <c r="M932" s="391">
        <v>73.137600000000006</v>
      </c>
      <c r="N932" s="391">
        <v>47.310899999999997</v>
      </c>
      <c r="O932" s="386">
        <v>54.176099999999998</v>
      </c>
      <c r="P932" s="386" t="s">
        <v>35</v>
      </c>
    </row>
    <row r="933" spans="1:16" ht="15" x14ac:dyDescent="0.25">
      <c r="A933" s="389" t="s">
        <v>1630</v>
      </c>
      <c r="B933" s="390"/>
      <c r="C933" s="386"/>
      <c r="D933" s="390"/>
      <c r="E933" s="390"/>
      <c r="F933" s="386">
        <v>81.253900000000002</v>
      </c>
      <c r="G933" s="391">
        <v>85.3035</v>
      </c>
      <c r="H933" s="391">
        <v>87.168899999999994</v>
      </c>
      <c r="I933" s="391">
        <v>89.353700000000003</v>
      </c>
      <c r="J933" s="391">
        <v>84.276799999999994</v>
      </c>
      <c r="K933" s="391">
        <v>77.526399999999995</v>
      </c>
      <c r="L933" s="391">
        <v>75.362700000000004</v>
      </c>
      <c r="M933" s="391">
        <v>72.359800000000007</v>
      </c>
      <c r="N933" s="391">
        <v>44.387900000000002</v>
      </c>
      <c r="O933" s="386">
        <v>48.637799999999999</v>
      </c>
      <c r="P933" s="386" t="s">
        <v>35</v>
      </c>
    </row>
    <row r="934" spans="1:16" ht="15" x14ac:dyDescent="0.25">
      <c r="A934" s="389" t="s">
        <v>1631</v>
      </c>
      <c r="B934" s="390"/>
      <c r="C934" s="386"/>
      <c r="D934" s="390"/>
      <c r="E934" s="390"/>
      <c r="F934" s="386">
        <v>91.416300000000007</v>
      </c>
      <c r="G934" s="391">
        <v>89.062700000000007</v>
      </c>
      <c r="H934" s="391">
        <v>87.134</v>
      </c>
      <c r="I934" s="391">
        <v>84.678200000000004</v>
      </c>
      <c r="J934" s="391">
        <v>88.306600000000003</v>
      </c>
      <c r="K934" s="391">
        <v>82.022499999999994</v>
      </c>
      <c r="L934" s="391">
        <v>81.333600000000004</v>
      </c>
      <c r="M934" s="391">
        <v>84.128200000000007</v>
      </c>
      <c r="N934" s="391">
        <v>79.199299999999994</v>
      </c>
      <c r="O934" s="386">
        <v>77.221000000000004</v>
      </c>
      <c r="P934" s="386" t="s">
        <v>35</v>
      </c>
    </row>
    <row r="935" spans="1:16" ht="15" x14ac:dyDescent="0.25">
      <c r="A935" s="389" t="s">
        <v>1632</v>
      </c>
      <c r="B935" s="390"/>
      <c r="C935" s="386"/>
      <c r="D935" s="390"/>
      <c r="E935" s="390"/>
      <c r="F935" s="386">
        <v>91.506399999999999</v>
      </c>
      <c r="G935" s="391">
        <v>89.194400000000002</v>
      </c>
      <c r="H935" s="391">
        <v>87.097499999999997</v>
      </c>
      <c r="I935" s="391">
        <v>84.792900000000003</v>
      </c>
      <c r="J935" s="391">
        <v>88.483500000000006</v>
      </c>
      <c r="K935" s="391">
        <v>82.1721</v>
      </c>
      <c r="L935" s="391">
        <v>81.505399999999995</v>
      </c>
      <c r="M935" s="391">
        <v>84.388999999999996</v>
      </c>
      <c r="N935" s="391">
        <v>79.624700000000004</v>
      </c>
      <c r="O935" s="386">
        <v>77.707499999999996</v>
      </c>
      <c r="P935" s="386" t="s">
        <v>35</v>
      </c>
    </row>
    <row r="936" spans="1:16" ht="15" x14ac:dyDescent="0.25">
      <c r="A936" s="389" t="s">
        <v>1633</v>
      </c>
      <c r="B936" s="390"/>
      <c r="C936" s="386"/>
      <c r="D936" s="390"/>
      <c r="E936" s="390"/>
      <c r="F936" s="386">
        <v>87.798000000000002</v>
      </c>
      <c r="G936" s="391">
        <v>83.775599999999997</v>
      </c>
      <c r="H936" s="391">
        <v>88.565100000000001</v>
      </c>
      <c r="I936" s="391">
        <v>80.254599999999996</v>
      </c>
      <c r="J936" s="391">
        <v>81.437200000000004</v>
      </c>
      <c r="K936" s="391">
        <v>76.14</v>
      </c>
      <c r="L936" s="391">
        <v>74.593800000000002</v>
      </c>
      <c r="M936" s="391">
        <v>74.130899999999997</v>
      </c>
      <c r="N936" s="391">
        <v>62.819200000000002</v>
      </c>
      <c r="O936" s="386">
        <v>60.164499999999997</v>
      </c>
      <c r="P936" s="386" t="s">
        <v>35</v>
      </c>
    </row>
    <row r="937" spans="1:16" ht="15" x14ac:dyDescent="0.25">
      <c r="A937" s="389" t="s">
        <v>1634</v>
      </c>
      <c r="B937" s="390"/>
      <c r="C937" s="386"/>
      <c r="D937" s="390"/>
      <c r="E937" s="390"/>
      <c r="F937" s="386">
        <v>94.299899999999994</v>
      </c>
      <c r="G937" s="391">
        <v>90.813400000000001</v>
      </c>
      <c r="H937" s="391">
        <v>90.982699999999994</v>
      </c>
      <c r="I937" s="391">
        <v>82.848299999999995</v>
      </c>
      <c r="J937" s="391">
        <v>97.567400000000006</v>
      </c>
      <c r="K937" s="391">
        <v>85.337599999999995</v>
      </c>
      <c r="L937" s="391">
        <v>73.474500000000006</v>
      </c>
      <c r="M937" s="391">
        <v>78.385199999999998</v>
      </c>
      <c r="N937" s="391">
        <v>65.390299999999996</v>
      </c>
      <c r="O937" s="386">
        <v>65.495900000000006</v>
      </c>
      <c r="P937" s="386" t="s">
        <v>35</v>
      </c>
    </row>
    <row r="938" spans="1:16" ht="15" x14ac:dyDescent="0.25">
      <c r="A938" s="389" t="s">
        <v>1635</v>
      </c>
      <c r="B938" s="390"/>
      <c r="C938" s="386"/>
      <c r="D938" s="390"/>
      <c r="E938" s="390"/>
      <c r="F938" s="386">
        <v>95.010499999999993</v>
      </c>
      <c r="G938" s="391">
        <v>91.766300000000001</v>
      </c>
      <c r="H938" s="391">
        <v>91.012600000000006</v>
      </c>
      <c r="I938" s="391">
        <v>82.484800000000007</v>
      </c>
      <c r="J938" s="391">
        <v>98.18</v>
      </c>
      <c r="K938" s="391">
        <v>85.936800000000005</v>
      </c>
      <c r="L938" s="391">
        <v>73.457800000000006</v>
      </c>
      <c r="M938" s="391">
        <v>78.415400000000005</v>
      </c>
      <c r="N938" s="391">
        <v>65.304500000000004</v>
      </c>
      <c r="O938" s="386">
        <v>64.599400000000003</v>
      </c>
      <c r="P938" s="386" t="s">
        <v>35</v>
      </c>
    </row>
    <row r="939" spans="1:16" ht="15" x14ac:dyDescent="0.25">
      <c r="A939" s="389" t="s">
        <v>1636</v>
      </c>
      <c r="B939" s="390"/>
      <c r="C939" s="386"/>
      <c r="D939" s="390"/>
      <c r="E939" s="390"/>
      <c r="F939" s="386">
        <v>87.756500000000003</v>
      </c>
      <c r="G939" s="391">
        <v>82.119900000000001</v>
      </c>
      <c r="H939" s="391">
        <v>90.705600000000004</v>
      </c>
      <c r="I939" s="391">
        <v>86.195899999999995</v>
      </c>
      <c r="J939" s="391">
        <v>91.929199999999994</v>
      </c>
      <c r="K939" s="391">
        <v>79.8369</v>
      </c>
      <c r="L939" s="391">
        <v>73.633099999999999</v>
      </c>
      <c r="M939" s="391">
        <v>78.106800000000007</v>
      </c>
      <c r="N939" s="391">
        <v>66.204999999999998</v>
      </c>
      <c r="O939" s="386">
        <v>74.031300000000002</v>
      </c>
      <c r="P939" s="386" t="s">
        <v>35</v>
      </c>
    </row>
    <row r="940" spans="1:16" ht="15" x14ac:dyDescent="0.25">
      <c r="A940" s="389" t="s">
        <v>1637</v>
      </c>
      <c r="B940" s="390"/>
      <c r="C940" s="386"/>
      <c r="D940" s="390"/>
      <c r="E940" s="390"/>
      <c r="F940" s="386">
        <v>98.221900000000005</v>
      </c>
      <c r="G940" s="391">
        <v>97.602099999999993</v>
      </c>
      <c r="H940" s="391">
        <v>95.207800000000006</v>
      </c>
      <c r="I940" s="391">
        <v>91.213999999999999</v>
      </c>
      <c r="J940" s="391">
        <v>93.915700000000001</v>
      </c>
      <c r="K940" s="391">
        <v>83.591899999999995</v>
      </c>
      <c r="L940" s="391">
        <v>89.636300000000006</v>
      </c>
      <c r="M940" s="391">
        <v>95.573999999999998</v>
      </c>
      <c r="N940" s="391">
        <v>81.692899999999995</v>
      </c>
      <c r="O940" s="386">
        <v>89.789199999999994</v>
      </c>
      <c r="P940" s="386" t="s">
        <v>35</v>
      </c>
    </row>
    <row r="941" spans="1:16" ht="15" x14ac:dyDescent="0.25">
      <c r="A941" s="389" t="s">
        <v>1638</v>
      </c>
      <c r="B941" s="390"/>
      <c r="C941" s="386"/>
      <c r="D941" s="390"/>
      <c r="E941" s="390"/>
      <c r="F941" s="386">
        <v>98.905900000000003</v>
      </c>
      <c r="G941" s="391">
        <v>98.451499999999996</v>
      </c>
      <c r="H941" s="391">
        <v>95.703900000000004</v>
      </c>
      <c r="I941" s="391">
        <v>91.930400000000006</v>
      </c>
      <c r="J941" s="391">
        <v>94.428399999999996</v>
      </c>
      <c r="K941" s="391">
        <v>83.624600000000001</v>
      </c>
      <c r="L941" s="391">
        <v>90.294799999999995</v>
      </c>
      <c r="M941" s="391">
        <v>96.428899999999999</v>
      </c>
      <c r="N941" s="391">
        <v>82.605400000000003</v>
      </c>
      <c r="O941" s="386">
        <v>91.824299999999994</v>
      </c>
      <c r="P941" s="386" t="s">
        <v>35</v>
      </c>
    </row>
    <row r="942" spans="1:16" ht="15" x14ac:dyDescent="0.25">
      <c r="A942" s="389" t="s">
        <v>1639</v>
      </c>
      <c r="B942" s="390"/>
      <c r="C942" s="386"/>
      <c r="D942" s="390"/>
      <c r="E942" s="390"/>
      <c r="F942" s="386">
        <v>88.524299999999997</v>
      </c>
      <c r="G942" s="391">
        <v>84.990899999999996</v>
      </c>
      <c r="H942" s="391">
        <v>88.114800000000002</v>
      </c>
      <c r="I942" s="391">
        <v>79.859499999999997</v>
      </c>
      <c r="J942" s="391">
        <v>85.596999999999994</v>
      </c>
      <c r="K942" s="391">
        <v>83.060299999999998</v>
      </c>
      <c r="L942" s="391">
        <v>79.042100000000005</v>
      </c>
      <c r="M942" s="391">
        <v>80.475899999999996</v>
      </c>
      <c r="N942" s="391">
        <v>66.456400000000002</v>
      </c>
      <c r="O942" s="386">
        <v>73.9392</v>
      </c>
      <c r="P942" s="386" t="s">
        <v>35</v>
      </c>
    </row>
    <row r="943" spans="1:16" ht="15" x14ac:dyDescent="0.25">
      <c r="A943" s="389" t="s">
        <v>1640</v>
      </c>
      <c r="B943" s="390"/>
      <c r="C943" s="386"/>
      <c r="D943" s="390"/>
      <c r="E943" s="390"/>
      <c r="F943" s="386">
        <v>95.586600000000004</v>
      </c>
      <c r="G943" s="391">
        <v>94.378100000000003</v>
      </c>
      <c r="H943" s="391">
        <v>94.573899999999995</v>
      </c>
      <c r="I943" s="391">
        <v>88.544799999999995</v>
      </c>
      <c r="J943" s="391">
        <v>91.795400000000001</v>
      </c>
      <c r="K943" s="391">
        <v>90.855099999999993</v>
      </c>
      <c r="L943" s="391">
        <v>91.798000000000002</v>
      </c>
      <c r="M943" s="391">
        <v>92.288799999999995</v>
      </c>
      <c r="N943" s="391">
        <v>93.680599999999998</v>
      </c>
      <c r="O943" s="386">
        <v>88.602599999999995</v>
      </c>
      <c r="P943" s="386" t="s">
        <v>35</v>
      </c>
    </row>
    <row r="944" spans="1:16" ht="15" x14ac:dyDescent="0.25">
      <c r="A944" s="389" t="s">
        <v>1641</v>
      </c>
      <c r="B944" s="390"/>
      <c r="C944" s="386"/>
      <c r="D944" s="390"/>
      <c r="E944" s="390"/>
      <c r="F944" s="386">
        <v>95.831999999999994</v>
      </c>
      <c r="G944" s="391">
        <v>94.711399999999998</v>
      </c>
      <c r="H944" s="391">
        <v>94.833799999999997</v>
      </c>
      <c r="I944" s="391">
        <v>89.098100000000002</v>
      </c>
      <c r="J944" s="391">
        <v>92.551100000000005</v>
      </c>
      <c r="K944" s="391">
        <v>91.451499999999996</v>
      </c>
      <c r="L944" s="391">
        <v>92.211799999999997</v>
      </c>
      <c r="M944" s="391">
        <v>92.974999999999994</v>
      </c>
      <c r="N944" s="391">
        <v>94.502499999999998</v>
      </c>
      <c r="O944" s="386">
        <v>89.876000000000005</v>
      </c>
      <c r="P944" s="386" t="s">
        <v>35</v>
      </c>
    </row>
    <row r="945" spans="1:16" ht="15" x14ac:dyDescent="0.25">
      <c r="A945" s="389" t="s">
        <v>1642</v>
      </c>
      <c r="B945" s="390"/>
      <c r="C945" s="386"/>
      <c r="D945" s="390"/>
      <c r="E945" s="390"/>
      <c r="F945" s="386">
        <v>85.723200000000006</v>
      </c>
      <c r="G945" s="391">
        <v>80.278499999999994</v>
      </c>
      <c r="H945" s="391">
        <v>83.704800000000006</v>
      </c>
      <c r="I945" s="391">
        <v>68.238900000000001</v>
      </c>
      <c r="J945" s="391">
        <v>64.570400000000006</v>
      </c>
      <c r="K945" s="391">
        <v>68.737200000000001</v>
      </c>
      <c r="L945" s="391">
        <v>76.913399999999996</v>
      </c>
      <c r="M945" s="391">
        <v>67.804199999999994</v>
      </c>
      <c r="N945" s="391">
        <v>64.001099999999994</v>
      </c>
      <c r="O945" s="386">
        <v>43.097700000000003</v>
      </c>
      <c r="P945" s="386" t="s">
        <v>35</v>
      </c>
    </row>
    <row r="946" spans="1:16" ht="15" x14ac:dyDescent="0.25">
      <c r="A946" s="389" t="s">
        <v>1643</v>
      </c>
      <c r="B946" s="390"/>
      <c r="C946" s="386"/>
      <c r="D946" s="390"/>
      <c r="E946" s="390"/>
      <c r="F946" s="386">
        <v>89.369</v>
      </c>
      <c r="G946" s="391">
        <v>93.384900000000002</v>
      </c>
      <c r="H946" s="391">
        <v>90.515600000000006</v>
      </c>
      <c r="I946" s="391">
        <v>87.430199999999999</v>
      </c>
      <c r="J946" s="391">
        <v>89.489900000000006</v>
      </c>
      <c r="K946" s="391">
        <v>84.197400000000002</v>
      </c>
      <c r="L946" s="391">
        <v>82.276499999999999</v>
      </c>
      <c r="M946" s="391">
        <v>82.146600000000007</v>
      </c>
      <c r="N946" s="391">
        <v>78.520399999999995</v>
      </c>
      <c r="O946" s="386">
        <v>84.855699999999999</v>
      </c>
      <c r="P946" s="386" t="s">
        <v>35</v>
      </c>
    </row>
    <row r="947" spans="1:16" ht="15" x14ac:dyDescent="0.25">
      <c r="A947" s="389" t="s">
        <v>1644</v>
      </c>
      <c r="B947" s="390"/>
      <c r="C947" s="386"/>
      <c r="D947" s="390"/>
      <c r="E947" s="390"/>
      <c r="F947" s="386">
        <v>89.368600000000001</v>
      </c>
      <c r="G947" s="391">
        <v>93.390900000000002</v>
      </c>
      <c r="H947" s="391">
        <v>90.523300000000006</v>
      </c>
      <c r="I947" s="391">
        <v>87.433400000000006</v>
      </c>
      <c r="J947" s="391">
        <v>89.4953</v>
      </c>
      <c r="K947" s="391">
        <v>84.201899999999995</v>
      </c>
      <c r="L947" s="391">
        <v>82.2744</v>
      </c>
      <c r="M947" s="391">
        <v>82.1601</v>
      </c>
      <c r="N947" s="391">
        <v>78.518799999999999</v>
      </c>
      <c r="O947" s="386">
        <v>84.870500000000007</v>
      </c>
      <c r="P947" s="386" t="s">
        <v>35</v>
      </c>
    </row>
    <row r="948" spans="1:16" ht="15" x14ac:dyDescent="0.25">
      <c r="A948" s="389" t="s">
        <v>1645</v>
      </c>
      <c r="B948" s="390"/>
      <c r="C948" s="386"/>
      <c r="D948" s="390"/>
      <c r="E948" s="390"/>
      <c r="F948" s="386">
        <v>89.7941</v>
      </c>
      <c r="G948" s="391">
        <v>87.792199999999994</v>
      </c>
      <c r="H948" s="391">
        <v>82.471299999999999</v>
      </c>
      <c r="I948" s="391">
        <v>84.131799999999998</v>
      </c>
      <c r="J948" s="391">
        <v>83.927700000000002</v>
      </c>
      <c r="K948" s="391">
        <v>79.475200000000001</v>
      </c>
      <c r="L948" s="391">
        <v>84.492400000000004</v>
      </c>
      <c r="M948" s="391">
        <v>67.934899999999999</v>
      </c>
      <c r="N948" s="391">
        <v>80.420199999999994</v>
      </c>
      <c r="O948" s="386">
        <v>69.475899999999996</v>
      </c>
      <c r="P948" s="386" t="s">
        <v>35</v>
      </c>
    </row>
    <row r="949" spans="1:16" ht="15" x14ac:dyDescent="0.25">
      <c r="A949" s="389" t="s">
        <v>1646</v>
      </c>
      <c r="B949" s="390"/>
      <c r="C949" s="386"/>
      <c r="D949" s="390"/>
      <c r="E949" s="390"/>
      <c r="F949" s="386">
        <v>86.156199999999998</v>
      </c>
      <c r="G949" s="391">
        <v>79.385499999999993</v>
      </c>
      <c r="H949" s="391">
        <v>75.259</v>
      </c>
      <c r="I949" s="391">
        <v>78.465699999999998</v>
      </c>
      <c r="J949" s="391">
        <v>81.065700000000007</v>
      </c>
      <c r="K949" s="391">
        <v>71.705200000000005</v>
      </c>
      <c r="L949" s="391">
        <v>70.620800000000003</v>
      </c>
      <c r="M949" s="391">
        <v>75.379199999999997</v>
      </c>
      <c r="N949" s="391">
        <v>67.892799999999994</v>
      </c>
      <c r="O949" s="386">
        <v>64.289699999999996</v>
      </c>
      <c r="P949" s="386" t="s">
        <v>35</v>
      </c>
    </row>
    <row r="950" spans="1:16" ht="15" x14ac:dyDescent="0.25">
      <c r="A950" s="389" t="s">
        <v>1647</v>
      </c>
      <c r="B950" s="390"/>
      <c r="C950" s="386"/>
      <c r="D950" s="390"/>
      <c r="E950" s="390"/>
      <c r="F950" s="386">
        <v>86.103399999999993</v>
      </c>
      <c r="G950" s="391">
        <v>79.245199999999997</v>
      </c>
      <c r="H950" s="391">
        <v>75.0244</v>
      </c>
      <c r="I950" s="391">
        <v>78.276499999999999</v>
      </c>
      <c r="J950" s="391">
        <v>80.9315</v>
      </c>
      <c r="K950" s="391">
        <v>71.662400000000005</v>
      </c>
      <c r="L950" s="391">
        <v>70.686999999999998</v>
      </c>
      <c r="M950" s="391">
        <v>75.406499999999994</v>
      </c>
      <c r="N950" s="391">
        <v>68.127899999999997</v>
      </c>
      <c r="O950" s="386">
        <v>64.461299999999994</v>
      </c>
      <c r="P950" s="386" t="s">
        <v>35</v>
      </c>
    </row>
    <row r="951" spans="1:16" ht="15" x14ac:dyDescent="0.25">
      <c r="A951" s="389" t="s">
        <v>1648</v>
      </c>
      <c r="B951" s="390"/>
      <c r="C951" s="386"/>
      <c r="D951" s="390"/>
      <c r="E951" s="390"/>
      <c r="F951" s="386">
        <v>91.895399999999995</v>
      </c>
      <c r="G951" s="391">
        <v>92.007800000000003</v>
      </c>
      <c r="H951" s="391">
        <v>94.063000000000002</v>
      </c>
      <c r="I951" s="391">
        <v>93.457099999999997</v>
      </c>
      <c r="J951" s="391">
        <v>91.919399999999996</v>
      </c>
      <c r="K951" s="391">
        <v>75.384900000000002</v>
      </c>
      <c r="L951" s="391">
        <v>64.912700000000001</v>
      </c>
      <c r="M951" s="391">
        <v>73.123099999999994</v>
      </c>
      <c r="N951" s="391">
        <v>48.762300000000003</v>
      </c>
      <c r="O951" s="386">
        <v>50.414200000000001</v>
      </c>
      <c r="P951" s="386" t="s">
        <v>35</v>
      </c>
    </row>
    <row r="952" spans="1:16" ht="15" x14ac:dyDescent="0.25">
      <c r="A952" s="389" t="s">
        <v>1649</v>
      </c>
      <c r="B952" s="390"/>
      <c r="C952" s="386"/>
      <c r="D952" s="390"/>
      <c r="E952" s="390"/>
      <c r="F952" s="386">
        <v>92.680899999999994</v>
      </c>
      <c r="G952" s="391">
        <v>87.655299999999997</v>
      </c>
      <c r="H952" s="391">
        <v>89.885800000000003</v>
      </c>
      <c r="I952" s="391">
        <v>83.255499999999998</v>
      </c>
      <c r="J952" s="391">
        <v>85.7881</v>
      </c>
      <c r="K952" s="391">
        <v>89.022499999999994</v>
      </c>
      <c r="L952" s="391">
        <v>81.656700000000001</v>
      </c>
      <c r="M952" s="391">
        <v>83.913799999999995</v>
      </c>
      <c r="N952" s="391">
        <v>60.021000000000001</v>
      </c>
      <c r="O952" s="386">
        <v>82.780500000000004</v>
      </c>
      <c r="P952" s="386" t="s">
        <v>35</v>
      </c>
    </row>
    <row r="953" spans="1:16" ht="15" x14ac:dyDescent="0.25">
      <c r="A953" s="389" t="s">
        <v>1650</v>
      </c>
      <c r="B953" s="390"/>
      <c r="C953" s="386"/>
      <c r="D953" s="390"/>
      <c r="E953" s="390"/>
      <c r="F953" s="386">
        <v>92.864500000000007</v>
      </c>
      <c r="G953" s="391">
        <v>87.795100000000005</v>
      </c>
      <c r="H953" s="391">
        <v>90.257900000000006</v>
      </c>
      <c r="I953" s="391">
        <v>83.337299999999999</v>
      </c>
      <c r="J953" s="391">
        <v>86.097899999999996</v>
      </c>
      <c r="K953" s="391">
        <v>89.315799999999996</v>
      </c>
      <c r="L953" s="391">
        <v>82.045900000000003</v>
      </c>
      <c r="M953" s="391">
        <v>84.190700000000007</v>
      </c>
      <c r="N953" s="391">
        <v>60.059899999999999</v>
      </c>
      <c r="O953" s="386">
        <v>83.005799999999994</v>
      </c>
      <c r="P953" s="386" t="s">
        <v>35</v>
      </c>
    </row>
    <row r="954" spans="1:16" ht="15" x14ac:dyDescent="0.25">
      <c r="A954" s="389" t="s">
        <v>1651</v>
      </c>
      <c r="B954" s="390"/>
      <c r="C954" s="386"/>
      <c r="D954" s="390"/>
      <c r="E954" s="390"/>
      <c r="F954" s="386">
        <v>87.358500000000006</v>
      </c>
      <c r="G954" s="391">
        <v>83.590699999999998</v>
      </c>
      <c r="H954" s="391">
        <v>79.240399999999994</v>
      </c>
      <c r="I954" s="391">
        <v>80.844300000000004</v>
      </c>
      <c r="J954" s="391">
        <v>76.373900000000006</v>
      </c>
      <c r="K954" s="391">
        <v>80.039000000000001</v>
      </c>
      <c r="L954" s="391">
        <v>69.492800000000003</v>
      </c>
      <c r="M954" s="391">
        <v>75.351200000000006</v>
      </c>
      <c r="N954" s="391">
        <v>58.874699999999997</v>
      </c>
      <c r="O954" s="386">
        <v>75.867599999999996</v>
      </c>
      <c r="P954" s="386" t="s">
        <v>35</v>
      </c>
    </row>
    <row r="955" spans="1:16" ht="15" x14ac:dyDescent="0.25">
      <c r="A955" s="389" t="s">
        <v>1652</v>
      </c>
      <c r="B955" s="390"/>
      <c r="C955" s="386"/>
      <c r="D955" s="390"/>
      <c r="E955" s="390"/>
      <c r="F955" s="386">
        <v>97.401799999999994</v>
      </c>
      <c r="G955" s="391">
        <v>96.188699999999997</v>
      </c>
      <c r="H955" s="391">
        <v>97.6845</v>
      </c>
      <c r="I955" s="391">
        <v>96.090199999999996</v>
      </c>
      <c r="J955" s="391">
        <v>94.741</v>
      </c>
      <c r="K955" s="391">
        <v>96.870400000000004</v>
      </c>
      <c r="L955" s="391">
        <v>93.528599999999997</v>
      </c>
      <c r="M955" s="391">
        <v>93.362700000000004</v>
      </c>
      <c r="N955" s="391">
        <v>90.007800000000003</v>
      </c>
      <c r="O955" s="386">
        <v>95.0124</v>
      </c>
      <c r="P955" s="386" t="s">
        <v>35</v>
      </c>
    </row>
    <row r="956" spans="1:16" ht="15" x14ac:dyDescent="0.25">
      <c r="A956" s="389" t="s">
        <v>1653</v>
      </c>
      <c r="B956" s="390"/>
      <c r="C956" s="386"/>
      <c r="D956" s="390"/>
      <c r="E956" s="390"/>
      <c r="F956" s="386">
        <v>97.583799999999997</v>
      </c>
      <c r="G956" s="391">
        <v>96.872200000000007</v>
      </c>
      <c r="H956" s="391">
        <v>98.120500000000007</v>
      </c>
      <c r="I956" s="391">
        <v>96.784199999999998</v>
      </c>
      <c r="J956" s="391">
        <v>95.494500000000002</v>
      </c>
      <c r="K956" s="391">
        <v>97.474199999999996</v>
      </c>
      <c r="L956" s="391">
        <v>94.426000000000002</v>
      </c>
      <c r="M956" s="391">
        <v>94.339600000000004</v>
      </c>
      <c r="N956" s="391">
        <v>91.303700000000006</v>
      </c>
      <c r="O956" s="386">
        <v>95.988799999999998</v>
      </c>
      <c r="P956" s="386" t="s">
        <v>35</v>
      </c>
    </row>
    <row r="957" spans="1:16" ht="15" x14ac:dyDescent="0.25">
      <c r="A957" s="389" t="s">
        <v>1654</v>
      </c>
      <c r="B957" s="390"/>
      <c r="C957" s="386"/>
      <c r="D957" s="390"/>
      <c r="E957" s="390"/>
      <c r="F957" s="386">
        <v>90.985799999999998</v>
      </c>
      <c r="G957" s="391">
        <v>71.290400000000005</v>
      </c>
      <c r="H957" s="391">
        <v>82.308899999999994</v>
      </c>
      <c r="I957" s="391">
        <v>69.638099999999994</v>
      </c>
      <c r="J957" s="391">
        <v>66.805999999999997</v>
      </c>
      <c r="K957" s="391">
        <v>74.614000000000004</v>
      </c>
      <c r="L957" s="391">
        <v>60.453899999999997</v>
      </c>
      <c r="M957" s="391">
        <v>57.151499999999999</v>
      </c>
      <c r="N957" s="391">
        <v>41.823799999999999</v>
      </c>
      <c r="O957" s="386">
        <v>59.1372</v>
      </c>
      <c r="P957" s="386" t="s">
        <v>35</v>
      </c>
    </row>
    <row r="958" spans="1:16" ht="15" x14ac:dyDescent="0.25">
      <c r="A958" s="389" t="s">
        <v>1655</v>
      </c>
      <c r="B958" s="390"/>
      <c r="C958" s="386"/>
      <c r="D958" s="390"/>
      <c r="E958" s="390"/>
      <c r="F958" s="386">
        <v>90.969200000000001</v>
      </c>
      <c r="G958" s="391">
        <v>87.1464</v>
      </c>
      <c r="H958" s="391">
        <v>88.405100000000004</v>
      </c>
      <c r="I958" s="391">
        <v>80.8279</v>
      </c>
      <c r="J958" s="391">
        <v>84.564400000000006</v>
      </c>
      <c r="K958" s="391">
        <v>87.462900000000005</v>
      </c>
      <c r="L958" s="391">
        <v>77.297399999999996</v>
      </c>
      <c r="M958" s="391">
        <v>82.864699999999999</v>
      </c>
      <c r="N958" s="391">
        <v>45.530799999999999</v>
      </c>
      <c r="O958" s="386">
        <v>79.829300000000003</v>
      </c>
      <c r="P958" s="386" t="s">
        <v>35</v>
      </c>
    </row>
    <row r="959" spans="1:16" ht="15" x14ac:dyDescent="0.25">
      <c r="A959" s="389" t="s">
        <v>1656</v>
      </c>
      <c r="B959" s="390"/>
      <c r="C959" s="386"/>
      <c r="D959" s="390"/>
      <c r="E959" s="390"/>
      <c r="F959" s="386">
        <v>91.204400000000007</v>
      </c>
      <c r="G959" s="391">
        <v>87.336200000000005</v>
      </c>
      <c r="H959" s="391">
        <v>88.967600000000004</v>
      </c>
      <c r="I959" s="391">
        <v>80.800399999999996</v>
      </c>
      <c r="J959" s="391">
        <v>84.9208</v>
      </c>
      <c r="K959" s="391">
        <v>87.785300000000007</v>
      </c>
      <c r="L959" s="391">
        <v>77.695700000000002</v>
      </c>
      <c r="M959" s="391">
        <v>83.094999999999999</v>
      </c>
      <c r="N959" s="391">
        <v>45.138300000000001</v>
      </c>
      <c r="O959" s="386">
        <v>79.878200000000007</v>
      </c>
      <c r="P959" s="386" t="s">
        <v>35</v>
      </c>
    </row>
    <row r="960" spans="1:16" ht="15" x14ac:dyDescent="0.25">
      <c r="A960" s="389" t="s">
        <v>1657</v>
      </c>
      <c r="B960" s="390"/>
      <c r="C960" s="386"/>
      <c r="D960" s="390"/>
      <c r="E960" s="390"/>
      <c r="F960" s="386">
        <v>84.997399999999999</v>
      </c>
      <c r="G960" s="391">
        <v>82.236500000000007</v>
      </c>
      <c r="H960" s="391">
        <v>74.373400000000004</v>
      </c>
      <c r="I960" s="391">
        <v>81.5381</v>
      </c>
      <c r="J960" s="391">
        <v>74.892899999999997</v>
      </c>
      <c r="K960" s="391">
        <v>78.606399999999994</v>
      </c>
      <c r="L960" s="391">
        <v>66.032799999999995</v>
      </c>
      <c r="M960" s="391">
        <v>76.500299999999996</v>
      </c>
      <c r="N960" s="391">
        <v>55.623899999999999</v>
      </c>
      <c r="O960" s="386">
        <v>78.549800000000005</v>
      </c>
      <c r="P960" s="386" t="s">
        <v>35</v>
      </c>
    </row>
    <row r="961" spans="1:16" ht="15" x14ac:dyDescent="0.25">
      <c r="A961" s="389" t="s">
        <v>1658</v>
      </c>
      <c r="B961" s="390"/>
      <c r="C961" s="386"/>
      <c r="D961" s="390"/>
      <c r="E961" s="390"/>
      <c r="F961" s="386">
        <v>86.606399999999994</v>
      </c>
      <c r="G961" s="391">
        <v>68.060100000000006</v>
      </c>
      <c r="H961" s="391">
        <v>77.974900000000005</v>
      </c>
      <c r="I961" s="391">
        <v>77.779600000000002</v>
      </c>
      <c r="J961" s="391">
        <v>72.538200000000003</v>
      </c>
      <c r="K961" s="391">
        <v>83.992599999999996</v>
      </c>
      <c r="L961" s="391">
        <v>78.416300000000007</v>
      </c>
      <c r="M961" s="391">
        <v>73.436199999999999</v>
      </c>
      <c r="N961" s="391">
        <v>69.527900000000002</v>
      </c>
      <c r="O961" s="386">
        <v>73.787000000000006</v>
      </c>
      <c r="P961" s="386" t="s">
        <v>35</v>
      </c>
    </row>
    <row r="962" spans="1:16" ht="15" x14ac:dyDescent="0.25">
      <c r="A962" s="389" t="s">
        <v>1659</v>
      </c>
      <c r="B962" s="390"/>
      <c r="C962" s="386"/>
      <c r="D962" s="390"/>
      <c r="E962" s="390"/>
      <c r="F962" s="386">
        <v>86.3947</v>
      </c>
      <c r="G962" s="391">
        <v>67.418899999999994</v>
      </c>
      <c r="H962" s="391">
        <v>77.556799999999996</v>
      </c>
      <c r="I962" s="391">
        <v>77.544600000000003</v>
      </c>
      <c r="J962" s="391">
        <v>72.303799999999995</v>
      </c>
      <c r="K962" s="391">
        <v>83.848600000000005</v>
      </c>
      <c r="L962" s="391">
        <v>78.120400000000004</v>
      </c>
      <c r="M962" s="391">
        <v>73.308499999999995</v>
      </c>
      <c r="N962" s="391">
        <v>69.013400000000004</v>
      </c>
      <c r="O962" s="386">
        <v>73.554299999999998</v>
      </c>
      <c r="P962" s="386" t="s">
        <v>35</v>
      </c>
    </row>
    <row r="963" spans="1:16" ht="15" x14ac:dyDescent="0.25">
      <c r="A963" s="389" t="s">
        <v>1660</v>
      </c>
      <c r="B963" s="390"/>
      <c r="C963" s="386"/>
      <c r="D963" s="390"/>
      <c r="E963" s="390"/>
      <c r="F963" s="386">
        <v>93.818299999999994</v>
      </c>
      <c r="G963" s="391">
        <v>90.332599999999999</v>
      </c>
      <c r="H963" s="391">
        <v>92.105999999999995</v>
      </c>
      <c r="I963" s="391">
        <v>85.533199999999994</v>
      </c>
      <c r="J963" s="391">
        <v>80.688199999999995</v>
      </c>
      <c r="K963" s="391">
        <v>89.077799999999996</v>
      </c>
      <c r="L963" s="391">
        <v>88.714100000000002</v>
      </c>
      <c r="M963" s="391">
        <v>77.859899999999996</v>
      </c>
      <c r="N963" s="391">
        <v>86.062700000000007</v>
      </c>
      <c r="O963" s="386">
        <v>81.878399999999999</v>
      </c>
      <c r="P963" s="386" t="s">
        <v>35</v>
      </c>
    </row>
    <row r="964" spans="1:16" ht="15" x14ac:dyDescent="0.25">
      <c r="A964" s="389" t="s">
        <v>1661</v>
      </c>
      <c r="B964" s="390"/>
      <c r="C964" s="386"/>
      <c r="D964" s="390"/>
      <c r="E964" s="390"/>
      <c r="F964" s="386">
        <v>97.255499999999998</v>
      </c>
      <c r="G964" s="391">
        <v>93.056200000000004</v>
      </c>
      <c r="H964" s="391">
        <v>94.935699999999997</v>
      </c>
      <c r="I964" s="391">
        <v>86.963499999999996</v>
      </c>
      <c r="J964" s="391">
        <v>90.404899999999998</v>
      </c>
      <c r="K964" s="391">
        <v>92.217600000000004</v>
      </c>
      <c r="L964" s="391">
        <v>89.666700000000006</v>
      </c>
      <c r="M964" s="391">
        <v>87.0732</v>
      </c>
      <c r="N964" s="391">
        <v>81.101799999999997</v>
      </c>
      <c r="O964" s="386">
        <v>87.6447</v>
      </c>
      <c r="P964" s="386" t="s">
        <v>35</v>
      </c>
    </row>
    <row r="965" spans="1:16" ht="15" x14ac:dyDescent="0.25">
      <c r="A965" s="389" t="s">
        <v>1662</v>
      </c>
      <c r="B965" s="390"/>
      <c r="C965" s="386"/>
      <c r="D965" s="390"/>
      <c r="E965" s="390"/>
      <c r="F965" s="386">
        <v>97.395300000000006</v>
      </c>
      <c r="G965" s="391">
        <v>93.173599999999993</v>
      </c>
      <c r="H965" s="391">
        <v>95.067700000000002</v>
      </c>
      <c r="I965" s="391">
        <v>87.152299999999997</v>
      </c>
      <c r="J965" s="391">
        <v>90.636499999999998</v>
      </c>
      <c r="K965" s="391">
        <v>92.471699999999998</v>
      </c>
      <c r="L965" s="391">
        <v>90.036900000000003</v>
      </c>
      <c r="M965" s="391">
        <v>87.377700000000004</v>
      </c>
      <c r="N965" s="391">
        <v>81.542400000000001</v>
      </c>
      <c r="O965" s="386">
        <v>88.061000000000007</v>
      </c>
      <c r="P965" s="386" t="s">
        <v>35</v>
      </c>
    </row>
    <row r="966" spans="1:16" ht="15" x14ac:dyDescent="0.25">
      <c r="A966" s="389" t="s">
        <v>1663</v>
      </c>
      <c r="B966" s="390"/>
      <c r="C966" s="386"/>
      <c r="D966" s="390"/>
      <c r="E966" s="390"/>
      <c r="F966" s="386">
        <v>92.019300000000001</v>
      </c>
      <c r="G966" s="391">
        <v>88.844399999999993</v>
      </c>
      <c r="H966" s="391">
        <v>90.031999999999996</v>
      </c>
      <c r="I966" s="391">
        <v>79.861699999999999</v>
      </c>
      <c r="J966" s="391">
        <v>81.7804</v>
      </c>
      <c r="K966" s="391">
        <v>82.767899999999997</v>
      </c>
      <c r="L966" s="391">
        <v>75.750200000000007</v>
      </c>
      <c r="M966" s="391">
        <v>75.426199999999994</v>
      </c>
      <c r="N966" s="391">
        <v>64.142899999999997</v>
      </c>
      <c r="O966" s="386">
        <v>71.2654</v>
      </c>
      <c r="P966" s="386" t="s">
        <v>35</v>
      </c>
    </row>
    <row r="967" spans="1:16" ht="15" x14ac:dyDescent="0.25">
      <c r="A967" s="389" t="s">
        <v>1664</v>
      </c>
      <c r="B967" s="390"/>
      <c r="C967" s="386"/>
      <c r="D967" s="390"/>
      <c r="E967" s="390"/>
      <c r="F967" s="386">
        <v>81.729200000000006</v>
      </c>
      <c r="G967" s="391">
        <v>84.255399999999995</v>
      </c>
      <c r="H967" s="391">
        <v>87.461200000000005</v>
      </c>
      <c r="I967" s="391">
        <v>81.128799999999998</v>
      </c>
      <c r="J967" s="391">
        <v>88.281499999999994</v>
      </c>
      <c r="K967" s="391">
        <v>86.070300000000003</v>
      </c>
      <c r="L967" s="391">
        <v>86.9054</v>
      </c>
      <c r="M967" s="391">
        <v>79.571299999999994</v>
      </c>
      <c r="N967" s="391">
        <v>70.822699999999998</v>
      </c>
      <c r="O967" s="386">
        <v>76.224599999999995</v>
      </c>
      <c r="P967" s="386" t="s">
        <v>35</v>
      </c>
    </row>
    <row r="968" spans="1:16" ht="15" x14ac:dyDescent="0.25">
      <c r="A968" s="389" t="s">
        <v>1665</v>
      </c>
      <c r="B968" s="390"/>
      <c r="C968" s="386"/>
      <c r="D968" s="390"/>
      <c r="E968" s="390"/>
      <c r="F968" s="386">
        <v>82.5197</v>
      </c>
      <c r="G968" s="391">
        <v>85.462699999999998</v>
      </c>
      <c r="H968" s="391">
        <v>86.318299999999994</v>
      </c>
      <c r="I968" s="391">
        <v>81.894499999999994</v>
      </c>
      <c r="J968" s="391">
        <v>89.197500000000005</v>
      </c>
      <c r="K968" s="391">
        <v>87.331299999999999</v>
      </c>
      <c r="L968" s="391">
        <v>87.9315</v>
      </c>
      <c r="M968" s="391">
        <v>80.729900000000001</v>
      </c>
      <c r="N968" s="391">
        <v>70.948800000000006</v>
      </c>
      <c r="O968" s="386">
        <v>76.561599999999999</v>
      </c>
      <c r="P968" s="386" t="s">
        <v>35</v>
      </c>
    </row>
    <row r="969" spans="1:16" ht="15" x14ac:dyDescent="0.25">
      <c r="A969" s="389" t="s">
        <v>1666</v>
      </c>
      <c r="B969" s="390"/>
      <c r="C969" s="386"/>
      <c r="D969" s="390"/>
      <c r="E969" s="390"/>
      <c r="F969" s="386">
        <v>76.952399999999997</v>
      </c>
      <c r="G969" s="391">
        <v>76.432599999999994</v>
      </c>
      <c r="H969" s="391">
        <v>94.599599999999995</v>
      </c>
      <c r="I969" s="391">
        <v>76.279499999999999</v>
      </c>
      <c r="J969" s="391">
        <v>82.257499999999993</v>
      </c>
      <c r="K969" s="391">
        <v>77.795900000000003</v>
      </c>
      <c r="L969" s="391">
        <v>79.565299999999993</v>
      </c>
      <c r="M969" s="391">
        <v>70.820099999999996</v>
      </c>
      <c r="N969" s="391">
        <v>69.6678</v>
      </c>
      <c r="O969" s="386">
        <v>73.674800000000005</v>
      </c>
      <c r="P969" s="386" t="s">
        <v>35</v>
      </c>
    </row>
    <row r="970" spans="1:16" ht="15" x14ac:dyDescent="0.25">
      <c r="A970" s="389" t="s">
        <v>1667</v>
      </c>
      <c r="B970" s="390"/>
      <c r="C970" s="386"/>
      <c r="D970" s="390"/>
      <c r="E970" s="390"/>
      <c r="F970" s="386">
        <v>85.840199999999996</v>
      </c>
      <c r="G970" s="391">
        <v>87.678799999999995</v>
      </c>
      <c r="H970" s="391">
        <v>87.610799999999998</v>
      </c>
      <c r="I970" s="391">
        <v>78.168700000000001</v>
      </c>
      <c r="J970" s="391">
        <v>91.296099999999996</v>
      </c>
      <c r="K970" s="391">
        <v>89.285200000000003</v>
      </c>
      <c r="L970" s="391">
        <v>89.603300000000004</v>
      </c>
      <c r="M970" s="391">
        <v>81.940799999999996</v>
      </c>
      <c r="N970" s="391">
        <v>70.215199999999996</v>
      </c>
      <c r="O970" s="386">
        <v>72.760999999999996</v>
      </c>
      <c r="P970" s="386" t="s">
        <v>35</v>
      </c>
    </row>
    <row r="971" spans="1:16" ht="15" x14ac:dyDescent="0.25">
      <c r="A971" s="389" t="s">
        <v>1668</v>
      </c>
      <c r="B971" s="390"/>
      <c r="C971" s="386"/>
      <c r="D971" s="390"/>
      <c r="E971" s="390"/>
      <c r="F971" s="386">
        <v>85.655299999999997</v>
      </c>
      <c r="G971" s="391">
        <v>87.488100000000003</v>
      </c>
      <c r="H971" s="391">
        <v>87.0809</v>
      </c>
      <c r="I971" s="391">
        <v>77.647599999999997</v>
      </c>
      <c r="J971" s="391">
        <v>91.400400000000005</v>
      </c>
      <c r="K971" s="391">
        <v>89.247</v>
      </c>
      <c r="L971" s="391">
        <v>89.695300000000003</v>
      </c>
      <c r="M971" s="391">
        <v>81.801000000000002</v>
      </c>
      <c r="N971" s="391">
        <v>69.715800000000002</v>
      </c>
      <c r="O971" s="386">
        <v>72.645200000000003</v>
      </c>
      <c r="P971" s="386" t="s">
        <v>35</v>
      </c>
    </row>
    <row r="972" spans="1:16" ht="15" x14ac:dyDescent="0.25">
      <c r="A972" s="389" t="s">
        <v>1669</v>
      </c>
      <c r="B972" s="390"/>
      <c r="C972" s="386"/>
      <c r="D972" s="390"/>
      <c r="E972" s="390"/>
      <c r="F972" s="386">
        <v>89.084699999999998</v>
      </c>
      <c r="G972" s="391">
        <v>91.078699999999998</v>
      </c>
      <c r="H972" s="391">
        <v>97.372200000000007</v>
      </c>
      <c r="I972" s="391">
        <v>87.7637</v>
      </c>
      <c r="J972" s="391">
        <v>89.382000000000005</v>
      </c>
      <c r="K972" s="391">
        <v>89.994200000000006</v>
      </c>
      <c r="L972" s="391">
        <v>87.859800000000007</v>
      </c>
      <c r="M972" s="391">
        <v>84.677199999999999</v>
      </c>
      <c r="N972" s="391">
        <v>81.516400000000004</v>
      </c>
      <c r="O972" s="386">
        <v>74.919399999999996</v>
      </c>
      <c r="P972" s="386" t="s">
        <v>35</v>
      </c>
    </row>
    <row r="973" spans="1:16" ht="15" x14ac:dyDescent="0.25">
      <c r="A973" s="389" t="s">
        <v>1670</v>
      </c>
      <c r="B973" s="390"/>
      <c r="C973" s="386"/>
      <c r="D973" s="390"/>
      <c r="E973" s="390"/>
      <c r="F973" s="386">
        <v>78.278700000000001</v>
      </c>
      <c r="G973" s="391">
        <v>83.448300000000003</v>
      </c>
      <c r="H973" s="391">
        <v>87.035799999999995</v>
      </c>
      <c r="I973" s="391">
        <v>78.729100000000003</v>
      </c>
      <c r="J973" s="391">
        <v>85.528300000000002</v>
      </c>
      <c r="K973" s="391">
        <v>79.601900000000001</v>
      </c>
      <c r="L973" s="391">
        <v>86.929599999999994</v>
      </c>
      <c r="M973" s="391">
        <v>74.736800000000002</v>
      </c>
      <c r="N973" s="391">
        <v>62.947800000000001</v>
      </c>
      <c r="O973" s="386">
        <v>70.766800000000003</v>
      </c>
      <c r="P973" s="386" t="s">
        <v>35</v>
      </c>
    </row>
    <row r="974" spans="1:16" ht="15" x14ac:dyDescent="0.25">
      <c r="A974" s="389" t="s">
        <v>1671</v>
      </c>
      <c r="B974" s="390"/>
      <c r="C974" s="386"/>
      <c r="D974" s="390"/>
      <c r="E974" s="390"/>
      <c r="F974" s="386">
        <v>78.1374</v>
      </c>
      <c r="G974" s="391">
        <v>84.157899999999998</v>
      </c>
      <c r="H974" s="391">
        <v>86.253</v>
      </c>
      <c r="I974" s="391">
        <v>80.254999999999995</v>
      </c>
      <c r="J974" s="391">
        <v>87.384</v>
      </c>
      <c r="K974" s="391">
        <v>81.262</v>
      </c>
      <c r="L974" s="391">
        <v>88.370900000000006</v>
      </c>
      <c r="M974" s="391">
        <v>75.911100000000005</v>
      </c>
      <c r="N974" s="391">
        <v>62.897100000000002</v>
      </c>
      <c r="O974" s="386">
        <v>70.998199999999997</v>
      </c>
      <c r="P974" s="386" t="s">
        <v>35</v>
      </c>
    </row>
    <row r="975" spans="1:16" ht="15" x14ac:dyDescent="0.25">
      <c r="A975" s="389" t="s">
        <v>1672</v>
      </c>
      <c r="B975" s="390"/>
      <c r="C975" s="386"/>
      <c r="D975" s="390"/>
      <c r="E975" s="390"/>
      <c r="F975" s="386">
        <v>79.186099999999996</v>
      </c>
      <c r="G975" s="391">
        <v>78.667100000000005</v>
      </c>
      <c r="H975" s="391">
        <v>92.697500000000005</v>
      </c>
      <c r="I975" s="391">
        <v>67.154399999999995</v>
      </c>
      <c r="J975" s="391">
        <v>71.234700000000004</v>
      </c>
      <c r="K975" s="391">
        <v>66.727199999999996</v>
      </c>
      <c r="L975" s="391">
        <v>75.317300000000003</v>
      </c>
      <c r="M975" s="391">
        <v>64.505700000000004</v>
      </c>
      <c r="N975" s="391">
        <v>63.503900000000002</v>
      </c>
      <c r="O975" s="386">
        <v>68.891199999999998</v>
      </c>
      <c r="P975" s="386" t="s">
        <v>35</v>
      </c>
    </row>
    <row r="976" spans="1:16" ht="15" x14ac:dyDescent="0.25">
      <c r="A976" s="389" t="s">
        <v>1673</v>
      </c>
      <c r="B976" s="390"/>
      <c r="C976" s="386"/>
      <c r="D976" s="390"/>
      <c r="E976" s="390"/>
      <c r="F976" s="386">
        <v>79.198800000000006</v>
      </c>
      <c r="G976" s="391">
        <v>81.511799999999994</v>
      </c>
      <c r="H976" s="391">
        <v>87.158299999999997</v>
      </c>
      <c r="I976" s="391">
        <v>84.388900000000007</v>
      </c>
      <c r="J976" s="391">
        <v>86.787300000000002</v>
      </c>
      <c r="K976" s="391">
        <v>86.1083</v>
      </c>
      <c r="L976" s="391">
        <v>84.177599999999998</v>
      </c>
      <c r="M976" s="391">
        <v>79.894900000000007</v>
      </c>
      <c r="N976" s="391">
        <v>78.665700000000001</v>
      </c>
      <c r="O976" s="386">
        <v>80.888000000000005</v>
      </c>
      <c r="P976" s="386" t="s">
        <v>35</v>
      </c>
    </row>
    <row r="977" spans="1:16" ht="15" x14ac:dyDescent="0.25">
      <c r="A977" s="389" t="s">
        <v>1674</v>
      </c>
      <c r="B977" s="390"/>
      <c r="C977" s="386"/>
      <c r="D977" s="390"/>
      <c r="E977" s="390"/>
      <c r="F977" s="386">
        <v>80.7928</v>
      </c>
      <c r="G977" s="391">
        <v>83.771600000000007</v>
      </c>
      <c r="H977" s="391">
        <v>85.049899999999994</v>
      </c>
      <c r="I977" s="391">
        <v>86.704499999999996</v>
      </c>
      <c r="J977" s="391">
        <v>87.625900000000001</v>
      </c>
      <c r="K977" s="391">
        <v>88.283100000000005</v>
      </c>
      <c r="L977" s="391">
        <v>85.464200000000005</v>
      </c>
      <c r="M977" s="391">
        <v>82.337999999999994</v>
      </c>
      <c r="N977" s="391">
        <v>80.799700000000001</v>
      </c>
      <c r="O977" s="386">
        <v>82.241600000000005</v>
      </c>
      <c r="P977" s="386" t="s">
        <v>35</v>
      </c>
    </row>
    <row r="978" spans="1:16" ht="15" x14ac:dyDescent="0.25">
      <c r="A978" s="389" t="s">
        <v>1675</v>
      </c>
      <c r="B978" s="390"/>
      <c r="C978" s="386"/>
      <c r="D978" s="390"/>
      <c r="E978" s="390"/>
      <c r="F978" s="386">
        <v>73.793199999999999</v>
      </c>
      <c r="G978" s="391">
        <v>72.692700000000002</v>
      </c>
      <c r="H978" s="391">
        <v>94.522400000000005</v>
      </c>
      <c r="I978" s="391">
        <v>76.250699999999995</v>
      </c>
      <c r="J978" s="391">
        <v>83.576899999999995</v>
      </c>
      <c r="K978" s="391">
        <v>78.123599999999996</v>
      </c>
      <c r="L978" s="391">
        <v>78.858999999999995</v>
      </c>
      <c r="M978" s="391">
        <v>69.460499999999996</v>
      </c>
      <c r="N978" s="391">
        <v>68.950599999999994</v>
      </c>
      <c r="O978" s="386">
        <v>74.697599999999994</v>
      </c>
      <c r="P978" s="386" t="s">
        <v>35</v>
      </c>
    </row>
    <row r="979" spans="1:16" ht="15" x14ac:dyDescent="0.25">
      <c r="A979" s="389" t="s">
        <v>1676</v>
      </c>
      <c r="B979" s="390"/>
      <c r="C979" s="386"/>
      <c r="D979" s="390"/>
      <c r="E979" s="390"/>
      <c r="F979" s="386">
        <v>94.572199999999995</v>
      </c>
      <c r="G979" s="391">
        <v>94.533100000000005</v>
      </c>
      <c r="H979" s="391">
        <v>95.7791</v>
      </c>
      <c r="I979" s="391">
        <v>88.769000000000005</v>
      </c>
      <c r="J979" s="391">
        <v>97.7012</v>
      </c>
      <c r="K979" s="391">
        <v>94.381399999999999</v>
      </c>
      <c r="L979" s="391">
        <v>96.558899999999994</v>
      </c>
      <c r="M979" s="391">
        <v>80.819000000000003</v>
      </c>
      <c r="N979" s="391">
        <v>57.171300000000002</v>
      </c>
      <c r="O979" s="386">
        <v>88.667699999999996</v>
      </c>
      <c r="P979" s="386" t="s">
        <v>35</v>
      </c>
    </row>
    <row r="980" spans="1:16" ht="15" x14ac:dyDescent="0.25">
      <c r="A980" s="389" t="s">
        <v>1677</v>
      </c>
      <c r="B980" s="390"/>
      <c r="C980" s="386"/>
      <c r="D980" s="390"/>
      <c r="E980" s="390"/>
      <c r="F980" s="386">
        <v>94.697699999999998</v>
      </c>
      <c r="G980" s="391">
        <v>94.528999999999996</v>
      </c>
      <c r="H980" s="391">
        <v>95.721599999999995</v>
      </c>
      <c r="I980" s="391">
        <v>88.650999999999996</v>
      </c>
      <c r="J980" s="391">
        <v>97.682000000000002</v>
      </c>
      <c r="K980" s="391">
        <v>94.324799999999996</v>
      </c>
      <c r="L980" s="391">
        <v>96.547600000000003</v>
      </c>
      <c r="M980" s="391">
        <v>81.0184</v>
      </c>
      <c r="N980" s="391">
        <v>57.4133</v>
      </c>
      <c r="O980" s="386">
        <v>88.707999999999998</v>
      </c>
      <c r="P980" s="386" t="s">
        <v>35</v>
      </c>
    </row>
    <row r="981" spans="1:16" ht="15" x14ac:dyDescent="0.25">
      <c r="A981" s="389" t="s">
        <v>1678</v>
      </c>
      <c r="B981" s="390"/>
      <c r="C981" s="386"/>
      <c r="D981" s="390"/>
      <c r="E981" s="390"/>
      <c r="F981" s="386">
        <v>87.866299999999995</v>
      </c>
      <c r="G981" s="391">
        <v>94.742099999999994</v>
      </c>
      <c r="H981" s="391">
        <v>99.191100000000006</v>
      </c>
      <c r="I981" s="391">
        <v>95.551000000000002</v>
      </c>
      <c r="J981" s="391">
        <v>98.779300000000006</v>
      </c>
      <c r="K981" s="391">
        <v>97.566000000000003</v>
      </c>
      <c r="L981" s="391">
        <v>97.161500000000004</v>
      </c>
      <c r="M981" s="391">
        <v>70.070099999999996</v>
      </c>
      <c r="N981" s="391">
        <v>39.194499999999998</v>
      </c>
      <c r="O981" s="386">
        <v>86.320899999999995</v>
      </c>
      <c r="P981" s="386" t="s">
        <v>35</v>
      </c>
    </row>
    <row r="982" spans="1:16" ht="15" x14ac:dyDescent="0.25">
      <c r="A982" s="389" t="s">
        <v>5950</v>
      </c>
      <c r="B982" s="390"/>
      <c r="C982" s="386"/>
      <c r="D982" s="390"/>
      <c r="E982" s="390"/>
      <c r="F982" s="386">
        <v>91.534700000000001</v>
      </c>
      <c r="G982" s="391">
        <v>89.718599999999995</v>
      </c>
      <c r="H982" s="391">
        <v>90.488900000000001</v>
      </c>
      <c r="I982" s="391">
        <v>92.036500000000004</v>
      </c>
      <c r="J982" s="391">
        <v>89.030799999999999</v>
      </c>
      <c r="K982" s="391">
        <v>88.604399999999998</v>
      </c>
      <c r="L982" s="391">
        <v>90.255799999999994</v>
      </c>
      <c r="M982" s="391">
        <v>92.803799999999995</v>
      </c>
      <c r="N982" s="391">
        <v>88.790599999999998</v>
      </c>
      <c r="O982" s="386">
        <v>91.378399999999999</v>
      </c>
      <c r="P982" s="386" t="s">
        <v>35</v>
      </c>
    </row>
    <row r="983" spans="1:16" ht="15" x14ac:dyDescent="0.25">
      <c r="A983" s="389" t="s">
        <v>5951</v>
      </c>
      <c r="B983" s="390"/>
      <c r="C983" s="386"/>
      <c r="D983" s="390"/>
      <c r="E983" s="390"/>
      <c r="F983" s="386">
        <v>91.665499999999994</v>
      </c>
      <c r="G983" s="391">
        <v>89.411299999999997</v>
      </c>
      <c r="H983" s="391">
        <v>90.435000000000002</v>
      </c>
      <c r="I983" s="391">
        <v>92.186700000000002</v>
      </c>
      <c r="J983" s="391">
        <v>89.361800000000002</v>
      </c>
      <c r="K983" s="391">
        <v>89.489900000000006</v>
      </c>
      <c r="L983" s="391">
        <v>90.491399999999999</v>
      </c>
      <c r="M983" s="391">
        <v>93.043800000000005</v>
      </c>
      <c r="N983" s="391">
        <v>88.960300000000004</v>
      </c>
      <c r="O983" s="386">
        <v>91.3673</v>
      </c>
      <c r="P983" s="386" t="s">
        <v>35</v>
      </c>
    </row>
    <row r="984" spans="1:16" ht="15" x14ac:dyDescent="0.25">
      <c r="A984" s="389" t="s">
        <v>5952</v>
      </c>
      <c r="B984" s="390"/>
      <c r="C984" s="386"/>
      <c r="D984" s="390"/>
      <c r="E984" s="390"/>
      <c r="F984" s="386">
        <v>90.715999999999994</v>
      </c>
      <c r="G984" s="391">
        <v>91.671400000000006</v>
      </c>
      <c r="H984" s="391">
        <v>90.817099999999996</v>
      </c>
      <c r="I984" s="391">
        <v>91.0364</v>
      </c>
      <c r="J984" s="391">
        <v>86.767899999999997</v>
      </c>
      <c r="K984" s="391">
        <v>82.640299999999996</v>
      </c>
      <c r="L984" s="391">
        <v>88.676599999999993</v>
      </c>
      <c r="M984" s="391">
        <v>91.205699999999993</v>
      </c>
      <c r="N984" s="391">
        <v>87.540700000000001</v>
      </c>
      <c r="O984" s="386">
        <v>91.457800000000006</v>
      </c>
      <c r="P984" s="386" t="s">
        <v>35</v>
      </c>
    </row>
    <row r="985" spans="1:16" ht="15" x14ac:dyDescent="0.25">
      <c r="A985" s="389" t="s">
        <v>5953</v>
      </c>
      <c r="B985" s="390"/>
      <c r="C985" s="386"/>
      <c r="D985" s="390"/>
      <c r="E985" s="390"/>
      <c r="F985" s="386">
        <v>88.134500000000003</v>
      </c>
      <c r="G985" s="391">
        <v>83.157700000000006</v>
      </c>
      <c r="H985" s="391">
        <v>86.669600000000003</v>
      </c>
      <c r="I985" s="391">
        <v>89.528800000000004</v>
      </c>
      <c r="J985" s="391">
        <v>78.483000000000004</v>
      </c>
      <c r="K985" s="391">
        <v>83.934899999999999</v>
      </c>
      <c r="L985" s="391">
        <v>84.889099999999999</v>
      </c>
      <c r="M985" s="391">
        <v>86.618799999999993</v>
      </c>
      <c r="N985" s="391">
        <v>83.630899999999997</v>
      </c>
      <c r="O985" s="386">
        <v>86.685900000000004</v>
      </c>
      <c r="P985" s="386" t="s">
        <v>35</v>
      </c>
    </row>
    <row r="986" spans="1:16" ht="15" x14ac:dyDescent="0.25">
      <c r="A986" s="389" t="s">
        <v>5954</v>
      </c>
      <c r="B986" s="390"/>
      <c r="C986" s="386"/>
      <c r="D986" s="390"/>
      <c r="E986" s="390"/>
      <c r="F986" s="386">
        <v>87.932299999999998</v>
      </c>
      <c r="G986" s="391">
        <v>80.934700000000007</v>
      </c>
      <c r="H986" s="391">
        <v>85.621200000000002</v>
      </c>
      <c r="I986" s="391">
        <v>89.788300000000007</v>
      </c>
      <c r="J986" s="391">
        <v>78.885199999999998</v>
      </c>
      <c r="K986" s="391">
        <v>86.126300000000001</v>
      </c>
      <c r="L986" s="391">
        <v>85.449399999999997</v>
      </c>
      <c r="M986" s="391">
        <v>86.1631</v>
      </c>
      <c r="N986" s="391">
        <v>83.567899999999995</v>
      </c>
      <c r="O986" s="386">
        <v>86.085300000000004</v>
      </c>
      <c r="P986" s="386" t="s">
        <v>35</v>
      </c>
    </row>
    <row r="987" spans="1:16" ht="15" x14ac:dyDescent="0.25">
      <c r="A987" s="389" t="s">
        <v>5955</v>
      </c>
      <c r="B987" s="390"/>
      <c r="C987" s="386"/>
      <c r="D987" s="390"/>
      <c r="E987" s="390"/>
      <c r="F987" s="386">
        <v>89.077399999999997</v>
      </c>
      <c r="G987" s="391">
        <v>94.062100000000001</v>
      </c>
      <c r="H987" s="391">
        <v>91.438100000000006</v>
      </c>
      <c r="I987" s="391">
        <v>87.597099999999998</v>
      </c>
      <c r="J987" s="391">
        <v>75.513499999999993</v>
      </c>
      <c r="K987" s="391">
        <v>66.665700000000001</v>
      </c>
      <c r="L987" s="391">
        <v>80.776300000000006</v>
      </c>
      <c r="M987" s="391">
        <v>90.236400000000003</v>
      </c>
      <c r="N987" s="391">
        <v>84.126499999999993</v>
      </c>
      <c r="O987" s="386">
        <v>91.340299999999999</v>
      </c>
      <c r="P987" s="386" t="s">
        <v>35</v>
      </c>
    </row>
    <row r="988" spans="1:16" ht="15" x14ac:dyDescent="0.25">
      <c r="A988" s="389" t="s">
        <v>5956</v>
      </c>
      <c r="B988" s="390"/>
      <c r="C988" s="386"/>
      <c r="D988" s="390"/>
      <c r="E988" s="390"/>
      <c r="F988" s="386">
        <v>93.796899999999994</v>
      </c>
      <c r="G988" s="391">
        <v>90.964200000000005</v>
      </c>
      <c r="H988" s="391">
        <v>91.290099999999995</v>
      </c>
      <c r="I988" s="391">
        <v>91.694100000000006</v>
      </c>
      <c r="J988" s="391">
        <v>89.826599999999999</v>
      </c>
      <c r="K988" s="391">
        <v>86.244600000000005</v>
      </c>
      <c r="L988" s="391">
        <v>88.905900000000003</v>
      </c>
      <c r="M988" s="391">
        <v>94</v>
      </c>
      <c r="N988" s="391">
        <v>94.086399999999998</v>
      </c>
      <c r="O988" s="386">
        <v>94.674199999999999</v>
      </c>
      <c r="P988" s="386" t="s">
        <v>35</v>
      </c>
    </row>
    <row r="989" spans="1:16" ht="15" x14ac:dyDescent="0.25">
      <c r="A989" s="389" t="s">
        <v>5957</v>
      </c>
      <c r="B989" s="390"/>
      <c r="C989" s="386"/>
      <c r="D989" s="390"/>
      <c r="E989" s="390"/>
      <c r="F989" s="386">
        <v>94.695599999999999</v>
      </c>
      <c r="G989" s="391">
        <v>89.626599999999996</v>
      </c>
      <c r="H989" s="391">
        <v>90.940399999999997</v>
      </c>
      <c r="I989" s="391">
        <v>91.184700000000007</v>
      </c>
      <c r="J989" s="391">
        <v>90.106200000000001</v>
      </c>
      <c r="K989" s="391">
        <v>86.629099999999994</v>
      </c>
      <c r="L989" s="391">
        <v>87.839399999999998</v>
      </c>
      <c r="M989" s="391">
        <v>95.486199999999997</v>
      </c>
      <c r="N989" s="391">
        <v>96.793400000000005</v>
      </c>
      <c r="O989" s="386">
        <v>96.526499999999999</v>
      </c>
      <c r="P989" s="386" t="s">
        <v>35</v>
      </c>
    </row>
    <row r="990" spans="1:16" ht="15" x14ac:dyDescent="0.25">
      <c r="A990" s="389" t="s">
        <v>5958</v>
      </c>
      <c r="B990" s="390"/>
      <c r="C990" s="386"/>
      <c r="D990" s="390"/>
      <c r="E990" s="390"/>
      <c r="F990" s="386">
        <v>92.685100000000006</v>
      </c>
      <c r="G990" s="391">
        <v>92.588399999999993</v>
      </c>
      <c r="H990" s="391">
        <v>91.714399999999998</v>
      </c>
      <c r="I990" s="391">
        <v>92.504300000000001</v>
      </c>
      <c r="J990" s="391">
        <v>89.368600000000001</v>
      </c>
      <c r="K990" s="391">
        <v>85.598100000000002</v>
      </c>
      <c r="L990" s="391">
        <v>90.609099999999998</v>
      </c>
      <c r="M990" s="391">
        <v>91.688400000000001</v>
      </c>
      <c r="N990" s="391">
        <v>88.607399999999998</v>
      </c>
      <c r="O990" s="386">
        <v>91.657899999999998</v>
      </c>
      <c r="P990" s="386" t="s">
        <v>35</v>
      </c>
    </row>
    <row r="991" spans="1:16" ht="15" x14ac:dyDescent="0.25">
      <c r="A991" s="389" t="s">
        <v>5959</v>
      </c>
      <c r="B991" s="390"/>
      <c r="C991" s="386"/>
      <c r="D991" s="390"/>
      <c r="E991" s="390"/>
      <c r="F991" s="386">
        <v>93.120900000000006</v>
      </c>
      <c r="G991" s="391">
        <v>90.676699999999997</v>
      </c>
      <c r="H991" s="391">
        <v>92.062600000000003</v>
      </c>
      <c r="I991" s="391">
        <v>94.390199999999993</v>
      </c>
      <c r="J991" s="391">
        <v>90.657399999999996</v>
      </c>
      <c r="K991" s="391">
        <v>89.849900000000005</v>
      </c>
      <c r="L991" s="391">
        <v>91.314800000000005</v>
      </c>
      <c r="M991" s="391">
        <v>94.624799999999993</v>
      </c>
      <c r="N991" s="391">
        <v>94.238500000000002</v>
      </c>
      <c r="O991" s="386">
        <v>92.230199999999996</v>
      </c>
      <c r="P991" s="386" t="s">
        <v>35</v>
      </c>
    </row>
    <row r="992" spans="1:16" ht="15" x14ac:dyDescent="0.25">
      <c r="A992" s="389" t="s">
        <v>5960</v>
      </c>
      <c r="B992" s="390"/>
      <c r="C992" s="386"/>
      <c r="D992" s="390"/>
      <c r="E992" s="390"/>
      <c r="F992" s="386">
        <v>93.234499999999997</v>
      </c>
      <c r="G992" s="391">
        <v>90.794600000000003</v>
      </c>
      <c r="H992" s="391">
        <v>92.134299999999996</v>
      </c>
      <c r="I992" s="391">
        <v>94.635099999999994</v>
      </c>
      <c r="J992" s="391">
        <v>90.854799999999997</v>
      </c>
      <c r="K992" s="391">
        <v>90.293000000000006</v>
      </c>
      <c r="L992" s="391">
        <v>91.448899999999995</v>
      </c>
      <c r="M992" s="391">
        <v>94.927499999999995</v>
      </c>
      <c r="N992" s="391">
        <v>94.836399999999998</v>
      </c>
      <c r="O992" s="386">
        <v>92.284000000000006</v>
      </c>
      <c r="P992" s="386" t="s">
        <v>35</v>
      </c>
    </row>
    <row r="993" spans="1:16" ht="15" x14ac:dyDescent="0.25">
      <c r="A993" s="389" t="s">
        <v>5961</v>
      </c>
      <c r="B993" s="390"/>
      <c r="C993" s="386"/>
      <c r="D993" s="390"/>
      <c r="E993" s="390"/>
      <c r="F993" s="386">
        <v>90.973100000000002</v>
      </c>
      <c r="G993" s="391">
        <v>88.411699999999996</v>
      </c>
      <c r="H993" s="391">
        <v>90.7179</v>
      </c>
      <c r="I993" s="391">
        <v>89.892099999999999</v>
      </c>
      <c r="J993" s="391">
        <v>86.931200000000004</v>
      </c>
      <c r="K993" s="391">
        <v>81.505600000000001</v>
      </c>
      <c r="L993" s="391">
        <v>88.845600000000005</v>
      </c>
      <c r="M993" s="391">
        <v>89.218999999999994</v>
      </c>
      <c r="N993" s="391">
        <v>85.058800000000005</v>
      </c>
      <c r="O993" s="386">
        <v>91.248999999999995</v>
      </c>
      <c r="P993" s="386" t="s">
        <v>35</v>
      </c>
    </row>
    <row r="994" spans="1:16" ht="15" x14ac:dyDescent="0.25">
      <c r="A994" s="389" t="s">
        <v>5962</v>
      </c>
      <c r="B994" s="390"/>
      <c r="C994" s="386"/>
      <c r="D994" s="390"/>
      <c r="E994" s="390"/>
      <c r="F994" s="386">
        <v>90.786799999999999</v>
      </c>
      <c r="G994" s="391">
        <v>91.235600000000005</v>
      </c>
      <c r="H994" s="391">
        <v>89.512200000000007</v>
      </c>
      <c r="I994" s="391">
        <v>89.599400000000003</v>
      </c>
      <c r="J994" s="391">
        <v>90.171199999999999</v>
      </c>
      <c r="K994" s="391">
        <v>91.057599999999994</v>
      </c>
      <c r="L994" s="391">
        <v>91.597099999999998</v>
      </c>
      <c r="M994" s="391">
        <v>90.807400000000001</v>
      </c>
      <c r="N994" s="391">
        <v>76.592600000000004</v>
      </c>
      <c r="O994" s="386">
        <v>90.860600000000005</v>
      </c>
      <c r="P994" s="386" t="s">
        <v>35</v>
      </c>
    </row>
    <row r="995" spans="1:16" ht="15" x14ac:dyDescent="0.25">
      <c r="A995" s="389" t="s">
        <v>5963</v>
      </c>
      <c r="B995" s="390"/>
      <c r="C995" s="386"/>
      <c r="D995" s="390"/>
      <c r="E995" s="390"/>
      <c r="F995" s="386">
        <v>90.88</v>
      </c>
      <c r="G995" s="391">
        <v>91.294700000000006</v>
      </c>
      <c r="H995" s="391">
        <v>89.561199999999999</v>
      </c>
      <c r="I995" s="391">
        <v>89.5916</v>
      </c>
      <c r="J995" s="391">
        <v>90.162499999999994</v>
      </c>
      <c r="K995" s="391">
        <v>91.040800000000004</v>
      </c>
      <c r="L995" s="391">
        <v>91.586100000000002</v>
      </c>
      <c r="M995" s="391">
        <v>90.802199999999999</v>
      </c>
      <c r="N995" s="391">
        <v>76.555099999999996</v>
      </c>
      <c r="O995" s="386">
        <v>90.826499999999996</v>
      </c>
      <c r="P995" s="386" t="s">
        <v>35</v>
      </c>
    </row>
    <row r="996" spans="1:16" ht="15" x14ac:dyDescent="0.25">
      <c r="A996" s="389" t="s">
        <v>5964</v>
      </c>
      <c r="B996" s="390"/>
      <c r="C996" s="386"/>
      <c r="D996" s="390"/>
      <c r="E996" s="390"/>
      <c r="F996" s="386">
        <v>80.399900000000002</v>
      </c>
      <c r="G996" s="391">
        <v>85.126900000000006</v>
      </c>
      <c r="H996" s="391">
        <v>84.588200000000001</v>
      </c>
      <c r="I996" s="391">
        <v>90.411500000000004</v>
      </c>
      <c r="J996" s="391">
        <v>91.218400000000003</v>
      </c>
      <c r="K996" s="391">
        <v>92.911000000000001</v>
      </c>
      <c r="L996" s="391">
        <v>92.787099999999995</v>
      </c>
      <c r="M996" s="391">
        <v>91.3964</v>
      </c>
      <c r="N996" s="391">
        <v>82.016199999999998</v>
      </c>
      <c r="O996" s="386">
        <v>94.584000000000003</v>
      </c>
      <c r="P996" s="386" t="s">
        <v>35</v>
      </c>
    </row>
    <row r="997" spans="1:16" ht="15" x14ac:dyDescent="0.25">
      <c r="A997" s="389" t="s">
        <v>5965</v>
      </c>
      <c r="B997" s="390"/>
      <c r="C997" s="386"/>
      <c r="D997" s="390"/>
      <c r="E997" s="390"/>
      <c r="F997" s="386">
        <v>89.464100000000002</v>
      </c>
      <c r="G997" s="391">
        <v>90.648600000000002</v>
      </c>
      <c r="H997" s="391">
        <v>90.311700000000002</v>
      </c>
      <c r="I997" s="391">
        <v>91.656999999999996</v>
      </c>
      <c r="J997" s="391">
        <v>91.371799999999993</v>
      </c>
      <c r="K997" s="391">
        <v>91.079099999999997</v>
      </c>
      <c r="L997" s="391">
        <v>92.545199999999994</v>
      </c>
      <c r="M997" s="391">
        <v>93.7149</v>
      </c>
      <c r="N997" s="391">
        <v>89.077100000000002</v>
      </c>
      <c r="O997" s="386">
        <v>89.681899999999999</v>
      </c>
      <c r="P997" s="386" t="s">
        <v>35</v>
      </c>
    </row>
    <row r="998" spans="1:16" ht="15" x14ac:dyDescent="0.25">
      <c r="A998" s="389" t="s">
        <v>5966</v>
      </c>
      <c r="B998" s="390"/>
      <c r="C998" s="386"/>
      <c r="D998" s="390"/>
      <c r="E998" s="390"/>
      <c r="F998" s="386">
        <v>90.063100000000006</v>
      </c>
      <c r="G998" s="391">
        <v>90.997299999999996</v>
      </c>
      <c r="H998" s="391">
        <v>90.768799999999999</v>
      </c>
      <c r="I998" s="391">
        <v>91.997900000000001</v>
      </c>
      <c r="J998" s="391">
        <v>91.887200000000007</v>
      </c>
      <c r="K998" s="391">
        <v>91.574100000000001</v>
      </c>
      <c r="L998" s="391">
        <v>93.019400000000005</v>
      </c>
      <c r="M998" s="391">
        <v>93.794899999999998</v>
      </c>
      <c r="N998" s="391">
        <v>89.116299999999995</v>
      </c>
      <c r="O998" s="386">
        <v>89.694900000000004</v>
      </c>
      <c r="P998" s="386" t="s">
        <v>35</v>
      </c>
    </row>
    <row r="999" spans="1:16" ht="15" x14ac:dyDescent="0.25">
      <c r="A999" s="389" t="s">
        <v>5967</v>
      </c>
      <c r="B999" s="390"/>
      <c r="C999" s="386"/>
      <c r="D999" s="390"/>
      <c r="E999" s="390"/>
      <c r="F999" s="386">
        <v>73.740700000000004</v>
      </c>
      <c r="G999" s="391">
        <v>81.646500000000003</v>
      </c>
      <c r="H999" s="391">
        <v>78.150599999999997</v>
      </c>
      <c r="I999" s="391">
        <v>81.833799999999997</v>
      </c>
      <c r="J999" s="391">
        <v>75.960599999999999</v>
      </c>
      <c r="K999" s="391">
        <v>75.277900000000002</v>
      </c>
      <c r="L999" s="391">
        <v>77.959400000000002</v>
      </c>
      <c r="M999" s="391">
        <v>91.162800000000004</v>
      </c>
      <c r="N999" s="391">
        <v>87.898099999999999</v>
      </c>
      <c r="O999" s="386">
        <v>89.2941</v>
      </c>
      <c r="P999" s="386" t="s">
        <v>35</v>
      </c>
    </row>
    <row r="1000" spans="1:16" ht="15" x14ac:dyDescent="0.25">
      <c r="A1000" s="389" t="s">
        <v>1679</v>
      </c>
      <c r="B1000" s="390"/>
      <c r="C1000" s="386"/>
      <c r="D1000" s="390"/>
      <c r="E1000" s="390"/>
      <c r="F1000" s="386">
        <v>75.063699999999997</v>
      </c>
      <c r="G1000" s="391">
        <v>77.755200000000002</v>
      </c>
      <c r="H1000" s="391">
        <v>78.027100000000004</v>
      </c>
      <c r="I1000" s="391">
        <v>72.087699999999998</v>
      </c>
      <c r="J1000" s="391">
        <v>74.964799999999997</v>
      </c>
      <c r="K1000" s="391">
        <v>73.280699999999996</v>
      </c>
      <c r="L1000" s="391">
        <v>69.496600000000001</v>
      </c>
      <c r="M1000" s="391">
        <v>67.435400000000001</v>
      </c>
      <c r="N1000" s="391">
        <v>64.613600000000005</v>
      </c>
      <c r="O1000" s="386">
        <v>72.043000000000006</v>
      </c>
      <c r="P1000" s="386" t="s">
        <v>35</v>
      </c>
    </row>
    <row r="1001" spans="1:16" ht="15" x14ac:dyDescent="0.25">
      <c r="A1001" s="389" t="s">
        <v>1680</v>
      </c>
      <c r="B1001" s="390"/>
      <c r="C1001" s="386"/>
      <c r="D1001" s="390"/>
      <c r="E1001" s="390"/>
      <c r="F1001" s="386">
        <v>75.716099999999997</v>
      </c>
      <c r="G1001" s="391">
        <v>78.004199999999997</v>
      </c>
      <c r="H1001" s="391">
        <v>77.804000000000002</v>
      </c>
      <c r="I1001" s="391">
        <v>72.1083</v>
      </c>
      <c r="J1001" s="391">
        <v>75.048599999999993</v>
      </c>
      <c r="K1001" s="391">
        <v>73.501400000000004</v>
      </c>
      <c r="L1001" s="391">
        <v>69.877099999999999</v>
      </c>
      <c r="M1001" s="391">
        <v>67.565799999999996</v>
      </c>
      <c r="N1001" s="391">
        <v>65.000399999999999</v>
      </c>
      <c r="O1001" s="386">
        <v>72.394999999999996</v>
      </c>
      <c r="P1001" s="386" t="s">
        <v>35</v>
      </c>
    </row>
    <row r="1002" spans="1:16" ht="15" x14ac:dyDescent="0.25">
      <c r="A1002" s="389" t="s">
        <v>1681</v>
      </c>
      <c r="B1002" s="390"/>
      <c r="C1002" s="386"/>
      <c r="D1002" s="390"/>
      <c r="E1002" s="390"/>
      <c r="F1002" s="386">
        <v>64.884799999999998</v>
      </c>
      <c r="G1002" s="391">
        <v>73.872399999999999</v>
      </c>
      <c r="H1002" s="391">
        <v>81.688299999999998</v>
      </c>
      <c r="I1002" s="391">
        <v>71.767200000000003</v>
      </c>
      <c r="J1002" s="391">
        <v>73.640900000000002</v>
      </c>
      <c r="K1002" s="391">
        <v>69.790199999999999</v>
      </c>
      <c r="L1002" s="391">
        <v>62.502000000000002</v>
      </c>
      <c r="M1002" s="391">
        <v>64.9726</v>
      </c>
      <c r="N1002" s="391">
        <v>57.901200000000003</v>
      </c>
      <c r="O1002" s="386">
        <v>63.630499999999998</v>
      </c>
      <c r="P1002" s="386" t="s">
        <v>35</v>
      </c>
    </row>
    <row r="1003" spans="1:16" ht="15" x14ac:dyDescent="0.25">
      <c r="A1003" s="389" t="s">
        <v>1682</v>
      </c>
      <c r="B1003" s="390"/>
      <c r="C1003" s="386"/>
      <c r="D1003" s="390"/>
      <c r="E1003" s="390"/>
      <c r="F1003" s="386">
        <v>66.965199999999996</v>
      </c>
      <c r="G1003" s="391">
        <v>84.1768</v>
      </c>
      <c r="H1003" s="391">
        <v>80.548100000000005</v>
      </c>
      <c r="I1003" s="391">
        <v>74.969800000000006</v>
      </c>
      <c r="J1003" s="391">
        <v>79.869500000000002</v>
      </c>
      <c r="K1003" s="391">
        <v>76.890100000000004</v>
      </c>
      <c r="L1003" s="391">
        <v>73.193899999999999</v>
      </c>
      <c r="M1003" s="391">
        <v>66.451499999999996</v>
      </c>
      <c r="N1003" s="391">
        <v>50.372900000000001</v>
      </c>
      <c r="O1003" s="386">
        <v>61.469099999999997</v>
      </c>
      <c r="P1003" s="386" t="s">
        <v>35</v>
      </c>
    </row>
    <row r="1004" spans="1:16" ht="15" x14ac:dyDescent="0.25">
      <c r="A1004" s="389" t="s">
        <v>1683</v>
      </c>
      <c r="B1004" s="390"/>
      <c r="C1004" s="386"/>
      <c r="D1004" s="390"/>
      <c r="E1004" s="390"/>
      <c r="F1004" s="386">
        <v>66.809799999999996</v>
      </c>
      <c r="G1004" s="391">
        <v>84.171800000000005</v>
      </c>
      <c r="H1004" s="391">
        <v>79.950400000000002</v>
      </c>
      <c r="I1004" s="391">
        <v>74.389499999999998</v>
      </c>
      <c r="J1004" s="391">
        <v>79.746600000000001</v>
      </c>
      <c r="K1004" s="391">
        <v>76.697400000000002</v>
      </c>
      <c r="L1004" s="391">
        <v>73.017300000000006</v>
      </c>
      <c r="M1004" s="391">
        <v>66.214799999999997</v>
      </c>
      <c r="N1004" s="391">
        <v>50.403100000000002</v>
      </c>
      <c r="O1004" s="386">
        <v>62.1922</v>
      </c>
      <c r="P1004" s="386" t="s">
        <v>35</v>
      </c>
    </row>
    <row r="1005" spans="1:16" ht="15" x14ac:dyDescent="0.25">
      <c r="A1005" s="389" t="s">
        <v>1684</v>
      </c>
      <c r="B1005" s="390"/>
      <c r="C1005" s="386"/>
      <c r="D1005" s="390"/>
      <c r="E1005" s="390"/>
      <c r="F1005" s="386">
        <v>70.093800000000002</v>
      </c>
      <c r="G1005" s="391">
        <v>84.276899999999998</v>
      </c>
      <c r="H1005" s="391">
        <v>93.475800000000007</v>
      </c>
      <c r="I1005" s="391">
        <v>87.234800000000007</v>
      </c>
      <c r="J1005" s="391">
        <v>82.406599999999997</v>
      </c>
      <c r="K1005" s="391">
        <v>81.298599999999993</v>
      </c>
      <c r="L1005" s="391">
        <v>77.476200000000006</v>
      </c>
      <c r="M1005" s="391">
        <v>72.248999999999995</v>
      </c>
      <c r="N1005" s="391">
        <v>49.639000000000003</v>
      </c>
      <c r="O1005" s="386">
        <v>45.584800000000001</v>
      </c>
      <c r="P1005" s="386" t="s">
        <v>35</v>
      </c>
    </row>
    <row r="1006" spans="1:16" ht="15" x14ac:dyDescent="0.25">
      <c r="A1006" s="389" t="s">
        <v>1685</v>
      </c>
      <c r="B1006" s="390"/>
      <c r="C1006" s="386"/>
      <c r="D1006" s="390"/>
      <c r="E1006" s="390"/>
      <c r="F1006" s="386">
        <v>79.138999999999996</v>
      </c>
      <c r="G1006" s="391">
        <v>77.569599999999994</v>
      </c>
      <c r="H1006" s="391">
        <v>73.856899999999996</v>
      </c>
      <c r="I1006" s="391">
        <v>65.665700000000001</v>
      </c>
      <c r="J1006" s="391">
        <v>70.631900000000002</v>
      </c>
      <c r="K1006" s="391">
        <v>66.989400000000003</v>
      </c>
      <c r="L1006" s="391">
        <v>68.036900000000003</v>
      </c>
      <c r="M1006" s="391">
        <v>66.317800000000005</v>
      </c>
      <c r="N1006" s="391">
        <v>57.495399999999997</v>
      </c>
      <c r="O1006" s="386">
        <v>75.536600000000007</v>
      </c>
      <c r="P1006" s="386" t="s">
        <v>35</v>
      </c>
    </row>
    <row r="1007" spans="1:16" ht="15" x14ac:dyDescent="0.25">
      <c r="A1007" s="389" t="s">
        <v>1686</v>
      </c>
      <c r="B1007" s="390"/>
      <c r="C1007" s="386"/>
      <c r="D1007" s="390"/>
      <c r="E1007" s="390"/>
      <c r="F1007" s="386">
        <v>82.2697</v>
      </c>
      <c r="G1007" s="391">
        <v>78.312100000000001</v>
      </c>
      <c r="H1007" s="391">
        <v>72.834199999999996</v>
      </c>
      <c r="I1007" s="391">
        <v>65.252300000000005</v>
      </c>
      <c r="J1007" s="391">
        <v>70.448800000000006</v>
      </c>
      <c r="K1007" s="391">
        <v>67.174800000000005</v>
      </c>
      <c r="L1007" s="391">
        <v>69.112499999999997</v>
      </c>
      <c r="M1007" s="391">
        <v>67.421999999999997</v>
      </c>
      <c r="N1007" s="391">
        <v>58.612099999999998</v>
      </c>
      <c r="O1007" s="386">
        <v>76.433400000000006</v>
      </c>
      <c r="P1007" s="386" t="s">
        <v>35</v>
      </c>
    </row>
    <row r="1008" spans="1:16" ht="15" x14ac:dyDescent="0.25">
      <c r="A1008" s="389" t="s">
        <v>1687</v>
      </c>
      <c r="B1008" s="390"/>
      <c r="C1008" s="386"/>
      <c r="D1008" s="390"/>
      <c r="E1008" s="390"/>
      <c r="F1008" s="386">
        <v>53.853999999999999</v>
      </c>
      <c r="G1008" s="391">
        <v>71.545699999999997</v>
      </c>
      <c r="H1008" s="391">
        <v>83.517899999999997</v>
      </c>
      <c r="I1008" s="391">
        <v>69.000299999999996</v>
      </c>
      <c r="J1008" s="391">
        <v>72.164299999999997</v>
      </c>
      <c r="K1008" s="391">
        <v>65.457599999999999</v>
      </c>
      <c r="L1008" s="391">
        <v>59.397399999999998</v>
      </c>
      <c r="M1008" s="391">
        <v>56.424399999999999</v>
      </c>
      <c r="N1008" s="391">
        <v>47.326000000000001</v>
      </c>
      <c r="O1008" s="386">
        <v>33.016800000000003</v>
      </c>
      <c r="P1008" s="386" t="s">
        <v>35</v>
      </c>
    </row>
    <row r="1009" spans="1:16" ht="15" x14ac:dyDescent="0.25">
      <c r="A1009" s="389" t="s">
        <v>1688</v>
      </c>
      <c r="B1009" s="390"/>
      <c r="C1009" s="386"/>
      <c r="D1009" s="390"/>
      <c r="E1009" s="390"/>
      <c r="F1009" s="386">
        <v>76.719300000000004</v>
      </c>
      <c r="G1009" s="391">
        <v>77.645799999999994</v>
      </c>
      <c r="H1009" s="391">
        <v>79.825400000000002</v>
      </c>
      <c r="I1009" s="391">
        <v>75.527600000000007</v>
      </c>
      <c r="J1009" s="391">
        <v>77.418199999999999</v>
      </c>
      <c r="K1009" s="391">
        <v>76.173599999999993</v>
      </c>
      <c r="L1009" s="391">
        <v>70.219200000000001</v>
      </c>
      <c r="M1009" s="391">
        <v>68.745400000000004</v>
      </c>
      <c r="N1009" s="391">
        <v>69.369600000000005</v>
      </c>
      <c r="O1009" s="386">
        <v>72.203199999999995</v>
      </c>
      <c r="P1009" s="386" t="s">
        <v>35</v>
      </c>
    </row>
    <row r="1010" spans="1:16" ht="15" x14ac:dyDescent="0.25">
      <c r="A1010" s="389" t="s">
        <v>1689</v>
      </c>
      <c r="B1010" s="390"/>
      <c r="C1010" s="386"/>
      <c r="D1010" s="390"/>
      <c r="E1010" s="390"/>
      <c r="F1010" s="386">
        <v>77.024900000000002</v>
      </c>
      <c r="G1010" s="391">
        <v>77.852099999999993</v>
      </c>
      <c r="H1010" s="391">
        <v>79.969200000000001</v>
      </c>
      <c r="I1010" s="391">
        <v>75.767200000000003</v>
      </c>
      <c r="J1010" s="391">
        <v>77.669200000000004</v>
      </c>
      <c r="K1010" s="391">
        <v>76.453800000000001</v>
      </c>
      <c r="L1010" s="391">
        <v>70.596199999999996</v>
      </c>
      <c r="M1010" s="391">
        <v>68.769499999999994</v>
      </c>
      <c r="N1010" s="391">
        <v>69.585099999999997</v>
      </c>
      <c r="O1010" s="386">
        <v>72.3703</v>
      </c>
      <c r="P1010" s="386" t="s">
        <v>35</v>
      </c>
    </row>
    <row r="1011" spans="1:16" ht="15" x14ac:dyDescent="0.25">
      <c r="A1011" s="389" t="s">
        <v>1690</v>
      </c>
      <c r="B1011" s="390"/>
      <c r="C1011" s="386"/>
      <c r="D1011" s="390"/>
      <c r="E1011" s="390"/>
      <c r="F1011" s="386">
        <v>70.715100000000007</v>
      </c>
      <c r="G1011" s="391">
        <v>73.565799999999996</v>
      </c>
      <c r="H1011" s="391">
        <v>77.0398</v>
      </c>
      <c r="I1011" s="391">
        <v>70.730999999999995</v>
      </c>
      <c r="J1011" s="391">
        <v>72.3626</v>
      </c>
      <c r="K1011" s="391">
        <v>70.528300000000002</v>
      </c>
      <c r="L1011" s="391">
        <v>60.829300000000003</v>
      </c>
      <c r="M1011" s="391">
        <v>68.146900000000002</v>
      </c>
      <c r="N1011" s="391">
        <v>64.624899999999997</v>
      </c>
      <c r="O1011" s="386">
        <v>68.653199999999998</v>
      </c>
      <c r="P1011" s="386" t="s">
        <v>35</v>
      </c>
    </row>
    <row r="1012" spans="1:16" ht="15" x14ac:dyDescent="0.25">
      <c r="A1012" s="389" t="s">
        <v>1691</v>
      </c>
      <c r="B1012" s="390"/>
      <c r="C1012" s="386"/>
      <c r="D1012" s="390"/>
      <c r="E1012" s="390"/>
      <c r="F1012" s="386">
        <v>67.4572</v>
      </c>
      <c r="G1012" s="391">
        <v>71.249300000000005</v>
      </c>
      <c r="H1012" s="391">
        <v>73.412199999999999</v>
      </c>
      <c r="I1012" s="391">
        <v>63.1327</v>
      </c>
      <c r="J1012" s="391">
        <v>64.736599999999996</v>
      </c>
      <c r="K1012" s="391">
        <v>66.203299999999999</v>
      </c>
      <c r="L1012" s="391">
        <v>62.528199999999998</v>
      </c>
      <c r="M1012" s="391">
        <v>61.654800000000002</v>
      </c>
      <c r="N1012" s="391">
        <v>68.894499999999994</v>
      </c>
      <c r="O1012" s="386">
        <v>76.4696</v>
      </c>
      <c r="P1012" s="386" t="s">
        <v>35</v>
      </c>
    </row>
    <row r="1013" spans="1:16" ht="15" x14ac:dyDescent="0.25">
      <c r="A1013" s="389" t="s">
        <v>1692</v>
      </c>
      <c r="B1013" s="390"/>
      <c r="C1013" s="386"/>
      <c r="D1013" s="390"/>
      <c r="E1013" s="390"/>
      <c r="F1013" s="386">
        <v>67.037099999999995</v>
      </c>
      <c r="G1013" s="391">
        <v>71.133499999999998</v>
      </c>
      <c r="H1013" s="391">
        <v>72.740300000000005</v>
      </c>
      <c r="I1013" s="391">
        <v>62.636299999999999</v>
      </c>
      <c r="J1013" s="391">
        <v>64.125500000000002</v>
      </c>
      <c r="K1013" s="391">
        <v>65.793000000000006</v>
      </c>
      <c r="L1013" s="391">
        <v>62.116</v>
      </c>
      <c r="M1013" s="391">
        <v>60.9724</v>
      </c>
      <c r="N1013" s="391">
        <v>68.531999999999996</v>
      </c>
      <c r="O1013" s="386">
        <v>76.166499999999999</v>
      </c>
      <c r="P1013" s="386" t="s">
        <v>35</v>
      </c>
    </row>
    <row r="1014" spans="1:16" ht="15" x14ac:dyDescent="0.25">
      <c r="A1014" s="389" t="s">
        <v>1693</v>
      </c>
      <c r="B1014" s="390"/>
      <c r="C1014" s="386"/>
      <c r="D1014" s="390"/>
      <c r="E1014" s="390"/>
      <c r="F1014" s="386">
        <v>76.702200000000005</v>
      </c>
      <c r="G1014" s="391">
        <v>73.760499999999993</v>
      </c>
      <c r="H1014" s="391">
        <v>87.941999999999993</v>
      </c>
      <c r="I1014" s="391">
        <v>73.088300000000004</v>
      </c>
      <c r="J1014" s="391">
        <v>77.054599999999994</v>
      </c>
      <c r="K1014" s="391">
        <v>74.263000000000005</v>
      </c>
      <c r="L1014" s="391">
        <v>70.824200000000005</v>
      </c>
      <c r="M1014" s="391">
        <v>75.829400000000007</v>
      </c>
      <c r="N1014" s="391">
        <v>76.385900000000007</v>
      </c>
      <c r="O1014" s="386">
        <v>82.492800000000003</v>
      </c>
      <c r="P1014" s="386" t="s">
        <v>35</v>
      </c>
    </row>
    <row r="1015" spans="1:16" ht="15" x14ac:dyDescent="0.25">
      <c r="A1015" s="389" t="s">
        <v>5968</v>
      </c>
      <c r="B1015" s="390"/>
      <c r="C1015" s="386"/>
      <c r="D1015" s="390"/>
      <c r="E1015" s="390"/>
      <c r="F1015" s="386">
        <v>94.360799999999998</v>
      </c>
      <c r="G1015" s="391">
        <v>90.989500000000007</v>
      </c>
      <c r="H1015" s="391">
        <v>91.586299999999994</v>
      </c>
      <c r="I1015" s="391">
        <v>90.127899999999997</v>
      </c>
      <c r="J1015" s="391">
        <v>89.0535</v>
      </c>
      <c r="K1015" s="391">
        <v>89.014799999999994</v>
      </c>
      <c r="L1015" s="391">
        <v>86.506900000000002</v>
      </c>
      <c r="M1015" s="391">
        <v>85.354600000000005</v>
      </c>
      <c r="N1015" s="391">
        <v>82.756500000000003</v>
      </c>
      <c r="O1015" s="386">
        <v>87.001499999999993</v>
      </c>
      <c r="P1015" s="386" t="s">
        <v>35</v>
      </c>
    </row>
    <row r="1016" spans="1:16" ht="15" x14ac:dyDescent="0.25">
      <c r="A1016" s="389" t="s">
        <v>5969</v>
      </c>
      <c r="B1016" s="390"/>
      <c r="C1016" s="386"/>
      <c r="D1016" s="390"/>
      <c r="E1016" s="390"/>
      <c r="F1016" s="386">
        <v>94.759299999999996</v>
      </c>
      <c r="G1016" s="391">
        <v>91.276600000000002</v>
      </c>
      <c r="H1016" s="391">
        <v>91.734499999999997</v>
      </c>
      <c r="I1016" s="391">
        <v>90.598100000000002</v>
      </c>
      <c r="J1016" s="391">
        <v>89.439800000000005</v>
      </c>
      <c r="K1016" s="391">
        <v>89.485900000000001</v>
      </c>
      <c r="L1016" s="391">
        <v>87.149500000000003</v>
      </c>
      <c r="M1016" s="391">
        <v>85.9572</v>
      </c>
      <c r="N1016" s="391">
        <v>83.212299999999999</v>
      </c>
      <c r="O1016" s="386">
        <v>87.220600000000005</v>
      </c>
      <c r="P1016" s="386" t="s">
        <v>35</v>
      </c>
    </row>
    <row r="1017" spans="1:16" ht="15" x14ac:dyDescent="0.25">
      <c r="A1017" s="389" t="s">
        <v>5970</v>
      </c>
      <c r="B1017" s="390"/>
      <c r="C1017" s="386"/>
      <c r="D1017" s="390"/>
      <c r="E1017" s="390"/>
      <c r="F1017" s="386">
        <v>73.665000000000006</v>
      </c>
      <c r="G1017" s="391">
        <v>75.605199999999996</v>
      </c>
      <c r="H1017" s="391">
        <v>83.786500000000004</v>
      </c>
      <c r="I1017" s="391">
        <v>66.539000000000001</v>
      </c>
      <c r="J1017" s="391">
        <v>69.756799999999998</v>
      </c>
      <c r="K1017" s="391">
        <v>64.691900000000004</v>
      </c>
      <c r="L1017" s="391">
        <v>53.9846</v>
      </c>
      <c r="M1017" s="391">
        <v>53.597099999999998</v>
      </c>
      <c r="N1017" s="391">
        <v>57.507599999999996</v>
      </c>
      <c r="O1017" s="386">
        <v>74.551900000000003</v>
      </c>
      <c r="P1017" s="386" t="s">
        <v>35</v>
      </c>
    </row>
    <row r="1018" spans="1:16" ht="15" x14ac:dyDescent="0.25">
      <c r="A1018" s="389" t="s">
        <v>5971</v>
      </c>
      <c r="B1018" s="390"/>
      <c r="C1018" s="386"/>
      <c r="D1018" s="390"/>
      <c r="E1018" s="390"/>
      <c r="F1018" s="386">
        <v>95.555400000000006</v>
      </c>
      <c r="G1018" s="391">
        <v>92.654499999999999</v>
      </c>
      <c r="H1018" s="391">
        <v>92.597099999999998</v>
      </c>
      <c r="I1018" s="391">
        <v>92.869699999999995</v>
      </c>
      <c r="J1018" s="391">
        <v>90.994100000000003</v>
      </c>
      <c r="K1018" s="391">
        <v>90.330699999999993</v>
      </c>
      <c r="L1018" s="391">
        <v>87.927999999999997</v>
      </c>
      <c r="M1018" s="391">
        <v>88.906899999999993</v>
      </c>
      <c r="N1018" s="391">
        <v>83.8035</v>
      </c>
      <c r="O1018" s="386">
        <v>88.893900000000002</v>
      </c>
      <c r="P1018" s="386" t="s">
        <v>35</v>
      </c>
    </row>
    <row r="1019" spans="1:16" ht="15" x14ac:dyDescent="0.25">
      <c r="A1019" s="389" t="s">
        <v>5972</v>
      </c>
      <c r="B1019" s="390"/>
      <c r="C1019" s="386"/>
      <c r="D1019" s="390"/>
      <c r="E1019" s="390"/>
      <c r="F1019" s="386">
        <v>96.1053</v>
      </c>
      <c r="G1019" s="391">
        <v>93.116600000000005</v>
      </c>
      <c r="H1019" s="391">
        <v>92.807299999999998</v>
      </c>
      <c r="I1019" s="391">
        <v>93.5184</v>
      </c>
      <c r="J1019" s="391">
        <v>91.572599999999994</v>
      </c>
      <c r="K1019" s="391">
        <v>91.040199999999999</v>
      </c>
      <c r="L1019" s="391">
        <v>88.890799999999999</v>
      </c>
      <c r="M1019" s="391">
        <v>89.859800000000007</v>
      </c>
      <c r="N1019" s="391">
        <v>84.470399999999998</v>
      </c>
      <c r="O1019" s="386">
        <v>89.215299999999999</v>
      </c>
      <c r="P1019" s="386" t="s">
        <v>35</v>
      </c>
    </row>
    <row r="1020" spans="1:16" ht="15" x14ac:dyDescent="0.25">
      <c r="A1020" s="389" t="s">
        <v>5973</v>
      </c>
      <c r="B1020" s="390"/>
      <c r="C1020" s="386"/>
      <c r="D1020" s="390"/>
      <c r="E1020" s="390"/>
      <c r="F1020" s="386">
        <v>71.691599999999994</v>
      </c>
      <c r="G1020" s="391">
        <v>72.696299999999994</v>
      </c>
      <c r="H1020" s="391">
        <v>83.638099999999994</v>
      </c>
      <c r="I1020" s="391">
        <v>66.428399999999996</v>
      </c>
      <c r="J1020" s="391">
        <v>67.717799999999997</v>
      </c>
      <c r="K1020" s="391">
        <v>60.665100000000002</v>
      </c>
      <c r="L1020" s="391">
        <v>47.946399999999997</v>
      </c>
      <c r="M1020" s="391">
        <v>47.7851</v>
      </c>
      <c r="N1020" s="391">
        <v>53.876399999999997</v>
      </c>
      <c r="O1020" s="386">
        <v>73.972200000000001</v>
      </c>
      <c r="P1020" s="386" t="s">
        <v>35</v>
      </c>
    </row>
    <row r="1021" spans="1:16" ht="15" x14ac:dyDescent="0.25">
      <c r="A1021" s="389" t="s">
        <v>5974</v>
      </c>
      <c r="B1021" s="390"/>
      <c r="C1021" s="386"/>
      <c r="D1021" s="390"/>
      <c r="E1021" s="390"/>
      <c r="F1021" s="386">
        <v>97.728700000000003</v>
      </c>
      <c r="G1021" s="391">
        <v>97.887900000000002</v>
      </c>
      <c r="H1021" s="391">
        <v>95.232399999999998</v>
      </c>
      <c r="I1021" s="391">
        <v>94.982699999999994</v>
      </c>
      <c r="J1021" s="391">
        <v>94.814599999999999</v>
      </c>
      <c r="K1021" s="391">
        <v>91.486599999999996</v>
      </c>
      <c r="L1021" s="391">
        <v>91.709900000000005</v>
      </c>
      <c r="M1021" s="391">
        <v>82.072199999999995</v>
      </c>
      <c r="N1021" s="391">
        <v>92.288300000000007</v>
      </c>
      <c r="O1021" s="386">
        <v>86.247200000000007</v>
      </c>
      <c r="P1021" s="386" t="s">
        <v>35</v>
      </c>
    </row>
    <row r="1022" spans="1:16" ht="15" x14ac:dyDescent="0.25">
      <c r="A1022" s="389" t="s">
        <v>5975</v>
      </c>
      <c r="B1022" s="390"/>
      <c r="C1022" s="386"/>
      <c r="D1022" s="390"/>
      <c r="E1022" s="390"/>
      <c r="F1022" s="386">
        <v>99.277100000000004</v>
      </c>
      <c r="G1022" s="391">
        <v>99.519199999999998</v>
      </c>
      <c r="H1022" s="391">
        <v>97.596199999999996</v>
      </c>
      <c r="I1022" s="391">
        <v>96.394199999999998</v>
      </c>
      <c r="J1022" s="391">
        <v>95.432699999999997</v>
      </c>
      <c r="K1022" s="391">
        <v>93.494</v>
      </c>
      <c r="L1022" s="391">
        <v>93.975899999999996</v>
      </c>
      <c r="M1022" s="391">
        <v>83.855400000000003</v>
      </c>
      <c r="N1022" s="391">
        <v>95.913499999999999</v>
      </c>
      <c r="O1022" s="386">
        <v>88.405799999999999</v>
      </c>
      <c r="P1022" s="386" t="s">
        <v>35</v>
      </c>
    </row>
    <row r="1023" spans="1:16" ht="15" x14ac:dyDescent="0.25">
      <c r="A1023" s="389" t="s">
        <v>5976</v>
      </c>
      <c r="B1023" s="390"/>
      <c r="C1023" s="386"/>
      <c r="D1023" s="390"/>
      <c r="E1023" s="390"/>
      <c r="F1023" s="386">
        <v>77.083299999999994</v>
      </c>
      <c r="G1023" s="391">
        <v>76.530600000000007</v>
      </c>
      <c r="H1023" s="391">
        <v>64.285700000000006</v>
      </c>
      <c r="I1023" s="391">
        <v>76.530600000000007</v>
      </c>
      <c r="J1023" s="391">
        <v>86.734700000000004</v>
      </c>
      <c r="K1023" s="391">
        <v>65.306100000000001</v>
      </c>
      <c r="L1023" s="391">
        <v>61.855699999999999</v>
      </c>
      <c r="M1023" s="391">
        <v>58.333300000000001</v>
      </c>
      <c r="N1023" s="391">
        <v>44.898000000000003</v>
      </c>
      <c r="O1023" s="386">
        <v>58.1633</v>
      </c>
      <c r="P1023" s="386" t="s">
        <v>35</v>
      </c>
    </row>
    <row r="1024" spans="1:16" ht="15" x14ac:dyDescent="0.25">
      <c r="A1024" s="389" t="s">
        <v>5977</v>
      </c>
      <c r="B1024" s="390"/>
      <c r="C1024" s="386"/>
      <c r="D1024" s="390"/>
      <c r="E1024" s="390"/>
      <c r="F1024" s="386">
        <v>91.152799999999999</v>
      </c>
      <c r="G1024" s="391">
        <v>86.497200000000007</v>
      </c>
      <c r="H1024" s="391">
        <v>89.065200000000004</v>
      </c>
      <c r="I1024" s="391">
        <v>83.011399999999995</v>
      </c>
      <c r="J1024" s="391">
        <v>84.0017</v>
      </c>
      <c r="K1024" s="391">
        <v>84.899000000000001</v>
      </c>
      <c r="L1024" s="391">
        <v>82.108199999999997</v>
      </c>
      <c r="M1024" s="391">
        <v>76.9405</v>
      </c>
      <c r="N1024" s="391">
        <v>78.898099999999999</v>
      </c>
      <c r="O1024" s="386">
        <v>82.215100000000007</v>
      </c>
      <c r="P1024" s="386" t="s">
        <v>35</v>
      </c>
    </row>
    <row r="1025" spans="1:16" ht="15" x14ac:dyDescent="0.25">
      <c r="A1025" s="389" t="s">
        <v>5978</v>
      </c>
      <c r="B1025" s="390"/>
      <c r="C1025" s="386"/>
      <c r="D1025" s="390"/>
      <c r="E1025" s="390"/>
      <c r="F1025" s="386">
        <v>91.311400000000006</v>
      </c>
      <c r="G1025" s="391">
        <v>86.529600000000002</v>
      </c>
      <c r="H1025" s="391">
        <v>89.126400000000004</v>
      </c>
      <c r="I1025" s="391">
        <v>83.295500000000004</v>
      </c>
      <c r="J1025" s="391">
        <v>84.132599999999996</v>
      </c>
      <c r="K1025" s="391">
        <v>84.999700000000004</v>
      </c>
      <c r="L1025" s="391">
        <v>82.227199999999996</v>
      </c>
      <c r="M1025" s="391">
        <v>77.023799999999994</v>
      </c>
      <c r="N1025" s="391">
        <v>79.022300000000001</v>
      </c>
      <c r="O1025" s="386">
        <v>82.311000000000007</v>
      </c>
      <c r="P1025" s="386" t="s">
        <v>35</v>
      </c>
    </row>
    <row r="1026" spans="1:16" ht="15" x14ac:dyDescent="0.25">
      <c r="A1026" s="389" t="s">
        <v>5979</v>
      </c>
      <c r="B1026" s="390"/>
      <c r="C1026" s="386"/>
      <c r="D1026" s="390"/>
      <c r="E1026" s="390"/>
      <c r="F1026" s="386">
        <v>73.391400000000004</v>
      </c>
      <c r="G1026" s="391">
        <v>82.296899999999994</v>
      </c>
      <c r="H1026" s="391">
        <v>81.400400000000005</v>
      </c>
      <c r="I1026" s="391">
        <v>51.369</v>
      </c>
      <c r="J1026" s="391">
        <v>68.901200000000003</v>
      </c>
      <c r="K1026" s="391">
        <v>73.272999999999996</v>
      </c>
      <c r="L1026" s="391">
        <v>69.608699999999999</v>
      </c>
      <c r="M1026" s="391">
        <v>67.982299999999995</v>
      </c>
      <c r="N1026" s="391">
        <v>64.110299999999995</v>
      </c>
      <c r="O1026" s="386">
        <v>71.194000000000003</v>
      </c>
      <c r="P1026" s="386" t="s">
        <v>35</v>
      </c>
    </row>
    <row r="1027" spans="1:16" ht="15" x14ac:dyDescent="0.25">
      <c r="A1027" s="389" t="s">
        <v>5980</v>
      </c>
      <c r="B1027" s="390"/>
      <c r="C1027" s="386"/>
      <c r="D1027" s="390"/>
      <c r="E1027" s="390"/>
      <c r="F1027" s="386">
        <v>96.578500000000005</v>
      </c>
      <c r="G1027" s="391">
        <v>95.713499999999996</v>
      </c>
      <c r="H1027" s="391">
        <v>92.913899999999998</v>
      </c>
      <c r="I1027" s="391">
        <v>96.156899999999993</v>
      </c>
      <c r="J1027" s="391">
        <v>93.603499999999997</v>
      </c>
      <c r="K1027" s="391">
        <v>96.200400000000002</v>
      </c>
      <c r="L1027" s="391">
        <v>94.475099999999998</v>
      </c>
      <c r="M1027" s="391">
        <v>93.442800000000005</v>
      </c>
      <c r="N1027" s="391">
        <v>94.144199999999998</v>
      </c>
      <c r="O1027" s="386">
        <v>95.575999999999993</v>
      </c>
      <c r="P1027" s="386" t="s">
        <v>35</v>
      </c>
    </row>
    <row r="1028" spans="1:16" ht="15" x14ac:dyDescent="0.25">
      <c r="A1028" s="389" t="s">
        <v>5981</v>
      </c>
      <c r="B1028" s="390"/>
      <c r="C1028" s="386"/>
      <c r="D1028" s="390"/>
      <c r="E1028" s="390"/>
      <c r="F1028" s="386">
        <v>96.585400000000007</v>
      </c>
      <c r="G1028" s="391">
        <v>95.669799999999995</v>
      </c>
      <c r="H1028" s="391">
        <v>92.863200000000006</v>
      </c>
      <c r="I1028" s="391">
        <v>96.114000000000004</v>
      </c>
      <c r="J1028" s="391">
        <v>93.603099999999998</v>
      </c>
      <c r="K1028" s="391">
        <v>96.201400000000007</v>
      </c>
      <c r="L1028" s="391">
        <v>94.503299999999996</v>
      </c>
      <c r="M1028" s="391">
        <v>93.472300000000004</v>
      </c>
      <c r="N1028" s="391">
        <v>94.171400000000006</v>
      </c>
      <c r="O1028" s="386">
        <v>95.529700000000005</v>
      </c>
      <c r="P1028" s="386" t="s">
        <v>35</v>
      </c>
    </row>
    <row r="1029" spans="1:16" ht="15" x14ac:dyDescent="0.25">
      <c r="A1029" s="389" t="s">
        <v>5982</v>
      </c>
      <c r="B1029" s="390"/>
      <c r="C1029" s="386"/>
      <c r="D1029" s="390"/>
      <c r="E1029" s="390"/>
      <c r="F1029" s="386">
        <v>96.298699999999997</v>
      </c>
      <c r="G1029" s="391">
        <v>97.624600000000001</v>
      </c>
      <c r="H1029" s="391">
        <v>95.213700000000003</v>
      </c>
      <c r="I1029" s="391">
        <v>98.073300000000003</v>
      </c>
      <c r="J1029" s="391">
        <v>93.620599999999996</v>
      </c>
      <c r="K1029" s="391">
        <v>96.157600000000002</v>
      </c>
      <c r="L1029" s="391">
        <v>93.222999999999999</v>
      </c>
      <c r="M1029" s="391">
        <v>92.126900000000006</v>
      </c>
      <c r="N1029" s="391">
        <v>92.935900000000004</v>
      </c>
      <c r="O1029" s="386">
        <v>97.626099999999994</v>
      </c>
      <c r="P1029" s="386" t="s">
        <v>35</v>
      </c>
    </row>
    <row r="1030" spans="1:16" ht="15" x14ac:dyDescent="0.25">
      <c r="A1030" s="389" t="s">
        <v>1694</v>
      </c>
      <c r="B1030" s="390"/>
      <c r="C1030" s="386"/>
      <c r="D1030" s="390"/>
      <c r="E1030" s="390"/>
      <c r="F1030" s="386">
        <v>95.336200000000005</v>
      </c>
      <c r="G1030" s="391">
        <v>92.015000000000001</v>
      </c>
      <c r="H1030" s="391">
        <v>93.9452</v>
      </c>
      <c r="I1030" s="391">
        <v>92.141400000000004</v>
      </c>
      <c r="J1030" s="391">
        <v>91.256100000000004</v>
      </c>
      <c r="K1030" s="391">
        <v>92.447000000000003</v>
      </c>
      <c r="L1030" s="391">
        <v>92.258899999999997</v>
      </c>
      <c r="M1030" s="391">
        <v>91.5685</v>
      </c>
      <c r="N1030" s="391">
        <v>90.1648</v>
      </c>
      <c r="O1030" s="386">
        <v>93.333699999999993</v>
      </c>
      <c r="P1030" s="386" t="s">
        <v>35</v>
      </c>
    </row>
    <row r="1031" spans="1:16" ht="15" x14ac:dyDescent="0.25">
      <c r="A1031" s="389" t="s">
        <v>1695</v>
      </c>
      <c r="B1031" s="390"/>
      <c r="C1031" s="386"/>
      <c r="D1031" s="390"/>
      <c r="E1031" s="390"/>
      <c r="F1031" s="386">
        <v>96.286699999999996</v>
      </c>
      <c r="G1031" s="391">
        <v>93.258899999999997</v>
      </c>
      <c r="H1031" s="391">
        <v>94.606499999999997</v>
      </c>
      <c r="I1031" s="391">
        <v>93.240099999999998</v>
      </c>
      <c r="J1031" s="391">
        <v>93.120199999999997</v>
      </c>
      <c r="K1031" s="391">
        <v>93.534400000000005</v>
      </c>
      <c r="L1031" s="391">
        <v>93.2273</v>
      </c>
      <c r="M1031" s="391">
        <v>93.0852</v>
      </c>
      <c r="N1031" s="391">
        <v>91.866500000000002</v>
      </c>
      <c r="O1031" s="386">
        <v>94.149699999999996</v>
      </c>
      <c r="P1031" s="386" t="s">
        <v>35</v>
      </c>
    </row>
    <row r="1032" spans="1:16" ht="15" x14ac:dyDescent="0.25">
      <c r="A1032" s="389" t="s">
        <v>1696</v>
      </c>
      <c r="B1032" s="390"/>
      <c r="C1032" s="386"/>
      <c r="D1032" s="390"/>
      <c r="E1032" s="390"/>
      <c r="F1032" s="386">
        <v>82.882099999999994</v>
      </c>
      <c r="G1032" s="391">
        <v>76.1678</v>
      </c>
      <c r="H1032" s="391">
        <v>85.5578</v>
      </c>
      <c r="I1032" s="391">
        <v>78.004400000000004</v>
      </c>
      <c r="J1032" s="391">
        <v>66.393500000000003</v>
      </c>
      <c r="K1032" s="391">
        <v>77.915099999999995</v>
      </c>
      <c r="L1032" s="391">
        <v>79.099299999999999</v>
      </c>
      <c r="M1032" s="391">
        <v>69.724299999999999</v>
      </c>
      <c r="N1032" s="391">
        <v>65.553200000000004</v>
      </c>
      <c r="O1032" s="386">
        <v>81.194500000000005</v>
      </c>
      <c r="P1032" s="386" t="s">
        <v>35</v>
      </c>
    </row>
    <row r="1033" spans="1:16" ht="15" x14ac:dyDescent="0.25">
      <c r="A1033" s="389" t="s">
        <v>1697</v>
      </c>
      <c r="B1033" s="390"/>
      <c r="C1033" s="386"/>
      <c r="D1033" s="390"/>
      <c r="E1033" s="390"/>
      <c r="F1033" s="386">
        <v>95.282899999999998</v>
      </c>
      <c r="G1033" s="391">
        <v>90.025999999999996</v>
      </c>
      <c r="H1033" s="391">
        <v>92.052499999999995</v>
      </c>
      <c r="I1033" s="391">
        <v>91.917199999999994</v>
      </c>
      <c r="J1033" s="391">
        <v>90.811400000000006</v>
      </c>
      <c r="K1033" s="391">
        <v>91.580100000000002</v>
      </c>
      <c r="L1033" s="391">
        <v>87.905199999999994</v>
      </c>
      <c r="M1033" s="391">
        <v>90.600999999999999</v>
      </c>
      <c r="N1033" s="391">
        <v>90.125399999999999</v>
      </c>
      <c r="O1033" s="386">
        <v>91.260800000000003</v>
      </c>
      <c r="P1033" s="386" t="s">
        <v>35</v>
      </c>
    </row>
    <row r="1034" spans="1:16" ht="15" x14ac:dyDescent="0.25">
      <c r="A1034" s="389" t="s">
        <v>1698</v>
      </c>
      <c r="B1034" s="390"/>
      <c r="C1034" s="386"/>
      <c r="D1034" s="390"/>
      <c r="E1034" s="390"/>
      <c r="F1034" s="386">
        <v>95.353800000000007</v>
      </c>
      <c r="G1034" s="391">
        <v>90.123400000000004</v>
      </c>
      <c r="H1034" s="391">
        <v>92.088899999999995</v>
      </c>
      <c r="I1034" s="391">
        <v>92.001499999999993</v>
      </c>
      <c r="J1034" s="391">
        <v>90.917599999999993</v>
      </c>
      <c r="K1034" s="391">
        <v>91.643100000000004</v>
      </c>
      <c r="L1034" s="391">
        <v>87.937600000000003</v>
      </c>
      <c r="M1034" s="391">
        <v>90.616200000000006</v>
      </c>
      <c r="N1034" s="391">
        <v>90.150899999999993</v>
      </c>
      <c r="O1034" s="386">
        <v>91.2774</v>
      </c>
      <c r="P1034" s="386" t="s">
        <v>35</v>
      </c>
    </row>
    <row r="1035" spans="1:16" ht="15" x14ac:dyDescent="0.25">
      <c r="A1035" s="389" t="s">
        <v>1699</v>
      </c>
      <c r="B1035" s="390"/>
      <c r="C1035" s="386"/>
      <c r="D1035" s="390"/>
      <c r="E1035" s="390"/>
      <c r="F1035" s="386">
        <v>84.707300000000004</v>
      </c>
      <c r="G1035" s="391">
        <v>76.669399999999996</v>
      </c>
      <c r="H1035" s="391">
        <v>87.046599999999998</v>
      </c>
      <c r="I1035" s="391">
        <v>80.504599999999996</v>
      </c>
      <c r="J1035" s="391">
        <v>75.801500000000004</v>
      </c>
      <c r="K1035" s="391">
        <v>82.486099999999993</v>
      </c>
      <c r="L1035" s="391">
        <v>83.016300000000001</v>
      </c>
      <c r="M1035" s="391">
        <v>88.187600000000003</v>
      </c>
      <c r="N1035" s="391">
        <v>85.902500000000003</v>
      </c>
      <c r="O1035" s="386">
        <v>88.427000000000007</v>
      </c>
      <c r="P1035" s="386" t="s">
        <v>35</v>
      </c>
    </row>
    <row r="1036" spans="1:16" ht="15" x14ac:dyDescent="0.25">
      <c r="A1036" s="389" t="s">
        <v>1700</v>
      </c>
      <c r="B1036" s="390"/>
      <c r="C1036" s="386"/>
      <c r="D1036" s="390"/>
      <c r="E1036" s="390"/>
      <c r="F1036" s="386">
        <v>95.447599999999994</v>
      </c>
      <c r="G1036" s="391">
        <v>92.176599999999993</v>
      </c>
      <c r="H1036" s="391">
        <v>94.437399999999997</v>
      </c>
      <c r="I1036" s="391">
        <v>91.486900000000006</v>
      </c>
      <c r="J1036" s="391">
        <v>91.226799999999997</v>
      </c>
      <c r="K1036" s="391">
        <v>92.802800000000005</v>
      </c>
      <c r="L1036" s="391">
        <v>94.155500000000004</v>
      </c>
      <c r="M1036" s="391">
        <v>91.956199999999995</v>
      </c>
      <c r="N1036" s="391">
        <v>89.953800000000001</v>
      </c>
      <c r="O1036" s="386">
        <v>94.122299999999996</v>
      </c>
      <c r="P1036" s="386" t="s">
        <v>35</v>
      </c>
    </row>
    <row r="1037" spans="1:16" ht="15" x14ac:dyDescent="0.25">
      <c r="A1037" s="389" t="s">
        <v>1701</v>
      </c>
      <c r="B1037" s="390"/>
      <c r="C1037" s="386"/>
      <c r="D1037" s="390"/>
      <c r="E1037" s="390"/>
      <c r="F1037" s="386">
        <v>96.9846</v>
      </c>
      <c r="G1037" s="391">
        <v>94.2864</v>
      </c>
      <c r="H1037" s="391">
        <v>95.556299999999993</v>
      </c>
      <c r="I1037" s="391">
        <v>93.134900000000002</v>
      </c>
      <c r="J1037" s="391">
        <v>94.076400000000007</v>
      </c>
      <c r="K1037" s="391">
        <v>94.510400000000004</v>
      </c>
      <c r="L1037" s="391">
        <v>95.923299999999998</v>
      </c>
      <c r="M1037" s="391">
        <v>94.588200000000001</v>
      </c>
      <c r="N1037" s="391">
        <v>92.785799999999995</v>
      </c>
      <c r="O1037" s="386">
        <v>95.666499999999999</v>
      </c>
      <c r="P1037" s="386" t="s">
        <v>35</v>
      </c>
    </row>
    <row r="1038" spans="1:16" ht="15" x14ac:dyDescent="0.25">
      <c r="A1038" s="389" t="s">
        <v>1702</v>
      </c>
      <c r="B1038" s="390"/>
      <c r="C1038" s="386"/>
      <c r="D1038" s="390"/>
      <c r="E1038" s="390"/>
      <c r="F1038" s="386">
        <v>81.545699999999997</v>
      </c>
      <c r="G1038" s="391">
        <v>74.020300000000006</v>
      </c>
      <c r="H1038" s="391">
        <v>84.811499999999995</v>
      </c>
      <c r="I1038" s="391">
        <v>76.999499999999998</v>
      </c>
      <c r="J1038" s="391">
        <v>65.235299999999995</v>
      </c>
      <c r="K1038" s="391">
        <v>77.569199999999995</v>
      </c>
      <c r="L1038" s="391">
        <v>78.366900000000001</v>
      </c>
      <c r="M1038" s="391">
        <v>67.579599999999999</v>
      </c>
      <c r="N1038" s="391">
        <v>63.994399999999999</v>
      </c>
      <c r="O1038" s="386">
        <v>79.827299999999994</v>
      </c>
      <c r="P1038" s="386" t="s">
        <v>35</v>
      </c>
    </row>
    <row r="1039" spans="1:16" ht="15" x14ac:dyDescent="0.25">
      <c r="A1039" s="389" t="s">
        <v>1703</v>
      </c>
      <c r="B1039" s="390"/>
      <c r="C1039" s="386"/>
      <c r="D1039" s="390"/>
      <c r="E1039" s="390"/>
      <c r="F1039" s="386">
        <v>96.081400000000002</v>
      </c>
      <c r="G1039" s="391">
        <v>95.218400000000003</v>
      </c>
      <c r="H1039" s="391">
        <v>96.217399999999998</v>
      </c>
      <c r="I1039" s="391">
        <v>95.962000000000003</v>
      </c>
      <c r="J1039" s="391">
        <v>92.276799999999994</v>
      </c>
      <c r="K1039" s="391">
        <v>94.084699999999998</v>
      </c>
      <c r="L1039" s="391">
        <v>93.700100000000006</v>
      </c>
      <c r="M1039" s="391">
        <v>93.456100000000006</v>
      </c>
      <c r="N1039" s="391">
        <v>92.127099999999999</v>
      </c>
      <c r="O1039" s="386">
        <v>95.580699999999993</v>
      </c>
      <c r="P1039" s="386" t="s">
        <v>35</v>
      </c>
    </row>
    <row r="1040" spans="1:16" ht="15" x14ac:dyDescent="0.25">
      <c r="A1040" s="389" t="s">
        <v>1704</v>
      </c>
      <c r="B1040" s="390"/>
      <c r="C1040" s="386"/>
      <c r="D1040" s="390"/>
      <c r="E1040" s="390"/>
      <c r="F1040" s="386">
        <v>96.323800000000006</v>
      </c>
      <c r="G1040" s="391">
        <v>95.525700000000001</v>
      </c>
      <c r="H1040" s="391">
        <v>96.595100000000002</v>
      </c>
      <c r="I1040" s="391">
        <v>96.677800000000005</v>
      </c>
      <c r="J1040" s="391">
        <v>93.625500000000002</v>
      </c>
      <c r="K1040" s="391">
        <v>94.985500000000002</v>
      </c>
      <c r="L1040" s="391">
        <v>94.302899999999994</v>
      </c>
      <c r="M1040" s="391">
        <v>94.265299999999996</v>
      </c>
      <c r="N1040" s="391">
        <v>93.382199999999997</v>
      </c>
      <c r="O1040" s="386">
        <v>95.954599999999999</v>
      </c>
      <c r="P1040" s="386" t="s">
        <v>35</v>
      </c>
    </row>
    <row r="1041" spans="1:16" ht="15" x14ac:dyDescent="0.25">
      <c r="A1041" s="389" t="s">
        <v>1705</v>
      </c>
      <c r="B1041" s="390"/>
      <c r="C1041" s="386"/>
      <c r="D1041" s="390"/>
      <c r="E1041" s="390"/>
      <c r="F1041" s="386">
        <v>91.885599999999997</v>
      </c>
      <c r="G1041" s="391">
        <v>89.900999999999996</v>
      </c>
      <c r="H1041" s="391">
        <v>89.82</v>
      </c>
      <c r="I1041" s="391">
        <v>83.877099999999999</v>
      </c>
      <c r="J1041" s="391">
        <v>70.552499999999995</v>
      </c>
      <c r="K1041" s="391">
        <v>78.574299999999994</v>
      </c>
      <c r="L1041" s="391">
        <v>83.307900000000004</v>
      </c>
      <c r="M1041" s="391">
        <v>79.222800000000007</v>
      </c>
      <c r="N1041" s="391">
        <v>70.416899999999998</v>
      </c>
      <c r="O1041" s="386">
        <v>88.778999999999996</v>
      </c>
      <c r="P1041" s="386" t="s">
        <v>35</v>
      </c>
    </row>
    <row r="1042" spans="1:16" ht="15" x14ac:dyDescent="0.25">
      <c r="A1042" s="389" t="s">
        <v>1706</v>
      </c>
      <c r="B1042" s="390"/>
      <c r="C1042" s="386"/>
      <c r="D1042" s="390"/>
      <c r="E1042" s="390"/>
      <c r="F1042" s="386">
        <v>90.669600000000003</v>
      </c>
      <c r="G1042" s="391">
        <v>87.270700000000005</v>
      </c>
      <c r="H1042" s="391">
        <v>87.570099999999996</v>
      </c>
      <c r="I1042" s="391">
        <v>88.106999999999999</v>
      </c>
      <c r="J1042" s="391">
        <v>90.369600000000005</v>
      </c>
      <c r="K1042" s="391">
        <v>86.081199999999995</v>
      </c>
      <c r="L1042" s="391">
        <v>84.733500000000006</v>
      </c>
      <c r="M1042" s="391">
        <v>84.741600000000005</v>
      </c>
      <c r="N1042" s="391">
        <v>85.925700000000006</v>
      </c>
      <c r="O1042" s="386">
        <v>88.279300000000006</v>
      </c>
      <c r="P1042" s="386" t="s">
        <v>35</v>
      </c>
    </row>
    <row r="1043" spans="1:16" ht="15" x14ac:dyDescent="0.25">
      <c r="A1043" s="389" t="s">
        <v>1707</v>
      </c>
      <c r="B1043" s="390"/>
      <c r="C1043" s="386"/>
      <c r="D1043" s="390"/>
      <c r="E1043" s="390"/>
      <c r="F1043" s="386">
        <v>90.741799999999998</v>
      </c>
      <c r="G1043" s="391">
        <v>87.147599999999997</v>
      </c>
      <c r="H1043" s="391">
        <v>87.463399999999993</v>
      </c>
      <c r="I1043" s="391">
        <v>88.133200000000002</v>
      </c>
      <c r="J1043" s="391">
        <v>90.370500000000007</v>
      </c>
      <c r="K1043" s="391">
        <v>86.044799999999995</v>
      </c>
      <c r="L1043" s="391">
        <v>84.825400000000002</v>
      </c>
      <c r="M1043" s="391">
        <v>84.767600000000002</v>
      </c>
      <c r="N1043" s="391">
        <v>85.903999999999996</v>
      </c>
      <c r="O1043" s="386">
        <v>88.294899999999998</v>
      </c>
      <c r="P1043" s="386" t="s">
        <v>35</v>
      </c>
    </row>
    <row r="1044" spans="1:16" ht="15" x14ac:dyDescent="0.25">
      <c r="A1044" s="389" t="s">
        <v>1708</v>
      </c>
      <c r="B1044" s="390"/>
      <c r="C1044" s="386"/>
      <c r="D1044" s="390"/>
      <c r="E1044" s="390"/>
      <c r="F1044" s="386">
        <v>87.441000000000003</v>
      </c>
      <c r="G1044" s="391">
        <v>93.736199999999997</v>
      </c>
      <c r="H1044" s="391">
        <v>92.695700000000002</v>
      </c>
      <c r="I1044" s="391">
        <v>86.950800000000001</v>
      </c>
      <c r="J1044" s="391">
        <v>90.328000000000003</v>
      </c>
      <c r="K1044" s="391">
        <v>87.981899999999996</v>
      </c>
      <c r="L1044" s="391">
        <v>79.846999999999994</v>
      </c>
      <c r="M1044" s="391">
        <v>83.272499999999994</v>
      </c>
      <c r="N1044" s="391">
        <v>87.183000000000007</v>
      </c>
      <c r="O1044" s="386">
        <v>87.379900000000006</v>
      </c>
      <c r="P1044" s="386" t="s">
        <v>35</v>
      </c>
    </row>
    <row r="1045" spans="1:16" ht="15" x14ac:dyDescent="0.25">
      <c r="A1045" s="389" t="s">
        <v>1709</v>
      </c>
      <c r="B1045" s="390"/>
      <c r="C1045" s="386"/>
      <c r="D1045" s="390"/>
      <c r="E1045" s="390"/>
      <c r="F1045" s="386">
        <v>89.228399999999993</v>
      </c>
      <c r="G1045" s="391">
        <v>85.600800000000007</v>
      </c>
      <c r="H1045" s="391">
        <v>84.811199999999999</v>
      </c>
      <c r="I1045" s="391">
        <v>77.384900000000002</v>
      </c>
      <c r="J1045" s="391">
        <v>82.247600000000006</v>
      </c>
      <c r="K1045" s="391">
        <v>78.463099999999997</v>
      </c>
      <c r="L1045" s="391">
        <v>75.733599999999996</v>
      </c>
      <c r="M1045" s="391">
        <v>76.474699999999999</v>
      </c>
      <c r="N1045" s="391">
        <v>64.659000000000006</v>
      </c>
      <c r="O1045" s="386">
        <v>78.255200000000002</v>
      </c>
      <c r="P1045" s="386" t="s">
        <v>35</v>
      </c>
    </row>
    <row r="1046" spans="1:16" ht="15" x14ac:dyDescent="0.25">
      <c r="A1046" s="389" t="s">
        <v>1710</v>
      </c>
      <c r="B1046" s="390"/>
      <c r="C1046" s="386"/>
      <c r="D1046" s="390"/>
      <c r="E1046" s="390"/>
      <c r="F1046" s="386">
        <v>89.391599999999997</v>
      </c>
      <c r="G1046" s="391">
        <v>85.730199999999996</v>
      </c>
      <c r="H1046" s="391">
        <v>84.938900000000004</v>
      </c>
      <c r="I1046" s="391">
        <v>77.450199999999995</v>
      </c>
      <c r="J1046" s="391">
        <v>82.352099999999993</v>
      </c>
      <c r="K1046" s="391">
        <v>78.708699999999993</v>
      </c>
      <c r="L1046" s="391">
        <v>75.9405</v>
      </c>
      <c r="M1046" s="391">
        <v>76.578299999999999</v>
      </c>
      <c r="N1046" s="391">
        <v>64.767399999999995</v>
      </c>
      <c r="O1046" s="386">
        <v>78.337699999999998</v>
      </c>
      <c r="P1046" s="386" t="s">
        <v>35</v>
      </c>
    </row>
    <row r="1047" spans="1:16" ht="15" x14ac:dyDescent="0.25">
      <c r="A1047" s="389" t="s">
        <v>1711</v>
      </c>
      <c r="B1047" s="390"/>
      <c r="C1047" s="386"/>
      <c r="D1047" s="390"/>
      <c r="E1047" s="390"/>
      <c r="F1047" s="386">
        <v>79.867699999999999</v>
      </c>
      <c r="G1047" s="391">
        <v>77.633200000000002</v>
      </c>
      <c r="H1047" s="391">
        <v>76.869200000000006</v>
      </c>
      <c r="I1047" s="391">
        <v>73.175299999999993</v>
      </c>
      <c r="J1047" s="391">
        <v>75.340599999999995</v>
      </c>
      <c r="K1047" s="391">
        <v>62.231200000000001</v>
      </c>
      <c r="L1047" s="391">
        <v>62.74</v>
      </c>
      <c r="M1047" s="391">
        <v>69.622900000000001</v>
      </c>
      <c r="N1047" s="391">
        <v>57.477200000000003</v>
      </c>
      <c r="O1047" s="386">
        <v>72.505200000000002</v>
      </c>
      <c r="P1047" s="386" t="s">
        <v>35</v>
      </c>
    </row>
    <row r="1048" spans="1:16" ht="15" x14ac:dyDescent="0.25">
      <c r="A1048" s="389" t="s">
        <v>1712</v>
      </c>
      <c r="B1048" s="390"/>
      <c r="C1048" s="386"/>
      <c r="D1048" s="390"/>
      <c r="E1048" s="390"/>
      <c r="F1048" s="386">
        <v>91.835400000000007</v>
      </c>
      <c r="G1048" s="391">
        <v>84.970799999999997</v>
      </c>
      <c r="H1048" s="391">
        <v>86.3566</v>
      </c>
      <c r="I1048" s="391">
        <v>80.810299999999998</v>
      </c>
      <c r="J1048" s="391">
        <v>86.301100000000005</v>
      </c>
      <c r="K1048" s="391">
        <v>79.9131</v>
      </c>
      <c r="L1048" s="391">
        <v>77.444299999999998</v>
      </c>
      <c r="M1048" s="391">
        <v>82.900599999999997</v>
      </c>
      <c r="N1048" s="391">
        <v>73.979100000000003</v>
      </c>
      <c r="O1048" s="386">
        <v>79.060299999999998</v>
      </c>
      <c r="P1048" s="386" t="s">
        <v>35</v>
      </c>
    </row>
    <row r="1049" spans="1:16" ht="15" x14ac:dyDescent="0.25">
      <c r="A1049" s="389" t="s">
        <v>1713</v>
      </c>
      <c r="B1049" s="390"/>
      <c r="C1049" s="386"/>
      <c r="D1049" s="390"/>
      <c r="E1049" s="390"/>
      <c r="F1049" s="386">
        <v>92.008399999999995</v>
      </c>
      <c r="G1049" s="391">
        <v>84.969099999999997</v>
      </c>
      <c r="H1049" s="391">
        <v>86.483599999999996</v>
      </c>
      <c r="I1049" s="391">
        <v>80.7684</v>
      </c>
      <c r="J1049" s="391">
        <v>86.417900000000003</v>
      </c>
      <c r="K1049" s="391">
        <v>80.173500000000004</v>
      </c>
      <c r="L1049" s="391">
        <v>77.637299999999996</v>
      </c>
      <c r="M1049" s="391">
        <v>82.992000000000004</v>
      </c>
      <c r="N1049" s="391">
        <v>74.163700000000006</v>
      </c>
      <c r="O1049" s="386">
        <v>79.189800000000005</v>
      </c>
      <c r="P1049" s="386" t="s">
        <v>35</v>
      </c>
    </row>
    <row r="1050" spans="1:16" ht="15" x14ac:dyDescent="0.25">
      <c r="A1050" s="389" t="s">
        <v>1714</v>
      </c>
      <c r="B1050" s="390"/>
      <c r="C1050" s="386"/>
      <c r="D1050" s="390"/>
      <c r="E1050" s="390"/>
      <c r="F1050" s="386">
        <v>81.493799999999993</v>
      </c>
      <c r="G1050" s="391">
        <v>85.096800000000002</v>
      </c>
      <c r="H1050" s="391">
        <v>76.9435</v>
      </c>
      <c r="I1050" s="391">
        <v>83.965500000000006</v>
      </c>
      <c r="J1050" s="391">
        <v>77.365300000000005</v>
      </c>
      <c r="K1050" s="391">
        <v>59.705500000000001</v>
      </c>
      <c r="L1050" s="391">
        <v>62.512300000000003</v>
      </c>
      <c r="M1050" s="391">
        <v>75.696299999999994</v>
      </c>
      <c r="N1050" s="391">
        <v>59.422800000000002</v>
      </c>
      <c r="O1050" s="386">
        <v>68.766999999999996</v>
      </c>
      <c r="P1050" s="386" t="s">
        <v>35</v>
      </c>
    </row>
    <row r="1051" spans="1:16" ht="15" x14ac:dyDescent="0.25">
      <c r="A1051" s="389" t="s">
        <v>1715</v>
      </c>
      <c r="B1051" s="390"/>
      <c r="C1051" s="386"/>
      <c r="D1051" s="390"/>
      <c r="E1051" s="390"/>
      <c r="F1051" s="386">
        <v>90.589399999999998</v>
      </c>
      <c r="G1051" s="391">
        <v>87.64</v>
      </c>
      <c r="H1051" s="391">
        <v>85.004800000000003</v>
      </c>
      <c r="I1051" s="391">
        <v>86.368099999999998</v>
      </c>
      <c r="J1051" s="391">
        <v>83.872799999999998</v>
      </c>
      <c r="K1051" s="391">
        <v>83.698499999999996</v>
      </c>
      <c r="L1051" s="391">
        <v>79.845399999999998</v>
      </c>
      <c r="M1051" s="391">
        <v>81.121499999999997</v>
      </c>
      <c r="N1051" s="391">
        <v>77.011700000000005</v>
      </c>
      <c r="O1051" s="386">
        <v>80.462699999999998</v>
      </c>
      <c r="P1051" s="386" t="s">
        <v>35</v>
      </c>
    </row>
    <row r="1052" spans="1:16" ht="15" x14ac:dyDescent="0.25">
      <c r="A1052" s="389" t="s">
        <v>1716</v>
      </c>
      <c r="B1052" s="390"/>
      <c r="C1052" s="386"/>
      <c r="D1052" s="390"/>
      <c r="E1052" s="390"/>
      <c r="F1052" s="386">
        <v>90.703699999999998</v>
      </c>
      <c r="G1052" s="391">
        <v>87.767600000000002</v>
      </c>
      <c r="H1052" s="391">
        <v>85.129499999999993</v>
      </c>
      <c r="I1052" s="391">
        <v>86.534800000000004</v>
      </c>
      <c r="J1052" s="391">
        <v>83.970299999999995</v>
      </c>
      <c r="K1052" s="391">
        <v>83.869799999999998</v>
      </c>
      <c r="L1052" s="391">
        <v>79.993899999999996</v>
      </c>
      <c r="M1052" s="391">
        <v>81.257499999999993</v>
      </c>
      <c r="N1052" s="391">
        <v>77.253200000000007</v>
      </c>
      <c r="O1052" s="386">
        <v>80.675899999999999</v>
      </c>
      <c r="P1052" s="386" t="s">
        <v>35</v>
      </c>
    </row>
    <row r="1053" spans="1:16" ht="15" x14ac:dyDescent="0.25">
      <c r="A1053" s="389" t="s">
        <v>1717</v>
      </c>
      <c r="B1053" s="390"/>
      <c r="C1053" s="386"/>
      <c r="D1053" s="390"/>
      <c r="E1053" s="390"/>
      <c r="F1053" s="386">
        <v>76.354799999999997</v>
      </c>
      <c r="G1053" s="391">
        <v>71.220600000000005</v>
      </c>
      <c r="H1053" s="391">
        <v>67.738200000000006</v>
      </c>
      <c r="I1053" s="391">
        <v>62.273000000000003</v>
      </c>
      <c r="J1053" s="391">
        <v>69.878799999999998</v>
      </c>
      <c r="K1053" s="391">
        <v>58.828000000000003</v>
      </c>
      <c r="L1053" s="391">
        <v>58.324100000000001</v>
      </c>
      <c r="M1053" s="391">
        <v>61.328699999999998</v>
      </c>
      <c r="N1053" s="391">
        <v>41.725900000000003</v>
      </c>
      <c r="O1053" s="386">
        <v>50.388500000000001</v>
      </c>
      <c r="P1053" s="386" t="s">
        <v>35</v>
      </c>
    </row>
    <row r="1054" spans="1:16" ht="15" x14ac:dyDescent="0.25">
      <c r="A1054" s="389" t="s">
        <v>1718</v>
      </c>
      <c r="B1054" s="390"/>
      <c r="C1054" s="386"/>
      <c r="D1054" s="390"/>
      <c r="E1054" s="390"/>
      <c r="F1054" s="386">
        <v>87.633499999999998</v>
      </c>
      <c r="G1054" s="391">
        <v>85.32</v>
      </c>
      <c r="H1054" s="391">
        <v>84.4983</v>
      </c>
      <c r="I1054" s="391">
        <v>71.510499999999993</v>
      </c>
      <c r="J1054" s="391">
        <v>79.892499999999998</v>
      </c>
      <c r="K1054" s="391">
        <v>75.305300000000003</v>
      </c>
      <c r="L1054" s="391">
        <v>72.890500000000003</v>
      </c>
      <c r="M1054" s="391">
        <v>71.525800000000004</v>
      </c>
      <c r="N1054" s="391">
        <v>53.869300000000003</v>
      </c>
      <c r="O1054" s="386">
        <v>77.056899999999999</v>
      </c>
      <c r="P1054" s="386" t="s">
        <v>35</v>
      </c>
    </row>
    <row r="1055" spans="1:16" ht="15" x14ac:dyDescent="0.25">
      <c r="A1055" s="389" t="s">
        <v>1719</v>
      </c>
      <c r="B1055" s="390"/>
      <c r="C1055" s="386"/>
      <c r="D1055" s="390"/>
      <c r="E1055" s="390"/>
      <c r="F1055" s="386">
        <v>87.793400000000005</v>
      </c>
      <c r="G1055" s="391">
        <v>85.502899999999997</v>
      </c>
      <c r="H1055" s="391">
        <v>84.6267</v>
      </c>
      <c r="I1055" s="391">
        <v>71.491699999999994</v>
      </c>
      <c r="J1055" s="391">
        <v>79.971699999999998</v>
      </c>
      <c r="K1055" s="391">
        <v>75.542699999999996</v>
      </c>
      <c r="L1055" s="391">
        <v>73.103300000000004</v>
      </c>
      <c r="M1055" s="391">
        <v>71.565399999999997</v>
      </c>
      <c r="N1055" s="391">
        <v>53.739100000000001</v>
      </c>
      <c r="O1055" s="386">
        <v>77.013900000000007</v>
      </c>
      <c r="P1055" s="386" t="s">
        <v>35</v>
      </c>
    </row>
    <row r="1056" spans="1:16" ht="15" x14ac:dyDescent="0.25">
      <c r="A1056" s="389" t="s">
        <v>1720</v>
      </c>
      <c r="B1056" s="390"/>
      <c r="C1056" s="386"/>
      <c r="D1056" s="390"/>
      <c r="E1056" s="390"/>
      <c r="F1056" s="386">
        <v>80.386399999999995</v>
      </c>
      <c r="G1056" s="391">
        <v>76.669899999999998</v>
      </c>
      <c r="H1056" s="391">
        <v>78.512600000000006</v>
      </c>
      <c r="I1056" s="391">
        <v>72.422499999999999</v>
      </c>
      <c r="J1056" s="391">
        <v>75.865899999999996</v>
      </c>
      <c r="K1056" s="391">
        <v>63.5062</v>
      </c>
      <c r="L1056" s="391">
        <v>63.218800000000002</v>
      </c>
      <c r="M1056" s="391">
        <v>69.563800000000001</v>
      </c>
      <c r="N1056" s="391">
        <v>60.373399999999997</v>
      </c>
      <c r="O1056" s="386">
        <v>79.400800000000004</v>
      </c>
      <c r="P1056" s="386" t="s">
        <v>35</v>
      </c>
    </row>
    <row r="1057" spans="1:16" ht="15" x14ac:dyDescent="0.25">
      <c r="A1057" s="389" t="s">
        <v>1721</v>
      </c>
      <c r="B1057" s="390"/>
      <c r="C1057" s="386"/>
      <c r="D1057" s="390"/>
      <c r="E1057" s="390"/>
      <c r="F1057" s="386">
        <v>88.904399999999995</v>
      </c>
      <c r="G1057" s="391">
        <v>78.011600000000001</v>
      </c>
      <c r="H1057" s="391">
        <v>76.076499999999996</v>
      </c>
      <c r="I1057" s="391">
        <v>76.597800000000007</v>
      </c>
      <c r="J1057" s="391">
        <v>79.047899999999998</v>
      </c>
      <c r="K1057" s="391">
        <v>77.1815</v>
      </c>
      <c r="L1057" s="391">
        <v>74.190299999999993</v>
      </c>
      <c r="M1057" s="391">
        <v>70.322599999999994</v>
      </c>
      <c r="N1057" s="391">
        <v>77.720399999999998</v>
      </c>
      <c r="O1057" s="386">
        <v>74.896600000000007</v>
      </c>
      <c r="P1057" s="386" t="s">
        <v>35</v>
      </c>
    </row>
    <row r="1058" spans="1:16" ht="15" x14ac:dyDescent="0.25">
      <c r="A1058" s="389" t="s">
        <v>1722</v>
      </c>
      <c r="B1058" s="390"/>
      <c r="C1058" s="386"/>
      <c r="D1058" s="390"/>
      <c r="E1058" s="390"/>
      <c r="F1058" s="386">
        <v>89.229799999999997</v>
      </c>
      <c r="G1058" s="391">
        <v>78.044700000000006</v>
      </c>
      <c r="H1058" s="391">
        <v>76.130200000000002</v>
      </c>
      <c r="I1058" s="391">
        <v>76.861699999999999</v>
      </c>
      <c r="J1058" s="391">
        <v>79.198700000000002</v>
      </c>
      <c r="K1058" s="391">
        <v>77.421599999999998</v>
      </c>
      <c r="L1058" s="391">
        <v>74.274900000000002</v>
      </c>
      <c r="M1058" s="391">
        <v>70.474299999999999</v>
      </c>
      <c r="N1058" s="391">
        <v>78.404899999999998</v>
      </c>
      <c r="O1058" s="386">
        <v>75.576700000000002</v>
      </c>
      <c r="P1058" s="386" t="s">
        <v>35</v>
      </c>
    </row>
    <row r="1059" spans="1:16" ht="15" x14ac:dyDescent="0.25">
      <c r="A1059" s="389" t="s">
        <v>1723</v>
      </c>
      <c r="B1059" s="390"/>
      <c r="C1059" s="386"/>
      <c r="D1059" s="390"/>
      <c r="E1059" s="390"/>
      <c r="F1059" s="386">
        <v>70.178700000000006</v>
      </c>
      <c r="G1059" s="391">
        <v>76.248800000000003</v>
      </c>
      <c r="H1059" s="391">
        <v>73.113600000000005</v>
      </c>
      <c r="I1059" s="391">
        <v>62.007599999999996</v>
      </c>
      <c r="J1059" s="391">
        <v>70.595699999999994</v>
      </c>
      <c r="K1059" s="391">
        <v>63.618899999999996</v>
      </c>
      <c r="L1059" s="391">
        <v>69.284300000000002</v>
      </c>
      <c r="M1059" s="391">
        <v>61.749899999999997</v>
      </c>
      <c r="N1059" s="391">
        <v>38.9908</v>
      </c>
      <c r="O1059" s="386">
        <v>36.462899999999998</v>
      </c>
      <c r="P1059" s="386" t="s">
        <v>35</v>
      </c>
    </row>
    <row r="1060" spans="1:16" ht="15" x14ac:dyDescent="0.25">
      <c r="A1060" s="389" t="s">
        <v>1724</v>
      </c>
      <c r="B1060" s="390"/>
      <c r="C1060" s="386"/>
      <c r="D1060" s="390"/>
      <c r="E1060" s="390"/>
      <c r="F1060" s="386">
        <v>86.773600000000002</v>
      </c>
      <c r="G1060" s="391">
        <v>80.617000000000004</v>
      </c>
      <c r="H1060" s="391">
        <v>83.884399999999999</v>
      </c>
      <c r="I1060" s="391">
        <v>77.078199999999995</v>
      </c>
      <c r="J1060" s="391">
        <v>82.264799999999994</v>
      </c>
      <c r="K1060" s="391">
        <v>77.8309</v>
      </c>
      <c r="L1060" s="391">
        <v>74.578299999999999</v>
      </c>
      <c r="M1060" s="391">
        <v>82.215599999999995</v>
      </c>
      <c r="N1060" s="391">
        <v>77.530799999999999</v>
      </c>
      <c r="O1060" s="386">
        <v>81.639300000000006</v>
      </c>
      <c r="P1060" s="386" t="s">
        <v>35</v>
      </c>
    </row>
    <row r="1061" spans="1:16" ht="15" x14ac:dyDescent="0.25">
      <c r="A1061" s="389" t="s">
        <v>1725</v>
      </c>
      <c r="B1061" s="390"/>
      <c r="C1061" s="386"/>
      <c r="D1061" s="390"/>
      <c r="E1061" s="390"/>
      <c r="F1061" s="386">
        <v>86.799800000000005</v>
      </c>
      <c r="G1061" s="391">
        <v>80.59</v>
      </c>
      <c r="H1061" s="391">
        <v>83.851799999999997</v>
      </c>
      <c r="I1061" s="391">
        <v>77.065399999999997</v>
      </c>
      <c r="J1061" s="391">
        <v>82.263999999999996</v>
      </c>
      <c r="K1061" s="391">
        <v>77.826499999999996</v>
      </c>
      <c r="L1061" s="391">
        <v>74.615700000000004</v>
      </c>
      <c r="M1061" s="391">
        <v>82.223699999999994</v>
      </c>
      <c r="N1061" s="391">
        <v>77.527799999999999</v>
      </c>
      <c r="O1061" s="386">
        <v>81.627200000000002</v>
      </c>
      <c r="P1061" s="386" t="s">
        <v>35</v>
      </c>
    </row>
    <row r="1062" spans="1:16" ht="15" x14ac:dyDescent="0.25">
      <c r="A1062" s="389" t="s">
        <v>1726</v>
      </c>
      <c r="B1062" s="390"/>
      <c r="C1062" s="386"/>
      <c r="D1062" s="390"/>
      <c r="E1062" s="390"/>
      <c r="F1062" s="386">
        <v>80.473200000000006</v>
      </c>
      <c r="G1062" s="391">
        <v>87.155000000000001</v>
      </c>
      <c r="H1062" s="391">
        <v>91.743499999999997</v>
      </c>
      <c r="I1062" s="391">
        <v>80.246399999999994</v>
      </c>
      <c r="J1062" s="391">
        <v>82.472999999999999</v>
      </c>
      <c r="K1062" s="391">
        <v>78.940100000000001</v>
      </c>
      <c r="L1062" s="391">
        <v>65.036799999999999</v>
      </c>
      <c r="M1062" s="391">
        <v>80.171499999999995</v>
      </c>
      <c r="N1062" s="391">
        <v>78.274799999999999</v>
      </c>
      <c r="O1062" s="386">
        <v>84.626099999999994</v>
      </c>
      <c r="P1062" s="386" t="s">
        <v>35</v>
      </c>
    </row>
    <row r="1063" spans="1:16" ht="15" x14ac:dyDescent="0.25">
      <c r="A1063" s="389" t="s">
        <v>1727</v>
      </c>
      <c r="B1063" s="390"/>
      <c r="C1063" s="386"/>
      <c r="D1063" s="390"/>
      <c r="E1063" s="390"/>
      <c r="F1063" s="386">
        <v>86.773600000000002</v>
      </c>
      <c r="G1063" s="391">
        <v>80.617000000000004</v>
      </c>
      <c r="H1063" s="391">
        <v>83.884399999999999</v>
      </c>
      <c r="I1063" s="391">
        <v>77.078199999999995</v>
      </c>
      <c r="J1063" s="391">
        <v>82.264799999999994</v>
      </c>
      <c r="K1063" s="391">
        <v>77.8309</v>
      </c>
      <c r="L1063" s="391">
        <v>74.578299999999999</v>
      </c>
      <c r="M1063" s="391">
        <v>82.215599999999995</v>
      </c>
      <c r="N1063" s="391">
        <v>77.530799999999999</v>
      </c>
      <c r="O1063" s="386">
        <v>81.639300000000006</v>
      </c>
      <c r="P1063" s="386" t="s">
        <v>35</v>
      </c>
    </row>
    <row r="1064" spans="1:16" ht="15" x14ac:dyDescent="0.25">
      <c r="A1064" s="389" t="s">
        <v>1728</v>
      </c>
      <c r="B1064" s="390"/>
      <c r="C1064" s="386"/>
      <c r="D1064" s="390"/>
      <c r="E1064" s="390"/>
      <c r="F1064" s="386">
        <v>86.799800000000005</v>
      </c>
      <c r="G1064" s="391">
        <v>80.59</v>
      </c>
      <c r="H1064" s="391">
        <v>83.851799999999997</v>
      </c>
      <c r="I1064" s="391">
        <v>77.065399999999997</v>
      </c>
      <c r="J1064" s="391">
        <v>82.263999999999996</v>
      </c>
      <c r="K1064" s="391">
        <v>77.826499999999996</v>
      </c>
      <c r="L1064" s="391">
        <v>74.615700000000004</v>
      </c>
      <c r="M1064" s="391">
        <v>82.223699999999994</v>
      </c>
      <c r="N1064" s="391">
        <v>77.527799999999999</v>
      </c>
      <c r="O1064" s="386">
        <v>81.627200000000002</v>
      </c>
      <c r="P1064" s="386" t="s">
        <v>35</v>
      </c>
    </row>
    <row r="1065" spans="1:16" ht="15" x14ac:dyDescent="0.25">
      <c r="A1065" s="389" t="s">
        <v>1729</v>
      </c>
      <c r="B1065" s="390"/>
      <c r="C1065" s="386"/>
      <c r="D1065" s="390"/>
      <c r="E1065" s="390"/>
      <c r="F1065" s="386">
        <v>80.473200000000006</v>
      </c>
      <c r="G1065" s="391">
        <v>87.155000000000001</v>
      </c>
      <c r="H1065" s="391">
        <v>91.743499999999997</v>
      </c>
      <c r="I1065" s="391">
        <v>80.246399999999994</v>
      </c>
      <c r="J1065" s="391">
        <v>82.472999999999999</v>
      </c>
      <c r="K1065" s="391">
        <v>78.940100000000001</v>
      </c>
      <c r="L1065" s="391">
        <v>65.036799999999999</v>
      </c>
      <c r="M1065" s="391">
        <v>80.171499999999995</v>
      </c>
      <c r="N1065" s="391">
        <v>78.274799999999999</v>
      </c>
      <c r="O1065" s="386">
        <v>84.626099999999994</v>
      </c>
      <c r="P1065" s="386" t="s">
        <v>35</v>
      </c>
    </row>
    <row r="1066" spans="1:16" ht="15" x14ac:dyDescent="0.25">
      <c r="A1066" s="389" t="s">
        <v>1730</v>
      </c>
      <c r="B1066" s="390"/>
      <c r="C1066" s="386"/>
      <c r="D1066" s="390"/>
      <c r="E1066" s="390"/>
      <c r="F1066" s="386">
        <v>95.173500000000004</v>
      </c>
      <c r="G1066" s="391">
        <v>91.893299999999996</v>
      </c>
      <c r="H1066" s="391">
        <v>94.828800000000001</v>
      </c>
      <c r="I1066" s="391">
        <v>91.973299999999995</v>
      </c>
      <c r="J1066" s="391">
        <v>90.263800000000003</v>
      </c>
      <c r="K1066" s="391">
        <v>91.243899999999996</v>
      </c>
      <c r="L1066" s="391">
        <v>86.976500000000001</v>
      </c>
      <c r="M1066" s="391">
        <v>90.728200000000001</v>
      </c>
      <c r="N1066" s="391">
        <v>85.801100000000005</v>
      </c>
      <c r="O1066" s="386">
        <v>86.637299999999996</v>
      </c>
      <c r="P1066" s="386" t="s">
        <v>35</v>
      </c>
    </row>
    <row r="1067" spans="1:16" ht="15" x14ac:dyDescent="0.25">
      <c r="A1067" s="389" t="s">
        <v>1731</v>
      </c>
      <c r="B1067" s="390"/>
      <c r="C1067" s="386"/>
      <c r="D1067" s="390"/>
      <c r="E1067" s="390"/>
      <c r="F1067" s="386">
        <v>95.712000000000003</v>
      </c>
      <c r="G1067" s="391">
        <v>92.732799999999997</v>
      </c>
      <c r="H1067" s="391">
        <v>94.652699999999996</v>
      </c>
      <c r="I1067" s="391">
        <v>93.254900000000006</v>
      </c>
      <c r="J1067" s="391">
        <v>92.424199999999999</v>
      </c>
      <c r="K1067" s="391">
        <v>92.683999999999997</v>
      </c>
      <c r="L1067" s="391">
        <v>87.975700000000003</v>
      </c>
      <c r="M1067" s="391">
        <v>91.252099999999999</v>
      </c>
      <c r="N1067" s="391">
        <v>87.795299999999997</v>
      </c>
      <c r="O1067" s="386">
        <v>87.350899999999996</v>
      </c>
      <c r="P1067" s="386" t="s">
        <v>35</v>
      </c>
    </row>
    <row r="1068" spans="1:16" ht="15" x14ac:dyDescent="0.25">
      <c r="A1068" s="389" t="s">
        <v>1732</v>
      </c>
      <c r="B1068" s="390"/>
      <c r="C1068" s="386"/>
      <c r="D1068" s="390"/>
      <c r="E1068" s="390"/>
      <c r="F1068" s="386">
        <v>91.584400000000002</v>
      </c>
      <c r="G1068" s="391">
        <v>86.537400000000005</v>
      </c>
      <c r="H1068" s="391">
        <v>95.948099999999997</v>
      </c>
      <c r="I1068" s="391">
        <v>83.758799999999994</v>
      </c>
      <c r="J1068" s="391">
        <v>77.464600000000004</v>
      </c>
      <c r="K1068" s="391">
        <v>82.626099999999994</v>
      </c>
      <c r="L1068" s="391">
        <v>81.132099999999994</v>
      </c>
      <c r="M1068" s="391">
        <v>87.370500000000007</v>
      </c>
      <c r="N1068" s="391">
        <v>74.338499999999996</v>
      </c>
      <c r="O1068" s="386">
        <v>82.365899999999996</v>
      </c>
      <c r="P1068" s="386" t="s">
        <v>35</v>
      </c>
    </row>
    <row r="1069" spans="1:16" ht="15" x14ac:dyDescent="0.25">
      <c r="A1069" s="389" t="s">
        <v>1733</v>
      </c>
      <c r="B1069" s="390"/>
      <c r="C1069" s="386"/>
      <c r="D1069" s="390"/>
      <c r="E1069" s="390"/>
      <c r="F1069" s="386">
        <v>97.156499999999994</v>
      </c>
      <c r="G1069" s="391">
        <v>94.973500000000001</v>
      </c>
      <c r="H1069" s="391">
        <v>96.249300000000005</v>
      </c>
      <c r="I1069" s="391">
        <v>95.535499999999999</v>
      </c>
      <c r="J1069" s="391">
        <v>94.066599999999994</v>
      </c>
      <c r="K1069" s="391">
        <v>95.4833</v>
      </c>
      <c r="L1069" s="391">
        <v>94.135800000000003</v>
      </c>
      <c r="M1069" s="391">
        <v>94.051000000000002</v>
      </c>
      <c r="N1069" s="391">
        <v>91.069699999999997</v>
      </c>
      <c r="O1069" s="386">
        <v>91.104600000000005</v>
      </c>
      <c r="P1069" s="386" t="s">
        <v>35</v>
      </c>
    </row>
    <row r="1070" spans="1:16" ht="15" x14ac:dyDescent="0.25">
      <c r="A1070" s="389" t="s">
        <v>1734</v>
      </c>
      <c r="B1070" s="390"/>
      <c r="C1070" s="386"/>
      <c r="D1070" s="390"/>
      <c r="E1070" s="390"/>
      <c r="F1070" s="386">
        <v>97.157300000000006</v>
      </c>
      <c r="G1070" s="391">
        <v>94.971400000000003</v>
      </c>
      <c r="H1070" s="391">
        <v>96.246499999999997</v>
      </c>
      <c r="I1070" s="391">
        <v>95.539699999999996</v>
      </c>
      <c r="J1070" s="391">
        <v>94.060699999999997</v>
      </c>
      <c r="K1070" s="391">
        <v>95.474400000000003</v>
      </c>
      <c r="L1070" s="391">
        <v>94.130799999999994</v>
      </c>
      <c r="M1070" s="391">
        <v>94.050399999999996</v>
      </c>
      <c r="N1070" s="391">
        <v>91.068299999999994</v>
      </c>
      <c r="O1070" s="386">
        <v>91.107500000000002</v>
      </c>
      <c r="P1070" s="386" t="s">
        <v>35</v>
      </c>
    </row>
    <row r="1071" spans="1:16" ht="15" x14ac:dyDescent="0.25">
      <c r="A1071" s="389" t="s">
        <v>1735</v>
      </c>
      <c r="B1071" s="390"/>
      <c r="C1071" s="386"/>
      <c r="D1071" s="390"/>
      <c r="E1071" s="390"/>
      <c r="F1071" s="386">
        <v>96.837599999999995</v>
      </c>
      <c r="G1071" s="391">
        <v>95.867000000000004</v>
      </c>
      <c r="H1071" s="391">
        <v>97.403099999999995</v>
      </c>
      <c r="I1071" s="391">
        <v>93.790499999999994</v>
      </c>
      <c r="J1071" s="391">
        <v>96.491200000000006</v>
      </c>
      <c r="K1071" s="391">
        <v>99.250699999999995</v>
      </c>
      <c r="L1071" s="391">
        <v>96.2727</v>
      </c>
      <c r="M1071" s="391">
        <v>94.283600000000007</v>
      </c>
      <c r="N1071" s="391">
        <v>91.659199999999998</v>
      </c>
      <c r="O1071" s="386">
        <v>89.867599999999996</v>
      </c>
      <c r="P1071" s="386" t="s">
        <v>35</v>
      </c>
    </row>
    <row r="1072" spans="1:16" ht="15" x14ac:dyDescent="0.25">
      <c r="A1072" s="389" t="s">
        <v>1736</v>
      </c>
      <c r="B1072" s="390"/>
      <c r="C1072" s="386"/>
      <c r="D1072" s="390"/>
      <c r="E1072" s="390"/>
      <c r="F1072" s="386">
        <v>91.953000000000003</v>
      </c>
      <c r="G1072" s="391">
        <v>84.016999999999996</v>
      </c>
      <c r="H1072" s="391">
        <v>96.065600000000003</v>
      </c>
      <c r="I1072" s="391">
        <v>77.930300000000003</v>
      </c>
      <c r="J1072" s="391">
        <v>70.246300000000005</v>
      </c>
      <c r="K1072" s="391">
        <v>75.937299999999993</v>
      </c>
      <c r="L1072" s="391">
        <v>74.958399999999997</v>
      </c>
      <c r="M1072" s="391">
        <v>84.215999999999994</v>
      </c>
      <c r="N1072" s="391">
        <v>76.507900000000006</v>
      </c>
      <c r="O1072" s="386">
        <v>80.464600000000004</v>
      </c>
      <c r="P1072" s="386" t="s">
        <v>35</v>
      </c>
    </row>
    <row r="1073" spans="1:16" ht="15" x14ac:dyDescent="0.25">
      <c r="A1073" s="389" t="s">
        <v>1737</v>
      </c>
      <c r="B1073" s="390"/>
      <c r="C1073" s="386"/>
      <c r="D1073" s="390"/>
      <c r="E1073" s="390"/>
      <c r="F1073" s="386">
        <v>100</v>
      </c>
      <c r="G1073" s="391">
        <v>100</v>
      </c>
      <c r="H1073" s="391">
        <v>100</v>
      </c>
      <c r="I1073" s="391">
        <v>100</v>
      </c>
      <c r="J1073" s="391">
        <v>100</v>
      </c>
      <c r="K1073" s="391">
        <v>100</v>
      </c>
      <c r="L1073" s="391">
        <v>91.176500000000004</v>
      </c>
      <c r="M1073" s="391">
        <v>100</v>
      </c>
      <c r="N1073" s="391">
        <v>100</v>
      </c>
      <c r="O1073" s="386">
        <v>100</v>
      </c>
      <c r="P1073" s="386" t="s">
        <v>35</v>
      </c>
    </row>
    <row r="1074" spans="1:16" ht="15" x14ac:dyDescent="0.25">
      <c r="A1074" s="389" t="s">
        <v>1738</v>
      </c>
      <c r="B1074" s="390"/>
      <c r="C1074" s="386"/>
      <c r="D1074" s="390"/>
      <c r="E1074" s="390"/>
      <c r="F1074" s="386">
        <v>91.944699999999997</v>
      </c>
      <c r="G1074" s="391">
        <v>84.000600000000006</v>
      </c>
      <c r="H1074" s="391">
        <v>96.061800000000005</v>
      </c>
      <c r="I1074" s="391">
        <v>77.9071</v>
      </c>
      <c r="J1074" s="391">
        <v>70.216099999999997</v>
      </c>
      <c r="K1074" s="391">
        <v>75.914599999999993</v>
      </c>
      <c r="L1074" s="391">
        <v>74.942700000000002</v>
      </c>
      <c r="M1074" s="391">
        <v>84.201400000000007</v>
      </c>
      <c r="N1074" s="391">
        <v>76.486900000000006</v>
      </c>
      <c r="O1074" s="386">
        <v>80.445999999999998</v>
      </c>
      <c r="P1074" s="386" t="s">
        <v>35</v>
      </c>
    </row>
    <row r="1075" spans="1:16" ht="15" x14ac:dyDescent="0.25">
      <c r="A1075" s="389" t="s">
        <v>1739</v>
      </c>
      <c r="B1075" s="390"/>
      <c r="C1075" s="386"/>
      <c r="D1075" s="390"/>
      <c r="E1075" s="390"/>
      <c r="F1075" s="386">
        <v>91.8018</v>
      </c>
      <c r="G1075" s="391">
        <v>87.436899999999994</v>
      </c>
      <c r="H1075" s="391">
        <v>91.789900000000003</v>
      </c>
      <c r="I1075" s="391">
        <v>87.883799999999994</v>
      </c>
      <c r="J1075" s="391">
        <v>87.094399999999993</v>
      </c>
      <c r="K1075" s="391">
        <v>86.347499999999997</v>
      </c>
      <c r="L1075" s="391">
        <v>76.142600000000002</v>
      </c>
      <c r="M1075" s="391">
        <v>85.024500000000003</v>
      </c>
      <c r="N1075" s="391">
        <v>78.357900000000001</v>
      </c>
      <c r="O1075" s="386">
        <v>79.458500000000001</v>
      </c>
      <c r="P1075" s="386" t="s">
        <v>35</v>
      </c>
    </row>
    <row r="1076" spans="1:16" ht="15" x14ac:dyDescent="0.25">
      <c r="A1076" s="389" t="s">
        <v>1740</v>
      </c>
      <c r="B1076" s="390"/>
      <c r="C1076" s="386"/>
      <c r="D1076" s="390"/>
      <c r="E1076" s="390"/>
      <c r="F1076" s="386">
        <v>91.984800000000007</v>
      </c>
      <c r="G1076" s="391">
        <v>87.168000000000006</v>
      </c>
      <c r="H1076" s="391">
        <v>90.593900000000005</v>
      </c>
      <c r="I1076" s="391">
        <v>87.689899999999994</v>
      </c>
      <c r="J1076" s="391">
        <v>88.449399999999997</v>
      </c>
      <c r="K1076" s="391">
        <v>85.826499999999996</v>
      </c>
      <c r="L1076" s="391">
        <v>73.018199999999993</v>
      </c>
      <c r="M1076" s="391">
        <v>83.478300000000004</v>
      </c>
      <c r="N1076" s="391">
        <v>80.271500000000003</v>
      </c>
      <c r="O1076" s="386">
        <v>78.085099999999997</v>
      </c>
      <c r="P1076" s="386" t="s">
        <v>35</v>
      </c>
    </row>
    <row r="1077" spans="1:16" ht="15" x14ac:dyDescent="0.25">
      <c r="A1077" s="389" t="s">
        <v>1741</v>
      </c>
      <c r="B1077" s="390"/>
      <c r="C1077" s="386"/>
      <c r="D1077" s="390"/>
      <c r="E1077" s="390"/>
      <c r="F1077" s="386">
        <v>91.156300000000002</v>
      </c>
      <c r="G1077" s="391">
        <v>88.319500000000005</v>
      </c>
      <c r="H1077" s="391">
        <v>95.820400000000006</v>
      </c>
      <c r="I1077" s="391">
        <v>88.563100000000006</v>
      </c>
      <c r="J1077" s="391">
        <v>82.852999999999994</v>
      </c>
      <c r="K1077" s="391">
        <v>88.035300000000007</v>
      </c>
      <c r="L1077" s="391">
        <v>85.928299999999993</v>
      </c>
      <c r="M1077" s="391">
        <v>89.926100000000005</v>
      </c>
      <c r="N1077" s="391">
        <v>72.380399999999995</v>
      </c>
      <c r="O1077" s="386">
        <v>83.741699999999994</v>
      </c>
      <c r="P1077" s="386" t="s">
        <v>35</v>
      </c>
    </row>
    <row r="1078" spans="1:16" ht="15" x14ac:dyDescent="0.25">
      <c r="A1078" s="389" t="s">
        <v>1742</v>
      </c>
      <c r="B1078" s="390"/>
      <c r="C1078" s="386"/>
      <c r="D1078" s="390"/>
      <c r="E1078" s="390"/>
      <c r="F1078" s="386">
        <v>89.280699999999996</v>
      </c>
      <c r="G1078" s="391">
        <v>82.5642</v>
      </c>
      <c r="H1078" s="391">
        <v>84.2988</v>
      </c>
      <c r="I1078" s="391">
        <v>80.339399999999998</v>
      </c>
      <c r="J1078" s="391">
        <v>81.249300000000005</v>
      </c>
      <c r="K1078" s="391">
        <v>86.065600000000003</v>
      </c>
      <c r="L1078" s="391">
        <v>81.584599999999995</v>
      </c>
      <c r="M1078" s="391">
        <v>78.377399999999994</v>
      </c>
      <c r="N1078" s="391">
        <v>77.080100000000002</v>
      </c>
      <c r="O1078" s="386">
        <v>77.847399999999993</v>
      </c>
      <c r="P1078" s="386" t="s">
        <v>35</v>
      </c>
    </row>
    <row r="1079" spans="1:16" ht="15" x14ac:dyDescent="0.25">
      <c r="A1079" s="389" t="s">
        <v>1743</v>
      </c>
      <c r="B1079" s="390"/>
      <c r="C1079" s="386"/>
      <c r="D1079" s="390"/>
      <c r="E1079" s="390"/>
      <c r="F1079" s="386">
        <v>89.866799999999998</v>
      </c>
      <c r="G1079" s="391">
        <v>83.36</v>
      </c>
      <c r="H1079" s="391">
        <v>84.380099999999999</v>
      </c>
      <c r="I1079" s="391">
        <v>80.372</v>
      </c>
      <c r="J1079" s="391">
        <v>81.276300000000006</v>
      </c>
      <c r="K1079" s="391">
        <v>86.528099999999995</v>
      </c>
      <c r="L1079" s="391">
        <v>81.733500000000006</v>
      </c>
      <c r="M1079" s="391">
        <v>78.515000000000001</v>
      </c>
      <c r="N1079" s="391">
        <v>76.823099999999997</v>
      </c>
      <c r="O1079" s="386">
        <v>77.901200000000003</v>
      </c>
      <c r="P1079" s="386" t="s">
        <v>35</v>
      </c>
    </row>
    <row r="1080" spans="1:16" ht="15" x14ac:dyDescent="0.25">
      <c r="A1080" s="389" t="s">
        <v>1744</v>
      </c>
      <c r="B1080" s="390"/>
      <c r="C1080" s="386"/>
      <c r="D1080" s="390"/>
      <c r="E1080" s="390"/>
      <c r="F1080" s="386">
        <v>81.066100000000006</v>
      </c>
      <c r="G1080" s="391">
        <v>71.267700000000005</v>
      </c>
      <c r="H1080" s="391">
        <v>83.133399999999995</v>
      </c>
      <c r="I1080" s="391">
        <v>79.873800000000003</v>
      </c>
      <c r="J1080" s="391">
        <v>80.861099999999993</v>
      </c>
      <c r="K1080" s="391">
        <v>79.330200000000005</v>
      </c>
      <c r="L1080" s="391">
        <v>79.313800000000001</v>
      </c>
      <c r="M1080" s="391">
        <v>76.248099999999994</v>
      </c>
      <c r="N1080" s="391">
        <v>80.904300000000006</v>
      </c>
      <c r="O1080" s="386">
        <v>77.045100000000005</v>
      </c>
      <c r="P1080" s="386" t="s">
        <v>35</v>
      </c>
    </row>
    <row r="1081" spans="1:16" ht="15" x14ac:dyDescent="0.25">
      <c r="A1081" s="389" t="s">
        <v>1745</v>
      </c>
      <c r="B1081" s="390"/>
      <c r="C1081" s="386"/>
      <c r="D1081" s="390"/>
      <c r="E1081" s="390"/>
      <c r="F1081" s="386">
        <v>90.894400000000005</v>
      </c>
      <c r="G1081" s="391">
        <v>89.688199999999995</v>
      </c>
      <c r="H1081" s="391">
        <v>90.694299999999998</v>
      </c>
      <c r="I1081" s="391">
        <v>64.033199999999994</v>
      </c>
      <c r="J1081" s="391">
        <v>88.712900000000005</v>
      </c>
      <c r="K1081" s="391">
        <v>91.423000000000002</v>
      </c>
      <c r="L1081" s="391">
        <v>86.218000000000004</v>
      </c>
      <c r="M1081" s="391">
        <v>81.218000000000004</v>
      </c>
      <c r="N1081" s="391">
        <v>75.619900000000001</v>
      </c>
      <c r="O1081" s="386">
        <v>90.357200000000006</v>
      </c>
      <c r="P1081" s="386" t="s">
        <v>35</v>
      </c>
    </row>
    <row r="1082" spans="1:16" ht="15" x14ac:dyDescent="0.25">
      <c r="A1082" s="389" t="s">
        <v>1746</v>
      </c>
      <c r="B1082" s="390"/>
      <c r="C1082" s="386"/>
      <c r="D1082" s="390"/>
      <c r="E1082" s="390"/>
      <c r="F1082" s="386">
        <v>90.9084</v>
      </c>
      <c r="G1082" s="391">
        <v>89.780199999999994</v>
      </c>
      <c r="H1082" s="391">
        <v>90.711100000000002</v>
      </c>
      <c r="I1082" s="391">
        <v>63.9998</v>
      </c>
      <c r="J1082" s="391">
        <v>88.697100000000006</v>
      </c>
      <c r="K1082" s="391">
        <v>91.431600000000003</v>
      </c>
      <c r="L1082" s="391">
        <v>86.226399999999998</v>
      </c>
      <c r="M1082" s="391">
        <v>81.224699999999999</v>
      </c>
      <c r="N1082" s="391">
        <v>75.615700000000004</v>
      </c>
      <c r="O1082" s="386">
        <v>90.368499999999997</v>
      </c>
      <c r="P1082" s="386" t="s">
        <v>35</v>
      </c>
    </row>
    <row r="1083" spans="1:16" ht="15" x14ac:dyDescent="0.25">
      <c r="A1083" s="389" t="s">
        <v>1747</v>
      </c>
      <c r="B1083" s="390"/>
      <c r="C1083" s="386"/>
      <c r="D1083" s="390"/>
      <c r="E1083" s="390"/>
      <c r="F1083" s="386">
        <v>84.7761</v>
      </c>
      <c r="G1083" s="391">
        <v>49.137300000000003</v>
      </c>
      <c r="H1083" s="391">
        <v>83.208600000000004</v>
      </c>
      <c r="I1083" s="391">
        <v>78.660200000000003</v>
      </c>
      <c r="J1083" s="391">
        <v>95.695400000000006</v>
      </c>
      <c r="K1083" s="391">
        <v>87.6447</v>
      </c>
      <c r="L1083" s="391">
        <v>82.464399999999998</v>
      </c>
      <c r="M1083" s="391">
        <v>78.178899999999999</v>
      </c>
      <c r="N1083" s="391">
        <v>77.475999999999999</v>
      </c>
      <c r="O1083" s="386">
        <v>85.338999999999999</v>
      </c>
      <c r="P1083" s="386" t="s">
        <v>35</v>
      </c>
    </row>
    <row r="1084" spans="1:16" ht="15" x14ac:dyDescent="0.25">
      <c r="A1084" s="389" t="s">
        <v>1748</v>
      </c>
      <c r="B1084" s="390"/>
      <c r="C1084" s="386"/>
      <c r="D1084" s="390"/>
      <c r="E1084" s="390"/>
      <c r="F1084" s="386">
        <v>91.217799999999997</v>
      </c>
      <c r="G1084" s="391">
        <v>86.705699999999993</v>
      </c>
      <c r="H1084" s="391">
        <v>84.108699999999999</v>
      </c>
      <c r="I1084" s="391">
        <v>83.108900000000006</v>
      </c>
      <c r="J1084" s="391">
        <v>80.689800000000005</v>
      </c>
      <c r="K1084" s="391">
        <v>85.038200000000003</v>
      </c>
      <c r="L1084" s="391">
        <v>80.203999999999994</v>
      </c>
      <c r="M1084" s="391">
        <v>79.794899999999998</v>
      </c>
      <c r="N1084" s="391">
        <v>82.464299999999994</v>
      </c>
      <c r="O1084" s="386">
        <v>78.021600000000007</v>
      </c>
      <c r="P1084" s="386" t="s">
        <v>35</v>
      </c>
    </row>
    <row r="1085" spans="1:16" ht="15" x14ac:dyDescent="0.25">
      <c r="A1085" s="389" t="s">
        <v>1749</v>
      </c>
      <c r="B1085" s="390"/>
      <c r="C1085" s="386"/>
      <c r="D1085" s="390"/>
      <c r="E1085" s="390"/>
      <c r="F1085" s="386">
        <v>91.615300000000005</v>
      </c>
      <c r="G1085" s="391">
        <v>86.794899999999998</v>
      </c>
      <c r="H1085" s="391">
        <v>84.148099999999999</v>
      </c>
      <c r="I1085" s="391">
        <v>83.223500000000001</v>
      </c>
      <c r="J1085" s="391">
        <v>80.825900000000004</v>
      </c>
      <c r="K1085" s="391">
        <v>85.382800000000003</v>
      </c>
      <c r="L1085" s="391">
        <v>80.478399999999993</v>
      </c>
      <c r="M1085" s="391">
        <v>79.918700000000001</v>
      </c>
      <c r="N1085" s="391">
        <v>82.489000000000004</v>
      </c>
      <c r="O1085" s="386">
        <v>77.778800000000004</v>
      </c>
      <c r="P1085" s="386" t="s">
        <v>35</v>
      </c>
    </row>
    <row r="1086" spans="1:16" ht="15" x14ac:dyDescent="0.25">
      <c r="A1086" s="389" t="s">
        <v>1750</v>
      </c>
      <c r="B1086" s="390"/>
      <c r="C1086" s="386"/>
      <c r="D1086" s="390"/>
      <c r="E1086" s="390"/>
      <c r="F1086" s="386">
        <v>82.297899999999998</v>
      </c>
      <c r="G1086" s="391">
        <v>84.702600000000004</v>
      </c>
      <c r="H1086" s="391">
        <v>83.225300000000004</v>
      </c>
      <c r="I1086" s="391">
        <v>80.616900000000001</v>
      </c>
      <c r="J1086" s="391">
        <v>77.650000000000006</v>
      </c>
      <c r="K1086" s="391">
        <v>77.295400000000001</v>
      </c>
      <c r="L1086" s="391">
        <v>73.629300000000001</v>
      </c>
      <c r="M1086" s="391">
        <v>76.935299999999998</v>
      </c>
      <c r="N1086" s="391">
        <v>81.877600000000001</v>
      </c>
      <c r="O1086" s="386">
        <v>83.739800000000002</v>
      </c>
      <c r="P1086" s="386" t="s">
        <v>35</v>
      </c>
    </row>
    <row r="1087" spans="1:16" ht="15" x14ac:dyDescent="0.25">
      <c r="A1087" s="389" t="s">
        <v>1751</v>
      </c>
      <c r="B1087" s="390"/>
      <c r="C1087" s="386"/>
      <c r="D1087" s="390"/>
      <c r="E1087" s="390"/>
      <c r="F1087" s="386">
        <v>89.0047</v>
      </c>
      <c r="G1087" s="391">
        <v>82.560599999999994</v>
      </c>
      <c r="H1087" s="391">
        <v>84.690299999999993</v>
      </c>
      <c r="I1087" s="391">
        <v>80.914100000000005</v>
      </c>
      <c r="J1087" s="391">
        <v>81.996099999999998</v>
      </c>
      <c r="K1087" s="391">
        <v>86.571799999999996</v>
      </c>
      <c r="L1087" s="391">
        <v>82.243600000000001</v>
      </c>
      <c r="M1087" s="391">
        <v>77.955299999999994</v>
      </c>
      <c r="N1087" s="391">
        <v>76.338300000000004</v>
      </c>
      <c r="O1087" s="386">
        <v>77.282499999999999</v>
      </c>
      <c r="P1087" s="386" t="s">
        <v>35</v>
      </c>
    </row>
    <row r="1088" spans="1:16" ht="15" x14ac:dyDescent="0.25">
      <c r="A1088" s="389" t="s">
        <v>1752</v>
      </c>
      <c r="B1088" s="390"/>
      <c r="C1088" s="386"/>
      <c r="D1088" s="390"/>
      <c r="E1088" s="390"/>
      <c r="F1088" s="386">
        <v>89.797600000000003</v>
      </c>
      <c r="G1088" s="391">
        <v>83.899600000000007</v>
      </c>
      <c r="H1088" s="391">
        <v>84.837999999999994</v>
      </c>
      <c r="I1088" s="391">
        <v>81.025300000000001</v>
      </c>
      <c r="J1088" s="391">
        <v>82.043599999999998</v>
      </c>
      <c r="K1088" s="391">
        <v>87.194299999999998</v>
      </c>
      <c r="L1088" s="391">
        <v>82.398600000000002</v>
      </c>
      <c r="M1088" s="391">
        <v>78.112899999999996</v>
      </c>
      <c r="N1088" s="391">
        <v>75.9512</v>
      </c>
      <c r="O1088" s="386">
        <v>77.421599999999998</v>
      </c>
      <c r="P1088" s="386" t="s">
        <v>35</v>
      </c>
    </row>
    <row r="1089" spans="1:16" ht="15" x14ac:dyDescent="0.25">
      <c r="A1089" s="389" t="s">
        <v>1753</v>
      </c>
      <c r="B1089" s="390"/>
      <c r="C1089" s="386"/>
      <c r="D1089" s="390"/>
      <c r="E1089" s="390"/>
      <c r="F1089" s="386">
        <v>80.765000000000001</v>
      </c>
      <c r="G1089" s="391">
        <v>68.511899999999997</v>
      </c>
      <c r="H1089" s="391">
        <v>83.088099999999997</v>
      </c>
      <c r="I1089" s="391">
        <v>79.697900000000004</v>
      </c>
      <c r="J1089" s="391">
        <v>81.479100000000003</v>
      </c>
      <c r="K1089" s="391">
        <v>79.7166</v>
      </c>
      <c r="L1089" s="391">
        <v>80.474299999999999</v>
      </c>
      <c r="M1089" s="391">
        <v>76.064099999999996</v>
      </c>
      <c r="N1089" s="391">
        <v>80.736199999999997</v>
      </c>
      <c r="O1089" s="386">
        <v>75.702500000000001</v>
      </c>
      <c r="P1089" s="386" t="s">
        <v>35</v>
      </c>
    </row>
    <row r="1090" spans="1:16" ht="15" x14ac:dyDescent="0.25">
      <c r="A1090" s="389" t="s">
        <v>1754</v>
      </c>
      <c r="B1090" s="390"/>
      <c r="C1090" s="386"/>
      <c r="D1090" s="390"/>
      <c r="E1090" s="390"/>
      <c r="F1090" s="386">
        <v>82.677499999999995</v>
      </c>
      <c r="G1090" s="391">
        <v>62.0486</v>
      </c>
      <c r="H1090" s="391">
        <v>75.930899999999994</v>
      </c>
      <c r="I1090" s="391">
        <v>74.807900000000004</v>
      </c>
      <c r="J1090" s="391">
        <v>70.570899999999995</v>
      </c>
      <c r="K1090" s="391">
        <v>81.298299999999998</v>
      </c>
      <c r="L1090" s="391">
        <v>77.486099999999993</v>
      </c>
      <c r="M1090" s="391">
        <v>74.822400000000002</v>
      </c>
      <c r="N1090" s="391">
        <v>63.726599999999998</v>
      </c>
      <c r="O1090" s="386">
        <v>74.821200000000005</v>
      </c>
      <c r="P1090" s="386" t="s">
        <v>35</v>
      </c>
    </row>
    <row r="1091" spans="1:16" ht="15" x14ac:dyDescent="0.25">
      <c r="A1091" s="389" t="s">
        <v>1755</v>
      </c>
      <c r="B1091" s="390"/>
      <c r="C1091" s="386"/>
      <c r="D1091" s="390"/>
      <c r="E1091" s="390"/>
      <c r="F1091" s="386">
        <v>82.6464</v>
      </c>
      <c r="G1091" s="391">
        <v>62.022100000000002</v>
      </c>
      <c r="H1091" s="391">
        <v>75.876099999999994</v>
      </c>
      <c r="I1091" s="391">
        <v>74.759200000000007</v>
      </c>
      <c r="J1091" s="391">
        <v>70.510999999999996</v>
      </c>
      <c r="K1091" s="391">
        <v>81.288300000000007</v>
      </c>
      <c r="L1091" s="391">
        <v>77.486400000000003</v>
      </c>
      <c r="M1091" s="391">
        <v>74.7791</v>
      </c>
      <c r="N1091" s="391">
        <v>63.652799999999999</v>
      </c>
      <c r="O1091" s="386">
        <v>74.785799999999995</v>
      </c>
      <c r="P1091" s="386" t="s">
        <v>35</v>
      </c>
    </row>
    <row r="1092" spans="1:16" ht="15" x14ac:dyDescent="0.25">
      <c r="A1092" s="389" t="s">
        <v>1756</v>
      </c>
      <c r="B1092" s="390"/>
      <c r="C1092" s="386"/>
      <c r="D1092" s="390"/>
      <c r="E1092" s="390"/>
      <c r="F1092" s="386">
        <v>90.384900000000002</v>
      </c>
      <c r="G1092" s="391">
        <v>68.700500000000005</v>
      </c>
      <c r="H1092" s="391">
        <v>88.918099999999995</v>
      </c>
      <c r="I1092" s="391">
        <v>84.199200000000005</v>
      </c>
      <c r="J1092" s="391">
        <v>82.813299999999998</v>
      </c>
      <c r="K1092" s="391">
        <v>83.414500000000004</v>
      </c>
      <c r="L1092" s="391">
        <v>77.413300000000007</v>
      </c>
      <c r="M1092" s="391">
        <v>83.3506</v>
      </c>
      <c r="N1092" s="391">
        <v>79.033199999999994</v>
      </c>
      <c r="O1092" s="386">
        <v>82.8887</v>
      </c>
      <c r="P1092" s="386" t="s">
        <v>35</v>
      </c>
    </row>
    <row r="1093" spans="1:16" ht="15" x14ac:dyDescent="0.25">
      <c r="A1093" s="389" t="s">
        <v>1757</v>
      </c>
      <c r="B1093" s="390"/>
      <c r="C1093" s="386"/>
      <c r="D1093" s="390"/>
      <c r="E1093" s="390"/>
      <c r="F1093" s="386">
        <v>95.903400000000005</v>
      </c>
      <c r="G1093" s="391">
        <v>93.183499999999995</v>
      </c>
      <c r="H1093" s="391">
        <v>94.132000000000005</v>
      </c>
      <c r="I1093" s="391">
        <v>92.221199999999996</v>
      </c>
      <c r="J1093" s="391">
        <v>93.241100000000003</v>
      </c>
      <c r="K1093" s="391">
        <v>92.071299999999994</v>
      </c>
      <c r="L1093" s="391">
        <v>91.707700000000003</v>
      </c>
      <c r="M1093" s="391">
        <v>94.976399999999998</v>
      </c>
      <c r="N1093" s="391">
        <v>91.598600000000005</v>
      </c>
      <c r="O1093" s="386">
        <v>92.121399999999994</v>
      </c>
      <c r="P1093" s="386" t="s">
        <v>35</v>
      </c>
    </row>
    <row r="1094" spans="1:16" ht="15" x14ac:dyDescent="0.25">
      <c r="A1094" s="389" t="s">
        <v>1758</v>
      </c>
      <c r="B1094" s="390"/>
      <c r="C1094" s="386"/>
      <c r="D1094" s="390"/>
      <c r="E1094" s="390"/>
      <c r="F1094" s="386">
        <v>96.564499999999995</v>
      </c>
      <c r="G1094" s="391">
        <v>94.046199999999999</v>
      </c>
      <c r="H1094" s="391">
        <v>94.775499999999994</v>
      </c>
      <c r="I1094" s="391">
        <v>93.133700000000005</v>
      </c>
      <c r="J1094" s="391">
        <v>94.057100000000005</v>
      </c>
      <c r="K1094" s="391">
        <v>92.769199999999998</v>
      </c>
      <c r="L1094" s="391">
        <v>92.326400000000007</v>
      </c>
      <c r="M1094" s="391">
        <v>95.244399999999999</v>
      </c>
      <c r="N1094" s="391">
        <v>91.269900000000007</v>
      </c>
      <c r="O1094" s="386">
        <v>91.819199999999995</v>
      </c>
      <c r="P1094" s="386" t="s">
        <v>35</v>
      </c>
    </row>
    <row r="1095" spans="1:16" ht="15" x14ac:dyDescent="0.25">
      <c r="A1095" s="389" t="s">
        <v>1759</v>
      </c>
      <c r="B1095" s="390"/>
      <c r="C1095" s="386"/>
      <c r="D1095" s="390"/>
      <c r="E1095" s="390"/>
      <c r="F1095" s="386">
        <v>79.653899999999993</v>
      </c>
      <c r="G1095" s="391">
        <v>74.450100000000006</v>
      </c>
      <c r="H1095" s="391">
        <v>79.912599999999998</v>
      </c>
      <c r="I1095" s="391">
        <v>70.316800000000001</v>
      </c>
      <c r="J1095" s="391">
        <v>74.820400000000006</v>
      </c>
      <c r="K1095" s="391">
        <v>76.105000000000004</v>
      </c>
      <c r="L1095" s="391">
        <v>77.607699999999994</v>
      </c>
      <c r="M1095" s="391">
        <v>80.465999999999994</v>
      </c>
      <c r="N1095" s="391">
        <v>93.8797</v>
      </c>
      <c r="O1095" s="386">
        <v>94.308899999999994</v>
      </c>
      <c r="P1095" s="386" t="s">
        <v>35</v>
      </c>
    </row>
    <row r="1096" spans="1:16" ht="15" x14ac:dyDescent="0.25">
      <c r="A1096" s="389" t="s">
        <v>1760</v>
      </c>
      <c r="B1096" s="390"/>
      <c r="C1096" s="386"/>
      <c r="D1096" s="390"/>
      <c r="E1096" s="390"/>
      <c r="F1096" s="386">
        <v>97.1995</v>
      </c>
      <c r="G1096" s="391">
        <v>95.244799999999998</v>
      </c>
      <c r="H1096" s="391">
        <v>95.969700000000003</v>
      </c>
      <c r="I1096" s="391">
        <v>94.088899999999995</v>
      </c>
      <c r="J1096" s="391">
        <v>95.388099999999994</v>
      </c>
      <c r="K1096" s="391">
        <v>94.295500000000004</v>
      </c>
      <c r="L1096" s="391">
        <v>93.7761</v>
      </c>
      <c r="M1096" s="391">
        <v>96.254099999999994</v>
      </c>
      <c r="N1096" s="391">
        <v>94.346699999999998</v>
      </c>
      <c r="O1096" s="386">
        <v>94.531199999999998</v>
      </c>
      <c r="P1096" s="386" t="s">
        <v>35</v>
      </c>
    </row>
    <row r="1097" spans="1:16" ht="15" x14ac:dyDescent="0.25">
      <c r="A1097" s="389" t="s">
        <v>1761</v>
      </c>
      <c r="B1097" s="390"/>
      <c r="C1097" s="386"/>
      <c r="D1097" s="390"/>
      <c r="E1097" s="390"/>
      <c r="F1097" s="386">
        <v>98.067899999999995</v>
      </c>
      <c r="G1097" s="391">
        <v>96.417199999999994</v>
      </c>
      <c r="H1097" s="391">
        <v>96.875100000000003</v>
      </c>
      <c r="I1097" s="391">
        <v>95.295299999999997</v>
      </c>
      <c r="J1097" s="391">
        <v>96.505499999999998</v>
      </c>
      <c r="K1097" s="391">
        <v>95.179199999999994</v>
      </c>
      <c r="L1097" s="391">
        <v>94.520200000000003</v>
      </c>
      <c r="M1097" s="391">
        <v>96.486199999999997</v>
      </c>
      <c r="N1097" s="391">
        <v>93.970699999999994</v>
      </c>
      <c r="O1097" s="386">
        <v>94.185100000000006</v>
      </c>
      <c r="P1097" s="386" t="s">
        <v>35</v>
      </c>
    </row>
    <row r="1098" spans="1:16" ht="15" x14ac:dyDescent="0.25">
      <c r="A1098" s="389" t="s">
        <v>1762</v>
      </c>
      <c r="B1098" s="390"/>
      <c r="C1098" s="386"/>
      <c r="D1098" s="390"/>
      <c r="E1098" s="390"/>
      <c r="F1098" s="386">
        <v>78.329499999999996</v>
      </c>
      <c r="G1098" s="391">
        <v>73.882300000000001</v>
      </c>
      <c r="H1098" s="391">
        <v>79.040599999999998</v>
      </c>
      <c r="I1098" s="391">
        <v>68.520899999999997</v>
      </c>
      <c r="J1098" s="391">
        <v>73.718199999999996</v>
      </c>
      <c r="K1098" s="391">
        <v>76.7303</v>
      </c>
      <c r="L1098" s="391">
        <v>78.996300000000005</v>
      </c>
      <c r="M1098" s="391">
        <v>81.422499999999999</v>
      </c>
      <c r="N1098" s="391">
        <v>96.085099999999997</v>
      </c>
      <c r="O1098" s="386">
        <v>96.1922</v>
      </c>
      <c r="P1098" s="386" t="s">
        <v>35</v>
      </c>
    </row>
    <row r="1099" spans="1:16" ht="15" x14ac:dyDescent="0.25">
      <c r="A1099" s="389" t="s">
        <v>1763</v>
      </c>
      <c r="B1099" s="390"/>
      <c r="C1099" s="386"/>
      <c r="D1099" s="390"/>
      <c r="E1099" s="390"/>
      <c r="F1099" s="386">
        <v>98.511200000000002</v>
      </c>
      <c r="G1099" s="391">
        <v>98.045000000000002</v>
      </c>
      <c r="H1099" s="391">
        <v>98.6798</v>
      </c>
      <c r="I1099" s="391">
        <v>97.136499999999998</v>
      </c>
      <c r="J1099" s="391">
        <v>97.990300000000005</v>
      </c>
      <c r="K1099" s="391">
        <v>96.951400000000007</v>
      </c>
      <c r="L1099" s="391">
        <v>97.221800000000002</v>
      </c>
      <c r="M1099" s="391">
        <v>96.132300000000001</v>
      </c>
      <c r="N1099" s="391">
        <v>95.982900000000001</v>
      </c>
      <c r="O1099" s="386">
        <v>97.976299999999995</v>
      </c>
      <c r="P1099" s="386" t="s">
        <v>35</v>
      </c>
    </row>
    <row r="1100" spans="1:16" ht="15" x14ac:dyDescent="0.25">
      <c r="A1100" s="389" t="s">
        <v>1764</v>
      </c>
      <c r="B1100" s="390"/>
      <c r="C1100" s="386"/>
      <c r="D1100" s="390"/>
      <c r="E1100" s="390"/>
      <c r="F1100" s="386">
        <v>98.511200000000002</v>
      </c>
      <c r="G1100" s="391">
        <v>98.045000000000002</v>
      </c>
      <c r="H1100" s="391">
        <v>98.6798</v>
      </c>
      <c r="I1100" s="391">
        <v>97.136499999999998</v>
      </c>
      <c r="J1100" s="391">
        <v>97.990300000000005</v>
      </c>
      <c r="K1100" s="391">
        <v>96.951400000000007</v>
      </c>
      <c r="L1100" s="391">
        <v>97.221800000000002</v>
      </c>
      <c r="M1100" s="391">
        <v>96.132300000000001</v>
      </c>
      <c r="N1100" s="391">
        <v>95.982900000000001</v>
      </c>
      <c r="O1100" s="386">
        <v>97.976299999999995</v>
      </c>
      <c r="P1100" s="386" t="s">
        <v>35</v>
      </c>
    </row>
    <row r="1101" spans="1:16" ht="15" x14ac:dyDescent="0.25">
      <c r="A1101" s="389" t="s">
        <v>1765</v>
      </c>
      <c r="B1101" s="390"/>
      <c r="C1101" s="386"/>
      <c r="D1101" s="390"/>
      <c r="E1101" s="390"/>
      <c r="F1101" s="386">
        <v>96.431899999999999</v>
      </c>
      <c r="G1101" s="391">
        <v>87.000900000000001</v>
      </c>
      <c r="H1101" s="391">
        <v>86.409000000000006</v>
      </c>
      <c r="I1101" s="391">
        <v>84.142099999999999</v>
      </c>
      <c r="J1101" s="391">
        <v>86.546800000000005</v>
      </c>
      <c r="K1101" s="391">
        <v>83.307900000000004</v>
      </c>
      <c r="L1101" s="391">
        <v>84.817300000000003</v>
      </c>
      <c r="M1101" s="391">
        <v>90.209599999999995</v>
      </c>
      <c r="N1101" s="391">
        <v>85.181600000000003</v>
      </c>
      <c r="O1101" s="386">
        <v>92.7256</v>
      </c>
      <c r="P1101" s="386" t="s">
        <v>35</v>
      </c>
    </row>
    <row r="1102" spans="1:16" ht="15" x14ac:dyDescent="0.25">
      <c r="A1102" s="389" t="s">
        <v>1766</v>
      </c>
      <c r="B1102" s="390"/>
      <c r="C1102" s="386"/>
      <c r="D1102" s="390"/>
      <c r="E1102" s="390"/>
      <c r="F1102" s="386">
        <v>96.423500000000004</v>
      </c>
      <c r="G1102" s="391">
        <v>86.974100000000007</v>
      </c>
      <c r="H1102" s="391">
        <v>86.327600000000004</v>
      </c>
      <c r="I1102" s="391">
        <v>84.241299999999995</v>
      </c>
      <c r="J1102" s="391">
        <v>87.249099999999999</v>
      </c>
      <c r="K1102" s="391">
        <v>83.252300000000005</v>
      </c>
      <c r="L1102" s="391">
        <v>84.854699999999994</v>
      </c>
      <c r="M1102" s="391">
        <v>90.215900000000005</v>
      </c>
      <c r="N1102" s="391">
        <v>85.286600000000007</v>
      </c>
      <c r="O1102" s="386">
        <v>93.229799999999997</v>
      </c>
      <c r="P1102" s="386" t="s">
        <v>35</v>
      </c>
    </row>
    <row r="1103" spans="1:16" ht="15" x14ac:dyDescent="0.25">
      <c r="A1103" s="389" t="s">
        <v>1767</v>
      </c>
      <c r="B1103" s="390"/>
      <c r="C1103" s="386"/>
      <c r="D1103" s="390"/>
      <c r="E1103" s="390"/>
      <c r="F1103" s="386">
        <v>96.784599999999998</v>
      </c>
      <c r="G1103" s="391">
        <v>88.095600000000005</v>
      </c>
      <c r="H1103" s="391">
        <v>90.259100000000004</v>
      </c>
      <c r="I1103" s="391">
        <v>79.580500000000001</v>
      </c>
      <c r="J1103" s="391">
        <v>53.945500000000003</v>
      </c>
      <c r="K1103" s="391">
        <v>85.887100000000004</v>
      </c>
      <c r="L1103" s="391">
        <v>83.071399999999997</v>
      </c>
      <c r="M1103" s="391">
        <v>89.912700000000001</v>
      </c>
      <c r="N1103" s="391">
        <v>80.269400000000005</v>
      </c>
      <c r="O1103" s="386">
        <v>68.987399999999994</v>
      </c>
      <c r="P1103" s="386" t="s">
        <v>35</v>
      </c>
    </row>
    <row r="1104" spans="1:16" ht="15" x14ac:dyDescent="0.25">
      <c r="A1104" s="389" t="s">
        <v>1768</v>
      </c>
      <c r="B1104" s="390"/>
      <c r="C1104" s="386"/>
      <c r="D1104" s="390"/>
      <c r="E1104" s="390"/>
      <c r="F1104" s="386">
        <v>89.820499999999996</v>
      </c>
      <c r="G1104" s="391">
        <v>83.144199999999998</v>
      </c>
      <c r="H1104" s="391">
        <v>85.437899999999999</v>
      </c>
      <c r="I1104" s="391">
        <v>83.1601</v>
      </c>
      <c r="J1104" s="391">
        <v>83.650800000000004</v>
      </c>
      <c r="K1104" s="391">
        <v>81.994299999999996</v>
      </c>
      <c r="L1104" s="391">
        <v>81.343599999999995</v>
      </c>
      <c r="M1104" s="391">
        <v>82.243499999999997</v>
      </c>
      <c r="N1104" s="391">
        <v>79.897599999999997</v>
      </c>
      <c r="O1104" s="386">
        <v>80.53</v>
      </c>
      <c r="P1104" s="386" t="s">
        <v>35</v>
      </c>
    </row>
    <row r="1105" spans="1:16" ht="15" x14ac:dyDescent="0.25">
      <c r="A1105" s="389" t="s">
        <v>1769</v>
      </c>
      <c r="B1105" s="390"/>
      <c r="C1105" s="386"/>
      <c r="D1105" s="390"/>
      <c r="E1105" s="390"/>
      <c r="F1105" s="386">
        <v>90.278800000000004</v>
      </c>
      <c r="G1105" s="391">
        <v>83.5869</v>
      </c>
      <c r="H1105" s="391">
        <v>85.646600000000007</v>
      </c>
      <c r="I1105" s="391">
        <v>83.6648</v>
      </c>
      <c r="J1105" s="391">
        <v>83.985699999999994</v>
      </c>
      <c r="K1105" s="391">
        <v>82.4499</v>
      </c>
      <c r="L1105" s="391">
        <v>81.794899999999998</v>
      </c>
      <c r="M1105" s="391">
        <v>82.509699999999995</v>
      </c>
      <c r="N1105" s="391">
        <v>80.405199999999994</v>
      </c>
      <c r="O1105" s="386">
        <v>80.749799999999993</v>
      </c>
      <c r="P1105" s="386" t="s">
        <v>35</v>
      </c>
    </row>
    <row r="1106" spans="1:16" ht="15" x14ac:dyDescent="0.25">
      <c r="A1106" s="389" t="s">
        <v>1770</v>
      </c>
      <c r="B1106" s="390"/>
      <c r="C1106" s="386"/>
      <c r="D1106" s="390"/>
      <c r="E1106" s="390"/>
      <c r="F1106" s="386">
        <v>82.375</v>
      </c>
      <c r="G1106" s="391">
        <v>75.796700000000001</v>
      </c>
      <c r="H1106" s="391">
        <v>82.002600000000001</v>
      </c>
      <c r="I1106" s="391">
        <v>74.594899999999996</v>
      </c>
      <c r="J1106" s="391">
        <v>78.002300000000005</v>
      </c>
      <c r="K1106" s="391">
        <v>74.299400000000006</v>
      </c>
      <c r="L1106" s="391">
        <v>73.860299999999995</v>
      </c>
      <c r="M1106" s="391">
        <v>77.865499999999997</v>
      </c>
      <c r="N1106" s="391">
        <v>71.170599999999993</v>
      </c>
      <c r="O1106" s="386">
        <v>76.788899999999998</v>
      </c>
      <c r="P1106" s="386" t="s">
        <v>35</v>
      </c>
    </row>
    <row r="1107" spans="1:16" ht="15" x14ac:dyDescent="0.25">
      <c r="A1107" s="389" t="s">
        <v>1771</v>
      </c>
      <c r="B1107" s="390"/>
      <c r="C1107" s="386"/>
      <c r="D1107" s="390"/>
      <c r="E1107" s="390"/>
      <c r="F1107" s="386">
        <v>94.200100000000006</v>
      </c>
      <c r="G1107" s="391">
        <v>88.886499999999998</v>
      </c>
      <c r="H1107" s="391">
        <v>90.435000000000002</v>
      </c>
      <c r="I1107" s="391">
        <v>88.738699999999994</v>
      </c>
      <c r="J1107" s="391">
        <v>89.896299999999997</v>
      </c>
      <c r="K1107" s="391">
        <v>90.205500000000001</v>
      </c>
      <c r="L1107" s="391">
        <v>91.735900000000001</v>
      </c>
      <c r="M1107" s="391">
        <v>86.607900000000001</v>
      </c>
      <c r="N1107" s="391">
        <v>86.154399999999995</v>
      </c>
      <c r="O1107" s="386">
        <v>88.081299999999999</v>
      </c>
      <c r="P1107" s="386" t="s">
        <v>35</v>
      </c>
    </row>
    <row r="1108" spans="1:16" ht="15" x14ac:dyDescent="0.25">
      <c r="A1108" s="389" t="s">
        <v>1772</v>
      </c>
      <c r="B1108" s="390"/>
      <c r="C1108" s="386"/>
      <c r="D1108" s="390"/>
      <c r="E1108" s="390"/>
      <c r="F1108" s="386">
        <v>94.090599999999995</v>
      </c>
      <c r="G1108" s="391">
        <v>88.679100000000005</v>
      </c>
      <c r="H1108" s="391">
        <v>90.279899999999998</v>
      </c>
      <c r="I1108" s="391">
        <v>88.620500000000007</v>
      </c>
      <c r="J1108" s="391">
        <v>89.844300000000004</v>
      </c>
      <c r="K1108" s="391">
        <v>90.099400000000003</v>
      </c>
      <c r="L1108" s="391">
        <v>91.731399999999994</v>
      </c>
      <c r="M1108" s="391">
        <v>86.509699999999995</v>
      </c>
      <c r="N1108" s="391">
        <v>86.006299999999996</v>
      </c>
      <c r="O1108" s="386">
        <v>88.059299999999993</v>
      </c>
      <c r="P1108" s="386" t="s">
        <v>35</v>
      </c>
    </row>
    <row r="1109" spans="1:16" ht="15" x14ac:dyDescent="0.25">
      <c r="A1109" s="389" t="s">
        <v>1773</v>
      </c>
      <c r="B1109" s="390"/>
      <c r="C1109" s="386"/>
      <c r="D1109" s="390"/>
      <c r="E1109" s="390"/>
      <c r="F1109" s="386">
        <v>97.478300000000004</v>
      </c>
      <c r="G1109" s="391">
        <v>94.978999999999999</v>
      </c>
      <c r="H1109" s="391">
        <v>94.811899999999994</v>
      </c>
      <c r="I1109" s="391">
        <v>92.163600000000002</v>
      </c>
      <c r="J1109" s="391">
        <v>91.409300000000002</v>
      </c>
      <c r="K1109" s="391">
        <v>93.404200000000003</v>
      </c>
      <c r="L1109" s="391">
        <v>91.869399999999999</v>
      </c>
      <c r="M1109" s="391">
        <v>89.772300000000001</v>
      </c>
      <c r="N1109" s="391">
        <v>90.958799999999997</v>
      </c>
      <c r="O1109" s="386">
        <v>88.805000000000007</v>
      </c>
      <c r="P1109" s="386" t="s">
        <v>35</v>
      </c>
    </row>
    <row r="1110" spans="1:16" ht="15" x14ac:dyDescent="0.25">
      <c r="A1110" s="389" t="s">
        <v>1774</v>
      </c>
      <c r="B1110" s="390"/>
      <c r="C1110" s="386"/>
      <c r="D1110" s="390"/>
      <c r="E1110" s="390"/>
      <c r="F1110" s="386">
        <v>92.883099999999999</v>
      </c>
      <c r="G1110" s="391">
        <v>86.959000000000003</v>
      </c>
      <c r="H1110" s="391">
        <v>89.3536</v>
      </c>
      <c r="I1110" s="391">
        <v>86.837999999999994</v>
      </c>
      <c r="J1110" s="391">
        <v>89.039699999999996</v>
      </c>
      <c r="K1110" s="391">
        <v>90.003500000000003</v>
      </c>
      <c r="L1110" s="391">
        <v>92.2316</v>
      </c>
      <c r="M1110" s="391">
        <v>86.871399999999994</v>
      </c>
      <c r="N1110" s="391">
        <v>87.443399999999997</v>
      </c>
      <c r="O1110" s="386">
        <v>88.129400000000004</v>
      </c>
      <c r="P1110" s="386" t="s">
        <v>35</v>
      </c>
    </row>
    <row r="1111" spans="1:16" ht="15" x14ac:dyDescent="0.25">
      <c r="A1111" s="389" t="s">
        <v>1775</v>
      </c>
      <c r="B1111" s="390"/>
      <c r="C1111" s="386"/>
      <c r="D1111" s="390"/>
      <c r="E1111" s="390"/>
      <c r="F1111" s="386">
        <v>92.769499999999994</v>
      </c>
      <c r="G1111" s="391">
        <v>86.815200000000004</v>
      </c>
      <c r="H1111" s="391">
        <v>89.228200000000001</v>
      </c>
      <c r="I1111" s="391">
        <v>86.750200000000007</v>
      </c>
      <c r="J1111" s="391">
        <v>88.958299999999994</v>
      </c>
      <c r="K1111" s="391">
        <v>89.942999999999998</v>
      </c>
      <c r="L1111" s="391">
        <v>92.213399999999993</v>
      </c>
      <c r="M1111" s="391">
        <v>86.807100000000005</v>
      </c>
      <c r="N1111" s="391">
        <v>87.391900000000007</v>
      </c>
      <c r="O1111" s="386">
        <v>88.096800000000002</v>
      </c>
      <c r="P1111" s="386" t="s">
        <v>35</v>
      </c>
    </row>
    <row r="1112" spans="1:16" ht="15" x14ac:dyDescent="0.25">
      <c r="A1112" s="389" t="s">
        <v>1776</v>
      </c>
      <c r="B1112" s="390"/>
      <c r="C1112" s="386"/>
      <c r="D1112" s="390"/>
      <c r="E1112" s="390"/>
      <c r="F1112" s="386">
        <v>97.574600000000004</v>
      </c>
      <c r="G1112" s="391">
        <v>93.567800000000005</v>
      </c>
      <c r="H1112" s="391">
        <v>94.9238</v>
      </c>
      <c r="I1112" s="391">
        <v>90.911299999999997</v>
      </c>
      <c r="J1112" s="391">
        <v>92.738399999999999</v>
      </c>
      <c r="K1112" s="391">
        <v>92.870599999999996</v>
      </c>
      <c r="L1112" s="391">
        <v>93.092600000000004</v>
      </c>
      <c r="M1112" s="391">
        <v>90.248199999999997</v>
      </c>
      <c r="N1112" s="391">
        <v>90.143900000000002</v>
      </c>
      <c r="O1112" s="386">
        <v>89.917100000000005</v>
      </c>
      <c r="P1112" s="386" t="s">
        <v>35</v>
      </c>
    </row>
    <row r="1113" spans="1:16" ht="15" x14ac:dyDescent="0.25">
      <c r="A1113" s="389" t="s">
        <v>1777</v>
      </c>
      <c r="B1113" s="390"/>
      <c r="C1113" s="386"/>
      <c r="D1113" s="390"/>
      <c r="E1113" s="390"/>
      <c r="F1113" s="386">
        <v>96.177199999999999</v>
      </c>
      <c r="G1113" s="391">
        <v>91.475399999999993</v>
      </c>
      <c r="H1113" s="391">
        <v>91.611800000000002</v>
      </c>
      <c r="I1113" s="391">
        <v>91.736099999999993</v>
      </c>
      <c r="J1113" s="391">
        <v>91.738699999999994</v>
      </c>
      <c r="K1113" s="391">
        <v>91.770499999999998</v>
      </c>
      <c r="L1113" s="391">
        <v>92.652699999999996</v>
      </c>
      <c r="M1113" s="391">
        <v>87.104299999999995</v>
      </c>
      <c r="N1113" s="391">
        <v>84.778800000000004</v>
      </c>
      <c r="O1113" s="386">
        <v>89.503100000000003</v>
      </c>
      <c r="P1113" s="386" t="s">
        <v>35</v>
      </c>
    </row>
    <row r="1114" spans="1:16" ht="15" x14ac:dyDescent="0.25">
      <c r="A1114" s="389" t="s">
        <v>1778</v>
      </c>
      <c r="B1114" s="390"/>
      <c r="C1114" s="386"/>
      <c r="D1114" s="390"/>
      <c r="E1114" s="390"/>
      <c r="F1114" s="386">
        <v>96.105199999999996</v>
      </c>
      <c r="G1114" s="391">
        <v>91.170199999999994</v>
      </c>
      <c r="H1114" s="391">
        <v>91.394400000000005</v>
      </c>
      <c r="I1114" s="391">
        <v>91.655500000000004</v>
      </c>
      <c r="J1114" s="391">
        <v>91.823599999999999</v>
      </c>
      <c r="K1114" s="391">
        <v>91.617400000000004</v>
      </c>
      <c r="L1114" s="391">
        <v>92.7453</v>
      </c>
      <c r="M1114" s="391">
        <v>86.956800000000001</v>
      </c>
      <c r="N1114" s="391">
        <v>84.396900000000002</v>
      </c>
      <c r="O1114" s="386">
        <v>89.597399999999993</v>
      </c>
      <c r="P1114" s="386" t="s">
        <v>35</v>
      </c>
    </row>
    <row r="1115" spans="1:16" ht="15" x14ac:dyDescent="0.25">
      <c r="A1115" s="389" t="s">
        <v>1779</v>
      </c>
      <c r="B1115" s="390"/>
      <c r="C1115" s="386"/>
      <c r="D1115" s="390"/>
      <c r="E1115" s="390"/>
      <c r="F1115" s="386">
        <v>97.356899999999996</v>
      </c>
      <c r="G1115" s="391">
        <v>95.929500000000004</v>
      </c>
      <c r="H1115" s="391">
        <v>94.8202</v>
      </c>
      <c r="I1115" s="391">
        <v>92.927300000000002</v>
      </c>
      <c r="J1115" s="391">
        <v>90.461600000000004</v>
      </c>
      <c r="K1115" s="391">
        <v>94.032799999999995</v>
      </c>
      <c r="L1115" s="391">
        <v>91.279499999999999</v>
      </c>
      <c r="M1115" s="391">
        <v>89.334400000000002</v>
      </c>
      <c r="N1115" s="391">
        <v>91.339699999999993</v>
      </c>
      <c r="O1115" s="386">
        <v>88.063299999999998</v>
      </c>
      <c r="P1115" s="386" t="s">
        <v>35</v>
      </c>
    </row>
    <row r="1116" spans="1:16" ht="15" x14ac:dyDescent="0.25">
      <c r="A1116" s="389" t="s">
        <v>1780</v>
      </c>
      <c r="B1116" s="390"/>
      <c r="C1116" s="386"/>
      <c r="D1116" s="390"/>
      <c r="E1116" s="390"/>
      <c r="F1116" s="386">
        <v>95.449799999999996</v>
      </c>
      <c r="G1116" s="391">
        <v>92.043199999999999</v>
      </c>
      <c r="H1116" s="391">
        <v>93.039299999999997</v>
      </c>
      <c r="I1116" s="391">
        <v>90.233599999999996</v>
      </c>
      <c r="J1116" s="391">
        <v>88.912999999999997</v>
      </c>
      <c r="K1116" s="391">
        <v>86.770700000000005</v>
      </c>
      <c r="L1116" s="391">
        <v>86.250500000000002</v>
      </c>
      <c r="M1116" s="391">
        <v>83.454999999999998</v>
      </c>
      <c r="N1116" s="391">
        <v>83.036299999999997</v>
      </c>
      <c r="O1116" s="386">
        <v>83.264499999999998</v>
      </c>
      <c r="P1116" s="386" t="s">
        <v>35</v>
      </c>
    </row>
    <row r="1117" spans="1:16" ht="15" x14ac:dyDescent="0.25">
      <c r="A1117" s="389" t="s">
        <v>1781</v>
      </c>
      <c r="B1117" s="390"/>
      <c r="C1117" s="386"/>
      <c r="D1117" s="390"/>
      <c r="E1117" s="390"/>
      <c r="F1117" s="386">
        <v>95.43</v>
      </c>
      <c r="G1117" s="391">
        <v>92.038300000000007</v>
      </c>
      <c r="H1117" s="391">
        <v>93.045900000000003</v>
      </c>
      <c r="I1117" s="391">
        <v>90.222999999999999</v>
      </c>
      <c r="J1117" s="391">
        <v>88.871300000000005</v>
      </c>
      <c r="K1117" s="391">
        <v>86.779700000000005</v>
      </c>
      <c r="L1117" s="391">
        <v>86.249600000000001</v>
      </c>
      <c r="M1117" s="391">
        <v>83.388999999999996</v>
      </c>
      <c r="N1117" s="391">
        <v>82.964799999999997</v>
      </c>
      <c r="O1117" s="386">
        <v>83.215000000000003</v>
      </c>
      <c r="P1117" s="386" t="s">
        <v>35</v>
      </c>
    </row>
    <row r="1118" spans="1:16" ht="15" x14ac:dyDescent="0.25">
      <c r="A1118" s="389" t="s">
        <v>1782</v>
      </c>
      <c r="B1118" s="390"/>
      <c r="C1118" s="386"/>
      <c r="D1118" s="390"/>
      <c r="E1118" s="390"/>
      <c r="F1118" s="386">
        <v>98.874200000000002</v>
      </c>
      <c r="G1118" s="391">
        <v>92.902299999999997</v>
      </c>
      <c r="H1118" s="391">
        <v>91.973799999999997</v>
      </c>
      <c r="I1118" s="391">
        <v>91.840199999999996</v>
      </c>
      <c r="J1118" s="391">
        <v>95.088499999999996</v>
      </c>
      <c r="K1118" s="391">
        <v>85.415499999999994</v>
      </c>
      <c r="L1118" s="391">
        <v>86.372200000000007</v>
      </c>
      <c r="M1118" s="391">
        <v>93.685299999999998</v>
      </c>
      <c r="N1118" s="391">
        <v>93.865399999999994</v>
      </c>
      <c r="O1118" s="386">
        <v>89.987099999999998</v>
      </c>
      <c r="P1118" s="386" t="s">
        <v>35</v>
      </c>
    </row>
    <row r="1119" spans="1:16" ht="15" x14ac:dyDescent="0.25">
      <c r="A1119" s="389" t="s">
        <v>1783</v>
      </c>
      <c r="B1119" s="390"/>
      <c r="C1119" s="386"/>
      <c r="D1119" s="390"/>
      <c r="E1119" s="390"/>
      <c r="F1119" s="386">
        <v>92.505300000000005</v>
      </c>
      <c r="G1119" s="391">
        <v>98.765299999999996</v>
      </c>
      <c r="H1119" s="391">
        <v>99.039699999999996</v>
      </c>
      <c r="I1119" s="391">
        <v>96.990099999999998</v>
      </c>
      <c r="J1119" s="391">
        <v>96.469800000000006</v>
      </c>
      <c r="K1119" s="391">
        <v>96.142300000000006</v>
      </c>
      <c r="L1119" s="391">
        <v>96.962800000000001</v>
      </c>
      <c r="M1119" s="391">
        <v>94.240899999999996</v>
      </c>
      <c r="N1119" s="391">
        <v>90.775300000000001</v>
      </c>
      <c r="O1119" s="386">
        <v>91.577500000000001</v>
      </c>
      <c r="P1119" s="386" t="s">
        <v>35</v>
      </c>
    </row>
    <row r="1120" spans="1:16" ht="15" x14ac:dyDescent="0.25">
      <c r="A1120" s="389" t="s">
        <v>1784</v>
      </c>
      <c r="B1120" s="390"/>
      <c r="C1120" s="386"/>
      <c r="D1120" s="390"/>
      <c r="E1120" s="390"/>
      <c r="F1120" s="386">
        <v>92.544200000000004</v>
      </c>
      <c r="G1120" s="391">
        <v>98.818600000000004</v>
      </c>
      <c r="H1120" s="391">
        <v>99.124399999999994</v>
      </c>
      <c r="I1120" s="391">
        <v>97.121200000000002</v>
      </c>
      <c r="J1120" s="391">
        <v>96.635000000000005</v>
      </c>
      <c r="K1120" s="391">
        <v>96.359399999999994</v>
      </c>
      <c r="L1120" s="391">
        <v>97.011899999999997</v>
      </c>
      <c r="M1120" s="391">
        <v>94.266900000000007</v>
      </c>
      <c r="N1120" s="391">
        <v>90.890799999999999</v>
      </c>
      <c r="O1120" s="386">
        <v>91.724199999999996</v>
      </c>
      <c r="P1120" s="386" t="s">
        <v>35</v>
      </c>
    </row>
    <row r="1121" spans="1:16" ht="15" x14ac:dyDescent="0.25">
      <c r="A1121" s="389" t="s">
        <v>1785</v>
      </c>
      <c r="B1121" s="390"/>
      <c r="C1121" s="386"/>
      <c r="D1121" s="390"/>
      <c r="E1121" s="390"/>
      <c r="F1121" s="386">
        <v>85.315799999999996</v>
      </c>
      <c r="G1121" s="391">
        <v>89.072299999999998</v>
      </c>
      <c r="H1121" s="391">
        <v>90.493700000000004</v>
      </c>
      <c r="I1121" s="391">
        <v>83.392399999999995</v>
      </c>
      <c r="J1121" s="391">
        <v>79.591200000000001</v>
      </c>
      <c r="K1121" s="391">
        <v>73.690200000000004</v>
      </c>
      <c r="L1121" s="391">
        <v>90.727000000000004</v>
      </c>
      <c r="M1121" s="391">
        <v>91.022000000000006</v>
      </c>
      <c r="N1121" s="391">
        <v>69.9178</v>
      </c>
      <c r="O1121" s="386">
        <v>75.865899999999996</v>
      </c>
      <c r="P1121" s="386" t="s">
        <v>35</v>
      </c>
    </row>
    <row r="1122" spans="1:16" ht="15" x14ac:dyDescent="0.25">
      <c r="A1122" s="389" t="s">
        <v>1786</v>
      </c>
      <c r="B1122" s="390"/>
      <c r="C1122" s="386"/>
      <c r="D1122" s="390"/>
      <c r="E1122" s="390"/>
      <c r="F1122" s="386">
        <v>92.606200000000001</v>
      </c>
      <c r="G1122" s="391">
        <v>98.822900000000004</v>
      </c>
      <c r="H1122" s="391">
        <v>99.129000000000005</v>
      </c>
      <c r="I1122" s="391">
        <v>97.147300000000001</v>
      </c>
      <c r="J1122" s="391">
        <v>96.687600000000003</v>
      </c>
      <c r="K1122" s="391">
        <v>96.515799999999999</v>
      </c>
      <c r="L1122" s="391">
        <v>97.234200000000001</v>
      </c>
      <c r="M1122" s="391">
        <v>94.294200000000004</v>
      </c>
      <c r="N1122" s="391">
        <v>92.146600000000007</v>
      </c>
      <c r="O1122" s="386">
        <v>92.842600000000004</v>
      </c>
      <c r="P1122" s="386" t="s">
        <v>35</v>
      </c>
    </row>
    <row r="1123" spans="1:16" ht="15" x14ac:dyDescent="0.25">
      <c r="A1123" s="389" t="s">
        <v>1787</v>
      </c>
      <c r="B1123" s="390"/>
      <c r="C1123" s="386"/>
      <c r="D1123" s="390"/>
      <c r="E1123" s="390"/>
      <c r="F1123" s="386">
        <v>92.6524</v>
      </c>
      <c r="G1123" s="391">
        <v>98.875500000000002</v>
      </c>
      <c r="H1123" s="391">
        <v>99.215100000000007</v>
      </c>
      <c r="I1123" s="391">
        <v>97.285700000000006</v>
      </c>
      <c r="J1123" s="391">
        <v>96.861999999999995</v>
      </c>
      <c r="K1123" s="391">
        <v>96.730400000000003</v>
      </c>
      <c r="L1123" s="391">
        <v>97.280500000000004</v>
      </c>
      <c r="M1123" s="391">
        <v>94.326300000000003</v>
      </c>
      <c r="N1123" s="391">
        <v>92.1922</v>
      </c>
      <c r="O1123" s="386">
        <v>92.883099999999999</v>
      </c>
      <c r="P1123" s="386" t="s">
        <v>35</v>
      </c>
    </row>
    <row r="1124" spans="1:16" ht="15" x14ac:dyDescent="0.25">
      <c r="A1124" s="389" t="s">
        <v>1788</v>
      </c>
      <c r="B1124" s="390"/>
      <c r="C1124" s="386"/>
      <c r="D1124" s="390"/>
      <c r="E1124" s="390"/>
      <c r="F1124" s="386">
        <v>81.463499999999996</v>
      </c>
      <c r="G1124" s="391">
        <v>86.280500000000004</v>
      </c>
      <c r="H1124" s="391">
        <v>89.2898</v>
      </c>
      <c r="I1124" s="391">
        <v>80.725200000000001</v>
      </c>
      <c r="J1124" s="391">
        <v>76.210899999999995</v>
      </c>
      <c r="K1124" s="391">
        <v>71.005899999999997</v>
      </c>
      <c r="L1124" s="391">
        <v>90.200699999999998</v>
      </c>
      <c r="M1124" s="391">
        <v>89.563299999999998</v>
      </c>
      <c r="N1124" s="391">
        <v>72.967399999999998</v>
      </c>
      <c r="O1124" s="386">
        <v>86.544499999999999</v>
      </c>
      <c r="P1124" s="386" t="s">
        <v>35</v>
      </c>
    </row>
    <row r="1125" spans="1:16" ht="15" x14ac:dyDescent="0.25">
      <c r="A1125" s="389" t="s">
        <v>1789</v>
      </c>
      <c r="B1125" s="390"/>
      <c r="C1125" s="386"/>
      <c r="D1125" s="390"/>
      <c r="E1125" s="390"/>
      <c r="F1125" s="386">
        <v>0</v>
      </c>
      <c r="G1125" s="391">
        <v>82.859800000000007</v>
      </c>
      <c r="H1125" s="391">
        <v>87.085599999999999</v>
      </c>
      <c r="I1125" s="391">
        <v>35.615299999999998</v>
      </c>
      <c r="J1125" s="391">
        <v>32.170400000000001</v>
      </c>
      <c r="K1125" s="391">
        <v>64.666200000000003</v>
      </c>
      <c r="L1125" s="391">
        <v>47.867899999999999</v>
      </c>
      <c r="M1125" s="391">
        <v>47.762700000000002</v>
      </c>
      <c r="N1125" s="391">
        <v>43.562899999999999</v>
      </c>
      <c r="O1125" s="386">
        <v>37.275399999999998</v>
      </c>
      <c r="P1125" s="386" t="s">
        <v>35</v>
      </c>
    </row>
    <row r="1126" spans="1:16" ht="15" x14ac:dyDescent="0.25">
      <c r="A1126" s="389" t="s">
        <v>1790</v>
      </c>
      <c r="B1126" s="390"/>
      <c r="C1126" s="386"/>
      <c r="D1126" s="390"/>
      <c r="E1126" s="390"/>
      <c r="F1126" s="386">
        <v>0</v>
      </c>
      <c r="G1126" s="391">
        <v>82.859800000000007</v>
      </c>
      <c r="H1126" s="391">
        <v>87.085599999999999</v>
      </c>
      <c r="I1126" s="391">
        <v>35.615299999999998</v>
      </c>
      <c r="J1126" s="391">
        <v>32.170400000000001</v>
      </c>
      <c r="K1126" s="391">
        <v>64.666200000000003</v>
      </c>
      <c r="L1126" s="391">
        <v>47.867899999999999</v>
      </c>
      <c r="M1126" s="391">
        <v>47.762700000000002</v>
      </c>
      <c r="N1126" s="391">
        <v>43.562899999999999</v>
      </c>
      <c r="O1126" s="386">
        <v>37.275399999999998</v>
      </c>
      <c r="P1126" s="386" t="s">
        <v>35</v>
      </c>
    </row>
    <row r="1127" spans="1:16" ht="15" x14ac:dyDescent="0.25">
      <c r="A1127" s="389" t="s">
        <v>1791</v>
      </c>
      <c r="B1127" s="390"/>
      <c r="C1127" s="386"/>
      <c r="D1127" s="390"/>
      <c r="E1127" s="390"/>
      <c r="F1127" s="386">
        <v>87.480599999999995</v>
      </c>
      <c r="G1127" s="391">
        <v>95.898600000000002</v>
      </c>
      <c r="H1127" s="391">
        <v>94.267899999999997</v>
      </c>
      <c r="I1127" s="391">
        <v>88.553299999999993</v>
      </c>
      <c r="J1127" s="391">
        <v>84.989199999999997</v>
      </c>
      <c r="K1127" s="391">
        <v>75.152299999999997</v>
      </c>
      <c r="L1127" s="391">
        <v>82.171400000000006</v>
      </c>
      <c r="M1127" s="391">
        <v>91.394999999999996</v>
      </c>
      <c r="N1127" s="391">
        <v>65.877799999999993</v>
      </c>
      <c r="O1127" s="386">
        <v>68.547700000000006</v>
      </c>
      <c r="P1127" s="386" t="s">
        <v>35</v>
      </c>
    </row>
    <row r="1128" spans="1:16" ht="15" x14ac:dyDescent="0.25">
      <c r="A1128" s="389" t="s">
        <v>1792</v>
      </c>
      <c r="B1128" s="390"/>
      <c r="C1128" s="386"/>
      <c r="D1128" s="390"/>
      <c r="E1128" s="390"/>
      <c r="F1128" s="386">
        <v>86.774299999999997</v>
      </c>
      <c r="G1128" s="391">
        <v>95.784599999999998</v>
      </c>
      <c r="H1128" s="391">
        <v>93.952600000000004</v>
      </c>
      <c r="I1128" s="391">
        <v>87.647900000000007</v>
      </c>
      <c r="J1128" s="391">
        <v>83.785499999999999</v>
      </c>
      <c r="K1128" s="391">
        <v>73.906899999999993</v>
      </c>
      <c r="L1128" s="391">
        <v>81.247600000000006</v>
      </c>
      <c r="M1128" s="391">
        <v>90.840500000000006</v>
      </c>
      <c r="N1128" s="391">
        <v>65.748599999999996</v>
      </c>
      <c r="O1128" s="386">
        <v>69.395300000000006</v>
      </c>
      <c r="P1128" s="386" t="s">
        <v>35</v>
      </c>
    </row>
    <row r="1129" spans="1:16" ht="15" x14ac:dyDescent="0.25">
      <c r="A1129" s="389" t="s">
        <v>1793</v>
      </c>
      <c r="B1129" s="390"/>
      <c r="C1129" s="386"/>
      <c r="D1129" s="390"/>
      <c r="E1129" s="390"/>
      <c r="F1129" s="386">
        <v>97.143799999999999</v>
      </c>
      <c r="G1129" s="391">
        <v>97.412800000000004</v>
      </c>
      <c r="H1129" s="391">
        <v>98.363399999999999</v>
      </c>
      <c r="I1129" s="391">
        <v>99.696100000000001</v>
      </c>
      <c r="J1129" s="391">
        <v>99.514200000000002</v>
      </c>
      <c r="K1129" s="391">
        <v>89.582899999999995</v>
      </c>
      <c r="L1129" s="391">
        <v>93.165899999999993</v>
      </c>
      <c r="M1129" s="391">
        <v>97.808000000000007</v>
      </c>
      <c r="N1129" s="391">
        <v>67.814700000000002</v>
      </c>
      <c r="O1129" s="386">
        <v>55.569899999999997</v>
      </c>
      <c r="P1129" s="386" t="s">
        <v>35</v>
      </c>
    </row>
    <row r="1130" spans="1:16" ht="15" x14ac:dyDescent="0.25">
      <c r="A1130" s="389" t="s">
        <v>1794</v>
      </c>
      <c r="B1130" s="390"/>
      <c r="C1130" s="386"/>
      <c r="D1130" s="390"/>
      <c r="E1130" s="390"/>
      <c r="F1130" s="386">
        <v>87.813100000000006</v>
      </c>
      <c r="G1130" s="391">
        <v>74.506600000000006</v>
      </c>
      <c r="H1130" s="391">
        <v>82.182000000000002</v>
      </c>
      <c r="I1130" s="391">
        <v>82.705500000000001</v>
      </c>
      <c r="J1130" s="391">
        <v>85.385300000000001</v>
      </c>
      <c r="K1130" s="391">
        <v>72.982200000000006</v>
      </c>
      <c r="L1130" s="391">
        <v>81.011200000000002</v>
      </c>
      <c r="M1130" s="391">
        <v>72.021699999999996</v>
      </c>
      <c r="N1130" s="391">
        <v>66.524100000000004</v>
      </c>
      <c r="O1130" s="386">
        <v>66.535600000000002</v>
      </c>
      <c r="P1130" s="386" t="s">
        <v>35</v>
      </c>
    </row>
    <row r="1131" spans="1:16" ht="15" x14ac:dyDescent="0.25">
      <c r="A1131" s="389" t="s">
        <v>1795</v>
      </c>
      <c r="B1131" s="390"/>
      <c r="C1131" s="386"/>
      <c r="D1131" s="390"/>
      <c r="E1131" s="390"/>
      <c r="F1131" s="386">
        <v>87.740600000000001</v>
      </c>
      <c r="G1131" s="391">
        <v>74.428700000000006</v>
      </c>
      <c r="H1131" s="391">
        <v>82.080500000000001</v>
      </c>
      <c r="I1131" s="391">
        <v>82.541600000000003</v>
      </c>
      <c r="J1131" s="391">
        <v>85.308199999999999</v>
      </c>
      <c r="K1131" s="391">
        <v>72.869399999999999</v>
      </c>
      <c r="L1131" s="391">
        <v>80.982799999999997</v>
      </c>
      <c r="M1131" s="391">
        <v>71.950999999999993</v>
      </c>
      <c r="N1131" s="391">
        <v>66.403800000000004</v>
      </c>
      <c r="O1131" s="386">
        <v>66.300299999999993</v>
      </c>
      <c r="P1131" s="386" t="s">
        <v>35</v>
      </c>
    </row>
    <row r="1132" spans="1:16" ht="15" x14ac:dyDescent="0.25">
      <c r="A1132" s="389" t="s">
        <v>1796</v>
      </c>
      <c r="B1132" s="390"/>
      <c r="C1132" s="386"/>
      <c r="D1132" s="390"/>
      <c r="E1132" s="390"/>
      <c r="F1132" s="386">
        <v>93.725300000000004</v>
      </c>
      <c r="G1132" s="391">
        <v>81.228800000000007</v>
      </c>
      <c r="H1132" s="391">
        <v>91.285399999999996</v>
      </c>
      <c r="I1132" s="391">
        <v>97.843299999999999</v>
      </c>
      <c r="J1132" s="391">
        <v>91.554000000000002</v>
      </c>
      <c r="K1132" s="391">
        <v>83.840400000000002</v>
      </c>
      <c r="L1132" s="391">
        <v>83.812299999999993</v>
      </c>
      <c r="M1132" s="391">
        <v>79.838999999999999</v>
      </c>
      <c r="N1132" s="391">
        <v>82.173000000000002</v>
      </c>
      <c r="O1132" s="386">
        <v>94.5959</v>
      </c>
      <c r="P1132" s="386" t="s">
        <v>35</v>
      </c>
    </row>
    <row r="1133" spans="1:16" ht="15" x14ac:dyDescent="0.25">
      <c r="A1133" s="389" t="s">
        <v>1797</v>
      </c>
      <c r="B1133" s="390"/>
      <c r="C1133" s="386"/>
      <c r="D1133" s="390"/>
      <c r="E1133" s="390"/>
      <c r="F1133" s="386">
        <v>87.813100000000006</v>
      </c>
      <c r="G1133" s="391">
        <v>74.506600000000006</v>
      </c>
      <c r="H1133" s="391">
        <v>82.182000000000002</v>
      </c>
      <c r="I1133" s="391">
        <v>82.705500000000001</v>
      </c>
      <c r="J1133" s="391">
        <v>85.385300000000001</v>
      </c>
      <c r="K1133" s="391">
        <v>72.982200000000006</v>
      </c>
      <c r="L1133" s="391">
        <v>81.011200000000002</v>
      </c>
      <c r="M1133" s="391">
        <v>72.021699999999996</v>
      </c>
      <c r="N1133" s="391">
        <v>66.524100000000004</v>
      </c>
      <c r="O1133" s="386">
        <v>66.535600000000002</v>
      </c>
      <c r="P1133" s="386" t="s">
        <v>35</v>
      </c>
    </row>
    <row r="1134" spans="1:16" ht="15" x14ac:dyDescent="0.25">
      <c r="A1134" s="389" t="s">
        <v>1798</v>
      </c>
      <c r="B1134" s="390"/>
      <c r="C1134" s="386"/>
      <c r="D1134" s="390"/>
      <c r="E1134" s="390"/>
      <c r="F1134" s="386">
        <v>87.740600000000001</v>
      </c>
      <c r="G1134" s="391">
        <v>74.428700000000006</v>
      </c>
      <c r="H1134" s="391">
        <v>82.080500000000001</v>
      </c>
      <c r="I1134" s="391">
        <v>82.541600000000003</v>
      </c>
      <c r="J1134" s="391">
        <v>85.308199999999999</v>
      </c>
      <c r="K1134" s="391">
        <v>72.869399999999999</v>
      </c>
      <c r="L1134" s="391">
        <v>80.982799999999997</v>
      </c>
      <c r="M1134" s="391">
        <v>71.950999999999993</v>
      </c>
      <c r="N1134" s="391">
        <v>66.403800000000004</v>
      </c>
      <c r="O1134" s="386">
        <v>66.300299999999993</v>
      </c>
      <c r="P1134" s="386" t="s">
        <v>35</v>
      </c>
    </row>
    <row r="1135" spans="1:16" ht="15" x14ac:dyDescent="0.25">
      <c r="A1135" s="389" t="s">
        <v>1799</v>
      </c>
      <c r="B1135" s="390"/>
      <c r="C1135" s="386"/>
      <c r="D1135" s="390"/>
      <c r="E1135" s="390"/>
      <c r="F1135" s="386">
        <v>93.725300000000004</v>
      </c>
      <c r="G1135" s="391">
        <v>81.228800000000007</v>
      </c>
      <c r="H1135" s="391">
        <v>91.285399999999996</v>
      </c>
      <c r="I1135" s="391">
        <v>97.843299999999999</v>
      </c>
      <c r="J1135" s="391">
        <v>91.554000000000002</v>
      </c>
      <c r="K1135" s="391">
        <v>83.840400000000002</v>
      </c>
      <c r="L1135" s="391">
        <v>83.812299999999993</v>
      </c>
      <c r="M1135" s="391">
        <v>79.838999999999999</v>
      </c>
      <c r="N1135" s="391">
        <v>82.173000000000002</v>
      </c>
      <c r="O1135" s="386">
        <v>94.5959</v>
      </c>
      <c r="P1135" s="386" t="s">
        <v>35</v>
      </c>
    </row>
    <row r="1136" spans="1:16" ht="15" x14ac:dyDescent="0.25">
      <c r="A1136" s="389" t="s">
        <v>609</v>
      </c>
      <c r="B1136" s="390"/>
      <c r="C1136" s="386"/>
      <c r="D1136" s="390"/>
      <c r="E1136" s="390"/>
      <c r="F1136" s="386">
        <v>90.203999999999994</v>
      </c>
      <c r="G1136" s="391">
        <v>88.205799999999996</v>
      </c>
      <c r="H1136" s="391">
        <v>89.070499999999996</v>
      </c>
      <c r="I1136" s="391">
        <v>87.206199999999995</v>
      </c>
      <c r="J1136" s="391">
        <v>86.987700000000004</v>
      </c>
      <c r="K1136" s="391">
        <v>87.454400000000007</v>
      </c>
      <c r="L1136" s="391">
        <v>86.456500000000005</v>
      </c>
      <c r="M1136" s="391">
        <v>86.547399999999996</v>
      </c>
      <c r="N1136" s="391">
        <v>80.360799999999998</v>
      </c>
      <c r="O1136" s="386">
        <v>84.587500000000006</v>
      </c>
      <c r="P1136" s="386" t="s">
        <v>35</v>
      </c>
    </row>
    <row r="1137" spans="1:16" ht="15" x14ac:dyDescent="0.25">
      <c r="A1137" s="389" t="s">
        <v>607</v>
      </c>
      <c r="B1137" s="390"/>
      <c r="C1137" s="386"/>
      <c r="D1137" s="390"/>
      <c r="E1137" s="390"/>
      <c r="F1137" s="386">
        <v>90.490799999999993</v>
      </c>
      <c r="G1137" s="391">
        <v>88.452799999999996</v>
      </c>
      <c r="H1137" s="391">
        <v>89.172399999999996</v>
      </c>
      <c r="I1137" s="391">
        <v>87.447800000000001</v>
      </c>
      <c r="J1137" s="391">
        <v>87.315600000000003</v>
      </c>
      <c r="K1137" s="391">
        <v>87.828800000000001</v>
      </c>
      <c r="L1137" s="391">
        <v>86.742599999999996</v>
      </c>
      <c r="M1137" s="391">
        <v>86.802800000000005</v>
      </c>
      <c r="N1137" s="391">
        <v>80.500799999999998</v>
      </c>
      <c r="O1137" s="386">
        <v>84.690200000000004</v>
      </c>
      <c r="P1137" s="386" t="s">
        <v>35</v>
      </c>
    </row>
    <row r="1138" spans="1:16" ht="15" x14ac:dyDescent="0.25">
      <c r="A1138" s="389" t="s">
        <v>608</v>
      </c>
      <c r="B1138" s="390"/>
      <c r="C1138" s="386"/>
      <c r="D1138" s="390"/>
      <c r="E1138" s="390"/>
      <c r="F1138" s="386">
        <v>83.520799999999994</v>
      </c>
      <c r="G1138" s="391">
        <v>82.468900000000005</v>
      </c>
      <c r="H1138" s="391">
        <v>86.767300000000006</v>
      </c>
      <c r="I1138" s="391">
        <v>81.639899999999997</v>
      </c>
      <c r="J1138" s="391">
        <v>79.434899999999999</v>
      </c>
      <c r="K1138" s="391">
        <v>78.771199999999993</v>
      </c>
      <c r="L1138" s="391">
        <v>79.668000000000006</v>
      </c>
      <c r="M1138" s="391">
        <v>79.868600000000001</v>
      </c>
      <c r="N1138" s="391">
        <v>77.210400000000007</v>
      </c>
      <c r="O1138" s="386">
        <v>82.340500000000006</v>
      </c>
      <c r="P1138" s="386" t="s">
        <v>35</v>
      </c>
    </row>
    <row r="1139" spans="1:16" ht="15" x14ac:dyDescent="0.25">
      <c r="A1139" s="389" t="s">
        <v>601</v>
      </c>
      <c r="B1139" s="390"/>
      <c r="C1139" s="386"/>
      <c r="D1139" s="390"/>
      <c r="E1139" s="390"/>
      <c r="F1139" s="386">
        <v>90.694400000000002</v>
      </c>
      <c r="G1139" s="391">
        <v>87.572400000000002</v>
      </c>
      <c r="H1139" s="391">
        <v>88.445700000000002</v>
      </c>
      <c r="I1139" s="391">
        <v>87.022300000000001</v>
      </c>
      <c r="J1139" s="391">
        <v>86.542299999999997</v>
      </c>
      <c r="K1139" s="391">
        <v>87.329300000000003</v>
      </c>
      <c r="L1139" s="391">
        <v>86.660799999999995</v>
      </c>
      <c r="M1139" s="391">
        <v>86.412499999999994</v>
      </c>
      <c r="N1139" s="391">
        <v>79.7988</v>
      </c>
      <c r="O1139" s="386">
        <v>84.445499999999996</v>
      </c>
      <c r="P1139" s="386" t="s">
        <v>35</v>
      </c>
    </row>
    <row r="1140" spans="1:16" ht="15" x14ac:dyDescent="0.25">
      <c r="A1140" s="389" t="s">
        <v>597</v>
      </c>
      <c r="B1140" s="390"/>
      <c r="C1140" s="386"/>
      <c r="D1140" s="390"/>
      <c r="E1140" s="390"/>
      <c r="F1140" s="386">
        <v>90.8673</v>
      </c>
      <c r="G1140" s="391">
        <v>87.606999999999999</v>
      </c>
      <c r="H1140" s="391">
        <v>88.420900000000003</v>
      </c>
      <c r="I1140" s="391">
        <v>87.160600000000002</v>
      </c>
      <c r="J1140" s="391">
        <v>86.781099999999995</v>
      </c>
      <c r="K1140" s="391">
        <v>87.706199999999995</v>
      </c>
      <c r="L1140" s="391">
        <v>86.986699999999999</v>
      </c>
      <c r="M1140" s="391">
        <v>86.663799999999995</v>
      </c>
      <c r="N1140" s="391">
        <v>80.006500000000003</v>
      </c>
      <c r="O1140" s="386">
        <v>84.581400000000002</v>
      </c>
      <c r="P1140" s="386" t="s">
        <v>35</v>
      </c>
    </row>
    <row r="1141" spans="1:16" ht="15" x14ac:dyDescent="0.25">
      <c r="A1141" s="389" t="s">
        <v>598</v>
      </c>
      <c r="B1141" s="390"/>
      <c r="C1141" s="386"/>
      <c r="D1141" s="390"/>
      <c r="E1141" s="390"/>
      <c r="F1141" s="386">
        <v>85.409400000000005</v>
      </c>
      <c r="G1141" s="391">
        <v>86.465800000000002</v>
      </c>
      <c r="H1141" s="391">
        <v>89.205500000000001</v>
      </c>
      <c r="I1141" s="391">
        <v>82.047499999999999</v>
      </c>
      <c r="J1141" s="391">
        <v>78.1023</v>
      </c>
      <c r="K1141" s="391">
        <v>73.422200000000004</v>
      </c>
      <c r="L1141" s="391">
        <v>74.753299999999996</v>
      </c>
      <c r="M1141" s="391">
        <v>76.750399999999999</v>
      </c>
      <c r="N1141" s="391">
        <v>71.831000000000003</v>
      </c>
      <c r="O1141" s="386">
        <v>79.359399999999994</v>
      </c>
      <c r="P1141" s="386" t="s">
        <v>35</v>
      </c>
    </row>
    <row r="1142" spans="1:16" ht="15" x14ac:dyDescent="0.25">
      <c r="A1142" s="389" t="s">
        <v>603</v>
      </c>
      <c r="B1142" s="390"/>
      <c r="C1142" s="386"/>
      <c r="D1142" s="390"/>
      <c r="E1142" s="390"/>
      <c r="F1142" s="386">
        <v>92.010099999999994</v>
      </c>
      <c r="G1142" s="391">
        <v>95.396199999999993</v>
      </c>
      <c r="H1142" s="391">
        <v>95.401499999999999</v>
      </c>
      <c r="I1142" s="391">
        <v>93.778300000000002</v>
      </c>
      <c r="J1142" s="391">
        <v>93.590599999999995</v>
      </c>
      <c r="K1142" s="391">
        <v>93.270099999999999</v>
      </c>
      <c r="L1142" s="391">
        <v>93.993899999999996</v>
      </c>
      <c r="M1142" s="391">
        <v>93.419799999999995</v>
      </c>
      <c r="N1142" s="391">
        <v>89.554299999999998</v>
      </c>
      <c r="O1142" s="386">
        <v>90.6327</v>
      </c>
      <c r="P1142" s="386" t="s">
        <v>35</v>
      </c>
    </row>
    <row r="1143" spans="1:16" ht="15" x14ac:dyDescent="0.25">
      <c r="A1143" s="389" t="s">
        <v>595</v>
      </c>
      <c r="B1143" s="390"/>
      <c r="C1143" s="386"/>
      <c r="D1143" s="390"/>
      <c r="E1143" s="390"/>
      <c r="F1143" s="386">
        <v>92.251599999999996</v>
      </c>
      <c r="G1143" s="391">
        <v>95.877099999999999</v>
      </c>
      <c r="H1143" s="391">
        <v>95.826499999999996</v>
      </c>
      <c r="I1143" s="391">
        <v>94.215500000000006</v>
      </c>
      <c r="J1143" s="391">
        <v>94.104200000000006</v>
      </c>
      <c r="K1143" s="391">
        <v>93.922799999999995</v>
      </c>
      <c r="L1143" s="391">
        <v>94.387200000000007</v>
      </c>
      <c r="M1143" s="391">
        <v>93.639300000000006</v>
      </c>
      <c r="N1143" s="391">
        <v>89.642399999999995</v>
      </c>
      <c r="O1143" s="386">
        <v>90.607799999999997</v>
      </c>
      <c r="P1143" s="386" t="s">
        <v>35</v>
      </c>
    </row>
    <row r="1144" spans="1:16" ht="15" x14ac:dyDescent="0.25">
      <c r="A1144" s="389" t="s">
        <v>593</v>
      </c>
      <c r="B1144" s="390"/>
      <c r="C1144" s="386"/>
      <c r="D1144" s="390"/>
      <c r="E1144" s="390"/>
      <c r="F1144" s="386">
        <v>87.899000000000001</v>
      </c>
      <c r="G1144" s="391">
        <v>87.191299999999998</v>
      </c>
      <c r="H1144" s="391">
        <v>88.61</v>
      </c>
      <c r="I1144" s="391">
        <v>86.630099999999999</v>
      </c>
      <c r="J1144" s="391">
        <v>85.338499999999996</v>
      </c>
      <c r="K1144" s="391">
        <v>82.846800000000002</v>
      </c>
      <c r="L1144" s="391">
        <v>87.405299999999997</v>
      </c>
      <c r="M1144" s="391">
        <v>88.468999999999994</v>
      </c>
      <c r="N1144" s="391">
        <v>88.351200000000006</v>
      </c>
      <c r="O1144" s="386">
        <v>90.965299999999999</v>
      </c>
      <c r="P1144" s="386" t="s">
        <v>35</v>
      </c>
    </row>
    <row r="1145" spans="1:16" ht="15" x14ac:dyDescent="0.25">
      <c r="A1145" s="389" t="s">
        <v>604</v>
      </c>
      <c r="B1145" s="390"/>
      <c r="C1145" s="386"/>
      <c r="D1145" s="390"/>
      <c r="E1145" s="390"/>
      <c r="F1145" s="386">
        <v>92.367099999999994</v>
      </c>
      <c r="G1145" s="391">
        <v>88.632300000000001</v>
      </c>
      <c r="H1145" s="391">
        <v>90.5702</v>
      </c>
      <c r="I1145" s="391">
        <v>87.706100000000006</v>
      </c>
      <c r="J1145" s="391">
        <v>87.486699999999999</v>
      </c>
      <c r="K1145" s="391">
        <v>88.910300000000007</v>
      </c>
      <c r="L1145" s="391">
        <v>86.672700000000006</v>
      </c>
      <c r="M1145" s="391">
        <v>87.766300000000001</v>
      </c>
      <c r="N1145" s="391">
        <v>78.893299999999996</v>
      </c>
      <c r="O1145" s="386">
        <v>87.600099999999998</v>
      </c>
      <c r="P1145" s="386" t="s">
        <v>35</v>
      </c>
    </row>
    <row r="1146" spans="1:16" ht="15" x14ac:dyDescent="0.25">
      <c r="A1146" s="389" t="s">
        <v>600</v>
      </c>
      <c r="B1146" s="390"/>
      <c r="C1146" s="386"/>
      <c r="D1146" s="390"/>
      <c r="E1146" s="390"/>
      <c r="F1146" s="386">
        <v>92.927800000000005</v>
      </c>
      <c r="G1146" s="391">
        <v>89.159899999999993</v>
      </c>
      <c r="H1146" s="391">
        <v>90.936499999999995</v>
      </c>
      <c r="I1146" s="391">
        <v>88.178899999999999</v>
      </c>
      <c r="J1146" s="391">
        <v>88.238699999999994</v>
      </c>
      <c r="K1146" s="391">
        <v>89.538899999999998</v>
      </c>
      <c r="L1146" s="391">
        <v>87.224699999999999</v>
      </c>
      <c r="M1146" s="391">
        <v>88.524900000000002</v>
      </c>
      <c r="N1146" s="391">
        <v>79.582300000000004</v>
      </c>
      <c r="O1146" s="386">
        <v>88.047600000000003</v>
      </c>
      <c r="P1146" s="386" t="s">
        <v>35</v>
      </c>
    </row>
    <row r="1147" spans="1:16" ht="15" x14ac:dyDescent="0.25">
      <c r="A1147" s="389" t="s">
        <v>589</v>
      </c>
      <c r="B1147" s="390"/>
      <c r="C1147" s="386"/>
      <c r="D1147" s="390"/>
      <c r="E1147" s="390"/>
      <c r="F1147" s="386">
        <v>80.680499999999995</v>
      </c>
      <c r="G1147" s="391">
        <v>77.720699999999994</v>
      </c>
      <c r="H1147" s="391">
        <v>83.044799999999995</v>
      </c>
      <c r="I1147" s="391">
        <v>78.260199999999998</v>
      </c>
      <c r="J1147" s="391">
        <v>72.042699999999996</v>
      </c>
      <c r="K1147" s="391">
        <v>75.933199999999999</v>
      </c>
      <c r="L1147" s="391">
        <v>75.233999999999995</v>
      </c>
      <c r="M1147" s="391">
        <v>71.791499999999999</v>
      </c>
      <c r="N1147" s="391">
        <v>64.830799999999996</v>
      </c>
      <c r="O1147" s="386">
        <v>77.282200000000003</v>
      </c>
      <c r="P1147" s="386" t="s">
        <v>35</v>
      </c>
    </row>
    <row r="1148" spans="1:16" ht="15" x14ac:dyDescent="0.25">
      <c r="A1148" s="389" t="s">
        <v>606</v>
      </c>
      <c r="B1148" s="390"/>
      <c r="C1148" s="386"/>
      <c r="D1148" s="390"/>
      <c r="E1148" s="390"/>
      <c r="F1148" s="386">
        <v>87.0535</v>
      </c>
      <c r="G1148" s="391">
        <v>83.826899999999995</v>
      </c>
      <c r="H1148" s="391">
        <v>84.634299999999996</v>
      </c>
      <c r="I1148" s="391">
        <v>83.9268</v>
      </c>
      <c r="J1148" s="391">
        <v>82.586200000000005</v>
      </c>
      <c r="K1148" s="391">
        <v>84.116799999999998</v>
      </c>
      <c r="L1148" s="391">
        <v>81.528800000000004</v>
      </c>
      <c r="M1148" s="391">
        <v>80.445899999999995</v>
      </c>
      <c r="N1148" s="391">
        <v>76.628900000000002</v>
      </c>
      <c r="O1148" s="386">
        <v>80.498900000000006</v>
      </c>
      <c r="P1148" s="386" t="s">
        <v>35</v>
      </c>
    </row>
    <row r="1149" spans="1:16" ht="15" x14ac:dyDescent="0.25">
      <c r="A1149" s="389" t="s">
        <v>596</v>
      </c>
      <c r="B1149" s="390"/>
      <c r="C1149" s="386"/>
      <c r="D1149" s="390"/>
      <c r="E1149" s="390"/>
      <c r="F1149" s="386">
        <v>87.242199999999997</v>
      </c>
      <c r="G1149" s="391">
        <v>83.849000000000004</v>
      </c>
      <c r="H1149" s="391">
        <v>84.560900000000004</v>
      </c>
      <c r="I1149" s="391">
        <v>84.081999999999994</v>
      </c>
      <c r="J1149" s="391">
        <v>82.808099999999996</v>
      </c>
      <c r="K1149" s="391">
        <v>84.309799999999996</v>
      </c>
      <c r="L1149" s="391">
        <v>81.754999999999995</v>
      </c>
      <c r="M1149" s="391">
        <v>80.569999999999993</v>
      </c>
      <c r="N1149" s="391">
        <v>76.727800000000002</v>
      </c>
      <c r="O1149" s="386">
        <v>80.584800000000001</v>
      </c>
      <c r="P1149" s="386" t="s">
        <v>35</v>
      </c>
    </row>
    <row r="1150" spans="1:16" ht="15" x14ac:dyDescent="0.25">
      <c r="A1150" s="389" t="s">
        <v>594</v>
      </c>
      <c r="B1150" s="390"/>
      <c r="C1150" s="386"/>
      <c r="D1150" s="390"/>
      <c r="E1150" s="390"/>
      <c r="F1150" s="386">
        <v>81.874899999999997</v>
      </c>
      <c r="G1150" s="391">
        <v>83.229500000000002</v>
      </c>
      <c r="H1150" s="391">
        <v>86.627200000000002</v>
      </c>
      <c r="I1150" s="391">
        <v>79.647199999999998</v>
      </c>
      <c r="J1150" s="391">
        <v>76.374200000000002</v>
      </c>
      <c r="K1150" s="391">
        <v>78.729500000000002</v>
      </c>
      <c r="L1150" s="391">
        <v>75.002600000000001</v>
      </c>
      <c r="M1150" s="391">
        <v>76.844700000000003</v>
      </c>
      <c r="N1150" s="391">
        <v>73.717100000000002</v>
      </c>
      <c r="O1150" s="386">
        <v>78.230900000000005</v>
      </c>
      <c r="P1150" s="386" t="s">
        <v>35</v>
      </c>
    </row>
    <row r="1151" spans="1:16" ht="15" x14ac:dyDescent="0.25">
      <c r="A1151" s="389" t="s">
        <v>602</v>
      </c>
      <c r="B1151" s="390"/>
      <c r="C1151" s="386"/>
      <c r="D1151" s="390"/>
      <c r="E1151" s="390"/>
      <c r="F1151" s="386">
        <v>88.578900000000004</v>
      </c>
      <c r="G1151" s="391">
        <v>85.058999999999997</v>
      </c>
      <c r="H1151" s="391">
        <v>85.950100000000006</v>
      </c>
      <c r="I1151" s="391">
        <v>82.562600000000003</v>
      </c>
      <c r="J1151" s="391">
        <v>83.549599999999998</v>
      </c>
      <c r="K1151" s="391">
        <v>82.845699999999994</v>
      </c>
      <c r="L1151" s="391">
        <v>81.908000000000001</v>
      </c>
      <c r="M1151" s="391">
        <v>80.901899999999998</v>
      </c>
      <c r="N1151" s="391">
        <v>74.691599999999994</v>
      </c>
      <c r="O1151" s="386">
        <v>79.255799999999994</v>
      </c>
      <c r="P1151" s="386" t="s">
        <v>35</v>
      </c>
    </row>
    <row r="1152" spans="1:16" ht="15" x14ac:dyDescent="0.25">
      <c r="A1152" s="389" t="s">
        <v>591</v>
      </c>
      <c r="B1152" s="390"/>
      <c r="C1152" s="386"/>
      <c r="D1152" s="390"/>
      <c r="E1152" s="390"/>
      <c r="F1152" s="386">
        <v>88.927300000000002</v>
      </c>
      <c r="G1152" s="391">
        <v>85.362200000000001</v>
      </c>
      <c r="H1152" s="391">
        <v>85.933099999999996</v>
      </c>
      <c r="I1152" s="391">
        <v>82.725700000000003</v>
      </c>
      <c r="J1152" s="391">
        <v>83.694699999999997</v>
      </c>
      <c r="K1152" s="391">
        <v>83.037899999999993</v>
      </c>
      <c r="L1152" s="391">
        <v>82.078500000000005</v>
      </c>
      <c r="M1152" s="391">
        <v>81.033600000000007</v>
      </c>
      <c r="N1152" s="391">
        <v>74.807100000000005</v>
      </c>
      <c r="O1152" s="386">
        <v>79.419600000000003</v>
      </c>
      <c r="P1152" s="386" t="s">
        <v>35</v>
      </c>
    </row>
    <row r="1153" spans="1:16" ht="15" x14ac:dyDescent="0.25">
      <c r="A1153" s="389" t="s">
        <v>590</v>
      </c>
      <c r="B1153" s="390"/>
      <c r="C1153" s="386"/>
      <c r="D1153" s="390"/>
      <c r="E1153" s="390"/>
      <c r="F1153" s="386">
        <v>80.163300000000007</v>
      </c>
      <c r="G1153" s="391">
        <v>77.684399999999997</v>
      </c>
      <c r="H1153" s="391">
        <v>86.361699999999999</v>
      </c>
      <c r="I1153" s="391">
        <v>78.596800000000002</v>
      </c>
      <c r="J1153" s="391">
        <v>80.012299999999996</v>
      </c>
      <c r="K1153" s="391">
        <v>78.073899999999995</v>
      </c>
      <c r="L1153" s="391">
        <v>77.593400000000003</v>
      </c>
      <c r="M1153" s="391">
        <v>77.4589</v>
      </c>
      <c r="N1153" s="391">
        <v>71.652799999999999</v>
      </c>
      <c r="O1153" s="386">
        <v>75.496099999999998</v>
      </c>
      <c r="P1153" s="386" t="s">
        <v>35</v>
      </c>
    </row>
    <row r="1154" spans="1:16" ht="15" x14ac:dyDescent="0.25">
      <c r="A1154" s="389" t="s">
        <v>605</v>
      </c>
      <c r="B1154" s="390"/>
      <c r="C1154" s="386"/>
      <c r="D1154" s="390"/>
      <c r="E1154" s="390"/>
      <c r="F1154" s="386">
        <v>91.492500000000007</v>
      </c>
      <c r="G1154" s="391">
        <v>85.025300000000001</v>
      </c>
      <c r="H1154" s="391">
        <v>85.264700000000005</v>
      </c>
      <c r="I1154" s="391">
        <v>89.3</v>
      </c>
      <c r="J1154" s="391">
        <v>86.291600000000003</v>
      </c>
      <c r="K1154" s="391">
        <v>87.452600000000004</v>
      </c>
      <c r="L1154" s="391">
        <v>86.288700000000006</v>
      </c>
      <c r="M1154" s="391">
        <v>85.792100000000005</v>
      </c>
      <c r="N1154" s="391">
        <v>82.843699999999998</v>
      </c>
      <c r="O1154" s="386">
        <v>87.936099999999996</v>
      </c>
      <c r="P1154" s="386" t="s">
        <v>35</v>
      </c>
    </row>
    <row r="1155" spans="1:16" ht="15" x14ac:dyDescent="0.25">
      <c r="A1155" s="389" t="s">
        <v>592</v>
      </c>
      <c r="B1155" s="390"/>
      <c r="C1155" s="386"/>
      <c r="D1155" s="390"/>
      <c r="E1155" s="390"/>
      <c r="F1155" s="386">
        <v>91.525899999999993</v>
      </c>
      <c r="G1155" s="391">
        <v>85.0899</v>
      </c>
      <c r="H1155" s="391">
        <v>85.382199999999997</v>
      </c>
      <c r="I1155" s="391">
        <v>89.457099999999997</v>
      </c>
      <c r="J1155" s="391">
        <v>86.437100000000001</v>
      </c>
      <c r="K1155" s="391">
        <v>87.617999999999995</v>
      </c>
      <c r="L1155" s="391">
        <v>86.4</v>
      </c>
      <c r="M1155" s="391">
        <v>85.916200000000003</v>
      </c>
      <c r="N1155" s="391">
        <v>82.897999999999996</v>
      </c>
      <c r="O1155" s="386">
        <v>87.970500000000001</v>
      </c>
      <c r="P1155" s="386" t="s">
        <v>35</v>
      </c>
    </row>
    <row r="1156" spans="1:16" ht="15" x14ac:dyDescent="0.25">
      <c r="A1156" s="389" t="s">
        <v>599</v>
      </c>
      <c r="B1156" s="390"/>
      <c r="C1156" s="386"/>
      <c r="D1156" s="390"/>
      <c r="E1156" s="390"/>
      <c r="F1156" s="386">
        <v>88.036299999999997</v>
      </c>
      <c r="G1156" s="391">
        <v>79.716800000000006</v>
      </c>
      <c r="H1156" s="391">
        <v>75.543400000000005</v>
      </c>
      <c r="I1156" s="391">
        <v>76.518500000000003</v>
      </c>
      <c r="J1156" s="391">
        <v>74.522400000000005</v>
      </c>
      <c r="K1156" s="391">
        <v>73.790899999999993</v>
      </c>
      <c r="L1156" s="391">
        <v>77.135199999999998</v>
      </c>
      <c r="M1156" s="391">
        <v>75.584900000000005</v>
      </c>
      <c r="N1156" s="391">
        <v>76.583600000000004</v>
      </c>
      <c r="O1156" s="386">
        <v>84.0428</v>
      </c>
      <c r="P1156" s="386" t="s">
        <v>35</v>
      </c>
    </row>
    <row r="1157" spans="1:16" ht="15" x14ac:dyDescent="0.25">
      <c r="A1157" s="389" t="s">
        <v>1800</v>
      </c>
      <c r="B1157" s="390"/>
      <c r="C1157" s="386"/>
      <c r="D1157" s="390"/>
      <c r="E1157" s="390"/>
      <c r="F1157" s="386">
        <v>23.3477</v>
      </c>
      <c r="G1157" s="391">
        <v>26.682200000000002</v>
      </c>
      <c r="H1157" s="391">
        <v>32.105699999999999</v>
      </c>
      <c r="I1157" s="391">
        <v>21.158300000000001</v>
      </c>
      <c r="J1157" s="391">
        <v>26.523199999999999</v>
      </c>
      <c r="K1157" s="391">
        <v>25.030799999999999</v>
      </c>
      <c r="L1157" s="391">
        <v>16.439800000000002</v>
      </c>
      <c r="M1157" s="391">
        <v>23.430099999999999</v>
      </c>
      <c r="N1157" s="391">
        <v>34.8568</v>
      </c>
      <c r="O1157" s="386">
        <v>33.009900000000002</v>
      </c>
      <c r="P1157" s="386" t="s">
        <v>57</v>
      </c>
    </row>
    <row r="1158" spans="1:16" ht="15" x14ac:dyDescent="0.25">
      <c r="A1158" s="389" t="s">
        <v>1801</v>
      </c>
      <c r="B1158" s="390"/>
      <c r="C1158" s="386"/>
      <c r="D1158" s="390"/>
      <c r="E1158" s="390"/>
      <c r="F1158" s="386">
        <v>27.356200000000001</v>
      </c>
      <c r="G1158" s="391">
        <v>42.107199999999999</v>
      </c>
      <c r="H1158" s="391">
        <v>42.466500000000003</v>
      </c>
      <c r="I1158" s="391">
        <v>17.430499999999999</v>
      </c>
      <c r="J1158" s="391">
        <v>40.120199999999997</v>
      </c>
      <c r="K1158" s="391">
        <v>39.810899999999997</v>
      </c>
      <c r="L1158" s="391">
        <v>29.1509</v>
      </c>
      <c r="M1158" s="391">
        <v>36.9131</v>
      </c>
      <c r="N1158" s="391">
        <v>51.418900000000001</v>
      </c>
      <c r="O1158" s="386">
        <v>41.551900000000003</v>
      </c>
      <c r="P1158" s="386" t="s">
        <v>57</v>
      </c>
    </row>
    <row r="1159" spans="1:16" ht="15" x14ac:dyDescent="0.25">
      <c r="A1159" s="389" t="s">
        <v>1802</v>
      </c>
      <c r="B1159" s="390"/>
      <c r="C1159" s="386"/>
      <c r="D1159" s="390"/>
      <c r="E1159" s="390"/>
      <c r="F1159" s="386">
        <v>20.422799999999999</v>
      </c>
      <c r="G1159" s="391">
        <v>18.072099999999999</v>
      </c>
      <c r="H1159" s="391">
        <v>25.970300000000002</v>
      </c>
      <c r="I1159" s="391">
        <v>23.0749</v>
      </c>
      <c r="J1159" s="391">
        <v>19.604700000000001</v>
      </c>
      <c r="K1159" s="391">
        <v>17.764299999999999</v>
      </c>
      <c r="L1159" s="391">
        <v>10.3987</v>
      </c>
      <c r="M1159" s="391">
        <v>15.5837</v>
      </c>
      <c r="N1159" s="391">
        <v>19.858599999999999</v>
      </c>
      <c r="O1159" s="386">
        <v>27.6555</v>
      </c>
      <c r="P1159" s="386" t="s">
        <v>57</v>
      </c>
    </row>
    <row r="1160" spans="1:16" ht="15" x14ac:dyDescent="0.25">
      <c r="A1160" s="389" t="s">
        <v>1803</v>
      </c>
      <c r="B1160" s="390"/>
      <c r="C1160" s="386"/>
      <c r="D1160" s="390"/>
      <c r="E1160" s="390"/>
      <c r="F1160" s="386">
        <v>34.336100000000002</v>
      </c>
      <c r="G1160" s="391">
        <v>52.955599999999997</v>
      </c>
      <c r="H1160" s="391">
        <v>55.902900000000002</v>
      </c>
      <c r="I1160" s="391">
        <v>64.901799999999994</v>
      </c>
      <c r="J1160" s="391">
        <v>56.7485</v>
      </c>
      <c r="K1160" s="391">
        <v>59.700800000000001</v>
      </c>
      <c r="L1160" s="391">
        <v>56.1753</v>
      </c>
      <c r="M1160" s="391">
        <v>68.763199999999998</v>
      </c>
      <c r="N1160" s="391">
        <v>51.0914</v>
      </c>
      <c r="O1160" s="386">
        <v>63.932699999999997</v>
      </c>
      <c r="P1160" s="386" t="s">
        <v>57</v>
      </c>
    </row>
    <row r="1161" spans="1:16" ht="15" x14ac:dyDescent="0.25">
      <c r="A1161" s="389" t="s">
        <v>1804</v>
      </c>
      <c r="B1161" s="390"/>
      <c r="C1161" s="386"/>
      <c r="D1161" s="390"/>
      <c r="E1161" s="390"/>
      <c r="F1161" s="386">
        <v>11.0367</v>
      </c>
      <c r="G1161" s="391">
        <v>22.993099999999998</v>
      </c>
      <c r="H1161" s="391">
        <v>34.689599999999999</v>
      </c>
      <c r="I1161" s="391">
        <v>33.3964</v>
      </c>
      <c r="J1161" s="391">
        <v>11.793100000000001</v>
      </c>
      <c r="K1161" s="391">
        <v>11.008699999999999</v>
      </c>
      <c r="L1161" s="391">
        <v>23.255600000000001</v>
      </c>
      <c r="M1161" s="391">
        <v>23.881599999999999</v>
      </c>
      <c r="N1161" s="391">
        <v>18.619</v>
      </c>
      <c r="O1161" s="386">
        <v>23.381699999999999</v>
      </c>
      <c r="P1161" s="386" t="s">
        <v>57</v>
      </c>
    </row>
    <row r="1162" spans="1:16" ht="15" x14ac:dyDescent="0.25">
      <c r="A1162" s="389" t="s">
        <v>1805</v>
      </c>
      <c r="B1162" s="390"/>
      <c r="C1162" s="386"/>
      <c r="D1162" s="390"/>
      <c r="E1162" s="390"/>
      <c r="F1162" s="386">
        <v>11.0367</v>
      </c>
      <c r="G1162" s="391">
        <v>22.993099999999998</v>
      </c>
      <c r="H1162" s="391">
        <v>34.689599999999999</v>
      </c>
      <c r="I1162" s="391">
        <v>33.3964</v>
      </c>
      <c r="J1162" s="391">
        <v>11.793100000000001</v>
      </c>
      <c r="K1162" s="391">
        <v>11.008699999999999</v>
      </c>
      <c r="L1162" s="391">
        <v>23.255600000000001</v>
      </c>
      <c r="M1162" s="391">
        <v>23.881599999999999</v>
      </c>
      <c r="N1162" s="391">
        <v>18.619</v>
      </c>
      <c r="O1162" s="386">
        <v>23.381699999999999</v>
      </c>
      <c r="P1162" s="386" t="s">
        <v>57</v>
      </c>
    </row>
    <row r="1163" spans="1:16" ht="15" x14ac:dyDescent="0.25">
      <c r="A1163" s="389" t="s">
        <v>1806</v>
      </c>
      <c r="B1163" s="390"/>
      <c r="C1163" s="386"/>
      <c r="D1163" s="390"/>
      <c r="E1163" s="390"/>
      <c r="F1163" s="386"/>
      <c r="G1163" s="391">
        <v>99.070999999999998</v>
      </c>
      <c r="H1163" s="391">
        <v>99.334500000000006</v>
      </c>
      <c r="I1163" s="391">
        <v>98.722399999999993</v>
      </c>
      <c r="J1163" s="391">
        <v>99.424400000000006</v>
      </c>
      <c r="K1163" s="391">
        <v>99.289500000000004</v>
      </c>
      <c r="L1163" s="391">
        <v>98.611099999999993</v>
      </c>
      <c r="M1163" s="391">
        <v>98.922600000000003</v>
      </c>
      <c r="N1163" s="391">
        <v>96.138599999999997</v>
      </c>
      <c r="O1163" s="386">
        <v>98.5959</v>
      </c>
      <c r="P1163" s="386" t="s">
        <v>57</v>
      </c>
    </row>
    <row r="1164" spans="1:16" ht="15" x14ac:dyDescent="0.25">
      <c r="A1164" s="389" t="s">
        <v>1807</v>
      </c>
      <c r="B1164" s="390"/>
      <c r="C1164" s="386"/>
      <c r="D1164" s="390"/>
      <c r="E1164" s="390"/>
      <c r="F1164" s="386"/>
      <c r="G1164" s="391">
        <v>99.070999999999998</v>
      </c>
      <c r="H1164" s="391">
        <v>99.334500000000006</v>
      </c>
      <c r="I1164" s="391">
        <v>98.722399999999993</v>
      </c>
      <c r="J1164" s="391">
        <v>99.424400000000006</v>
      </c>
      <c r="K1164" s="391">
        <v>99.289500000000004</v>
      </c>
      <c r="L1164" s="391">
        <v>98.611099999999993</v>
      </c>
      <c r="M1164" s="391">
        <v>98.922600000000003</v>
      </c>
      <c r="N1164" s="391">
        <v>96.138599999999997</v>
      </c>
      <c r="O1164" s="386">
        <v>98.5959</v>
      </c>
      <c r="P1164" s="386" t="s">
        <v>57</v>
      </c>
    </row>
    <row r="1165" spans="1:16" ht="15" x14ac:dyDescent="0.25">
      <c r="A1165" s="389" t="s">
        <v>1808</v>
      </c>
      <c r="B1165" s="390"/>
      <c r="C1165" s="386"/>
      <c r="D1165" s="390"/>
      <c r="E1165" s="390"/>
      <c r="F1165" s="386">
        <v>32.614100000000001</v>
      </c>
      <c r="G1165" s="391">
        <v>47.365000000000002</v>
      </c>
      <c r="H1165" s="391">
        <v>72.637299999999996</v>
      </c>
      <c r="I1165" s="391">
        <v>58.7958</v>
      </c>
      <c r="J1165" s="391">
        <v>54.331200000000003</v>
      </c>
      <c r="K1165" s="391">
        <v>49.603999999999999</v>
      </c>
      <c r="L1165" s="391">
        <v>67.499399999999994</v>
      </c>
      <c r="M1165" s="391">
        <v>86.7012</v>
      </c>
      <c r="N1165" s="391">
        <v>81.3</v>
      </c>
      <c r="O1165" s="386">
        <v>71.602999999999994</v>
      </c>
      <c r="P1165" s="386" t="s">
        <v>57</v>
      </c>
    </row>
    <row r="1166" spans="1:16" ht="15" x14ac:dyDescent="0.25">
      <c r="A1166" s="389" t="s">
        <v>1809</v>
      </c>
      <c r="B1166" s="390"/>
      <c r="C1166" s="386"/>
      <c r="D1166" s="390"/>
      <c r="E1166" s="390"/>
      <c r="F1166" s="386">
        <v>32.614100000000001</v>
      </c>
      <c r="G1166" s="391">
        <v>47.365000000000002</v>
      </c>
      <c r="H1166" s="391">
        <v>72.637299999999996</v>
      </c>
      <c r="I1166" s="391">
        <v>58.7958</v>
      </c>
      <c r="J1166" s="391">
        <v>54.331200000000003</v>
      </c>
      <c r="K1166" s="391">
        <v>49.603999999999999</v>
      </c>
      <c r="L1166" s="391">
        <v>67.499399999999994</v>
      </c>
      <c r="M1166" s="391">
        <v>86.7012</v>
      </c>
      <c r="N1166" s="391">
        <v>81.3</v>
      </c>
      <c r="O1166" s="386">
        <v>71.602999999999994</v>
      </c>
      <c r="P1166" s="386" t="s">
        <v>57</v>
      </c>
    </row>
    <row r="1167" spans="1:16" ht="15" x14ac:dyDescent="0.25">
      <c r="A1167" s="389" t="s">
        <v>1810</v>
      </c>
      <c r="B1167" s="390"/>
      <c r="C1167" s="386"/>
      <c r="D1167" s="390"/>
      <c r="E1167" s="390"/>
      <c r="F1167" s="386">
        <v>32.911700000000003</v>
      </c>
      <c r="G1167" s="391">
        <v>53.212699999999998</v>
      </c>
      <c r="H1167" s="391">
        <v>55.745899999999999</v>
      </c>
      <c r="I1167" s="391">
        <v>65.298299999999998</v>
      </c>
      <c r="J1167" s="391">
        <v>57.033200000000001</v>
      </c>
      <c r="K1167" s="391">
        <v>60.434800000000003</v>
      </c>
      <c r="L1167" s="391">
        <v>56.8247</v>
      </c>
      <c r="M1167" s="391">
        <v>69.396699999999996</v>
      </c>
      <c r="N1167" s="391">
        <v>51.366900000000001</v>
      </c>
      <c r="O1167" s="386">
        <v>64.359499999999997</v>
      </c>
      <c r="P1167" s="386" t="s">
        <v>57</v>
      </c>
    </row>
    <row r="1168" spans="1:16" ht="15" x14ac:dyDescent="0.25">
      <c r="A1168" s="389" t="s">
        <v>1811</v>
      </c>
      <c r="B1168" s="390"/>
      <c r="C1168" s="386"/>
      <c r="D1168" s="390"/>
      <c r="E1168" s="390"/>
      <c r="F1168" s="386">
        <v>47.178899999999999</v>
      </c>
      <c r="G1168" s="391">
        <v>42.836300000000001</v>
      </c>
      <c r="H1168" s="391">
        <v>61.881799999999998</v>
      </c>
      <c r="I1168" s="391">
        <v>47.620899999999999</v>
      </c>
      <c r="J1168" s="391">
        <v>44.411900000000003</v>
      </c>
      <c r="K1168" s="391">
        <v>28.2332</v>
      </c>
      <c r="L1168" s="391">
        <v>26.9145</v>
      </c>
      <c r="M1168" s="391">
        <v>42.254199999999997</v>
      </c>
      <c r="N1168" s="391">
        <v>39.6599</v>
      </c>
      <c r="O1168" s="386">
        <v>45.266300000000001</v>
      </c>
      <c r="P1168" s="386" t="s">
        <v>57</v>
      </c>
    </row>
    <row r="1169" spans="1:16" ht="15" x14ac:dyDescent="0.25">
      <c r="A1169" s="389" t="s">
        <v>1812</v>
      </c>
      <c r="B1169" s="390"/>
      <c r="C1169" s="386"/>
      <c r="D1169" s="390"/>
      <c r="E1169" s="390"/>
      <c r="F1169" s="386">
        <v>85.595299999999995</v>
      </c>
      <c r="G1169" s="391">
        <v>83.849299999999999</v>
      </c>
      <c r="H1169" s="391">
        <v>89.174599999999998</v>
      </c>
      <c r="I1169" s="391">
        <v>84.039000000000001</v>
      </c>
      <c r="J1169" s="391">
        <v>84.941100000000006</v>
      </c>
      <c r="K1169" s="391">
        <v>85.713200000000001</v>
      </c>
      <c r="L1169" s="391">
        <v>88.850999999999999</v>
      </c>
      <c r="M1169" s="391">
        <v>91.029300000000006</v>
      </c>
      <c r="N1169" s="391">
        <v>83.883899999999997</v>
      </c>
      <c r="O1169" s="386">
        <v>92.2303</v>
      </c>
      <c r="P1169" s="386" t="s">
        <v>57</v>
      </c>
    </row>
    <row r="1170" spans="1:16" ht="15" x14ac:dyDescent="0.25">
      <c r="A1170" s="389" t="s">
        <v>1813</v>
      </c>
      <c r="B1170" s="390"/>
      <c r="C1170" s="386"/>
      <c r="D1170" s="390"/>
      <c r="E1170" s="390"/>
      <c r="F1170" s="386">
        <v>83.999799999999993</v>
      </c>
      <c r="G1170" s="391">
        <v>86.070899999999995</v>
      </c>
      <c r="H1170" s="391">
        <v>93.004999999999995</v>
      </c>
      <c r="I1170" s="391">
        <v>86.761600000000001</v>
      </c>
      <c r="J1170" s="391">
        <v>88.283799999999999</v>
      </c>
      <c r="K1170" s="391">
        <v>89.898499999999999</v>
      </c>
      <c r="L1170" s="391">
        <v>92.98</v>
      </c>
      <c r="M1170" s="391">
        <v>94.792500000000004</v>
      </c>
      <c r="N1170" s="391">
        <v>89.339699999999993</v>
      </c>
      <c r="O1170" s="386">
        <v>94.088399999999993</v>
      </c>
      <c r="P1170" s="386" t="s">
        <v>57</v>
      </c>
    </row>
    <row r="1171" spans="1:16" ht="15" x14ac:dyDescent="0.25">
      <c r="A1171" s="389" t="s">
        <v>1814</v>
      </c>
      <c r="B1171" s="390"/>
      <c r="C1171" s="386"/>
      <c r="D1171" s="390"/>
      <c r="E1171" s="390"/>
      <c r="F1171" s="386">
        <v>92.337999999999994</v>
      </c>
      <c r="G1171" s="391">
        <v>76.059399999999997</v>
      </c>
      <c r="H1171" s="391">
        <v>75.704999999999998</v>
      </c>
      <c r="I1171" s="391">
        <v>74.658199999999994</v>
      </c>
      <c r="J1171" s="391">
        <v>73.641599999999997</v>
      </c>
      <c r="K1171" s="391">
        <v>71.274000000000001</v>
      </c>
      <c r="L1171" s="391">
        <v>73.368499999999997</v>
      </c>
      <c r="M1171" s="391">
        <v>77.260499999999993</v>
      </c>
      <c r="N1171" s="391">
        <v>64.954400000000007</v>
      </c>
      <c r="O1171" s="386">
        <v>85.242500000000007</v>
      </c>
      <c r="P1171" s="386" t="s">
        <v>57</v>
      </c>
    </row>
    <row r="1172" spans="1:16" ht="15" x14ac:dyDescent="0.25">
      <c r="A1172" s="389" t="s">
        <v>1815</v>
      </c>
      <c r="B1172" s="390"/>
      <c r="C1172" s="386"/>
      <c r="D1172" s="390"/>
      <c r="E1172" s="390"/>
      <c r="F1172" s="386">
        <v>97.294799999999995</v>
      </c>
      <c r="G1172" s="391">
        <v>96.967200000000005</v>
      </c>
      <c r="H1172" s="391">
        <v>97.868499999999997</v>
      </c>
      <c r="I1172" s="391">
        <v>96.007900000000006</v>
      </c>
      <c r="J1172" s="391">
        <v>97.870900000000006</v>
      </c>
      <c r="K1172" s="391">
        <v>97.552199999999999</v>
      </c>
      <c r="L1172" s="391">
        <v>98.311599999999999</v>
      </c>
      <c r="M1172" s="391">
        <v>96.763300000000001</v>
      </c>
      <c r="N1172" s="391">
        <v>94.391199999999998</v>
      </c>
      <c r="O1172" s="386">
        <v>96.785600000000002</v>
      </c>
      <c r="P1172" s="386" t="s">
        <v>57</v>
      </c>
    </row>
    <row r="1173" spans="1:16" ht="15" x14ac:dyDescent="0.25">
      <c r="A1173" s="389" t="s">
        <v>1816</v>
      </c>
      <c r="B1173" s="390"/>
      <c r="C1173" s="386"/>
      <c r="D1173" s="390"/>
      <c r="E1173" s="390"/>
      <c r="F1173" s="386">
        <v>97.349400000000003</v>
      </c>
      <c r="G1173" s="391">
        <v>97.109700000000004</v>
      </c>
      <c r="H1173" s="391">
        <v>97.999899999999997</v>
      </c>
      <c r="I1173" s="391">
        <v>96.168000000000006</v>
      </c>
      <c r="J1173" s="391">
        <v>98.094800000000006</v>
      </c>
      <c r="K1173" s="391">
        <v>97.782200000000003</v>
      </c>
      <c r="L1173" s="391">
        <v>98.535399999999996</v>
      </c>
      <c r="M1173" s="391">
        <v>96.807500000000005</v>
      </c>
      <c r="N1173" s="391">
        <v>94.558499999999995</v>
      </c>
      <c r="O1173" s="386">
        <v>96.855699999999999</v>
      </c>
      <c r="P1173" s="386" t="s">
        <v>57</v>
      </c>
    </row>
    <row r="1174" spans="1:16" ht="15" x14ac:dyDescent="0.25">
      <c r="A1174" s="389" t="s">
        <v>1817</v>
      </c>
      <c r="B1174" s="390"/>
      <c r="C1174" s="386"/>
      <c r="D1174" s="390"/>
      <c r="E1174" s="390"/>
      <c r="F1174" s="386">
        <v>95.789599999999993</v>
      </c>
      <c r="G1174" s="391">
        <v>93.820499999999996</v>
      </c>
      <c r="H1174" s="391">
        <v>95.002200000000002</v>
      </c>
      <c r="I1174" s="391">
        <v>92.562700000000007</v>
      </c>
      <c r="J1174" s="391">
        <v>93.190399999999997</v>
      </c>
      <c r="K1174" s="391">
        <v>92.657300000000006</v>
      </c>
      <c r="L1174" s="391">
        <v>93.406800000000004</v>
      </c>
      <c r="M1174" s="391">
        <v>95.804900000000004</v>
      </c>
      <c r="N1174" s="391">
        <v>90.682699999999997</v>
      </c>
      <c r="O1174" s="386">
        <v>95.2286</v>
      </c>
      <c r="P1174" s="386" t="s">
        <v>57</v>
      </c>
    </row>
    <row r="1175" spans="1:16" ht="15" x14ac:dyDescent="0.25">
      <c r="A1175" s="389" t="s">
        <v>1818</v>
      </c>
      <c r="B1175" s="390"/>
      <c r="C1175" s="386"/>
      <c r="D1175" s="390"/>
      <c r="E1175" s="390"/>
      <c r="F1175" s="386">
        <v>92.097700000000003</v>
      </c>
      <c r="G1175" s="391">
        <v>87.480599999999995</v>
      </c>
      <c r="H1175" s="391">
        <v>89.334599999999995</v>
      </c>
      <c r="I1175" s="391">
        <v>89.340199999999996</v>
      </c>
      <c r="J1175" s="391">
        <v>89.186499999999995</v>
      </c>
      <c r="K1175" s="391">
        <v>89.436800000000005</v>
      </c>
      <c r="L1175" s="391">
        <v>89.886899999999997</v>
      </c>
      <c r="M1175" s="391">
        <v>91.069900000000004</v>
      </c>
      <c r="N1175" s="391">
        <v>86.732600000000005</v>
      </c>
      <c r="O1175" s="386">
        <v>90.277699999999996</v>
      </c>
      <c r="P1175" s="386" t="s">
        <v>57</v>
      </c>
    </row>
    <row r="1176" spans="1:16" ht="15" x14ac:dyDescent="0.25">
      <c r="A1176" s="389" t="s">
        <v>1819</v>
      </c>
      <c r="B1176" s="390"/>
      <c r="C1176" s="386"/>
      <c r="D1176" s="390"/>
      <c r="E1176" s="390"/>
      <c r="F1176" s="386">
        <v>92.26</v>
      </c>
      <c r="G1176" s="391">
        <v>87.719899999999996</v>
      </c>
      <c r="H1176" s="391">
        <v>89.559200000000004</v>
      </c>
      <c r="I1176" s="391">
        <v>89.723799999999997</v>
      </c>
      <c r="J1176" s="391">
        <v>89.574700000000007</v>
      </c>
      <c r="K1176" s="391">
        <v>89.960300000000004</v>
      </c>
      <c r="L1176" s="391">
        <v>90.374600000000001</v>
      </c>
      <c r="M1176" s="391">
        <v>91.432900000000004</v>
      </c>
      <c r="N1176" s="391">
        <v>87.192899999999995</v>
      </c>
      <c r="O1176" s="386">
        <v>90.456500000000005</v>
      </c>
      <c r="P1176" s="386" t="s">
        <v>57</v>
      </c>
    </row>
    <row r="1177" spans="1:16" ht="15" x14ac:dyDescent="0.25">
      <c r="A1177" s="389" t="s">
        <v>1820</v>
      </c>
      <c r="B1177" s="390"/>
      <c r="C1177" s="386"/>
      <c r="D1177" s="390"/>
      <c r="E1177" s="390"/>
      <c r="F1177" s="386">
        <v>88.956100000000006</v>
      </c>
      <c r="G1177" s="391">
        <v>82.895399999999995</v>
      </c>
      <c r="H1177" s="391">
        <v>85.070499999999996</v>
      </c>
      <c r="I1177" s="391">
        <v>82.170599999999993</v>
      </c>
      <c r="J1177" s="391">
        <v>82.102599999999995</v>
      </c>
      <c r="K1177" s="391">
        <v>79.753500000000003</v>
      </c>
      <c r="L1177" s="391">
        <v>80.566900000000004</v>
      </c>
      <c r="M1177" s="391">
        <v>84.25</v>
      </c>
      <c r="N1177" s="391">
        <v>78.024000000000001</v>
      </c>
      <c r="O1177" s="386">
        <v>86.808499999999995</v>
      </c>
      <c r="P1177" s="386" t="s">
        <v>57</v>
      </c>
    </row>
    <row r="1178" spans="1:16" ht="15" x14ac:dyDescent="0.25">
      <c r="A1178" s="389" t="s">
        <v>1821</v>
      </c>
      <c r="B1178" s="390"/>
      <c r="C1178" s="386"/>
      <c r="D1178" s="390"/>
      <c r="E1178" s="390"/>
      <c r="F1178" s="386">
        <v>12.018599999999999</v>
      </c>
      <c r="G1178" s="391">
        <v>7.1386000000000003</v>
      </c>
      <c r="H1178" s="391">
        <v>23.4358</v>
      </c>
      <c r="I1178" s="391">
        <v>20.339099999999998</v>
      </c>
      <c r="J1178" s="391">
        <v>7.3315999999999999</v>
      </c>
      <c r="K1178" s="391">
        <v>1.1915</v>
      </c>
      <c r="L1178" s="391">
        <v>9.2482000000000006</v>
      </c>
      <c r="M1178" s="391">
        <v>5.7423999999999999</v>
      </c>
      <c r="N1178" s="391">
        <v>8.2741000000000007</v>
      </c>
      <c r="O1178" s="386">
        <v>7.7241999999999997</v>
      </c>
      <c r="P1178" s="386" t="s">
        <v>57</v>
      </c>
    </row>
    <row r="1179" spans="1:16" ht="15" x14ac:dyDescent="0.25">
      <c r="A1179" s="389" t="s">
        <v>1822</v>
      </c>
      <c r="B1179" s="390"/>
      <c r="C1179" s="386"/>
      <c r="D1179" s="390"/>
      <c r="E1179" s="390"/>
      <c r="F1179" s="386">
        <v>19.365100000000002</v>
      </c>
      <c r="G1179" s="391">
        <v>14.4712</v>
      </c>
      <c r="H1179" s="391">
        <v>29.6526</v>
      </c>
      <c r="I1179" s="391">
        <v>33.016100000000002</v>
      </c>
      <c r="J1179" s="391">
        <v>12.585000000000001</v>
      </c>
      <c r="K1179" s="391">
        <v>1.8680000000000001</v>
      </c>
      <c r="L1179" s="391">
        <v>16.161200000000001</v>
      </c>
      <c r="M1179" s="391">
        <v>10.5739</v>
      </c>
      <c r="N1179" s="391">
        <v>14.6717</v>
      </c>
      <c r="O1179" s="386">
        <v>12.6623</v>
      </c>
      <c r="P1179" s="386" t="s">
        <v>57</v>
      </c>
    </row>
    <row r="1180" spans="1:16" ht="15" x14ac:dyDescent="0.25">
      <c r="A1180" s="389" t="s">
        <v>1823</v>
      </c>
      <c r="B1180" s="390"/>
      <c r="C1180" s="386"/>
      <c r="D1180" s="390"/>
      <c r="E1180" s="390"/>
      <c r="F1180" s="386">
        <v>6.4931999999999999</v>
      </c>
      <c r="G1180" s="391">
        <v>2.6606999999999998</v>
      </c>
      <c r="H1180" s="391">
        <v>19.809899999999999</v>
      </c>
      <c r="I1180" s="391">
        <v>11.1279</v>
      </c>
      <c r="J1180" s="391">
        <v>3.9257</v>
      </c>
      <c r="K1180" s="391">
        <v>0.70409999999999995</v>
      </c>
      <c r="L1180" s="391">
        <v>4.1351000000000004</v>
      </c>
      <c r="M1180" s="391">
        <v>2.4889000000000001</v>
      </c>
      <c r="N1180" s="391">
        <v>2.4799000000000002</v>
      </c>
      <c r="O1180" s="386">
        <v>3.1916000000000002</v>
      </c>
      <c r="P1180" s="386" t="s">
        <v>57</v>
      </c>
    </row>
    <row r="1181" spans="1:16" ht="15" x14ac:dyDescent="0.25">
      <c r="A1181" s="389" t="s">
        <v>1824</v>
      </c>
      <c r="B1181" s="390"/>
      <c r="C1181" s="386"/>
      <c r="D1181" s="390"/>
      <c r="E1181" s="390"/>
      <c r="F1181" s="386">
        <v>42.258299999999998</v>
      </c>
      <c r="G1181" s="391">
        <v>36.087000000000003</v>
      </c>
      <c r="H1181" s="391">
        <v>40.040700000000001</v>
      </c>
      <c r="I1181" s="391">
        <v>35.8459</v>
      </c>
      <c r="J1181" s="391">
        <v>30.71</v>
      </c>
      <c r="K1181" s="391">
        <v>37.499499999999998</v>
      </c>
      <c r="L1181" s="391">
        <v>48.390799999999999</v>
      </c>
      <c r="M1181" s="391">
        <v>41.446599999999997</v>
      </c>
      <c r="N1181" s="391">
        <v>27.000299999999999</v>
      </c>
      <c r="O1181" s="386">
        <v>39.226799999999997</v>
      </c>
      <c r="P1181" s="386" t="s">
        <v>57</v>
      </c>
    </row>
    <row r="1182" spans="1:16" ht="15" x14ac:dyDescent="0.25">
      <c r="A1182" s="389" t="s">
        <v>1825</v>
      </c>
      <c r="B1182" s="390"/>
      <c r="C1182" s="386"/>
      <c r="D1182" s="390"/>
      <c r="E1182" s="390"/>
      <c r="F1182" s="386">
        <v>16.233699999999999</v>
      </c>
      <c r="G1182" s="391">
        <v>8.0038999999999998</v>
      </c>
      <c r="H1182" s="391">
        <v>15.785299999999999</v>
      </c>
      <c r="I1182" s="391">
        <v>25.799199999999999</v>
      </c>
      <c r="J1182" s="391">
        <v>14.7979</v>
      </c>
      <c r="K1182" s="391">
        <v>21.997499999999999</v>
      </c>
      <c r="L1182" s="391">
        <v>35.828899999999997</v>
      </c>
      <c r="M1182" s="391">
        <v>33.849600000000002</v>
      </c>
      <c r="N1182" s="391">
        <v>24.283300000000001</v>
      </c>
      <c r="O1182" s="386">
        <v>21.4147</v>
      </c>
      <c r="P1182" s="386" t="s">
        <v>57</v>
      </c>
    </row>
    <row r="1183" spans="1:16" ht="15" x14ac:dyDescent="0.25">
      <c r="A1183" s="389" t="s">
        <v>1826</v>
      </c>
      <c r="B1183" s="390"/>
      <c r="C1183" s="386"/>
      <c r="D1183" s="390"/>
      <c r="E1183" s="390"/>
      <c r="F1183" s="386">
        <v>16.233699999999999</v>
      </c>
      <c r="G1183" s="391">
        <v>8.0038999999999998</v>
      </c>
      <c r="H1183" s="391">
        <v>15.785299999999999</v>
      </c>
      <c r="I1183" s="391">
        <v>25.799199999999999</v>
      </c>
      <c r="J1183" s="391">
        <v>14.7979</v>
      </c>
      <c r="K1183" s="391">
        <v>21.997499999999999</v>
      </c>
      <c r="L1183" s="391">
        <v>35.828899999999997</v>
      </c>
      <c r="M1183" s="391">
        <v>33.849600000000002</v>
      </c>
      <c r="N1183" s="391">
        <v>24.283300000000001</v>
      </c>
      <c r="O1183" s="386">
        <v>21.4147</v>
      </c>
      <c r="P1183" s="386" t="s">
        <v>57</v>
      </c>
    </row>
    <row r="1184" spans="1:16" ht="15" x14ac:dyDescent="0.25">
      <c r="A1184" s="389" t="s">
        <v>1827</v>
      </c>
      <c r="B1184" s="390"/>
      <c r="C1184" s="386"/>
      <c r="D1184" s="390"/>
      <c r="E1184" s="390"/>
      <c r="F1184" s="386">
        <v>100</v>
      </c>
      <c r="G1184" s="391">
        <v>87.659499999999994</v>
      </c>
      <c r="H1184" s="391">
        <v>88.494500000000002</v>
      </c>
      <c r="I1184" s="391">
        <v>85.953199999999995</v>
      </c>
      <c r="J1184" s="391">
        <v>79.970699999999994</v>
      </c>
      <c r="K1184" s="391">
        <v>94.835099999999997</v>
      </c>
      <c r="L1184" s="391">
        <v>95.376199999999997</v>
      </c>
      <c r="M1184" s="391">
        <v>88.970600000000005</v>
      </c>
      <c r="N1184" s="391">
        <v>73.878699999999995</v>
      </c>
      <c r="O1184" s="386">
        <v>76.292699999999996</v>
      </c>
      <c r="P1184" s="386" t="s">
        <v>57</v>
      </c>
    </row>
    <row r="1185" spans="1:16" ht="15" x14ac:dyDescent="0.25">
      <c r="A1185" s="389" t="s">
        <v>1828</v>
      </c>
      <c r="B1185" s="390"/>
      <c r="C1185" s="386"/>
      <c r="D1185" s="390"/>
      <c r="E1185" s="390"/>
      <c r="F1185" s="386">
        <v>100</v>
      </c>
      <c r="G1185" s="391">
        <v>87.659499999999994</v>
      </c>
      <c r="H1185" s="391">
        <v>88.494500000000002</v>
      </c>
      <c r="I1185" s="391">
        <v>85.953199999999995</v>
      </c>
      <c r="J1185" s="391">
        <v>79.994699999999995</v>
      </c>
      <c r="K1185" s="391">
        <v>94.982900000000001</v>
      </c>
      <c r="L1185" s="391">
        <v>95.483599999999996</v>
      </c>
      <c r="M1185" s="391">
        <v>89.017200000000003</v>
      </c>
      <c r="N1185" s="391">
        <v>74.356499999999997</v>
      </c>
      <c r="O1185" s="386">
        <v>76.4529</v>
      </c>
      <c r="P1185" s="386" t="s">
        <v>57</v>
      </c>
    </row>
    <row r="1186" spans="1:16" ht="15" x14ac:dyDescent="0.25">
      <c r="A1186" s="389" t="s">
        <v>1829</v>
      </c>
      <c r="B1186" s="390"/>
      <c r="C1186" s="386"/>
      <c r="D1186" s="390"/>
      <c r="E1186" s="390"/>
      <c r="F1186" s="386"/>
      <c r="G1186" s="391"/>
      <c r="H1186" s="391"/>
      <c r="I1186" s="391"/>
      <c r="J1186" s="391">
        <v>75.523499999999999</v>
      </c>
      <c r="K1186" s="391">
        <v>71.653700000000001</v>
      </c>
      <c r="L1186" s="391">
        <v>79.267499999999998</v>
      </c>
      <c r="M1186" s="391">
        <v>82.101600000000005</v>
      </c>
      <c r="N1186" s="391">
        <v>3.7039</v>
      </c>
      <c r="O1186" s="386">
        <v>52.2834</v>
      </c>
      <c r="P1186" s="386" t="s">
        <v>57</v>
      </c>
    </row>
    <row r="1187" spans="1:16" ht="15" x14ac:dyDescent="0.25">
      <c r="A1187" s="389" t="s">
        <v>1830</v>
      </c>
      <c r="B1187" s="390"/>
      <c r="C1187" s="386"/>
      <c r="D1187" s="390"/>
      <c r="E1187" s="390"/>
      <c r="F1187" s="386">
        <v>89.277799999999999</v>
      </c>
      <c r="G1187" s="391">
        <v>83.921700000000001</v>
      </c>
      <c r="H1187" s="391">
        <v>96.424300000000002</v>
      </c>
      <c r="I1187" s="391">
        <v>97.544399999999996</v>
      </c>
      <c r="J1187" s="391">
        <v>81.849800000000002</v>
      </c>
      <c r="K1187" s="391">
        <v>92.249499999999998</v>
      </c>
      <c r="L1187" s="391">
        <v>98.651899999999998</v>
      </c>
      <c r="M1187" s="391">
        <v>84.303700000000006</v>
      </c>
      <c r="N1187" s="391">
        <v>69.287400000000005</v>
      </c>
      <c r="O1187" s="386">
        <v>75.726900000000001</v>
      </c>
      <c r="P1187" s="386" t="s">
        <v>57</v>
      </c>
    </row>
    <row r="1188" spans="1:16" ht="15" x14ac:dyDescent="0.25">
      <c r="A1188" s="389" t="s">
        <v>1831</v>
      </c>
      <c r="B1188" s="390"/>
      <c r="C1188" s="386"/>
      <c r="D1188" s="390"/>
      <c r="E1188" s="390"/>
      <c r="F1188" s="386">
        <v>89.277799999999999</v>
      </c>
      <c r="G1188" s="391">
        <v>83.921700000000001</v>
      </c>
      <c r="H1188" s="391">
        <v>96.424300000000002</v>
      </c>
      <c r="I1188" s="391">
        <v>97.544399999999996</v>
      </c>
      <c r="J1188" s="391">
        <v>82.099100000000007</v>
      </c>
      <c r="K1188" s="391">
        <v>92.384399999999999</v>
      </c>
      <c r="L1188" s="391">
        <v>98.723100000000002</v>
      </c>
      <c r="M1188" s="391">
        <v>84.431899999999999</v>
      </c>
      <c r="N1188" s="391">
        <v>69.405299999999997</v>
      </c>
      <c r="O1188" s="386">
        <v>75.869799999999998</v>
      </c>
      <c r="P1188" s="386" t="s">
        <v>57</v>
      </c>
    </row>
    <row r="1189" spans="1:16" ht="15" x14ac:dyDescent="0.25">
      <c r="A1189" s="389" t="s">
        <v>1832</v>
      </c>
      <c r="B1189" s="390"/>
      <c r="C1189" s="386"/>
      <c r="D1189" s="390"/>
      <c r="E1189" s="390"/>
      <c r="F1189" s="386"/>
      <c r="G1189" s="391"/>
      <c r="H1189" s="391"/>
      <c r="I1189" s="391"/>
      <c r="J1189" s="391">
        <v>6.8768000000000002</v>
      </c>
      <c r="K1189" s="391">
        <v>45.630400000000002</v>
      </c>
      <c r="L1189" s="391">
        <v>75</v>
      </c>
      <c r="M1189" s="391">
        <v>31.876799999999999</v>
      </c>
      <c r="N1189" s="391">
        <v>25</v>
      </c>
      <c r="O1189" s="386">
        <v>25</v>
      </c>
      <c r="P1189" s="386" t="s">
        <v>57</v>
      </c>
    </row>
    <row r="1190" spans="1:16" ht="15" x14ac:dyDescent="0.25">
      <c r="A1190" s="389" t="s">
        <v>1833</v>
      </c>
      <c r="B1190" s="390"/>
      <c r="C1190" s="386"/>
      <c r="D1190" s="390"/>
      <c r="E1190" s="390"/>
      <c r="F1190" s="386">
        <v>44.039900000000003</v>
      </c>
      <c r="G1190" s="391">
        <v>36.594700000000003</v>
      </c>
      <c r="H1190" s="391">
        <v>40.376600000000003</v>
      </c>
      <c r="I1190" s="391">
        <v>36.369100000000003</v>
      </c>
      <c r="J1190" s="391">
        <v>30.927099999999999</v>
      </c>
      <c r="K1190" s="391">
        <v>37.744900000000001</v>
      </c>
      <c r="L1190" s="391">
        <v>48.748800000000003</v>
      </c>
      <c r="M1190" s="391">
        <v>41.639899999999997</v>
      </c>
      <c r="N1190" s="391">
        <v>27.228400000000001</v>
      </c>
      <c r="O1190" s="386">
        <v>39.500100000000003</v>
      </c>
      <c r="P1190" s="386" t="s">
        <v>57</v>
      </c>
    </row>
    <row r="1191" spans="1:16" ht="15" x14ac:dyDescent="0.25">
      <c r="A1191" s="389" t="s">
        <v>1834</v>
      </c>
      <c r="B1191" s="390"/>
      <c r="C1191" s="386"/>
      <c r="D1191" s="390"/>
      <c r="E1191" s="390"/>
      <c r="F1191" s="386">
        <v>20.380199999999999</v>
      </c>
      <c r="G1191" s="391">
        <v>18.6782</v>
      </c>
      <c r="H1191" s="391">
        <v>29.536000000000001</v>
      </c>
      <c r="I1191" s="391">
        <v>19.469799999999999</v>
      </c>
      <c r="J1191" s="391">
        <v>25.657800000000002</v>
      </c>
      <c r="K1191" s="391">
        <v>31.715499999999999</v>
      </c>
      <c r="L1191" s="391">
        <v>39.910699999999999</v>
      </c>
      <c r="M1191" s="391">
        <v>36.764400000000002</v>
      </c>
      <c r="N1191" s="391">
        <v>21.853999999999999</v>
      </c>
      <c r="O1191" s="386">
        <v>33.180100000000003</v>
      </c>
      <c r="P1191" s="386" t="s">
        <v>57</v>
      </c>
    </row>
    <row r="1192" spans="1:16" ht="15" x14ac:dyDescent="0.25">
      <c r="A1192" s="389" t="s">
        <v>1835</v>
      </c>
      <c r="B1192" s="390"/>
      <c r="C1192" s="386"/>
      <c r="D1192" s="390"/>
      <c r="E1192" s="390"/>
      <c r="F1192" s="386">
        <v>65.366299999999995</v>
      </c>
      <c r="G1192" s="391">
        <v>61.103700000000003</v>
      </c>
      <c r="H1192" s="391">
        <v>65.083399999999997</v>
      </c>
      <c r="I1192" s="391">
        <v>74.840500000000006</v>
      </c>
      <c r="J1192" s="391">
        <v>66.790800000000004</v>
      </c>
      <c r="K1192" s="391">
        <v>69.425399999999996</v>
      </c>
      <c r="L1192" s="391">
        <v>81.069000000000003</v>
      </c>
      <c r="M1192" s="391">
        <v>77.169600000000003</v>
      </c>
      <c r="N1192" s="391">
        <v>62.913400000000003</v>
      </c>
      <c r="O1192" s="386">
        <v>66.243700000000004</v>
      </c>
      <c r="P1192" s="386" t="s">
        <v>57</v>
      </c>
    </row>
    <row r="1193" spans="1:16" ht="15" x14ac:dyDescent="0.25">
      <c r="A1193" s="389" t="s">
        <v>1836</v>
      </c>
      <c r="B1193" s="390"/>
      <c r="C1193" s="386"/>
      <c r="D1193" s="390"/>
      <c r="E1193" s="390"/>
      <c r="F1193" s="386">
        <v>66.975700000000003</v>
      </c>
      <c r="G1193" s="391">
        <v>64.019599999999997</v>
      </c>
      <c r="H1193" s="391">
        <v>65.237899999999996</v>
      </c>
      <c r="I1193" s="391">
        <v>76.648600000000002</v>
      </c>
      <c r="J1193" s="391">
        <v>68.316199999999995</v>
      </c>
      <c r="K1193" s="391">
        <v>73.939899999999994</v>
      </c>
      <c r="L1193" s="391">
        <v>84.496700000000004</v>
      </c>
      <c r="M1193" s="391">
        <v>79.651799999999994</v>
      </c>
      <c r="N1193" s="391">
        <v>64.375500000000002</v>
      </c>
      <c r="O1193" s="386">
        <v>66.691000000000003</v>
      </c>
      <c r="P1193" s="386" t="s">
        <v>57</v>
      </c>
    </row>
    <row r="1194" spans="1:16" ht="15" x14ac:dyDescent="0.25">
      <c r="A1194" s="389" t="s">
        <v>1837</v>
      </c>
      <c r="B1194" s="390"/>
      <c r="C1194" s="386"/>
      <c r="D1194" s="390"/>
      <c r="E1194" s="390"/>
      <c r="F1194" s="386">
        <v>51.731499999999997</v>
      </c>
      <c r="G1194" s="391">
        <v>39.802999999999997</v>
      </c>
      <c r="H1194" s="391">
        <v>64.011499999999998</v>
      </c>
      <c r="I1194" s="391">
        <v>60.617600000000003</v>
      </c>
      <c r="J1194" s="391">
        <v>57.897799999999997</v>
      </c>
      <c r="K1194" s="391">
        <v>45.350900000000003</v>
      </c>
      <c r="L1194" s="391">
        <v>45.277200000000001</v>
      </c>
      <c r="M1194" s="391">
        <v>46.609499999999997</v>
      </c>
      <c r="N1194" s="391">
        <v>42.3979</v>
      </c>
      <c r="O1194" s="386">
        <v>60.372399999999999</v>
      </c>
      <c r="P1194" s="386" t="s">
        <v>57</v>
      </c>
    </row>
    <row r="1195" spans="1:16" ht="15" x14ac:dyDescent="0.25">
      <c r="A1195" s="389" t="s">
        <v>1838</v>
      </c>
      <c r="B1195" s="390"/>
      <c r="C1195" s="386"/>
      <c r="D1195" s="390"/>
      <c r="E1195" s="390"/>
      <c r="F1195" s="386">
        <v>91.1023</v>
      </c>
      <c r="G1195" s="391">
        <v>92.825900000000004</v>
      </c>
      <c r="H1195" s="391">
        <v>91.059899999999999</v>
      </c>
      <c r="I1195" s="391">
        <v>92.734700000000004</v>
      </c>
      <c r="J1195" s="391">
        <v>92.075599999999994</v>
      </c>
      <c r="K1195" s="391">
        <v>92.989000000000004</v>
      </c>
      <c r="L1195" s="391">
        <v>96.558499999999995</v>
      </c>
      <c r="M1195" s="391">
        <v>92.3827</v>
      </c>
      <c r="N1195" s="391">
        <v>84.462000000000003</v>
      </c>
      <c r="O1195" s="386">
        <v>84.760300000000001</v>
      </c>
      <c r="P1195" s="386" t="s">
        <v>57</v>
      </c>
    </row>
    <row r="1196" spans="1:16" ht="15" x14ac:dyDescent="0.25">
      <c r="A1196" s="389" t="s">
        <v>1839</v>
      </c>
      <c r="B1196" s="390"/>
      <c r="C1196" s="386"/>
      <c r="D1196" s="390"/>
      <c r="E1196" s="390"/>
      <c r="F1196" s="386">
        <v>91.223699999999994</v>
      </c>
      <c r="G1196" s="391">
        <v>93.141199999999998</v>
      </c>
      <c r="H1196" s="391">
        <v>90.912000000000006</v>
      </c>
      <c r="I1196" s="391">
        <v>92.864500000000007</v>
      </c>
      <c r="J1196" s="391">
        <v>91.786000000000001</v>
      </c>
      <c r="K1196" s="391">
        <v>93.028000000000006</v>
      </c>
      <c r="L1196" s="391">
        <v>96.921400000000006</v>
      </c>
      <c r="M1196" s="391">
        <v>92.334999999999994</v>
      </c>
      <c r="N1196" s="391">
        <v>84.740899999999996</v>
      </c>
      <c r="O1196" s="386">
        <v>84.129000000000005</v>
      </c>
      <c r="P1196" s="386" t="s">
        <v>57</v>
      </c>
    </row>
    <row r="1197" spans="1:16" ht="15" x14ac:dyDescent="0.25">
      <c r="A1197" s="389" t="s">
        <v>1840</v>
      </c>
      <c r="B1197" s="390"/>
      <c r="C1197" s="386"/>
      <c r="D1197" s="390"/>
      <c r="E1197" s="390"/>
      <c r="F1197" s="386">
        <v>88.985100000000003</v>
      </c>
      <c r="G1197" s="391">
        <v>87.667699999999996</v>
      </c>
      <c r="H1197" s="391">
        <v>93.031899999999993</v>
      </c>
      <c r="I1197" s="391">
        <v>91.027699999999996</v>
      </c>
      <c r="J1197" s="391">
        <v>95.319100000000006</v>
      </c>
      <c r="K1197" s="391">
        <v>92.587199999999996</v>
      </c>
      <c r="L1197" s="391">
        <v>92.930400000000006</v>
      </c>
      <c r="M1197" s="391">
        <v>92.876400000000004</v>
      </c>
      <c r="N1197" s="391">
        <v>81.653599999999997</v>
      </c>
      <c r="O1197" s="386">
        <v>91.198099999999997</v>
      </c>
      <c r="P1197" s="386" t="s">
        <v>57</v>
      </c>
    </row>
    <row r="1198" spans="1:16" ht="15" x14ac:dyDescent="0.25">
      <c r="A1198" s="389" t="s">
        <v>1841</v>
      </c>
      <c r="B1198" s="390"/>
      <c r="C1198" s="386"/>
      <c r="D1198" s="390"/>
      <c r="E1198" s="390"/>
      <c r="F1198" s="386">
        <v>99.22</v>
      </c>
      <c r="G1198" s="391">
        <v>99.361999999999995</v>
      </c>
      <c r="H1198" s="391">
        <v>99.2684</v>
      </c>
      <c r="I1198" s="391">
        <v>99.9559</v>
      </c>
      <c r="J1198" s="391">
        <v>96.485500000000002</v>
      </c>
      <c r="K1198" s="391">
        <v>99.369500000000002</v>
      </c>
      <c r="L1198" s="391">
        <v>99.335300000000004</v>
      </c>
      <c r="M1198" s="391">
        <v>99.063100000000006</v>
      </c>
      <c r="N1198" s="391">
        <v>94.121499999999997</v>
      </c>
      <c r="O1198" s="386">
        <v>97.893100000000004</v>
      </c>
      <c r="P1198" s="386" t="s">
        <v>57</v>
      </c>
    </row>
    <row r="1199" spans="1:16" ht="15" x14ac:dyDescent="0.25">
      <c r="A1199" s="389" t="s">
        <v>1842</v>
      </c>
      <c r="B1199" s="390"/>
      <c r="C1199" s="386"/>
      <c r="D1199" s="390"/>
      <c r="E1199" s="390"/>
      <c r="F1199" s="386">
        <v>99.207899999999995</v>
      </c>
      <c r="G1199" s="391">
        <v>99.359099999999998</v>
      </c>
      <c r="H1199" s="391">
        <v>99.260599999999997</v>
      </c>
      <c r="I1199" s="391">
        <v>99.965900000000005</v>
      </c>
      <c r="J1199" s="391">
        <v>96.477599999999995</v>
      </c>
      <c r="K1199" s="391">
        <v>99.375399999999999</v>
      </c>
      <c r="L1199" s="391">
        <v>99.348600000000005</v>
      </c>
      <c r="M1199" s="391">
        <v>99.083399999999997</v>
      </c>
      <c r="N1199" s="391">
        <v>94.109499999999997</v>
      </c>
      <c r="O1199" s="386">
        <v>97.885400000000004</v>
      </c>
      <c r="P1199" s="386" t="s">
        <v>57</v>
      </c>
    </row>
    <row r="1200" spans="1:16" ht="15" x14ac:dyDescent="0.25">
      <c r="A1200" s="389" t="s">
        <v>1843</v>
      </c>
      <c r="B1200" s="390"/>
      <c r="C1200" s="386"/>
      <c r="D1200" s="390"/>
      <c r="E1200" s="390"/>
      <c r="F1200" s="386">
        <v>100</v>
      </c>
      <c r="G1200" s="391">
        <v>99.549300000000002</v>
      </c>
      <c r="H1200" s="391">
        <v>99.919499999999999</v>
      </c>
      <c r="I1200" s="391">
        <v>98.9268</v>
      </c>
      <c r="J1200" s="391">
        <v>97.385900000000007</v>
      </c>
      <c r="K1200" s="391">
        <v>98.521299999999997</v>
      </c>
      <c r="L1200" s="391">
        <v>96.802999999999997</v>
      </c>
      <c r="M1200" s="391">
        <v>94.610900000000001</v>
      </c>
      <c r="N1200" s="391">
        <v>96.741799999999998</v>
      </c>
      <c r="O1200" s="386">
        <v>99.515299999999996</v>
      </c>
      <c r="P1200" s="386" t="s">
        <v>57</v>
      </c>
    </row>
    <row r="1201" spans="1:16" ht="15" x14ac:dyDescent="0.25">
      <c r="A1201" s="389" t="s">
        <v>1844</v>
      </c>
      <c r="B1201" s="390"/>
      <c r="C1201" s="386"/>
      <c r="D1201" s="390"/>
      <c r="E1201" s="390"/>
      <c r="F1201" s="386">
        <v>88.787300000000002</v>
      </c>
      <c r="G1201" s="391">
        <v>86.962900000000005</v>
      </c>
      <c r="H1201" s="391">
        <v>86.576700000000002</v>
      </c>
      <c r="I1201" s="391">
        <v>88.926000000000002</v>
      </c>
      <c r="J1201" s="391">
        <v>86.966700000000003</v>
      </c>
      <c r="K1201" s="391">
        <v>89.951999999999998</v>
      </c>
      <c r="L1201" s="391">
        <v>93.654399999999995</v>
      </c>
      <c r="M1201" s="391">
        <v>91.353200000000001</v>
      </c>
      <c r="N1201" s="391">
        <v>84.052599999999998</v>
      </c>
      <c r="O1201" s="386">
        <v>86.510599999999997</v>
      </c>
      <c r="P1201" s="386" t="s">
        <v>57</v>
      </c>
    </row>
    <row r="1202" spans="1:16" ht="15" x14ac:dyDescent="0.25">
      <c r="A1202" s="389" t="s">
        <v>1845</v>
      </c>
      <c r="B1202" s="390"/>
      <c r="C1202" s="386"/>
      <c r="D1202" s="390"/>
      <c r="E1202" s="390"/>
      <c r="F1202" s="386">
        <v>89.205600000000004</v>
      </c>
      <c r="G1202" s="391">
        <v>87.409700000000001</v>
      </c>
      <c r="H1202" s="391">
        <v>86.613399999999999</v>
      </c>
      <c r="I1202" s="391">
        <v>89.234399999999994</v>
      </c>
      <c r="J1202" s="391">
        <v>87.037099999999995</v>
      </c>
      <c r="K1202" s="391">
        <v>90.381799999999998</v>
      </c>
      <c r="L1202" s="391">
        <v>94.146500000000003</v>
      </c>
      <c r="M1202" s="391">
        <v>91.710899999999995</v>
      </c>
      <c r="N1202" s="391">
        <v>84.529200000000003</v>
      </c>
      <c r="O1202" s="386">
        <v>86.657600000000002</v>
      </c>
      <c r="P1202" s="386" t="s">
        <v>57</v>
      </c>
    </row>
    <row r="1203" spans="1:16" ht="15" x14ac:dyDescent="0.25">
      <c r="A1203" s="389" t="s">
        <v>1846</v>
      </c>
      <c r="B1203" s="390"/>
      <c r="C1203" s="386"/>
      <c r="D1203" s="390"/>
      <c r="E1203" s="390"/>
      <c r="F1203" s="386">
        <v>80.978099999999998</v>
      </c>
      <c r="G1203" s="391">
        <v>78.466399999999993</v>
      </c>
      <c r="H1203" s="391">
        <v>85.940399999999997</v>
      </c>
      <c r="I1203" s="391">
        <v>83.273099999999999</v>
      </c>
      <c r="J1203" s="391">
        <v>85.8035</v>
      </c>
      <c r="K1203" s="391">
        <v>82.520099999999999</v>
      </c>
      <c r="L1203" s="391">
        <v>83.862399999999994</v>
      </c>
      <c r="M1203" s="391">
        <v>83.516499999999994</v>
      </c>
      <c r="N1203" s="391">
        <v>73.712500000000006</v>
      </c>
      <c r="O1203" s="386">
        <v>83.451300000000003</v>
      </c>
      <c r="P1203" s="386" t="s">
        <v>57</v>
      </c>
    </row>
    <row r="1204" spans="1:16" ht="15" x14ac:dyDescent="0.25">
      <c r="A1204" s="389" t="s">
        <v>1847</v>
      </c>
      <c r="B1204" s="390"/>
      <c r="C1204" s="386"/>
      <c r="D1204" s="390"/>
      <c r="E1204" s="390"/>
      <c r="F1204" s="386">
        <v>19.8323</v>
      </c>
      <c r="G1204" s="391">
        <v>17.197099999999999</v>
      </c>
      <c r="H1204" s="391">
        <v>12.486700000000001</v>
      </c>
      <c r="I1204" s="391">
        <v>12.4015</v>
      </c>
      <c r="J1204" s="391">
        <v>5.7140000000000004</v>
      </c>
      <c r="K1204" s="391">
        <v>6.0955000000000004</v>
      </c>
      <c r="L1204" s="391">
        <v>22.824400000000001</v>
      </c>
      <c r="M1204" s="391">
        <v>32.441699999999997</v>
      </c>
      <c r="N1204" s="391">
        <v>58.621600000000001</v>
      </c>
      <c r="O1204" s="386">
        <v>19.451699999999999</v>
      </c>
      <c r="P1204" s="386" t="s">
        <v>57</v>
      </c>
    </row>
    <row r="1205" spans="1:16" ht="15" x14ac:dyDescent="0.25">
      <c r="A1205" s="389" t="s">
        <v>1848</v>
      </c>
      <c r="B1205" s="390"/>
      <c r="C1205" s="386"/>
      <c r="D1205" s="390"/>
      <c r="E1205" s="390"/>
      <c r="F1205" s="386">
        <v>18.225899999999999</v>
      </c>
      <c r="G1205" s="391">
        <v>27.27</v>
      </c>
      <c r="H1205" s="391">
        <v>14.5252</v>
      </c>
      <c r="I1205" s="391">
        <v>15.8682</v>
      </c>
      <c r="J1205" s="391">
        <v>8.7678999999999991</v>
      </c>
      <c r="K1205" s="391">
        <v>12.6653</v>
      </c>
      <c r="L1205" s="391">
        <v>32.485799999999998</v>
      </c>
      <c r="M1205" s="391">
        <v>16.9039</v>
      </c>
      <c r="N1205" s="391">
        <v>61.861600000000003</v>
      </c>
      <c r="O1205" s="386">
        <v>15.7058</v>
      </c>
      <c r="P1205" s="386" t="s">
        <v>57</v>
      </c>
    </row>
    <row r="1206" spans="1:16" ht="15" x14ac:dyDescent="0.25">
      <c r="A1206" s="389" t="s">
        <v>1849</v>
      </c>
      <c r="B1206" s="390"/>
      <c r="C1206" s="386"/>
      <c r="D1206" s="390"/>
      <c r="E1206" s="390"/>
      <c r="F1206" s="386">
        <v>21.597899999999999</v>
      </c>
      <c r="G1206" s="391">
        <v>10.582599999999999</v>
      </c>
      <c r="H1206" s="391">
        <v>11.172700000000001</v>
      </c>
      <c r="I1206" s="391">
        <v>10.0252</v>
      </c>
      <c r="J1206" s="391">
        <v>3.7530999999999999</v>
      </c>
      <c r="K1206" s="391">
        <v>1.7876000000000001</v>
      </c>
      <c r="L1206" s="391">
        <v>14.8254</v>
      </c>
      <c r="M1206" s="391">
        <v>43.979199999999999</v>
      </c>
      <c r="N1206" s="391">
        <v>56.072699999999998</v>
      </c>
      <c r="O1206" s="386">
        <v>22.314</v>
      </c>
      <c r="P1206" s="386" t="s">
        <v>57</v>
      </c>
    </row>
    <row r="1207" spans="1:16" ht="15" x14ac:dyDescent="0.25">
      <c r="A1207" s="389" t="s">
        <v>1850</v>
      </c>
      <c r="B1207" s="390"/>
      <c r="C1207" s="386"/>
      <c r="D1207" s="390"/>
      <c r="E1207" s="390"/>
      <c r="F1207" s="386">
        <v>31.952400000000001</v>
      </c>
      <c r="G1207" s="391">
        <v>34.738300000000002</v>
      </c>
      <c r="H1207" s="391">
        <v>27.1739</v>
      </c>
      <c r="I1207" s="391">
        <v>33.199199999999998</v>
      </c>
      <c r="J1207" s="391">
        <v>21.186399999999999</v>
      </c>
      <c r="K1207" s="391">
        <v>42.852699999999999</v>
      </c>
      <c r="L1207" s="391">
        <v>49.082000000000001</v>
      </c>
      <c r="M1207" s="391">
        <v>47.671100000000003</v>
      </c>
      <c r="N1207" s="391">
        <v>47.631</v>
      </c>
      <c r="O1207" s="386">
        <v>37.914499999999997</v>
      </c>
      <c r="P1207" s="386" t="s">
        <v>57</v>
      </c>
    </row>
    <row r="1208" spans="1:16" ht="15" x14ac:dyDescent="0.25">
      <c r="A1208" s="389" t="s">
        <v>1851</v>
      </c>
      <c r="B1208" s="390"/>
      <c r="C1208" s="386"/>
      <c r="D1208" s="390"/>
      <c r="E1208" s="390"/>
      <c r="F1208" s="386">
        <v>17.823599999999999</v>
      </c>
      <c r="G1208" s="391">
        <v>19.054600000000001</v>
      </c>
      <c r="H1208" s="391">
        <v>12.955399999999999</v>
      </c>
      <c r="I1208" s="391">
        <v>15.9171</v>
      </c>
      <c r="J1208" s="391">
        <v>10.099500000000001</v>
      </c>
      <c r="K1208" s="391">
        <v>14.050599999999999</v>
      </c>
      <c r="L1208" s="391">
        <v>29.279900000000001</v>
      </c>
      <c r="M1208" s="391">
        <v>35.480800000000002</v>
      </c>
      <c r="N1208" s="391">
        <v>31.446000000000002</v>
      </c>
      <c r="O1208" s="386">
        <v>18.243500000000001</v>
      </c>
      <c r="P1208" s="386" t="s">
        <v>57</v>
      </c>
    </row>
    <row r="1209" spans="1:16" ht="15" x14ac:dyDescent="0.25">
      <c r="A1209" s="389" t="s">
        <v>1852</v>
      </c>
      <c r="B1209" s="390"/>
      <c r="C1209" s="386"/>
      <c r="D1209" s="390"/>
      <c r="E1209" s="390"/>
      <c r="F1209" s="386">
        <v>17.823599999999999</v>
      </c>
      <c r="G1209" s="391">
        <v>19.054600000000001</v>
      </c>
      <c r="H1209" s="391">
        <v>12.955399999999999</v>
      </c>
      <c r="I1209" s="391">
        <v>15.9171</v>
      </c>
      <c r="J1209" s="391">
        <v>10.099500000000001</v>
      </c>
      <c r="K1209" s="391">
        <v>14.050599999999999</v>
      </c>
      <c r="L1209" s="391">
        <v>29.279900000000001</v>
      </c>
      <c r="M1209" s="391">
        <v>35.480800000000002</v>
      </c>
      <c r="N1209" s="391">
        <v>31.446000000000002</v>
      </c>
      <c r="O1209" s="386">
        <v>18.243500000000001</v>
      </c>
      <c r="P1209" s="386" t="s">
        <v>57</v>
      </c>
    </row>
    <row r="1210" spans="1:16" ht="15" x14ac:dyDescent="0.25">
      <c r="A1210" s="389" t="s">
        <v>1853</v>
      </c>
      <c r="B1210" s="390"/>
      <c r="C1210" s="386"/>
      <c r="D1210" s="390"/>
      <c r="E1210" s="390"/>
      <c r="F1210" s="386">
        <v>100</v>
      </c>
      <c r="G1210" s="391">
        <v>85.589100000000002</v>
      </c>
      <c r="H1210" s="391">
        <v>81.862399999999994</v>
      </c>
      <c r="I1210" s="391">
        <v>83.640799999999999</v>
      </c>
      <c r="J1210" s="391">
        <v>78.051699999999997</v>
      </c>
      <c r="K1210" s="391">
        <v>87.6614</v>
      </c>
      <c r="L1210" s="391">
        <v>91.262100000000004</v>
      </c>
      <c r="M1210" s="391">
        <v>90.019000000000005</v>
      </c>
      <c r="N1210" s="391">
        <v>85.138599999999997</v>
      </c>
      <c r="O1210" s="386">
        <v>85.107900000000001</v>
      </c>
      <c r="P1210" s="386" t="s">
        <v>57</v>
      </c>
    </row>
    <row r="1211" spans="1:16" ht="15" x14ac:dyDescent="0.25">
      <c r="A1211" s="389" t="s">
        <v>1854</v>
      </c>
      <c r="B1211" s="390"/>
      <c r="C1211" s="386"/>
      <c r="D1211" s="390"/>
      <c r="E1211" s="390"/>
      <c r="F1211" s="386">
        <v>100</v>
      </c>
      <c r="G1211" s="391">
        <v>85.589100000000002</v>
      </c>
      <c r="H1211" s="391">
        <v>81.862399999999994</v>
      </c>
      <c r="I1211" s="391">
        <v>83.640799999999999</v>
      </c>
      <c r="J1211" s="391">
        <v>78.051699999999997</v>
      </c>
      <c r="K1211" s="391">
        <v>87.6614</v>
      </c>
      <c r="L1211" s="391">
        <v>91.262100000000004</v>
      </c>
      <c r="M1211" s="391">
        <v>90.019000000000005</v>
      </c>
      <c r="N1211" s="391">
        <v>85.138599999999997</v>
      </c>
      <c r="O1211" s="386">
        <v>85.107900000000001</v>
      </c>
      <c r="P1211" s="386" t="s">
        <v>57</v>
      </c>
    </row>
    <row r="1212" spans="1:16" ht="15" x14ac:dyDescent="0.25">
      <c r="A1212" s="389" t="s">
        <v>1855</v>
      </c>
      <c r="B1212" s="390"/>
      <c r="C1212" s="386"/>
      <c r="D1212" s="390"/>
      <c r="E1212" s="390"/>
      <c r="F1212" s="386">
        <v>63.778700000000001</v>
      </c>
      <c r="G1212" s="391">
        <v>70.560199999999995</v>
      </c>
      <c r="H1212" s="391">
        <v>68.290000000000006</v>
      </c>
      <c r="I1212" s="391">
        <v>56.716799999999999</v>
      </c>
      <c r="J1212" s="391">
        <v>61.429099999999998</v>
      </c>
      <c r="K1212" s="391">
        <v>74.8506</v>
      </c>
      <c r="L1212" s="391">
        <v>79.030500000000004</v>
      </c>
      <c r="M1212" s="391">
        <v>80.383499999999998</v>
      </c>
      <c r="N1212" s="391">
        <v>65.105599999999995</v>
      </c>
      <c r="O1212" s="386">
        <v>63.683599999999998</v>
      </c>
      <c r="P1212" s="386" t="s">
        <v>57</v>
      </c>
    </row>
    <row r="1213" spans="1:16" ht="15" x14ac:dyDescent="0.25">
      <c r="A1213" s="389" t="s">
        <v>1856</v>
      </c>
      <c r="B1213" s="390"/>
      <c r="C1213" s="386"/>
      <c r="D1213" s="390"/>
      <c r="E1213" s="390"/>
      <c r="F1213" s="386">
        <v>63.778700000000001</v>
      </c>
      <c r="G1213" s="391">
        <v>70.560199999999995</v>
      </c>
      <c r="H1213" s="391">
        <v>68.290000000000006</v>
      </c>
      <c r="I1213" s="391">
        <v>56.716799999999999</v>
      </c>
      <c r="J1213" s="391">
        <v>61.429099999999998</v>
      </c>
      <c r="K1213" s="391">
        <v>74.8506</v>
      </c>
      <c r="L1213" s="391">
        <v>79.030500000000004</v>
      </c>
      <c r="M1213" s="391">
        <v>80.383499999999998</v>
      </c>
      <c r="N1213" s="391">
        <v>65.105599999999995</v>
      </c>
      <c r="O1213" s="386">
        <v>63.683599999999998</v>
      </c>
      <c r="P1213" s="386" t="s">
        <v>57</v>
      </c>
    </row>
    <row r="1214" spans="1:16" ht="15" x14ac:dyDescent="0.25">
      <c r="A1214" s="389" t="s">
        <v>1857</v>
      </c>
      <c r="B1214" s="390"/>
      <c r="C1214" s="386"/>
      <c r="D1214" s="390"/>
      <c r="E1214" s="390"/>
      <c r="F1214" s="386">
        <v>33.068199999999997</v>
      </c>
      <c r="G1214" s="391">
        <v>35.183100000000003</v>
      </c>
      <c r="H1214" s="391">
        <v>27.542300000000001</v>
      </c>
      <c r="I1214" s="391">
        <v>33.7166</v>
      </c>
      <c r="J1214" s="391">
        <v>21.29</v>
      </c>
      <c r="K1214" s="391">
        <v>43.263300000000001</v>
      </c>
      <c r="L1214" s="391">
        <v>49.316899999999997</v>
      </c>
      <c r="M1214" s="391">
        <v>47.963000000000001</v>
      </c>
      <c r="N1214" s="391">
        <v>47.859699999999997</v>
      </c>
      <c r="O1214" s="386">
        <v>38.220799999999997</v>
      </c>
      <c r="P1214" s="386" t="s">
        <v>57</v>
      </c>
    </row>
    <row r="1215" spans="1:16" ht="15" x14ac:dyDescent="0.25">
      <c r="A1215" s="389" t="s">
        <v>1858</v>
      </c>
      <c r="B1215" s="390"/>
      <c r="C1215" s="386"/>
      <c r="D1215" s="390"/>
      <c r="E1215" s="390"/>
      <c r="F1215" s="386">
        <v>19.792400000000001</v>
      </c>
      <c r="G1215" s="391">
        <v>18.1996</v>
      </c>
      <c r="H1215" s="391">
        <v>13.743600000000001</v>
      </c>
      <c r="I1215" s="391">
        <v>11.3299</v>
      </c>
      <c r="J1215" s="391">
        <v>16.778199999999998</v>
      </c>
      <c r="K1215" s="391">
        <v>25.232199999999999</v>
      </c>
      <c r="L1215" s="391">
        <v>38.8339</v>
      </c>
      <c r="M1215" s="391">
        <v>35.410299999999999</v>
      </c>
      <c r="N1215" s="391">
        <v>37.1066</v>
      </c>
      <c r="O1215" s="386">
        <v>22.982199999999999</v>
      </c>
      <c r="P1215" s="386" t="s">
        <v>57</v>
      </c>
    </row>
    <row r="1216" spans="1:16" ht="15" x14ac:dyDescent="0.25">
      <c r="A1216" s="389" t="s">
        <v>1859</v>
      </c>
      <c r="B1216" s="390"/>
      <c r="C1216" s="386"/>
      <c r="D1216" s="390"/>
      <c r="E1216" s="390"/>
      <c r="F1216" s="386">
        <v>70.787700000000001</v>
      </c>
      <c r="G1216" s="391">
        <v>72.944100000000006</v>
      </c>
      <c r="H1216" s="391">
        <v>66.944599999999994</v>
      </c>
      <c r="I1216" s="391">
        <v>64.313900000000004</v>
      </c>
      <c r="J1216" s="391">
        <v>53.1021</v>
      </c>
      <c r="K1216" s="391">
        <v>71.339399999999998</v>
      </c>
      <c r="L1216" s="391">
        <v>76.445899999999995</v>
      </c>
      <c r="M1216" s="391">
        <v>67.583399999999997</v>
      </c>
      <c r="N1216" s="391">
        <v>68.813999999999993</v>
      </c>
      <c r="O1216" s="386">
        <v>50.940600000000003</v>
      </c>
      <c r="P1216" s="386" t="s">
        <v>57</v>
      </c>
    </row>
    <row r="1217" spans="1:16" ht="15" x14ac:dyDescent="0.25">
      <c r="A1217" s="389" t="s">
        <v>1860</v>
      </c>
      <c r="B1217" s="390"/>
      <c r="C1217" s="386"/>
      <c r="D1217" s="390"/>
      <c r="E1217" s="390"/>
      <c r="F1217" s="386">
        <v>73.253799999999998</v>
      </c>
      <c r="G1217" s="391">
        <v>76.351900000000001</v>
      </c>
      <c r="H1217" s="391">
        <v>70.082999999999998</v>
      </c>
      <c r="I1217" s="391">
        <v>65.937100000000001</v>
      </c>
      <c r="J1217" s="391">
        <v>54.848399999999998</v>
      </c>
      <c r="K1217" s="391">
        <v>72.633399999999995</v>
      </c>
      <c r="L1217" s="391">
        <v>76.882099999999994</v>
      </c>
      <c r="M1217" s="391">
        <v>67.394300000000001</v>
      </c>
      <c r="N1217" s="391">
        <v>69.368799999999993</v>
      </c>
      <c r="O1217" s="386">
        <v>53.079500000000003</v>
      </c>
      <c r="P1217" s="386" t="s">
        <v>57</v>
      </c>
    </row>
    <row r="1218" spans="1:16" ht="15" x14ac:dyDescent="0.25">
      <c r="A1218" s="389" t="s">
        <v>1861</v>
      </c>
      <c r="B1218" s="390"/>
      <c r="C1218" s="386"/>
      <c r="D1218" s="390"/>
      <c r="E1218" s="390"/>
      <c r="F1218" s="386">
        <v>46.101500000000001</v>
      </c>
      <c r="G1218" s="391">
        <v>48.334800000000001</v>
      </c>
      <c r="H1218" s="391">
        <v>44.407600000000002</v>
      </c>
      <c r="I1218" s="391">
        <v>52.341500000000003</v>
      </c>
      <c r="J1218" s="391">
        <v>40.214700000000001</v>
      </c>
      <c r="K1218" s="391">
        <v>61.774900000000002</v>
      </c>
      <c r="L1218" s="391">
        <v>73.197199999999995</v>
      </c>
      <c r="M1218" s="391">
        <v>68.989599999999996</v>
      </c>
      <c r="N1218" s="391">
        <v>64.564300000000003</v>
      </c>
      <c r="O1218" s="386">
        <v>33.649500000000003</v>
      </c>
      <c r="P1218" s="386" t="s">
        <v>57</v>
      </c>
    </row>
    <row r="1219" spans="1:16" ht="15" x14ac:dyDescent="0.25">
      <c r="A1219" s="389" t="s">
        <v>1862</v>
      </c>
      <c r="B1219" s="390"/>
      <c r="C1219" s="386"/>
      <c r="D1219" s="390"/>
      <c r="E1219" s="390"/>
      <c r="F1219" s="386">
        <v>93.805599999999998</v>
      </c>
      <c r="G1219" s="391">
        <v>93.339100000000002</v>
      </c>
      <c r="H1219" s="391">
        <v>92.751300000000001</v>
      </c>
      <c r="I1219" s="391">
        <v>88.643900000000002</v>
      </c>
      <c r="J1219" s="391">
        <v>84.087800000000001</v>
      </c>
      <c r="K1219" s="391">
        <v>92.883399999999995</v>
      </c>
      <c r="L1219" s="391">
        <v>93.5886</v>
      </c>
      <c r="M1219" s="391">
        <v>93.666399999999996</v>
      </c>
      <c r="N1219" s="391">
        <v>90.833200000000005</v>
      </c>
      <c r="O1219" s="386">
        <v>88.202299999999994</v>
      </c>
      <c r="P1219" s="386" t="s">
        <v>57</v>
      </c>
    </row>
    <row r="1220" spans="1:16" ht="15" x14ac:dyDescent="0.25">
      <c r="A1220" s="389" t="s">
        <v>1863</v>
      </c>
      <c r="B1220" s="390"/>
      <c r="C1220" s="386"/>
      <c r="D1220" s="390"/>
      <c r="E1220" s="390"/>
      <c r="F1220" s="386">
        <v>93.960999999999999</v>
      </c>
      <c r="G1220" s="391">
        <v>93.534700000000001</v>
      </c>
      <c r="H1220" s="391">
        <v>93.121099999999998</v>
      </c>
      <c r="I1220" s="391">
        <v>89.023700000000005</v>
      </c>
      <c r="J1220" s="391">
        <v>84.587299999999999</v>
      </c>
      <c r="K1220" s="391">
        <v>93.095699999999994</v>
      </c>
      <c r="L1220" s="391">
        <v>93.558000000000007</v>
      </c>
      <c r="M1220" s="391">
        <v>93.6464</v>
      </c>
      <c r="N1220" s="391">
        <v>90.842299999999994</v>
      </c>
      <c r="O1220" s="386">
        <v>88.580699999999993</v>
      </c>
      <c r="P1220" s="386" t="s">
        <v>57</v>
      </c>
    </row>
    <row r="1221" spans="1:16" ht="15" x14ac:dyDescent="0.25">
      <c r="A1221" s="389" t="s">
        <v>1864</v>
      </c>
      <c r="B1221" s="390"/>
      <c r="C1221" s="386"/>
      <c r="D1221" s="390"/>
      <c r="E1221" s="390"/>
      <c r="F1221" s="386">
        <v>88.531999999999996</v>
      </c>
      <c r="G1221" s="391">
        <v>88.793999999999997</v>
      </c>
      <c r="H1221" s="391">
        <v>84.176000000000002</v>
      </c>
      <c r="I1221" s="391">
        <v>79.676299999999998</v>
      </c>
      <c r="J1221" s="391">
        <v>72.238299999999995</v>
      </c>
      <c r="K1221" s="391">
        <v>87.811199999999999</v>
      </c>
      <c r="L1221" s="391">
        <v>94.321100000000001</v>
      </c>
      <c r="M1221" s="391">
        <v>94.143000000000001</v>
      </c>
      <c r="N1221" s="391">
        <v>90.568700000000007</v>
      </c>
      <c r="O1221" s="386">
        <v>76.918400000000005</v>
      </c>
      <c r="P1221" s="386" t="s">
        <v>57</v>
      </c>
    </row>
    <row r="1222" spans="1:16" ht="15" x14ac:dyDescent="0.25">
      <c r="A1222" s="389" t="s">
        <v>1865</v>
      </c>
      <c r="B1222" s="390"/>
      <c r="C1222" s="386"/>
      <c r="D1222" s="390"/>
      <c r="E1222" s="390"/>
      <c r="F1222" s="386">
        <v>85.667400000000001</v>
      </c>
      <c r="G1222" s="391">
        <v>75.188999999999993</v>
      </c>
      <c r="H1222" s="391">
        <v>72.399500000000003</v>
      </c>
      <c r="I1222" s="391">
        <v>71.503799999999998</v>
      </c>
      <c r="J1222" s="391">
        <v>64.809600000000003</v>
      </c>
      <c r="K1222" s="391">
        <v>76.966499999999996</v>
      </c>
      <c r="L1222" s="391">
        <v>79.907200000000003</v>
      </c>
      <c r="M1222" s="391">
        <v>79.491600000000005</v>
      </c>
      <c r="N1222" s="391">
        <v>77.111099999999993</v>
      </c>
      <c r="O1222" s="386">
        <v>71.538899999999998</v>
      </c>
      <c r="P1222" s="386" t="s">
        <v>57</v>
      </c>
    </row>
    <row r="1223" spans="1:16" ht="15" x14ac:dyDescent="0.25">
      <c r="A1223" s="389" t="s">
        <v>1866</v>
      </c>
      <c r="B1223" s="390"/>
      <c r="C1223" s="386"/>
      <c r="D1223" s="390"/>
      <c r="E1223" s="390"/>
      <c r="F1223" s="386">
        <v>86.227699999999999</v>
      </c>
      <c r="G1223" s="391">
        <v>75.382999999999996</v>
      </c>
      <c r="H1223" s="391">
        <v>72.661000000000001</v>
      </c>
      <c r="I1223" s="391">
        <v>71.808599999999998</v>
      </c>
      <c r="J1223" s="391">
        <v>65.098299999999995</v>
      </c>
      <c r="K1223" s="391">
        <v>77.143100000000004</v>
      </c>
      <c r="L1223" s="391">
        <v>79.866900000000001</v>
      </c>
      <c r="M1223" s="391">
        <v>79.459000000000003</v>
      </c>
      <c r="N1223" s="391">
        <v>77.1297</v>
      </c>
      <c r="O1223" s="386">
        <v>71.937200000000004</v>
      </c>
      <c r="P1223" s="386" t="s">
        <v>57</v>
      </c>
    </row>
    <row r="1224" spans="1:16" ht="15" x14ac:dyDescent="0.25">
      <c r="A1224" s="389" t="s">
        <v>1867</v>
      </c>
      <c r="B1224" s="390"/>
      <c r="C1224" s="386"/>
      <c r="D1224" s="390"/>
      <c r="E1224" s="390"/>
      <c r="F1224" s="386">
        <v>70.450999999999993</v>
      </c>
      <c r="G1224" s="391">
        <v>70.218500000000006</v>
      </c>
      <c r="H1224" s="391">
        <v>65.735699999999994</v>
      </c>
      <c r="I1224" s="391">
        <v>63.575800000000001</v>
      </c>
      <c r="J1224" s="391">
        <v>57.262300000000003</v>
      </c>
      <c r="K1224" s="391">
        <v>72.319199999999995</v>
      </c>
      <c r="L1224" s="391">
        <v>80.973500000000001</v>
      </c>
      <c r="M1224" s="391">
        <v>80.343400000000003</v>
      </c>
      <c r="N1224" s="391">
        <v>76.549700000000001</v>
      </c>
      <c r="O1224" s="386">
        <v>59.024900000000002</v>
      </c>
      <c r="P1224" s="386" t="s">
        <v>57</v>
      </c>
    </row>
    <row r="1225" spans="1:16" ht="15" x14ac:dyDescent="0.25">
      <c r="A1225" s="389" t="s">
        <v>1868</v>
      </c>
      <c r="B1225" s="390"/>
      <c r="C1225" s="386"/>
      <c r="D1225" s="390"/>
      <c r="E1225" s="390"/>
      <c r="F1225" s="386">
        <v>28.717300000000002</v>
      </c>
      <c r="G1225" s="391">
        <v>30.184699999999999</v>
      </c>
      <c r="H1225" s="391">
        <v>28.208200000000001</v>
      </c>
      <c r="I1225" s="391">
        <v>27.909099999999999</v>
      </c>
      <c r="J1225" s="391">
        <v>29.165400000000002</v>
      </c>
      <c r="K1225" s="391">
        <v>34.917499999999997</v>
      </c>
      <c r="L1225" s="391">
        <v>29.593399999999999</v>
      </c>
      <c r="M1225" s="391">
        <v>32.154699999999998</v>
      </c>
      <c r="N1225" s="391">
        <v>22.222799999999999</v>
      </c>
      <c r="O1225" s="386">
        <v>37.444200000000002</v>
      </c>
      <c r="P1225" s="386" t="s">
        <v>57</v>
      </c>
    </row>
    <row r="1226" spans="1:16" ht="15" x14ac:dyDescent="0.25">
      <c r="A1226" s="389" t="s">
        <v>1869</v>
      </c>
      <c r="B1226" s="390"/>
      <c r="C1226" s="386"/>
      <c r="D1226" s="390"/>
      <c r="E1226" s="390"/>
      <c r="F1226" s="386">
        <v>42.127899999999997</v>
      </c>
      <c r="G1226" s="391">
        <v>39.678699999999999</v>
      </c>
      <c r="H1226" s="391">
        <v>41.609000000000002</v>
      </c>
      <c r="I1226" s="391">
        <v>36.802700000000002</v>
      </c>
      <c r="J1226" s="391">
        <v>43.760899999999999</v>
      </c>
      <c r="K1226" s="391">
        <v>51.470100000000002</v>
      </c>
      <c r="L1226" s="391">
        <v>40.827100000000002</v>
      </c>
      <c r="M1226" s="391">
        <v>43.919800000000002</v>
      </c>
      <c r="N1226" s="391">
        <v>37.135300000000001</v>
      </c>
      <c r="O1226" s="386">
        <v>51.251800000000003</v>
      </c>
      <c r="P1226" s="386" t="s">
        <v>57</v>
      </c>
    </row>
    <row r="1227" spans="1:16" ht="15" x14ac:dyDescent="0.25">
      <c r="A1227" s="389" t="s">
        <v>1870</v>
      </c>
      <c r="B1227" s="390"/>
      <c r="C1227" s="386"/>
      <c r="D1227" s="390"/>
      <c r="E1227" s="390"/>
      <c r="F1227" s="386">
        <v>5.7807000000000004</v>
      </c>
      <c r="G1227" s="391">
        <v>18.744</v>
      </c>
      <c r="H1227" s="391">
        <v>11.5571</v>
      </c>
      <c r="I1227" s="391">
        <v>17.150700000000001</v>
      </c>
      <c r="J1227" s="391">
        <v>13.860900000000001</v>
      </c>
      <c r="K1227" s="391">
        <v>16.240300000000001</v>
      </c>
      <c r="L1227" s="391">
        <v>16.521899999999999</v>
      </c>
      <c r="M1227" s="391">
        <v>19.974</v>
      </c>
      <c r="N1227" s="391">
        <v>4.9421999999999997</v>
      </c>
      <c r="O1227" s="386">
        <v>23.875</v>
      </c>
      <c r="P1227" s="386" t="s">
        <v>57</v>
      </c>
    </row>
    <row r="1228" spans="1:16" ht="15" x14ac:dyDescent="0.25">
      <c r="A1228" s="389" t="s">
        <v>1871</v>
      </c>
      <c r="B1228" s="390"/>
      <c r="C1228" s="386"/>
      <c r="D1228" s="390"/>
      <c r="E1228" s="390"/>
      <c r="F1228" s="386">
        <v>59.991300000000003</v>
      </c>
      <c r="G1228" s="391">
        <v>68.233800000000002</v>
      </c>
      <c r="H1228" s="391">
        <v>66.678700000000006</v>
      </c>
      <c r="I1228" s="391">
        <v>67.310900000000004</v>
      </c>
      <c r="J1228" s="391">
        <v>60.693899999999999</v>
      </c>
      <c r="K1228" s="391">
        <v>68.238</v>
      </c>
      <c r="L1228" s="391">
        <v>67.603099999999998</v>
      </c>
      <c r="M1228" s="391">
        <v>66.277000000000001</v>
      </c>
      <c r="N1228" s="391">
        <v>59.750100000000003</v>
      </c>
      <c r="O1228" s="386">
        <v>62.975200000000001</v>
      </c>
      <c r="P1228" s="386" t="s">
        <v>57</v>
      </c>
    </row>
    <row r="1229" spans="1:16" ht="15" x14ac:dyDescent="0.25">
      <c r="A1229" s="389" t="s">
        <v>1872</v>
      </c>
      <c r="B1229" s="390"/>
      <c r="C1229" s="386"/>
      <c r="D1229" s="390"/>
      <c r="E1229" s="390"/>
      <c r="F1229" s="386">
        <v>28.586500000000001</v>
      </c>
      <c r="G1229" s="391">
        <v>36.755699999999997</v>
      </c>
      <c r="H1229" s="391">
        <v>36.609699999999997</v>
      </c>
      <c r="I1229" s="391">
        <v>44.537599999999998</v>
      </c>
      <c r="J1229" s="391">
        <v>32.984999999999999</v>
      </c>
      <c r="K1229" s="391">
        <v>55.5732</v>
      </c>
      <c r="L1229" s="391">
        <v>54.892000000000003</v>
      </c>
      <c r="M1229" s="391">
        <v>50.1738</v>
      </c>
      <c r="N1229" s="391">
        <v>38.103700000000003</v>
      </c>
      <c r="O1229" s="386">
        <v>42.712899999999998</v>
      </c>
      <c r="P1229" s="386" t="s">
        <v>57</v>
      </c>
    </row>
    <row r="1230" spans="1:16" ht="15" x14ac:dyDescent="0.25">
      <c r="A1230" s="389" t="s">
        <v>1873</v>
      </c>
      <c r="B1230" s="390"/>
      <c r="C1230" s="386"/>
      <c r="D1230" s="390"/>
      <c r="E1230" s="390"/>
      <c r="F1230" s="386">
        <v>28.586500000000001</v>
      </c>
      <c r="G1230" s="391">
        <v>36.755699999999997</v>
      </c>
      <c r="H1230" s="391">
        <v>36.609699999999997</v>
      </c>
      <c r="I1230" s="391">
        <v>44.537599999999998</v>
      </c>
      <c r="J1230" s="391">
        <v>32.984999999999999</v>
      </c>
      <c r="K1230" s="391">
        <v>55.5732</v>
      </c>
      <c r="L1230" s="391">
        <v>54.892000000000003</v>
      </c>
      <c r="M1230" s="391">
        <v>50.1738</v>
      </c>
      <c r="N1230" s="391">
        <v>38.103700000000003</v>
      </c>
      <c r="O1230" s="386">
        <v>42.712899999999998</v>
      </c>
      <c r="P1230" s="386" t="s">
        <v>57</v>
      </c>
    </row>
    <row r="1231" spans="1:16" ht="15" x14ac:dyDescent="0.25">
      <c r="A1231" s="389" t="s">
        <v>1874</v>
      </c>
      <c r="B1231" s="390"/>
      <c r="C1231" s="386"/>
      <c r="D1231" s="390"/>
      <c r="E1231" s="390"/>
      <c r="F1231" s="386">
        <v>82.189400000000006</v>
      </c>
      <c r="G1231" s="391">
        <v>97.636499999999998</v>
      </c>
      <c r="H1231" s="391">
        <v>97.227999999999994</v>
      </c>
      <c r="I1231" s="391">
        <v>96.675399999999996</v>
      </c>
      <c r="J1231" s="391">
        <v>95.381600000000006</v>
      </c>
      <c r="K1231" s="391">
        <v>98.005799999999994</v>
      </c>
      <c r="L1231" s="391">
        <v>97.100800000000007</v>
      </c>
      <c r="M1231" s="391">
        <v>95.470399999999998</v>
      </c>
      <c r="N1231" s="391">
        <v>92.804199999999994</v>
      </c>
      <c r="O1231" s="386">
        <v>95.748999999999995</v>
      </c>
      <c r="P1231" s="386" t="s">
        <v>57</v>
      </c>
    </row>
    <row r="1232" spans="1:16" ht="15" x14ac:dyDescent="0.25">
      <c r="A1232" s="389" t="s">
        <v>1875</v>
      </c>
      <c r="B1232" s="390"/>
      <c r="C1232" s="386"/>
      <c r="D1232" s="390"/>
      <c r="E1232" s="390"/>
      <c r="F1232" s="386">
        <v>82.189400000000006</v>
      </c>
      <c r="G1232" s="391">
        <v>97.636499999999998</v>
      </c>
      <c r="H1232" s="391">
        <v>97.227999999999994</v>
      </c>
      <c r="I1232" s="391">
        <v>96.675399999999996</v>
      </c>
      <c r="J1232" s="391">
        <v>95.403400000000005</v>
      </c>
      <c r="K1232" s="391">
        <v>98.036100000000005</v>
      </c>
      <c r="L1232" s="391">
        <v>97.2864</v>
      </c>
      <c r="M1232" s="391">
        <v>95.592299999999994</v>
      </c>
      <c r="N1232" s="391">
        <v>92.944000000000003</v>
      </c>
      <c r="O1232" s="386">
        <v>95.859200000000001</v>
      </c>
      <c r="P1232" s="386" t="s">
        <v>57</v>
      </c>
    </row>
    <row r="1233" spans="1:16" ht="15" x14ac:dyDescent="0.25">
      <c r="A1233" s="389" t="s">
        <v>1876</v>
      </c>
      <c r="B1233" s="390"/>
      <c r="C1233" s="386"/>
      <c r="D1233" s="390"/>
      <c r="E1233" s="390"/>
      <c r="F1233" s="386"/>
      <c r="G1233" s="391"/>
      <c r="H1233" s="391"/>
      <c r="I1233" s="391"/>
      <c r="J1233" s="391">
        <v>91.817700000000002</v>
      </c>
      <c r="K1233" s="391">
        <v>93.2239</v>
      </c>
      <c r="L1233" s="391">
        <v>66.140600000000006</v>
      </c>
      <c r="M1233" s="391">
        <v>75.138800000000003</v>
      </c>
      <c r="N1233" s="391">
        <v>62.079099999999997</v>
      </c>
      <c r="O1233" s="386">
        <v>69.465800000000002</v>
      </c>
      <c r="P1233" s="386" t="s">
        <v>57</v>
      </c>
    </row>
    <row r="1234" spans="1:16" ht="15" x14ac:dyDescent="0.25">
      <c r="A1234" s="389" t="s">
        <v>1877</v>
      </c>
      <c r="B1234" s="390"/>
      <c r="C1234" s="386"/>
      <c r="D1234" s="390"/>
      <c r="E1234" s="390"/>
      <c r="F1234" s="386">
        <v>92.313599999999994</v>
      </c>
      <c r="G1234" s="391">
        <v>93.064899999999994</v>
      </c>
      <c r="H1234" s="391">
        <v>91.362300000000005</v>
      </c>
      <c r="I1234" s="391">
        <v>94.020799999999994</v>
      </c>
      <c r="J1234" s="391">
        <v>83.2393</v>
      </c>
      <c r="K1234" s="391">
        <v>88.878699999999995</v>
      </c>
      <c r="L1234" s="391">
        <v>81.764099999999999</v>
      </c>
      <c r="M1234" s="391">
        <v>73.053299999999993</v>
      </c>
      <c r="N1234" s="391">
        <v>76.809100000000001</v>
      </c>
      <c r="O1234" s="386">
        <v>78.032200000000003</v>
      </c>
      <c r="P1234" s="386" t="s">
        <v>57</v>
      </c>
    </row>
    <row r="1235" spans="1:16" ht="15" x14ac:dyDescent="0.25">
      <c r="A1235" s="389" t="s">
        <v>1878</v>
      </c>
      <c r="B1235" s="390"/>
      <c r="C1235" s="386"/>
      <c r="D1235" s="390"/>
      <c r="E1235" s="390"/>
      <c r="F1235" s="386">
        <v>92.313599999999994</v>
      </c>
      <c r="G1235" s="391">
        <v>93.064899999999994</v>
      </c>
      <c r="H1235" s="391">
        <v>91.362300000000005</v>
      </c>
      <c r="I1235" s="391">
        <v>94.020799999999994</v>
      </c>
      <c r="J1235" s="391">
        <v>87.342699999999994</v>
      </c>
      <c r="K1235" s="391">
        <v>91.200999999999993</v>
      </c>
      <c r="L1235" s="391">
        <v>83.7286</v>
      </c>
      <c r="M1235" s="391">
        <v>74.6053</v>
      </c>
      <c r="N1235" s="391">
        <v>79.1815</v>
      </c>
      <c r="O1235" s="386">
        <v>79.116500000000002</v>
      </c>
      <c r="P1235" s="386" t="s">
        <v>57</v>
      </c>
    </row>
    <row r="1236" spans="1:16" ht="15" x14ac:dyDescent="0.25">
      <c r="A1236" s="389" t="s">
        <v>1879</v>
      </c>
      <c r="B1236" s="390"/>
      <c r="C1236" s="386"/>
      <c r="D1236" s="390"/>
      <c r="E1236" s="390"/>
      <c r="F1236" s="386"/>
      <c r="G1236" s="391"/>
      <c r="H1236" s="391"/>
      <c r="I1236" s="391"/>
      <c r="J1236" s="391">
        <v>50.400100000000002</v>
      </c>
      <c r="K1236" s="391">
        <v>70.184799999999996</v>
      </c>
      <c r="L1236" s="391">
        <v>66.111999999999995</v>
      </c>
      <c r="M1236" s="391">
        <v>60.5212</v>
      </c>
      <c r="N1236" s="391">
        <v>57.668100000000003</v>
      </c>
      <c r="O1236" s="386">
        <v>69.429100000000005</v>
      </c>
      <c r="P1236" s="386" t="s">
        <v>57</v>
      </c>
    </row>
    <row r="1237" spans="1:16" ht="15" x14ac:dyDescent="0.25">
      <c r="A1237" s="389" t="s">
        <v>1880</v>
      </c>
      <c r="B1237" s="390"/>
      <c r="C1237" s="386"/>
      <c r="D1237" s="390"/>
      <c r="E1237" s="390"/>
      <c r="F1237" s="386">
        <v>61.550600000000003</v>
      </c>
      <c r="G1237" s="391">
        <v>69.0017</v>
      </c>
      <c r="H1237" s="391">
        <v>67.609200000000001</v>
      </c>
      <c r="I1237" s="391">
        <v>68.531099999999995</v>
      </c>
      <c r="J1237" s="391">
        <v>61.250100000000003</v>
      </c>
      <c r="K1237" s="391">
        <v>68.771900000000002</v>
      </c>
      <c r="L1237" s="391">
        <v>68.025599999999997</v>
      </c>
      <c r="M1237" s="391">
        <v>66.673699999999997</v>
      </c>
      <c r="N1237" s="391">
        <v>60.258800000000001</v>
      </c>
      <c r="O1237" s="386">
        <v>63.136200000000002</v>
      </c>
      <c r="P1237" s="386" t="s">
        <v>57</v>
      </c>
    </row>
    <row r="1238" spans="1:16" ht="15" x14ac:dyDescent="0.25">
      <c r="A1238" s="389" t="s">
        <v>1881</v>
      </c>
      <c r="B1238" s="390"/>
      <c r="C1238" s="386"/>
      <c r="D1238" s="390"/>
      <c r="E1238" s="390"/>
      <c r="F1238" s="386">
        <v>47.1999</v>
      </c>
      <c r="G1238" s="391">
        <v>51.741</v>
      </c>
      <c r="H1238" s="391">
        <v>45.435000000000002</v>
      </c>
      <c r="I1238" s="391">
        <v>33.402799999999999</v>
      </c>
      <c r="J1238" s="391">
        <v>35.611800000000002</v>
      </c>
      <c r="K1238" s="391">
        <v>44.014400000000002</v>
      </c>
      <c r="L1238" s="391">
        <v>48.341000000000001</v>
      </c>
      <c r="M1238" s="391">
        <v>48.452599999999997</v>
      </c>
      <c r="N1238" s="391">
        <v>36.680199999999999</v>
      </c>
      <c r="O1238" s="386">
        <v>55.904400000000003</v>
      </c>
      <c r="P1238" s="386" t="s">
        <v>57</v>
      </c>
    </row>
    <row r="1239" spans="1:16" ht="15" x14ac:dyDescent="0.25">
      <c r="A1239" s="389" t="s">
        <v>1882</v>
      </c>
      <c r="B1239" s="390"/>
      <c r="C1239" s="386"/>
      <c r="D1239" s="390"/>
      <c r="E1239" s="390"/>
      <c r="F1239" s="386">
        <v>86.684100000000001</v>
      </c>
      <c r="G1239" s="391">
        <v>92.158699999999996</v>
      </c>
      <c r="H1239" s="391">
        <v>85.891499999999994</v>
      </c>
      <c r="I1239" s="391">
        <v>85.913899999999998</v>
      </c>
      <c r="J1239" s="391">
        <v>85.331599999999995</v>
      </c>
      <c r="K1239" s="391">
        <v>89.532300000000006</v>
      </c>
      <c r="L1239" s="391">
        <v>85.491200000000006</v>
      </c>
      <c r="M1239" s="391">
        <v>81.141000000000005</v>
      </c>
      <c r="N1239" s="391">
        <v>74.638900000000007</v>
      </c>
      <c r="O1239" s="386">
        <v>81.757099999999994</v>
      </c>
      <c r="P1239" s="386" t="s">
        <v>57</v>
      </c>
    </row>
    <row r="1240" spans="1:16" ht="15" x14ac:dyDescent="0.25">
      <c r="A1240" s="389" t="s">
        <v>1883</v>
      </c>
      <c r="B1240" s="390"/>
      <c r="C1240" s="386"/>
      <c r="D1240" s="390"/>
      <c r="E1240" s="390"/>
      <c r="F1240" s="386">
        <v>86.414400000000001</v>
      </c>
      <c r="G1240" s="391">
        <v>92.547300000000007</v>
      </c>
      <c r="H1240" s="391">
        <v>86.068100000000001</v>
      </c>
      <c r="I1240" s="391">
        <v>87.270899999999997</v>
      </c>
      <c r="J1240" s="391">
        <v>86.223299999999995</v>
      </c>
      <c r="K1240" s="391">
        <v>90.426100000000005</v>
      </c>
      <c r="L1240" s="391">
        <v>86.286699999999996</v>
      </c>
      <c r="M1240" s="391">
        <v>81.758099999999999</v>
      </c>
      <c r="N1240" s="391">
        <v>76.203599999999994</v>
      </c>
      <c r="O1240" s="386">
        <v>82.471800000000002</v>
      </c>
      <c r="P1240" s="386" t="s">
        <v>57</v>
      </c>
    </row>
    <row r="1241" spans="1:16" ht="15" x14ac:dyDescent="0.25">
      <c r="A1241" s="389" t="s">
        <v>1884</v>
      </c>
      <c r="B1241" s="390"/>
      <c r="C1241" s="386"/>
      <c r="D1241" s="390"/>
      <c r="E1241" s="390"/>
      <c r="F1241" s="386">
        <v>90.219099999999997</v>
      </c>
      <c r="G1241" s="391">
        <v>88.130499999999998</v>
      </c>
      <c r="H1241" s="391">
        <v>84</v>
      </c>
      <c r="I1241" s="391">
        <v>72.078400000000002</v>
      </c>
      <c r="J1241" s="391">
        <v>76.072500000000005</v>
      </c>
      <c r="K1241" s="391">
        <v>80.189800000000005</v>
      </c>
      <c r="L1241" s="391">
        <v>76.9499</v>
      </c>
      <c r="M1241" s="391">
        <v>74.510300000000001</v>
      </c>
      <c r="N1241" s="391">
        <v>57.520099999999999</v>
      </c>
      <c r="O1241" s="386">
        <v>73.589299999999994</v>
      </c>
      <c r="P1241" s="386" t="s">
        <v>57</v>
      </c>
    </row>
    <row r="1242" spans="1:16" ht="15" x14ac:dyDescent="0.25">
      <c r="A1242" s="389" t="s">
        <v>1885</v>
      </c>
      <c r="B1242" s="390"/>
      <c r="C1242" s="386"/>
      <c r="D1242" s="390"/>
      <c r="E1242" s="390"/>
      <c r="F1242" s="386">
        <v>96.584999999999994</v>
      </c>
      <c r="G1242" s="391">
        <v>96.087000000000003</v>
      </c>
      <c r="H1242" s="391">
        <v>97.059100000000001</v>
      </c>
      <c r="I1242" s="391">
        <v>96.677999999999997</v>
      </c>
      <c r="J1242" s="391">
        <v>96.198899999999995</v>
      </c>
      <c r="K1242" s="391">
        <v>97.541600000000003</v>
      </c>
      <c r="L1242" s="391">
        <v>97.039299999999997</v>
      </c>
      <c r="M1242" s="391">
        <v>95.750600000000006</v>
      </c>
      <c r="N1242" s="391">
        <v>93.060699999999997</v>
      </c>
      <c r="O1242" s="386">
        <v>93.596500000000006</v>
      </c>
      <c r="P1242" s="386" t="s">
        <v>57</v>
      </c>
    </row>
    <row r="1243" spans="1:16" ht="15" x14ac:dyDescent="0.25">
      <c r="A1243" s="389" t="s">
        <v>1886</v>
      </c>
      <c r="B1243" s="390"/>
      <c r="C1243" s="386"/>
      <c r="D1243" s="390"/>
      <c r="E1243" s="390"/>
      <c r="F1243" s="386">
        <v>96.597300000000004</v>
      </c>
      <c r="G1243" s="391">
        <v>95.981700000000004</v>
      </c>
      <c r="H1243" s="391">
        <v>97.001499999999993</v>
      </c>
      <c r="I1243" s="391">
        <v>96.699399999999997</v>
      </c>
      <c r="J1243" s="391">
        <v>96.374600000000001</v>
      </c>
      <c r="K1243" s="391">
        <v>97.610600000000005</v>
      </c>
      <c r="L1243" s="391">
        <v>97.185100000000006</v>
      </c>
      <c r="M1243" s="391">
        <v>95.879300000000001</v>
      </c>
      <c r="N1243" s="391">
        <v>93.100800000000007</v>
      </c>
      <c r="O1243" s="386">
        <v>93.545000000000002</v>
      </c>
      <c r="P1243" s="386" t="s">
        <v>57</v>
      </c>
    </row>
    <row r="1244" spans="1:16" ht="15" x14ac:dyDescent="0.25">
      <c r="A1244" s="389" t="s">
        <v>1887</v>
      </c>
      <c r="B1244" s="390"/>
      <c r="C1244" s="386"/>
      <c r="D1244" s="390"/>
      <c r="E1244" s="390"/>
      <c r="F1244" s="386">
        <v>96.274900000000002</v>
      </c>
      <c r="G1244" s="391">
        <v>98.249600000000001</v>
      </c>
      <c r="H1244" s="391">
        <v>98.299499999999995</v>
      </c>
      <c r="I1244" s="391">
        <v>96.224299999999999</v>
      </c>
      <c r="J1244" s="391">
        <v>92.398099999999999</v>
      </c>
      <c r="K1244" s="391">
        <v>96.034199999999998</v>
      </c>
      <c r="L1244" s="391">
        <v>93.915899999999993</v>
      </c>
      <c r="M1244" s="391">
        <v>93.004400000000004</v>
      </c>
      <c r="N1244" s="391">
        <v>92.188500000000005</v>
      </c>
      <c r="O1244" s="386">
        <v>94.6952</v>
      </c>
      <c r="P1244" s="386" t="s">
        <v>57</v>
      </c>
    </row>
    <row r="1245" spans="1:16" ht="15" x14ac:dyDescent="0.25">
      <c r="A1245" s="389" t="s">
        <v>1888</v>
      </c>
      <c r="B1245" s="390"/>
      <c r="C1245" s="386"/>
      <c r="D1245" s="390"/>
      <c r="E1245" s="390"/>
      <c r="F1245" s="386">
        <v>98.868399999999994</v>
      </c>
      <c r="G1245" s="391">
        <v>99.935199999999995</v>
      </c>
      <c r="H1245" s="391">
        <v>99.765900000000002</v>
      </c>
      <c r="I1245" s="391">
        <v>99.075400000000002</v>
      </c>
      <c r="J1245" s="391">
        <v>97.287599999999998</v>
      </c>
      <c r="K1245" s="391">
        <v>99.428899999999999</v>
      </c>
      <c r="L1245" s="391">
        <v>98.894000000000005</v>
      </c>
      <c r="M1245" s="391">
        <v>99.370500000000007</v>
      </c>
      <c r="N1245" s="391">
        <v>98.341099999999997</v>
      </c>
      <c r="O1245" s="386">
        <v>98.263300000000001</v>
      </c>
      <c r="P1245" s="386" t="s">
        <v>57</v>
      </c>
    </row>
    <row r="1246" spans="1:16" ht="15" x14ac:dyDescent="0.25">
      <c r="A1246" s="389" t="s">
        <v>1889</v>
      </c>
      <c r="B1246" s="390"/>
      <c r="C1246" s="386"/>
      <c r="D1246" s="390"/>
      <c r="E1246" s="390"/>
      <c r="F1246" s="386"/>
      <c r="G1246" s="391"/>
      <c r="H1246" s="391"/>
      <c r="I1246" s="391">
        <v>100</v>
      </c>
      <c r="J1246" s="391">
        <v>94.605199999999996</v>
      </c>
      <c r="K1246" s="391">
        <v>100</v>
      </c>
      <c r="L1246" s="391">
        <v>100</v>
      </c>
      <c r="M1246" s="391">
        <v>100</v>
      </c>
      <c r="N1246" s="391">
        <v>98.649199999999993</v>
      </c>
      <c r="O1246" s="386">
        <v>100</v>
      </c>
      <c r="P1246" s="386" t="s">
        <v>57</v>
      </c>
    </row>
    <row r="1247" spans="1:16" ht="15" x14ac:dyDescent="0.25">
      <c r="A1247" s="389" t="s">
        <v>1890</v>
      </c>
      <c r="B1247" s="390"/>
      <c r="C1247" s="386"/>
      <c r="D1247" s="390"/>
      <c r="E1247" s="390"/>
      <c r="F1247" s="386">
        <v>98.868399999999994</v>
      </c>
      <c r="G1247" s="391">
        <v>99.935199999999995</v>
      </c>
      <c r="H1247" s="391">
        <v>99.765900000000002</v>
      </c>
      <c r="I1247" s="391">
        <v>99.058800000000005</v>
      </c>
      <c r="J1247" s="391">
        <v>97.406400000000005</v>
      </c>
      <c r="K1247" s="391">
        <v>99.401899999999998</v>
      </c>
      <c r="L1247" s="391">
        <v>98.839299999999994</v>
      </c>
      <c r="M1247" s="391">
        <v>99.338899999999995</v>
      </c>
      <c r="N1247" s="391">
        <v>98.326400000000007</v>
      </c>
      <c r="O1247" s="386">
        <v>98.1798</v>
      </c>
      <c r="P1247" s="386" t="s">
        <v>57</v>
      </c>
    </row>
    <row r="1248" spans="1:16" ht="15" x14ac:dyDescent="0.25">
      <c r="A1248" s="389" t="s">
        <v>1891</v>
      </c>
      <c r="B1248" s="390"/>
      <c r="C1248" s="386"/>
      <c r="D1248" s="390"/>
      <c r="E1248" s="390"/>
      <c r="F1248" s="386">
        <v>90.877399999999994</v>
      </c>
      <c r="G1248" s="391">
        <v>88.174499999999995</v>
      </c>
      <c r="H1248" s="391">
        <v>88.278700000000001</v>
      </c>
      <c r="I1248" s="391">
        <v>89.609899999999996</v>
      </c>
      <c r="J1248" s="391">
        <v>88.036100000000005</v>
      </c>
      <c r="K1248" s="391">
        <v>91.267399999999995</v>
      </c>
      <c r="L1248" s="391">
        <v>90.336200000000005</v>
      </c>
      <c r="M1248" s="391">
        <v>88.663700000000006</v>
      </c>
      <c r="N1248" s="391">
        <v>85.113799999999998</v>
      </c>
      <c r="O1248" s="386">
        <v>86.629099999999994</v>
      </c>
      <c r="P1248" s="386" t="s">
        <v>57</v>
      </c>
    </row>
    <row r="1249" spans="1:16" ht="15" x14ac:dyDescent="0.25">
      <c r="A1249" s="389" t="s">
        <v>1892</v>
      </c>
      <c r="B1249" s="390"/>
      <c r="C1249" s="386"/>
      <c r="D1249" s="390"/>
      <c r="E1249" s="390"/>
      <c r="F1249" s="386">
        <v>91.029600000000002</v>
      </c>
      <c r="G1249" s="391">
        <v>88.087000000000003</v>
      </c>
      <c r="H1249" s="391">
        <v>88.262299999999996</v>
      </c>
      <c r="I1249" s="391">
        <v>89.856800000000007</v>
      </c>
      <c r="J1249" s="391">
        <v>88.280699999999996</v>
      </c>
      <c r="K1249" s="391">
        <v>91.427300000000002</v>
      </c>
      <c r="L1249" s="391">
        <v>90.541700000000006</v>
      </c>
      <c r="M1249" s="391">
        <v>88.8369</v>
      </c>
      <c r="N1249" s="391">
        <v>85.278400000000005</v>
      </c>
      <c r="O1249" s="386">
        <v>86.613500000000002</v>
      </c>
      <c r="P1249" s="386" t="s">
        <v>57</v>
      </c>
    </row>
    <row r="1250" spans="1:16" ht="15" x14ac:dyDescent="0.25">
      <c r="A1250" s="389" t="s">
        <v>1893</v>
      </c>
      <c r="B1250" s="390"/>
      <c r="C1250" s="386"/>
      <c r="D1250" s="390"/>
      <c r="E1250" s="390"/>
      <c r="F1250" s="386">
        <v>87.774799999999999</v>
      </c>
      <c r="G1250" s="391">
        <v>89.952100000000002</v>
      </c>
      <c r="H1250" s="391">
        <v>88.627899999999997</v>
      </c>
      <c r="I1250" s="391">
        <v>84.554400000000001</v>
      </c>
      <c r="J1250" s="391">
        <v>82.999799999999993</v>
      </c>
      <c r="K1250" s="391">
        <v>87.940399999999997</v>
      </c>
      <c r="L1250" s="391">
        <v>86.086600000000004</v>
      </c>
      <c r="M1250" s="391">
        <v>85.102000000000004</v>
      </c>
      <c r="N1250" s="391">
        <v>81.658100000000005</v>
      </c>
      <c r="O1250" s="386">
        <v>86.948499999999996</v>
      </c>
      <c r="P1250" s="386" t="s">
        <v>57</v>
      </c>
    </row>
    <row r="1251" spans="1:16" ht="15" x14ac:dyDescent="0.25">
      <c r="A1251" s="389" t="s">
        <v>1894</v>
      </c>
      <c r="B1251" s="390"/>
      <c r="C1251" s="386"/>
      <c r="D1251" s="390"/>
      <c r="E1251" s="390"/>
      <c r="F1251" s="386">
        <v>26.499600000000001</v>
      </c>
      <c r="G1251" s="391">
        <v>23.321999999999999</v>
      </c>
      <c r="H1251" s="391">
        <v>19.995000000000001</v>
      </c>
      <c r="I1251" s="391">
        <v>21.5002</v>
      </c>
      <c r="J1251" s="391">
        <v>14.183199999999999</v>
      </c>
      <c r="K1251" s="391">
        <v>27.356400000000001</v>
      </c>
      <c r="L1251" s="391">
        <v>19.654800000000002</v>
      </c>
      <c r="M1251" s="391">
        <v>30.702100000000002</v>
      </c>
      <c r="N1251" s="391">
        <v>21.945799999999998</v>
      </c>
      <c r="O1251" s="386">
        <v>29.291899999999998</v>
      </c>
      <c r="P1251" s="386" t="s">
        <v>57</v>
      </c>
    </row>
    <row r="1252" spans="1:16" ht="15" x14ac:dyDescent="0.25">
      <c r="A1252" s="389" t="s">
        <v>1895</v>
      </c>
      <c r="B1252" s="390"/>
      <c r="C1252" s="386"/>
      <c r="D1252" s="390"/>
      <c r="E1252" s="390"/>
      <c r="F1252" s="386">
        <v>7.3402000000000003</v>
      </c>
      <c r="G1252" s="391">
        <v>50.243699999999997</v>
      </c>
      <c r="H1252" s="391">
        <v>3.8311000000000002</v>
      </c>
      <c r="I1252" s="391">
        <v>3.2366000000000001</v>
      </c>
      <c r="J1252" s="391">
        <v>4.0387000000000004</v>
      </c>
      <c r="K1252" s="391">
        <v>22.142399999999999</v>
      </c>
      <c r="L1252" s="391">
        <v>14.6114</v>
      </c>
      <c r="M1252" s="391">
        <v>34.356499999999997</v>
      </c>
      <c r="N1252" s="391">
        <v>36.2179</v>
      </c>
      <c r="O1252" s="386">
        <v>24.5746</v>
      </c>
      <c r="P1252" s="386" t="s">
        <v>57</v>
      </c>
    </row>
    <row r="1253" spans="1:16" ht="15" x14ac:dyDescent="0.25">
      <c r="A1253" s="389" t="s">
        <v>1896</v>
      </c>
      <c r="B1253" s="390"/>
      <c r="C1253" s="386"/>
      <c r="D1253" s="390"/>
      <c r="E1253" s="390"/>
      <c r="F1253" s="386">
        <v>33.560899999999997</v>
      </c>
      <c r="G1253" s="391">
        <v>13.0741</v>
      </c>
      <c r="H1253" s="391">
        <v>25.787500000000001</v>
      </c>
      <c r="I1253" s="391">
        <v>28.3992</v>
      </c>
      <c r="J1253" s="391">
        <v>18.296299999999999</v>
      </c>
      <c r="K1253" s="391">
        <v>30.273299999999999</v>
      </c>
      <c r="L1253" s="391">
        <v>22.136700000000001</v>
      </c>
      <c r="M1253" s="391">
        <v>27.761600000000001</v>
      </c>
      <c r="N1253" s="391">
        <v>10.5229</v>
      </c>
      <c r="O1253" s="386">
        <v>33.369300000000003</v>
      </c>
      <c r="P1253" s="386" t="s">
        <v>57</v>
      </c>
    </row>
    <row r="1254" spans="1:16" ht="15" x14ac:dyDescent="0.25">
      <c r="A1254" s="389" t="s">
        <v>1897</v>
      </c>
      <c r="B1254" s="390"/>
      <c r="C1254" s="386"/>
      <c r="D1254" s="390"/>
      <c r="E1254" s="390"/>
      <c r="F1254" s="386">
        <v>31.4496</v>
      </c>
      <c r="G1254" s="391">
        <v>48.453400000000002</v>
      </c>
      <c r="H1254" s="391">
        <v>39.7196</v>
      </c>
      <c r="I1254" s="391">
        <v>45.286299999999997</v>
      </c>
      <c r="J1254" s="391">
        <v>28.0337</v>
      </c>
      <c r="K1254" s="391">
        <v>60.6096</v>
      </c>
      <c r="L1254" s="391">
        <v>47.347000000000001</v>
      </c>
      <c r="M1254" s="391">
        <v>41.476700000000001</v>
      </c>
      <c r="N1254" s="391">
        <v>44.4664</v>
      </c>
      <c r="O1254" s="386">
        <v>61.5745</v>
      </c>
      <c r="P1254" s="386" t="s">
        <v>57</v>
      </c>
    </row>
    <row r="1255" spans="1:16" ht="15" x14ac:dyDescent="0.25">
      <c r="A1255" s="389" t="s">
        <v>1898</v>
      </c>
      <c r="B1255" s="390"/>
      <c r="C1255" s="386"/>
      <c r="D1255" s="390"/>
      <c r="E1255" s="390"/>
      <c r="F1255" s="386">
        <v>8.8910999999999998</v>
      </c>
      <c r="G1255" s="391">
        <v>25.925000000000001</v>
      </c>
      <c r="H1255" s="391">
        <v>24.227</v>
      </c>
      <c r="I1255" s="391">
        <v>37.846499999999999</v>
      </c>
      <c r="J1255" s="391">
        <v>32.440199999999997</v>
      </c>
      <c r="K1255" s="391">
        <v>65.813999999999993</v>
      </c>
      <c r="L1255" s="391">
        <v>58.731699999999996</v>
      </c>
      <c r="M1255" s="391">
        <v>44.825000000000003</v>
      </c>
      <c r="N1255" s="391">
        <v>38.9236</v>
      </c>
      <c r="O1255" s="386">
        <v>62.601900000000001</v>
      </c>
      <c r="P1255" s="386" t="s">
        <v>57</v>
      </c>
    </row>
    <row r="1256" spans="1:16" ht="15" x14ac:dyDescent="0.25">
      <c r="A1256" s="389" t="s">
        <v>1899</v>
      </c>
      <c r="B1256" s="390"/>
      <c r="C1256" s="386"/>
      <c r="D1256" s="390"/>
      <c r="E1256" s="390"/>
      <c r="F1256" s="386">
        <v>8.9145000000000003</v>
      </c>
      <c r="G1256" s="391">
        <v>25.978200000000001</v>
      </c>
      <c r="H1256" s="391">
        <v>24.240400000000001</v>
      </c>
      <c r="I1256" s="391">
        <v>37.932000000000002</v>
      </c>
      <c r="J1256" s="391">
        <v>32.512500000000003</v>
      </c>
      <c r="K1256" s="391">
        <v>65.914599999999993</v>
      </c>
      <c r="L1256" s="391">
        <v>58.843299999999999</v>
      </c>
      <c r="M1256" s="391">
        <v>44.859499999999997</v>
      </c>
      <c r="N1256" s="391">
        <v>39.003599999999999</v>
      </c>
      <c r="O1256" s="386">
        <v>62.7378</v>
      </c>
      <c r="P1256" s="386" t="s">
        <v>57</v>
      </c>
    </row>
    <row r="1257" spans="1:16" ht="15" x14ac:dyDescent="0.25">
      <c r="A1257" s="389" t="s">
        <v>1900</v>
      </c>
      <c r="B1257" s="390"/>
      <c r="C1257" s="386"/>
      <c r="D1257" s="390"/>
      <c r="E1257" s="390"/>
      <c r="F1257" s="386">
        <v>0</v>
      </c>
      <c r="G1257" s="391">
        <v>0</v>
      </c>
      <c r="H1257" s="391">
        <v>16.666699999999999</v>
      </c>
      <c r="I1257" s="391">
        <v>0</v>
      </c>
      <c r="J1257" s="391">
        <v>0</v>
      </c>
      <c r="K1257" s="391">
        <v>15.384600000000001</v>
      </c>
      <c r="L1257" s="391">
        <v>0</v>
      </c>
      <c r="M1257" s="391">
        <v>28.571400000000001</v>
      </c>
      <c r="N1257" s="391">
        <v>0</v>
      </c>
      <c r="O1257" s="386">
        <v>0</v>
      </c>
      <c r="P1257" s="386" t="s">
        <v>57</v>
      </c>
    </row>
    <row r="1258" spans="1:16" ht="15" x14ac:dyDescent="0.25">
      <c r="A1258" s="389" t="s">
        <v>1901</v>
      </c>
      <c r="B1258" s="390"/>
      <c r="C1258" s="386"/>
      <c r="D1258" s="390"/>
      <c r="E1258" s="390"/>
      <c r="F1258" s="386"/>
      <c r="G1258" s="391">
        <v>96.318399999999997</v>
      </c>
      <c r="H1258" s="391">
        <v>96.19</v>
      </c>
      <c r="I1258" s="391">
        <v>98.400300000000001</v>
      </c>
      <c r="J1258" s="391">
        <v>92.020499999999998</v>
      </c>
      <c r="K1258" s="391">
        <v>98.700400000000002</v>
      </c>
      <c r="L1258" s="391">
        <v>96.955299999999994</v>
      </c>
      <c r="M1258" s="391">
        <v>91.129900000000006</v>
      </c>
      <c r="N1258" s="391">
        <v>89.054199999999994</v>
      </c>
      <c r="O1258" s="386">
        <v>95.1768</v>
      </c>
      <c r="P1258" s="386" t="s">
        <v>57</v>
      </c>
    </row>
    <row r="1259" spans="1:16" ht="15" x14ac:dyDescent="0.25">
      <c r="A1259" s="389" t="s">
        <v>1902</v>
      </c>
      <c r="B1259" s="390"/>
      <c r="C1259" s="386"/>
      <c r="D1259" s="390"/>
      <c r="E1259" s="390"/>
      <c r="F1259" s="386"/>
      <c r="G1259" s="391">
        <v>96.316100000000006</v>
      </c>
      <c r="H1259" s="391">
        <v>96.187600000000003</v>
      </c>
      <c r="I1259" s="391">
        <v>98.399299999999997</v>
      </c>
      <c r="J1259" s="391">
        <v>92.033600000000007</v>
      </c>
      <c r="K1259" s="391">
        <v>98.699600000000004</v>
      </c>
      <c r="L1259" s="391">
        <v>96.953299999999999</v>
      </c>
      <c r="M1259" s="391">
        <v>91.133600000000001</v>
      </c>
      <c r="N1259" s="391">
        <v>89.045699999999997</v>
      </c>
      <c r="O1259" s="386">
        <v>95.173100000000005</v>
      </c>
      <c r="P1259" s="386" t="s">
        <v>57</v>
      </c>
    </row>
    <row r="1260" spans="1:16" ht="15" x14ac:dyDescent="0.25">
      <c r="A1260" s="389" t="s">
        <v>1903</v>
      </c>
      <c r="B1260" s="390"/>
      <c r="C1260" s="386"/>
      <c r="D1260" s="390"/>
      <c r="E1260" s="390"/>
      <c r="F1260" s="386"/>
      <c r="G1260" s="391">
        <v>100</v>
      </c>
      <c r="H1260" s="391">
        <v>100</v>
      </c>
      <c r="I1260" s="391">
        <v>100</v>
      </c>
      <c r="J1260" s="391">
        <v>71.428600000000003</v>
      </c>
      <c r="K1260" s="391">
        <v>100</v>
      </c>
      <c r="L1260" s="391">
        <v>100</v>
      </c>
      <c r="M1260" s="391">
        <v>85.714299999999994</v>
      </c>
      <c r="N1260" s="391">
        <v>100</v>
      </c>
      <c r="O1260" s="386">
        <v>100</v>
      </c>
      <c r="P1260" s="386" t="s">
        <v>57</v>
      </c>
    </row>
    <row r="1261" spans="1:16" ht="15" x14ac:dyDescent="0.25">
      <c r="A1261" s="389" t="s">
        <v>1904</v>
      </c>
      <c r="B1261" s="390"/>
      <c r="C1261" s="386"/>
      <c r="D1261" s="390"/>
      <c r="E1261" s="390"/>
      <c r="F1261" s="386">
        <v>62.991100000000003</v>
      </c>
      <c r="G1261" s="391">
        <v>71.026300000000006</v>
      </c>
      <c r="H1261" s="391">
        <v>69.911000000000001</v>
      </c>
      <c r="I1261" s="391">
        <v>65.078000000000003</v>
      </c>
      <c r="J1261" s="391">
        <v>49.958100000000002</v>
      </c>
      <c r="K1261" s="391">
        <v>57.358699999999999</v>
      </c>
      <c r="L1261" s="391">
        <v>52.697400000000002</v>
      </c>
      <c r="M1261" s="391">
        <v>45.972000000000001</v>
      </c>
      <c r="N1261" s="391">
        <v>47.610300000000002</v>
      </c>
      <c r="O1261" s="386">
        <v>37.702399999999997</v>
      </c>
      <c r="P1261" s="386" t="s">
        <v>57</v>
      </c>
    </row>
    <row r="1262" spans="1:16" ht="15" x14ac:dyDescent="0.25">
      <c r="A1262" s="389" t="s">
        <v>1905</v>
      </c>
      <c r="B1262" s="390"/>
      <c r="C1262" s="386"/>
      <c r="D1262" s="390"/>
      <c r="E1262" s="390"/>
      <c r="F1262" s="386">
        <v>61.215800000000002</v>
      </c>
      <c r="G1262" s="391">
        <v>70.305599999999998</v>
      </c>
      <c r="H1262" s="391">
        <v>69.182900000000004</v>
      </c>
      <c r="I1262" s="391">
        <v>64.2654</v>
      </c>
      <c r="J1262" s="391">
        <v>48.817300000000003</v>
      </c>
      <c r="K1262" s="391">
        <v>56.264499999999998</v>
      </c>
      <c r="L1262" s="391">
        <v>51.545999999999999</v>
      </c>
      <c r="M1262" s="391">
        <v>44.7057</v>
      </c>
      <c r="N1262" s="391">
        <v>46.460700000000003</v>
      </c>
      <c r="O1262" s="386">
        <v>36.3962</v>
      </c>
      <c r="P1262" s="386" t="s">
        <v>57</v>
      </c>
    </row>
    <row r="1263" spans="1:16" ht="15" x14ac:dyDescent="0.25">
      <c r="A1263" s="389" t="s">
        <v>1906</v>
      </c>
      <c r="B1263" s="390"/>
      <c r="C1263" s="386"/>
      <c r="D1263" s="390"/>
      <c r="E1263" s="390"/>
      <c r="F1263" s="386">
        <v>100</v>
      </c>
      <c r="G1263" s="391">
        <v>100</v>
      </c>
      <c r="H1263" s="391">
        <v>100</v>
      </c>
      <c r="I1263" s="391">
        <v>100</v>
      </c>
      <c r="J1263" s="391">
        <v>100</v>
      </c>
      <c r="K1263" s="391">
        <v>100</v>
      </c>
      <c r="L1263" s="391">
        <v>100</v>
      </c>
      <c r="M1263" s="391">
        <v>100</v>
      </c>
      <c r="N1263" s="391">
        <v>100</v>
      </c>
      <c r="O1263" s="386">
        <v>100</v>
      </c>
      <c r="P1263" s="386" t="s">
        <v>57</v>
      </c>
    </row>
    <row r="1264" spans="1:16" ht="15" x14ac:dyDescent="0.25">
      <c r="A1264" s="389" t="s">
        <v>1907</v>
      </c>
      <c r="B1264" s="390"/>
      <c r="C1264" s="386"/>
      <c r="D1264" s="390"/>
      <c r="E1264" s="390"/>
      <c r="F1264" s="386">
        <v>29.739799999999999</v>
      </c>
      <c r="G1264" s="391">
        <v>49.015900000000002</v>
      </c>
      <c r="H1264" s="391">
        <v>39.881999999999998</v>
      </c>
      <c r="I1264" s="391">
        <v>45.665500000000002</v>
      </c>
      <c r="J1264" s="391">
        <v>28.127099999999999</v>
      </c>
      <c r="K1264" s="391">
        <v>61.895099999999999</v>
      </c>
      <c r="L1264" s="391">
        <v>48.474600000000002</v>
      </c>
      <c r="M1264" s="391">
        <v>41.920900000000003</v>
      </c>
      <c r="N1264" s="391">
        <v>45.738500000000002</v>
      </c>
      <c r="O1264" s="386">
        <v>62.8857</v>
      </c>
      <c r="P1264" s="386" t="s">
        <v>57</v>
      </c>
    </row>
    <row r="1265" spans="1:16" ht="15" x14ac:dyDescent="0.25">
      <c r="A1265" s="389" t="s">
        <v>1908</v>
      </c>
      <c r="B1265" s="390"/>
      <c r="C1265" s="386"/>
      <c r="D1265" s="390"/>
      <c r="E1265" s="390"/>
      <c r="F1265" s="386">
        <v>37.539900000000003</v>
      </c>
      <c r="G1265" s="391">
        <v>34.519199999999998</v>
      </c>
      <c r="H1265" s="391">
        <v>36.166499999999999</v>
      </c>
      <c r="I1265" s="391">
        <v>36.208300000000001</v>
      </c>
      <c r="J1265" s="391">
        <v>25.812000000000001</v>
      </c>
      <c r="K1265" s="391">
        <v>29.37</v>
      </c>
      <c r="L1265" s="391">
        <v>19.677499999999998</v>
      </c>
      <c r="M1265" s="391">
        <v>30.3432</v>
      </c>
      <c r="N1265" s="391">
        <v>12.9269</v>
      </c>
      <c r="O1265" s="386">
        <v>24.904199999999999</v>
      </c>
      <c r="P1265" s="386" t="s">
        <v>57</v>
      </c>
    </row>
    <row r="1266" spans="1:16" ht="15" x14ac:dyDescent="0.25">
      <c r="A1266" s="389" t="s">
        <v>1909</v>
      </c>
      <c r="B1266" s="390"/>
      <c r="C1266" s="386"/>
      <c r="D1266" s="390"/>
      <c r="E1266" s="390"/>
      <c r="F1266" s="386">
        <v>70.895200000000003</v>
      </c>
      <c r="G1266" s="391">
        <v>84.058000000000007</v>
      </c>
      <c r="H1266" s="391">
        <v>80.213700000000003</v>
      </c>
      <c r="I1266" s="391">
        <v>84.488399999999999</v>
      </c>
      <c r="J1266" s="391">
        <v>72.0839</v>
      </c>
      <c r="K1266" s="391">
        <v>85.983099999999993</v>
      </c>
      <c r="L1266" s="391">
        <v>79.415099999999995</v>
      </c>
      <c r="M1266" s="391">
        <v>60.312899999999999</v>
      </c>
      <c r="N1266" s="391">
        <v>64.587900000000005</v>
      </c>
      <c r="O1266" s="386">
        <v>68.427899999999994</v>
      </c>
      <c r="P1266" s="386" t="s">
        <v>57</v>
      </c>
    </row>
    <row r="1267" spans="1:16" ht="15" x14ac:dyDescent="0.25">
      <c r="A1267" s="389" t="s">
        <v>1910</v>
      </c>
      <c r="B1267" s="390"/>
      <c r="C1267" s="386"/>
      <c r="D1267" s="390"/>
      <c r="E1267" s="390"/>
      <c r="F1267" s="386">
        <v>71.379599999999996</v>
      </c>
      <c r="G1267" s="391">
        <v>84.371200000000002</v>
      </c>
      <c r="H1267" s="391">
        <v>80.321200000000005</v>
      </c>
      <c r="I1267" s="391">
        <v>84.457899999999995</v>
      </c>
      <c r="J1267" s="391">
        <v>72.775999999999996</v>
      </c>
      <c r="K1267" s="391">
        <v>86.363799999999998</v>
      </c>
      <c r="L1267" s="391">
        <v>80.335099999999997</v>
      </c>
      <c r="M1267" s="391">
        <v>60.970100000000002</v>
      </c>
      <c r="N1267" s="391">
        <v>65.3048</v>
      </c>
      <c r="O1267" s="386">
        <v>68.387299999999996</v>
      </c>
      <c r="P1267" s="386" t="s">
        <v>57</v>
      </c>
    </row>
    <row r="1268" spans="1:16" ht="15" x14ac:dyDescent="0.25">
      <c r="A1268" s="389" t="s">
        <v>1911</v>
      </c>
      <c r="B1268" s="390"/>
      <c r="C1268" s="386"/>
      <c r="D1268" s="390"/>
      <c r="E1268" s="390"/>
      <c r="F1268" s="386">
        <v>52.566299999999998</v>
      </c>
      <c r="G1268" s="391">
        <v>73.851299999999995</v>
      </c>
      <c r="H1268" s="391">
        <v>76.7179</v>
      </c>
      <c r="I1268" s="391">
        <v>85.501999999999995</v>
      </c>
      <c r="J1268" s="391">
        <v>48.901699999999998</v>
      </c>
      <c r="K1268" s="391">
        <v>72.938599999999994</v>
      </c>
      <c r="L1268" s="391">
        <v>47.613500000000002</v>
      </c>
      <c r="M1268" s="391">
        <v>34.136400000000002</v>
      </c>
      <c r="N1268" s="391">
        <v>35.934199999999997</v>
      </c>
      <c r="O1268" s="386">
        <v>70.176000000000002</v>
      </c>
      <c r="P1268" s="386" t="s">
        <v>57</v>
      </c>
    </row>
    <row r="1269" spans="1:16" ht="15" x14ac:dyDescent="0.25">
      <c r="A1269" s="389" t="s">
        <v>1912</v>
      </c>
      <c r="B1269" s="390"/>
      <c r="C1269" s="386"/>
      <c r="D1269" s="390"/>
      <c r="E1269" s="390"/>
      <c r="F1269" s="386">
        <v>92.084199999999996</v>
      </c>
      <c r="G1269" s="391">
        <v>96.711299999999994</v>
      </c>
      <c r="H1269" s="391">
        <v>97.122100000000003</v>
      </c>
      <c r="I1269" s="391">
        <v>97.065700000000007</v>
      </c>
      <c r="J1269" s="391">
        <v>91.733500000000006</v>
      </c>
      <c r="K1269" s="391">
        <v>97.610399999999998</v>
      </c>
      <c r="L1269" s="391">
        <v>95.214200000000005</v>
      </c>
      <c r="M1269" s="391">
        <v>93.973399999999998</v>
      </c>
      <c r="N1269" s="391">
        <v>92.6631</v>
      </c>
      <c r="O1269" s="386">
        <v>94.989699999999999</v>
      </c>
      <c r="P1269" s="386" t="s">
        <v>57</v>
      </c>
    </row>
    <row r="1270" spans="1:16" ht="15" x14ac:dyDescent="0.25">
      <c r="A1270" s="389" t="s">
        <v>1913</v>
      </c>
      <c r="B1270" s="390"/>
      <c r="C1270" s="386"/>
      <c r="D1270" s="390"/>
      <c r="E1270" s="390"/>
      <c r="F1270" s="386">
        <v>92.093199999999996</v>
      </c>
      <c r="G1270" s="391">
        <v>96.860399999999998</v>
      </c>
      <c r="H1270" s="391">
        <v>97.191400000000002</v>
      </c>
      <c r="I1270" s="391">
        <v>97.484300000000005</v>
      </c>
      <c r="J1270" s="391">
        <v>91.564499999999995</v>
      </c>
      <c r="K1270" s="391">
        <v>97.579300000000003</v>
      </c>
      <c r="L1270" s="391">
        <v>95.430499999999995</v>
      </c>
      <c r="M1270" s="391">
        <v>94.007400000000004</v>
      </c>
      <c r="N1270" s="391">
        <v>92.787599999999998</v>
      </c>
      <c r="O1270" s="386">
        <v>95.062600000000003</v>
      </c>
      <c r="P1270" s="386" t="s">
        <v>57</v>
      </c>
    </row>
    <row r="1271" spans="1:16" ht="15" x14ac:dyDescent="0.25">
      <c r="A1271" s="389" t="s">
        <v>1914</v>
      </c>
      <c r="B1271" s="390"/>
      <c r="C1271" s="386"/>
      <c r="D1271" s="390"/>
      <c r="E1271" s="390"/>
      <c r="F1271" s="386">
        <v>91.845799999999997</v>
      </c>
      <c r="G1271" s="391">
        <v>93.452699999999993</v>
      </c>
      <c r="H1271" s="391">
        <v>95.639499999999998</v>
      </c>
      <c r="I1271" s="391">
        <v>87.856700000000004</v>
      </c>
      <c r="J1271" s="391">
        <v>95.441299999999998</v>
      </c>
      <c r="K1271" s="391">
        <v>98.296999999999997</v>
      </c>
      <c r="L1271" s="391">
        <v>90.586500000000001</v>
      </c>
      <c r="M1271" s="391">
        <v>93.194599999999994</v>
      </c>
      <c r="N1271" s="391">
        <v>89.871099999999998</v>
      </c>
      <c r="O1271" s="386">
        <v>93.078800000000001</v>
      </c>
      <c r="P1271" s="386" t="s">
        <v>57</v>
      </c>
    </row>
    <row r="1272" spans="1:16" ht="15" x14ac:dyDescent="0.25">
      <c r="A1272" s="389" t="s">
        <v>1915</v>
      </c>
      <c r="B1272" s="390"/>
      <c r="C1272" s="386"/>
      <c r="D1272" s="390"/>
      <c r="E1272" s="390"/>
      <c r="F1272" s="386">
        <v>99.849000000000004</v>
      </c>
      <c r="G1272" s="391">
        <v>98.944100000000006</v>
      </c>
      <c r="H1272" s="391">
        <v>98.917500000000004</v>
      </c>
      <c r="I1272" s="391">
        <v>100</v>
      </c>
      <c r="J1272" s="391">
        <v>99.538899999999998</v>
      </c>
      <c r="K1272" s="391">
        <v>99.370500000000007</v>
      </c>
      <c r="L1272" s="391">
        <v>99.897199999999998</v>
      </c>
      <c r="M1272" s="391">
        <v>99.965400000000002</v>
      </c>
      <c r="N1272" s="391">
        <v>99.359200000000001</v>
      </c>
      <c r="O1272" s="386">
        <v>99.437299999999993</v>
      </c>
      <c r="P1272" s="386" t="s">
        <v>57</v>
      </c>
    </row>
    <row r="1273" spans="1:16" ht="15" x14ac:dyDescent="0.25">
      <c r="A1273" s="389" t="s">
        <v>1916</v>
      </c>
      <c r="B1273" s="390"/>
      <c r="C1273" s="386"/>
      <c r="D1273" s="390"/>
      <c r="E1273" s="390"/>
      <c r="F1273" s="386">
        <v>99.876400000000004</v>
      </c>
      <c r="G1273" s="391">
        <v>99.921899999999994</v>
      </c>
      <c r="H1273" s="391">
        <v>99.989099999999993</v>
      </c>
      <c r="I1273" s="391">
        <v>100</v>
      </c>
      <c r="J1273" s="391">
        <v>100</v>
      </c>
      <c r="K1273" s="391">
        <v>99.974100000000007</v>
      </c>
      <c r="L1273" s="391">
        <v>99.938100000000006</v>
      </c>
      <c r="M1273" s="391">
        <v>99.9876</v>
      </c>
      <c r="N1273" s="391">
        <v>99.703500000000005</v>
      </c>
      <c r="O1273" s="386">
        <v>99.697900000000004</v>
      </c>
      <c r="P1273" s="386" t="s">
        <v>57</v>
      </c>
    </row>
    <row r="1274" spans="1:16" ht="15" x14ac:dyDescent="0.25">
      <c r="A1274" s="389" t="s">
        <v>1917</v>
      </c>
      <c r="B1274" s="390"/>
      <c r="C1274" s="386"/>
      <c r="D1274" s="390"/>
      <c r="E1274" s="390"/>
      <c r="F1274" s="386">
        <v>99.524500000000003</v>
      </c>
      <c r="G1274" s="391">
        <v>88.154499999999999</v>
      </c>
      <c r="H1274" s="391">
        <v>88.727900000000005</v>
      </c>
      <c r="I1274" s="391">
        <v>100</v>
      </c>
      <c r="J1274" s="391">
        <v>95.262799999999999</v>
      </c>
      <c r="K1274" s="391">
        <v>93.837299999999999</v>
      </c>
      <c r="L1274" s="391">
        <v>98.702699999999993</v>
      </c>
      <c r="M1274" s="391">
        <v>98.83</v>
      </c>
      <c r="N1274" s="391">
        <v>80.465599999999995</v>
      </c>
      <c r="O1274" s="386">
        <v>84.473799999999997</v>
      </c>
      <c r="P1274" s="386" t="s">
        <v>57</v>
      </c>
    </row>
    <row r="1275" spans="1:16" ht="15" x14ac:dyDescent="0.25">
      <c r="A1275" s="389" t="s">
        <v>1918</v>
      </c>
      <c r="B1275" s="390"/>
      <c r="C1275" s="386"/>
      <c r="D1275" s="390"/>
      <c r="E1275" s="390"/>
      <c r="F1275" s="386">
        <v>88.027799999999999</v>
      </c>
      <c r="G1275" s="391">
        <v>87.335800000000006</v>
      </c>
      <c r="H1275" s="391">
        <v>85.987700000000004</v>
      </c>
      <c r="I1275" s="391">
        <v>87.547399999999996</v>
      </c>
      <c r="J1275" s="391">
        <v>80.255700000000004</v>
      </c>
      <c r="K1275" s="391">
        <v>90.558599999999998</v>
      </c>
      <c r="L1275" s="391">
        <v>87.761700000000005</v>
      </c>
      <c r="M1275" s="391">
        <v>85.902000000000001</v>
      </c>
      <c r="N1275" s="391">
        <v>85.700500000000005</v>
      </c>
      <c r="O1275" s="386">
        <v>89.676699999999997</v>
      </c>
      <c r="P1275" s="386" t="s">
        <v>57</v>
      </c>
    </row>
    <row r="1276" spans="1:16" ht="15" x14ac:dyDescent="0.25">
      <c r="A1276" s="389" t="s">
        <v>1919</v>
      </c>
      <c r="B1276" s="390"/>
      <c r="C1276" s="386"/>
      <c r="D1276" s="390"/>
      <c r="E1276" s="390"/>
      <c r="F1276" s="386">
        <v>88.302899999999994</v>
      </c>
      <c r="G1276" s="391">
        <v>87.606099999999998</v>
      </c>
      <c r="H1276" s="391">
        <v>86.133799999999994</v>
      </c>
      <c r="I1276" s="391">
        <v>87.860500000000002</v>
      </c>
      <c r="J1276" s="391">
        <v>80.2136</v>
      </c>
      <c r="K1276" s="391">
        <v>90.828599999999994</v>
      </c>
      <c r="L1276" s="391">
        <v>88.173500000000004</v>
      </c>
      <c r="M1276" s="391">
        <v>86.109899999999996</v>
      </c>
      <c r="N1276" s="391">
        <v>86.156400000000005</v>
      </c>
      <c r="O1276" s="386">
        <v>89.9953</v>
      </c>
      <c r="P1276" s="386" t="s">
        <v>57</v>
      </c>
    </row>
    <row r="1277" spans="1:16" ht="15" x14ac:dyDescent="0.25">
      <c r="A1277" s="389" t="s">
        <v>1920</v>
      </c>
      <c r="B1277" s="390"/>
      <c r="C1277" s="386"/>
      <c r="D1277" s="390"/>
      <c r="E1277" s="390"/>
      <c r="F1277" s="386">
        <v>82.146100000000004</v>
      </c>
      <c r="G1277" s="391">
        <v>81.283900000000003</v>
      </c>
      <c r="H1277" s="391">
        <v>82.891099999999994</v>
      </c>
      <c r="I1277" s="391">
        <v>80.720699999999994</v>
      </c>
      <c r="J1277" s="391">
        <v>81.174000000000007</v>
      </c>
      <c r="K1277" s="391">
        <v>84.642600000000002</v>
      </c>
      <c r="L1277" s="391">
        <v>77.624700000000004</v>
      </c>
      <c r="M1277" s="391">
        <v>79.7851</v>
      </c>
      <c r="N1277" s="391">
        <v>72.231999999999999</v>
      </c>
      <c r="O1277" s="386">
        <v>78.993700000000004</v>
      </c>
      <c r="P1277" s="386" t="s">
        <v>57</v>
      </c>
    </row>
    <row r="1278" spans="1:16" ht="15" x14ac:dyDescent="0.25">
      <c r="A1278" s="389" t="s">
        <v>1921</v>
      </c>
      <c r="B1278" s="390"/>
      <c r="C1278" s="386"/>
      <c r="D1278" s="390"/>
      <c r="E1278" s="390"/>
      <c r="F1278" s="386">
        <v>29.658300000000001</v>
      </c>
      <c r="G1278" s="391">
        <v>30.831399999999999</v>
      </c>
      <c r="H1278" s="391">
        <v>46.357900000000001</v>
      </c>
      <c r="I1278" s="391">
        <v>40.447800000000001</v>
      </c>
      <c r="J1278" s="391">
        <v>41.316699999999997</v>
      </c>
      <c r="K1278" s="391">
        <v>59.131900000000002</v>
      </c>
      <c r="L1278" s="391">
        <v>31.017800000000001</v>
      </c>
      <c r="M1278" s="391">
        <v>27.732600000000001</v>
      </c>
      <c r="N1278" s="391">
        <v>29.402899999999999</v>
      </c>
      <c r="O1278" s="386">
        <v>32.316200000000002</v>
      </c>
      <c r="P1278" s="386" t="s">
        <v>57</v>
      </c>
    </row>
    <row r="1279" spans="1:16" ht="15" x14ac:dyDescent="0.25">
      <c r="A1279" s="389" t="s">
        <v>1922</v>
      </c>
      <c r="B1279" s="390"/>
      <c r="C1279" s="386"/>
      <c r="D1279" s="390"/>
      <c r="E1279" s="390"/>
      <c r="F1279" s="386">
        <v>26.26</v>
      </c>
      <c r="G1279" s="391">
        <v>23.7193</v>
      </c>
      <c r="H1279" s="391">
        <v>40.7669</v>
      </c>
      <c r="I1279" s="391">
        <v>33.775599999999997</v>
      </c>
      <c r="J1279" s="391">
        <v>38.572800000000001</v>
      </c>
      <c r="K1279" s="391">
        <v>58.372199999999999</v>
      </c>
      <c r="L1279" s="391">
        <v>23.035599999999999</v>
      </c>
      <c r="M1279" s="391">
        <v>25.3706</v>
      </c>
      <c r="N1279" s="391">
        <v>24.27</v>
      </c>
      <c r="O1279" s="386">
        <v>33.443899999999999</v>
      </c>
      <c r="P1279" s="386" t="s">
        <v>57</v>
      </c>
    </row>
    <row r="1280" spans="1:16" ht="15" x14ac:dyDescent="0.25">
      <c r="A1280" s="389" t="s">
        <v>1923</v>
      </c>
      <c r="B1280" s="390"/>
      <c r="C1280" s="386"/>
      <c r="D1280" s="390"/>
      <c r="E1280" s="390"/>
      <c r="F1280" s="386">
        <v>48.921799999999998</v>
      </c>
      <c r="G1280" s="391">
        <v>63.357700000000001</v>
      </c>
      <c r="H1280" s="391">
        <v>69.614800000000002</v>
      </c>
      <c r="I1280" s="391">
        <v>65.391800000000003</v>
      </c>
      <c r="J1280" s="391">
        <v>51.327500000000001</v>
      </c>
      <c r="K1280" s="391">
        <v>61.6462</v>
      </c>
      <c r="L1280" s="391">
        <v>56.623399999999997</v>
      </c>
      <c r="M1280" s="391">
        <v>39.160299999999999</v>
      </c>
      <c r="N1280" s="391">
        <v>54.527299999999997</v>
      </c>
      <c r="O1280" s="386">
        <v>26.808299999999999</v>
      </c>
      <c r="P1280" s="386" t="s">
        <v>57</v>
      </c>
    </row>
    <row r="1281" spans="1:16" ht="15" x14ac:dyDescent="0.25">
      <c r="A1281" s="389" t="s">
        <v>1924</v>
      </c>
      <c r="B1281" s="390"/>
      <c r="C1281" s="386"/>
      <c r="D1281" s="390"/>
      <c r="E1281" s="390"/>
      <c r="F1281" s="386">
        <v>44.951099999999997</v>
      </c>
      <c r="G1281" s="391">
        <v>48.292299999999997</v>
      </c>
      <c r="H1281" s="391">
        <v>56.221699999999998</v>
      </c>
      <c r="I1281" s="391">
        <v>50.445399999999999</v>
      </c>
      <c r="J1281" s="391">
        <v>42.738300000000002</v>
      </c>
      <c r="K1281" s="391">
        <v>53.047899999999998</v>
      </c>
      <c r="L1281" s="391">
        <v>51.637599999999999</v>
      </c>
      <c r="M1281" s="391">
        <v>34.860999999999997</v>
      </c>
      <c r="N1281" s="391">
        <v>41.957900000000002</v>
      </c>
      <c r="O1281" s="386">
        <v>34.671599999999998</v>
      </c>
      <c r="P1281" s="386" t="s">
        <v>57</v>
      </c>
    </row>
    <row r="1282" spans="1:16" ht="15" x14ac:dyDescent="0.25">
      <c r="A1282" s="389" t="s">
        <v>1925</v>
      </c>
      <c r="B1282" s="390"/>
      <c r="C1282" s="386"/>
      <c r="D1282" s="390"/>
      <c r="E1282" s="390"/>
      <c r="F1282" s="386">
        <v>22.335100000000001</v>
      </c>
      <c r="G1282" s="391">
        <v>24.9374</v>
      </c>
      <c r="H1282" s="391">
        <v>32.950400000000002</v>
      </c>
      <c r="I1282" s="391">
        <v>32.024700000000003</v>
      </c>
      <c r="J1282" s="391">
        <v>24.120799999999999</v>
      </c>
      <c r="K1282" s="391">
        <v>34.588000000000001</v>
      </c>
      <c r="L1282" s="391">
        <v>33.142000000000003</v>
      </c>
      <c r="M1282" s="391">
        <v>12.7384</v>
      </c>
      <c r="N1282" s="391">
        <v>20.472899999999999</v>
      </c>
      <c r="O1282" s="386">
        <v>31.4894</v>
      </c>
      <c r="P1282" s="386" t="s">
        <v>57</v>
      </c>
    </row>
    <row r="1283" spans="1:16" ht="15" x14ac:dyDescent="0.25">
      <c r="A1283" s="389" t="s">
        <v>1926</v>
      </c>
      <c r="B1283" s="390"/>
      <c r="C1283" s="386"/>
      <c r="D1283" s="390"/>
      <c r="E1283" s="390"/>
      <c r="F1283" s="386">
        <v>22.3035</v>
      </c>
      <c r="G1283" s="391">
        <v>24.9163</v>
      </c>
      <c r="H1283" s="391">
        <v>32.909999999999997</v>
      </c>
      <c r="I1283" s="391">
        <v>32.024700000000003</v>
      </c>
      <c r="J1283" s="391">
        <v>24.120799999999999</v>
      </c>
      <c r="K1283" s="391">
        <v>34.588000000000001</v>
      </c>
      <c r="L1283" s="391">
        <v>33.142000000000003</v>
      </c>
      <c r="M1283" s="391">
        <v>12.7384</v>
      </c>
      <c r="N1283" s="391">
        <v>20.472899999999999</v>
      </c>
      <c r="O1283" s="386">
        <v>31.4894</v>
      </c>
      <c r="P1283" s="386" t="s">
        <v>57</v>
      </c>
    </row>
    <row r="1284" spans="1:16" ht="15" x14ac:dyDescent="0.25">
      <c r="A1284" s="389" t="s">
        <v>1927</v>
      </c>
      <c r="B1284" s="390"/>
      <c r="C1284" s="386"/>
      <c r="D1284" s="390"/>
      <c r="E1284" s="390"/>
      <c r="F1284" s="386">
        <v>94.444400000000002</v>
      </c>
      <c r="G1284" s="391">
        <v>60</v>
      </c>
      <c r="H1284" s="391">
        <v>100</v>
      </c>
      <c r="I1284" s="391"/>
      <c r="J1284" s="391"/>
      <c r="K1284" s="391"/>
      <c r="L1284" s="391"/>
      <c r="M1284" s="391"/>
      <c r="N1284" s="391" t="s">
        <v>8416</v>
      </c>
      <c r="O1284" s="386" t="s">
        <v>8416</v>
      </c>
      <c r="P1284" s="386" t="s">
        <v>57</v>
      </c>
    </row>
    <row r="1285" spans="1:16" ht="15" x14ac:dyDescent="0.25">
      <c r="A1285" s="389" t="s">
        <v>1928</v>
      </c>
      <c r="B1285" s="390"/>
      <c r="C1285" s="386"/>
      <c r="D1285" s="390"/>
      <c r="E1285" s="390"/>
      <c r="F1285" s="386">
        <v>100</v>
      </c>
      <c r="G1285" s="391">
        <v>93.599100000000007</v>
      </c>
      <c r="H1285" s="391">
        <v>95.713899999999995</v>
      </c>
      <c r="I1285" s="391">
        <v>87.001000000000005</v>
      </c>
      <c r="J1285" s="391">
        <v>84.424599999999998</v>
      </c>
      <c r="K1285" s="391">
        <v>93.495699999999999</v>
      </c>
      <c r="L1285" s="391">
        <v>89.278899999999993</v>
      </c>
      <c r="M1285" s="391">
        <v>83.988500000000002</v>
      </c>
      <c r="N1285" s="391">
        <v>83.957800000000006</v>
      </c>
      <c r="O1285" s="386">
        <v>74.798599999999993</v>
      </c>
      <c r="P1285" s="386" t="s">
        <v>57</v>
      </c>
    </row>
    <row r="1286" spans="1:16" ht="15" x14ac:dyDescent="0.25">
      <c r="A1286" s="389" t="s">
        <v>1929</v>
      </c>
      <c r="B1286" s="390"/>
      <c r="C1286" s="386"/>
      <c r="D1286" s="390"/>
      <c r="E1286" s="390"/>
      <c r="F1286" s="386">
        <v>100</v>
      </c>
      <c r="G1286" s="391">
        <v>93.598699999999994</v>
      </c>
      <c r="H1286" s="391">
        <v>95.713499999999996</v>
      </c>
      <c r="I1286" s="391">
        <v>87.000100000000003</v>
      </c>
      <c r="J1286" s="391">
        <v>84.423500000000004</v>
      </c>
      <c r="K1286" s="391">
        <v>93.495099999999994</v>
      </c>
      <c r="L1286" s="391">
        <v>89.277900000000002</v>
      </c>
      <c r="M1286" s="391">
        <v>83.987099999999998</v>
      </c>
      <c r="N1286" s="391">
        <v>83.955699999999993</v>
      </c>
      <c r="O1286" s="386">
        <v>74.796099999999996</v>
      </c>
      <c r="P1286" s="386" t="s">
        <v>57</v>
      </c>
    </row>
    <row r="1287" spans="1:16" ht="15" x14ac:dyDescent="0.25">
      <c r="A1287" s="389" t="s">
        <v>1930</v>
      </c>
      <c r="B1287" s="390"/>
      <c r="C1287" s="386"/>
      <c r="D1287" s="390"/>
      <c r="E1287" s="390"/>
      <c r="F1287" s="386"/>
      <c r="G1287" s="391">
        <v>100</v>
      </c>
      <c r="H1287" s="391">
        <v>100</v>
      </c>
      <c r="I1287" s="391">
        <v>100</v>
      </c>
      <c r="J1287" s="391">
        <v>100</v>
      </c>
      <c r="K1287" s="391">
        <v>100</v>
      </c>
      <c r="L1287" s="391">
        <v>100</v>
      </c>
      <c r="M1287" s="391">
        <v>100</v>
      </c>
      <c r="N1287" s="391">
        <v>100</v>
      </c>
      <c r="O1287" s="386">
        <v>100</v>
      </c>
      <c r="P1287" s="386" t="s">
        <v>57</v>
      </c>
    </row>
    <row r="1288" spans="1:16" ht="15" x14ac:dyDescent="0.25">
      <c r="A1288" s="389" t="s">
        <v>1931</v>
      </c>
      <c r="B1288" s="390"/>
      <c r="C1288" s="386"/>
      <c r="D1288" s="390"/>
      <c r="E1288" s="390"/>
      <c r="F1288" s="386">
        <v>68.347300000000004</v>
      </c>
      <c r="G1288" s="391">
        <v>59.116199999999999</v>
      </c>
      <c r="H1288" s="391">
        <v>83.319900000000004</v>
      </c>
      <c r="I1288" s="391">
        <v>65.746899999999997</v>
      </c>
      <c r="J1288" s="391">
        <v>80.400499999999994</v>
      </c>
      <c r="K1288" s="391">
        <v>92.838099999999997</v>
      </c>
      <c r="L1288" s="391">
        <v>86.371899999999997</v>
      </c>
      <c r="M1288" s="391">
        <v>72.008899999999997</v>
      </c>
      <c r="N1288" s="391">
        <v>71.502399999999994</v>
      </c>
      <c r="O1288" s="386">
        <v>66.539100000000005</v>
      </c>
      <c r="P1288" s="386" t="s">
        <v>57</v>
      </c>
    </row>
    <row r="1289" spans="1:16" ht="15" x14ac:dyDescent="0.25">
      <c r="A1289" s="389" t="s">
        <v>1932</v>
      </c>
      <c r="B1289" s="390"/>
      <c r="C1289" s="386"/>
      <c r="D1289" s="390"/>
      <c r="E1289" s="390"/>
      <c r="F1289" s="386">
        <v>68.347300000000004</v>
      </c>
      <c r="G1289" s="391">
        <v>59.116199999999999</v>
      </c>
      <c r="H1289" s="391">
        <v>83.319900000000004</v>
      </c>
      <c r="I1289" s="391">
        <v>65.746899999999997</v>
      </c>
      <c r="J1289" s="391">
        <v>80.400499999999994</v>
      </c>
      <c r="K1289" s="391">
        <v>92.838099999999997</v>
      </c>
      <c r="L1289" s="391">
        <v>86.371899999999997</v>
      </c>
      <c r="M1289" s="391">
        <v>71.994</v>
      </c>
      <c r="N1289" s="391">
        <v>71.480500000000006</v>
      </c>
      <c r="O1289" s="386">
        <v>66.518600000000006</v>
      </c>
      <c r="P1289" s="386" t="s">
        <v>57</v>
      </c>
    </row>
    <row r="1290" spans="1:16" ht="15" x14ac:dyDescent="0.25">
      <c r="A1290" s="389" t="s">
        <v>1933</v>
      </c>
      <c r="B1290" s="390"/>
      <c r="C1290" s="386"/>
      <c r="D1290" s="390"/>
      <c r="E1290" s="390"/>
      <c r="F1290" s="386"/>
      <c r="G1290" s="391"/>
      <c r="H1290" s="391"/>
      <c r="I1290" s="391"/>
      <c r="J1290" s="391"/>
      <c r="K1290" s="391"/>
      <c r="L1290" s="391"/>
      <c r="M1290" s="391">
        <v>100</v>
      </c>
      <c r="N1290" s="391">
        <v>100</v>
      </c>
      <c r="O1290" s="386">
        <v>100</v>
      </c>
      <c r="P1290" s="386" t="s">
        <v>57</v>
      </c>
    </row>
    <row r="1291" spans="1:16" ht="15" x14ac:dyDescent="0.25">
      <c r="A1291" s="389" t="s">
        <v>1934</v>
      </c>
      <c r="B1291" s="390"/>
      <c r="C1291" s="386"/>
      <c r="D1291" s="390"/>
      <c r="E1291" s="390"/>
      <c r="F1291" s="386">
        <v>45.653399999999998</v>
      </c>
      <c r="G1291" s="391">
        <v>48.392699999999998</v>
      </c>
      <c r="H1291" s="391">
        <v>56.352800000000002</v>
      </c>
      <c r="I1291" s="391">
        <v>50.522599999999997</v>
      </c>
      <c r="J1291" s="391">
        <v>42.8292</v>
      </c>
      <c r="K1291" s="391">
        <v>53.163200000000003</v>
      </c>
      <c r="L1291" s="391">
        <v>51.599899999999998</v>
      </c>
      <c r="M1291" s="391">
        <v>34.743400000000001</v>
      </c>
      <c r="N1291" s="391">
        <v>42.024000000000001</v>
      </c>
      <c r="O1291" s="386">
        <v>34.576799999999999</v>
      </c>
      <c r="P1291" s="386" t="s">
        <v>57</v>
      </c>
    </row>
    <row r="1292" spans="1:16" ht="15" x14ac:dyDescent="0.25">
      <c r="A1292" s="389" t="s">
        <v>1935</v>
      </c>
      <c r="B1292" s="390"/>
      <c r="C1292" s="386"/>
      <c r="D1292" s="390"/>
      <c r="E1292" s="390"/>
      <c r="F1292" s="386">
        <v>16.140799999999999</v>
      </c>
      <c r="G1292" s="391">
        <v>26.453800000000001</v>
      </c>
      <c r="H1292" s="391">
        <v>27.1892</v>
      </c>
      <c r="I1292" s="391">
        <v>33.514299999999999</v>
      </c>
      <c r="J1292" s="391">
        <v>21.360600000000002</v>
      </c>
      <c r="K1292" s="391">
        <v>22.633400000000002</v>
      </c>
      <c r="L1292" s="391">
        <v>61.164999999999999</v>
      </c>
      <c r="M1292" s="391">
        <v>61.160699999999999</v>
      </c>
      <c r="N1292" s="391">
        <v>27.954899999999999</v>
      </c>
      <c r="O1292" s="386">
        <v>55.205500000000001</v>
      </c>
      <c r="P1292" s="386" t="s">
        <v>57</v>
      </c>
    </row>
    <row r="1293" spans="1:16" ht="15" x14ac:dyDescent="0.25">
      <c r="A1293" s="389" t="s">
        <v>1936</v>
      </c>
      <c r="B1293" s="390"/>
      <c r="C1293" s="386"/>
      <c r="D1293" s="390"/>
      <c r="E1293" s="390"/>
      <c r="F1293" s="386">
        <v>81.338099999999997</v>
      </c>
      <c r="G1293" s="391">
        <v>81.706199999999995</v>
      </c>
      <c r="H1293" s="391">
        <v>85.392300000000006</v>
      </c>
      <c r="I1293" s="391">
        <v>71.808199999999999</v>
      </c>
      <c r="J1293" s="391">
        <v>63.802999999999997</v>
      </c>
      <c r="K1293" s="391">
        <v>76.446799999999996</v>
      </c>
      <c r="L1293" s="391">
        <v>76.229100000000003</v>
      </c>
      <c r="M1293" s="391">
        <v>60.338700000000003</v>
      </c>
      <c r="N1293" s="391">
        <v>64.254199999999997</v>
      </c>
      <c r="O1293" s="386">
        <v>58.3446</v>
      </c>
      <c r="P1293" s="386" t="s">
        <v>57</v>
      </c>
    </row>
    <row r="1294" spans="1:16" ht="15" x14ac:dyDescent="0.25">
      <c r="A1294" s="389" t="s">
        <v>1937</v>
      </c>
      <c r="B1294" s="390"/>
      <c r="C1294" s="386"/>
      <c r="D1294" s="390"/>
      <c r="E1294" s="390"/>
      <c r="F1294" s="386">
        <v>81.3934</v>
      </c>
      <c r="G1294" s="391">
        <v>81.7804</v>
      </c>
      <c r="H1294" s="391">
        <v>85.324600000000004</v>
      </c>
      <c r="I1294" s="391">
        <v>71.715100000000007</v>
      </c>
      <c r="J1294" s="391">
        <v>63.666800000000002</v>
      </c>
      <c r="K1294" s="391">
        <v>76.497100000000003</v>
      </c>
      <c r="L1294" s="391">
        <v>76.067599999999999</v>
      </c>
      <c r="M1294" s="391">
        <v>60.252699999999997</v>
      </c>
      <c r="N1294" s="391">
        <v>64.224500000000006</v>
      </c>
      <c r="O1294" s="386">
        <v>58.138500000000001</v>
      </c>
      <c r="P1294" s="386" t="s">
        <v>57</v>
      </c>
    </row>
    <row r="1295" spans="1:16" ht="15" x14ac:dyDescent="0.25">
      <c r="A1295" s="389" t="s">
        <v>1938</v>
      </c>
      <c r="B1295" s="390"/>
      <c r="C1295" s="386"/>
      <c r="D1295" s="390"/>
      <c r="E1295" s="390"/>
      <c r="F1295" s="386">
        <v>77.398099999999999</v>
      </c>
      <c r="G1295" s="391">
        <v>77.313400000000001</v>
      </c>
      <c r="H1295" s="391">
        <v>89.424899999999994</v>
      </c>
      <c r="I1295" s="391">
        <v>77.140799999999999</v>
      </c>
      <c r="J1295" s="391">
        <v>70.972399999999993</v>
      </c>
      <c r="K1295" s="391">
        <v>73.598100000000002</v>
      </c>
      <c r="L1295" s="391">
        <v>85.473600000000005</v>
      </c>
      <c r="M1295" s="391">
        <v>65.326800000000006</v>
      </c>
      <c r="N1295" s="391">
        <v>65.9191</v>
      </c>
      <c r="O1295" s="386">
        <v>70.212800000000001</v>
      </c>
      <c r="P1295" s="386" t="s">
        <v>57</v>
      </c>
    </row>
    <row r="1296" spans="1:16" ht="15" x14ac:dyDescent="0.25">
      <c r="A1296" s="389" t="s">
        <v>1939</v>
      </c>
      <c r="B1296" s="390"/>
      <c r="C1296" s="386"/>
      <c r="D1296" s="390"/>
      <c r="E1296" s="390"/>
      <c r="F1296" s="386">
        <v>94.105400000000003</v>
      </c>
      <c r="G1296" s="391">
        <v>92.063500000000005</v>
      </c>
      <c r="H1296" s="391">
        <v>97.096800000000002</v>
      </c>
      <c r="I1296" s="391">
        <v>92.8339</v>
      </c>
      <c r="J1296" s="391">
        <v>91.306399999999996</v>
      </c>
      <c r="K1296" s="391">
        <v>95.906300000000002</v>
      </c>
      <c r="L1296" s="391">
        <v>94.3429</v>
      </c>
      <c r="M1296" s="391">
        <v>90.285700000000006</v>
      </c>
      <c r="N1296" s="391">
        <v>90.284300000000002</v>
      </c>
      <c r="O1296" s="386">
        <v>86.485299999999995</v>
      </c>
      <c r="P1296" s="386" t="s">
        <v>57</v>
      </c>
    </row>
    <row r="1297" spans="1:16" ht="15" x14ac:dyDescent="0.25">
      <c r="A1297" s="389" t="s">
        <v>1940</v>
      </c>
      <c r="B1297" s="390"/>
      <c r="C1297" s="386"/>
      <c r="D1297" s="390"/>
      <c r="E1297" s="390"/>
      <c r="F1297" s="386">
        <v>94.127200000000002</v>
      </c>
      <c r="G1297" s="391">
        <v>92.086600000000004</v>
      </c>
      <c r="H1297" s="391">
        <v>97.119399999999999</v>
      </c>
      <c r="I1297" s="391">
        <v>92.843500000000006</v>
      </c>
      <c r="J1297" s="391">
        <v>91.325199999999995</v>
      </c>
      <c r="K1297" s="391">
        <v>95.935100000000006</v>
      </c>
      <c r="L1297" s="391">
        <v>94.3733</v>
      </c>
      <c r="M1297" s="391">
        <v>90.346999999999994</v>
      </c>
      <c r="N1297" s="391">
        <v>90.322100000000006</v>
      </c>
      <c r="O1297" s="386">
        <v>86.506399999999999</v>
      </c>
      <c r="P1297" s="386" t="s">
        <v>57</v>
      </c>
    </row>
    <row r="1298" spans="1:16" ht="15" x14ac:dyDescent="0.25">
      <c r="A1298" s="389" t="s">
        <v>1941</v>
      </c>
      <c r="B1298" s="390"/>
      <c r="C1298" s="386"/>
      <c r="D1298" s="390"/>
      <c r="E1298" s="390"/>
      <c r="F1298" s="386">
        <v>89.639300000000006</v>
      </c>
      <c r="G1298" s="391">
        <v>87.928200000000004</v>
      </c>
      <c r="H1298" s="391">
        <v>93.153300000000002</v>
      </c>
      <c r="I1298" s="391">
        <v>91.200500000000005</v>
      </c>
      <c r="J1298" s="391">
        <v>87.987099999999998</v>
      </c>
      <c r="K1298" s="391">
        <v>89.865300000000005</v>
      </c>
      <c r="L1298" s="391">
        <v>87.320499999999996</v>
      </c>
      <c r="M1298" s="391">
        <v>76.194999999999993</v>
      </c>
      <c r="N1298" s="391">
        <v>81.123000000000005</v>
      </c>
      <c r="O1298" s="386">
        <v>81.668000000000006</v>
      </c>
      <c r="P1298" s="386" t="s">
        <v>57</v>
      </c>
    </row>
    <row r="1299" spans="1:16" ht="15" x14ac:dyDescent="0.25">
      <c r="A1299" s="389" t="s">
        <v>1942</v>
      </c>
      <c r="B1299" s="390"/>
      <c r="C1299" s="386"/>
      <c r="D1299" s="390"/>
      <c r="E1299" s="390"/>
      <c r="F1299" s="386">
        <v>86.074700000000007</v>
      </c>
      <c r="G1299" s="391">
        <v>92.850200000000001</v>
      </c>
      <c r="H1299" s="391">
        <v>92.844800000000006</v>
      </c>
      <c r="I1299" s="391">
        <v>86.952699999999993</v>
      </c>
      <c r="J1299" s="391">
        <v>85.812799999999996</v>
      </c>
      <c r="K1299" s="391">
        <v>98.807100000000005</v>
      </c>
      <c r="L1299" s="391">
        <v>99.673100000000005</v>
      </c>
      <c r="M1299" s="391">
        <v>98.982500000000002</v>
      </c>
      <c r="N1299" s="391">
        <v>99.749700000000004</v>
      </c>
      <c r="O1299" s="386">
        <v>98.872799999999998</v>
      </c>
      <c r="P1299" s="386" t="s">
        <v>57</v>
      </c>
    </row>
    <row r="1300" spans="1:16" ht="15" x14ac:dyDescent="0.25">
      <c r="A1300" s="389" t="s">
        <v>1943</v>
      </c>
      <c r="B1300" s="390"/>
      <c r="C1300" s="386"/>
      <c r="D1300" s="390"/>
      <c r="E1300" s="390"/>
      <c r="F1300" s="386"/>
      <c r="G1300" s="391"/>
      <c r="H1300" s="391"/>
      <c r="I1300" s="391"/>
      <c r="J1300" s="391"/>
      <c r="K1300" s="391">
        <v>100</v>
      </c>
      <c r="L1300" s="391">
        <v>100</v>
      </c>
      <c r="M1300" s="391">
        <v>99.703100000000006</v>
      </c>
      <c r="N1300" s="391">
        <v>100</v>
      </c>
      <c r="O1300" s="386">
        <v>99.374899999999997</v>
      </c>
      <c r="P1300" s="386" t="s">
        <v>57</v>
      </c>
    </row>
    <row r="1301" spans="1:16" ht="15" x14ac:dyDescent="0.25">
      <c r="A1301" s="389" t="s">
        <v>1944</v>
      </c>
      <c r="B1301" s="390"/>
      <c r="C1301" s="386"/>
      <c r="D1301" s="390"/>
      <c r="E1301" s="390"/>
      <c r="F1301" s="386">
        <v>86.074700000000007</v>
      </c>
      <c r="G1301" s="391">
        <v>92.850200000000001</v>
      </c>
      <c r="H1301" s="391">
        <v>92.844800000000006</v>
      </c>
      <c r="I1301" s="391">
        <v>86.952699999999993</v>
      </c>
      <c r="J1301" s="391">
        <v>85.812799999999996</v>
      </c>
      <c r="K1301" s="391">
        <v>88.907700000000006</v>
      </c>
      <c r="L1301" s="391">
        <v>97.093999999999994</v>
      </c>
      <c r="M1301" s="391">
        <v>91.960599999999999</v>
      </c>
      <c r="N1301" s="391">
        <v>97.185699999999997</v>
      </c>
      <c r="O1301" s="386">
        <v>94.015000000000001</v>
      </c>
      <c r="P1301" s="386" t="s">
        <v>57</v>
      </c>
    </row>
    <row r="1302" spans="1:16" ht="15" x14ac:dyDescent="0.25">
      <c r="A1302" s="389" t="s">
        <v>1945</v>
      </c>
      <c r="B1302" s="390"/>
      <c r="C1302" s="386"/>
      <c r="D1302" s="390"/>
      <c r="E1302" s="390"/>
      <c r="F1302" s="386">
        <v>91.221299999999999</v>
      </c>
      <c r="G1302" s="391">
        <v>85.504999999999995</v>
      </c>
      <c r="H1302" s="391">
        <v>90.558099999999996</v>
      </c>
      <c r="I1302" s="391">
        <v>85.780299999999997</v>
      </c>
      <c r="J1302" s="391">
        <v>83.411000000000001</v>
      </c>
      <c r="K1302" s="391">
        <v>88.985100000000003</v>
      </c>
      <c r="L1302" s="391">
        <v>87.273300000000006</v>
      </c>
      <c r="M1302" s="391">
        <v>80.928899999999999</v>
      </c>
      <c r="N1302" s="391">
        <v>82.0779</v>
      </c>
      <c r="O1302" s="386">
        <v>77.784199999999998</v>
      </c>
      <c r="P1302" s="386" t="s">
        <v>57</v>
      </c>
    </row>
    <row r="1303" spans="1:16" ht="15" x14ac:dyDescent="0.25">
      <c r="A1303" s="389" t="s">
        <v>1946</v>
      </c>
      <c r="B1303" s="390"/>
      <c r="C1303" s="386"/>
      <c r="D1303" s="390"/>
      <c r="E1303" s="390"/>
      <c r="F1303" s="386">
        <v>91.278300000000002</v>
      </c>
      <c r="G1303" s="391">
        <v>85.529600000000002</v>
      </c>
      <c r="H1303" s="391">
        <v>90.578500000000005</v>
      </c>
      <c r="I1303" s="391">
        <v>85.790599999999998</v>
      </c>
      <c r="J1303" s="391">
        <v>83.433300000000003</v>
      </c>
      <c r="K1303" s="391">
        <v>89.027699999999996</v>
      </c>
      <c r="L1303" s="391">
        <v>87.289500000000004</v>
      </c>
      <c r="M1303" s="391">
        <v>80.969499999999996</v>
      </c>
      <c r="N1303" s="391">
        <v>82.123699999999999</v>
      </c>
      <c r="O1303" s="386">
        <v>77.791499999999999</v>
      </c>
      <c r="P1303" s="386" t="s">
        <v>57</v>
      </c>
    </row>
    <row r="1304" spans="1:16" ht="15" x14ac:dyDescent="0.25">
      <c r="A1304" s="389" t="s">
        <v>1947</v>
      </c>
      <c r="B1304" s="390"/>
      <c r="C1304" s="386"/>
      <c r="D1304" s="390"/>
      <c r="E1304" s="390"/>
      <c r="F1304" s="386">
        <v>81.425299999999993</v>
      </c>
      <c r="G1304" s="391">
        <v>81.161500000000004</v>
      </c>
      <c r="H1304" s="391">
        <v>87.0364</v>
      </c>
      <c r="I1304" s="391">
        <v>84.036299999999997</v>
      </c>
      <c r="J1304" s="391">
        <v>79.564599999999999</v>
      </c>
      <c r="K1304" s="391">
        <v>80.582099999999997</v>
      </c>
      <c r="L1304" s="391">
        <v>83.871600000000001</v>
      </c>
      <c r="M1304" s="391">
        <v>72.4405</v>
      </c>
      <c r="N1304" s="391">
        <v>72.292199999999994</v>
      </c>
      <c r="O1304" s="386">
        <v>76.274799999999999</v>
      </c>
      <c r="P1304" s="386" t="s">
        <v>57</v>
      </c>
    </row>
    <row r="1305" spans="1:16" ht="15" x14ac:dyDescent="0.25">
      <c r="A1305" s="389" t="s">
        <v>5983</v>
      </c>
      <c r="B1305" s="390"/>
      <c r="C1305" s="386"/>
      <c r="D1305" s="390"/>
      <c r="E1305" s="390"/>
      <c r="F1305" s="386">
        <v>14.0243</v>
      </c>
      <c r="G1305" s="391">
        <v>8.7135999999999996</v>
      </c>
      <c r="H1305" s="391">
        <v>7.9645999999999999</v>
      </c>
      <c r="I1305" s="391">
        <v>11.483700000000001</v>
      </c>
      <c r="J1305" s="391">
        <v>5.3992000000000004</v>
      </c>
      <c r="K1305" s="391">
        <v>18.8645</v>
      </c>
      <c r="L1305" s="391">
        <v>7.7553999999999998</v>
      </c>
      <c r="M1305" s="391">
        <v>5.4246999999999996</v>
      </c>
      <c r="N1305" s="391">
        <v>7.9787999999999997</v>
      </c>
      <c r="O1305" s="386">
        <v>20.567900000000002</v>
      </c>
      <c r="P1305" s="386" t="s">
        <v>57</v>
      </c>
    </row>
    <row r="1306" spans="1:16" ht="15" x14ac:dyDescent="0.25">
      <c r="A1306" s="389" t="s">
        <v>5984</v>
      </c>
      <c r="B1306" s="390"/>
      <c r="C1306" s="386"/>
      <c r="D1306" s="390"/>
      <c r="E1306" s="390"/>
      <c r="F1306" s="386">
        <v>12.4239</v>
      </c>
      <c r="G1306" s="391">
        <v>12.1707</v>
      </c>
      <c r="H1306" s="391">
        <v>5.8330000000000002</v>
      </c>
      <c r="I1306" s="391">
        <v>12.553900000000001</v>
      </c>
      <c r="J1306" s="391">
        <v>6.3875999999999999</v>
      </c>
      <c r="K1306" s="391">
        <v>26.931000000000001</v>
      </c>
      <c r="L1306" s="391">
        <v>5.3837999999999999</v>
      </c>
      <c r="M1306" s="391">
        <v>5.6978</v>
      </c>
      <c r="N1306" s="391">
        <v>5.9377000000000004</v>
      </c>
      <c r="O1306" s="386">
        <v>18.472999999999999</v>
      </c>
      <c r="P1306" s="386" t="s">
        <v>57</v>
      </c>
    </row>
    <row r="1307" spans="1:16" ht="15" x14ac:dyDescent="0.25">
      <c r="A1307" s="389" t="s">
        <v>5985</v>
      </c>
      <c r="B1307" s="390"/>
      <c r="C1307" s="386"/>
      <c r="D1307" s="390"/>
      <c r="E1307" s="390"/>
      <c r="F1307" s="386">
        <v>17.472899999999999</v>
      </c>
      <c r="G1307" s="391">
        <v>5.2478999999999996</v>
      </c>
      <c r="H1307" s="391">
        <v>10.410299999999999</v>
      </c>
      <c r="I1307" s="391">
        <v>10.4398</v>
      </c>
      <c r="J1307" s="391">
        <v>4.2028999999999996</v>
      </c>
      <c r="K1307" s="391">
        <v>9.5794999999999995</v>
      </c>
      <c r="L1307" s="391">
        <v>10.5284</v>
      </c>
      <c r="M1307" s="391">
        <v>5.0850999999999997</v>
      </c>
      <c r="N1307" s="391">
        <v>10.5444</v>
      </c>
      <c r="O1307" s="386">
        <v>22.070699999999999</v>
      </c>
      <c r="P1307" s="386" t="s">
        <v>57</v>
      </c>
    </row>
    <row r="1308" spans="1:16" ht="15" x14ac:dyDescent="0.25">
      <c r="A1308" s="389" t="s">
        <v>5986</v>
      </c>
      <c r="B1308" s="390"/>
      <c r="C1308" s="386"/>
      <c r="D1308" s="390"/>
      <c r="E1308" s="390"/>
      <c r="F1308" s="386">
        <v>53.145400000000002</v>
      </c>
      <c r="G1308" s="391">
        <v>45.466999999999999</v>
      </c>
      <c r="H1308" s="391">
        <v>49.306600000000003</v>
      </c>
      <c r="I1308" s="391">
        <v>53.918300000000002</v>
      </c>
      <c r="J1308" s="391">
        <v>48.056100000000001</v>
      </c>
      <c r="K1308" s="391">
        <v>53.667000000000002</v>
      </c>
      <c r="L1308" s="391">
        <v>40.28</v>
      </c>
      <c r="M1308" s="391">
        <v>46.842100000000002</v>
      </c>
      <c r="N1308" s="391">
        <v>40.999099999999999</v>
      </c>
      <c r="O1308" s="386">
        <v>53.362400000000001</v>
      </c>
      <c r="P1308" s="386" t="s">
        <v>57</v>
      </c>
    </row>
    <row r="1309" spans="1:16" ht="15" x14ac:dyDescent="0.25">
      <c r="A1309" s="389" t="s">
        <v>5987</v>
      </c>
      <c r="B1309" s="390"/>
      <c r="C1309" s="386"/>
      <c r="D1309" s="390"/>
      <c r="E1309" s="390"/>
      <c r="F1309" s="386">
        <v>24.912500000000001</v>
      </c>
      <c r="G1309" s="391">
        <v>20.3504</v>
      </c>
      <c r="H1309" s="391">
        <v>24.855799999999999</v>
      </c>
      <c r="I1309" s="391">
        <v>22.5321</v>
      </c>
      <c r="J1309" s="391">
        <v>14.821</v>
      </c>
      <c r="K1309" s="391">
        <v>22.1556</v>
      </c>
      <c r="L1309" s="391">
        <v>14.901300000000001</v>
      </c>
      <c r="M1309" s="391">
        <v>12.749700000000001</v>
      </c>
      <c r="N1309" s="391">
        <v>13.706200000000001</v>
      </c>
      <c r="O1309" s="386">
        <v>18.016500000000001</v>
      </c>
      <c r="P1309" s="386" t="s">
        <v>57</v>
      </c>
    </row>
    <row r="1310" spans="1:16" ht="15" x14ac:dyDescent="0.25">
      <c r="A1310" s="389" t="s">
        <v>5988</v>
      </c>
      <c r="B1310" s="390"/>
      <c r="C1310" s="386"/>
      <c r="D1310" s="390"/>
      <c r="E1310" s="390"/>
      <c r="F1310" s="386">
        <v>24.912500000000001</v>
      </c>
      <c r="G1310" s="391">
        <v>20.3504</v>
      </c>
      <c r="H1310" s="391">
        <v>24.855799999999999</v>
      </c>
      <c r="I1310" s="391">
        <v>22.5321</v>
      </c>
      <c r="J1310" s="391">
        <v>14.821</v>
      </c>
      <c r="K1310" s="391">
        <v>22.1556</v>
      </c>
      <c r="L1310" s="391">
        <v>14.901300000000001</v>
      </c>
      <c r="M1310" s="391">
        <v>12.749700000000001</v>
      </c>
      <c r="N1310" s="391">
        <v>13.706200000000001</v>
      </c>
      <c r="O1310" s="386">
        <v>18.016500000000001</v>
      </c>
      <c r="P1310" s="386" t="s">
        <v>57</v>
      </c>
    </row>
    <row r="1311" spans="1:16" ht="15" x14ac:dyDescent="0.25">
      <c r="A1311" s="389" t="s">
        <v>5989</v>
      </c>
      <c r="B1311" s="390"/>
      <c r="C1311" s="386"/>
      <c r="D1311" s="390"/>
      <c r="E1311" s="390"/>
      <c r="F1311" s="386">
        <v>100</v>
      </c>
      <c r="G1311" s="391">
        <v>94.407499999999999</v>
      </c>
      <c r="H1311" s="391">
        <v>96.510199999999998</v>
      </c>
      <c r="I1311" s="391">
        <v>96.9084</v>
      </c>
      <c r="J1311" s="391">
        <v>96.165700000000001</v>
      </c>
      <c r="K1311" s="391">
        <v>95.796899999999994</v>
      </c>
      <c r="L1311" s="391">
        <v>95.260300000000001</v>
      </c>
      <c r="M1311" s="391">
        <v>96.1952</v>
      </c>
      <c r="N1311" s="391">
        <v>86.465299999999999</v>
      </c>
      <c r="O1311" s="386">
        <v>93.170699999999997</v>
      </c>
      <c r="P1311" s="386" t="s">
        <v>57</v>
      </c>
    </row>
    <row r="1312" spans="1:16" ht="15" x14ac:dyDescent="0.25">
      <c r="A1312" s="389" t="s">
        <v>5990</v>
      </c>
      <c r="B1312" s="390"/>
      <c r="C1312" s="386"/>
      <c r="D1312" s="390"/>
      <c r="E1312" s="390"/>
      <c r="F1312" s="386">
        <v>100</v>
      </c>
      <c r="G1312" s="391">
        <v>94.407499999999999</v>
      </c>
      <c r="H1312" s="391">
        <v>96.510199999999998</v>
      </c>
      <c r="I1312" s="391">
        <v>96.9084</v>
      </c>
      <c r="J1312" s="391">
        <v>96.165700000000001</v>
      </c>
      <c r="K1312" s="391">
        <v>95.796899999999994</v>
      </c>
      <c r="L1312" s="391">
        <v>95.260300000000001</v>
      </c>
      <c r="M1312" s="391">
        <v>96.1952</v>
      </c>
      <c r="N1312" s="391">
        <v>86.465299999999999</v>
      </c>
      <c r="O1312" s="386">
        <v>93.170699999999997</v>
      </c>
      <c r="P1312" s="386" t="s">
        <v>57</v>
      </c>
    </row>
    <row r="1313" spans="1:16" ht="15" x14ac:dyDescent="0.25">
      <c r="A1313" s="389" t="s">
        <v>5991</v>
      </c>
      <c r="B1313" s="390"/>
      <c r="C1313" s="386"/>
      <c r="D1313" s="390"/>
      <c r="E1313" s="390"/>
      <c r="F1313" s="386">
        <v>80.150000000000006</v>
      </c>
      <c r="G1313" s="391">
        <v>81.398200000000003</v>
      </c>
      <c r="H1313" s="391">
        <v>81.914199999999994</v>
      </c>
      <c r="I1313" s="391">
        <v>79.448499999999996</v>
      </c>
      <c r="J1313" s="391">
        <v>86.745000000000005</v>
      </c>
      <c r="K1313" s="391">
        <v>74.458200000000005</v>
      </c>
      <c r="L1313" s="391">
        <v>65.144000000000005</v>
      </c>
      <c r="M1313" s="391">
        <v>99.948800000000006</v>
      </c>
      <c r="N1313" s="391">
        <v>52.789700000000003</v>
      </c>
      <c r="O1313" s="386">
        <v>64.136600000000001</v>
      </c>
      <c r="P1313" s="386" t="s">
        <v>57</v>
      </c>
    </row>
    <row r="1314" spans="1:16" ht="15" x14ac:dyDescent="0.25">
      <c r="A1314" s="389" t="s">
        <v>5992</v>
      </c>
      <c r="B1314" s="390"/>
      <c r="C1314" s="386"/>
      <c r="D1314" s="390"/>
      <c r="E1314" s="390"/>
      <c r="F1314" s="386">
        <v>80.150000000000006</v>
      </c>
      <c r="G1314" s="391">
        <v>81.398200000000003</v>
      </c>
      <c r="H1314" s="391">
        <v>81.914199999999994</v>
      </c>
      <c r="I1314" s="391">
        <v>79.448499999999996</v>
      </c>
      <c r="J1314" s="391">
        <v>86.745000000000005</v>
      </c>
      <c r="K1314" s="391">
        <v>74.458200000000005</v>
      </c>
      <c r="L1314" s="391">
        <v>65.144000000000005</v>
      </c>
      <c r="M1314" s="391">
        <v>99.948800000000006</v>
      </c>
      <c r="N1314" s="391">
        <v>52.789700000000003</v>
      </c>
      <c r="O1314" s="386">
        <v>64.136600000000001</v>
      </c>
      <c r="P1314" s="386" t="s">
        <v>57</v>
      </c>
    </row>
    <row r="1315" spans="1:16" ht="15" x14ac:dyDescent="0.25">
      <c r="A1315" s="389" t="s">
        <v>5993</v>
      </c>
      <c r="B1315" s="390"/>
      <c r="C1315" s="386"/>
      <c r="D1315" s="390"/>
      <c r="E1315" s="390"/>
      <c r="F1315" s="386">
        <v>53.970999999999997</v>
      </c>
      <c r="G1315" s="391">
        <v>45.892499999999998</v>
      </c>
      <c r="H1315" s="391">
        <v>49.690600000000003</v>
      </c>
      <c r="I1315" s="391">
        <v>54.296999999999997</v>
      </c>
      <c r="J1315" s="391">
        <v>48.356000000000002</v>
      </c>
      <c r="K1315" s="391">
        <v>53.810200000000002</v>
      </c>
      <c r="L1315" s="391">
        <v>40.446899999999999</v>
      </c>
      <c r="M1315" s="391">
        <v>47.165300000000002</v>
      </c>
      <c r="N1315" s="391">
        <v>41.0685</v>
      </c>
      <c r="O1315" s="386">
        <v>53.674799999999998</v>
      </c>
      <c r="P1315" s="386" t="s">
        <v>57</v>
      </c>
    </row>
    <row r="1316" spans="1:16" ht="15" x14ac:dyDescent="0.25">
      <c r="A1316" s="389" t="s">
        <v>5994</v>
      </c>
      <c r="B1316" s="390"/>
      <c r="C1316" s="386"/>
      <c r="D1316" s="390"/>
      <c r="E1316" s="390"/>
      <c r="F1316" s="386">
        <v>37.331699999999998</v>
      </c>
      <c r="G1316" s="391">
        <v>21.217700000000001</v>
      </c>
      <c r="H1316" s="391">
        <v>26.866299999999999</v>
      </c>
      <c r="I1316" s="391">
        <v>23.793600000000001</v>
      </c>
      <c r="J1316" s="391">
        <v>24.134499999999999</v>
      </c>
      <c r="K1316" s="391">
        <v>42.387300000000003</v>
      </c>
      <c r="L1316" s="391">
        <v>27.108699999999999</v>
      </c>
      <c r="M1316" s="391">
        <v>21.100100000000001</v>
      </c>
      <c r="N1316" s="391">
        <v>34.505400000000002</v>
      </c>
      <c r="O1316" s="386">
        <v>24.7849</v>
      </c>
      <c r="P1316" s="386" t="s">
        <v>57</v>
      </c>
    </row>
    <row r="1317" spans="1:16" ht="15" x14ac:dyDescent="0.25">
      <c r="A1317" s="389" t="s">
        <v>5995</v>
      </c>
      <c r="B1317" s="390"/>
      <c r="C1317" s="386"/>
      <c r="D1317" s="390"/>
      <c r="E1317" s="390"/>
      <c r="F1317" s="386">
        <v>84.665499999999994</v>
      </c>
      <c r="G1317" s="391">
        <v>80.281499999999994</v>
      </c>
      <c r="H1317" s="391">
        <v>82.611099999999993</v>
      </c>
      <c r="I1317" s="391">
        <v>83.565100000000001</v>
      </c>
      <c r="J1317" s="391">
        <v>80.554299999999998</v>
      </c>
      <c r="K1317" s="391">
        <v>81.151799999999994</v>
      </c>
      <c r="L1317" s="391">
        <v>74.605000000000004</v>
      </c>
      <c r="M1317" s="391">
        <v>86.594800000000006</v>
      </c>
      <c r="N1317" s="391">
        <v>68.586799999999997</v>
      </c>
      <c r="O1317" s="386">
        <v>80.247100000000003</v>
      </c>
      <c r="P1317" s="386" t="s">
        <v>57</v>
      </c>
    </row>
    <row r="1318" spans="1:16" ht="15" x14ac:dyDescent="0.25">
      <c r="A1318" s="389" t="s">
        <v>5996</v>
      </c>
      <c r="B1318" s="390"/>
      <c r="C1318" s="386"/>
      <c r="D1318" s="390"/>
      <c r="E1318" s="390"/>
      <c r="F1318" s="386">
        <v>84.9255</v>
      </c>
      <c r="G1318" s="391">
        <v>81.067099999999996</v>
      </c>
      <c r="H1318" s="391">
        <v>83.210499999999996</v>
      </c>
      <c r="I1318" s="391">
        <v>84.505099999999999</v>
      </c>
      <c r="J1318" s="391">
        <v>81.694900000000004</v>
      </c>
      <c r="K1318" s="391">
        <v>82.050799999999995</v>
      </c>
      <c r="L1318" s="391">
        <v>75.335499999999996</v>
      </c>
      <c r="M1318" s="391">
        <v>87.431299999999993</v>
      </c>
      <c r="N1318" s="391">
        <v>68.977500000000006</v>
      </c>
      <c r="O1318" s="386">
        <v>80.781499999999994</v>
      </c>
      <c r="P1318" s="386" t="s">
        <v>57</v>
      </c>
    </row>
    <row r="1319" spans="1:16" ht="15" x14ac:dyDescent="0.25">
      <c r="A1319" s="389" t="s">
        <v>5997</v>
      </c>
      <c r="B1319" s="390"/>
      <c r="C1319" s="386"/>
      <c r="D1319" s="390"/>
      <c r="E1319" s="390"/>
      <c r="F1319" s="386">
        <v>73.418700000000001</v>
      </c>
      <c r="G1319" s="391">
        <v>55.334600000000002</v>
      </c>
      <c r="H1319" s="391">
        <v>64.455399999999997</v>
      </c>
      <c r="I1319" s="391">
        <v>54.2196</v>
      </c>
      <c r="J1319" s="391">
        <v>44.699199999999998</v>
      </c>
      <c r="K1319" s="391">
        <v>53.026800000000001</v>
      </c>
      <c r="L1319" s="391">
        <v>51.949599999999997</v>
      </c>
      <c r="M1319" s="391">
        <v>60.104399999999998</v>
      </c>
      <c r="N1319" s="391">
        <v>55.425199999999997</v>
      </c>
      <c r="O1319" s="386">
        <v>61.964100000000002</v>
      </c>
      <c r="P1319" s="386" t="s">
        <v>57</v>
      </c>
    </row>
    <row r="1320" spans="1:16" ht="15" x14ac:dyDescent="0.25">
      <c r="A1320" s="389" t="s">
        <v>5998</v>
      </c>
      <c r="B1320" s="390"/>
      <c r="C1320" s="386"/>
      <c r="D1320" s="390"/>
      <c r="E1320" s="390"/>
      <c r="F1320" s="386">
        <v>94.954099999999997</v>
      </c>
      <c r="G1320" s="391">
        <v>94.607900000000001</v>
      </c>
      <c r="H1320" s="391">
        <v>94.753299999999996</v>
      </c>
      <c r="I1320" s="391">
        <v>95.383200000000002</v>
      </c>
      <c r="J1320" s="391">
        <v>93.927999999999997</v>
      </c>
      <c r="K1320" s="391">
        <v>94.4238</v>
      </c>
      <c r="L1320" s="391">
        <v>93.766099999999994</v>
      </c>
      <c r="M1320" s="391">
        <v>95.2654</v>
      </c>
      <c r="N1320" s="391">
        <v>86.829400000000007</v>
      </c>
      <c r="O1320" s="386">
        <v>93.397599999999997</v>
      </c>
      <c r="P1320" s="386" t="s">
        <v>57</v>
      </c>
    </row>
    <row r="1321" spans="1:16" ht="15" x14ac:dyDescent="0.25">
      <c r="A1321" s="389" t="s">
        <v>5999</v>
      </c>
      <c r="B1321" s="390"/>
      <c r="C1321" s="386"/>
      <c r="D1321" s="390"/>
      <c r="E1321" s="390"/>
      <c r="F1321" s="386">
        <v>94.991799999999998</v>
      </c>
      <c r="G1321" s="391">
        <v>94.714399999999998</v>
      </c>
      <c r="H1321" s="391">
        <v>94.814899999999994</v>
      </c>
      <c r="I1321" s="391">
        <v>95.469800000000006</v>
      </c>
      <c r="J1321" s="391">
        <v>94.0184</v>
      </c>
      <c r="K1321" s="391">
        <v>94.503100000000003</v>
      </c>
      <c r="L1321" s="391">
        <v>93.832499999999996</v>
      </c>
      <c r="M1321" s="391">
        <v>95.311199999999999</v>
      </c>
      <c r="N1321" s="391">
        <v>86.845600000000005</v>
      </c>
      <c r="O1321" s="386">
        <v>93.416200000000003</v>
      </c>
      <c r="P1321" s="386" t="s">
        <v>57</v>
      </c>
    </row>
    <row r="1322" spans="1:16" ht="15" x14ac:dyDescent="0.25">
      <c r="A1322" s="389" t="s">
        <v>6000</v>
      </c>
      <c r="B1322" s="390"/>
      <c r="C1322" s="386"/>
      <c r="D1322" s="390"/>
      <c r="E1322" s="390"/>
      <c r="F1322" s="386">
        <v>88.642499999999998</v>
      </c>
      <c r="G1322" s="391">
        <v>79.420900000000003</v>
      </c>
      <c r="H1322" s="391">
        <v>86.039000000000001</v>
      </c>
      <c r="I1322" s="391">
        <v>82.418899999999994</v>
      </c>
      <c r="J1322" s="391">
        <v>79.240499999999997</v>
      </c>
      <c r="K1322" s="391">
        <v>81.177099999999996</v>
      </c>
      <c r="L1322" s="391">
        <v>82.637699999999995</v>
      </c>
      <c r="M1322" s="391">
        <v>87.440799999999996</v>
      </c>
      <c r="N1322" s="391">
        <v>84.059600000000003</v>
      </c>
      <c r="O1322" s="386">
        <v>89.950500000000005</v>
      </c>
      <c r="P1322" s="386" t="s">
        <v>57</v>
      </c>
    </row>
    <row r="1323" spans="1:16" ht="15" x14ac:dyDescent="0.25">
      <c r="A1323" s="389" t="s">
        <v>6001</v>
      </c>
      <c r="B1323" s="390"/>
      <c r="C1323" s="386"/>
      <c r="D1323" s="390"/>
      <c r="E1323" s="390"/>
      <c r="F1323" s="386">
        <v>99.700400000000002</v>
      </c>
      <c r="G1323" s="391">
        <v>99.654899999999998</v>
      </c>
      <c r="H1323" s="391">
        <v>99.972399999999993</v>
      </c>
      <c r="I1323" s="391">
        <v>99.941999999999993</v>
      </c>
      <c r="J1323" s="391">
        <v>99.570400000000006</v>
      </c>
      <c r="K1323" s="391">
        <v>99.542599999999993</v>
      </c>
      <c r="L1323" s="391">
        <v>99.691400000000002</v>
      </c>
      <c r="M1323" s="391">
        <v>99.689700000000002</v>
      </c>
      <c r="N1323" s="391">
        <v>99.243200000000002</v>
      </c>
      <c r="O1323" s="386">
        <v>98.626599999999996</v>
      </c>
      <c r="P1323" s="386" t="s">
        <v>57</v>
      </c>
    </row>
    <row r="1324" spans="1:16" ht="15" x14ac:dyDescent="0.25">
      <c r="A1324" s="389" t="s">
        <v>6002</v>
      </c>
      <c r="B1324" s="390"/>
      <c r="C1324" s="386"/>
      <c r="D1324" s="390"/>
      <c r="E1324" s="390"/>
      <c r="F1324" s="386">
        <v>99.724599999999995</v>
      </c>
      <c r="G1324" s="391">
        <v>99.713399999999993</v>
      </c>
      <c r="H1324" s="391">
        <v>100</v>
      </c>
      <c r="I1324" s="391">
        <v>100</v>
      </c>
      <c r="J1324" s="391">
        <v>99.861199999999997</v>
      </c>
      <c r="K1324" s="391">
        <v>99.860100000000003</v>
      </c>
      <c r="L1324" s="391">
        <v>99.812399999999997</v>
      </c>
      <c r="M1324" s="391">
        <v>100</v>
      </c>
      <c r="N1324" s="391">
        <v>99.576499999999996</v>
      </c>
      <c r="O1324" s="386">
        <v>98.788399999999996</v>
      </c>
      <c r="P1324" s="386" t="s">
        <v>57</v>
      </c>
    </row>
    <row r="1325" spans="1:16" ht="15" x14ac:dyDescent="0.25">
      <c r="A1325" s="389" t="s">
        <v>6003</v>
      </c>
      <c r="B1325" s="390"/>
      <c r="C1325" s="386"/>
      <c r="D1325" s="390"/>
      <c r="E1325" s="390"/>
      <c r="F1325" s="386">
        <v>98.382300000000001</v>
      </c>
      <c r="G1325" s="391">
        <v>97.591700000000003</v>
      </c>
      <c r="H1325" s="391">
        <v>99.207700000000003</v>
      </c>
      <c r="I1325" s="391">
        <v>98.278499999999994</v>
      </c>
      <c r="J1325" s="391">
        <v>90.616500000000002</v>
      </c>
      <c r="K1325" s="391">
        <v>90.493300000000005</v>
      </c>
      <c r="L1325" s="391">
        <v>96.238399999999999</v>
      </c>
      <c r="M1325" s="391">
        <v>90.495099999999994</v>
      </c>
      <c r="N1325" s="391">
        <v>87.156800000000004</v>
      </c>
      <c r="O1325" s="386">
        <v>93.614000000000004</v>
      </c>
      <c r="P1325" s="386" t="s">
        <v>57</v>
      </c>
    </row>
    <row r="1326" spans="1:16" ht="15" x14ac:dyDescent="0.25">
      <c r="A1326" s="389" t="s">
        <v>6004</v>
      </c>
      <c r="B1326" s="390"/>
      <c r="C1326" s="386"/>
      <c r="D1326" s="390"/>
      <c r="E1326" s="390"/>
      <c r="F1326" s="386">
        <v>91.392700000000005</v>
      </c>
      <c r="G1326" s="391">
        <v>86.331699999999998</v>
      </c>
      <c r="H1326" s="391">
        <v>87.114999999999995</v>
      </c>
      <c r="I1326" s="391">
        <v>88.867599999999996</v>
      </c>
      <c r="J1326" s="391">
        <v>86.875200000000007</v>
      </c>
      <c r="K1326" s="391">
        <v>88.011300000000006</v>
      </c>
      <c r="L1326" s="391">
        <v>85.521900000000002</v>
      </c>
      <c r="M1326" s="391">
        <v>88.186599999999999</v>
      </c>
      <c r="N1326" s="391">
        <v>79.935000000000002</v>
      </c>
      <c r="O1326" s="386">
        <v>87.042000000000002</v>
      </c>
      <c r="P1326" s="386" t="s">
        <v>57</v>
      </c>
    </row>
    <row r="1327" spans="1:16" ht="15" x14ac:dyDescent="0.25">
      <c r="A1327" s="389" t="s">
        <v>6005</v>
      </c>
      <c r="B1327" s="390"/>
      <c r="C1327" s="386"/>
      <c r="D1327" s="390"/>
      <c r="E1327" s="390"/>
      <c r="F1327" s="386">
        <v>91.5364</v>
      </c>
      <c r="G1327" s="391">
        <v>86.570999999999998</v>
      </c>
      <c r="H1327" s="391">
        <v>87.293099999999995</v>
      </c>
      <c r="I1327" s="391">
        <v>89.103999999999999</v>
      </c>
      <c r="J1327" s="391">
        <v>87.133799999999994</v>
      </c>
      <c r="K1327" s="391">
        <v>88.228999999999999</v>
      </c>
      <c r="L1327" s="391">
        <v>85.718500000000006</v>
      </c>
      <c r="M1327" s="391">
        <v>88.390199999999993</v>
      </c>
      <c r="N1327" s="391">
        <v>80.052599999999998</v>
      </c>
      <c r="O1327" s="386">
        <v>87.187299999999993</v>
      </c>
      <c r="P1327" s="386" t="s">
        <v>57</v>
      </c>
    </row>
    <row r="1328" spans="1:16" ht="15" x14ac:dyDescent="0.25">
      <c r="A1328" s="389" t="s">
        <v>6006</v>
      </c>
      <c r="B1328" s="390"/>
      <c r="C1328" s="386"/>
      <c r="D1328" s="390"/>
      <c r="E1328" s="390"/>
      <c r="F1328" s="386">
        <v>76.044600000000003</v>
      </c>
      <c r="G1328" s="391">
        <v>64.234999999999999</v>
      </c>
      <c r="H1328" s="391">
        <v>71.405799999999999</v>
      </c>
      <c r="I1328" s="391">
        <v>67.108599999999996</v>
      </c>
      <c r="J1328" s="391">
        <v>61.732900000000001</v>
      </c>
      <c r="K1328" s="391">
        <v>66.798199999999994</v>
      </c>
      <c r="L1328" s="391">
        <v>66.264200000000002</v>
      </c>
      <c r="M1328" s="391">
        <v>67.715500000000006</v>
      </c>
      <c r="N1328" s="391">
        <v>67.314400000000006</v>
      </c>
      <c r="O1328" s="386">
        <v>71.479500000000002</v>
      </c>
      <c r="P1328" s="386" t="s">
        <v>57</v>
      </c>
    </row>
    <row r="1329" spans="1:16" ht="15" x14ac:dyDescent="0.25">
      <c r="A1329" s="389" t="s">
        <v>1948</v>
      </c>
      <c r="B1329" s="390"/>
      <c r="C1329" s="386"/>
      <c r="D1329" s="390"/>
      <c r="E1329" s="390"/>
      <c r="F1329" s="386">
        <v>15.0962</v>
      </c>
      <c r="G1329" s="391">
        <v>24.0105</v>
      </c>
      <c r="H1329" s="391">
        <v>29.881699999999999</v>
      </c>
      <c r="I1329" s="391">
        <v>26.121200000000002</v>
      </c>
      <c r="J1329" s="391">
        <v>20.799099999999999</v>
      </c>
      <c r="K1329" s="391">
        <v>15.9034</v>
      </c>
      <c r="L1329" s="391">
        <v>20.029499999999999</v>
      </c>
      <c r="M1329" s="391">
        <v>26.223299999999998</v>
      </c>
      <c r="N1329" s="391">
        <v>20.5258</v>
      </c>
      <c r="O1329" s="386">
        <v>25.1234</v>
      </c>
      <c r="P1329" s="386" t="s">
        <v>57</v>
      </c>
    </row>
    <row r="1330" spans="1:16" ht="15" x14ac:dyDescent="0.25">
      <c r="A1330" s="389" t="s">
        <v>1949</v>
      </c>
      <c r="B1330" s="390"/>
      <c r="C1330" s="386"/>
      <c r="D1330" s="390"/>
      <c r="E1330" s="390"/>
      <c r="F1330" s="386">
        <v>18.956600000000002</v>
      </c>
      <c r="G1330" s="391">
        <v>27.322900000000001</v>
      </c>
      <c r="H1330" s="391">
        <v>35.2926</v>
      </c>
      <c r="I1330" s="391">
        <v>32.8491</v>
      </c>
      <c r="J1330" s="391">
        <v>30.250800000000002</v>
      </c>
      <c r="K1330" s="391">
        <v>23.142099999999999</v>
      </c>
      <c r="L1330" s="391">
        <v>24.321000000000002</v>
      </c>
      <c r="M1330" s="391">
        <v>37.671500000000002</v>
      </c>
      <c r="N1330" s="391">
        <v>26.459299999999999</v>
      </c>
      <c r="O1330" s="386">
        <v>36.143500000000003</v>
      </c>
      <c r="P1330" s="386" t="s">
        <v>57</v>
      </c>
    </row>
    <row r="1331" spans="1:16" ht="15" x14ac:dyDescent="0.25">
      <c r="A1331" s="389" t="s">
        <v>1950</v>
      </c>
      <c r="B1331" s="390"/>
      <c r="C1331" s="386"/>
      <c r="D1331" s="390"/>
      <c r="E1331" s="390"/>
      <c r="F1331" s="386">
        <v>6.0799000000000003</v>
      </c>
      <c r="G1331" s="391">
        <v>21.397400000000001</v>
      </c>
      <c r="H1331" s="391">
        <v>24.781400000000001</v>
      </c>
      <c r="I1331" s="391">
        <v>19.779299999999999</v>
      </c>
      <c r="J1331" s="391">
        <v>11.193099999999999</v>
      </c>
      <c r="K1331" s="391">
        <v>6.0381999999999998</v>
      </c>
      <c r="L1331" s="391">
        <v>14.244</v>
      </c>
      <c r="M1331" s="391">
        <v>10.4526</v>
      </c>
      <c r="N1331" s="391">
        <v>2.9775999999999998</v>
      </c>
      <c r="O1331" s="386">
        <v>9.4993999999999996</v>
      </c>
      <c r="P1331" s="386" t="s">
        <v>57</v>
      </c>
    </row>
    <row r="1332" spans="1:16" ht="15" x14ac:dyDescent="0.25">
      <c r="A1332" s="389" t="s">
        <v>1951</v>
      </c>
      <c r="B1332" s="390"/>
      <c r="C1332" s="386"/>
      <c r="D1332" s="390"/>
      <c r="E1332" s="390"/>
      <c r="F1332" s="386">
        <v>26.795999999999999</v>
      </c>
      <c r="G1332" s="391">
        <v>34.383299999999998</v>
      </c>
      <c r="H1332" s="391">
        <v>37.179900000000004</v>
      </c>
      <c r="I1332" s="391">
        <v>44.637799999999999</v>
      </c>
      <c r="J1332" s="391">
        <v>29.005099999999999</v>
      </c>
      <c r="K1332" s="391">
        <v>31.629200000000001</v>
      </c>
      <c r="L1332" s="391">
        <v>32.501300000000001</v>
      </c>
      <c r="M1332" s="391">
        <v>42.455399999999997</v>
      </c>
      <c r="N1332" s="391">
        <v>24.519300000000001</v>
      </c>
      <c r="O1332" s="386">
        <v>39.784500000000001</v>
      </c>
      <c r="P1332" s="386" t="s">
        <v>57</v>
      </c>
    </row>
    <row r="1333" spans="1:16" ht="15" x14ac:dyDescent="0.25">
      <c r="A1333" s="389" t="s">
        <v>1952</v>
      </c>
      <c r="B1333" s="390"/>
      <c r="C1333" s="386"/>
      <c r="D1333" s="390"/>
      <c r="E1333" s="390"/>
      <c r="F1333" s="386">
        <v>6.4005000000000001</v>
      </c>
      <c r="G1333" s="391">
        <v>14.424300000000001</v>
      </c>
      <c r="H1333" s="391">
        <v>20.119</v>
      </c>
      <c r="I1333" s="391">
        <v>25.564499999999999</v>
      </c>
      <c r="J1333" s="391">
        <v>12.300599999999999</v>
      </c>
      <c r="K1333" s="391">
        <v>14.1713</v>
      </c>
      <c r="L1333" s="391">
        <v>17.607299999999999</v>
      </c>
      <c r="M1333" s="391">
        <v>30.1203</v>
      </c>
      <c r="N1333" s="391">
        <v>15.319900000000001</v>
      </c>
      <c r="O1333" s="386">
        <v>23.86</v>
      </c>
      <c r="P1333" s="386" t="s">
        <v>57</v>
      </c>
    </row>
    <row r="1334" spans="1:16" ht="15" x14ac:dyDescent="0.25">
      <c r="A1334" s="389" t="s">
        <v>1953</v>
      </c>
      <c r="B1334" s="390"/>
      <c r="C1334" s="386"/>
      <c r="D1334" s="390"/>
      <c r="E1334" s="390"/>
      <c r="F1334" s="386">
        <v>6.4111000000000002</v>
      </c>
      <c r="G1334" s="391">
        <v>14.4399</v>
      </c>
      <c r="H1334" s="391">
        <v>20.134</v>
      </c>
      <c r="I1334" s="391">
        <v>25.541399999999999</v>
      </c>
      <c r="J1334" s="391">
        <v>12.305300000000001</v>
      </c>
      <c r="K1334" s="391">
        <v>14.1713</v>
      </c>
      <c r="L1334" s="391">
        <v>17.607299999999999</v>
      </c>
      <c r="M1334" s="391">
        <v>30.1203</v>
      </c>
      <c r="N1334" s="391">
        <v>15.319900000000001</v>
      </c>
      <c r="O1334" s="386">
        <v>23.86</v>
      </c>
      <c r="P1334" s="386" t="s">
        <v>57</v>
      </c>
    </row>
    <row r="1335" spans="1:16" ht="15" x14ac:dyDescent="0.25">
      <c r="A1335" s="389" t="s">
        <v>1954</v>
      </c>
      <c r="B1335" s="390"/>
      <c r="C1335" s="386"/>
      <c r="D1335" s="390"/>
      <c r="E1335" s="390"/>
      <c r="F1335" s="386">
        <v>0</v>
      </c>
      <c r="G1335" s="391">
        <v>3.1309999999999998</v>
      </c>
      <c r="H1335" s="391">
        <v>11.073</v>
      </c>
      <c r="I1335" s="391">
        <v>44.395800000000001</v>
      </c>
      <c r="J1335" s="391">
        <v>8.5770999999999997</v>
      </c>
      <c r="K1335" s="391"/>
      <c r="L1335" s="391"/>
      <c r="M1335" s="391"/>
      <c r="N1335" s="391" t="s">
        <v>8416</v>
      </c>
      <c r="O1335" s="386" t="s">
        <v>8416</v>
      </c>
      <c r="P1335" s="386" t="s">
        <v>57</v>
      </c>
    </row>
    <row r="1336" spans="1:16" ht="15" x14ac:dyDescent="0.25">
      <c r="A1336" s="389" t="s">
        <v>1955</v>
      </c>
      <c r="B1336" s="390"/>
      <c r="C1336" s="386"/>
      <c r="D1336" s="390"/>
      <c r="E1336" s="390"/>
      <c r="F1336" s="386">
        <v>50</v>
      </c>
      <c r="G1336" s="391">
        <v>80.295699999999997</v>
      </c>
      <c r="H1336" s="391">
        <v>78.203599999999994</v>
      </c>
      <c r="I1336" s="391">
        <v>81.215299999999999</v>
      </c>
      <c r="J1336" s="391">
        <v>69.872</v>
      </c>
      <c r="K1336" s="391">
        <v>71.896299999999997</v>
      </c>
      <c r="L1336" s="391">
        <v>73.795199999999994</v>
      </c>
      <c r="M1336" s="391">
        <v>78.250200000000007</v>
      </c>
      <c r="N1336" s="391">
        <v>62.395800000000001</v>
      </c>
      <c r="O1336" s="386">
        <v>69.963099999999997</v>
      </c>
      <c r="P1336" s="386" t="s">
        <v>57</v>
      </c>
    </row>
    <row r="1337" spans="1:16" ht="15" x14ac:dyDescent="0.25">
      <c r="A1337" s="389" t="s">
        <v>1956</v>
      </c>
      <c r="B1337" s="390"/>
      <c r="C1337" s="386"/>
      <c r="D1337" s="390"/>
      <c r="E1337" s="390"/>
      <c r="F1337" s="386">
        <v>50</v>
      </c>
      <c r="G1337" s="391">
        <v>80.108500000000006</v>
      </c>
      <c r="H1337" s="391">
        <v>78.038899999999998</v>
      </c>
      <c r="I1337" s="391">
        <v>80.796000000000006</v>
      </c>
      <c r="J1337" s="391">
        <v>69.332099999999997</v>
      </c>
      <c r="K1337" s="391">
        <v>71.352199999999996</v>
      </c>
      <c r="L1337" s="391">
        <v>73.660499999999999</v>
      </c>
      <c r="M1337" s="391">
        <v>78.214399999999998</v>
      </c>
      <c r="N1337" s="391">
        <v>62.313000000000002</v>
      </c>
      <c r="O1337" s="386">
        <v>69.894199999999998</v>
      </c>
      <c r="P1337" s="386" t="s">
        <v>57</v>
      </c>
    </row>
    <row r="1338" spans="1:16" ht="15" x14ac:dyDescent="0.25">
      <c r="A1338" s="389" t="s">
        <v>1957</v>
      </c>
      <c r="B1338" s="390"/>
      <c r="C1338" s="386"/>
      <c r="D1338" s="390"/>
      <c r="E1338" s="390"/>
      <c r="F1338" s="386"/>
      <c r="G1338" s="391">
        <v>88.407399999999996</v>
      </c>
      <c r="H1338" s="391">
        <v>88.287000000000006</v>
      </c>
      <c r="I1338" s="391">
        <v>100</v>
      </c>
      <c r="J1338" s="391">
        <v>94.2453</v>
      </c>
      <c r="K1338" s="391">
        <v>97.136099999999999</v>
      </c>
      <c r="L1338" s="391">
        <v>79.872100000000003</v>
      </c>
      <c r="M1338" s="391">
        <v>79.866699999999994</v>
      </c>
      <c r="N1338" s="391">
        <v>100</v>
      </c>
      <c r="O1338" s="386">
        <v>100</v>
      </c>
      <c r="P1338" s="386" t="s">
        <v>57</v>
      </c>
    </row>
    <row r="1339" spans="1:16" ht="15" x14ac:dyDescent="0.25">
      <c r="A1339" s="389" t="s">
        <v>1958</v>
      </c>
      <c r="B1339" s="390"/>
      <c r="C1339" s="386"/>
      <c r="D1339" s="390"/>
      <c r="E1339" s="390"/>
      <c r="F1339" s="386">
        <v>61.979799999999997</v>
      </c>
      <c r="G1339" s="391">
        <v>77.043099999999995</v>
      </c>
      <c r="H1339" s="391">
        <v>76.525300000000001</v>
      </c>
      <c r="I1339" s="391">
        <v>81.821100000000001</v>
      </c>
      <c r="J1339" s="391">
        <v>61.116100000000003</v>
      </c>
      <c r="K1339" s="391">
        <v>61.717100000000002</v>
      </c>
      <c r="L1339" s="391">
        <v>59.171199999999999</v>
      </c>
      <c r="M1339" s="391">
        <v>76.089299999999994</v>
      </c>
      <c r="N1339" s="391">
        <v>51.168100000000003</v>
      </c>
      <c r="O1339" s="386">
        <v>65.550799999999995</v>
      </c>
      <c r="P1339" s="386" t="s">
        <v>57</v>
      </c>
    </row>
    <row r="1340" spans="1:16" ht="15" x14ac:dyDescent="0.25">
      <c r="A1340" s="389" t="s">
        <v>1959</v>
      </c>
      <c r="B1340" s="390"/>
      <c r="C1340" s="386"/>
      <c r="D1340" s="390"/>
      <c r="E1340" s="390"/>
      <c r="F1340" s="386">
        <v>61.979799999999997</v>
      </c>
      <c r="G1340" s="391">
        <v>77.036299999999997</v>
      </c>
      <c r="H1340" s="391">
        <v>76.517099999999999</v>
      </c>
      <c r="I1340" s="391">
        <v>81.809200000000004</v>
      </c>
      <c r="J1340" s="391">
        <v>61.109299999999998</v>
      </c>
      <c r="K1340" s="391">
        <v>61.703600000000002</v>
      </c>
      <c r="L1340" s="391">
        <v>59.2288</v>
      </c>
      <c r="M1340" s="391">
        <v>76.161699999999996</v>
      </c>
      <c r="N1340" s="391">
        <v>51.222799999999999</v>
      </c>
      <c r="O1340" s="386">
        <v>65.519000000000005</v>
      </c>
      <c r="P1340" s="386" t="s">
        <v>57</v>
      </c>
    </row>
    <row r="1341" spans="1:16" ht="15" x14ac:dyDescent="0.25">
      <c r="A1341" s="389" t="s">
        <v>1960</v>
      </c>
      <c r="B1341" s="390"/>
      <c r="C1341" s="386"/>
      <c r="D1341" s="390"/>
      <c r="E1341" s="390"/>
      <c r="F1341" s="386"/>
      <c r="G1341" s="391">
        <v>100</v>
      </c>
      <c r="H1341" s="391">
        <v>100</v>
      </c>
      <c r="I1341" s="391">
        <v>100</v>
      </c>
      <c r="J1341" s="391">
        <v>75</v>
      </c>
      <c r="K1341" s="391">
        <v>64.071200000000005</v>
      </c>
      <c r="L1341" s="391">
        <v>48.532699999999998</v>
      </c>
      <c r="M1341" s="391">
        <v>62.933900000000001</v>
      </c>
      <c r="N1341" s="391">
        <v>41.833799999999997</v>
      </c>
      <c r="O1341" s="386">
        <v>71.079700000000003</v>
      </c>
      <c r="P1341" s="386" t="s">
        <v>57</v>
      </c>
    </row>
    <row r="1342" spans="1:16" ht="15" x14ac:dyDescent="0.25">
      <c r="A1342" s="389" t="s">
        <v>1961</v>
      </c>
      <c r="B1342" s="390"/>
      <c r="C1342" s="386"/>
      <c r="D1342" s="390"/>
      <c r="E1342" s="390"/>
      <c r="F1342" s="386">
        <v>27.344999999999999</v>
      </c>
      <c r="G1342" s="391">
        <v>34.627899999999997</v>
      </c>
      <c r="H1342" s="391">
        <v>37.147500000000001</v>
      </c>
      <c r="I1342" s="391">
        <v>44.885300000000001</v>
      </c>
      <c r="J1342" s="391">
        <v>29.193100000000001</v>
      </c>
      <c r="K1342" s="391">
        <v>31.175799999999999</v>
      </c>
      <c r="L1342" s="391">
        <v>32.884700000000002</v>
      </c>
      <c r="M1342" s="391">
        <v>42.514299999999999</v>
      </c>
      <c r="N1342" s="391">
        <v>24.724799999999998</v>
      </c>
      <c r="O1342" s="386">
        <v>39.098300000000002</v>
      </c>
      <c r="P1342" s="386" t="s">
        <v>57</v>
      </c>
    </row>
    <row r="1343" spans="1:16" ht="15" x14ac:dyDescent="0.25">
      <c r="A1343" s="389" t="s">
        <v>1962</v>
      </c>
      <c r="B1343" s="390"/>
      <c r="C1343" s="386"/>
      <c r="D1343" s="390"/>
      <c r="E1343" s="390"/>
      <c r="F1343" s="386">
        <v>17.396799999999999</v>
      </c>
      <c r="G1343" s="391">
        <v>27.114899999999999</v>
      </c>
      <c r="H1343" s="391">
        <v>38.107700000000001</v>
      </c>
      <c r="I1343" s="391">
        <v>36.670400000000001</v>
      </c>
      <c r="J1343" s="391">
        <v>22.243300000000001</v>
      </c>
      <c r="K1343" s="391">
        <v>41.8566</v>
      </c>
      <c r="L1343" s="391">
        <v>23.665099999999999</v>
      </c>
      <c r="M1343" s="391">
        <v>41.140300000000003</v>
      </c>
      <c r="N1343" s="391">
        <v>19.9009</v>
      </c>
      <c r="O1343" s="386">
        <v>54.435600000000001</v>
      </c>
      <c r="P1343" s="386" t="s">
        <v>57</v>
      </c>
    </row>
    <row r="1344" spans="1:16" ht="15" x14ac:dyDescent="0.25">
      <c r="A1344" s="389" t="s">
        <v>1963</v>
      </c>
      <c r="B1344" s="390"/>
      <c r="C1344" s="386"/>
      <c r="D1344" s="390"/>
      <c r="E1344" s="390"/>
      <c r="F1344" s="386">
        <v>58.926299999999998</v>
      </c>
      <c r="G1344" s="391">
        <v>69.679100000000005</v>
      </c>
      <c r="H1344" s="391">
        <v>69.274299999999997</v>
      </c>
      <c r="I1344" s="391">
        <v>74.516999999999996</v>
      </c>
      <c r="J1344" s="391">
        <v>61.520499999999998</v>
      </c>
      <c r="K1344" s="391">
        <v>59.534300000000002</v>
      </c>
      <c r="L1344" s="391">
        <v>65.828199999999995</v>
      </c>
      <c r="M1344" s="391">
        <v>67.302099999999996</v>
      </c>
      <c r="N1344" s="391">
        <v>49.174500000000002</v>
      </c>
      <c r="O1344" s="386">
        <v>60.865400000000001</v>
      </c>
      <c r="P1344" s="386" t="s">
        <v>57</v>
      </c>
    </row>
    <row r="1345" spans="1:16" ht="15" x14ac:dyDescent="0.25">
      <c r="A1345" s="389" t="s">
        <v>1964</v>
      </c>
      <c r="B1345" s="390"/>
      <c r="C1345" s="386"/>
      <c r="D1345" s="390"/>
      <c r="E1345" s="390"/>
      <c r="F1345" s="386"/>
      <c r="G1345" s="391"/>
      <c r="H1345" s="391"/>
      <c r="I1345" s="391"/>
      <c r="J1345" s="391"/>
      <c r="K1345" s="391">
        <v>18.0672</v>
      </c>
      <c r="L1345" s="391">
        <v>24.827200000000001</v>
      </c>
      <c r="M1345" s="391">
        <v>25.470199999999998</v>
      </c>
      <c r="N1345" s="391">
        <v>13.619899999999999</v>
      </c>
      <c r="O1345" s="386">
        <v>21.438300000000002</v>
      </c>
      <c r="P1345" s="386" t="s">
        <v>57</v>
      </c>
    </row>
    <row r="1346" spans="1:16" ht="15" x14ac:dyDescent="0.25">
      <c r="A1346" s="389" t="s">
        <v>1965</v>
      </c>
      <c r="B1346" s="390"/>
      <c r="C1346" s="386"/>
      <c r="D1346" s="390"/>
      <c r="E1346" s="390"/>
      <c r="F1346" s="386"/>
      <c r="G1346" s="391"/>
      <c r="H1346" s="391"/>
      <c r="I1346" s="391"/>
      <c r="J1346" s="391"/>
      <c r="K1346" s="391">
        <v>17.065300000000001</v>
      </c>
      <c r="L1346" s="391">
        <v>26.206600000000002</v>
      </c>
      <c r="M1346" s="391">
        <v>26.870999999999999</v>
      </c>
      <c r="N1346" s="391">
        <v>15.0382</v>
      </c>
      <c r="O1346" s="386">
        <v>21.894100000000002</v>
      </c>
      <c r="P1346" s="386" t="s">
        <v>57</v>
      </c>
    </row>
    <row r="1347" spans="1:16" ht="15" x14ac:dyDescent="0.25">
      <c r="A1347" s="389" t="s">
        <v>1966</v>
      </c>
      <c r="B1347" s="390"/>
      <c r="C1347" s="386"/>
      <c r="D1347" s="390"/>
      <c r="E1347" s="390"/>
      <c r="F1347" s="386"/>
      <c r="G1347" s="391"/>
      <c r="H1347" s="391"/>
      <c r="I1347" s="391"/>
      <c r="J1347" s="391"/>
      <c r="K1347" s="391">
        <v>22.37</v>
      </c>
      <c r="L1347" s="391">
        <v>18.794899999999998</v>
      </c>
      <c r="M1347" s="391">
        <v>19.4481</v>
      </c>
      <c r="N1347" s="391">
        <v>7.8472</v>
      </c>
      <c r="O1347" s="386">
        <v>19.701599999999999</v>
      </c>
      <c r="P1347" s="386" t="s">
        <v>57</v>
      </c>
    </row>
    <row r="1348" spans="1:16" ht="15" x14ac:dyDescent="0.25">
      <c r="A1348" s="389" t="s">
        <v>1967</v>
      </c>
      <c r="B1348" s="390"/>
      <c r="C1348" s="386"/>
      <c r="D1348" s="390"/>
      <c r="E1348" s="390"/>
      <c r="F1348" s="386">
        <v>59.709699999999998</v>
      </c>
      <c r="G1348" s="391">
        <v>70.615899999999996</v>
      </c>
      <c r="H1348" s="391">
        <v>69.756500000000003</v>
      </c>
      <c r="I1348" s="391">
        <v>75.454499999999996</v>
      </c>
      <c r="J1348" s="391">
        <v>62.842500000000001</v>
      </c>
      <c r="K1348" s="391">
        <v>60.457700000000003</v>
      </c>
      <c r="L1348" s="391">
        <v>66.650599999999997</v>
      </c>
      <c r="M1348" s="391">
        <v>68.324200000000005</v>
      </c>
      <c r="N1348" s="391">
        <v>49.561300000000003</v>
      </c>
      <c r="O1348" s="386">
        <v>61.457700000000003</v>
      </c>
      <c r="P1348" s="386" t="s">
        <v>57</v>
      </c>
    </row>
    <row r="1349" spans="1:16" ht="15" x14ac:dyDescent="0.25">
      <c r="A1349" s="389" t="s">
        <v>1968</v>
      </c>
      <c r="B1349" s="390"/>
      <c r="C1349" s="386"/>
      <c r="D1349" s="390"/>
      <c r="E1349" s="390"/>
      <c r="F1349" s="386">
        <v>47.505499999999998</v>
      </c>
      <c r="G1349" s="391">
        <v>59.8142</v>
      </c>
      <c r="H1349" s="391">
        <v>64.357900000000001</v>
      </c>
      <c r="I1349" s="391">
        <v>64.608900000000006</v>
      </c>
      <c r="J1349" s="391">
        <v>46.897300000000001</v>
      </c>
      <c r="K1349" s="391">
        <v>44.497</v>
      </c>
      <c r="L1349" s="391">
        <v>52.478200000000001</v>
      </c>
      <c r="M1349" s="391">
        <v>50.642899999999997</v>
      </c>
      <c r="N1349" s="391">
        <v>42.651800000000001</v>
      </c>
      <c r="O1349" s="386">
        <v>51.512700000000002</v>
      </c>
      <c r="P1349" s="386" t="s">
        <v>57</v>
      </c>
    </row>
    <row r="1350" spans="1:16" ht="15" x14ac:dyDescent="0.25">
      <c r="A1350" s="389" t="s">
        <v>1969</v>
      </c>
      <c r="B1350" s="390"/>
      <c r="C1350" s="386"/>
      <c r="D1350" s="390"/>
      <c r="E1350" s="390"/>
      <c r="F1350" s="386">
        <v>78.683800000000005</v>
      </c>
      <c r="G1350" s="391">
        <v>85.458399999999997</v>
      </c>
      <c r="H1350" s="391">
        <v>83.259100000000004</v>
      </c>
      <c r="I1350" s="391">
        <v>85.328500000000005</v>
      </c>
      <c r="J1350" s="391">
        <v>81.568700000000007</v>
      </c>
      <c r="K1350" s="391">
        <v>80.943399999999997</v>
      </c>
      <c r="L1350" s="391">
        <v>86.865099999999998</v>
      </c>
      <c r="M1350" s="391">
        <v>84.449700000000007</v>
      </c>
      <c r="N1350" s="391">
        <v>60.773899999999998</v>
      </c>
      <c r="O1350" s="386">
        <v>76.309700000000007</v>
      </c>
      <c r="P1350" s="386" t="s">
        <v>57</v>
      </c>
    </row>
    <row r="1351" spans="1:16" ht="15" x14ac:dyDescent="0.25">
      <c r="A1351" s="389" t="s">
        <v>1970</v>
      </c>
      <c r="B1351" s="390"/>
      <c r="C1351" s="386"/>
      <c r="D1351" s="390"/>
      <c r="E1351" s="390"/>
      <c r="F1351" s="386">
        <v>78.677300000000002</v>
      </c>
      <c r="G1351" s="391">
        <v>85.305300000000003</v>
      </c>
      <c r="H1351" s="391">
        <v>82.968999999999994</v>
      </c>
      <c r="I1351" s="391">
        <v>85.128399999999999</v>
      </c>
      <c r="J1351" s="391">
        <v>81.639799999999994</v>
      </c>
      <c r="K1351" s="391">
        <v>80.866900000000001</v>
      </c>
      <c r="L1351" s="391">
        <v>87.005200000000002</v>
      </c>
      <c r="M1351" s="391">
        <v>84.508899999999997</v>
      </c>
      <c r="N1351" s="391">
        <v>60.757300000000001</v>
      </c>
      <c r="O1351" s="386">
        <v>76.363600000000005</v>
      </c>
      <c r="P1351" s="386" t="s">
        <v>57</v>
      </c>
    </row>
    <row r="1352" spans="1:16" ht="15" x14ac:dyDescent="0.25">
      <c r="A1352" s="389" t="s">
        <v>1971</v>
      </c>
      <c r="B1352" s="390"/>
      <c r="C1352" s="386"/>
      <c r="D1352" s="390"/>
      <c r="E1352" s="390"/>
      <c r="F1352" s="386">
        <v>78.87</v>
      </c>
      <c r="G1352" s="391">
        <v>89.200599999999994</v>
      </c>
      <c r="H1352" s="391">
        <v>90.372100000000003</v>
      </c>
      <c r="I1352" s="391">
        <v>90.064700000000002</v>
      </c>
      <c r="J1352" s="391">
        <v>79.816599999999994</v>
      </c>
      <c r="K1352" s="391">
        <v>83.069000000000003</v>
      </c>
      <c r="L1352" s="391">
        <v>82.955699999999993</v>
      </c>
      <c r="M1352" s="391">
        <v>82.818399999999997</v>
      </c>
      <c r="N1352" s="391">
        <v>61.2926</v>
      </c>
      <c r="O1352" s="386">
        <v>74.703999999999994</v>
      </c>
      <c r="P1352" s="386" t="s">
        <v>57</v>
      </c>
    </row>
    <row r="1353" spans="1:16" ht="15" x14ac:dyDescent="0.25">
      <c r="A1353" s="389" t="s">
        <v>1972</v>
      </c>
      <c r="B1353" s="390"/>
      <c r="C1353" s="386"/>
      <c r="D1353" s="390"/>
      <c r="E1353" s="390"/>
      <c r="F1353" s="386">
        <v>100</v>
      </c>
      <c r="G1353" s="391">
        <v>95.743300000000005</v>
      </c>
      <c r="H1353" s="391">
        <v>100</v>
      </c>
      <c r="I1353" s="391">
        <v>100</v>
      </c>
      <c r="J1353" s="391">
        <v>96.706400000000002</v>
      </c>
      <c r="K1353" s="391">
        <v>94.3065</v>
      </c>
      <c r="L1353" s="391">
        <v>100</v>
      </c>
      <c r="M1353" s="391">
        <v>97.480699999999999</v>
      </c>
      <c r="N1353" s="391">
        <v>100</v>
      </c>
      <c r="O1353" s="386">
        <v>100</v>
      </c>
      <c r="P1353" s="386" t="s">
        <v>57</v>
      </c>
    </row>
    <row r="1354" spans="1:16" ht="15" x14ac:dyDescent="0.25">
      <c r="A1354" s="389" t="s">
        <v>1973</v>
      </c>
      <c r="B1354" s="390"/>
      <c r="C1354" s="386"/>
      <c r="D1354" s="390"/>
      <c r="E1354" s="390"/>
      <c r="F1354" s="386">
        <v>100</v>
      </c>
      <c r="G1354" s="391">
        <v>95.743300000000005</v>
      </c>
      <c r="H1354" s="391">
        <v>100</v>
      </c>
      <c r="I1354" s="391">
        <v>100</v>
      </c>
      <c r="J1354" s="391">
        <v>96.706400000000002</v>
      </c>
      <c r="K1354" s="391">
        <v>94.3065</v>
      </c>
      <c r="L1354" s="391">
        <v>100</v>
      </c>
      <c r="M1354" s="391">
        <v>97.480699999999999</v>
      </c>
      <c r="N1354" s="391">
        <v>100</v>
      </c>
      <c r="O1354" s="386">
        <v>100</v>
      </c>
      <c r="P1354" s="386" t="s">
        <v>57</v>
      </c>
    </row>
    <row r="1355" spans="1:16" ht="15" x14ac:dyDescent="0.25">
      <c r="A1355" s="389" t="s">
        <v>1974</v>
      </c>
      <c r="B1355" s="390"/>
      <c r="C1355" s="386"/>
      <c r="D1355" s="390"/>
      <c r="E1355" s="390"/>
      <c r="F1355" s="386">
        <v>69.760000000000005</v>
      </c>
      <c r="G1355" s="391">
        <v>71.903000000000006</v>
      </c>
      <c r="H1355" s="391">
        <v>70.979699999999994</v>
      </c>
      <c r="I1355" s="391">
        <v>74.814599999999999</v>
      </c>
      <c r="J1355" s="391">
        <v>67.507499999999993</v>
      </c>
      <c r="K1355" s="391">
        <v>68.450400000000002</v>
      </c>
      <c r="L1355" s="391">
        <v>73.003600000000006</v>
      </c>
      <c r="M1355" s="391">
        <v>74.435199999999995</v>
      </c>
      <c r="N1355" s="391">
        <v>51.671700000000001</v>
      </c>
      <c r="O1355" s="386">
        <v>66.372900000000001</v>
      </c>
      <c r="P1355" s="386" t="s">
        <v>57</v>
      </c>
    </row>
    <row r="1356" spans="1:16" ht="15" x14ac:dyDescent="0.25">
      <c r="A1356" s="389" t="s">
        <v>1975</v>
      </c>
      <c r="B1356" s="390"/>
      <c r="C1356" s="386"/>
      <c r="D1356" s="390"/>
      <c r="E1356" s="390"/>
      <c r="F1356" s="386">
        <v>69.876800000000003</v>
      </c>
      <c r="G1356" s="391">
        <v>71.728099999999998</v>
      </c>
      <c r="H1356" s="391">
        <v>70.674400000000006</v>
      </c>
      <c r="I1356" s="391">
        <v>74.654300000000006</v>
      </c>
      <c r="J1356" s="391">
        <v>67.493600000000001</v>
      </c>
      <c r="K1356" s="391">
        <v>68.404200000000003</v>
      </c>
      <c r="L1356" s="391">
        <v>73.2607</v>
      </c>
      <c r="M1356" s="391">
        <v>74.628299999999996</v>
      </c>
      <c r="N1356" s="391">
        <v>51.827500000000001</v>
      </c>
      <c r="O1356" s="386">
        <v>66.414900000000003</v>
      </c>
      <c r="P1356" s="386" t="s">
        <v>57</v>
      </c>
    </row>
    <row r="1357" spans="1:16" ht="15" x14ac:dyDescent="0.25">
      <c r="A1357" s="389" t="s">
        <v>1976</v>
      </c>
      <c r="B1357" s="390"/>
      <c r="C1357" s="386"/>
      <c r="D1357" s="390"/>
      <c r="E1357" s="390"/>
      <c r="F1357" s="386">
        <v>66.577600000000004</v>
      </c>
      <c r="G1357" s="391">
        <v>76.472399999999993</v>
      </c>
      <c r="H1357" s="391">
        <v>78.9636</v>
      </c>
      <c r="I1357" s="391">
        <v>78.876499999999993</v>
      </c>
      <c r="J1357" s="391">
        <v>67.876900000000006</v>
      </c>
      <c r="K1357" s="391">
        <v>69.708399999999997</v>
      </c>
      <c r="L1357" s="391">
        <v>65.977900000000005</v>
      </c>
      <c r="M1357" s="391">
        <v>69.244299999999996</v>
      </c>
      <c r="N1357" s="391">
        <v>47.054499999999997</v>
      </c>
      <c r="O1357" s="386">
        <v>65.180599999999998</v>
      </c>
      <c r="P1357" s="386" t="s">
        <v>57</v>
      </c>
    </row>
    <row r="1358" spans="1:16" ht="15" x14ac:dyDescent="0.25">
      <c r="A1358" s="389" t="s">
        <v>1977</v>
      </c>
      <c r="B1358" s="390"/>
      <c r="C1358" s="386"/>
      <c r="D1358" s="390"/>
      <c r="E1358" s="390"/>
      <c r="F1358" s="386">
        <v>41.168100000000003</v>
      </c>
      <c r="G1358" s="391">
        <v>36.722000000000001</v>
      </c>
      <c r="H1358" s="391">
        <v>39.814399999999999</v>
      </c>
      <c r="I1358" s="391">
        <v>28.430499999999999</v>
      </c>
      <c r="J1358" s="391">
        <v>30.984500000000001</v>
      </c>
      <c r="K1358" s="391">
        <v>24.384</v>
      </c>
      <c r="L1358" s="391">
        <v>29.667300000000001</v>
      </c>
      <c r="M1358" s="391">
        <v>20.329999999999998</v>
      </c>
      <c r="N1358" s="391">
        <v>19.531099999999999</v>
      </c>
      <c r="O1358" s="386">
        <v>19.181000000000001</v>
      </c>
      <c r="P1358" s="386" t="s">
        <v>57</v>
      </c>
    </row>
    <row r="1359" spans="1:16" ht="15" x14ac:dyDescent="0.25">
      <c r="A1359" s="389" t="s">
        <v>1978</v>
      </c>
      <c r="B1359" s="390"/>
      <c r="C1359" s="386"/>
      <c r="D1359" s="390"/>
      <c r="E1359" s="390"/>
      <c r="F1359" s="386"/>
      <c r="G1359" s="391"/>
      <c r="H1359" s="391">
        <v>73.028300000000002</v>
      </c>
      <c r="I1359" s="391">
        <v>27.867599999999999</v>
      </c>
      <c r="J1359" s="391">
        <v>17.090900000000001</v>
      </c>
      <c r="K1359" s="391">
        <v>11.7681</v>
      </c>
      <c r="L1359" s="391">
        <v>15.198399999999999</v>
      </c>
      <c r="M1359" s="391">
        <v>7.4880000000000004</v>
      </c>
      <c r="N1359" s="391">
        <v>8.4894999999999996</v>
      </c>
      <c r="O1359" s="386">
        <v>9.4105000000000008</v>
      </c>
      <c r="P1359" s="386" t="s">
        <v>57</v>
      </c>
    </row>
    <row r="1360" spans="1:16" ht="15" x14ac:dyDescent="0.25">
      <c r="A1360" s="389" t="s">
        <v>1979</v>
      </c>
      <c r="B1360" s="390"/>
      <c r="C1360" s="386"/>
      <c r="D1360" s="390"/>
      <c r="E1360" s="390"/>
      <c r="F1360" s="386"/>
      <c r="G1360" s="391"/>
      <c r="H1360" s="391">
        <v>73.028300000000002</v>
      </c>
      <c r="I1360" s="391">
        <v>27.867599999999999</v>
      </c>
      <c r="J1360" s="391">
        <v>17.090900000000001</v>
      </c>
      <c r="K1360" s="391">
        <v>11.7681</v>
      </c>
      <c r="L1360" s="391">
        <v>15.198399999999999</v>
      </c>
      <c r="M1360" s="391">
        <v>7.4880000000000004</v>
      </c>
      <c r="N1360" s="391">
        <v>8.4894999999999996</v>
      </c>
      <c r="O1360" s="386">
        <v>9.4105000000000008</v>
      </c>
      <c r="P1360" s="386" t="s">
        <v>57</v>
      </c>
    </row>
    <row r="1361" spans="1:16" ht="15" x14ac:dyDescent="0.25">
      <c r="A1361" s="389" t="s">
        <v>1980</v>
      </c>
      <c r="B1361" s="390"/>
      <c r="C1361" s="386"/>
      <c r="D1361" s="390"/>
      <c r="E1361" s="390"/>
      <c r="F1361" s="386">
        <v>40.9679</v>
      </c>
      <c r="G1361" s="391">
        <v>35.923699999999997</v>
      </c>
      <c r="H1361" s="391">
        <v>26.248200000000001</v>
      </c>
      <c r="I1361" s="391">
        <v>37.966099999999997</v>
      </c>
      <c r="J1361" s="391">
        <v>41.365200000000002</v>
      </c>
      <c r="K1361" s="391">
        <v>31.137799999999999</v>
      </c>
      <c r="L1361" s="391">
        <v>33.592799999999997</v>
      </c>
      <c r="M1361" s="391">
        <v>26.240600000000001</v>
      </c>
      <c r="N1361" s="391">
        <v>21.7333</v>
      </c>
      <c r="O1361" s="386">
        <v>35.235399999999998</v>
      </c>
      <c r="P1361" s="386" t="s">
        <v>57</v>
      </c>
    </row>
    <row r="1362" spans="1:16" ht="15" x14ac:dyDescent="0.25">
      <c r="A1362" s="389" t="s">
        <v>1981</v>
      </c>
      <c r="B1362" s="390"/>
      <c r="C1362" s="386"/>
      <c r="D1362" s="390"/>
      <c r="E1362" s="390"/>
      <c r="F1362" s="386">
        <v>41.419699999999999</v>
      </c>
      <c r="G1362" s="391">
        <v>37.258200000000002</v>
      </c>
      <c r="H1362" s="391">
        <v>49.945900000000002</v>
      </c>
      <c r="I1362" s="391">
        <v>19.821899999999999</v>
      </c>
      <c r="J1362" s="391">
        <v>21.697500000000002</v>
      </c>
      <c r="K1362" s="391">
        <v>18.367799999999999</v>
      </c>
      <c r="L1362" s="391">
        <v>26.210899999999999</v>
      </c>
      <c r="M1362" s="391">
        <v>15.092000000000001</v>
      </c>
      <c r="N1362" s="391">
        <v>17.453199999999999</v>
      </c>
      <c r="O1362" s="386">
        <v>6.8678999999999997</v>
      </c>
      <c r="P1362" s="386" t="s">
        <v>57</v>
      </c>
    </row>
    <row r="1363" spans="1:16" ht="15" x14ac:dyDescent="0.25">
      <c r="A1363" s="389" t="s">
        <v>1982</v>
      </c>
      <c r="B1363" s="390"/>
      <c r="C1363" s="386"/>
      <c r="D1363" s="390"/>
      <c r="E1363" s="390"/>
      <c r="F1363" s="386">
        <v>52.536499999999997</v>
      </c>
      <c r="G1363" s="391">
        <v>58.538499999999999</v>
      </c>
      <c r="H1363" s="391">
        <v>46.990099999999998</v>
      </c>
      <c r="I1363" s="391">
        <v>48.086500000000001</v>
      </c>
      <c r="J1363" s="391">
        <v>53.790599999999998</v>
      </c>
      <c r="K1363" s="391">
        <v>36.776499999999999</v>
      </c>
      <c r="L1363" s="391">
        <v>37.556899999999999</v>
      </c>
      <c r="M1363" s="391">
        <v>41.444600000000001</v>
      </c>
      <c r="N1363" s="391">
        <v>32.958599999999997</v>
      </c>
      <c r="O1363" s="386">
        <v>32.605800000000002</v>
      </c>
      <c r="P1363" s="386" t="s">
        <v>57</v>
      </c>
    </row>
    <row r="1364" spans="1:16" ht="15" x14ac:dyDescent="0.25">
      <c r="A1364" s="389" t="s">
        <v>1983</v>
      </c>
      <c r="B1364" s="390"/>
      <c r="C1364" s="386"/>
      <c r="D1364" s="390"/>
      <c r="E1364" s="390"/>
      <c r="F1364" s="386">
        <v>24.654299999999999</v>
      </c>
      <c r="G1364" s="391">
        <v>38.422400000000003</v>
      </c>
      <c r="H1364" s="391">
        <v>25.4726</v>
      </c>
      <c r="I1364" s="391">
        <v>46.0807</v>
      </c>
      <c r="J1364" s="391">
        <v>39.855200000000004</v>
      </c>
      <c r="K1364" s="391">
        <v>29.535</v>
      </c>
      <c r="L1364" s="391">
        <v>32.550199999999997</v>
      </c>
      <c r="M1364" s="391">
        <v>35.332000000000001</v>
      </c>
      <c r="N1364" s="391">
        <v>21.5928</v>
      </c>
      <c r="O1364" s="386">
        <v>26.884</v>
      </c>
      <c r="P1364" s="386" t="s">
        <v>57</v>
      </c>
    </row>
    <row r="1365" spans="1:16" ht="15" x14ac:dyDescent="0.25">
      <c r="A1365" s="389" t="s">
        <v>1984</v>
      </c>
      <c r="B1365" s="390"/>
      <c r="C1365" s="386"/>
      <c r="D1365" s="390"/>
      <c r="E1365" s="390"/>
      <c r="F1365" s="386">
        <v>24.654299999999999</v>
      </c>
      <c r="G1365" s="391">
        <v>38.422400000000003</v>
      </c>
      <c r="H1365" s="391">
        <v>25.4726</v>
      </c>
      <c r="I1365" s="391">
        <v>46.0807</v>
      </c>
      <c r="J1365" s="391">
        <v>39.855200000000004</v>
      </c>
      <c r="K1365" s="391">
        <v>29.535</v>
      </c>
      <c r="L1365" s="391">
        <v>32.550199999999997</v>
      </c>
      <c r="M1365" s="391">
        <v>35.332000000000001</v>
      </c>
      <c r="N1365" s="391">
        <v>21.5928</v>
      </c>
      <c r="O1365" s="386">
        <v>26.884</v>
      </c>
      <c r="P1365" s="386" t="s">
        <v>57</v>
      </c>
    </row>
    <row r="1366" spans="1:16" ht="15" x14ac:dyDescent="0.25">
      <c r="A1366" s="389" t="s">
        <v>1985</v>
      </c>
      <c r="B1366" s="390"/>
      <c r="C1366" s="386"/>
      <c r="D1366" s="390"/>
      <c r="E1366" s="390"/>
      <c r="F1366" s="386"/>
      <c r="G1366" s="391">
        <v>97.444599999999994</v>
      </c>
      <c r="H1366" s="391">
        <v>95.346900000000005</v>
      </c>
      <c r="I1366" s="391">
        <v>90.486199999999997</v>
      </c>
      <c r="J1366" s="391">
        <v>93.858999999999995</v>
      </c>
      <c r="K1366" s="391">
        <v>89.877799999999993</v>
      </c>
      <c r="L1366" s="391">
        <v>87.616600000000005</v>
      </c>
      <c r="M1366" s="391">
        <v>90.801000000000002</v>
      </c>
      <c r="N1366" s="391">
        <v>88.220100000000002</v>
      </c>
      <c r="O1366" s="386">
        <v>84.951899999999995</v>
      </c>
      <c r="P1366" s="386" t="s">
        <v>57</v>
      </c>
    </row>
    <row r="1367" spans="1:16" ht="15" x14ac:dyDescent="0.25">
      <c r="A1367" s="389" t="s">
        <v>1986</v>
      </c>
      <c r="B1367" s="390"/>
      <c r="C1367" s="386"/>
      <c r="D1367" s="390"/>
      <c r="E1367" s="390"/>
      <c r="F1367" s="386"/>
      <c r="G1367" s="391">
        <v>97.444599999999994</v>
      </c>
      <c r="H1367" s="391">
        <v>95.346900000000005</v>
      </c>
      <c r="I1367" s="391">
        <v>90.486199999999997</v>
      </c>
      <c r="J1367" s="391">
        <v>93.858999999999995</v>
      </c>
      <c r="K1367" s="391">
        <v>89.877799999999993</v>
      </c>
      <c r="L1367" s="391">
        <v>87.616600000000005</v>
      </c>
      <c r="M1367" s="391">
        <v>90.801000000000002</v>
      </c>
      <c r="N1367" s="391">
        <v>88.220100000000002</v>
      </c>
      <c r="O1367" s="386">
        <v>84.951899999999995</v>
      </c>
      <c r="P1367" s="386" t="s">
        <v>57</v>
      </c>
    </row>
    <row r="1368" spans="1:16" ht="15" x14ac:dyDescent="0.25">
      <c r="A1368" s="389" t="s">
        <v>1987</v>
      </c>
      <c r="B1368" s="390"/>
      <c r="C1368" s="386"/>
      <c r="D1368" s="390"/>
      <c r="E1368" s="390"/>
      <c r="F1368" s="386">
        <v>82.352599999999995</v>
      </c>
      <c r="G1368" s="391">
        <v>88.847499999999997</v>
      </c>
      <c r="H1368" s="391">
        <v>90.053899999999999</v>
      </c>
      <c r="I1368" s="391">
        <v>85.672200000000004</v>
      </c>
      <c r="J1368" s="391">
        <v>89.745400000000004</v>
      </c>
      <c r="K1368" s="391">
        <v>81.056799999999996</v>
      </c>
      <c r="L1368" s="391">
        <v>80.505300000000005</v>
      </c>
      <c r="M1368" s="391">
        <v>85.083299999999994</v>
      </c>
      <c r="N1368" s="391">
        <v>79.448099999999997</v>
      </c>
      <c r="O1368" s="386">
        <v>67.388599999999997</v>
      </c>
      <c r="P1368" s="386" t="s">
        <v>57</v>
      </c>
    </row>
    <row r="1369" spans="1:16" ht="15" x14ac:dyDescent="0.25">
      <c r="A1369" s="389" t="s">
        <v>1988</v>
      </c>
      <c r="B1369" s="390"/>
      <c r="C1369" s="386"/>
      <c r="D1369" s="390"/>
      <c r="E1369" s="390"/>
      <c r="F1369" s="386">
        <v>82.352599999999995</v>
      </c>
      <c r="G1369" s="391">
        <v>88.847499999999997</v>
      </c>
      <c r="H1369" s="391">
        <v>90.053899999999999</v>
      </c>
      <c r="I1369" s="391">
        <v>85.672200000000004</v>
      </c>
      <c r="J1369" s="391">
        <v>89.745400000000004</v>
      </c>
      <c r="K1369" s="391">
        <v>81.056799999999996</v>
      </c>
      <c r="L1369" s="391">
        <v>80.505300000000005</v>
      </c>
      <c r="M1369" s="391">
        <v>85.083299999999994</v>
      </c>
      <c r="N1369" s="391">
        <v>79.448099999999997</v>
      </c>
      <c r="O1369" s="386">
        <v>67.388599999999997</v>
      </c>
      <c r="P1369" s="386" t="s">
        <v>57</v>
      </c>
    </row>
    <row r="1370" spans="1:16" ht="15" x14ac:dyDescent="0.25">
      <c r="A1370" s="389" t="s">
        <v>1989</v>
      </c>
      <c r="B1370" s="390"/>
      <c r="C1370" s="386"/>
      <c r="D1370" s="390"/>
      <c r="E1370" s="390"/>
      <c r="F1370" s="386">
        <v>52.630099999999999</v>
      </c>
      <c r="G1370" s="391">
        <v>58.831899999999997</v>
      </c>
      <c r="H1370" s="391">
        <v>46.844099999999997</v>
      </c>
      <c r="I1370" s="391">
        <v>48.273400000000002</v>
      </c>
      <c r="J1370" s="391">
        <v>53.864899999999999</v>
      </c>
      <c r="K1370" s="391">
        <v>36.936300000000003</v>
      </c>
      <c r="L1370" s="391">
        <v>37.805999999999997</v>
      </c>
      <c r="M1370" s="391">
        <v>41.6633</v>
      </c>
      <c r="N1370" s="391">
        <v>33.218699999999998</v>
      </c>
      <c r="O1370" s="386">
        <v>32.839199999999998</v>
      </c>
      <c r="P1370" s="386" t="s">
        <v>57</v>
      </c>
    </row>
    <row r="1371" spans="1:16" ht="15" x14ac:dyDescent="0.25">
      <c r="A1371" s="389" t="s">
        <v>1990</v>
      </c>
      <c r="B1371" s="390"/>
      <c r="C1371" s="386"/>
      <c r="D1371" s="390"/>
      <c r="E1371" s="390"/>
      <c r="F1371" s="386">
        <v>51.066000000000003</v>
      </c>
      <c r="G1371" s="391">
        <v>40.462800000000001</v>
      </c>
      <c r="H1371" s="391">
        <v>55.636899999999997</v>
      </c>
      <c r="I1371" s="391">
        <v>34.169199999999996</v>
      </c>
      <c r="J1371" s="391">
        <v>48.1721</v>
      </c>
      <c r="K1371" s="391">
        <v>24.530799999999999</v>
      </c>
      <c r="L1371" s="391">
        <v>18.814599999999999</v>
      </c>
      <c r="M1371" s="391">
        <v>25.187999999999999</v>
      </c>
      <c r="N1371" s="391">
        <v>14.122400000000001</v>
      </c>
      <c r="O1371" s="386">
        <v>16.8749</v>
      </c>
      <c r="P1371" s="386" t="s">
        <v>57</v>
      </c>
    </row>
    <row r="1372" spans="1:16" ht="15" x14ac:dyDescent="0.25">
      <c r="A1372" s="389" t="s">
        <v>1991</v>
      </c>
      <c r="B1372" s="390"/>
      <c r="C1372" s="386"/>
      <c r="D1372" s="390"/>
      <c r="E1372" s="390"/>
      <c r="F1372" s="386">
        <v>82.464500000000001</v>
      </c>
      <c r="G1372" s="391">
        <v>85.078800000000001</v>
      </c>
      <c r="H1372" s="391">
        <v>78.674800000000005</v>
      </c>
      <c r="I1372" s="391">
        <v>72.729299999999995</v>
      </c>
      <c r="J1372" s="391">
        <v>83.335099999999997</v>
      </c>
      <c r="K1372" s="391">
        <v>70.619200000000006</v>
      </c>
      <c r="L1372" s="391">
        <v>64.895899999999997</v>
      </c>
      <c r="M1372" s="391">
        <v>74.328000000000003</v>
      </c>
      <c r="N1372" s="391">
        <v>64.015500000000003</v>
      </c>
      <c r="O1372" s="386">
        <v>58.083100000000002</v>
      </c>
      <c r="P1372" s="386" t="s">
        <v>57</v>
      </c>
    </row>
    <row r="1373" spans="1:16" ht="15" x14ac:dyDescent="0.25">
      <c r="A1373" s="389" t="s">
        <v>1992</v>
      </c>
      <c r="B1373" s="390"/>
      <c r="C1373" s="386"/>
      <c r="D1373" s="390"/>
      <c r="E1373" s="390"/>
      <c r="F1373" s="386"/>
      <c r="G1373" s="391"/>
      <c r="H1373" s="391">
        <v>94.228399999999993</v>
      </c>
      <c r="I1373" s="391">
        <v>88.154399999999995</v>
      </c>
      <c r="J1373" s="391">
        <v>94.112899999999996</v>
      </c>
      <c r="K1373" s="391">
        <v>64.600200000000001</v>
      </c>
      <c r="L1373" s="391">
        <v>76.312299999999993</v>
      </c>
      <c r="M1373" s="391">
        <v>100</v>
      </c>
      <c r="N1373" s="391">
        <v>82.209299999999999</v>
      </c>
      <c r="O1373" s="386">
        <v>88.180499999999995</v>
      </c>
      <c r="P1373" s="386" t="s">
        <v>57</v>
      </c>
    </row>
    <row r="1374" spans="1:16" ht="15" x14ac:dyDescent="0.25">
      <c r="A1374" s="389" t="s">
        <v>1993</v>
      </c>
      <c r="B1374" s="390"/>
      <c r="C1374" s="386"/>
      <c r="D1374" s="390"/>
      <c r="E1374" s="390"/>
      <c r="F1374" s="386"/>
      <c r="G1374" s="391"/>
      <c r="H1374" s="391">
        <v>94.228399999999993</v>
      </c>
      <c r="I1374" s="391">
        <v>88.154399999999995</v>
      </c>
      <c r="J1374" s="391">
        <v>94.112899999999996</v>
      </c>
      <c r="K1374" s="391">
        <v>64.600200000000001</v>
      </c>
      <c r="L1374" s="391">
        <v>76.312299999999993</v>
      </c>
      <c r="M1374" s="391">
        <v>100</v>
      </c>
      <c r="N1374" s="391">
        <v>82.209299999999999</v>
      </c>
      <c r="O1374" s="386">
        <v>88.180499999999995</v>
      </c>
      <c r="P1374" s="386" t="s">
        <v>57</v>
      </c>
    </row>
    <row r="1375" spans="1:16" ht="15" x14ac:dyDescent="0.25">
      <c r="A1375" s="389" t="s">
        <v>1994</v>
      </c>
      <c r="B1375" s="390"/>
      <c r="C1375" s="386"/>
      <c r="D1375" s="390"/>
      <c r="E1375" s="390"/>
      <c r="F1375" s="386">
        <v>82.675799999999995</v>
      </c>
      <c r="G1375" s="391">
        <v>86.399900000000002</v>
      </c>
      <c r="H1375" s="391">
        <v>78.22</v>
      </c>
      <c r="I1375" s="391">
        <v>73.894599999999997</v>
      </c>
      <c r="J1375" s="391">
        <v>84.907200000000003</v>
      </c>
      <c r="K1375" s="391">
        <v>72.287899999999993</v>
      </c>
      <c r="L1375" s="391">
        <v>66.443200000000004</v>
      </c>
      <c r="M1375" s="391">
        <v>77.372699999999995</v>
      </c>
      <c r="N1375" s="391">
        <v>67.174499999999995</v>
      </c>
      <c r="O1375" s="386">
        <v>60.506700000000002</v>
      </c>
      <c r="P1375" s="386" t="s">
        <v>57</v>
      </c>
    </row>
    <row r="1376" spans="1:16" ht="15" x14ac:dyDescent="0.25">
      <c r="A1376" s="389" t="s">
        <v>1995</v>
      </c>
      <c r="B1376" s="390"/>
      <c r="C1376" s="386"/>
      <c r="D1376" s="390"/>
      <c r="E1376" s="390"/>
      <c r="F1376" s="386">
        <v>80.232200000000006</v>
      </c>
      <c r="G1376" s="391">
        <v>74.221100000000007</v>
      </c>
      <c r="H1376" s="391">
        <v>82.309399999999997</v>
      </c>
      <c r="I1376" s="391">
        <v>63.668900000000001</v>
      </c>
      <c r="J1376" s="391">
        <v>70.859499999999997</v>
      </c>
      <c r="K1376" s="391">
        <v>57.01</v>
      </c>
      <c r="L1376" s="391">
        <v>52.526299999999999</v>
      </c>
      <c r="M1376" s="391">
        <v>50.645299999999999</v>
      </c>
      <c r="N1376" s="391">
        <v>39.417700000000004</v>
      </c>
      <c r="O1376" s="386">
        <v>39.7074</v>
      </c>
      <c r="P1376" s="386" t="s">
        <v>57</v>
      </c>
    </row>
    <row r="1377" spans="1:16" ht="15" x14ac:dyDescent="0.25">
      <c r="A1377" s="389" t="s">
        <v>1996</v>
      </c>
      <c r="B1377" s="390"/>
      <c r="C1377" s="386"/>
      <c r="D1377" s="390"/>
      <c r="E1377" s="390"/>
      <c r="F1377" s="386">
        <v>95.688100000000006</v>
      </c>
      <c r="G1377" s="391">
        <v>96.484399999999994</v>
      </c>
      <c r="H1377" s="391">
        <v>96.2941</v>
      </c>
      <c r="I1377" s="391">
        <v>92.18</v>
      </c>
      <c r="J1377" s="391">
        <v>95.681299999999993</v>
      </c>
      <c r="K1377" s="391">
        <v>91.295500000000004</v>
      </c>
      <c r="L1377" s="391">
        <v>90.430599999999998</v>
      </c>
      <c r="M1377" s="391">
        <v>92.704099999999997</v>
      </c>
      <c r="N1377" s="391">
        <v>88.664900000000003</v>
      </c>
      <c r="O1377" s="386">
        <v>87.127399999999994</v>
      </c>
      <c r="P1377" s="386" t="s">
        <v>57</v>
      </c>
    </row>
    <row r="1378" spans="1:16" ht="15" x14ac:dyDescent="0.25">
      <c r="A1378" s="389" t="s">
        <v>1997</v>
      </c>
      <c r="B1378" s="390"/>
      <c r="C1378" s="386"/>
      <c r="D1378" s="390"/>
      <c r="E1378" s="390"/>
      <c r="F1378" s="386">
        <v>95.699100000000001</v>
      </c>
      <c r="G1378" s="391">
        <v>96.577200000000005</v>
      </c>
      <c r="H1378" s="391">
        <v>96.316900000000004</v>
      </c>
      <c r="I1378" s="391">
        <v>92.209900000000005</v>
      </c>
      <c r="J1378" s="391">
        <v>95.838300000000004</v>
      </c>
      <c r="K1378" s="391">
        <v>91.4114</v>
      </c>
      <c r="L1378" s="391">
        <v>90.535899999999998</v>
      </c>
      <c r="M1378" s="391">
        <v>92.871600000000001</v>
      </c>
      <c r="N1378" s="391">
        <v>88.993799999999993</v>
      </c>
      <c r="O1378" s="386">
        <v>87.588099999999997</v>
      </c>
      <c r="P1378" s="386" t="s">
        <v>57</v>
      </c>
    </row>
    <row r="1379" spans="1:16" ht="15" x14ac:dyDescent="0.25">
      <c r="A1379" s="389" t="s">
        <v>1998</v>
      </c>
      <c r="B1379" s="390"/>
      <c r="C1379" s="386"/>
      <c r="D1379" s="390"/>
      <c r="E1379" s="390"/>
      <c r="F1379" s="386">
        <v>95.036699999999996</v>
      </c>
      <c r="G1379" s="391">
        <v>91.691599999999994</v>
      </c>
      <c r="H1379" s="391">
        <v>95.144199999999998</v>
      </c>
      <c r="I1379" s="391">
        <v>90.716099999999997</v>
      </c>
      <c r="J1379" s="391">
        <v>87.977800000000002</v>
      </c>
      <c r="K1379" s="391">
        <v>85.543099999999995</v>
      </c>
      <c r="L1379" s="391">
        <v>85.2042</v>
      </c>
      <c r="M1379" s="391">
        <v>84.657600000000002</v>
      </c>
      <c r="N1379" s="391">
        <v>72.703900000000004</v>
      </c>
      <c r="O1379" s="386">
        <v>67.099900000000005</v>
      </c>
      <c r="P1379" s="386" t="s">
        <v>57</v>
      </c>
    </row>
    <row r="1380" spans="1:16" ht="15" x14ac:dyDescent="0.25">
      <c r="A1380" s="389" t="s">
        <v>1999</v>
      </c>
      <c r="B1380" s="390"/>
      <c r="C1380" s="386"/>
      <c r="D1380" s="390"/>
      <c r="E1380" s="390"/>
      <c r="F1380" s="386">
        <v>97.958299999999994</v>
      </c>
      <c r="G1380" s="391">
        <v>94.976600000000005</v>
      </c>
      <c r="H1380" s="391">
        <v>93.695499999999996</v>
      </c>
      <c r="I1380" s="391">
        <v>92.662000000000006</v>
      </c>
      <c r="J1380" s="391">
        <v>99.807599999999994</v>
      </c>
      <c r="K1380" s="391">
        <v>98.532399999999996</v>
      </c>
      <c r="L1380" s="391">
        <v>95.132300000000001</v>
      </c>
      <c r="M1380" s="391">
        <v>96.579400000000007</v>
      </c>
      <c r="N1380" s="391">
        <v>84.396699999999996</v>
      </c>
      <c r="O1380" s="386">
        <v>93.007199999999997</v>
      </c>
      <c r="P1380" s="386" t="s">
        <v>57</v>
      </c>
    </row>
    <row r="1381" spans="1:16" ht="15" x14ac:dyDescent="0.25">
      <c r="A1381" s="389" t="s">
        <v>2000</v>
      </c>
      <c r="B1381" s="390"/>
      <c r="C1381" s="386"/>
      <c r="D1381" s="390"/>
      <c r="E1381" s="390"/>
      <c r="F1381" s="386">
        <v>100</v>
      </c>
      <c r="G1381" s="391">
        <v>100</v>
      </c>
      <c r="H1381" s="391">
        <v>100</v>
      </c>
      <c r="I1381" s="391">
        <v>100</v>
      </c>
      <c r="J1381" s="391">
        <v>100</v>
      </c>
      <c r="K1381" s="391">
        <v>100</v>
      </c>
      <c r="L1381" s="391">
        <v>99.683800000000005</v>
      </c>
      <c r="M1381" s="391">
        <v>99.6905</v>
      </c>
      <c r="N1381" s="391">
        <v>96.041499999999999</v>
      </c>
      <c r="O1381" s="386" t="s">
        <v>8416</v>
      </c>
      <c r="P1381" s="386" t="s">
        <v>57</v>
      </c>
    </row>
    <row r="1382" spans="1:16" ht="15" x14ac:dyDescent="0.25">
      <c r="A1382" s="389" t="s">
        <v>2001</v>
      </c>
      <c r="B1382" s="390"/>
      <c r="C1382" s="386"/>
      <c r="D1382" s="390"/>
      <c r="E1382" s="390"/>
      <c r="F1382" s="386">
        <v>97.713300000000004</v>
      </c>
      <c r="G1382" s="391">
        <v>94.410399999999996</v>
      </c>
      <c r="H1382" s="391">
        <v>92.974699999999999</v>
      </c>
      <c r="I1382" s="391">
        <v>91.792500000000004</v>
      </c>
      <c r="J1382" s="391">
        <v>99.783900000000003</v>
      </c>
      <c r="K1382" s="391">
        <v>98.352000000000004</v>
      </c>
      <c r="L1382" s="391">
        <v>94.555400000000006</v>
      </c>
      <c r="M1382" s="391">
        <v>96.171599999999998</v>
      </c>
      <c r="N1382" s="391">
        <v>82.877499999999998</v>
      </c>
      <c r="O1382" s="386">
        <v>93.007199999999997</v>
      </c>
      <c r="P1382" s="386" t="s">
        <v>57</v>
      </c>
    </row>
    <row r="1383" spans="1:16" ht="15" x14ac:dyDescent="0.25">
      <c r="A1383" s="389" t="s">
        <v>2002</v>
      </c>
      <c r="B1383" s="390"/>
      <c r="C1383" s="386"/>
      <c r="D1383" s="390"/>
      <c r="E1383" s="390"/>
      <c r="F1383" s="386">
        <v>91.416300000000007</v>
      </c>
      <c r="G1383" s="391">
        <v>89.062700000000007</v>
      </c>
      <c r="H1383" s="391">
        <v>87.134</v>
      </c>
      <c r="I1383" s="391">
        <v>84.678200000000004</v>
      </c>
      <c r="J1383" s="391">
        <v>88.306600000000003</v>
      </c>
      <c r="K1383" s="391">
        <v>82.022499999999994</v>
      </c>
      <c r="L1383" s="391">
        <v>81.333600000000004</v>
      </c>
      <c r="M1383" s="391">
        <v>84.128200000000007</v>
      </c>
      <c r="N1383" s="391">
        <v>79.199299999999994</v>
      </c>
      <c r="O1383" s="386">
        <v>77.221000000000004</v>
      </c>
      <c r="P1383" s="386" t="s">
        <v>57</v>
      </c>
    </row>
    <row r="1384" spans="1:16" ht="15" x14ac:dyDescent="0.25">
      <c r="A1384" s="389" t="s">
        <v>2003</v>
      </c>
      <c r="B1384" s="390"/>
      <c r="C1384" s="386"/>
      <c r="D1384" s="390"/>
      <c r="E1384" s="390"/>
      <c r="F1384" s="386">
        <v>91.506399999999999</v>
      </c>
      <c r="G1384" s="391">
        <v>89.194400000000002</v>
      </c>
      <c r="H1384" s="391">
        <v>87.097499999999997</v>
      </c>
      <c r="I1384" s="391">
        <v>84.792900000000003</v>
      </c>
      <c r="J1384" s="391">
        <v>88.483500000000006</v>
      </c>
      <c r="K1384" s="391">
        <v>82.1721</v>
      </c>
      <c r="L1384" s="391">
        <v>81.505399999999995</v>
      </c>
      <c r="M1384" s="391">
        <v>84.388999999999996</v>
      </c>
      <c r="N1384" s="391">
        <v>79.624700000000004</v>
      </c>
      <c r="O1384" s="386">
        <v>77.707499999999996</v>
      </c>
      <c r="P1384" s="386" t="s">
        <v>57</v>
      </c>
    </row>
    <row r="1385" spans="1:16" ht="15" x14ac:dyDescent="0.25">
      <c r="A1385" s="389" t="s">
        <v>2004</v>
      </c>
      <c r="B1385" s="390"/>
      <c r="C1385" s="386"/>
      <c r="D1385" s="390"/>
      <c r="E1385" s="390"/>
      <c r="F1385" s="386">
        <v>87.798000000000002</v>
      </c>
      <c r="G1385" s="391">
        <v>83.775599999999997</v>
      </c>
      <c r="H1385" s="391">
        <v>88.565100000000001</v>
      </c>
      <c r="I1385" s="391">
        <v>80.254599999999996</v>
      </c>
      <c r="J1385" s="391">
        <v>81.437200000000004</v>
      </c>
      <c r="K1385" s="391">
        <v>76.14</v>
      </c>
      <c r="L1385" s="391">
        <v>74.593800000000002</v>
      </c>
      <c r="M1385" s="391">
        <v>74.130899999999997</v>
      </c>
      <c r="N1385" s="391">
        <v>62.819200000000002</v>
      </c>
      <c r="O1385" s="386">
        <v>60.164499999999997</v>
      </c>
      <c r="P1385" s="386" t="s">
        <v>57</v>
      </c>
    </row>
    <row r="1386" spans="1:16" ht="15" x14ac:dyDescent="0.25">
      <c r="A1386" s="389" t="s">
        <v>2005</v>
      </c>
      <c r="B1386" s="390"/>
      <c r="C1386" s="386"/>
      <c r="D1386" s="390"/>
      <c r="E1386" s="390"/>
      <c r="F1386" s="386">
        <v>41.337200000000003</v>
      </c>
      <c r="G1386" s="391">
        <v>21.369199999999999</v>
      </c>
      <c r="H1386" s="391">
        <v>18.940000000000001</v>
      </c>
      <c r="I1386" s="391">
        <v>19.336200000000002</v>
      </c>
      <c r="J1386" s="391">
        <v>9.9037000000000006</v>
      </c>
      <c r="K1386" s="391">
        <v>13.903499999999999</v>
      </c>
      <c r="L1386" s="391">
        <v>7.4359000000000002</v>
      </c>
      <c r="M1386" s="391">
        <v>2.7976000000000001</v>
      </c>
      <c r="N1386" s="391">
        <v>2.9925999999999999</v>
      </c>
      <c r="O1386" s="386">
        <v>17.020499999999998</v>
      </c>
      <c r="P1386" s="386" t="s">
        <v>57</v>
      </c>
    </row>
    <row r="1387" spans="1:16" ht="15" x14ac:dyDescent="0.25">
      <c r="A1387" s="389" t="s">
        <v>2006</v>
      </c>
      <c r="B1387" s="390"/>
      <c r="C1387" s="386"/>
      <c r="D1387" s="390"/>
      <c r="E1387" s="390"/>
      <c r="F1387" s="386">
        <v>39.483899999999998</v>
      </c>
      <c r="G1387" s="391">
        <v>44.446599999999997</v>
      </c>
      <c r="H1387" s="391">
        <v>31.514299999999999</v>
      </c>
      <c r="I1387" s="391">
        <v>19.538399999999999</v>
      </c>
      <c r="J1387" s="391">
        <v>18.3628</v>
      </c>
      <c r="K1387" s="391">
        <v>19.1175</v>
      </c>
      <c r="L1387" s="391">
        <v>9.1067999999999998</v>
      </c>
      <c r="M1387" s="391">
        <v>4.4824999999999999</v>
      </c>
      <c r="N1387" s="391">
        <v>5.2450000000000001</v>
      </c>
      <c r="O1387" s="386">
        <v>5.3555999999999999</v>
      </c>
      <c r="P1387" s="386" t="s">
        <v>57</v>
      </c>
    </row>
    <row r="1388" spans="1:16" ht="15" x14ac:dyDescent="0.25">
      <c r="A1388" s="389" t="s">
        <v>2007</v>
      </c>
      <c r="B1388" s="390"/>
      <c r="C1388" s="386"/>
      <c r="D1388" s="390"/>
      <c r="E1388" s="390"/>
      <c r="F1388" s="386">
        <v>42.081899999999997</v>
      </c>
      <c r="G1388" s="391">
        <v>15.847300000000001</v>
      </c>
      <c r="H1388" s="391">
        <v>16.439499999999999</v>
      </c>
      <c r="I1388" s="391">
        <v>19.287099999999999</v>
      </c>
      <c r="J1388" s="391">
        <v>7.7194000000000003</v>
      </c>
      <c r="K1388" s="391">
        <v>12.5229</v>
      </c>
      <c r="L1388" s="391">
        <v>6.9881000000000002</v>
      </c>
      <c r="M1388" s="391">
        <v>2.3471000000000002</v>
      </c>
      <c r="N1388" s="391">
        <v>2.4609999999999999</v>
      </c>
      <c r="O1388" s="386">
        <v>20.0305</v>
      </c>
      <c r="P1388" s="386" t="s">
        <v>57</v>
      </c>
    </row>
    <row r="1389" spans="1:16" ht="15" x14ac:dyDescent="0.25">
      <c r="A1389" s="389" t="s">
        <v>2008</v>
      </c>
      <c r="B1389" s="390"/>
      <c r="C1389" s="386"/>
      <c r="D1389" s="390"/>
      <c r="E1389" s="390"/>
      <c r="F1389" s="386">
        <v>46.706899999999997</v>
      </c>
      <c r="G1389" s="391">
        <v>44.9602</v>
      </c>
      <c r="H1389" s="391">
        <v>51.556800000000003</v>
      </c>
      <c r="I1389" s="391">
        <v>37.6937</v>
      </c>
      <c r="J1389" s="391">
        <v>34.055399999999999</v>
      </c>
      <c r="K1389" s="391">
        <v>42.014699999999998</v>
      </c>
      <c r="L1389" s="391">
        <v>29.3201</v>
      </c>
      <c r="M1389" s="391">
        <v>35.2273</v>
      </c>
      <c r="N1389" s="391">
        <v>24.83</v>
      </c>
      <c r="O1389" s="386">
        <v>36.943800000000003</v>
      </c>
      <c r="P1389" s="386" t="s">
        <v>57</v>
      </c>
    </row>
    <row r="1390" spans="1:16" ht="15" x14ac:dyDescent="0.25">
      <c r="A1390" s="389" t="s">
        <v>2009</v>
      </c>
      <c r="B1390" s="390"/>
      <c r="C1390" s="386"/>
      <c r="D1390" s="390"/>
      <c r="E1390" s="390"/>
      <c r="F1390" s="386">
        <v>15.9199</v>
      </c>
      <c r="G1390" s="391">
        <v>21.8903</v>
      </c>
      <c r="H1390" s="391">
        <v>31.2714</v>
      </c>
      <c r="I1390" s="391">
        <v>14.9733</v>
      </c>
      <c r="J1390" s="391">
        <v>35.7928</v>
      </c>
      <c r="K1390" s="391">
        <v>35.726700000000001</v>
      </c>
      <c r="L1390" s="391">
        <v>15.8279</v>
      </c>
      <c r="M1390" s="391">
        <v>14.2631</v>
      </c>
      <c r="N1390" s="391">
        <v>14.210599999999999</v>
      </c>
      <c r="O1390" s="386">
        <v>15.8538</v>
      </c>
      <c r="P1390" s="386" t="s">
        <v>57</v>
      </c>
    </row>
    <row r="1391" spans="1:16" ht="15" x14ac:dyDescent="0.25">
      <c r="A1391" s="389" t="s">
        <v>2010</v>
      </c>
      <c r="B1391" s="390"/>
      <c r="C1391" s="386"/>
      <c r="D1391" s="390"/>
      <c r="E1391" s="390"/>
      <c r="F1391" s="386">
        <v>15.9199</v>
      </c>
      <c r="G1391" s="391">
        <v>21.890999999999998</v>
      </c>
      <c r="H1391" s="391">
        <v>31.272400000000001</v>
      </c>
      <c r="I1391" s="391">
        <v>14.9733</v>
      </c>
      <c r="J1391" s="391">
        <v>35.7928</v>
      </c>
      <c r="K1391" s="391">
        <v>35.726700000000001</v>
      </c>
      <c r="L1391" s="391">
        <v>15.8279</v>
      </c>
      <c r="M1391" s="391">
        <v>14.2631</v>
      </c>
      <c r="N1391" s="391">
        <v>14.210599999999999</v>
      </c>
      <c r="O1391" s="386">
        <v>15.8538</v>
      </c>
      <c r="P1391" s="386" t="s">
        <v>57</v>
      </c>
    </row>
    <row r="1392" spans="1:16" ht="15" x14ac:dyDescent="0.25">
      <c r="A1392" s="389" t="s">
        <v>2011</v>
      </c>
      <c r="B1392" s="390"/>
      <c r="C1392" s="386"/>
      <c r="D1392" s="390"/>
      <c r="E1392" s="390"/>
      <c r="F1392" s="386"/>
      <c r="G1392" s="391">
        <v>0</v>
      </c>
      <c r="H1392" s="391">
        <v>0</v>
      </c>
      <c r="I1392" s="391"/>
      <c r="J1392" s="391"/>
      <c r="K1392" s="391"/>
      <c r="L1392" s="391"/>
      <c r="M1392" s="391"/>
      <c r="N1392" s="391" t="s">
        <v>8416</v>
      </c>
      <c r="O1392" s="386" t="s">
        <v>8416</v>
      </c>
      <c r="P1392" s="386" t="s">
        <v>57</v>
      </c>
    </row>
    <row r="1393" spans="1:16" ht="15" x14ac:dyDescent="0.25">
      <c r="A1393" s="389" t="s">
        <v>2012</v>
      </c>
      <c r="B1393" s="390"/>
      <c r="C1393" s="386"/>
      <c r="D1393" s="390"/>
      <c r="E1393" s="390"/>
      <c r="F1393" s="386">
        <v>100</v>
      </c>
      <c r="G1393" s="391">
        <v>97.1721</v>
      </c>
      <c r="H1393" s="391">
        <v>97.231499999999997</v>
      </c>
      <c r="I1393" s="391">
        <v>93.574200000000005</v>
      </c>
      <c r="J1393" s="391">
        <v>92.503100000000003</v>
      </c>
      <c r="K1393" s="391">
        <v>96.506299999999996</v>
      </c>
      <c r="L1393" s="391">
        <v>94.065100000000001</v>
      </c>
      <c r="M1393" s="391">
        <v>94.900199999999998</v>
      </c>
      <c r="N1393" s="391">
        <v>80.623500000000007</v>
      </c>
      <c r="O1393" s="386">
        <v>91.367400000000004</v>
      </c>
      <c r="P1393" s="386" t="s">
        <v>57</v>
      </c>
    </row>
    <row r="1394" spans="1:16" ht="15" x14ac:dyDescent="0.25">
      <c r="A1394" s="389" t="s">
        <v>2013</v>
      </c>
      <c r="B1394" s="390"/>
      <c r="C1394" s="386"/>
      <c r="D1394" s="390"/>
      <c r="E1394" s="390"/>
      <c r="F1394" s="386">
        <v>100</v>
      </c>
      <c r="G1394" s="391">
        <v>97.1721</v>
      </c>
      <c r="H1394" s="391">
        <v>97.231499999999997</v>
      </c>
      <c r="I1394" s="391">
        <v>93.574200000000005</v>
      </c>
      <c r="J1394" s="391">
        <v>92.503100000000003</v>
      </c>
      <c r="K1394" s="391">
        <v>96.506299999999996</v>
      </c>
      <c r="L1394" s="391">
        <v>94.065100000000001</v>
      </c>
      <c r="M1394" s="391">
        <v>94.900199999999998</v>
      </c>
      <c r="N1394" s="391">
        <v>80.623500000000007</v>
      </c>
      <c r="O1394" s="386">
        <v>91.367400000000004</v>
      </c>
      <c r="P1394" s="386" t="s">
        <v>57</v>
      </c>
    </row>
    <row r="1395" spans="1:16" ht="15" x14ac:dyDescent="0.25">
      <c r="A1395" s="389" t="s">
        <v>2014</v>
      </c>
      <c r="B1395" s="390"/>
      <c r="C1395" s="386"/>
      <c r="D1395" s="390"/>
      <c r="E1395" s="390"/>
      <c r="F1395" s="386">
        <v>87.818399999999997</v>
      </c>
      <c r="G1395" s="391">
        <v>70.397000000000006</v>
      </c>
      <c r="H1395" s="391">
        <v>92.829700000000003</v>
      </c>
      <c r="I1395" s="391">
        <v>75.035600000000002</v>
      </c>
      <c r="J1395" s="391">
        <v>71.630300000000005</v>
      </c>
      <c r="K1395" s="391">
        <v>80.227500000000006</v>
      </c>
      <c r="L1395" s="391">
        <v>70.967799999999997</v>
      </c>
      <c r="M1395" s="391">
        <v>59.662399999999998</v>
      </c>
      <c r="N1395" s="391">
        <v>58.716799999999999</v>
      </c>
      <c r="O1395" s="386">
        <v>42.527200000000001</v>
      </c>
      <c r="P1395" s="386" t="s">
        <v>57</v>
      </c>
    </row>
    <row r="1396" spans="1:16" ht="15" x14ac:dyDescent="0.25">
      <c r="A1396" s="389" t="s">
        <v>2015</v>
      </c>
      <c r="B1396" s="390"/>
      <c r="C1396" s="386"/>
      <c r="D1396" s="390"/>
      <c r="E1396" s="390"/>
      <c r="F1396" s="386">
        <v>87.818399999999997</v>
      </c>
      <c r="G1396" s="391">
        <v>70.397000000000006</v>
      </c>
      <c r="H1396" s="391">
        <v>92.829700000000003</v>
      </c>
      <c r="I1396" s="391">
        <v>75.035600000000002</v>
      </c>
      <c r="J1396" s="391">
        <v>71.630300000000005</v>
      </c>
      <c r="K1396" s="391">
        <v>80.227500000000006</v>
      </c>
      <c r="L1396" s="391">
        <v>70.967799999999997</v>
      </c>
      <c r="M1396" s="391">
        <v>59.662399999999998</v>
      </c>
      <c r="N1396" s="391">
        <v>58.716799999999999</v>
      </c>
      <c r="O1396" s="386">
        <v>42.527200000000001</v>
      </c>
      <c r="P1396" s="386" t="s">
        <v>57</v>
      </c>
    </row>
    <row r="1397" spans="1:16" ht="15" x14ac:dyDescent="0.25">
      <c r="A1397" s="389" t="s">
        <v>2016</v>
      </c>
      <c r="B1397" s="390"/>
      <c r="C1397" s="386"/>
      <c r="D1397" s="390"/>
      <c r="E1397" s="390"/>
      <c r="F1397" s="386">
        <v>46.658499999999997</v>
      </c>
      <c r="G1397" s="391">
        <v>44.991900000000001</v>
      </c>
      <c r="H1397" s="391">
        <v>51.750500000000002</v>
      </c>
      <c r="I1397" s="391">
        <v>37.738900000000001</v>
      </c>
      <c r="J1397" s="391">
        <v>34.1965</v>
      </c>
      <c r="K1397" s="391">
        <v>42.178699999999999</v>
      </c>
      <c r="L1397" s="391">
        <v>29.4222</v>
      </c>
      <c r="M1397" s="391">
        <v>35.378</v>
      </c>
      <c r="N1397" s="391">
        <v>25.045500000000001</v>
      </c>
      <c r="O1397" s="386">
        <v>36.879800000000003</v>
      </c>
      <c r="P1397" s="386" t="s">
        <v>57</v>
      </c>
    </row>
    <row r="1398" spans="1:16" ht="15" x14ac:dyDescent="0.25">
      <c r="A1398" s="389" t="s">
        <v>2017</v>
      </c>
      <c r="B1398" s="390"/>
      <c r="C1398" s="386"/>
      <c r="D1398" s="390"/>
      <c r="E1398" s="390"/>
      <c r="F1398" s="386">
        <v>47.418300000000002</v>
      </c>
      <c r="G1398" s="391">
        <v>43.105600000000003</v>
      </c>
      <c r="H1398" s="391">
        <v>40.751800000000003</v>
      </c>
      <c r="I1398" s="391">
        <v>34.214700000000001</v>
      </c>
      <c r="J1398" s="391">
        <v>23.1251</v>
      </c>
      <c r="K1398" s="391">
        <v>29.198499999999999</v>
      </c>
      <c r="L1398" s="391">
        <v>21.0641</v>
      </c>
      <c r="M1398" s="391">
        <v>23.364100000000001</v>
      </c>
      <c r="N1398" s="391">
        <v>10.4732</v>
      </c>
      <c r="O1398" s="386">
        <v>41.653399999999998</v>
      </c>
      <c r="P1398" s="386" t="s">
        <v>57</v>
      </c>
    </row>
    <row r="1399" spans="1:16" ht="15" x14ac:dyDescent="0.25">
      <c r="A1399" s="389" t="s">
        <v>2018</v>
      </c>
      <c r="B1399" s="390"/>
      <c r="C1399" s="386"/>
      <c r="D1399" s="390"/>
      <c r="E1399" s="390"/>
      <c r="F1399" s="386">
        <v>79.983599999999996</v>
      </c>
      <c r="G1399" s="391">
        <v>80.418000000000006</v>
      </c>
      <c r="H1399" s="391">
        <v>81.036000000000001</v>
      </c>
      <c r="I1399" s="391">
        <v>67.552599999999998</v>
      </c>
      <c r="J1399" s="391">
        <v>67.989800000000002</v>
      </c>
      <c r="K1399" s="391">
        <v>78.514399999999995</v>
      </c>
      <c r="L1399" s="391">
        <v>63.701799999999999</v>
      </c>
      <c r="M1399" s="391">
        <v>66.549000000000007</v>
      </c>
      <c r="N1399" s="391">
        <v>44.947000000000003</v>
      </c>
      <c r="O1399" s="386">
        <v>69.784300000000002</v>
      </c>
      <c r="P1399" s="386" t="s">
        <v>57</v>
      </c>
    </row>
    <row r="1400" spans="1:16" ht="15" x14ac:dyDescent="0.25">
      <c r="A1400" s="389" t="s">
        <v>2019</v>
      </c>
      <c r="B1400" s="390"/>
      <c r="C1400" s="386"/>
      <c r="D1400" s="390"/>
      <c r="E1400" s="390"/>
      <c r="F1400" s="386">
        <v>79.132099999999994</v>
      </c>
      <c r="G1400" s="391">
        <v>79.849299999999999</v>
      </c>
      <c r="H1400" s="391">
        <v>81.592299999999994</v>
      </c>
      <c r="I1400" s="391">
        <v>65.591499999999996</v>
      </c>
      <c r="J1400" s="391">
        <v>68.301199999999994</v>
      </c>
      <c r="K1400" s="391">
        <v>79.322299999999998</v>
      </c>
      <c r="L1400" s="391">
        <v>64.849400000000003</v>
      </c>
      <c r="M1400" s="391">
        <v>66.217299999999994</v>
      </c>
      <c r="N1400" s="391">
        <v>44.2517</v>
      </c>
      <c r="O1400" s="386">
        <v>69.179100000000005</v>
      </c>
      <c r="P1400" s="386" t="s">
        <v>57</v>
      </c>
    </row>
    <row r="1401" spans="1:16" ht="15" x14ac:dyDescent="0.25">
      <c r="A1401" s="389" t="s">
        <v>2020</v>
      </c>
      <c r="B1401" s="390"/>
      <c r="C1401" s="386"/>
      <c r="D1401" s="390"/>
      <c r="E1401" s="390"/>
      <c r="F1401" s="386">
        <v>86.089799999999997</v>
      </c>
      <c r="G1401" s="391">
        <v>83.806799999999996</v>
      </c>
      <c r="H1401" s="391">
        <v>77.773099999999999</v>
      </c>
      <c r="I1401" s="391">
        <v>79.350700000000003</v>
      </c>
      <c r="J1401" s="391">
        <v>66.078900000000004</v>
      </c>
      <c r="K1401" s="391">
        <v>73.481300000000005</v>
      </c>
      <c r="L1401" s="391">
        <v>56.422899999999998</v>
      </c>
      <c r="M1401" s="391">
        <v>68.604299999999995</v>
      </c>
      <c r="N1401" s="391">
        <v>49.0366</v>
      </c>
      <c r="O1401" s="386">
        <v>73.516999999999996</v>
      </c>
      <c r="P1401" s="386" t="s">
        <v>57</v>
      </c>
    </row>
    <row r="1402" spans="1:16" ht="15" x14ac:dyDescent="0.25">
      <c r="A1402" s="389" t="s">
        <v>2021</v>
      </c>
      <c r="B1402" s="390"/>
      <c r="C1402" s="386"/>
      <c r="D1402" s="390"/>
      <c r="E1402" s="390"/>
      <c r="F1402" s="386">
        <v>96.569599999999994</v>
      </c>
      <c r="G1402" s="391">
        <v>95.825599999999994</v>
      </c>
      <c r="H1402" s="391">
        <v>96.8249</v>
      </c>
      <c r="I1402" s="391">
        <v>91.424499999999995</v>
      </c>
      <c r="J1402" s="391">
        <v>94.831800000000001</v>
      </c>
      <c r="K1402" s="391">
        <v>96.919200000000004</v>
      </c>
      <c r="L1402" s="391">
        <v>90.724800000000002</v>
      </c>
      <c r="M1402" s="391">
        <v>92.542400000000001</v>
      </c>
      <c r="N1402" s="391">
        <v>65.406700000000001</v>
      </c>
      <c r="O1402" s="386">
        <v>90.446600000000004</v>
      </c>
      <c r="P1402" s="386" t="s">
        <v>57</v>
      </c>
    </row>
    <row r="1403" spans="1:16" ht="15" x14ac:dyDescent="0.25">
      <c r="A1403" s="389" t="s">
        <v>2022</v>
      </c>
      <c r="B1403" s="390"/>
      <c r="C1403" s="386"/>
      <c r="D1403" s="390"/>
      <c r="E1403" s="390"/>
      <c r="F1403" s="386">
        <v>96.585499999999996</v>
      </c>
      <c r="G1403" s="391">
        <v>95.8733</v>
      </c>
      <c r="H1403" s="391">
        <v>97.001599999999996</v>
      </c>
      <c r="I1403" s="391">
        <v>91.4148</v>
      </c>
      <c r="J1403" s="391">
        <v>94.897800000000004</v>
      </c>
      <c r="K1403" s="391">
        <v>96.987700000000004</v>
      </c>
      <c r="L1403" s="391">
        <v>90.865399999999994</v>
      </c>
      <c r="M1403" s="391">
        <v>92.605800000000002</v>
      </c>
      <c r="N1403" s="391">
        <v>65.262900000000002</v>
      </c>
      <c r="O1403" s="386">
        <v>90.568399999999997</v>
      </c>
      <c r="P1403" s="386" t="s">
        <v>57</v>
      </c>
    </row>
    <row r="1404" spans="1:16" ht="15" x14ac:dyDescent="0.25">
      <c r="A1404" s="389" t="s">
        <v>2023</v>
      </c>
      <c r="B1404" s="390"/>
      <c r="C1404" s="386"/>
      <c r="D1404" s="390"/>
      <c r="E1404" s="390"/>
      <c r="F1404" s="386">
        <v>95.869399999999999</v>
      </c>
      <c r="G1404" s="391">
        <v>93.936499999999995</v>
      </c>
      <c r="H1404" s="391">
        <v>89.816900000000004</v>
      </c>
      <c r="I1404" s="391">
        <v>91.8142</v>
      </c>
      <c r="J1404" s="391">
        <v>92.081400000000002</v>
      </c>
      <c r="K1404" s="391">
        <v>94.049800000000005</v>
      </c>
      <c r="L1404" s="391">
        <v>84.718900000000005</v>
      </c>
      <c r="M1404" s="391">
        <v>89.862700000000004</v>
      </c>
      <c r="N1404" s="391">
        <v>71.311099999999996</v>
      </c>
      <c r="O1404" s="386">
        <v>85.207899999999995</v>
      </c>
      <c r="P1404" s="386" t="s">
        <v>57</v>
      </c>
    </row>
    <row r="1405" spans="1:16" ht="15" x14ac:dyDescent="0.25">
      <c r="A1405" s="389" t="s">
        <v>2024</v>
      </c>
      <c r="B1405" s="390"/>
      <c r="C1405" s="386"/>
      <c r="D1405" s="390"/>
      <c r="E1405" s="390"/>
      <c r="F1405" s="386">
        <v>100</v>
      </c>
      <c r="G1405" s="391">
        <v>100</v>
      </c>
      <c r="H1405" s="391">
        <v>99.901899999999998</v>
      </c>
      <c r="I1405" s="391">
        <v>99.797200000000004</v>
      </c>
      <c r="J1405" s="391">
        <v>99.7988</v>
      </c>
      <c r="K1405" s="391">
        <v>100</v>
      </c>
      <c r="L1405" s="391">
        <v>99.704700000000003</v>
      </c>
      <c r="M1405" s="391">
        <v>100</v>
      </c>
      <c r="N1405" s="391">
        <v>99.392499999999998</v>
      </c>
      <c r="O1405" s="386">
        <v>99.784400000000005</v>
      </c>
      <c r="P1405" s="386" t="s">
        <v>57</v>
      </c>
    </row>
    <row r="1406" spans="1:16" ht="15" x14ac:dyDescent="0.25">
      <c r="A1406" s="389" t="s">
        <v>2025</v>
      </c>
      <c r="B1406" s="390"/>
      <c r="C1406" s="386"/>
      <c r="D1406" s="390"/>
      <c r="E1406" s="390"/>
      <c r="F1406" s="386">
        <v>100</v>
      </c>
      <c r="G1406" s="391">
        <v>100</v>
      </c>
      <c r="H1406" s="391">
        <v>99.901899999999998</v>
      </c>
      <c r="I1406" s="391">
        <v>99.797200000000004</v>
      </c>
      <c r="J1406" s="391">
        <v>99.7988</v>
      </c>
      <c r="K1406" s="391">
        <v>100</v>
      </c>
      <c r="L1406" s="391">
        <v>99.704700000000003</v>
      </c>
      <c r="M1406" s="391">
        <v>100</v>
      </c>
      <c r="N1406" s="391">
        <v>99.392499999999998</v>
      </c>
      <c r="O1406" s="386">
        <v>99.784400000000005</v>
      </c>
      <c r="P1406" s="386" t="s">
        <v>57</v>
      </c>
    </row>
    <row r="1407" spans="1:16" ht="15" x14ac:dyDescent="0.25">
      <c r="A1407" s="389" t="s">
        <v>2026</v>
      </c>
      <c r="B1407" s="390"/>
      <c r="C1407" s="386"/>
      <c r="D1407" s="390"/>
      <c r="E1407" s="390"/>
      <c r="F1407" s="386">
        <v>92.680899999999994</v>
      </c>
      <c r="G1407" s="391">
        <v>87.655299999999997</v>
      </c>
      <c r="H1407" s="391">
        <v>89.885800000000003</v>
      </c>
      <c r="I1407" s="391">
        <v>83.255499999999998</v>
      </c>
      <c r="J1407" s="391">
        <v>85.7881</v>
      </c>
      <c r="K1407" s="391">
        <v>89.022499999999994</v>
      </c>
      <c r="L1407" s="391">
        <v>81.656700000000001</v>
      </c>
      <c r="M1407" s="391">
        <v>83.913799999999995</v>
      </c>
      <c r="N1407" s="391">
        <v>60.021000000000001</v>
      </c>
      <c r="O1407" s="386">
        <v>82.780500000000004</v>
      </c>
      <c r="P1407" s="386" t="s">
        <v>57</v>
      </c>
    </row>
    <row r="1408" spans="1:16" ht="15" x14ac:dyDescent="0.25">
      <c r="A1408" s="389" t="s">
        <v>2027</v>
      </c>
      <c r="B1408" s="390"/>
      <c r="C1408" s="386"/>
      <c r="D1408" s="390"/>
      <c r="E1408" s="390"/>
      <c r="F1408" s="386">
        <v>92.864500000000007</v>
      </c>
      <c r="G1408" s="391">
        <v>87.795100000000005</v>
      </c>
      <c r="H1408" s="391">
        <v>90.257900000000006</v>
      </c>
      <c r="I1408" s="391">
        <v>83.337299999999999</v>
      </c>
      <c r="J1408" s="391">
        <v>86.097899999999996</v>
      </c>
      <c r="K1408" s="391">
        <v>89.315799999999996</v>
      </c>
      <c r="L1408" s="391">
        <v>82.045900000000003</v>
      </c>
      <c r="M1408" s="391">
        <v>84.190700000000007</v>
      </c>
      <c r="N1408" s="391">
        <v>60.059899999999999</v>
      </c>
      <c r="O1408" s="386">
        <v>83.005799999999994</v>
      </c>
      <c r="P1408" s="386" t="s">
        <v>57</v>
      </c>
    </row>
    <row r="1409" spans="1:18" ht="15" x14ac:dyDescent="0.25">
      <c r="A1409" s="389" t="s">
        <v>2028</v>
      </c>
      <c r="B1409" s="390"/>
      <c r="C1409" s="386"/>
      <c r="D1409" s="390"/>
      <c r="E1409" s="390"/>
      <c r="F1409" s="386">
        <v>87.358500000000006</v>
      </c>
      <c r="G1409" s="391">
        <v>83.590699999999998</v>
      </c>
      <c r="H1409" s="391">
        <v>79.240399999999994</v>
      </c>
      <c r="I1409" s="391">
        <v>80.844300000000004</v>
      </c>
      <c r="J1409" s="391">
        <v>76.373900000000006</v>
      </c>
      <c r="K1409" s="391">
        <v>80.039000000000001</v>
      </c>
      <c r="L1409" s="391">
        <v>69.492800000000003</v>
      </c>
      <c r="M1409" s="391">
        <v>75.351200000000006</v>
      </c>
      <c r="N1409" s="391">
        <v>58.874699999999997</v>
      </c>
      <c r="O1409" s="386">
        <v>75.867599999999996</v>
      </c>
      <c r="P1409" s="386" t="s">
        <v>57</v>
      </c>
    </row>
    <row r="1410" spans="1:18" ht="15" x14ac:dyDescent="0.25">
      <c r="A1410" s="389" t="s">
        <v>2029</v>
      </c>
      <c r="B1410" s="390"/>
      <c r="C1410" s="386"/>
      <c r="D1410" s="390"/>
      <c r="E1410" s="390"/>
      <c r="F1410" s="386">
        <v>18.257400000000001</v>
      </c>
      <c r="G1410" s="391">
        <v>18.717099999999999</v>
      </c>
      <c r="H1410" s="391">
        <v>44.149799999999999</v>
      </c>
      <c r="I1410" s="391">
        <v>17.457999999999998</v>
      </c>
      <c r="J1410" s="391">
        <v>12.920999999999999</v>
      </c>
      <c r="K1410" s="391">
        <v>9.7569999999999997</v>
      </c>
      <c r="L1410" s="391">
        <v>17.4375</v>
      </c>
      <c r="M1410" s="391">
        <v>6.0254000000000003</v>
      </c>
      <c r="N1410" s="391">
        <v>10.2599</v>
      </c>
      <c r="O1410" s="386">
        <v>6.6349999999999998</v>
      </c>
      <c r="P1410" s="386" t="s">
        <v>57</v>
      </c>
    </row>
    <row r="1411" spans="1:18" ht="15" x14ac:dyDescent="0.25">
      <c r="A1411" s="389" t="s">
        <v>2030</v>
      </c>
      <c r="B1411" s="390"/>
      <c r="C1411" s="386"/>
      <c r="D1411" s="390"/>
      <c r="E1411" s="390"/>
      <c r="F1411" s="386">
        <v>25.8523</v>
      </c>
      <c r="G1411" s="391">
        <v>39.185200000000002</v>
      </c>
      <c r="H1411" s="391">
        <v>37.085799999999999</v>
      </c>
      <c r="I1411" s="391">
        <v>37.210700000000003</v>
      </c>
      <c r="J1411" s="391">
        <v>29.110900000000001</v>
      </c>
      <c r="K1411" s="391">
        <v>45.920099999999998</v>
      </c>
      <c r="L1411" s="391">
        <v>41.464500000000001</v>
      </c>
      <c r="M1411" s="391">
        <v>17.284400000000002</v>
      </c>
      <c r="N1411" s="391">
        <v>14.726699999999999</v>
      </c>
      <c r="O1411" s="386">
        <v>21.623200000000001</v>
      </c>
      <c r="P1411" s="386" t="s">
        <v>57</v>
      </c>
    </row>
    <row r="1412" spans="1:18" ht="15" x14ac:dyDescent="0.25">
      <c r="A1412" s="389" t="s">
        <v>2031</v>
      </c>
      <c r="B1412" s="390"/>
      <c r="C1412" s="386"/>
      <c r="D1412" s="390"/>
      <c r="E1412" s="390"/>
      <c r="F1412" s="386">
        <v>15.0966</v>
      </c>
      <c r="G1412" s="391">
        <v>13.744300000000001</v>
      </c>
      <c r="H1412" s="391">
        <v>45.935200000000002</v>
      </c>
      <c r="I1412" s="391">
        <v>12.7081</v>
      </c>
      <c r="J1412" s="391">
        <v>9.1859999999999999</v>
      </c>
      <c r="K1412" s="391">
        <v>0.93810000000000004</v>
      </c>
      <c r="L1412" s="391">
        <v>11.0215</v>
      </c>
      <c r="M1412" s="391">
        <v>2.8521000000000001</v>
      </c>
      <c r="N1412" s="391">
        <v>8.5121000000000002</v>
      </c>
      <c r="O1412" s="386">
        <v>2.3904999999999998</v>
      </c>
      <c r="P1412" s="386" t="s">
        <v>57</v>
      </c>
    </row>
    <row r="1413" spans="1:18" ht="15" x14ac:dyDescent="0.25">
      <c r="A1413" s="389" t="s">
        <v>2032</v>
      </c>
      <c r="B1413" s="390"/>
      <c r="C1413" s="386"/>
      <c r="D1413" s="390"/>
      <c r="E1413" s="390"/>
      <c r="F1413" s="386">
        <v>26.171199999999999</v>
      </c>
      <c r="G1413" s="391">
        <v>51.136499999999998</v>
      </c>
      <c r="H1413" s="391">
        <v>59.5259</v>
      </c>
      <c r="I1413" s="391">
        <v>48.527099999999997</v>
      </c>
      <c r="J1413" s="391">
        <v>59.17</v>
      </c>
      <c r="K1413" s="391">
        <v>56.866900000000001</v>
      </c>
      <c r="L1413" s="391">
        <v>55.240600000000001</v>
      </c>
      <c r="M1413" s="391">
        <v>35.293999999999997</v>
      </c>
      <c r="N1413" s="391">
        <v>31.7576</v>
      </c>
      <c r="O1413" s="386">
        <v>39.0015</v>
      </c>
      <c r="P1413" s="386" t="s">
        <v>57</v>
      </c>
      <c r="R1413" s="265"/>
    </row>
    <row r="1414" spans="1:18" ht="15" x14ac:dyDescent="0.25">
      <c r="A1414" s="389" t="s">
        <v>2033</v>
      </c>
      <c r="B1414" s="390"/>
      <c r="C1414" s="386"/>
      <c r="D1414" s="390"/>
      <c r="E1414" s="390"/>
      <c r="F1414" s="386">
        <v>15.817600000000001</v>
      </c>
      <c r="G1414" s="391">
        <v>38.781700000000001</v>
      </c>
      <c r="H1414" s="391">
        <v>31.9315</v>
      </c>
      <c r="I1414" s="391">
        <v>37.961199999999998</v>
      </c>
      <c r="J1414" s="391">
        <v>19.570599999999999</v>
      </c>
      <c r="K1414" s="391">
        <v>41.119799999999998</v>
      </c>
      <c r="L1414" s="391">
        <v>31.641500000000001</v>
      </c>
      <c r="M1414" s="391">
        <v>27.851400000000002</v>
      </c>
      <c r="N1414" s="391">
        <v>38.839799999999997</v>
      </c>
      <c r="O1414" s="386">
        <v>26.205500000000001</v>
      </c>
      <c r="P1414" s="386" t="s">
        <v>57</v>
      </c>
      <c r="R1414" s="265"/>
    </row>
    <row r="1415" spans="1:18" ht="15" x14ac:dyDescent="0.25">
      <c r="A1415" s="389" t="s">
        <v>2034</v>
      </c>
      <c r="B1415" s="390"/>
      <c r="C1415" s="386"/>
      <c r="D1415" s="390"/>
      <c r="E1415" s="390"/>
      <c r="F1415" s="386">
        <v>15.817600000000001</v>
      </c>
      <c r="G1415" s="391">
        <v>38.781700000000001</v>
      </c>
      <c r="H1415" s="391">
        <v>31.9315</v>
      </c>
      <c r="I1415" s="391">
        <v>37.961199999999998</v>
      </c>
      <c r="J1415" s="391">
        <v>19.570599999999999</v>
      </c>
      <c r="K1415" s="391">
        <v>41.119799999999998</v>
      </c>
      <c r="L1415" s="391">
        <v>31.641500000000001</v>
      </c>
      <c r="M1415" s="391">
        <v>27.851400000000002</v>
      </c>
      <c r="N1415" s="391">
        <v>38.839799999999997</v>
      </c>
      <c r="O1415" s="386">
        <v>26.205500000000001</v>
      </c>
      <c r="P1415" s="386" t="s">
        <v>57</v>
      </c>
      <c r="R1415" s="265"/>
    </row>
    <row r="1416" spans="1:18" ht="15" x14ac:dyDescent="0.25">
      <c r="A1416" s="389" t="s">
        <v>2035</v>
      </c>
      <c r="B1416" s="390"/>
      <c r="C1416" s="386"/>
      <c r="D1416" s="390"/>
      <c r="E1416" s="390"/>
      <c r="F1416" s="386">
        <v>100</v>
      </c>
      <c r="G1416" s="391">
        <v>96.511399999999995</v>
      </c>
      <c r="H1416" s="391">
        <v>97.971400000000003</v>
      </c>
      <c r="I1416" s="391">
        <v>90.550299999999993</v>
      </c>
      <c r="J1416" s="391">
        <v>97.613100000000003</v>
      </c>
      <c r="K1416" s="391">
        <v>92.091200000000001</v>
      </c>
      <c r="L1416" s="391">
        <v>97.689499999999995</v>
      </c>
      <c r="M1416" s="391">
        <v>93.054500000000004</v>
      </c>
      <c r="N1416" s="391">
        <v>74.323300000000003</v>
      </c>
      <c r="O1416" s="386">
        <v>84.862899999999996</v>
      </c>
      <c r="P1416" s="386" t="s">
        <v>57</v>
      </c>
      <c r="R1416" s="265"/>
    </row>
    <row r="1417" spans="1:18" ht="15" x14ac:dyDescent="0.25">
      <c r="A1417" s="389" t="s">
        <v>2036</v>
      </c>
      <c r="B1417" s="390"/>
      <c r="C1417" s="386"/>
      <c r="D1417" s="390"/>
      <c r="E1417" s="390"/>
      <c r="F1417" s="386">
        <v>100</v>
      </c>
      <c r="G1417" s="391">
        <v>96.511399999999995</v>
      </c>
      <c r="H1417" s="391">
        <v>97.971400000000003</v>
      </c>
      <c r="I1417" s="391">
        <v>90.550299999999993</v>
      </c>
      <c r="J1417" s="391">
        <v>97.613100000000003</v>
      </c>
      <c r="K1417" s="391">
        <v>92.091200000000001</v>
      </c>
      <c r="L1417" s="391">
        <v>97.689499999999995</v>
      </c>
      <c r="M1417" s="391">
        <v>93.054500000000004</v>
      </c>
      <c r="N1417" s="391">
        <v>74.323300000000003</v>
      </c>
      <c r="O1417" s="386">
        <v>84.862899999999996</v>
      </c>
      <c r="P1417" s="386" t="s">
        <v>57</v>
      </c>
      <c r="R1417" s="265"/>
    </row>
    <row r="1418" spans="1:18" ht="15" x14ac:dyDescent="0.25">
      <c r="A1418" s="389" t="s">
        <v>2037</v>
      </c>
      <c r="B1418" s="390"/>
      <c r="C1418" s="386"/>
      <c r="D1418" s="390"/>
      <c r="E1418" s="390"/>
      <c r="F1418" s="386">
        <v>41.949399999999997</v>
      </c>
      <c r="G1418" s="391">
        <v>95.665499999999994</v>
      </c>
      <c r="H1418" s="391">
        <v>93.367599999999996</v>
      </c>
      <c r="I1418" s="391">
        <v>83.745199999999997</v>
      </c>
      <c r="J1418" s="391">
        <v>91.951099999999997</v>
      </c>
      <c r="K1418" s="391">
        <v>84.170599999999993</v>
      </c>
      <c r="L1418" s="391">
        <v>89.671300000000002</v>
      </c>
      <c r="M1418" s="391">
        <v>82.186000000000007</v>
      </c>
      <c r="N1418" s="391">
        <v>66.782399999999996</v>
      </c>
      <c r="O1418" s="386">
        <v>64.059399999999997</v>
      </c>
      <c r="P1418" s="386" t="s">
        <v>57</v>
      </c>
      <c r="R1418" s="265"/>
    </row>
    <row r="1419" spans="1:18" ht="15" x14ac:dyDescent="0.25">
      <c r="A1419" s="389" t="s">
        <v>2038</v>
      </c>
      <c r="B1419" s="390"/>
      <c r="C1419" s="386"/>
      <c r="D1419" s="390"/>
      <c r="E1419" s="390"/>
      <c r="F1419" s="386">
        <v>41.949399999999997</v>
      </c>
      <c r="G1419" s="391">
        <v>95.665499999999994</v>
      </c>
      <c r="H1419" s="391">
        <v>93.367599999999996</v>
      </c>
      <c r="I1419" s="391">
        <v>83.745199999999997</v>
      </c>
      <c r="J1419" s="391">
        <v>91.951099999999997</v>
      </c>
      <c r="K1419" s="391">
        <v>84.170599999999993</v>
      </c>
      <c r="L1419" s="391">
        <v>89.671300000000002</v>
      </c>
      <c r="M1419" s="391">
        <v>82.186000000000007</v>
      </c>
      <c r="N1419" s="391">
        <v>66.782399999999996</v>
      </c>
      <c r="O1419" s="386">
        <v>64.059399999999997</v>
      </c>
      <c r="P1419" s="386" t="s">
        <v>57</v>
      </c>
      <c r="R1419" s="265"/>
    </row>
    <row r="1420" spans="1:18" ht="15" x14ac:dyDescent="0.25">
      <c r="A1420" s="389" t="s">
        <v>2039</v>
      </c>
      <c r="B1420" s="390"/>
      <c r="C1420" s="386"/>
      <c r="D1420" s="390"/>
      <c r="E1420" s="390"/>
      <c r="F1420" s="386">
        <v>27.5883</v>
      </c>
      <c r="G1420" s="391">
        <v>54.242899999999999</v>
      </c>
      <c r="H1420" s="391">
        <v>56.3825</v>
      </c>
      <c r="I1420" s="391">
        <v>49.9497</v>
      </c>
      <c r="J1420" s="391">
        <v>61.047199999999997</v>
      </c>
      <c r="K1420" s="391">
        <v>60.632599999999996</v>
      </c>
      <c r="L1420" s="391">
        <v>57.866799999999998</v>
      </c>
      <c r="M1420" s="391">
        <v>37.181800000000003</v>
      </c>
      <c r="N1420" s="391">
        <v>32.2014</v>
      </c>
      <c r="O1420" s="386">
        <v>39.575600000000001</v>
      </c>
      <c r="P1420" s="386" t="s">
        <v>57</v>
      </c>
      <c r="R1420" s="265"/>
    </row>
    <row r="1421" spans="1:18" ht="15" x14ac:dyDescent="0.25">
      <c r="A1421" s="389" t="s">
        <v>2040</v>
      </c>
      <c r="B1421" s="390"/>
      <c r="C1421" s="386"/>
      <c r="D1421" s="390"/>
      <c r="E1421" s="390"/>
      <c r="F1421" s="386">
        <v>22.095500000000001</v>
      </c>
      <c r="G1421" s="391">
        <v>26.813300000000002</v>
      </c>
      <c r="H1421" s="391">
        <v>82.289599999999993</v>
      </c>
      <c r="I1421" s="391">
        <v>34.309199999999997</v>
      </c>
      <c r="J1421" s="391">
        <v>40.072000000000003</v>
      </c>
      <c r="K1421" s="391">
        <v>16.923400000000001</v>
      </c>
      <c r="L1421" s="391">
        <v>23.498200000000001</v>
      </c>
      <c r="M1421" s="391">
        <v>10.896000000000001</v>
      </c>
      <c r="N1421" s="391">
        <v>24.641500000000001</v>
      </c>
      <c r="O1421" s="386">
        <v>31.577200000000001</v>
      </c>
      <c r="P1421" s="386" t="s">
        <v>57</v>
      </c>
      <c r="R1421" s="265"/>
    </row>
    <row r="1422" spans="1:18" ht="15" x14ac:dyDescent="0.25">
      <c r="A1422" s="389" t="s">
        <v>2041</v>
      </c>
      <c r="B1422" s="390"/>
      <c r="C1422" s="386"/>
      <c r="D1422" s="390"/>
      <c r="E1422" s="390"/>
      <c r="F1422" s="386">
        <v>72.843800000000002</v>
      </c>
      <c r="G1422" s="391">
        <v>76.735600000000005</v>
      </c>
      <c r="H1422" s="391">
        <v>93.093000000000004</v>
      </c>
      <c r="I1422" s="391">
        <v>82.590100000000007</v>
      </c>
      <c r="J1422" s="391">
        <v>91.862700000000004</v>
      </c>
      <c r="K1422" s="391">
        <v>85.990200000000002</v>
      </c>
      <c r="L1422" s="391">
        <v>84.709500000000006</v>
      </c>
      <c r="M1422" s="391">
        <v>71.655299999999997</v>
      </c>
      <c r="N1422" s="391">
        <v>60.979599999999998</v>
      </c>
      <c r="O1422" s="386">
        <v>70.876199999999997</v>
      </c>
      <c r="P1422" s="386" t="s">
        <v>57</v>
      </c>
      <c r="R1422" s="265"/>
    </row>
    <row r="1423" spans="1:18" ht="15" x14ac:dyDescent="0.25">
      <c r="A1423" s="389" t="s">
        <v>2042</v>
      </c>
      <c r="B1423" s="390"/>
      <c r="C1423" s="386"/>
      <c r="D1423" s="390"/>
      <c r="E1423" s="390"/>
      <c r="F1423" s="386">
        <v>74.185500000000005</v>
      </c>
      <c r="G1423" s="391">
        <v>81.422899999999998</v>
      </c>
      <c r="H1423" s="391">
        <v>91.417299999999997</v>
      </c>
      <c r="I1423" s="391">
        <v>82.8232</v>
      </c>
      <c r="J1423" s="391">
        <v>93.543999999999997</v>
      </c>
      <c r="K1423" s="391">
        <v>89.070400000000006</v>
      </c>
      <c r="L1423" s="391">
        <v>87.270099999999999</v>
      </c>
      <c r="M1423" s="391">
        <v>74.505300000000005</v>
      </c>
      <c r="N1423" s="391">
        <v>60.957999999999998</v>
      </c>
      <c r="O1423" s="386">
        <v>73.112799999999993</v>
      </c>
      <c r="P1423" s="386" t="s">
        <v>57</v>
      </c>
      <c r="R1423" s="265"/>
    </row>
    <row r="1424" spans="1:18" ht="15" x14ac:dyDescent="0.25">
      <c r="A1424" s="389" t="s">
        <v>2043</v>
      </c>
      <c r="B1424" s="390"/>
      <c r="C1424" s="386"/>
      <c r="D1424" s="390"/>
      <c r="E1424" s="390"/>
      <c r="F1424" s="386">
        <v>68.268600000000006</v>
      </c>
      <c r="G1424" s="391">
        <v>62.685600000000001</v>
      </c>
      <c r="H1424" s="391">
        <v>97.983800000000002</v>
      </c>
      <c r="I1424" s="391">
        <v>81.886799999999994</v>
      </c>
      <c r="J1424" s="391">
        <v>86.465699999999998</v>
      </c>
      <c r="K1424" s="391">
        <v>76.244399999999999</v>
      </c>
      <c r="L1424" s="391">
        <v>76.012200000000007</v>
      </c>
      <c r="M1424" s="391">
        <v>61.569200000000002</v>
      </c>
      <c r="N1424" s="391">
        <v>61.063299999999998</v>
      </c>
      <c r="O1424" s="386">
        <v>62.847700000000003</v>
      </c>
      <c r="P1424" s="386" t="s">
        <v>57</v>
      </c>
      <c r="R1424" s="265"/>
    </row>
    <row r="1425" spans="1:18" ht="15" x14ac:dyDescent="0.25">
      <c r="A1425" s="389" t="s">
        <v>2044</v>
      </c>
      <c r="B1425" s="390"/>
      <c r="C1425" s="386"/>
      <c r="D1425" s="390"/>
      <c r="E1425" s="390"/>
      <c r="F1425" s="386">
        <v>91.580500000000001</v>
      </c>
      <c r="G1425" s="391">
        <v>96.495000000000005</v>
      </c>
      <c r="H1425" s="391">
        <v>98.3232</v>
      </c>
      <c r="I1425" s="391">
        <v>91.739400000000003</v>
      </c>
      <c r="J1425" s="391">
        <v>97.869799999999998</v>
      </c>
      <c r="K1425" s="391">
        <v>96.072100000000006</v>
      </c>
      <c r="L1425" s="391">
        <v>97.662000000000006</v>
      </c>
      <c r="M1425" s="391">
        <v>94.5702</v>
      </c>
      <c r="N1425" s="391">
        <v>84.382999999999996</v>
      </c>
      <c r="O1425" s="386">
        <v>88.507199999999997</v>
      </c>
      <c r="P1425" s="386" t="s">
        <v>57</v>
      </c>
      <c r="R1425" s="265"/>
    </row>
    <row r="1426" spans="1:18" ht="15" x14ac:dyDescent="0.25">
      <c r="A1426" s="389" t="s">
        <v>2045</v>
      </c>
      <c r="B1426" s="390"/>
      <c r="C1426" s="386"/>
      <c r="D1426" s="390"/>
      <c r="E1426" s="390"/>
      <c r="F1426" s="386">
        <v>91.605599999999995</v>
      </c>
      <c r="G1426" s="391">
        <v>97.454300000000003</v>
      </c>
      <c r="H1426" s="391">
        <v>98.271299999999997</v>
      </c>
      <c r="I1426" s="391">
        <v>92.646000000000001</v>
      </c>
      <c r="J1426" s="391">
        <v>98.622</v>
      </c>
      <c r="K1426" s="391">
        <v>96.581100000000006</v>
      </c>
      <c r="L1426" s="391">
        <v>98.336299999999994</v>
      </c>
      <c r="M1426" s="391">
        <v>95.825500000000005</v>
      </c>
      <c r="N1426" s="391">
        <v>84.713800000000006</v>
      </c>
      <c r="O1426" s="386">
        <v>88.869399999999999</v>
      </c>
      <c r="P1426" s="386" t="s">
        <v>57</v>
      </c>
      <c r="R1426" s="265"/>
    </row>
    <row r="1427" spans="1:18" ht="15" x14ac:dyDescent="0.25">
      <c r="A1427" s="389" t="s">
        <v>2046</v>
      </c>
      <c r="B1427" s="390"/>
      <c r="C1427" s="386"/>
      <c r="D1427" s="390"/>
      <c r="E1427" s="390"/>
      <c r="F1427" s="386">
        <v>91.405500000000004</v>
      </c>
      <c r="G1427" s="391">
        <v>90.567599999999999</v>
      </c>
      <c r="H1427" s="391">
        <v>98.632800000000003</v>
      </c>
      <c r="I1427" s="391">
        <v>86.251400000000004</v>
      </c>
      <c r="J1427" s="391">
        <v>93.100200000000001</v>
      </c>
      <c r="K1427" s="391">
        <v>92.907600000000002</v>
      </c>
      <c r="L1427" s="391">
        <v>93.272300000000001</v>
      </c>
      <c r="M1427" s="391">
        <v>85.964200000000005</v>
      </c>
      <c r="N1427" s="391">
        <v>81.62</v>
      </c>
      <c r="O1427" s="386">
        <v>85.999899999999997</v>
      </c>
      <c r="P1427" s="386" t="s">
        <v>57</v>
      </c>
      <c r="R1427" s="265"/>
    </row>
    <row r="1428" spans="1:18" ht="15" x14ac:dyDescent="0.25">
      <c r="A1428" s="389" t="s">
        <v>2047</v>
      </c>
      <c r="B1428" s="390"/>
      <c r="C1428" s="386"/>
      <c r="D1428" s="390"/>
      <c r="E1428" s="390"/>
      <c r="F1428" s="386">
        <v>100</v>
      </c>
      <c r="G1428" s="391">
        <v>100</v>
      </c>
      <c r="H1428" s="391">
        <v>100</v>
      </c>
      <c r="I1428" s="391">
        <v>100</v>
      </c>
      <c r="J1428" s="391">
        <v>100</v>
      </c>
      <c r="K1428" s="391">
        <v>100</v>
      </c>
      <c r="L1428" s="391">
        <v>100</v>
      </c>
      <c r="M1428" s="391">
        <v>99.249600000000001</v>
      </c>
      <c r="N1428" s="391">
        <v>96.684600000000003</v>
      </c>
      <c r="O1428" s="386">
        <v>99.093699999999998</v>
      </c>
      <c r="P1428" s="386" t="s">
        <v>57</v>
      </c>
      <c r="R1428" s="265"/>
    </row>
    <row r="1429" spans="1:18" ht="15" x14ac:dyDescent="0.25">
      <c r="A1429" s="389" t="s">
        <v>2048</v>
      </c>
      <c r="B1429" s="390"/>
      <c r="C1429" s="386"/>
      <c r="D1429" s="390"/>
      <c r="E1429" s="390"/>
      <c r="F1429" s="386"/>
      <c r="G1429" s="391"/>
      <c r="H1429" s="391"/>
      <c r="I1429" s="391"/>
      <c r="J1429" s="391"/>
      <c r="K1429" s="391"/>
      <c r="L1429" s="391">
        <v>100</v>
      </c>
      <c r="M1429" s="391">
        <v>99.248199999999997</v>
      </c>
      <c r="N1429" s="391">
        <v>96.734899999999996</v>
      </c>
      <c r="O1429" s="386">
        <v>99.405500000000004</v>
      </c>
      <c r="P1429" s="386" t="s">
        <v>57</v>
      </c>
      <c r="R1429" s="265"/>
    </row>
    <row r="1430" spans="1:18" ht="15" x14ac:dyDescent="0.25">
      <c r="A1430" s="389" t="s">
        <v>2049</v>
      </c>
      <c r="B1430" s="390"/>
      <c r="C1430" s="386"/>
      <c r="D1430" s="390"/>
      <c r="E1430" s="390"/>
      <c r="F1430" s="386">
        <v>100</v>
      </c>
      <c r="G1430" s="391">
        <v>100</v>
      </c>
      <c r="H1430" s="391">
        <v>100</v>
      </c>
      <c r="I1430" s="391">
        <v>100</v>
      </c>
      <c r="J1430" s="391">
        <v>100</v>
      </c>
      <c r="K1430" s="391">
        <v>100</v>
      </c>
      <c r="L1430" s="391">
        <v>100</v>
      </c>
      <c r="M1430" s="391">
        <v>99.280699999999996</v>
      </c>
      <c r="N1430" s="391">
        <v>95.542100000000005</v>
      </c>
      <c r="O1430" s="386">
        <v>91.927899999999994</v>
      </c>
      <c r="P1430" s="386" t="s">
        <v>57</v>
      </c>
      <c r="R1430" s="265"/>
    </row>
    <row r="1431" spans="1:18" ht="15" x14ac:dyDescent="0.25">
      <c r="A1431" s="389" t="s">
        <v>2050</v>
      </c>
      <c r="B1431" s="390"/>
      <c r="C1431" s="386"/>
      <c r="D1431" s="390"/>
      <c r="E1431" s="390"/>
      <c r="F1431" s="386">
        <v>81.729200000000006</v>
      </c>
      <c r="G1431" s="391">
        <v>84.255399999999995</v>
      </c>
      <c r="H1431" s="391">
        <v>87.461200000000005</v>
      </c>
      <c r="I1431" s="391">
        <v>81.128799999999998</v>
      </c>
      <c r="J1431" s="391">
        <v>88.281499999999994</v>
      </c>
      <c r="K1431" s="391">
        <v>86.070300000000003</v>
      </c>
      <c r="L1431" s="391">
        <v>86.9054</v>
      </c>
      <c r="M1431" s="391">
        <v>79.571299999999994</v>
      </c>
      <c r="N1431" s="391">
        <v>70.822699999999998</v>
      </c>
      <c r="O1431" s="386">
        <v>76.224599999999995</v>
      </c>
      <c r="P1431" s="386" t="s">
        <v>57</v>
      </c>
      <c r="R1431" s="265"/>
    </row>
    <row r="1432" spans="1:18" ht="15" x14ac:dyDescent="0.25">
      <c r="A1432" s="389" t="s">
        <v>2051</v>
      </c>
      <c r="B1432" s="390"/>
      <c r="C1432" s="386"/>
      <c r="D1432" s="390"/>
      <c r="E1432" s="390"/>
      <c r="F1432" s="386">
        <v>82.5197</v>
      </c>
      <c r="G1432" s="391">
        <v>85.462699999999998</v>
      </c>
      <c r="H1432" s="391">
        <v>86.318299999999994</v>
      </c>
      <c r="I1432" s="391">
        <v>81.894499999999994</v>
      </c>
      <c r="J1432" s="391">
        <v>89.197500000000005</v>
      </c>
      <c r="K1432" s="391">
        <v>87.331299999999999</v>
      </c>
      <c r="L1432" s="391">
        <v>87.9315</v>
      </c>
      <c r="M1432" s="391">
        <v>80.729900000000001</v>
      </c>
      <c r="N1432" s="391">
        <v>70.948800000000006</v>
      </c>
      <c r="O1432" s="386">
        <v>76.561599999999999</v>
      </c>
      <c r="P1432" s="386" t="s">
        <v>57</v>
      </c>
      <c r="R1432" s="265"/>
    </row>
    <row r="1433" spans="1:18" ht="15" x14ac:dyDescent="0.25">
      <c r="A1433" s="389" t="s">
        <v>2052</v>
      </c>
      <c r="B1433" s="390"/>
      <c r="C1433" s="386"/>
      <c r="D1433" s="390"/>
      <c r="E1433" s="390"/>
      <c r="F1433" s="386">
        <v>76.952399999999997</v>
      </c>
      <c r="G1433" s="391">
        <v>76.432599999999994</v>
      </c>
      <c r="H1433" s="391">
        <v>94.599599999999995</v>
      </c>
      <c r="I1433" s="391">
        <v>76.279499999999999</v>
      </c>
      <c r="J1433" s="391">
        <v>82.257499999999993</v>
      </c>
      <c r="K1433" s="391">
        <v>77.795900000000003</v>
      </c>
      <c r="L1433" s="391">
        <v>79.565299999999993</v>
      </c>
      <c r="M1433" s="391">
        <v>70.820099999999996</v>
      </c>
      <c r="N1433" s="391">
        <v>69.6678</v>
      </c>
      <c r="O1433" s="386">
        <v>73.674800000000005</v>
      </c>
      <c r="P1433" s="386" t="s">
        <v>57</v>
      </c>
      <c r="R1433" s="265"/>
    </row>
    <row r="1434" spans="1:18" ht="15" x14ac:dyDescent="0.25">
      <c r="A1434" s="389" t="s">
        <v>6007</v>
      </c>
      <c r="B1434" s="390"/>
      <c r="C1434" s="386"/>
      <c r="D1434" s="390"/>
      <c r="E1434" s="390"/>
      <c r="F1434" s="386">
        <v>16.4861</v>
      </c>
      <c r="G1434" s="391">
        <v>30.3324</v>
      </c>
      <c r="H1434" s="391">
        <v>16.5305</v>
      </c>
      <c r="I1434" s="391">
        <v>24.315999999999999</v>
      </c>
      <c r="J1434" s="391">
        <v>10.5382</v>
      </c>
      <c r="K1434" s="391">
        <v>12.1678</v>
      </c>
      <c r="L1434" s="391">
        <v>14.316800000000001</v>
      </c>
      <c r="M1434" s="391">
        <v>17.129899999999999</v>
      </c>
      <c r="N1434" s="391">
        <v>9.9871999999999996</v>
      </c>
      <c r="O1434" s="386">
        <v>16.911100000000001</v>
      </c>
      <c r="P1434" s="386" t="s">
        <v>57</v>
      </c>
      <c r="R1434" s="265"/>
    </row>
    <row r="1435" spans="1:18" ht="15" x14ac:dyDescent="0.25">
      <c r="A1435" s="389" t="s">
        <v>6008</v>
      </c>
      <c r="B1435" s="390"/>
      <c r="C1435" s="386"/>
      <c r="D1435" s="390"/>
      <c r="E1435" s="390"/>
      <c r="F1435" s="386">
        <v>23.2592</v>
      </c>
      <c r="G1435" s="391">
        <v>28.3233</v>
      </c>
      <c r="H1435" s="391">
        <v>30.03</v>
      </c>
      <c r="I1435" s="391">
        <v>31.903400000000001</v>
      </c>
      <c r="J1435" s="391">
        <v>28.657299999999999</v>
      </c>
      <c r="K1435" s="391">
        <v>28.5092</v>
      </c>
      <c r="L1435" s="391">
        <v>30.5915</v>
      </c>
      <c r="M1435" s="391">
        <v>41.669699999999999</v>
      </c>
      <c r="N1435" s="391">
        <v>29.6129</v>
      </c>
      <c r="O1435" s="386">
        <v>33.7363</v>
      </c>
      <c r="P1435" s="386" t="s">
        <v>57</v>
      </c>
      <c r="R1435" s="265"/>
    </row>
    <row r="1436" spans="1:18" ht="15" x14ac:dyDescent="0.25">
      <c r="A1436" s="389" t="s">
        <v>6009</v>
      </c>
      <c r="B1436" s="390"/>
      <c r="C1436" s="386"/>
      <c r="D1436" s="390"/>
      <c r="E1436" s="390"/>
      <c r="F1436" s="386">
        <v>14.4619</v>
      </c>
      <c r="G1436" s="391">
        <v>30.825600000000001</v>
      </c>
      <c r="H1436" s="391">
        <v>13.3667</v>
      </c>
      <c r="I1436" s="391">
        <v>22.316600000000001</v>
      </c>
      <c r="J1436" s="391">
        <v>5.7919999999999998</v>
      </c>
      <c r="K1436" s="391">
        <v>8.2065000000000001</v>
      </c>
      <c r="L1436" s="391">
        <v>10.325200000000001</v>
      </c>
      <c r="M1436" s="391">
        <v>10.966699999999999</v>
      </c>
      <c r="N1436" s="391">
        <v>4.6338999999999997</v>
      </c>
      <c r="O1436" s="386">
        <v>12.184799999999999</v>
      </c>
      <c r="P1436" s="386" t="s">
        <v>57</v>
      </c>
      <c r="R1436" s="265"/>
    </row>
    <row r="1437" spans="1:18" ht="15" x14ac:dyDescent="0.25">
      <c r="A1437" s="389" t="s">
        <v>6010</v>
      </c>
      <c r="B1437" s="390"/>
      <c r="C1437" s="386"/>
      <c r="D1437" s="390"/>
      <c r="E1437" s="390"/>
      <c r="F1437" s="386">
        <v>38.364699999999999</v>
      </c>
      <c r="G1437" s="391">
        <v>60.119599999999998</v>
      </c>
      <c r="H1437" s="391">
        <v>60.807899999999997</v>
      </c>
      <c r="I1437" s="391">
        <v>66.764099999999999</v>
      </c>
      <c r="J1437" s="391">
        <v>49.502899999999997</v>
      </c>
      <c r="K1437" s="391">
        <v>53.6447</v>
      </c>
      <c r="L1437" s="391">
        <v>55.652500000000003</v>
      </c>
      <c r="M1437" s="391">
        <v>67.611500000000007</v>
      </c>
      <c r="N1437" s="391">
        <v>47.916899999999998</v>
      </c>
      <c r="O1437" s="386">
        <v>62.052900000000001</v>
      </c>
      <c r="P1437" s="386" t="s">
        <v>57</v>
      </c>
      <c r="R1437" s="265"/>
    </row>
    <row r="1438" spans="1:18" ht="15" x14ac:dyDescent="0.25">
      <c r="A1438" s="389" t="s">
        <v>6011</v>
      </c>
      <c r="B1438" s="390"/>
      <c r="C1438" s="386"/>
      <c r="D1438" s="390"/>
      <c r="E1438" s="390"/>
      <c r="F1438" s="386">
        <v>17.130199999999999</v>
      </c>
      <c r="G1438" s="391">
        <v>27.9621</v>
      </c>
      <c r="H1438" s="391">
        <v>33.124499999999998</v>
      </c>
      <c r="I1438" s="391">
        <v>33.294600000000003</v>
      </c>
      <c r="J1438" s="391">
        <v>13.0525</v>
      </c>
      <c r="K1438" s="391">
        <v>18.1435</v>
      </c>
      <c r="L1438" s="391">
        <v>19.045200000000001</v>
      </c>
      <c r="M1438" s="391">
        <v>35.786000000000001</v>
      </c>
      <c r="N1438" s="391">
        <v>19.773099999999999</v>
      </c>
      <c r="O1438" s="386">
        <v>26.802900000000001</v>
      </c>
      <c r="P1438" s="386" t="s">
        <v>57</v>
      </c>
      <c r="R1438" s="265"/>
    </row>
    <row r="1439" spans="1:18" ht="15" x14ac:dyDescent="0.25">
      <c r="A1439" s="389" t="s">
        <v>6012</v>
      </c>
      <c r="B1439" s="390"/>
      <c r="C1439" s="386"/>
      <c r="D1439" s="390"/>
      <c r="E1439" s="390"/>
      <c r="F1439" s="386">
        <v>17.150500000000001</v>
      </c>
      <c r="G1439" s="391">
        <v>27.9559</v>
      </c>
      <c r="H1439" s="391">
        <v>33.177399999999999</v>
      </c>
      <c r="I1439" s="391">
        <v>33.294600000000003</v>
      </c>
      <c r="J1439" s="391">
        <v>13.0525</v>
      </c>
      <c r="K1439" s="391">
        <v>18.1435</v>
      </c>
      <c r="L1439" s="391">
        <v>19.045200000000001</v>
      </c>
      <c r="M1439" s="391">
        <v>35.786000000000001</v>
      </c>
      <c r="N1439" s="391">
        <v>19.773099999999999</v>
      </c>
      <c r="O1439" s="386">
        <v>26.802900000000001</v>
      </c>
      <c r="P1439" s="386" t="s">
        <v>57</v>
      </c>
      <c r="R1439" s="265"/>
    </row>
    <row r="1440" spans="1:18" ht="15" x14ac:dyDescent="0.25">
      <c r="A1440" s="389" t="s">
        <v>6013</v>
      </c>
      <c r="B1440" s="390"/>
      <c r="C1440" s="386"/>
      <c r="D1440" s="390"/>
      <c r="E1440" s="390"/>
      <c r="F1440" s="386">
        <v>1.8892</v>
      </c>
      <c r="G1440" s="391">
        <v>31.491599999999998</v>
      </c>
      <c r="H1440" s="391">
        <v>10.665100000000001</v>
      </c>
      <c r="I1440" s="391"/>
      <c r="J1440" s="391"/>
      <c r="K1440" s="391"/>
      <c r="L1440" s="391"/>
      <c r="M1440" s="391"/>
      <c r="N1440" s="391" t="s">
        <v>8416</v>
      </c>
      <c r="O1440" s="386" t="s">
        <v>8416</v>
      </c>
      <c r="P1440" s="386" t="s">
        <v>57</v>
      </c>
      <c r="R1440" s="265"/>
    </row>
    <row r="1441" spans="1:18" ht="15" x14ac:dyDescent="0.25">
      <c r="A1441" s="389" t="s">
        <v>6014</v>
      </c>
      <c r="B1441" s="390"/>
      <c r="C1441" s="386"/>
      <c r="D1441" s="390"/>
      <c r="E1441" s="390"/>
      <c r="F1441" s="386">
        <v>100</v>
      </c>
      <c r="G1441" s="391">
        <v>96.373000000000005</v>
      </c>
      <c r="H1441" s="391">
        <v>98.441800000000001</v>
      </c>
      <c r="I1441" s="391">
        <v>96.052000000000007</v>
      </c>
      <c r="J1441" s="391">
        <v>95.703500000000005</v>
      </c>
      <c r="K1441" s="391">
        <v>93.925200000000004</v>
      </c>
      <c r="L1441" s="391">
        <v>98.277500000000003</v>
      </c>
      <c r="M1441" s="391">
        <v>98.237200000000001</v>
      </c>
      <c r="N1441" s="391">
        <v>90.762500000000003</v>
      </c>
      <c r="O1441" s="386">
        <v>92.627399999999994</v>
      </c>
      <c r="P1441" s="386" t="s">
        <v>57</v>
      </c>
      <c r="R1441" s="265"/>
    </row>
    <row r="1442" spans="1:18" ht="15" x14ac:dyDescent="0.25">
      <c r="A1442" s="389" t="s">
        <v>6015</v>
      </c>
      <c r="B1442" s="390"/>
      <c r="C1442" s="386"/>
      <c r="D1442" s="390"/>
      <c r="E1442" s="390"/>
      <c r="F1442" s="386">
        <v>100</v>
      </c>
      <c r="G1442" s="391">
        <v>96.348399999999998</v>
      </c>
      <c r="H1442" s="391">
        <v>98.424800000000005</v>
      </c>
      <c r="I1442" s="391">
        <v>96.000699999999995</v>
      </c>
      <c r="J1442" s="391">
        <v>95.733099999999993</v>
      </c>
      <c r="K1442" s="391">
        <v>93.943299999999994</v>
      </c>
      <c r="L1442" s="391">
        <v>98.259</v>
      </c>
      <c r="M1442" s="391">
        <v>98.212299999999999</v>
      </c>
      <c r="N1442" s="391">
        <v>90.711500000000001</v>
      </c>
      <c r="O1442" s="386">
        <v>92.547600000000003</v>
      </c>
      <c r="P1442" s="386" t="s">
        <v>57</v>
      </c>
      <c r="R1442" s="265"/>
    </row>
    <row r="1443" spans="1:18" ht="15" x14ac:dyDescent="0.25">
      <c r="A1443" s="389" t="s">
        <v>6016</v>
      </c>
      <c r="B1443" s="390"/>
      <c r="C1443" s="386"/>
      <c r="D1443" s="390"/>
      <c r="E1443" s="390"/>
      <c r="F1443" s="386">
        <v>100</v>
      </c>
      <c r="G1443" s="391">
        <v>100</v>
      </c>
      <c r="H1443" s="391">
        <v>100</v>
      </c>
      <c r="I1443" s="391">
        <v>99.706800000000001</v>
      </c>
      <c r="J1443" s="391">
        <v>93.644499999999994</v>
      </c>
      <c r="K1443" s="391">
        <v>92.431700000000006</v>
      </c>
      <c r="L1443" s="391">
        <v>99.715900000000005</v>
      </c>
      <c r="M1443" s="391">
        <v>100</v>
      </c>
      <c r="N1443" s="391">
        <v>94.116799999999998</v>
      </c>
      <c r="O1443" s="386">
        <v>99.677199999999999</v>
      </c>
      <c r="P1443" s="386" t="s">
        <v>57</v>
      </c>
      <c r="R1443" s="265"/>
    </row>
    <row r="1444" spans="1:18" ht="15" x14ac:dyDescent="0.25">
      <c r="A1444" s="389" t="s">
        <v>6017</v>
      </c>
      <c r="B1444" s="390"/>
      <c r="C1444" s="386"/>
      <c r="D1444" s="390"/>
      <c r="E1444" s="390"/>
      <c r="F1444" s="386">
        <v>69.070999999999998</v>
      </c>
      <c r="G1444" s="391">
        <v>72.7059</v>
      </c>
      <c r="H1444" s="391">
        <v>88.465500000000006</v>
      </c>
      <c r="I1444" s="391">
        <v>85.366100000000003</v>
      </c>
      <c r="J1444" s="391">
        <v>75.509500000000003</v>
      </c>
      <c r="K1444" s="391">
        <v>81.645200000000003</v>
      </c>
      <c r="L1444" s="391">
        <v>88.132000000000005</v>
      </c>
      <c r="M1444" s="391">
        <v>88.882900000000006</v>
      </c>
      <c r="N1444" s="391">
        <v>68.4405</v>
      </c>
      <c r="O1444" s="386">
        <v>81.7774</v>
      </c>
      <c r="P1444" s="386" t="s">
        <v>57</v>
      </c>
      <c r="R1444" s="265"/>
    </row>
    <row r="1445" spans="1:18" ht="15" x14ac:dyDescent="0.25">
      <c r="A1445" s="389" t="s">
        <v>6018</v>
      </c>
      <c r="B1445" s="390"/>
      <c r="C1445" s="386"/>
      <c r="D1445" s="390"/>
      <c r="E1445" s="390"/>
      <c r="F1445" s="386">
        <v>69.070999999999998</v>
      </c>
      <c r="G1445" s="391">
        <v>72.7059</v>
      </c>
      <c r="H1445" s="391">
        <v>88.465500000000006</v>
      </c>
      <c r="I1445" s="391">
        <v>85.366100000000003</v>
      </c>
      <c r="J1445" s="391">
        <v>75.509500000000003</v>
      </c>
      <c r="K1445" s="391">
        <v>81.645200000000003</v>
      </c>
      <c r="L1445" s="391">
        <v>88.132000000000005</v>
      </c>
      <c r="M1445" s="391">
        <v>88.882900000000006</v>
      </c>
      <c r="N1445" s="391">
        <v>68.4405</v>
      </c>
      <c r="O1445" s="386">
        <v>81.7774</v>
      </c>
      <c r="P1445" s="386" t="s">
        <v>57</v>
      </c>
      <c r="R1445" s="265"/>
    </row>
    <row r="1446" spans="1:18" ht="15" x14ac:dyDescent="0.25">
      <c r="A1446" s="389" t="s">
        <v>6019</v>
      </c>
      <c r="B1446" s="390"/>
      <c r="C1446" s="386"/>
      <c r="D1446" s="390"/>
      <c r="E1446" s="390"/>
      <c r="F1446" s="386">
        <v>38.223300000000002</v>
      </c>
      <c r="G1446" s="391">
        <v>60.293399999999998</v>
      </c>
      <c r="H1446" s="391">
        <v>61.7943</v>
      </c>
      <c r="I1446" s="391">
        <v>67.694999999999993</v>
      </c>
      <c r="J1446" s="391">
        <v>50.687800000000003</v>
      </c>
      <c r="K1446" s="391">
        <v>55.064700000000002</v>
      </c>
      <c r="L1446" s="391">
        <v>56.736400000000003</v>
      </c>
      <c r="M1446" s="391">
        <v>68.523300000000006</v>
      </c>
      <c r="N1446" s="391">
        <v>48.608400000000003</v>
      </c>
      <c r="O1446" s="386">
        <v>62.688600000000001</v>
      </c>
      <c r="P1446" s="386" t="s">
        <v>57</v>
      </c>
      <c r="R1446" s="265"/>
    </row>
    <row r="1447" spans="1:18" ht="15" x14ac:dyDescent="0.25">
      <c r="A1447" s="389" t="s">
        <v>6020</v>
      </c>
      <c r="B1447" s="390"/>
      <c r="C1447" s="386"/>
      <c r="D1447" s="390"/>
      <c r="E1447" s="390"/>
      <c r="F1447" s="386">
        <v>38.998399999999997</v>
      </c>
      <c r="G1447" s="391">
        <v>57.6066</v>
      </c>
      <c r="H1447" s="391">
        <v>47.126800000000003</v>
      </c>
      <c r="I1447" s="391">
        <v>46.160600000000002</v>
      </c>
      <c r="J1447" s="391">
        <v>24.432400000000001</v>
      </c>
      <c r="K1447" s="391">
        <v>22.4466</v>
      </c>
      <c r="L1447" s="391">
        <v>32.346200000000003</v>
      </c>
      <c r="M1447" s="391">
        <v>48.006300000000003</v>
      </c>
      <c r="N1447" s="391">
        <v>33.3538</v>
      </c>
      <c r="O1447" s="386">
        <v>47.687199999999997</v>
      </c>
      <c r="P1447" s="386" t="s">
        <v>57</v>
      </c>
      <c r="R1447" s="265"/>
    </row>
    <row r="1448" spans="1:18" ht="15" x14ac:dyDescent="0.25">
      <c r="A1448" s="389" t="s">
        <v>6021</v>
      </c>
      <c r="B1448" s="390"/>
      <c r="C1448" s="386"/>
      <c r="D1448" s="390"/>
      <c r="E1448" s="390"/>
      <c r="F1448" s="386">
        <v>86.137</v>
      </c>
      <c r="G1448" s="391">
        <v>85.883399999999995</v>
      </c>
      <c r="H1448" s="391">
        <v>89.122</v>
      </c>
      <c r="I1448" s="391">
        <v>87.049000000000007</v>
      </c>
      <c r="J1448" s="391">
        <v>79.165400000000005</v>
      </c>
      <c r="K1448" s="391">
        <v>70.931399999999996</v>
      </c>
      <c r="L1448" s="391">
        <v>82.577200000000005</v>
      </c>
      <c r="M1448" s="391">
        <v>90.575100000000006</v>
      </c>
      <c r="N1448" s="391">
        <v>81.742099999999994</v>
      </c>
      <c r="O1448" s="386">
        <v>90.419200000000004</v>
      </c>
      <c r="P1448" s="386" t="s">
        <v>57</v>
      </c>
      <c r="R1448" s="265"/>
    </row>
    <row r="1449" spans="1:18" ht="15" x14ac:dyDescent="0.25">
      <c r="A1449" s="389" t="s">
        <v>6022</v>
      </c>
      <c r="B1449" s="390"/>
      <c r="C1449" s="386"/>
      <c r="D1449" s="390"/>
      <c r="E1449" s="390"/>
      <c r="F1449" s="386">
        <v>85.006299999999996</v>
      </c>
      <c r="G1449" s="391">
        <v>86.843100000000007</v>
      </c>
      <c r="H1449" s="391">
        <v>91.871200000000002</v>
      </c>
      <c r="I1449" s="391">
        <v>88.890299999999996</v>
      </c>
      <c r="J1449" s="391">
        <v>83.659400000000005</v>
      </c>
      <c r="K1449" s="391">
        <v>80.369</v>
      </c>
      <c r="L1449" s="391">
        <v>85.382400000000004</v>
      </c>
      <c r="M1449" s="391">
        <v>91.924599999999998</v>
      </c>
      <c r="N1449" s="391">
        <v>84.021199999999993</v>
      </c>
      <c r="O1449" s="386">
        <v>90.863200000000006</v>
      </c>
      <c r="P1449" s="386" t="s">
        <v>57</v>
      </c>
      <c r="R1449" s="265"/>
    </row>
    <row r="1450" spans="1:18" ht="15" x14ac:dyDescent="0.25">
      <c r="A1450" s="389" t="s">
        <v>6023</v>
      </c>
      <c r="B1450" s="390"/>
      <c r="C1450" s="386"/>
      <c r="D1450" s="390"/>
      <c r="E1450" s="390"/>
      <c r="F1450" s="386">
        <v>88.592399999999998</v>
      </c>
      <c r="G1450" s="391">
        <v>84.155100000000004</v>
      </c>
      <c r="H1450" s="391">
        <v>84.312399999999997</v>
      </c>
      <c r="I1450" s="391">
        <v>83.447900000000004</v>
      </c>
      <c r="J1450" s="391">
        <v>70.273799999999994</v>
      </c>
      <c r="K1450" s="391">
        <v>52.508499999999998</v>
      </c>
      <c r="L1450" s="391">
        <v>77.255499999999998</v>
      </c>
      <c r="M1450" s="391">
        <v>87.952200000000005</v>
      </c>
      <c r="N1450" s="391">
        <v>76.058300000000003</v>
      </c>
      <c r="O1450" s="386">
        <v>89.507199999999997</v>
      </c>
      <c r="P1450" s="386" t="s">
        <v>57</v>
      </c>
      <c r="R1450" s="265"/>
    </row>
    <row r="1451" spans="1:18" ht="15" x14ac:dyDescent="0.25">
      <c r="A1451" s="389" t="s">
        <v>6024</v>
      </c>
      <c r="B1451" s="390"/>
      <c r="C1451" s="386"/>
      <c r="D1451" s="390"/>
      <c r="E1451" s="390"/>
      <c r="F1451" s="386">
        <v>96.683700000000002</v>
      </c>
      <c r="G1451" s="391">
        <v>97.350499999999997</v>
      </c>
      <c r="H1451" s="391">
        <v>97.5595</v>
      </c>
      <c r="I1451" s="391">
        <v>96.991500000000002</v>
      </c>
      <c r="J1451" s="391">
        <v>96.532499999999999</v>
      </c>
      <c r="K1451" s="391">
        <v>95.752200000000002</v>
      </c>
      <c r="L1451" s="391">
        <v>96.811999999999998</v>
      </c>
      <c r="M1451" s="391">
        <v>97.732600000000005</v>
      </c>
      <c r="N1451" s="391">
        <v>95.079400000000007</v>
      </c>
      <c r="O1451" s="386">
        <v>96.577600000000004</v>
      </c>
      <c r="P1451" s="386" t="s">
        <v>57</v>
      </c>
      <c r="R1451" s="265"/>
    </row>
    <row r="1452" spans="1:18" ht="15" x14ac:dyDescent="0.25">
      <c r="A1452" s="389" t="s">
        <v>6025</v>
      </c>
      <c r="B1452" s="390"/>
      <c r="C1452" s="386"/>
      <c r="D1452" s="390"/>
      <c r="E1452" s="390"/>
      <c r="F1452" s="386">
        <v>96.621899999999997</v>
      </c>
      <c r="G1452" s="391">
        <v>97.371300000000005</v>
      </c>
      <c r="H1452" s="391">
        <v>97.530199999999994</v>
      </c>
      <c r="I1452" s="391">
        <v>96.982600000000005</v>
      </c>
      <c r="J1452" s="391">
        <v>96.640299999999996</v>
      </c>
      <c r="K1452" s="391">
        <v>96.198499999999996</v>
      </c>
      <c r="L1452" s="391">
        <v>96.849299999999999</v>
      </c>
      <c r="M1452" s="391">
        <v>97.7667</v>
      </c>
      <c r="N1452" s="391">
        <v>95.081800000000001</v>
      </c>
      <c r="O1452" s="386">
        <v>96.514499999999998</v>
      </c>
      <c r="P1452" s="386" t="s">
        <v>57</v>
      </c>
      <c r="R1452" s="265"/>
    </row>
    <row r="1453" spans="1:18" ht="15" x14ac:dyDescent="0.25">
      <c r="A1453" s="389" t="s">
        <v>6026</v>
      </c>
      <c r="B1453" s="390"/>
      <c r="C1453" s="386"/>
      <c r="D1453" s="390"/>
      <c r="E1453" s="390"/>
      <c r="F1453" s="386">
        <v>97.207099999999997</v>
      </c>
      <c r="G1453" s="391">
        <v>97.192599999999999</v>
      </c>
      <c r="H1453" s="391">
        <v>97.775700000000001</v>
      </c>
      <c r="I1453" s="391">
        <v>97.0642</v>
      </c>
      <c r="J1453" s="391">
        <v>95.624799999999993</v>
      </c>
      <c r="K1453" s="391">
        <v>91.969099999999997</v>
      </c>
      <c r="L1453" s="391">
        <v>96.502499999999998</v>
      </c>
      <c r="M1453" s="391">
        <v>97.446299999999994</v>
      </c>
      <c r="N1453" s="391">
        <v>95.059100000000001</v>
      </c>
      <c r="O1453" s="386">
        <v>97.138800000000003</v>
      </c>
      <c r="P1453" s="386" t="s">
        <v>57</v>
      </c>
      <c r="R1453" s="265"/>
    </row>
    <row r="1454" spans="1:18" ht="15" x14ac:dyDescent="0.25">
      <c r="A1454" s="389" t="s">
        <v>6027</v>
      </c>
      <c r="B1454" s="390"/>
      <c r="C1454" s="386"/>
      <c r="D1454" s="390"/>
      <c r="E1454" s="390"/>
      <c r="F1454" s="386">
        <v>99.911299999999997</v>
      </c>
      <c r="G1454" s="391">
        <v>98.136300000000006</v>
      </c>
      <c r="H1454" s="391">
        <v>99.119299999999996</v>
      </c>
      <c r="I1454" s="391">
        <v>99.695700000000002</v>
      </c>
      <c r="J1454" s="391">
        <v>99.499399999999994</v>
      </c>
      <c r="K1454" s="391">
        <v>99.307100000000005</v>
      </c>
      <c r="L1454" s="391">
        <v>99.099100000000007</v>
      </c>
      <c r="M1454" s="391">
        <v>98.399900000000002</v>
      </c>
      <c r="N1454" s="391">
        <v>99.303600000000003</v>
      </c>
      <c r="O1454" s="386">
        <v>98.915899999999993</v>
      </c>
      <c r="P1454" s="386" t="s">
        <v>57</v>
      </c>
      <c r="R1454" s="265"/>
    </row>
    <row r="1455" spans="1:18" ht="15" x14ac:dyDescent="0.25">
      <c r="A1455" s="389" t="s">
        <v>6028</v>
      </c>
      <c r="B1455" s="390"/>
      <c r="C1455" s="386"/>
      <c r="D1455" s="390"/>
      <c r="E1455" s="390"/>
      <c r="F1455" s="386">
        <v>99.876400000000004</v>
      </c>
      <c r="G1455" s="391">
        <v>97.23</v>
      </c>
      <c r="H1455" s="391">
        <v>98.638599999999997</v>
      </c>
      <c r="I1455" s="391">
        <v>99.620699999999999</v>
      </c>
      <c r="J1455" s="391">
        <v>99.378699999999995</v>
      </c>
      <c r="K1455" s="391">
        <v>99.109800000000007</v>
      </c>
      <c r="L1455" s="391">
        <v>98.853099999999998</v>
      </c>
      <c r="M1455" s="391">
        <v>97.857299999999995</v>
      </c>
      <c r="N1455" s="391">
        <v>99.196299999999994</v>
      </c>
      <c r="O1455" s="386">
        <v>98.694100000000006</v>
      </c>
      <c r="P1455" s="386" t="s">
        <v>57</v>
      </c>
      <c r="R1455" s="265"/>
    </row>
    <row r="1456" spans="1:18" ht="15" x14ac:dyDescent="0.25">
      <c r="A1456" s="389" t="s">
        <v>6029</v>
      </c>
      <c r="B1456" s="390"/>
      <c r="C1456" s="386"/>
      <c r="D1456" s="390"/>
      <c r="E1456" s="390"/>
      <c r="F1456" s="386">
        <v>99.986199999999997</v>
      </c>
      <c r="G1456" s="391">
        <v>99.991699999999994</v>
      </c>
      <c r="H1456" s="391">
        <v>99.960899999999995</v>
      </c>
      <c r="I1456" s="391">
        <v>99.9131</v>
      </c>
      <c r="J1456" s="391">
        <v>99.859499999999997</v>
      </c>
      <c r="K1456" s="391">
        <v>99.87</v>
      </c>
      <c r="L1456" s="391">
        <v>99.8215</v>
      </c>
      <c r="M1456" s="391">
        <v>100</v>
      </c>
      <c r="N1456" s="391">
        <v>99.859899999999996</v>
      </c>
      <c r="O1456" s="386">
        <v>99.742599999999996</v>
      </c>
      <c r="P1456" s="386" t="s">
        <v>57</v>
      </c>
      <c r="R1456" s="265"/>
    </row>
    <row r="1457" spans="1:18" ht="15" x14ac:dyDescent="0.25">
      <c r="A1457" s="389" t="s">
        <v>6030</v>
      </c>
      <c r="B1457" s="390"/>
      <c r="C1457" s="386"/>
      <c r="D1457" s="390"/>
      <c r="E1457" s="390"/>
      <c r="F1457" s="386">
        <v>91.534700000000001</v>
      </c>
      <c r="G1457" s="391">
        <v>89.718599999999995</v>
      </c>
      <c r="H1457" s="391">
        <v>90.488900000000001</v>
      </c>
      <c r="I1457" s="391">
        <v>92.036500000000004</v>
      </c>
      <c r="J1457" s="391">
        <v>89.030799999999999</v>
      </c>
      <c r="K1457" s="391">
        <v>88.604399999999998</v>
      </c>
      <c r="L1457" s="391">
        <v>90.255799999999994</v>
      </c>
      <c r="M1457" s="391">
        <v>92.803799999999995</v>
      </c>
      <c r="N1457" s="391">
        <v>88.790599999999998</v>
      </c>
      <c r="O1457" s="386">
        <v>91.378399999999999</v>
      </c>
      <c r="P1457" s="386" t="s">
        <v>57</v>
      </c>
      <c r="R1457" s="265"/>
    </row>
    <row r="1458" spans="1:18" ht="15" x14ac:dyDescent="0.25">
      <c r="A1458" s="389" t="s">
        <v>6031</v>
      </c>
      <c r="B1458" s="390"/>
      <c r="C1458" s="386"/>
      <c r="D1458" s="390"/>
      <c r="E1458" s="390"/>
      <c r="F1458" s="386">
        <v>91.665499999999994</v>
      </c>
      <c r="G1458" s="391">
        <v>89.411299999999997</v>
      </c>
      <c r="H1458" s="391">
        <v>90.435000000000002</v>
      </c>
      <c r="I1458" s="391">
        <v>92.186700000000002</v>
      </c>
      <c r="J1458" s="391">
        <v>89.361800000000002</v>
      </c>
      <c r="K1458" s="391">
        <v>89.489900000000006</v>
      </c>
      <c r="L1458" s="391">
        <v>90.491399999999999</v>
      </c>
      <c r="M1458" s="391">
        <v>93.043800000000005</v>
      </c>
      <c r="N1458" s="391">
        <v>88.960300000000004</v>
      </c>
      <c r="O1458" s="386">
        <v>91.3673</v>
      </c>
      <c r="P1458" s="386" t="s">
        <v>57</v>
      </c>
      <c r="R1458" s="265"/>
    </row>
    <row r="1459" spans="1:18" ht="15" x14ac:dyDescent="0.25">
      <c r="A1459" s="389" t="s">
        <v>6032</v>
      </c>
      <c r="B1459" s="390"/>
      <c r="C1459" s="386"/>
      <c r="D1459" s="390"/>
      <c r="E1459" s="390"/>
      <c r="F1459" s="386">
        <v>90.715999999999994</v>
      </c>
      <c r="G1459" s="391">
        <v>91.671400000000006</v>
      </c>
      <c r="H1459" s="391">
        <v>90.817099999999996</v>
      </c>
      <c r="I1459" s="391">
        <v>91.0364</v>
      </c>
      <c r="J1459" s="391">
        <v>86.767899999999997</v>
      </c>
      <c r="K1459" s="391">
        <v>82.640299999999996</v>
      </c>
      <c r="L1459" s="391">
        <v>88.676599999999993</v>
      </c>
      <c r="M1459" s="391">
        <v>91.205699999999993</v>
      </c>
      <c r="N1459" s="391">
        <v>87.540700000000001</v>
      </c>
      <c r="O1459" s="386">
        <v>91.457800000000006</v>
      </c>
      <c r="P1459" s="386" t="s">
        <v>57</v>
      </c>
      <c r="R1459" s="265"/>
    </row>
    <row r="1460" spans="1:18" ht="15" x14ac:dyDescent="0.25">
      <c r="A1460" s="389" t="s">
        <v>2053</v>
      </c>
      <c r="B1460" s="390"/>
      <c r="C1460" s="386"/>
      <c r="D1460" s="390"/>
      <c r="E1460" s="390"/>
      <c r="F1460" s="386">
        <v>9.6422000000000008</v>
      </c>
      <c r="G1460" s="391">
        <v>16.274100000000001</v>
      </c>
      <c r="H1460" s="391">
        <v>24.0746</v>
      </c>
      <c r="I1460" s="391">
        <v>19.7715</v>
      </c>
      <c r="J1460" s="391">
        <v>30.052199999999999</v>
      </c>
      <c r="K1460" s="391">
        <v>35.337600000000002</v>
      </c>
      <c r="L1460" s="391">
        <v>11.0953</v>
      </c>
      <c r="M1460" s="391">
        <v>10.7287</v>
      </c>
      <c r="N1460" s="391">
        <v>17.308900000000001</v>
      </c>
      <c r="O1460" s="386">
        <v>26.9328</v>
      </c>
      <c r="P1460" s="386" t="s">
        <v>57</v>
      </c>
      <c r="R1460" s="265"/>
    </row>
    <row r="1461" spans="1:18" ht="15" x14ac:dyDescent="0.25">
      <c r="A1461" s="389" t="s">
        <v>2054</v>
      </c>
      <c r="B1461" s="390"/>
      <c r="C1461" s="386"/>
      <c r="D1461" s="390"/>
      <c r="E1461" s="390"/>
      <c r="F1461" s="386">
        <v>6.7827000000000002</v>
      </c>
      <c r="G1461" s="391">
        <v>12.301299999999999</v>
      </c>
      <c r="H1461" s="391">
        <v>24.4574</v>
      </c>
      <c r="I1461" s="391">
        <v>9.3359000000000005</v>
      </c>
      <c r="J1461" s="391">
        <v>32.7012</v>
      </c>
      <c r="K1461" s="391">
        <v>36.877600000000001</v>
      </c>
      <c r="L1461" s="391">
        <v>9.3244000000000007</v>
      </c>
      <c r="M1461" s="391">
        <v>7.1077000000000004</v>
      </c>
      <c r="N1461" s="391">
        <v>14.2514</v>
      </c>
      <c r="O1461" s="386">
        <v>27.449200000000001</v>
      </c>
      <c r="P1461" s="386" t="s">
        <v>57</v>
      </c>
      <c r="R1461" s="265"/>
    </row>
    <row r="1462" spans="1:18" ht="15" x14ac:dyDescent="0.25">
      <c r="A1462" s="389" t="s">
        <v>2055</v>
      </c>
      <c r="B1462" s="390"/>
      <c r="C1462" s="386"/>
      <c r="D1462" s="390"/>
      <c r="E1462" s="390"/>
      <c r="F1462" s="386">
        <v>13.6645</v>
      </c>
      <c r="G1462" s="391">
        <v>19.43</v>
      </c>
      <c r="H1462" s="391">
        <v>23.788399999999999</v>
      </c>
      <c r="I1462" s="391">
        <v>26.891200000000001</v>
      </c>
      <c r="J1462" s="391">
        <v>27.648199999999999</v>
      </c>
      <c r="K1462" s="391">
        <v>34.024299999999997</v>
      </c>
      <c r="L1462" s="391">
        <v>16.4864</v>
      </c>
      <c r="M1462" s="391">
        <v>21.937899999999999</v>
      </c>
      <c r="N1462" s="391">
        <v>20.605899999999998</v>
      </c>
      <c r="O1462" s="386">
        <v>26.454699999999999</v>
      </c>
      <c r="P1462" s="386" t="s">
        <v>57</v>
      </c>
      <c r="R1462" s="265"/>
    </row>
    <row r="1463" spans="1:18" ht="15" x14ac:dyDescent="0.25">
      <c r="A1463" s="389" t="s">
        <v>2056</v>
      </c>
      <c r="B1463" s="390"/>
      <c r="C1463" s="386"/>
      <c r="D1463" s="390"/>
      <c r="E1463" s="390"/>
      <c r="F1463" s="386">
        <v>28.742000000000001</v>
      </c>
      <c r="G1463" s="391">
        <v>39.42</v>
      </c>
      <c r="H1463" s="391">
        <v>40.507199999999997</v>
      </c>
      <c r="I1463" s="391">
        <v>32.2042</v>
      </c>
      <c r="J1463" s="391">
        <v>38.742699999999999</v>
      </c>
      <c r="K1463" s="391">
        <v>34.964399999999998</v>
      </c>
      <c r="L1463" s="391">
        <v>25.9468</v>
      </c>
      <c r="M1463" s="391">
        <v>27.442900000000002</v>
      </c>
      <c r="N1463" s="391">
        <v>35.929699999999997</v>
      </c>
      <c r="O1463" s="386">
        <v>51.421999999999997</v>
      </c>
      <c r="P1463" s="386" t="s">
        <v>57</v>
      </c>
      <c r="R1463" s="265"/>
    </row>
    <row r="1464" spans="1:18" ht="15" x14ac:dyDescent="0.25">
      <c r="A1464" s="389" t="s">
        <v>2057</v>
      </c>
      <c r="B1464" s="390"/>
      <c r="C1464" s="386"/>
      <c r="D1464" s="390"/>
      <c r="E1464" s="390"/>
      <c r="F1464" s="386">
        <v>13.700799999999999</v>
      </c>
      <c r="G1464" s="391">
        <v>24.659800000000001</v>
      </c>
      <c r="H1464" s="391">
        <v>24.6555</v>
      </c>
      <c r="I1464" s="391">
        <v>10.4434</v>
      </c>
      <c r="J1464" s="391">
        <v>18.173100000000002</v>
      </c>
      <c r="K1464" s="391">
        <v>18.5258</v>
      </c>
      <c r="L1464" s="391">
        <v>12.882300000000001</v>
      </c>
      <c r="M1464" s="391">
        <v>23.208400000000001</v>
      </c>
      <c r="N1464" s="391">
        <v>20.375299999999999</v>
      </c>
      <c r="O1464" s="386">
        <v>34.757199999999997</v>
      </c>
      <c r="P1464" s="386" t="s">
        <v>57</v>
      </c>
      <c r="R1464" s="265"/>
    </row>
    <row r="1465" spans="1:18" ht="15" x14ac:dyDescent="0.25">
      <c r="A1465" s="389" t="s">
        <v>2058</v>
      </c>
      <c r="B1465" s="390"/>
      <c r="C1465" s="386"/>
      <c r="D1465" s="390"/>
      <c r="E1465" s="390"/>
      <c r="F1465" s="386">
        <v>13.728899999999999</v>
      </c>
      <c r="G1465" s="391">
        <v>24.704499999999999</v>
      </c>
      <c r="H1465" s="391">
        <v>24.691600000000001</v>
      </c>
      <c r="I1465" s="391">
        <v>10.4434</v>
      </c>
      <c r="J1465" s="391">
        <v>18.173100000000002</v>
      </c>
      <c r="K1465" s="391">
        <v>18.5258</v>
      </c>
      <c r="L1465" s="391">
        <v>12.882300000000001</v>
      </c>
      <c r="M1465" s="391">
        <v>23.208400000000001</v>
      </c>
      <c r="N1465" s="391">
        <v>20.3872</v>
      </c>
      <c r="O1465" s="386">
        <v>34.772300000000001</v>
      </c>
      <c r="P1465" s="386" t="s">
        <v>57</v>
      </c>
      <c r="R1465" s="265"/>
    </row>
    <row r="1466" spans="1:18" ht="15" x14ac:dyDescent="0.25">
      <c r="A1466" s="389" t="s">
        <v>2059</v>
      </c>
      <c r="B1466" s="390"/>
      <c r="C1466" s="386"/>
      <c r="D1466" s="390"/>
      <c r="E1466" s="390"/>
      <c r="F1466" s="386">
        <v>0</v>
      </c>
      <c r="G1466" s="391">
        <v>0</v>
      </c>
      <c r="H1466" s="391">
        <v>8.3778000000000006</v>
      </c>
      <c r="I1466" s="391"/>
      <c r="J1466" s="391"/>
      <c r="K1466" s="391"/>
      <c r="L1466" s="391"/>
      <c r="M1466" s="391"/>
      <c r="N1466" s="391">
        <v>0</v>
      </c>
      <c r="O1466" s="386">
        <v>7.1429</v>
      </c>
      <c r="P1466" s="386" t="s">
        <v>57</v>
      </c>
      <c r="R1466" s="265"/>
    </row>
    <row r="1467" spans="1:18" ht="15" x14ac:dyDescent="0.25">
      <c r="A1467" s="389" t="s">
        <v>2060</v>
      </c>
      <c r="B1467" s="390"/>
      <c r="C1467" s="386"/>
      <c r="D1467" s="390"/>
      <c r="E1467" s="390"/>
      <c r="F1467" s="386">
        <v>100</v>
      </c>
      <c r="G1467" s="391">
        <v>91.855699999999999</v>
      </c>
      <c r="H1467" s="391">
        <v>90.857900000000001</v>
      </c>
      <c r="I1467" s="391">
        <v>86.610699999999994</v>
      </c>
      <c r="J1467" s="391">
        <v>87.915400000000005</v>
      </c>
      <c r="K1467" s="391">
        <v>88.788799999999995</v>
      </c>
      <c r="L1467" s="391">
        <v>84.328500000000005</v>
      </c>
      <c r="M1467" s="391">
        <v>82.612399999999994</v>
      </c>
      <c r="N1467" s="391">
        <v>75.626999999999995</v>
      </c>
      <c r="O1467" s="386">
        <v>79.965199999999996</v>
      </c>
      <c r="P1467" s="386" t="s">
        <v>57</v>
      </c>
      <c r="R1467" s="265"/>
    </row>
    <row r="1468" spans="1:18" ht="15" x14ac:dyDescent="0.25">
      <c r="A1468" s="389" t="s">
        <v>2061</v>
      </c>
      <c r="B1468" s="390"/>
      <c r="C1468" s="386"/>
      <c r="D1468" s="390"/>
      <c r="E1468" s="390"/>
      <c r="F1468" s="386">
        <v>100</v>
      </c>
      <c r="G1468" s="391">
        <v>91.636099999999999</v>
      </c>
      <c r="H1468" s="391">
        <v>90.564899999999994</v>
      </c>
      <c r="I1468" s="391">
        <v>86.411199999999994</v>
      </c>
      <c r="J1468" s="391">
        <v>88.359200000000001</v>
      </c>
      <c r="K1468" s="391">
        <v>89.519000000000005</v>
      </c>
      <c r="L1468" s="391">
        <v>85.263199999999998</v>
      </c>
      <c r="M1468" s="391">
        <v>83.618099999999998</v>
      </c>
      <c r="N1468" s="391">
        <v>77.402199999999993</v>
      </c>
      <c r="O1468" s="386">
        <v>79.951499999999996</v>
      </c>
      <c r="P1468" s="386" t="s">
        <v>57</v>
      </c>
      <c r="R1468" s="265"/>
    </row>
    <row r="1469" spans="1:18" ht="15" x14ac:dyDescent="0.25">
      <c r="A1469" s="389" t="s">
        <v>2062</v>
      </c>
      <c r="B1469" s="390"/>
      <c r="C1469" s="386"/>
      <c r="D1469" s="390"/>
      <c r="E1469" s="390"/>
      <c r="F1469" s="386"/>
      <c r="G1469" s="391">
        <v>96.674800000000005</v>
      </c>
      <c r="H1469" s="391">
        <v>98.746200000000002</v>
      </c>
      <c r="I1469" s="391">
        <v>90.77</v>
      </c>
      <c r="J1469" s="391">
        <v>78.113100000000003</v>
      </c>
      <c r="K1469" s="391">
        <v>60.930199999999999</v>
      </c>
      <c r="L1469" s="391">
        <v>50.650199999999998</v>
      </c>
      <c r="M1469" s="391">
        <v>43.9146</v>
      </c>
      <c r="N1469" s="391">
        <v>7.6006</v>
      </c>
      <c r="O1469" s="386">
        <v>84.6661</v>
      </c>
      <c r="P1469" s="386" t="s">
        <v>57</v>
      </c>
      <c r="R1469" s="265"/>
    </row>
    <row r="1470" spans="1:18" ht="15" x14ac:dyDescent="0.25">
      <c r="A1470" s="389" t="s">
        <v>2063</v>
      </c>
      <c r="B1470" s="390"/>
      <c r="C1470" s="386"/>
      <c r="D1470" s="390"/>
      <c r="E1470" s="390"/>
      <c r="F1470" s="386">
        <v>57.5291</v>
      </c>
      <c r="G1470" s="391">
        <v>75.989000000000004</v>
      </c>
      <c r="H1470" s="391">
        <v>73.638900000000007</v>
      </c>
      <c r="I1470" s="391">
        <v>66.0017</v>
      </c>
      <c r="J1470" s="391">
        <v>69.980099999999993</v>
      </c>
      <c r="K1470" s="391">
        <v>63.255099999999999</v>
      </c>
      <c r="L1470" s="391">
        <v>52.9437</v>
      </c>
      <c r="M1470" s="391">
        <v>65.663200000000003</v>
      </c>
      <c r="N1470" s="391">
        <v>57.043500000000002</v>
      </c>
      <c r="O1470" s="386">
        <v>61.213000000000001</v>
      </c>
      <c r="P1470" s="386" t="s">
        <v>57</v>
      </c>
      <c r="R1470" s="265"/>
    </row>
    <row r="1471" spans="1:18" ht="15" x14ac:dyDescent="0.25">
      <c r="A1471" s="389" t="s">
        <v>2064</v>
      </c>
      <c r="B1471" s="390"/>
      <c r="C1471" s="386"/>
      <c r="D1471" s="390"/>
      <c r="E1471" s="390"/>
      <c r="F1471" s="386">
        <v>57.5291</v>
      </c>
      <c r="G1471" s="391">
        <v>75.986000000000004</v>
      </c>
      <c r="H1471" s="391">
        <v>73.648099999999999</v>
      </c>
      <c r="I1471" s="391">
        <v>66.0017</v>
      </c>
      <c r="J1471" s="391">
        <v>69.980099999999993</v>
      </c>
      <c r="K1471" s="391">
        <v>63.255099999999999</v>
      </c>
      <c r="L1471" s="391">
        <v>52.9437</v>
      </c>
      <c r="M1471" s="391">
        <v>65.663200000000003</v>
      </c>
      <c r="N1471" s="391">
        <v>57.043500000000002</v>
      </c>
      <c r="O1471" s="386">
        <v>61.213000000000001</v>
      </c>
      <c r="P1471" s="386" t="s">
        <v>57</v>
      </c>
      <c r="R1471" s="265"/>
    </row>
    <row r="1472" spans="1:18" ht="15" x14ac:dyDescent="0.25">
      <c r="A1472" s="389" t="s">
        <v>2065</v>
      </c>
      <c r="B1472" s="390"/>
      <c r="C1472" s="386"/>
      <c r="D1472" s="390"/>
      <c r="E1472" s="390"/>
      <c r="F1472" s="386"/>
      <c r="G1472" s="391">
        <v>100</v>
      </c>
      <c r="H1472" s="391">
        <v>0</v>
      </c>
      <c r="I1472" s="391"/>
      <c r="J1472" s="391"/>
      <c r="K1472" s="391"/>
      <c r="L1472" s="391"/>
      <c r="M1472" s="391"/>
      <c r="N1472" s="391" t="s">
        <v>8416</v>
      </c>
      <c r="O1472" s="386" t="s">
        <v>8416</v>
      </c>
      <c r="P1472" s="386" t="s">
        <v>57</v>
      </c>
      <c r="R1472" s="265"/>
    </row>
    <row r="1473" spans="1:18" ht="15" x14ac:dyDescent="0.25">
      <c r="A1473" s="389" t="s">
        <v>2066</v>
      </c>
      <c r="B1473" s="390"/>
      <c r="C1473" s="386"/>
      <c r="D1473" s="390"/>
      <c r="E1473" s="390"/>
      <c r="F1473" s="386">
        <v>29.250399999999999</v>
      </c>
      <c r="G1473" s="391">
        <v>40.2575</v>
      </c>
      <c r="H1473" s="391">
        <v>40.996899999999997</v>
      </c>
      <c r="I1473" s="391">
        <v>32.814</v>
      </c>
      <c r="J1473" s="391">
        <v>39.446399999999997</v>
      </c>
      <c r="K1473" s="391">
        <v>35.619</v>
      </c>
      <c r="L1473" s="391">
        <v>26.2179</v>
      </c>
      <c r="M1473" s="391">
        <v>27.752300000000002</v>
      </c>
      <c r="N1473" s="391">
        <v>36.040900000000001</v>
      </c>
      <c r="O1473" s="386">
        <v>51.886600000000001</v>
      </c>
      <c r="P1473" s="386" t="s">
        <v>57</v>
      </c>
      <c r="R1473" s="265"/>
    </row>
    <row r="1474" spans="1:18" ht="15" x14ac:dyDescent="0.25">
      <c r="A1474" s="389" t="s">
        <v>2067</v>
      </c>
      <c r="B1474" s="390"/>
      <c r="C1474" s="386"/>
      <c r="D1474" s="390"/>
      <c r="E1474" s="390"/>
      <c r="F1474" s="386">
        <v>23.335000000000001</v>
      </c>
      <c r="G1474" s="391">
        <v>20.832899999999999</v>
      </c>
      <c r="H1474" s="391">
        <v>28.4803</v>
      </c>
      <c r="I1474" s="391">
        <v>16.824200000000001</v>
      </c>
      <c r="J1474" s="391">
        <v>20.545400000000001</v>
      </c>
      <c r="K1474" s="391">
        <v>20.994</v>
      </c>
      <c r="L1474" s="391">
        <v>18.598400000000002</v>
      </c>
      <c r="M1474" s="391">
        <v>18.7714</v>
      </c>
      <c r="N1474" s="391">
        <v>33.283900000000003</v>
      </c>
      <c r="O1474" s="386">
        <v>35.0732</v>
      </c>
      <c r="P1474" s="386" t="s">
        <v>57</v>
      </c>
      <c r="R1474" s="265"/>
    </row>
    <row r="1475" spans="1:18" ht="15" x14ac:dyDescent="0.25">
      <c r="A1475" s="389" t="s">
        <v>2068</v>
      </c>
      <c r="B1475" s="390"/>
      <c r="C1475" s="386"/>
      <c r="D1475" s="390"/>
      <c r="E1475" s="390"/>
      <c r="F1475" s="386">
        <v>50.203699999999998</v>
      </c>
      <c r="G1475" s="391">
        <v>67.892200000000003</v>
      </c>
      <c r="H1475" s="391">
        <v>67.992000000000004</v>
      </c>
      <c r="I1475" s="391">
        <v>59.338700000000003</v>
      </c>
      <c r="J1475" s="391">
        <v>61.223300000000002</v>
      </c>
      <c r="K1475" s="391">
        <v>62.588500000000003</v>
      </c>
      <c r="L1475" s="391">
        <v>56.750599999999999</v>
      </c>
      <c r="M1475" s="391">
        <v>53.528599999999997</v>
      </c>
      <c r="N1475" s="391">
        <v>48.177199999999999</v>
      </c>
      <c r="O1475" s="386">
        <v>61.154299999999999</v>
      </c>
      <c r="P1475" s="386" t="s">
        <v>57</v>
      </c>
      <c r="R1475" s="265"/>
    </row>
    <row r="1476" spans="1:18" ht="15" x14ac:dyDescent="0.25">
      <c r="A1476" s="389" t="s">
        <v>2069</v>
      </c>
      <c r="B1476" s="390"/>
      <c r="C1476" s="386"/>
      <c r="D1476" s="390"/>
      <c r="E1476" s="390"/>
      <c r="F1476" s="386">
        <v>51.4148</v>
      </c>
      <c r="G1476" s="391">
        <v>69.7119</v>
      </c>
      <c r="H1476" s="391">
        <v>67.331599999999995</v>
      </c>
      <c r="I1476" s="391">
        <v>60.106499999999997</v>
      </c>
      <c r="J1476" s="391">
        <v>61.860399999999998</v>
      </c>
      <c r="K1476" s="391">
        <v>63.412300000000002</v>
      </c>
      <c r="L1476" s="391">
        <v>57.613799999999998</v>
      </c>
      <c r="M1476" s="391">
        <v>53.573999999999998</v>
      </c>
      <c r="N1476" s="391">
        <v>48.481000000000002</v>
      </c>
      <c r="O1476" s="386">
        <v>62.363999999999997</v>
      </c>
      <c r="P1476" s="386" t="s">
        <v>57</v>
      </c>
      <c r="R1476" s="265"/>
    </row>
    <row r="1477" spans="1:18" ht="15" x14ac:dyDescent="0.25">
      <c r="A1477" s="389" t="s">
        <v>2070</v>
      </c>
      <c r="B1477" s="390"/>
      <c r="C1477" s="386"/>
      <c r="D1477" s="390"/>
      <c r="E1477" s="390"/>
      <c r="F1477" s="386">
        <v>39.409799999999997</v>
      </c>
      <c r="G1477" s="391">
        <v>55.225099999999998</v>
      </c>
      <c r="H1477" s="391">
        <v>72.671700000000001</v>
      </c>
      <c r="I1477" s="391">
        <v>53.866300000000003</v>
      </c>
      <c r="J1477" s="391">
        <v>56.550699999999999</v>
      </c>
      <c r="K1477" s="391">
        <v>56.184699999999999</v>
      </c>
      <c r="L1477" s="391">
        <v>49.283900000000003</v>
      </c>
      <c r="M1477" s="391">
        <v>53.120699999999999</v>
      </c>
      <c r="N1477" s="391">
        <v>45.618000000000002</v>
      </c>
      <c r="O1477" s="386">
        <v>49.200299999999999</v>
      </c>
      <c r="P1477" s="386" t="s">
        <v>57</v>
      </c>
      <c r="R1477" s="265"/>
    </row>
    <row r="1478" spans="1:18" ht="15" x14ac:dyDescent="0.25">
      <c r="A1478" s="389" t="s">
        <v>2071</v>
      </c>
      <c r="B1478" s="390"/>
      <c r="C1478" s="386"/>
      <c r="D1478" s="390"/>
      <c r="E1478" s="390"/>
      <c r="F1478" s="386">
        <v>84.796899999999994</v>
      </c>
      <c r="G1478" s="391">
        <v>91.938100000000006</v>
      </c>
      <c r="H1478" s="391">
        <v>92.128399999999999</v>
      </c>
      <c r="I1478" s="391">
        <v>87.252200000000002</v>
      </c>
      <c r="J1478" s="391">
        <v>88.964299999999994</v>
      </c>
      <c r="K1478" s="391">
        <v>87.277299999999997</v>
      </c>
      <c r="L1478" s="391">
        <v>86.435699999999997</v>
      </c>
      <c r="M1478" s="391">
        <v>82.730199999999996</v>
      </c>
      <c r="N1478" s="391">
        <v>76.434299999999993</v>
      </c>
      <c r="O1478" s="386">
        <v>80.809799999999996</v>
      </c>
      <c r="P1478" s="386" t="s">
        <v>57</v>
      </c>
      <c r="R1478" s="265"/>
    </row>
    <row r="1479" spans="1:18" ht="15" x14ac:dyDescent="0.25">
      <c r="A1479" s="389" t="s">
        <v>2072</v>
      </c>
      <c r="B1479" s="390"/>
      <c r="C1479" s="386"/>
      <c r="D1479" s="390"/>
      <c r="E1479" s="390"/>
      <c r="F1479" s="386">
        <v>85.263499999999993</v>
      </c>
      <c r="G1479" s="391">
        <v>92.253600000000006</v>
      </c>
      <c r="H1479" s="391">
        <v>92.057900000000004</v>
      </c>
      <c r="I1479" s="391">
        <v>87.424999999999997</v>
      </c>
      <c r="J1479" s="391">
        <v>89.072900000000004</v>
      </c>
      <c r="K1479" s="391">
        <v>87.484499999999997</v>
      </c>
      <c r="L1479" s="391">
        <v>87.036199999999994</v>
      </c>
      <c r="M1479" s="391">
        <v>82.95</v>
      </c>
      <c r="N1479" s="391">
        <v>76.944999999999993</v>
      </c>
      <c r="O1479" s="386">
        <v>81.151700000000005</v>
      </c>
      <c r="P1479" s="386" t="s">
        <v>57</v>
      </c>
      <c r="R1479" s="265"/>
    </row>
    <row r="1480" spans="1:18" ht="15" x14ac:dyDescent="0.25">
      <c r="A1480" s="389" t="s">
        <v>2073</v>
      </c>
      <c r="B1480" s="390"/>
      <c r="C1480" s="386"/>
      <c r="D1480" s="390"/>
      <c r="E1480" s="390"/>
      <c r="F1480" s="386">
        <v>76.514099999999999</v>
      </c>
      <c r="G1480" s="391">
        <v>87.122600000000006</v>
      </c>
      <c r="H1480" s="391">
        <v>93.252700000000004</v>
      </c>
      <c r="I1480" s="391">
        <v>84.622500000000002</v>
      </c>
      <c r="J1480" s="391">
        <v>87.289699999999996</v>
      </c>
      <c r="K1480" s="391">
        <v>84.076700000000002</v>
      </c>
      <c r="L1480" s="391">
        <v>75.577699999999993</v>
      </c>
      <c r="M1480" s="391">
        <v>78.669600000000003</v>
      </c>
      <c r="N1480" s="391">
        <v>68.027500000000003</v>
      </c>
      <c r="O1480" s="386">
        <v>72.908699999999996</v>
      </c>
      <c r="P1480" s="386" t="s">
        <v>57</v>
      </c>
      <c r="R1480" s="265"/>
    </row>
    <row r="1481" spans="1:18" ht="15" x14ac:dyDescent="0.25">
      <c r="A1481" s="389" t="s">
        <v>2074</v>
      </c>
      <c r="B1481" s="390"/>
      <c r="C1481" s="386"/>
      <c r="D1481" s="390"/>
      <c r="E1481" s="390"/>
      <c r="F1481" s="386">
        <v>99.892899999999997</v>
      </c>
      <c r="G1481" s="391">
        <v>100</v>
      </c>
      <c r="H1481" s="391">
        <v>100</v>
      </c>
      <c r="I1481" s="391">
        <v>99.845799999999997</v>
      </c>
      <c r="J1481" s="391">
        <v>100</v>
      </c>
      <c r="K1481" s="391">
        <v>99.737899999999996</v>
      </c>
      <c r="L1481" s="391">
        <v>99.894400000000005</v>
      </c>
      <c r="M1481" s="391">
        <v>100</v>
      </c>
      <c r="N1481" s="391">
        <v>99.764200000000002</v>
      </c>
      <c r="O1481" s="386">
        <v>96.466300000000004</v>
      </c>
      <c r="P1481" s="386" t="s">
        <v>57</v>
      </c>
      <c r="R1481" s="265"/>
    </row>
    <row r="1482" spans="1:18" ht="15" x14ac:dyDescent="0.25">
      <c r="A1482" s="389" t="s">
        <v>2075</v>
      </c>
      <c r="B1482" s="390"/>
      <c r="C1482" s="386"/>
      <c r="D1482" s="390"/>
      <c r="E1482" s="390"/>
      <c r="F1482" s="386"/>
      <c r="G1482" s="391"/>
      <c r="H1482" s="391"/>
      <c r="I1482" s="391"/>
      <c r="J1482" s="391"/>
      <c r="K1482" s="391">
        <v>100</v>
      </c>
      <c r="L1482" s="391">
        <v>100</v>
      </c>
      <c r="M1482" s="391">
        <v>100</v>
      </c>
      <c r="N1482" s="391">
        <v>99.737499999999997</v>
      </c>
      <c r="O1482" s="386">
        <v>96.052599999999998</v>
      </c>
      <c r="P1482" s="386" t="s">
        <v>57</v>
      </c>
      <c r="R1482" s="265"/>
    </row>
    <row r="1483" spans="1:18" ht="15" x14ac:dyDescent="0.25">
      <c r="A1483" s="389" t="s">
        <v>2076</v>
      </c>
      <c r="B1483" s="390"/>
      <c r="C1483" s="386"/>
      <c r="D1483" s="390"/>
      <c r="E1483" s="390"/>
      <c r="F1483" s="386">
        <v>99.892899999999997</v>
      </c>
      <c r="G1483" s="391">
        <v>100</v>
      </c>
      <c r="H1483" s="391">
        <v>100</v>
      </c>
      <c r="I1483" s="391">
        <v>99.845799999999997</v>
      </c>
      <c r="J1483" s="391">
        <v>100</v>
      </c>
      <c r="K1483" s="391">
        <v>99.732200000000006</v>
      </c>
      <c r="L1483" s="391">
        <v>99.892099999999999</v>
      </c>
      <c r="M1483" s="391">
        <v>100</v>
      </c>
      <c r="N1483" s="391">
        <v>100</v>
      </c>
      <c r="O1483" s="386">
        <v>100</v>
      </c>
      <c r="P1483" s="386" t="s">
        <v>57</v>
      </c>
      <c r="R1483" s="265"/>
    </row>
    <row r="1484" spans="1:18" ht="15" x14ac:dyDescent="0.25">
      <c r="A1484" s="389" t="s">
        <v>2077</v>
      </c>
      <c r="B1484" s="390"/>
      <c r="C1484" s="386"/>
      <c r="D1484" s="390"/>
      <c r="E1484" s="390"/>
      <c r="F1484" s="386">
        <v>75.063699999999997</v>
      </c>
      <c r="G1484" s="391">
        <v>77.755200000000002</v>
      </c>
      <c r="H1484" s="391">
        <v>78.027100000000004</v>
      </c>
      <c r="I1484" s="391">
        <v>72.087699999999998</v>
      </c>
      <c r="J1484" s="391">
        <v>74.964799999999997</v>
      </c>
      <c r="K1484" s="391">
        <v>73.280699999999996</v>
      </c>
      <c r="L1484" s="391">
        <v>69.496600000000001</v>
      </c>
      <c r="M1484" s="391">
        <v>67.435400000000001</v>
      </c>
      <c r="N1484" s="391">
        <v>64.613600000000005</v>
      </c>
      <c r="O1484" s="386">
        <v>72.043000000000006</v>
      </c>
      <c r="P1484" s="386" t="s">
        <v>57</v>
      </c>
      <c r="R1484" s="265"/>
    </row>
    <row r="1485" spans="1:18" ht="15" x14ac:dyDescent="0.25">
      <c r="A1485" s="389" t="s">
        <v>2078</v>
      </c>
      <c r="B1485" s="390"/>
      <c r="C1485" s="386"/>
      <c r="D1485" s="390"/>
      <c r="E1485" s="390"/>
      <c r="F1485" s="386">
        <v>75.716099999999997</v>
      </c>
      <c r="G1485" s="391">
        <v>78.004199999999997</v>
      </c>
      <c r="H1485" s="391">
        <v>77.804000000000002</v>
      </c>
      <c r="I1485" s="391">
        <v>72.1083</v>
      </c>
      <c r="J1485" s="391">
        <v>75.048599999999993</v>
      </c>
      <c r="K1485" s="391">
        <v>73.501400000000004</v>
      </c>
      <c r="L1485" s="391">
        <v>69.877099999999999</v>
      </c>
      <c r="M1485" s="391">
        <v>67.565799999999996</v>
      </c>
      <c r="N1485" s="391">
        <v>65.000399999999999</v>
      </c>
      <c r="O1485" s="386">
        <v>72.394999999999996</v>
      </c>
      <c r="P1485" s="386" t="s">
        <v>57</v>
      </c>
      <c r="R1485" s="265"/>
    </row>
    <row r="1486" spans="1:18" ht="15" x14ac:dyDescent="0.25">
      <c r="A1486" s="389" t="s">
        <v>2079</v>
      </c>
      <c r="B1486" s="390"/>
      <c r="C1486" s="386"/>
      <c r="D1486" s="390"/>
      <c r="E1486" s="390"/>
      <c r="F1486" s="386">
        <v>64.884799999999998</v>
      </c>
      <c r="G1486" s="391">
        <v>73.872399999999999</v>
      </c>
      <c r="H1486" s="391">
        <v>81.688299999999998</v>
      </c>
      <c r="I1486" s="391">
        <v>71.767200000000003</v>
      </c>
      <c r="J1486" s="391">
        <v>73.640900000000002</v>
      </c>
      <c r="K1486" s="391">
        <v>69.790199999999999</v>
      </c>
      <c r="L1486" s="391">
        <v>62.502000000000002</v>
      </c>
      <c r="M1486" s="391">
        <v>64.9726</v>
      </c>
      <c r="N1486" s="391">
        <v>57.901200000000003</v>
      </c>
      <c r="O1486" s="386">
        <v>63.630499999999998</v>
      </c>
      <c r="P1486" s="386" t="s">
        <v>57</v>
      </c>
      <c r="R1486" s="265"/>
    </row>
    <row r="1487" spans="1:18" ht="15" x14ac:dyDescent="0.25">
      <c r="A1487" s="389" t="s">
        <v>6033</v>
      </c>
      <c r="B1487" s="390"/>
      <c r="C1487" s="386"/>
      <c r="D1487" s="390"/>
      <c r="E1487" s="390"/>
      <c r="F1487" s="386">
        <v>15.752700000000001</v>
      </c>
      <c r="G1487" s="391">
        <v>33.449800000000003</v>
      </c>
      <c r="H1487" s="391">
        <v>29.681999999999999</v>
      </c>
      <c r="I1487" s="391">
        <v>13.879200000000001</v>
      </c>
      <c r="J1487" s="391">
        <v>8.7172999999999998</v>
      </c>
      <c r="K1487" s="391">
        <v>8.1275999999999993</v>
      </c>
      <c r="L1487" s="391">
        <v>2.2299000000000002</v>
      </c>
      <c r="M1487" s="391">
        <v>2.5834999999999999</v>
      </c>
      <c r="N1487" s="391">
        <v>10.747</v>
      </c>
      <c r="O1487" s="386">
        <v>8.7355</v>
      </c>
      <c r="P1487" s="386" t="s">
        <v>57</v>
      </c>
      <c r="R1487" s="265"/>
    </row>
    <row r="1488" spans="1:18" ht="15" x14ac:dyDescent="0.25">
      <c r="A1488" s="389" t="s">
        <v>6034</v>
      </c>
      <c r="B1488" s="390"/>
      <c r="C1488" s="386"/>
      <c r="D1488" s="390"/>
      <c r="E1488" s="390"/>
      <c r="F1488" s="386">
        <v>37.010199999999998</v>
      </c>
      <c r="G1488" s="391">
        <v>73.498699999999999</v>
      </c>
      <c r="H1488" s="391">
        <v>37.0441</v>
      </c>
      <c r="I1488" s="391">
        <v>36.124400000000001</v>
      </c>
      <c r="J1488" s="391">
        <v>27.173300000000001</v>
      </c>
      <c r="K1488" s="391">
        <v>14.8866</v>
      </c>
      <c r="L1488" s="391">
        <v>12.200200000000001</v>
      </c>
      <c r="M1488" s="391">
        <v>4.9276</v>
      </c>
      <c r="N1488" s="391">
        <v>12.792199999999999</v>
      </c>
      <c r="O1488" s="386">
        <v>2.9268999999999998</v>
      </c>
      <c r="P1488" s="386" t="s">
        <v>57</v>
      </c>
      <c r="R1488" s="265"/>
    </row>
    <row r="1489" spans="1:18" ht="15" x14ac:dyDescent="0.25">
      <c r="A1489" s="389" t="s">
        <v>6035</v>
      </c>
      <c r="B1489" s="390"/>
      <c r="C1489" s="386"/>
      <c r="D1489" s="390"/>
      <c r="E1489" s="390"/>
      <c r="F1489" s="386">
        <v>7.8461999999999996</v>
      </c>
      <c r="G1489" s="391">
        <v>26.433700000000002</v>
      </c>
      <c r="H1489" s="391">
        <v>28.2181</v>
      </c>
      <c r="I1489" s="391">
        <v>9.9899000000000004</v>
      </c>
      <c r="J1489" s="391">
        <v>5.2252999999999998</v>
      </c>
      <c r="K1489" s="391">
        <v>6.8228999999999997</v>
      </c>
      <c r="L1489" s="391">
        <v>0.38490000000000002</v>
      </c>
      <c r="M1489" s="391">
        <v>2.0630000000000002</v>
      </c>
      <c r="N1489" s="391">
        <v>7.7396000000000003</v>
      </c>
      <c r="O1489" s="386">
        <v>10.394600000000001</v>
      </c>
      <c r="P1489" s="386" t="s">
        <v>57</v>
      </c>
      <c r="R1489" s="265"/>
    </row>
    <row r="1490" spans="1:18" ht="15" x14ac:dyDescent="0.25">
      <c r="A1490" s="389" t="s">
        <v>6036</v>
      </c>
      <c r="B1490" s="390"/>
      <c r="C1490" s="386"/>
      <c r="D1490" s="390"/>
      <c r="E1490" s="390"/>
      <c r="F1490" s="386">
        <v>50.331000000000003</v>
      </c>
      <c r="G1490" s="391">
        <v>71.917400000000001</v>
      </c>
      <c r="H1490" s="391">
        <v>75.101799999999997</v>
      </c>
      <c r="I1490" s="391">
        <v>62.264899999999997</v>
      </c>
      <c r="J1490" s="391">
        <v>58.070700000000002</v>
      </c>
      <c r="K1490" s="391">
        <v>58.368000000000002</v>
      </c>
      <c r="L1490" s="391">
        <v>48.124899999999997</v>
      </c>
      <c r="M1490" s="391">
        <v>40.083199999999998</v>
      </c>
      <c r="N1490" s="391">
        <v>37.722299999999997</v>
      </c>
      <c r="O1490" s="386">
        <v>49.452300000000001</v>
      </c>
      <c r="P1490" s="386" t="s">
        <v>57</v>
      </c>
      <c r="R1490" s="265"/>
    </row>
    <row r="1491" spans="1:18" ht="15" x14ac:dyDescent="0.25">
      <c r="A1491" s="389" t="s">
        <v>6037</v>
      </c>
      <c r="B1491" s="390"/>
      <c r="C1491" s="386"/>
      <c r="D1491" s="390"/>
      <c r="E1491" s="390"/>
      <c r="F1491" s="386">
        <v>13.947800000000001</v>
      </c>
      <c r="G1491" s="391">
        <v>24.3947</v>
      </c>
      <c r="H1491" s="391">
        <v>28.484100000000002</v>
      </c>
      <c r="I1491" s="391">
        <v>19.517099999999999</v>
      </c>
      <c r="J1491" s="391">
        <v>15.039400000000001</v>
      </c>
      <c r="K1491" s="391">
        <v>20.116199999999999</v>
      </c>
      <c r="L1491" s="391">
        <v>10.2707</v>
      </c>
      <c r="M1491" s="391">
        <v>4.9583000000000004</v>
      </c>
      <c r="N1491" s="391">
        <v>4.7053000000000003</v>
      </c>
      <c r="O1491" s="386">
        <v>13.714600000000001</v>
      </c>
      <c r="P1491" s="386" t="s">
        <v>57</v>
      </c>
      <c r="R1491" s="265"/>
    </row>
    <row r="1492" spans="1:18" ht="15" x14ac:dyDescent="0.25">
      <c r="A1492" s="389" t="s">
        <v>6038</v>
      </c>
      <c r="B1492" s="390"/>
      <c r="C1492" s="386"/>
      <c r="D1492" s="390"/>
      <c r="E1492" s="390"/>
      <c r="F1492" s="386">
        <v>13.947800000000001</v>
      </c>
      <c r="G1492" s="391">
        <v>24.3947</v>
      </c>
      <c r="H1492" s="391">
        <v>28.484100000000002</v>
      </c>
      <c r="I1492" s="391">
        <v>19.517099999999999</v>
      </c>
      <c r="J1492" s="391">
        <v>15.039400000000001</v>
      </c>
      <c r="K1492" s="391">
        <v>20.116199999999999</v>
      </c>
      <c r="L1492" s="391">
        <v>10.2707</v>
      </c>
      <c r="M1492" s="391">
        <v>4.9583000000000004</v>
      </c>
      <c r="N1492" s="391">
        <v>4.7053000000000003</v>
      </c>
      <c r="O1492" s="386">
        <v>13.714600000000001</v>
      </c>
      <c r="P1492" s="386" t="s">
        <v>57</v>
      </c>
      <c r="R1492" s="265"/>
    </row>
    <row r="1493" spans="1:18" ht="15" x14ac:dyDescent="0.25">
      <c r="A1493" s="389" t="s">
        <v>6039</v>
      </c>
      <c r="B1493" s="390"/>
      <c r="C1493" s="386"/>
      <c r="D1493" s="390"/>
      <c r="E1493" s="390"/>
      <c r="F1493" s="386">
        <v>100</v>
      </c>
      <c r="G1493" s="391">
        <v>99.4773</v>
      </c>
      <c r="H1493" s="391">
        <v>99.366100000000003</v>
      </c>
      <c r="I1493" s="391">
        <v>99.075000000000003</v>
      </c>
      <c r="J1493" s="391">
        <v>99.639399999999995</v>
      </c>
      <c r="K1493" s="391">
        <v>99.815399999999997</v>
      </c>
      <c r="L1493" s="391">
        <v>98.924099999999996</v>
      </c>
      <c r="M1493" s="391">
        <v>98.902100000000004</v>
      </c>
      <c r="N1493" s="391">
        <v>97.651600000000002</v>
      </c>
      <c r="O1493" s="386">
        <v>97.186400000000006</v>
      </c>
      <c r="P1493" s="386" t="s">
        <v>57</v>
      </c>
      <c r="R1493" s="265"/>
    </row>
    <row r="1494" spans="1:18" ht="15" x14ac:dyDescent="0.25">
      <c r="A1494" s="389" t="s">
        <v>6040</v>
      </c>
      <c r="B1494" s="390"/>
      <c r="C1494" s="386"/>
      <c r="D1494" s="390"/>
      <c r="E1494" s="390"/>
      <c r="F1494" s="386">
        <v>100</v>
      </c>
      <c r="G1494" s="391">
        <v>99.4773</v>
      </c>
      <c r="H1494" s="391">
        <v>99.366100000000003</v>
      </c>
      <c r="I1494" s="391">
        <v>99.075000000000003</v>
      </c>
      <c r="J1494" s="391">
        <v>99.639399999999995</v>
      </c>
      <c r="K1494" s="391">
        <v>99.815399999999997</v>
      </c>
      <c r="L1494" s="391">
        <v>98.924099999999996</v>
      </c>
      <c r="M1494" s="391">
        <v>98.902100000000004</v>
      </c>
      <c r="N1494" s="391">
        <v>97.651600000000002</v>
      </c>
      <c r="O1494" s="386">
        <v>97.186400000000006</v>
      </c>
      <c r="P1494" s="386" t="s">
        <v>57</v>
      </c>
      <c r="R1494" s="265"/>
    </row>
    <row r="1495" spans="1:18" ht="15" x14ac:dyDescent="0.25">
      <c r="A1495" s="389" t="s">
        <v>6041</v>
      </c>
      <c r="B1495" s="390"/>
      <c r="C1495" s="386"/>
      <c r="D1495" s="390"/>
      <c r="E1495" s="390"/>
      <c r="F1495" s="386">
        <v>72.497</v>
      </c>
      <c r="G1495" s="391">
        <v>97.892700000000005</v>
      </c>
      <c r="H1495" s="391">
        <v>94.905900000000003</v>
      </c>
      <c r="I1495" s="391">
        <v>72.881399999999999</v>
      </c>
      <c r="J1495" s="391">
        <v>86.608000000000004</v>
      </c>
      <c r="K1495" s="391">
        <v>68.574600000000004</v>
      </c>
      <c r="L1495" s="391">
        <v>64.276799999999994</v>
      </c>
      <c r="M1495" s="391">
        <v>78.260000000000005</v>
      </c>
      <c r="N1495" s="391">
        <v>76.239599999999996</v>
      </c>
      <c r="O1495" s="386">
        <v>83.509</v>
      </c>
      <c r="P1495" s="386" t="s">
        <v>57</v>
      </c>
      <c r="R1495" s="265"/>
    </row>
    <row r="1496" spans="1:18" ht="15" x14ac:dyDescent="0.25">
      <c r="A1496" s="389" t="s">
        <v>6042</v>
      </c>
      <c r="B1496" s="390"/>
      <c r="C1496" s="386"/>
      <c r="D1496" s="390"/>
      <c r="E1496" s="390"/>
      <c r="F1496" s="386">
        <v>72.497</v>
      </c>
      <c r="G1496" s="391">
        <v>97.892700000000005</v>
      </c>
      <c r="H1496" s="391">
        <v>94.905900000000003</v>
      </c>
      <c r="I1496" s="391">
        <v>72.881399999999999</v>
      </c>
      <c r="J1496" s="391">
        <v>86.608000000000004</v>
      </c>
      <c r="K1496" s="391">
        <v>68.574600000000004</v>
      </c>
      <c r="L1496" s="391">
        <v>64.276799999999994</v>
      </c>
      <c r="M1496" s="391">
        <v>78.260000000000005</v>
      </c>
      <c r="N1496" s="391">
        <v>76.239599999999996</v>
      </c>
      <c r="O1496" s="386">
        <v>83.509</v>
      </c>
      <c r="P1496" s="386" t="s">
        <v>57</v>
      </c>
      <c r="R1496" s="265"/>
    </row>
    <row r="1497" spans="1:18" ht="15" x14ac:dyDescent="0.25">
      <c r="A1497" s="389" t="s">
        <v>6043</v>
      </c>
      <c r="B1497" s="390"/>
      <c r="C1497" s="386"/>
      <c r="D1497" s="390"/>
      <c r="E1497" s="390"/>
      <c r="F1497" s="386">
        <v>50.386800000000001</v>
      </c>
      <c r="G1497" s="391">
        <v>72.391000000000005</v>
      </c>
      <c r="H1497" s="391">
        <v>75.236900000000006</v>
      </c>
      <c r="I1497" s="391">
        <v>62.6479</v>
      </c>
      <c r="J1497" s="391">
        <v>58.300800000000002</v>
      </c>
      <c r="K1497" s="391">
        <v>58.747300000000003</v>
      </c>
      <c r="L1497" s="391">
        <v>48.630899999999997</v>
      </c>
      <c r="M1497" s="391">
        <v>40.342700000000001</v>
      </c>
      <c r="N1497" s="391">
        <v>37.8977</v>
      </c>
      <c r="O1497" s="386">
        <v>49.563200000000002</v>
      </c>
      <c r="P1497" s="386" t="s">
        <v>57</v>
      </c>
      <c r="R1497" s="265"/>
    </row>
    <row r="1498" spans="1:18" ht="15" x14ac:dyDescent="0.25">
      <c r="A1498" s="389" t="s">
        <v>6044</v>
      </c>
      <c r="B1498" s="390"/>
      <c r="C1498" s="386"/>
      <c r="D1498" s="390"/>
      <c r="E1498" s="390"/>
      <c r="F1498" s="386">
        <v>49.598199999999999</v>
      </c>
      <c r="G1498" s="391">
        <v>43.344000000000001</v>
      </c>
      <c r="H1498" s="391">
        <v>66.965000000000003</v>
      </c>
      <c r="I1498" s="391">
        <v>34.911200000000001</v>
      </c>
      <c r="J1498" s="391">
        <v>41.659300000000002</v>
      </c>
      <c r="K1498" s="391">
        <v>29.659800000000001</v>
      </c>
      <c r="L1498" s="391">
        <v>12.565899999999999</v>
      </c>
      <c r="M1498" s="391">
        <v>20.7559</v>
      </c>
      <c r="N1498" s="391">
        <v>24.079599999999999</v>
      </c>
      <c r="O1498" s="386">
        <v>40.770400000000002</v>
      </c>
      <c r="P1498" s="386" t="s">
        <v>57</v>
      </c>
      <c r="R1498" s="265"/>
    </row>
    <row r="1499" spans="1:18" ht="15" x14ac:dyDescent="0.25">
      <c r="A1499" s="389" t="s">
        <v>6045</v>
      </c>
      <c r="B1499" s="390"/>
      <c r="C1499" s="386"/>
      <c r="D1499" s="390"/>
      <c r="E1499" s="390"/>
      <c r="F1499" s="386">
        <v>93.0364</v>
      </c>
      <c r="G1499" s="391">
        <v>94.653199999999998</v>
      </c>
      <c r="H1499" s="391">
        <v>96.491600000000005</v>
      </c>
      <c r="I1499" s="391">
        <v>93.255899999999997</v>
      </c>
      <c r="J1499" s="391">
        <v>93.505200000000002</v>
      </c>
      <c r="K1499" s="391">
        <v>91.9816</v>
      </c>
      <c r="L1499" s="391">
        <v>88.471000000000004</v>
      </c>
      <c r="M1499" s="391">
        <v>85.870999999999995</v>
      </c>
      <c r="N1499" s="391">
        <v>81.765500000000003</v>
      </c>
      <c r="O1499" s="386">
        <v>88.671599999999998</v>
      </c>
      <c r="P1499" s="386" t="s">
        <v>57</v>
      </c>
      <c r="R1499" s="265"/>
    </row>
    <row r="1500" spans="1:18" ht="15" x14ac:dyDescent="0.25">
      <c r="A1500" s="389" t="s">
        <v>6046</v>
      </c>
      <c r="B1500" s="390"/>
      <c r="C1500" s="386"/>
      <c r="D1500" s="390"/>
      <c r="E1500" s="390"/>
      <c r="F1500" s="386">
        <v>94.374799999999993</v>
      </c>
      <c r="G1500" s="391">
        <v>96.458200000000005</v>
      </c>
      <c r="H1500" s="391">
        <v>96.920599999999993</v>
      </c>
      <c r="I1500" s="391">
        <v>95.5625</v>
      </c>
      <c r="J1500" s="391">
        <v>95.915999999999997</v>
      </c>
      <c r="K1500" s="391">
        <v>95.022199999999998</v>
      </c>
      <c r="L1500" s="391">
        <v>93.046599999999998</v>
      </c>
      <c r="M1500" s="391">
        <v>90.003699999999995</v>
      </c>
      <c r="N1500" s="391">
        <v>84.579499999999996</v>
      </c>
      <c r="O1500" s="386">
        <v>89.495400000000004</v>
      </c>
      <c r="P1500" s="386" t="s">
        <v>57</v>
      </c>
      <c r="R1500" s="265"/>
    </row>
    <row r="1501" spans="1:18" ht="15" x14ac:dyDescent="0.25">
      <c r="A1501" s="389" t="s">
        <v>6047</v>
      </c>
      <c r="B1501" s="390"/>
      <c r="C1501" s="386"/>
      <c r="D1501" s="390"/>
      <c r="E1501" s="390"/>
      <c r="F1501" s="386">
        <v>75.165199999999999</v>
      </c>
      <c r="G1501" s="391">
        <v>75.367400000000004</v>
      </c>
      <c r="H1501" s="391">
        <v>91.842699999999994</v>
      </c>
      <c r="I1501" s="391">
        <v>69.454300000000003</v>
      </c>
      <c r="J1501" s="391">
        <v>68.645399999999995</v>
      </c>
      <c r="K1501" s="391">
        <v>60.126100000000001</v>
      </c>
      <c r="L1501" s="391">
        <v>40.433</v>
      </c>
      <c r="M1501" s="391">
        <v>39.972000000000001</v>
      </c>
      <c r="N1501" s="391">
        <v>49.347200000000001</v>
      </c>
      <c r="O1501" s="386">
        <v>78.863600000000005</v>
      </c>
      <c r="P1501" s="386" t="s">
        <v>57</v>
      </c>
      <c r="R1501" s="265"/>
    </row>
    <row r="1502" spans="1:18" ht="15" x14ac:dyDescent="0.25">
      <c r="A1502" s="389" t="s">
        <v>6048</v>
      </c>
      <c r="B1502" s="390"/>
      <c r="C1502" s="386"/>
      <c r="D1502" s="390"/>
      <c r="E1502" s="390"/>
      <c r="F1502" s="386">
        <v>98.680599999999998</v>
      </c>
      <c r="G1502" s="391">
        <v>98.917000000000002</v>
      </c>
      <c r="H1502" s="391">
        <v>98.852599999999995</v>
      </c>
      <c r="I1502" s="391">
        <v>98.115899999999996</v>
      </c>
      <c r="J1502" s="391">
        <v>97.728800000000007</v>
      </c>
      <c r="K1502" s="391">
        <v>97.5749</v>
      </c>
      <c r="L1502" s="391">
        <v>97.0899</v>
      </c>
      <c r="M1502" s="391">
        <v>97.582400000000007</v>
      </c>
      <c r="N1502" s="391">
        <v>94.969700000000003</v>
      </c>
      <c r="O1502" s="386">
        <v>97.385499999999993</v>
      </c>
      <c r="P1502" s="386" t="s">
        <v>57</v>
      </c>
      <c r="R1502" s="265"/>
    </row>
    <row r="1503" spans="1:18" ht="15" x14ac:dyDescent="0.25">
      <c r="A1503" s="389" t="s">
        <v>6049</v>
      </c>
      <c r="B1503" s="390"/>
      <c r="C1503" s="386"/>
      <c r="D1503" s="390"/>
      <c r="E1503" s="390"/>
      <c r="F1503" s="386">
        <v>98.8108</v>
      </c>
      <c r="G1503" s="391">
        <v>99.040599999999998</v>
      </c>
      <c r="H1503" s="391">
        <v>98.949600000000004</v>
      </c>
      <c r="I1503" s="391">
        <v>98.381699999999995</v>
      </c>
      <c r="J1503" s="391">
        <v>97.908000000000001</v>
      </c>
      <c r="K1503" s="391">
        <v>97.807500000000005</v>
      </c>
      <c r="L1503" s="391">
        <v>97.398799999999994</v>
      </c>
      <c r="M1503" s="391">
        <v>97.939899999999994</v>
      </c>
      <c r="N1503" s="391">
        <v>95.272800000000004</v>
      </c>
      <c r="O1503" s="386">
        <v>97.518000000000001</v>
      </c>
      <c r="P1503" s="386" t="s">
        <v>57</v>
      </c>
      <c r="R1503" s="265"/>
    </row>
    <row r="1504" spans="1:18" ht="15" x14ac:dyDescent="0.25">
      <c r="A1504" s="389" t="s">
        <v>6050</v>
      </c>
      <c r="B1504" s="390"/>
      <c r="C1504" s="386"/>
      <c r="D1504" s="390"/>
      <c r="E1504" s="390"/>
      <c r="F1504" s="386">
        <v>88.2102</v>
      </c>
      <c r="G1504" s="391">
        <v>90.147800000000004</v>
      </c>
      <c r="H1504" s="391">
        <v>92.205799999999996</v>
      </c>
      <c r="I1504" s="391">
        <v>80.624300000000005</v>
      </c>
      <c r="J1504" s="391">
        <v>85.999300000000005</v>
      </c>
      <c r="K1504" s="391">
        <v>81.953500000000005</v>
      </c>
      <c r="L1504" s="391">
        <v>76.566900000000004</v>
      </c>
      <c r="M1504" s="391">
        <v>73.246600000000001</v>
      </c>
      <c r="N1504" s="391">
        <v>73.629099999999994</v>
      </c>
      <c r="O1504" s="386">
        <v>87.825100000000006</v>
      </c>
      <c r="P1504" s="386" t="s">
        <v>57</v>
      </c>
      <c r="R1504" s="265"/>
    </row>
    <row r="1505" spans="1:18" ht="15" x14ac:dyDescent="0.25">
      <c r="A1505" s="389" t="s">
        <v>6051</v>
      </c>
      <c r="B1505" s="390"/>
      <c r="C1505" s="386"/>
      <c r="D1505" s="390"/>
      <c r="E1505" s="390"/>
      <c r="F1505" s="386"/>
      <c r="G1505" s="391"/>
      <c r="H1505" s="391"/>
      <c r="I1505" s="391"/>
      <c r="J1505" s="391"/>
      <c r="K1505" s="391"/>
      <c r="L1505" s="391"/>
      <c r="M1505" s="391">
        <v>100</v>
      </c>
      <c r="N1505" s="391">
        <v>100</v>
      </c>
      <c r="O1505" s="386">
        <v>100</v>
      </c>
      <c r="P1505" s="386" t="s">
        <v>57</v>
      </c>
      <c r="R1505" s="265"/>
    </row>
    <row r="1506" spans="1:18" ht="15" x14ac:dyDescent="0.25">
      <c r="A1506" s="389" t="s">
        <v>6052</v>
      </c>
      <c r="B1506" s="390"/>
      <c r="C1506" s="386"/>
      <c r="D1506" s="390"/>
      <c r="E1506" s="390"/>
      <c r="F1506" s="386"/>
      <c r="G1506" s="391"/>
      <c r="H1506" s="391"/>
      <c r="I1506" s="391"/>
      <c r="J1506" s="391"/>
      <c r="K1506" s="391"/>
      <c r="L1506" s="391"/>
      <c r="M1506" s="391">
        <v>100</v>
      </c>
      <c r="N1506" s="391">
        <v>100</v>
      </c>
      <c r="O1506" s="386">
        <v>100</v>
      </c>
      <c r="P1506" s="386" t="s">
        <v>57</v>
      </c>
      <c r="R1506" s="265"/>
    </row>
    <row r="1507" spans="1:18" ht="15" x14ac:dyDescent="0.25">
      <c r="A1507" s="389" t="s">
        <v>6053</v>
      </c>
      <c r="B1507" s="390"/>
      <c r="C1507" s="386"/>
      <c r="D1507" s="390"/>
      <c r="E1507" s="390"/>
      <c r="F1507" s="386">
        <v>94.360799999999998</v>
      </c>
      <c r="G1507" s="391">
        <v>90.989500000000007</v>
      </c>
      <c r="H1507" s="391">
        <v>91.586299999999994</v>
      </c>
      <c r="I1507" s="391">
        <v>90.127899999999997</v>
      </c>
      <c r="J1507" s="391">
        <v>89.0535</v>
      </c>
      <c r="K1507" s="391">
        <v>89.014799999999994</v>
      </c>
      <c r="L1507" s="391">
        <v>86.506900000000002</v>
      </c>
      <c r="M1507" s="391">
        <v>85.354600000000005</v>
      </c>
      <c r="N1507" s="391">
        <v>82.756500000000003</v>
      </c>
      <c r="O1507" s="386">
        <v>87.001499999999993</v>
      </c>
      <c r="P1507" s="386" t="s">
        <v>57</v>
      </c>
      <c r="R1507" s="265"/>
    </row>
    <row r="1508" spans="1:18" ht="15" x14ac:dyDescent="0.25">
      <c r="A1508" s="389" t="s">
        <v>6054</v>
      </c>
      <c r="B1508" s="390"/>
      <c r="C1508" s="386"/>
      <c r="D1508" s="390"/>
      <c r="E1508" s="390"/>
      <c r="F1508" s="386">
        <v>94.759299999999996</v>
      </c>
      <c r="G1508" s="391">
        <v>91.276600000000002</v>
      </c>
      <c r="H1508" s="391">
        <v>91.734499999999997</v>
      </c>
      <c r="I1508" s="391">
        <v>90.598100000000002</v>
      </c>
      <c r="J1508" s="391">
        <v>89.439800000000005</v>
      </c>
      <c r="K1508" s="391">
        <v>89.485900000000001</v>
      </c>
      <c r="L1508" s="391">
        <v>87.149500000000003</v>
      </c>
      <c r="M1508" s="391">
        <v>85.9572</v>
      </c>
      <c r="N1508" s="391">
        <v>83.212299999999999</v>
      </c>
      <c r="O1508" s="386">
        <v>87.220600000000005</v>
      </c>
      <c r="P1508" s="386" t="s">
        <v>57</v>
      </c>
      <c r="R1508" s="265"/>
    </row>
    <row r="1509" spans="1:18" ht="15" x14ac:dyDescent="0.25">
      <c r="A1509" s="389" t="s">
        <v>6055</v>
      </c>
      <c r="B1509" s="390"/>
      <c r="C1509" s="386"/>
      <c r="D1509" s="390"/>
      <c r="E1509" s="390"/>
      <c r="F1509" s="386">
        <v>73.665000000000006</v>
      </c>
      <c r="G1509" s="391">
        <v>75.605199999999996</v>
      </c>
      <c r="H1509" s="391">
        <v>83.786500000000004</v>
      </c>
      <c r="I1509" s="391">
        <v>66.539000000000001</v>
      </c>
      <c r="J1509" s="391">
        <v>69.756799999999998</v>
      </c>
      <c r="K1509" s="391">
        <v>64.691900000000004</v>
      </c>
      <c r="L1509" s="391">
        <v>53.9846</v>
      </c>
      <c r="M1509" s="391">
        <v>53.597099999999998</v>
      </c>
      <c r="N1509" s="391">
        <v>57.507599999999996</v>
      </c>
      <c r="O1509" s="386">
        <v>74.551900000000003</v>
      </c>
      <c r="P1509" s="386" t="s">
        <v>57</v>
      </c>
      <c r="R1509" s="265"/>
    </row>
    <row r="1510" spans="1:18" ht="15" x14ac:dyDescent="0.25">
      <c r="A1510" s="389" t="s">
        <v>2080</v>
      </c>
      <c r="B1510" s="390"/>
      <c r="C1510" s="386"/>
      <c r="D1510" s="390"/>
      <c r="E1510" s="390"/>
      <c r="F1510" s="386">
        <v>19.43</v>
      </c>
      <c r="G1510" s="391">
        <v>14.048299999999999</v>
      </c>
      <c r="H1510" s="391">
        <v>41.871600000000001</v>
      </c>
      <c r="I1510" s="391">
        <v>16.5136</v>
      </c>
      <c r="J1510" s="391">
        <v>8.7706999999999997</v>
      </c>
      <c r="K1510" s="391">
        <v>8.8055000000000003</v>
      </c>
      <c r="L1510" s="391">
        <v>10.349399999999999</v>
      </c>
      <c r="M1510" s="391">
        <v>14.302099999999999</v>
      </c>
      <c r="N1510" s="391">
        <v>19.103300000000001</v>
      </c>
      <c r="O1510" s="386">
        <v>17.9345</v>
      </c>
      <c r="P1510" s="386" t="s">
        <v>57</v>
      </c>
      <c r="R1510" s="265"/>
    </row>
    <row r="1511" spans="1:18" ht="15" x14ac:dyDescent="0.25">
      <c r="A1511" s="389" t="s">
        <v>2081</v>
      </c>
      <c r="B1511" s="390"/>
      <c r="C1511" s="386"/>
      <c r="D1511" s="390"/>
      <c r="E1511" s="390"/>
      <c r="F1511" s="386">
        <v>25.266100000000002</v>
      </c>
      <c r="G1511" s="391">
        <v>27.8401</v>
      </c>
      <c r="H1511" s="391">
        <v>50.578499999999998</v>
      </c>
      <c r="I1511" s="391">
        <v>30.2044</v>
      </c>
      <c r="J1511" s="391">
        <v>18.7333</v>
      </c>
      <c r="K1511" s="391">
        <v>20.300799999999999</v>
      </c>
      <c r="L1511" s="391">
        <v>17.194700000000001</v>
      </c>
      <c r="M1511" s="391">
        <v>23.3703</v>
      </c>
      <c r="N1511" s="391">
        <v>36.954000000000001</v>
      </c>
      <c r="O1511" s="386">
        <v>27.544599999999999</v>
      </c>
      <c r="P1511" s="386" t="s">
        <v>57</v>
      </c>
      <c r="R1511" s="265"/>
    </row>
    <row r="1512" spans="1:18" ht="15" x14ac:dyDescent="0.25">
      <c r="A1512" s="389" t="s">
        <v>2082</v>
      </c>
      <c r="B1512" s="390"/>
      <c r="C1512" s="386"/>
      <c r="D1512" s="390"/>
      <c r="E1512" s="390"/>
      <c r="F1512" s="386">
        <v>14.7654</v>
      </c>
      <c r="G1512" s="391">
        <v>9.3992000000000004</v>
      </c>
      <c r="H1512" s="391">
        <v>38.895200000000003</v>
      </c>
      <c r="I1512" s="391">
        <v>11.8751</v>
      </c>
      <c r="J1512" s="391">
        <v>5.1365999999999996</v>
      </c>
      <c r="K1512" s="391">
        <v>4.5270999999999999</v>
      </c>
      <c r="L1512" s="391">
        <v>7.6593999999999998</v>
      </c>
      <c r="M1512" s="391">
        <v>10.4779</v>
      </c>
      <c r="N1512" s="391">
        <v>11.1044</v>
      </c>
      <c r="O1512" s="386">
        <v>13.4636</v>
      </c>
      <c r="P1512" s="386" t="s">
        <v>57</v>
      </c>
      <c r="R1512" s="265"/>
    </row>
    <row r="1513" spans="1:18" ht="15" x14ac:dyDescent="0.25">
      <c r="A1513" s="389" t="s">
        <v>2083</v>
      </c>
      <c r="B1513" s="390"/>
      <c r="C1513" s="386"/>
      <c r="D1513" s="390"/>
      <c r="E1513" s="390"/>
      <c r="F1513" s="386">
        <v>32.952599999999997</v>
      </c>
      <c r="G1513" s="391">
        <v>53.998699999999999</v>
      </c>
      <c r="H1513" s="391">
        <v>62.196100000000001</v>
      </c>
      <c r="I1513" s="391">
        <v>53.7194</v>
      </c>
      <c r="J1513" s="391">
        <v>46.036900000000003</v>
      </c>
      <c r="K1513" s="391">
        <v>49.215200000000003</v>
      </c>
      <c r="L1513" s="391">
        <v>39.091900000000003</v>
      </c>
      <c r="M1513" s="391">
        <v>45.700299999999999</v>
      </c>
      <c r="N1513" s="391">
        <v>56.810699999999997</v>
      </c>
      <c r="O1513" s="386">
        <v>54.673200000000001</v>
      </c>
      <c r="P1513" s="386" t="s">
        <v>57</v>
      </c>
      <c r="R1513" s="265"/>
    </row>
    <row r="1514" spans="1:18" ht="15" x14ac:dyDescent="0.25">
      <c r="A1514" s="389" t="s">
        <v>2084</v>
      </c>
      <c r="B1514" s="390"/>
      <c r="C1514" s="386"/>
      <c r="D1514" s="390"/>
      <c r="E1514" s="390"/>
      <c r="F1514" s="386">
        <v>14.809799999999999</v>
      </c>
      <c r="G1514" s="391">
        <v>14.923299999999999</v>
      </c>
      <c r="H1514" s="391">
        <v>26.356300000000001</v>
      </c>
      <c r="I1514" s="391">
        <v>9.8056000000000001</v>
      </c>
      <c r="J1514" s="391">
        <v>3.6006</v>
      </c>
      <c r="K1514" s="391">
        <v>2.8384999999999998</v>
      </c>
      <c r="L1514" s="391">
        <v>6.8132999999999999</v>
      </c>
      <c r="M1514" s="391">
        <v>13.3529</v>
      </c>
      <c r="N1514" s="391">
        <v>12.0738</v>
      </c>
      <c r="O1514" s="386">
        <v>16.41</v>
      </c>
      <c r="P1514" s="386" t="s">
        <v>57</v>
      </c>
      <c r="R1514" s="265"/>
    </row>
    <row r="1515" spans="1:18" ht="15" x14ac:dyDescent="0.25">
      <c r="A1515" s="389" t="s">
        <v>2085</v>
      </c>
      <c r="B1515" s="390"/>
      <c r="C1515" s="386"/>
      <c r="D1515" s="390"/>
      <c r="E1515" s="390"/>
      <c r="F1515" s="386">
        <v>14.809799999999999</v>
      </c>
      <c r="G1515" s="391">
        <v>14.923299999999999</v>
      </c>
      <c r="H1515" s="391">
        <v>26.356300000000001</v>
      </c>
      <c r="I1515" s="391">
        <v>9.8056000000000001</v>
      </c>
      <c r="J1515" s="391">
        <v>3.6006</v>
      </c>
      <c r="K1515" s="391">
        <v>2.8384999999999998</v>
      </c>
      <c r="L1515" s="391">
        <v>6.8132999999999999</v>
      </c>
      <c r="M1515" s="391">
        <v>13.3529</v>
      </c>
      <c r="N1515" s="391">
        <v>12.0738</v>
      </c>
      <c r="O1515" s="386">
        <v>16.41</v>
      </c>
      <c r="P1515" s="386" t="s">
        <v>57</v>
      </c>
      <c r="R1515" s="265"/>
    </row>
    <row r="1516" spans="1:18" ht="15" x14ac:dyDescent="0.25">
      <c r="A1516" s="389" t="s">
        <v>2086</v>
      </c>
      <c r="B1516" s="390"/>
      <c r="C1516" s="386"/>
      <c r="D1516" s="390"/>
      <c r="E1516" s="390"/>
      <c r="F1516" s="386"/>
      <c r="G1516" s="391">
        <v>97.154399999999995</v>
      </c>
      <c r="H1516" s="391">
        <v>98.260499999999993</v>
      </c>
      <c r="I1516" s="391">
        <v>96.601200000000006</v>
      </c>
      <c r="J1516" s="391">
        <v>94.494</v>
      </c>
      <c r="K1516" s="391">
        <v>96.626900000000006</v>
      </c>
      <c r="L1516" s="391">
        <v>96.468100000000007</v>
      </c>
      <c r="M1516" s="391">
        <v>97.074399999999997</v>
      </c>
      <c r="N1516" s="391">
        <v>88.023200000000003</v>
      </c>
      <c r="O1516" s="386">
        <v>91.101299999999995</v>
      </c>
      <c r="P1516" s="386" t="s">
        <v>57</v>
      </c>
      <c r="R1516" s="265"/>
    </row>
    <row r="1517" spans="1:18" ht="15" x14ac:dyDescent="0.25">
      <c r="A1517" s="389" t="s">
        <v>2087</v>
      </c>
      <c r="B1517" s="390"/>
      <c r="C1517" s="386"/>
      <c r="D1517" s="390"/>
      <c r="E1517" s="390"/>
      <c r="F1517" s="386"/>
      <c r="G1517" s="391">
        <v>97.154399999999995</v>
      </c>
      <c r="H1517" s="391">
        <v>98.260499999999993</v>
      </c>
      <c r="I1517" s="391">
        <v>96.601200000000006</v>
      </c>
      <c r="J1517" s="391">
        <v>94.494</v>
      </c>
      <c r="K1517" s="391">
        <v>96.626900000000006</v>
      </c>
      <c r="L1517" s="391">
        <v>96.468100000000007</v>
      </c>
      <c r="M1517" s="391">
        <v>97.074399999999997</v>
      </c>
      <c r="N1517" s="391">
        <v>88.023200000000003</v>
      </c>
      <c r="O1517" s="386">
        <v>91.101299999999995</v>
      </c>
      <c r="P1517" s="386" t="s">
        <v>57</v>
      </c>
      <c r="R1517" s="265"/>
    </row>
    <row r="1518" spans="1:18" ht="15" x14ac:dyDescent="0.25">
      <c r="A1518" s="389" t="s">
        <v>2088</v>
      </c>
      <c r="B1518" s="390"/>
      <c r="C1518" s="386"/>
      <c r="D1518" s="390"/>
      <c r="E1518" s="390"/>
      <c r="F1518" s="386">
        <v>80</v>
      </c>
      <c r="G1518" s="391">
        <v>77.777799999999999</v>
      </c>
      <c r="H1518" s="391">
        <v>100</v>
      </c>
      <c r="I1518" s="391">
        <v>100</v>
      </c>
      <c r="J1518" s="391">
        <v>100</v>
      </c>
      <c r="K1518" s="391">
        <v>100</v>
      </c>
      <c r="L1518" s="391">
        <v>94.444400000000002</v>
      </c>
      <c r="M1518" s="391">
        <v>93.686700000000002</v>
      </c>
      <c r="N1518" s="391">
        <v>81.767899999999997</v>
      </c>
      <c r="O1518" s="386">
        <v>100</v>
      </c>
      <c r="P1518" s="386" t="s">
        <v>57</v>
      </c>
      <c r="R1518" s="265"/>
    </row>
    <row r="1519" spans="1:18" ht="15" x14ac:dyDescent="0.25">
      <c r="A1519" s="389" t="s">
        <v>2089</v>
      </c>
      <c r="B1519" s="390"/>
      <c r="C1519" s="386"/>
      <c r="D1519" s="390"/>
      <c r="E1519" s="390"/>
      <c r="F1519" s="386">
        <v>80</v>
      </c>
      <c r="G1519" s="391">
        <v>77.777799999999999</v>
      </c>
      <c r="H1519" s="391">
        <v>100</v>
      </c>
      <c r="I1519" s="391">
        <v>100</v>
      </c>
      <c r="J1519" s="391">
        <v>100</v>
      </c>
      <c r="K1519" s="391">
        <v>100</v>
      </c>
      <c r="L1519" s="391">
        <v>94.444400000000002</v>
      </c>
      <c r="M1519" s="391">
        <v>93.686700000000002</v>
      </c>
      <c r="N1519" s="391">
        <v>81.767899999999997</v>
      </c>
      <c r="O1519" s="386">
        <v>100</v>
      </c>
      <c r="P1519" s="386" t="s">
        <v>57</v>
      </c>
      <c r="R1519" s="265"/>
    </row>
    <row r="1520" spans="1:18" ht="15" x14ac:dyDescent="0.25">
      <c r="A1520" s="389" t="s">
        <v>2090</v>
      </c>
      <c r="B1520" s="390"/>
      <c r="C1520" s="386"/>
      <c r="D1520" s="390"/>
      <c r="E1520" s="390"/>
      <c r="F1520" s="386">
        <v>45.165799999999997</v>
      </c>
      <c r="G1520" s="391">
        <v>58.222700000000003</v>
      </c>
      <c r="H1520" s="391">
        <v>66.197400000000002</v>
      </c>
      <c r="I1520" s="391">
        <v>56.8797</v>
      </c>
      <c r="J1520" s="391">
        <v>49.346499999999999</v>
      </c>
      <c r="K1520" s="391">
        <v>51.990099999999998</v>
      </c>
      <c r="L1520" s="391">
        <v>40.7836</v>
      </c>
      <c r="M1520" s="391">
        <v>48.055399999999999</v>
      </c>
      <c r="N1520" s="391">
        <v>59.869900000000001</v>
      </c>
      <c r="O1520" s="386">
        <v>57.097000000000001</v>
      </c>
      <c r="P1520" s="386" t="s">
        <v>57</v>
      </c>
      <c r="R1520" s="265"/>
    </row>
    <row r="1521" spans="1:18" ht="15" x14ac:dyDescent="0.25">
      <c r="A1521" s="389" t="s">
        <v>2091</v>
      </c>
      <c r="B1521" s="390"/>
      <c r="C1521" s="386"/>
      <c r="D1521" s="390"/>
      <c r="E1521" s="390"/>
      <c r="F1521" s="386">
        <v>15.2652</v>
      </c>
      <c r="G1521" s="391">
        <v>17.414400000000001</v>
      </c>
      <c r="H1521" s="391">
        <v>27.693000000000001</v>
      </c>
      <c r="I1521" s="391">
        <v>15.9476</v>
      </c>
      <c r="J1521" s="391">
        <v>4.516</v>
      </c>
      <c r="K1521" s="391">
        <v>13.1652</v>
      </c>
      <c r="L1521" s="391">
        <v>16.554600000000001</v>
      </c>
      <c r="M1521" s="391">
        <v>12.985099999999999</v>
      </c>
      <c r="N1521" s="391">
        <v>12.9451</v>
      </c>
      <c r="O1521" s="386">
        <v>18.460799999999999</v>
      </c>
      <c r="P1521" s="386" t="s">
        <v>57</v>
      </c>
      <c r="R1521" s="265"/>
    </row>
    <row r="1522" spans="1:18" ht="15" x14ac:dyDescent="0.25">
      <c r="A1522" s="389" t="s">
        <v>2092</v>
      </c>
      <c r="B1522" s="390"/>
      <c r="C1522" s="386"/>
      <c r="D1522" s="390"/>
      <c r="E1522" s="390"/>
      <c r="F1522" s="386">
        <v>85.129800000000003</v>
      </c>
      <c r="G1522" s="391">
        <v>79.534999999999997</v>
      </c>
      <c r="H1522" s="391">
        <v>88.246399999999994</v>
      </c>
      <c r="I1522" s="391">
        <v>81.573400000000007</v>
      </c>
      <c r="J1522" s="391">
        <v>73.805899999999994</v>
      </c>
      <c r="K1522" s="391">
        <v>80.919300000000007</v>
      </c>
      <c r="L1522" s="391">
        <v>81.826599999999999</v>
      </c>
      <c r="M1522" s="391">
        <v>82.267099999999999</v>
      </c>
      <c r="N1522" s="391">
        <v>73.792900000000003</v>
      </c>
      <c r="O1522" s="386">
        <v>83.780799999999999</v>
      </c>
      <c r="P1522" s="386" t="s">
        <v>57</v>
      </c>
      <c r="R1522" s="265"/>
    </row>
    <row r="1523" spans="1:18" ht="15" x14ac:dyDescent="0.25">
      <c r="A1523" s="389" t="s">
        <v>2093</v>
      </c>
      <c r="B1523" s="390"/>
      <c r="C1523" s="386"/>
      <c r="D1523" s="390"/>
      <c r="E1523" s="390"/>
      <c r="F1523" s="386"/>
      <c r="G1523" s="391"/>
      <c r="H1523" s="391"/>
      <c r="I1523" s="391"/>
      <c r="J1523" s="391">
        <v>100</v>
      </c>
      <c r="K1523" s="391">
        <v>100</v>
      </c>
      <c r="L1523" s="391">
        <v>100</v>
      </c>
      <c r="M1523" s="391">
        <v>95.705500000000001</v>
      </c>
      <c r="N1523" s="391">
        <v>89.946200000000005</v>
      </c>
      <c r="O1523" s="386">
        <v>81.040199999999999</v>
      </c>
      <c r="P1523" s="386" t="s">
        <v>57</v>
      </c>
      <c r="R1523" s="265"/>
    </row>
    <row r="1524" spans="1:18" ht="15" x14ac:dyDescent="0.25">
      <c r="A1524" s="389" t="s">
        <v>2094</v>
      </c>
      <c r="B1524" s="390"/>
      <c r="C1524" s="386"/>
      <c r="D1524" s="390"/>
      <c r="E1524" s="390"/>
      <c r="F1524" s="386"/>
      <c r="G1524" s="391"/>
      <c r="H1524" s="391"/>
      <c r="I1524" s="391"/>
      <c r="J1524" s="391">
        <v>100</v>
      </c>
      <c r="K1524" s="391">
        <v>100</v>
      </c>
      <c r="L1524" s="391">
        <v>100</v>
      </c>
      <c r="M1524" s="391">
        <v>95.705500000000001</v>
      </c>
      <c r="N1524" s="391">
        <v>89.946200000000005</v>
      </c>
      <c r="O1524" s="386">
        <v>81.040199999999999</v>
      </c>
      <c r="P1524" s="386" t="s">
        <v>57</v>
      </c>
      <c r="R1524" s="265"/>
    </row>
    <row r="1525" spans="1:18" ht="15" x14ac:dyDescent="0.25">
      <c r="A1525" s="389" t="s">
        <v>2095</v>
      </c>
      <c r="B1525" s="390"/>
      <c r="C1525" s="386"/>
      <c r="D1525" s="390"/>
      <c r="E1525" s="390"/>
      <c r="F1525" s="386">
        <v>88.936800000000005</v>
      </c>
      <c r="G1525" s="391">
        <v>85.375900000000001</v>
      </c>
      <c r="H1525" s="391">
        <v>92.185000000000002</v>
      </c>
      <c r="I1525" s="391">
        <v>86.943200000000004</v>
      </c>
      <c r="J1525" s="391">
        <v>85.546700000000001</v>
      </c>
      <c r="K1525" s="391">
        <v>88.9054</v>
      </c>
      <c r="L1525" s="391">
        <v>88.330100000000002</v>
      </c>
      <c r="M1525" s="391">
        <v>90.019099999999995</v>
      </c>
      <c r="N1525" s="391">
        <v>81.491100000000003</v>
      </c>
      <c r="O1525" s="386">
        <v>88.380399999999995</v>
      </c>
      <c r="P1525" s="386" t="s">
        <v>57</v>
      </c>
      <c r="R1525" s="265"/>
    </row>
    <row r="1526" spans="1:18" ht="15" x14ac:dyDescent="0.25">
      <c r="A1526" s="389" t="s">
        <v>2096</v>
      </c>
      <c r="B1526" s="390"/>
      <c r="C1526" s="386"/>
      <c r="D1526" s="390"/>
      <c r="E1526" s="390"/>
      <c r="F1526" s="386">
        <v>75.824200000000005</v>
      </c>
      <c r="G1526" s="391">
        <v>67.019199999999998</v>
      </c>
      <c r="H1526" s="391">
        <v>80.016199999999998</v>
      </c>
      <c r="I1526" s="391">
        <v>70.036199999999994</v>
      </c>
      <c r="J1526" s="391">
        <v>47.926900000000003</v>
      </c>
      <c r="K1526" s="391">
        <v>63.212899999999998</v>
      </c>
      <c r="L1526" s="391">
        <v>67.358400000000003</v>
      </c>
      <c r="M1526" s="391">
        <v>63.9268</v>
      </c>
      <c r="N1526" s="391">
        <v>55.792499999999997</v>
      </c>
      <c r="O1526" s="386">
        <v>72.796199999999999</v>
      </c>
      <c r="P1526" s="386" t="s">
        <v>57</v>
      </c>
      <c r="R1526" s="265"/>
    </row>
    <row r="1527" spans="1:18" ht="15" x14ac:dyDescent="0.25">
      <c r="A1527" s="389" t="s">
        <v>2097</v>
      </c>
      <c r="B1527" s="390"/>
      <c r="C1527" s="386"/>
      <c r="D1527" s="390"/>
      <c r="E1527" s="390"/>
      <c r="F1527" s="386">
        <v>97.487200000000001</v>
      </c>
      <c r="G1527" s="391">
        <v>96.038200000000003</v>
      </c>
      <c r="H1527" s="391">
        <v>96.951400000000007</v>
      </c>
      <c r="I1527" s="391">
        <v>95.555700000000002</v>
      </c>
      <c r="J1527" s="391">
        <v>95.5107</v>
      </c>
      <c r="K1527" s="391">
        <v>96.332599999999999</v>
      </c>
      <c r="L1527" s="391">
        <v>96.646299999999997</v>
      </c>
      <c r="M1527" s="391">
        <v>95.299800000000005</v>
      </c>
      <c r="N1527" s="391">
        <v>93.675799999999995</v>
      </c>
      <c r="O1527" s="386">
        <v>96.79</v>
      </c>
      <c r="P1527" s="386" t="s">
        <v>57</v>
      </c>
      <c r="R1527" s="265"/>
    </row>
    <row r="1528" spans="1:18" ht="15" x14ac:dyDescent="0.25">
      <c r="A1528" s="389" t="s">
        <v>2098</v>
      </c>
      <c r="B1528" s="390"/>
      <c r="C1528" s="386"/>
      <c r="D1528" s="390"/>
      <c r="E1528" s="390"/>
      <c r="F1528" s="386">
        <v>97.773099999999999</v>
      </c>
      <c r="G1528" s="391">
        <v>96.660499999999999</v>
      </c>
      <c r="H1528" s="391">
        <v>97.180199999999999</v>
      </c>
      <c r="I1528" s="391">
        <v>96.0428</v>
      </c>
      <c r="J1528" s="391">
        <v>96.448499999999996</v>
      </c>
      <c r="K1528" s="391">
        <v>96.696799999999996</v>
      </c>
      <c r="L1528" s="391">
        <v>97.024199999999993</v>
      </c>
      <c r="M1528" s="391">
        <v>96.243799999999993</v>
      </c>
      <c r="N1528" s="391">
        <v>94.704700000000003</v>
      </c>
      <c r="O1528" s="386">
        <v>97.103700000000003</v>
      </c>
      <c r="P1528" s="386" t="s">
        <v>57</v>
      </c>
      <c r="R1528" s="265"/>
    </row>
    <row r="1529" spans="1:18" ht="15" x14ac:dyDescent="0.25">
      <c r="A1529" s="389" t="s">
        <v>2099</v>
      </c>
      <c r="B1529" s="390"/>
      <c r="C1529" s="386"/>
      <c r="D1529" s="390"/>
      <c r="E1529" s="390"/>
      <c r="F1529" s="386">
        <v>92.348699999999994</v>
      </c>
      <c r="G1529" s="391">
        <v>85.637299999999996</v>
      </c>
      <c r="H1529" s="391">
        <v>93.132099999999994</v>
      </c>
      <c r="I1529" s="391">
        <v>87.319000000000003</v>
      </c>
      <c r="J1529" s="391">
        <v>79.076400000000007</v>
      </c>
      <c r="K1529" s="391">
        <v>89.9559</v>
      </c>
      <c r="L1529" s="391">
        <v>89.915199999999999</v>
      </c>
      <c r="M1529" s="391">
        <v>77.5672</v>
      </c>
      <c r="N1529" s="391">
        <v>74.237499999999997</v>
      </c>
      <c r="O1529" s="386">
        <v>90.706400000000002</v>
      </c>
      <c r="P1529" s="386" t="s">
        <v>57</v>
      </c>
      <c r="R1529" s="265"/>
    </row>
    <row r="1530" spans="1:18" ht="15" x14ac:dyDescent="0.25">
      <c r="A1530" s="389" t="s">
        <v>2100</v>
      </c>
      <c r="B1530" s="390"/>
      <c r="C1530" s="386"/>
      <c r="D1530" s="390"/>
      <c r="E1530" s="390"/>
      <c r="F1530" s="386">
        <v>100</v>
      </c>
      <c r="G1530" s="391">
        <v>99.329800000000006</v>
      </c>
      <c r="H1530" s="391">
        <v>100</v>
      </c>
      <c r="I1530" s="391">
        <v>100</v>
      </c>
      <c r="J1530" s="391">
        <v>99.392899999999997</v>
      </c>
      <c r="K1530" s="391">
        <v>100</v>
      </c>
      <c r="L1530" s="391">
        <v>100</v>
      </c>
      <c r="M1530" s="391">
        <v>99.6267</v>
      </c>
      <c r="N1530" s="391">
        <v>99.634399999999999</v>
      </c>
      <c r="O1530" s="386">
        <v>98.658199999999994</v>
      </c>
      <c r="P1530" s="386" t="s">
        <v>57</v>
      </c>
      <c r="R1530" s="265"/>
    </row>
    <row r="1531" spans="1:18" ht="15" x14ac:dyDescent="0.25">
      <c r="A1531" s="389" t="s">
        <v>2101</v>
      </c>
      <c r="B1531" s="390"/>
      <c r="C1531" s="386"/>
      <c r="D1531" s="390"/>
      <c r="E1531" s="390"/>
      <c r="F1531" s="386">
        <v>100</v>
      </c>
      <c r="G1531" s="391">
        <v>99.329800000000006</v>
      </c>
      <c r="H1531" s="391">
        <v>100</v>
      </c>
      <c r="I1531" s="391">
        <v>100</v>
      </c>
      <c r="J1531" s="391">
        <v>99.392899999999997</v>
      </c>
      <c r="K1531" s="391">
        <v>100</v>
      </c>
      <c r="L1531" s="391">
        <v>100</v>
      </c>
      <c r="M1531" s="391">
        <v>99.6267</v>
      </c>
      <c r="N1531" s="391">
        <v>99.634399999999999</v>
      </c>
      <c r="O1531" s="386">
        <v>98.658199999999994</v>
      </c>
      <c r="P1531" s="386" t="s">
        <v>57</v>
      </c>
      <c r="R1531" s="265"/>
    </row>
    <row r="1532" spans="1:18" ht="15" x14ac:dyDescent="0.25">
      <c r="A1532" s="389" t="s">
        <v>2102</v>
      </c>
      <c r="B1532" s="390"/>
      <c r="C1532" s="386"/>
      <c r="D1532" s="390"/>
      <c r="E1532" s="390"/>
      <c r="F1532" s="386">
        <v>95.336200000000005</v>
      </c>
      <c r="G1532" s="391">
        <v>92.015000000000001</v>
      </c>
      <c r="H1532" s="391">
        <v>93.9452</v>
      </c>
      <c r="I1532" s="391">
        <v>92.141400000000004</v>
      </c>
      <c r="J1532" s="391">
        <v>91.256100000000004</v>
      </c>
      <c r="K1532" s="391">
        <v>92.447000000000003</v>
      </c>
      <c r="L1532" s="391">
        <v>92.258899999999997</v>
      </c>
      <c r="M1532" s="391">
        <v>91.5685</v>
      </c>
      <c r="N1532" s="391">
        <v>90.1648</v>
      </c>
      <c r="O1532" s="386">
        <v>93.333699999999993</v>
      </c>
      <c r="P1532" s="386" t="s">
        <v>57</v>
      </c>
      <c r="R1532" s="265"/>
    </row>
    <row r="1533" spans="1:18" ht="15" x14ac:dyDescent="0.25">
      <c r="A1533" s="389" t="s">
        <v>2103</v>
      </c>
      <c r="B1533" s="390"/>
      <c r="C1533" s="386"/>
      <c r="D1533" s="390"/>
      <c r="E1533" s="390"/>
      <c r="F1533" s="386">
        <v>96.286699999999996</v>
      </c>
      <c r="G1533" s="391">
        <v>93.258899999999997</v>
      </c>
      <c r="H1533" s="391">
        <v>94.606499999999997</v>
      </c>
      <c r="I1533" s="391">
        <v>93.240099999999998</v>
      </c>
      <c r="J1533" s="391">
        <v>93.120199999999997</v>
      </c>
      <c r="K1533" s="391">
        <v>93.534400000000005</v>
      </c>
      <c r="L1533" s="391">
        <v>93.2273</v>
      </c>
      <c r="M1533" s="391">
        <v>93.0852</v>
      </c>
      <c r="N1533" s="391">
        <v>91.866500000000002</v>
      </c>
      <c r="O1533" s="386">
        <v>94.149699999999996</v>
      </c>
      <c r="P1533" s="386" t="s">
        <v>57</v>
      </c>
      <c r="R1533" s="265"/>
    </row>
    <row r="1534" spans="1:18" ht="15" x14ac:dyDescent="0.25">
      <c r="A1534" s="389" t="s">
        <v>2104</v>
      </c>
      <c r="B1534" s="390"/>
      <c r="C1534" s="386"/>
      <c r="D1534" s="390"/>
      <c r="E1534" s="390"/>
      <c r="F1534" s="386">
        <v>82.882099999999994</v>
      </c>
      <c r="G1534" s="391">
        <v>76.1678</v>
      </c>
      <c r="H1534" s="391">
        <v>85.5578</v>
      </c>
      <c r="I1534" s="391">
        <v>78.004400000000004</v>
      </c>
      <c r="J1534" s="391">
        <v>66.393500000000003</v>
      </c>
      <c r="K1534" s="391">
        <v>77.915099999999995</v>
      </c>
      <c r="L1534" s="391">
        <v>79.099299999999999</v>
      </c>
      <c r="M1534" s="391">
        <v>69.724299999999999</v>
      </c>
      <c r="N1534" s="391">
        <v>65.553200000000004</v>
      </c>
      <c r="O1534" s="386">
        <v>81.194500000000005</v>
      </c>
      <c r="P1534" s="386" t="s">
        <v>57</v>
      </c>
      <c r="R1534" s="265"/>
    </row>
    <row r="1535" spans="1:18" ht="15" x14ac:dyDescent="0.25">
      <c r="A1535" s="389" t="s">
        <v>2105</v>
      </c>
      <c r="B1535" s="390"/>
      <c r="C1535" s="386"/>
      <c r="D1535" s="390"/>
      <c r="E1535" s="390"/>
      <c r="F1535" s="386">
        <v>13.102</v>
      </c>
      <c r="G1535" s="391">
        <v>15.375</v>
      </c>
      <c r="H1535" s="391">
        <v>12.571099999999999</v>
      </c>
      <c r="I1535" s="391">
        <v>17.4742</v>
      </c>
      <c r="J1535" s="391">
        <v>12.5237</v>
      </c>
      <c r="K1535" s="391">
        <v>7.7541000000000002</v>
      </c>
      <c r="L1535" s="391">
        <v>3.3418000000000001</v>
      </c>
      <c r="M1535" s="391">
        <v>10.7745</v>
      </c>
      <c r="N1535" s="391">
        <v>11.8476</v>
      </c>
      <c r="O1535" s="386">
        <v>23.612400000000001</v>
      </c>
      <c r="P1535" s="386" t="s">
        <v>57</v>
      </c>
      <c r="R1535" s="265"/>
    </row>
    <row r="1536" spans="1:18" ht="15" x14ac:dyDescent="0.25">
      <c r="A1536" s="389" t="s">
        <v>2106</v>
      </c>
      <c r="B1536" s="390"/>
      <c r="C1536" s="386"/>
      <c r="D1536" s="390"/>
      <c r="E1536" s="390"/>
      <c r="F1536" s="386">
        <v>11.647500000000001</v>
      </c>
      <c r="G1536" s="391">
        <v>6.7763</v>
      </c>
      <c r="H1536" s="391">
        <v>6.7460000000000004</v>
      </c>
      <c r="I1536" s="391">
        <v>7.109</v>
      </c>
      <c r="J1536" s="391">
        <v>16.035299999999999</v>
      </c>
      <c r="K1536" s="391">
        <v>1.1356999999999999</v>
      </c>
      <c r="L1536" s="391">
        <v>2.5345</v>
      </c>
      <c r="M1536" s="391">
        <v>15.3146</v>
      </c>
      <c r="N1536" s="391">
        <v>12.9207</v>
      </c>
      <c r="O1536" s="386">
        <v>25.118099999999998</v>
      </c>
      <c r="P1536" s="386" t="s">
        <v>57</v>
      </c>
      <c r="R1536" s="265"/>
    </row>
    <row r="1537" spans="1:18" ht="15" x14ac:dyDescent="0.25">
      <c r="A1537" s="389" t="s">
        <v>2107</v>
      </c>
      <c r="B1537" s="390"/>
      <c r="C1537" s="386"/>
      <c r="D1537" s="390"/>
      <c r="E1537" s="390"/>
      <c r="F1537" s="386">
        <v>14.776999999999999</v>
      </c>
      <c r="G1537" s="391">
        <v>25.418600000000001</v>
      </c>
      <c r="H1537" s="391">
        <v>20.359200000000001</v>
      </c>
      <c r="I1537" s="391">
        <v>30.884899999999998</v>
      </c>
      <c r="J1537" s="391">
        <v>7.8528000000000002</v>
      </c>
      <c r="K1537" s="391">
        <v>17.0197</v>
      </c>
      <c r="L1537" s="391">
        <v>4.3262999999999998</v>
      </c>
      <c r="M1537" s="391">
        <v>5.0483000000000002</v>
      </c>
      <c r="N1537" s="391">
        <v>10.42</v>
      </c>
      <c r="O1537" s="386">
        <v>21.7273</v>
      </c>
      <c r="P1537" s="386" t="s">
        <v>57</v>
      </c>
      <c r="R1537" s="265"/>
    </row>
    <row r="1538" spans="1:18" ht="15" x14ac:dyDescent="0.25">
      <c r="A1538" s="389" t="s">
        <v>2108</v>
      </c>
      <c r="B1538" s="390"/>
      <c r="C1538" s="386"/>
      <c r="D1538" s="390"/>
      <c r="E1538" s="390"/>
      <c r="F1538" s="386">
        <v>39.510300000000001</v>
      </c>
      <c r="G1538" s="391">
        <v>28.188199999999998</v>
      </c>
      <c r="H1538" s="391">
        <v>44.1785</v>
      </c>
      <c r="I1538" s="391">
        <v>50.188699999999997</v>
      </c>
      <c r="J1538" s="391">
        <v>39.847499999999997</v>
      </c>
      <c r="K1538" s="391">
        <v>43.783999999999999</v>
      </c>
      <c r="L1538" s="391">
        <v>31.9404</v>
      </c>
      <c r="M1538" s="391">
        <v>30.645399999999999</v>
      </c>
      <c r="N1538" s="391">
        <v>26.229800000000001</v>
      </c>
      <c r="O1538" s="386">
        <v>32.729999999999997</v>
      </c>
      <c r="P1538" s="386" t="s">
        <v>57</v>
      </c>
      <c r="R1538" s="265"/>
    </row>
    <row r="1539" spans="1:18" ht="15" x14ac:dyDescent="0.25">
      <c r="A1539" s="389" t="s">
        <v>2109</v>
      </c>
      <c r="B1539" s="390"/>
      <c r="C1539" s="386"/>
      <c r="D1539" s="390"/>
      <c r="E1539" s="390"/>
      <c r="F1539" s="386">
        <v>6.7172000000000001</v>
      </c>
      <c r="G1539" s="391">
        <v>7.2920999999999996</v>
      </c>
      <c r="H1539" s="391">
        <v>14.108000000000001</v>
      </c>
      <c r="I1539" s="391">
        <v>15.158300000000001</v>
      </c>
      <c r="J1539" s="391">
        <v>11.8522</v>
      </c>
      <c r="K1539" s="391">
        <v>10.7111</v>
      </c>
      <c r="L1539" s="391">
        <v>6.9499000000000004</v>
      </c>
      <c r="M1539" s="391">
        <v>7.6520000000000001</v>
      </c>
      <c r="N1539" s="391">
        <v>5.1776999999999997</v>
      </c>
      <c r="O1539" s="386">
        <v>6.4904999999999999</v>
      </c>
      <c r="P1539" s="386" t="s">
        <v>57</v>
      </c>
      <c r="R1539" s="265"/>
    </row>
    <row r="1540" spans="1:18" ht="15" x14ac:dyDescent="0.25">
      <c r="A1540" s="389" t="s">
        <v>2110</v>
      </c>
      <c r="B1540" s="390"/>
      <c r="C1540" s="386"/>
      <c r="D1540" s="390"/>
      <c r="E1540" s="390"/>
      <c r="F1540" s="386">
        <v>6.7172000000000001</v>
      </c>
      <c r="G1540" s="391">
        <v>7.2920999999999996</v>
      </c>
      <c r="H1540" s="391">
        <v>14.108000000000001</v>
      </c>
      <c r="I1540" s="391">
        <v>15.158300000000001</v>
      </c>
      <c r="J1540" s="391">
        <v>11.8522</v>
      </c>
      <c r="K1540" s="391">
        <v>10.7111</v>
      </c>
      <c r="L1540" s="391">
        <v>6.9499000000000004</v>
      </c>
      <c r="M1540" s="391">
        <v>7.6520000000000001</v>
      </c>
      <c r="N1540" s="391">
        <v>5.1776999999999997</v>
      </c>
      <c r="O1540" s="386">
        <v>6.4904999999999999</v>
      </c>
      <c r="P1540" s="386" t="s">
        <v>57</v>
      </c>
    </row>
    <row r="1541" spans="1:18" ht="15" x14ac:dyDescent="0.25">
      <c r="A1541" s="389" t="s">
        <v>2111</v>
      </c>
      <c r="B1541" s="390"/>
      <c r="C1541" s="386"/>
      <c r="D1541" s="390"/>
      <c r="E1541" s="390"/>
      <c r="F1541" s="386"/>
      <c r="G1541" s="391">
        <v>81.831100000000006</v>
      </c>
      <c r="H1541" s="391">
        <v>90.0929</v>
      </c>
      <c r="I1541" s="391">
        <v>91.180400000000006</v>
      </c>
      <c r="J1541" s="391">
        <v>89.762299999999996</v>
      </c>
      <c r="K1541" s="391">
        <v>80.643199999999993</v>
      </c>
      <c r="L1541" s="391">
        <v>85.434100000000001</v>
      </c>
      <c r="M1541" s="391">
        <v>86.321899999999999</v>
      </c>
      <c r="N1541" s="391">
        <v>72.474500000000006</v>
      </c>
      <c r="O1541" s="386">
        <v>87.734200000000001</v>
      </c>
      <c r="P1541" s="386" t="s">
        <v>57</v>
      </c>
    </row>
    <row r="1542" spans="1:18" ht="15" x14ac:dyDescent="0.25">
      <c r="A1542" s="389" t="s">
        <v>2112</v>
      </c>
      <c r="B1542" s="390"/>
      <c r="C1542" s="386"/>
      <c r="D1542" s="390"/>
      <c r="E1542" s="390"/>
      <c r="F1542" s="386"/>
      <c r="G1542" s="391">
        <v>81.831100000000006</v>
      </c>
      <c r="H1542" s="391">
        <v>90.0929</v>
      </c>
      <c r="I1542" s="391">
        <v>91.180400000000006</v>
      </c>
      <c r="J1542" s="391">
        <v>89.762299999999996</v>
      </c>
      <c r="K1542" s="391">
        <v>80.643199999999993</v>
      </c>
      <c r="L1542" s="391">
        <v>85.434100000000001</v>
      </c>
      <c r="M1542" s="391">
        <v>86.321899999999999</v>
      </c>
      <c r="N1542" s="391">
        <v>72.474500000000006</v>
      </c>
      <c r="O1542" s="386">
        <v>87.734200000000001</v>
      </c>
      <c r="P1542" s="386" t="s">
        <v>57</v>
      </c>
    </row>
    <row r="1543" spans="1:18" ht="15" x14ac:dyDescent="0.25">
      <c r="A1543" s="389" t="s">
        <v>2113</v>
      </c>
      <c r="B1543" s="390"/>
      <c r="C1543" s="386"/>
      <c r="D1543" s="390"/>
      <c r="E1543" s="390"/>
      <c r="F1543" s="386">
        <v>58.706600000000002</v>
      </c>
      <c r="G1543" s="391">
        <v>41.276499999999999</v>
      </c>
      <c r="H1543" s="391">
        <v>61.773200000000003</v>
      </c>
      <c r="I1543" s="391">
        <v>97.649199999999993</v>
      </c>
      <c r="J1543" s="391">
        <v>91.180400000000006</v>
      </c>
      <c r="K1543" s="391">
        <v>100</v>
      </c>
      <c r="L1543" s="391">
        <v>97.347899999999996</v>
      </c>
      <c r="M1543" s="391">
        <v>100</v>
      </c>
      <c r="N1543" s="391">
        <v>92.344300000000004</v>
      </c>
      <c r="O1543" s="386">
        <v>92.480400000000003</v>
      </c>
      <c r="P1543" s="386" t="s">
        <v>57</v>
      </c>
    </row>
    <row r="1544" spans="1:18" ht="15" x14ac:dyDescent="0.25">
      <c r="A1544" s="389" t="s">
        <v>2114</v>
      </c>
      <c r="B1544" s="390"/>
      <c r="C1544" s="386"/>
      <c r="D1544" s="390"/>
      <c r="E1544" s="390"/>
      <c r="F1544" s="386">
        <v>58.706600000000002</v>
      </c>
      <c r="G1544" s="391">
        <v>41.276499999999999</v>
      </c>
      <c r="H1544" s="391">
        <v>61.773200000000003</v>
      </c>
      <c r="I1544" s="391">
        <v>97.649199999999993</v>
      </c>
      <c r="J1544" s="391">
        <v>91.180400000000006</v>
      </c>
      <c r="K1544" s="391">
        <v>100</v>
      </c>
      <c r="L1544" s="391">
        <v>97.347899999999996</v>
      </c>
      <c r="M1544" s="391">
        <v>100</v>
      </c>
      <c r="N1544" s="391">
        <v>92.344300000000004</v>
      </c>
      <c r="O1544" s="386">
        <v>92.480400000000003</v>
      </c>
      <c r="P1544" s="386" t="s">
        <v>57</v>
      </c>
    </row>
    <row r="1545" spans="1:18" ht="15" x14ac:dyDescent="0.25">
      <c r="A1545" s="389" t="s">
        <v>2115</v>
      </c>
      <c r="B1545" s="390"/>
      <c r="C1545" s="386"/>
      <c r="D1545" s="390"/>
      <c r="E1545" s="390"/>
      <c r="F1545" s="386">
        <v>35.716099999999997</v>
      </c>
      <c r="G1545" s="391">
        <v>27.607199999999999</v>
      </c>
      <c r="H1545" s="391">
        <v>43.211599999999997</v>
      </c>
      <c r="I1545" s="391">
        <v>49.636499999999998</v>
      </c>
      <c r="J1545" s="391">
        <v>39.168700000000001</v>
      </c>
      <c r="K1545" s="391">
        <v>43.601300000000002</v>
      </c>
      <c r="L1545" s="391">
        <v>32.042299999999997</v>
      </c>
      <c r="M1545" s="391">
        <v>30.254300000000001</v>
      </c>
      <c r="N1545" s="391">
        <v>26.2773</v>
      </c>
      <c r="O1545" s="386">
        <v>31.883500000000002</v>
      </c>
      <c r="P1545" s="386" t="s">
        <v>57</v>
      </c>
    </row>
    <row r="1546" spans="1:18" ht="15" x14ac:dyDescent="0.25">
      <c r="A1546" s="389" t="s">
        <v>2116</v>
      </c>
      <c r="B1546" s="390"/>
      <c r="C1546" s="386"/>
      <c r="D1546" s="390"/>
      <c r="E1546" s="390"/>
      <c r="F1546" s="386">
        <v>49.857799999999997</v>
      </c>
      <c r="G1546" s="391">
        <v>45.214199999999998</v>
      </c>
      <c r="H1546" s="391">
        <v>73.548000000000002</v>
      </c>
      <c r="I1546" s="391">
        <v>70.254199999999997</v>
      </c>
      <c r="J1546" s="391">
        <v>64.828000000000003</v>
      </c>
      <c r="K1546" s="391">
        <v>50.528199999999998</v>
      </c>
      <c r="L1546" s="391">
        <v>28.438800000000001</v>
      </c>
      <c r="M1546" s="391">
        <v>45.270800000000001</v>
      </c>
      <c r="N1546" s="391">
        <v>24.493400000000001</v>
      </c>
      <c r="O1546" s="386">
        <v>66.621300000000005</v>
      </c>
      <c r="P1546" s="386" t="s">
        <v>57</v>
      </c>
    </row>
    <row r="1547" spans="1:18" ht="15" x14ac:dyDescent="0.25">
      <c r="A1547" s="389" t="s">
        <v>2117</v>
      </c>
      <c r="B1547" s="390"/>
      <c r="C1547" s="386"/>
      <c r="D1547" s="390"/>
      <c r="E1547" s="390"/>
      <c r="F1547" s="386">
        <v>69.224100000000007</v>
      </c>
      <c r="G1547" s="391">
        <v>67.180999999999997</v>
      </c>
      <c r="H1547" s="391">
        <v>69.418999999999997</v>
      </c>
      <c r="I1547" s="391">
        <v>65.747100000000003</v>
      </c>
      <c r="J1547" s="391">
        <v>63.604399999999998</v>
      </c>
      <c r="K1547" s="391">
        <v>59.141100000000002</v>
      </c>
      <c r="L1547" s="391">
        <v>50.0899</v>
      </c>
      <c r="M1547" s="391">
        <v>53.138599999999997</v>
      </c>
      <c r="N1547" s="391">
        <v>39.361499999999999</v>
      </c>
      <c r="O1547" s="386">
        <v>54.494100000000003</v>
      </c>
      <c r="P1547" s="386" t="s">
        <v>57</v>
      </c>
    </row>
    <row r="1548" spans="1:18" ht="15" x14ac:dyDescent="0.25">
      <c r="A1548" s="389" t="s">
        <v>2118</v>
      </c>
      <c r="B1548" s="390"/>
      <c r="C1548" s="386"/>
      <c r="D1548" s="390"/>
      <c r="E1548" s="390"/>
      <c r="F1548" s="386">
        <v>69.040099999999995</v>
      </c>
      <c r="G1548" s="391">
        <v>67.032899999999998</v>
      </c>
      <c r="H1548" s="391">
        <v>69.865600000000001</v>
      </c>
      <c r="I1548" s="391">
        <v>65.814400000000006</v>
      </c>
      <c r="J1548" s="391">
        <v>63.578499999999998</v>
      </c>
      <c r="K1548" s="391">
        <v>60.2821</v>
      </c>
      <c r="L1548" s="391">
        <v>50.106099999999998</v>
      </c>
      <c r="M1548" s="391">
        <v>52.963799999999999</v>
      </c>
      <c r="N1548" s="391">
        <v>39.081800000000001</v>
      </c>
      <c r="O1548" s="386">
        <v>54.094799999999999</v>
      </c>
      <c r="P1548" s="386" t="s">
        <v>57</v>
      </c>
    </row>
    <row r="1549" spans="1:18" ht="15" x14ac:dyDescent="0.25">
      <c r="A1549" s="389" t="s">
        <v>2119</v>
      </c>
      <c r="B1549" s="390"/>
      <c r="C1549" s="386"/>
      <c r="D1549" s="390"/>
      <c r="E1549" s="390"/>
      <c r="F1549" s="386">
        <v>71.515500000000003</v>
      </c>
      <c r="G1549" s="391">
        <v>68.903000000000006</v>
      </c>
      <c r="H1549" s="391">
        <v>64.047799999999995</v>
      </c>
      <c r="I1549" s="391">
        <v>64.906700000000001</v>
      </c>
      <c r="J1549" s="391">
        <v>63.934600000000003</v>
      </c>
      <c r="K1549" s="391">
        <v>44.4375</v>
      </c>
      <c r="L1549" s="391">
        <v>49.889600000000002</v>
      </c>
      <c r="M1549" s="391">
        <v>55.376100000000001</v>
      </c>
      <c r="N1549" s="391">
        <v>42.934199999999997</v>
      </c>
      <c r="O1549" s="386">
        <v>59.8187</v>
      </c>
      <c r="P1549" s="386" t="s">
        <v>57</v>
      </c>
    </row>
    <row r="1550" spans="1:18" ht="15" x14ac:dyDescent="0.25">
      <c r="A1550" s="389" t="s">
        <v>2120</v>
      </c>
      <c r="B1550" s="390"/>
      <c r="C1550" s="386"/>
      <c r="D1550" s="390"/>
      <c r="E1550" s="390"/>
      <c r="F1550" s="386">
        <v>91.4161</v>
      </c>
      <c r="G1550" s="391">
        <v>92.085300000000004</v>
      </c>
      <c r="H1550" s="391">
        <v>89.833299999999994</v>
      </c>
      <c r="I1550" s="391">
        <v>80.579599999999999</v>
      </c>
      <c r="J1550" s="391">
        <v>87.228099999999998</v>
      </c>
      <c r="K1550" s="391">
        <v>82.891800000000003</v>
      </c>
      <c r="L1550" s="391">
        <v>81.11</v>
      </c>
      <c r="M1550" s="391">
        <v>81.959000000000003</v>
      </c>
      <c r="N1550" s="391">
        <v>69.497500000000002</v>
      </c>
      <c r="O1550" s="386">
        <v>83.729100000000003</v>
      </c>
      <c r="P1550" s="386" t="s">
        <v>57</v>
      </c>
    </row>
    <row r="1551" spans="1:18" ht="15" x14ac:dyDescent="0.25">
      <c r="A1551" s="389" t="s">
        <v>2121</v>
      </c>
      <c r="B1551" s="390"/>
      <c r="C1551" s="386"/>
      <c r="D1551" s="390"/>
      <c r="E1551" s="390"/>
      <c r="F1551" s="386">
        <v>91.412999999999997</v>
      </c>
      <c r="G1551" s="391">
        <v>92.118499999999997</v>
      </c>
      <c r="H1551" s="391">
        <v>89.902699999999996</v>
      </c>
      <c r="I1551" s="391">
        <v>80.634</v>
      </c>
      <c r="J1551" s="391">
        <v>87.272000000000006</v>
      </c>
      <c r="K1551" s="391">
        <v>83.018299999999996</v>
      </c>
      <c r="L1551" s="391">
        <v>81.177599999999998</v>
      </c>
      <c r="M1551" s="391">
        <v>81.974900000000005</v>
      </c>
      <c r="N1551" s="391">
        <v>69.517899999999997</v>
      </c>
      <c r="O1551" s="386">
        <v>83.779200000000003</v>
      </c>
      <c r="P1551" s="386" t="s">
        <v>57</v>
      </c>
    </row>
    <row r="1552" spans="1:18" ht="15" x14ac:dyDescent="0.25">
      <c r="A1552" s="389" t="s">
        <v>2122</v>
      </c>
      <c r="B1552" s="390"/>
      <c r="C1552" s="386"/>
      <c r="D1552" s="390"/>
      <c r="E1552" s="390"/>
      <c r="F1552" s="386">
        <v>91.760400000000004</v>
      </c>
      <c r="G1552" s="391">
        <v>88.440700000000007</v>
      </c>
      <c r="H1552" s="391">
        <v>82.391300000000001</v>
      </c>
      <c r="I1552" s="391">
        <v>74.470699999999994</v>
      </c>
      <c r="J1552" s="391">
        <v>82.178700000000006</v>
      </c>
      <c r="K1552" s="391">
        <v>68.379800000000003</v>
      </c>
      <c r="L1552" s="391">
        <v>73.746499999999997</v>
      </c>
      <c r="M1552" s="391">
        <v>80.132199999999997</v>
      </c>
      <c r="N1552" s="391">
        <v>67.178200000000004</v>
      </c>
      <c r="O1552" s="386">
        <v>77.670299999999997</v>
      </c>
      <c r="P1552" s="386" t="s">
        <v>57</v>
      </c>
    </row>
    <row r="1553" spans="1:16" ht="15" x14ac:dyDescent="0.25">
      <c r="A1553" s="389" t="s">
        <v>2123</v>
      </c>
      <c r="B1553" s="390"/>
      <c r="C1553" s="386"/>
      <c r="D1553" s="390"/>
      <c r="E1553" s="390"/>
      <c r="F1553" s="386">
        <v>99.348699999999994</v>
      </c>
      <c r="G1553" s="391">
        <v>99.878399999999999</v>
      </c>
      <c r="H1553" s="391">
        <v>98.527900000000002</v>
      </c>
      <c r="I1553" s="391">
        <v>99.593299999999999</v>
      </c>
      <c r="J1553" s="391">
        <v>99.837100000000007</v>
      </c>
      <c r="K1553" s="391">
        <v>96.177599999999998</v>
      </c>
      <c r="L1553" s="391">
        <v>96.041399999999996</v>
      </c>
      <c r="M1553" s="391">
        <v>98.505099999999999</v>
      </c>
      <c r="N1553" s="391">
        <v>94.993499999999997</v>
      </c>
      <c r="O1553" s="386">
        <v>97.008700000000005</v>
      </c>
      <c r="P1553" s="386" t="s">
        <v>57</v>
      </c>
    </row>
    <row r="1554" spans="1:16" ht="15" x14ac:dyDescent="0.25">
      <c r="A1554" s="389" t="s">
        <v>2124</v>
      </c>
      <c r="B1554" s="390"/>
      <c r="C1554" s="386"/>
      <c r="D1554" s="390"/>
      <c r="E1554" s="390"/>
      <c r="F1554" s="386">
        <v>99.348699999999994</v>
      </c>
      <c r="G1554" s="391">
        <v>99.878399999999999</v>
      </c>
      <c r="H1554" s="391">
        <v>98.527900000000002</v>
      </c>
      <c r="I1554" s="391">
        <v>99.593299999999999</v>
      </c>
      <c r="J1554" s="391">
        <v>99.837100000000007</v>
      </c>
      <c r="K1554" s="391">
        <v>96.177599999999998</v>
      </c>
      <c r="L1554" s="391">
        <v>96.041399999999996</v>
      </c>
      <c r="M1554" s="391">
        <v>98.505099999999999</v>
      </c>
      <c r="N1554" s="391">
        <v>94.993499999999997</v>
      </c>
      <c r="O1554" s="386">
        <v>97.008700000000005</v>
      </c>
      <c r="P1554" s="386" t="s">
        <v>57</v>
      </c>
    </row>
    <row r="1555" spans="1:16" ht="15" x14ac:dyDescent="0.25">
      <c r="A1555" s="389" t="s">
        <v>2125</v>
      </c>
      <c r="B1555" s="390"/>
      <c r="C1555" s="386"/>
      <c r="D1555" s="390"/>
      <c r="E1555" s="390"/>
      <c r="F1555" s="386">
        <v>89.228399999999993</v>
      </c>
      <c r="G1555" s="391">
        <v>85.600800000000007</v>
      </c>
      <c r="H1555" s="391">
        <v>84.811199999999999</v>
      </c>
      <c r="I1555" s="391">
        <v>77.384900000000002</v>
      </c>
      <c r="J1555" s="391">
        <v>82.247600000000006</v>
      </c>
      <c r="K1555" s="391">
        <v>78.463099999999997</v>
      </c>
      <c r="L1555" s="391">
        <v>75.733599999999996</v>
      </c>
      <c r="M1555" s="391">
        <v>76.474699999999999</v>
      </c>
      <c r="N1555" s="391">
        <v>64.659000000000006</v>
      </c>
      <c r="O1555" s="386">
        <v>78.255200000000002</v>
      </c>
      <c r="P1555" s="386" t="s">
        <v>57</v>
      </c>
    </row>
    <row r="1556" spans="1:16" ht="15" x14ac:dyDescent="0.25">
      <c r="A1556" s="389" t="s">
        <v>2126</v>
      </c>
      <c r="B1556" s="390"/>
      <c r="C1556" s="386"/>
      <c r="D1556" s="390"/>
      <c r="E1556" s="390"/>
      <c r="F1556" s="386">
        <v>89.391599999999997</v>
      </c>
      <c r="G1556" s="391">
        <v>85.730199999999996</v>
      </c>
      <c r="H1556" s="391">
        <v>84.938900000000004</v>
      </c>
      <c r="I1556" s="391">
        <v>77.450199999999995</v>
      </c>
      <c r="J1556" s="391">
        <v>82.352099999999993</v>
      </c>
      <c r="K1556" s="391">
        <v>78.708699999999993</v>
      </c>
      <c r="L1556" s="391">
        <v>75.9405</v>
      </c>
      <c r="M1556" s="391">
        <v>76.578299999999999</v>
      </c>
      <c r="N1556" s="391">
        <v>64.767399999999995</v>
      </c>
      <c r="O1556" s="386">
        <v>78.337699999999998</v>
      </c>
      <c r="P1556" s="386" t="s">
        <v>57</v>
      </c>
    </row>
    <row r="1557" spans="1:16" ht="15" x14ac:dyDescent="0.25">
      <c r="A1557" s="389" t="s">
        <v>2127</v>
      </c>
      <c r="B1557" s="390"/>
      <c r="C1557" s="386"/>
      <c r="D1557" s="390"/>
      <c r="E1557" s="390"/>
      <c r="F1557" s="386">
        <v>79.867699999999999</v>
      </c>
      <c r="G1557" s="391">
        <v>77.633200000000002</v>
      </c>
      <c r="H1557" s="391">
        <v>76.869200000000006</v>
      </c>
      <c r="I1557" s="391">
        <v>73.175299999999993</v>
      </c>
      <c r="J1557" s="391">
        <v>75.340599999999995</v>
      </c>
      <c r="K1557" s="391">
        <v>62.231200000000001</v>
      </c>
      <c r="L1557" s="391">
        <v>62.74</v>
      </c>
      <c r="M1557" s="391">
        <v>69.622900000000001</v>
      </c>
      <c r="N1557" s="391">
        <v>57.477200000000003</v>
      </c>
      <c r="O1557" s="386">
        <v>72.505200000000002</v>
      </c>
      <c r="P1557" s="386" t="s">
        <v>57</v>
      </c>
    </row>
    <row r="1558" spans="1:16" ht="15" x14ac:dyDescent="0.25">
      <c r="A1558" s="389" t="s">
        <v>2128</v>
      </c>
      <c r="B1558" s="390"/>
      <c r="C1558" s="386"/>
      <c r="D1558" s="390"/>
      <c r="E1558" s="390"/>
      <c r="F1558" s="386">
        <v>48.713799999999999</v>
      </c>
      <c r="G1558" s="391">
        <v>43.401800000000001</v>
      </c>
      <c r="H1558" s="391">
        <v>53.875100000000003</v>
      </c>
      <c r="I1558" s="391">
        <v>48.536000000000001</v>
      </c>
      <c r="J1558" s="391">
        <v>37.492899999999999</v>
      </c>
      <c r="K1558" s="391">
        <v>55.0655</v>
      </c>
      <c r="L1558" s="391">
        <v>48.215400000000002</v>
      </c>
      <c r="M1558" s="391">
        <v>56.372700000000002</v>
      </c>
      <c r="N1558" s="391">
        <v>47.472499999999997</v>
      </c>
      <c r="O1558" s="386">
        <v>47.5137</v>
      </c>
      <c r="P1558" s="386" t="s">
        <v>57</v>
      </c>
    </row>
    <row r="1559" spans="1:16" ht="15" x14ac:dyDescent="0.25">
      <c r="A1559" s="389" t="s">
        <v>2129</v>
      </c>
      <c r="B1559" s="390"/>
      <c r="C1559" s="386"/>
      <c r="D1559" s="390"/>
      <c r="E1559" s="390"/>
      <c r="F1559" s="386">
        <v>48.713799999999999</v>
      </c>
      <c r="G1559" s="391">
        <v>43.401800000000001</v>
      </c>
      <c r="H1559" s="391">
        <v>53.875100000000003</v>
      </c>
      <c r="I1559" s="391">
        <v>48.536000000000001</v>
      </c>
      <c r="J1559" s="391">
        <v>37.492899999999999</v>
      </c>
      <c r="K1559" s="391">
        <v>55.0655</v>
      </c>
      <c r="L1559" s="391">
        <v>48.215400000000002</v>
      </c>
      <c r="M1559" s="391">
        <v>56.372700000000002</v>
      </c>
      <c r="N1559" s="391">
        <v>47.472499999999997</v>
      </c>
      <c r="O1559" s="386">
        <v>47.5137</v>
      </c>
      <c r="P1559" s="386" t="s">
        <v>57</v>
      </c>
    </row>
    <row r="1560" spans="1:16" ht="15" x14ac:dyDescent="0.25">
      <c r="A1560" s="389" t="s">
        <v>2130</v>
      </c>
      <c r="B1560" s="390"/>
      <c r="C1560" s="386"/>
      <c r="D1560" s="390"/>
      <c r="E1560" s="390"/>
      <c r="F1560" s="386">
        <v>57.597499999999997</v>
      </c>
      <c r="G1560" s="391">
        <v>68.218199999999996</v>
      </c>
      <c r="H1560" s="391">
        <v>71.536500000000004</v>
      </c>
      <c r="I1560" s="391">
        <v>54.8675</v>
      </c>
      <c r="J1560" s="391">
        <v>64.582099999999997</v>
      </c>
      <c r="K1560" s="391">
        <v>55.842599999999997</v>
      </c>
      <c r="L1560" s="391">
        <v>51.753799999999998</v>
      </c>
      <c r="M1560" s="391">
        <v>63.491500000000002</v>
      </c>
      <c r="N1560" s="391">
        <v>54.008400000000002</v>
      </c>
      <c r="O1560" s="386">
        <v>63.453400000000002</v>
      </c>
      <c r="P1560" s="386" t="s">
        <v>57</v>
      </c>
    </row>
    <row r="1561" spans="1:16" ht="15" x14ac:dyDescent="0.25">
      <c r="A1561" s="389" t="s">
        <v>2131</v>
      </c>
      <c r="B1561" s="390"/>
      <c r="C1561" s="386"/>
      <c r="D1561" s="390"/>
      <c r="E1561" s="390"/>
      <c r="F1561" s="386">
        <v>32.409599999999998</v>
      </c>
      <c r="G1561" s="391">
        <v>40.204500000000003</v>
      </c>
      <c r="H1561" s="391">
        <v>47.044699999999999</v>
      </c>
      <c r="I1561" s="391">
        <v>17.292000000000002</v>
      </c>
      <c r="J1561" s="391">
        <v>25.075600000000001</v>
      </c>
      <c r="K1561" s="391">
        <v>19.894100000000002</v>
      </c>
      <c r="L1561" s="391">
        <v>22.9575</v>
      </c>
      <c r="M1561" s="391">
        <v>32.499600000000001</v>
      </c>
      <c r="N1561" s="391">
        <v>24.685300000000002</v>
      </c>
      <c r="O1561" s="386">
        <v>33.654800000000002</v>
      </c>
      <c r="P1561" s="386" t="s">
        <v>57</v>
      </c>
    </row>
    <row r="1562" spans="1:16" ht="15" x14ac:dyDescent="0.25">
      <c r="A1562" s="389" t="s">
        <v>2132</v>
      </c>
      <c r="B1562" s="390"/>
      <c r="C1562" s="386"/>
      <c r="D1562" s="390"/>
      <c r="E1562" s="390"/>
      <c r="F1562" s="386">
        <v>32.409599999999998</v>
      </c>
      <c r="G1562" s="391">
        <v>40.204500000000003</v>
      </c>
      <c r="H1562" s="391">
        <v>47.044699999999999</v>
      </c>
      <c r="I1562" s="391">
        <v>17.292000000000002</v>
      </c>
      <c r="J1562" s="391">
        <v>25.075600000000001</v>
      </c>
      <c r="K1562" s="391">
        <v>19.894100000000002</v>
      </c>
      <c r="L1562" s="391">
        <v>22.9575</v>
      </c>
      <c r="M1562" s="391">
        <v>32.499600000000001</v>
      </c>
      <c r="N1562" s="391">
        <v>24.685300000000002</v>
      </c>
      <c r="O1562" s="386">
        <v>33.654800000000002</v>
      </c>
      <c r="P1562" s="386" t="s">
        <v>57</v>
      </c>
    </row>
    <row r="1563" spans="1:16" ht="15" x14ac:dyDescent="0.25">
      <c r="A1563" s="389" t="s">
        <v>2133</v>
      </c>
      <c r="B1563" s="390"/>
      <c r="C1563" s="386"/>
      <c r="D1563" s="390"/>
      <c r="E1563" s="390"/>
      <c r="F1563" s="386">
        <v>100</v>
      </c>
      <c r="G1563" s="391">
        <v>97.397999999999996</v>
      </c>
      <c r="H1563" s="391">
        <v>99.491600000000005</v>
      </c>
      <c r="I1563" s="391">
        <v>95.105699999999999</v>
      </c>
      <c r="J1563" s="391">
        <v>95.596500000000006</v>
      </c>
      <c r="K1563" s="391">
        <v>94.241600000000005</v>
      </c>
      <c r="L1563" s="391">
        <v>89.846000000000004</v>
      </c>
      <c r="M1563" s="391">
        <v>97.09</v>
      </c>
      <c r="N1563" s="391">
        <v>94.647599999999997</v>
      </c>
      <c r="O1563" s="386">
        <v>96.128</v>
      </c>
      <c r="P1563" s="386" t="s">
        <v>57</v>
      </c>
    </row>
    <row r="1564" spans="1:16" ht="15" x14ac:dyDescent="0.25">
      <c r="A1564" s="389" t="s">
        <v>2134</v>
      </c>
      <c r="B1564" s="390"/>
      <c r="C1564" s="386"/>
      <c r="D1564" s="390"/>
      <c r="E1564" s="390"/>
      <c r="F1564" s="386">
        <v>100</v>
      </c>
      <c r="G1564" s="391">
        <v>97.397999999999996</v>
      </c>
      <c r="H1564" s="391">
        <v>99.491600000000005</v>
      </c>
      <c r="I1564" s="391">
        <v>95.105699999999999</v>
      </c>
      <c r="J1564" s="391">
        <v>95.596500000000006</v>
      </c>
      <c r="K1564" s="391">
        <v>94.241600000000005</v>
      </c>
      <c r="L1564" s="391">
        <v>89.846000000000004</v>
      </c>
      <c r="M1564" s="391">
        <v>97.09</v>
      </c>
      <c r="N1564" s="391">
        <v>94.647599999999997</v>
      </c>
      <c r="O1564" s="386">
        <v>96.128</v>
      </c>
      <c r="P1564" s="386" t="s">
        <v>57</v>
      </c>
    </row>
    <row r="1565" spans="1:16" ht="15" x14ac:dyDescent="0.25">
      <c r="A1565" s="389" t="s">
        <v>2135</v>
      </c>
      <c r="B1565" s="390"/>
      <c r="C1565" s="386"/>
      <c r="D1565" s="390"/>
      <c r="E1565" s="390"/>
      <c r="F1565" s="386">
        <v>86.597399999999993</v>
      </c>
      <c r="G1565" s="391">
        <v>87.633099999999999</v>
      </c>
      <c r="H1565" s="391">
        <v>93.937799999999996</v>
      </c>
      <c r="I1565" s="391">
        <v>76.471400000000003</v>
      </c>
      <c r="J1565" s="391">
        <v>86.498500000000007</v>
      </c>
      <c r="K1565" s="391">
        <v>80.170500000000004</v>
      </c>
      <c r="L1565" s="391">
        <v>79.108699999999999</v>
      </c>
      <c r="M1565" s="391">
        <v>92.265900000000002</v>
      </c>
      <c r="N1565" s="391">
        <v>88.976500000000001</v>
      </c>
      <c r="O1565" s="386">
        <v>89.501400000000004</v>
      </c>
      <c r="P1565" s="386" t="s">
        <v>57</v>
      </c>
    </row>
    <row r="1566" spans="1:16" ht="15" x14ac:dyDescent="0.25">
      <c r="A1566" s="389" t="s">
        <v>2136</v>
      </c>
      <c r="B1566" s="390"/>
      <c r="C1566" s="386"/>
      <c r="D1566" s="390"/>
      <c r="E1566" s="390"/>
      <c r="F1566" s="386">
        <v>86.597399999999993</v>
      </c>
      <c r="G1566" s="391">
        <v>87.633099999999999</v>
      </c>
      <c r="H1566" s="391">
        <v>93.937799999999996</v>
      </c>
      <c r="I1566" s="391">
        <v>76.471400000000003</v>
      </c>
      <c r="J1566" s="391">
        <v>86.498500000000007</v>
      </c>
      <c r="K1566" s="391">
        <v>80.170500000000004</v>
      </c>
      <c r="L1566" s="391">
        <v>79.108699999999999</v>
      </c>
      <c r="M1566" s="391">
        <v>92.265900000000002</v>
      </c>
      <c r="N1566" s="391">
        <v>88.976500000000001</v>
      </c>
      <c r="O1566" s="386">
        <v>89.501400000000004</v>
      </c>
      <c r="P1566" s="386" t="s">
        <v>57</v>
      </c>
    </row>
    <row r="1567" spans="1:16" ht="15" x14ac:dyDescent="0.25">
      <c r="A1567" s="389" t="s">
        <v>2137</v>
      </c>
      <c r="B1567" s="390"/>
      <c r="C1567" s="386"/>
      <c r="D1567" s="390"/>
      <c r="E1567" s="390"/>
      <c r="F1567" s="386">
        <v>57.586100000000002</v>
      </c>
      <c r="G1567" s="391">
        <v>68.194800000000001</v>
      </c>
      <c r="H1567" s="391">
        <v>71.486199999999997</v>
      </c>
      <c r="I1567" s="391">
        <v>54.869399999999999</v>
      </c>
      <c r="J1567" s="391">
        <v>64.611599999999996</v>
      </c>
      <c r="K1567" s="391">
        <v>55.858699999999999</v>
      </c>
      <c r="L1567" s="391">
        <v>51.834800000000001</v>
      </c>
      <c r="M1567" s="391">
        <v>63.535800000000002</v>
      </c>
      <c r="N1567" s="391">
        <v>54.024099999999997</v>
      </c>
      <c r="O1567" s="386">
        <v>63.457299999999996</v>
      </c>
      <c r="P1567" s="386" t="s">
        <v>57</v>
      </c>
    </row>
    <row r="1568" spans="1:16" ht="15" x14ac:dyDescent="0.25">
      <c r="A1568" s="389" t="s">
        <v>2138</v>
      </c>
      <c r="B1568" s="390"/>
      <c r="C1568" s="386"/>
      <c r="D1568" s="390"/>
      <c r="E1568" s="390"/>
      <c r="F1568" s="386">
        <v>58.360900000000001</v>
      </c>
      <c r="G1568" s="391">
        <v>71.725800000000007</v>
      </c>
      <c r="H1568" s="391">
        <v>79.846400000000003</v>
      </c>
      <c r="I1568" s="391">
        <v>54.401000000000003</v>
      </c>
      <c r="J1568" s="391">
        <v>57.053800000000003</v>
      </c>
      <c r="K1568" s="391">
        <v>51.788499999999999</v>
      </c>
      <c r="L1568" s="391">
        <v>30.743200000000002</v>
      </c>
      <c r="M1568" s="391">
        <v>51.992199999999997</v>
      </c>
      <c r="N1568" s="391">
        <v>50.091900000000003</v>
      </c>
      <c r="O1568" s="386">
        <v>62.4739</v>
      </c>
      <c r="P1568" s="386" t="s">
        <v>57</v>
      </c>
    </row>
    <row r="1569" spans="1:16" ht="15" x14ac:dyDescent="0.25">
      <c r="A1569" s="389" t="s">
        <v>2139</v>
      </c>
      <c r="B1569" s="390"/>
      <c r="C1569" s="386"/>
      <c r="D1569" s="390"/>
      <c r="E1569" s="390"/>
      <c r="F1569" s="386">
        <v>93.064499999999995</v>
      </c>
      <c r="G1569" s="391">
        <v>92.929500000000004</v>
      </c>
      <c r="H1569" s="391">
        <v>97.957599999999999</v>
      </c>
      <c r="I1569" s="391">
        <v>86.850899999999996</v>
      </c>
      <c r="J1569" s="391">
        <v>93.888000000000005</v>
      </c>
      <c r="K1569" s="391">
        <v>90.263000000000005</v>
      </c>
      <c r="L1569" s="391">
        <v>79.922600000000003</v>
      </c>
      <c r="M1569" s="391">
        <v>91.956299999999999</v>
      </c>
      <c r="N1569" s="391">
        <v>89.488299999999995</v>
      </c>
      <c r="O1569" s="386">
        <v>90.205500000000001</v>
      </c>
      <c r="P1569" s="386" t="s">
        <v>57</v>
      </c>
    </row>
    <row r="1570" spans="1:16" ht="15" x14ac:dyDescent="0.25">
      <c r="A1570" s="389" t="s">
        <v>2140</v>
      </c>
      <c r="B1570" s="390"/>
      <c r="C1570" s="386"/>
      <c r="D1570" s="390"/>
      <c r="E1570" s="390"/>
      <c r="F1570" s="386">
        <v>93.168199999999999</v>
      </c>
      <c r="G1570" s="391">
        <v>92.999300000000005</v>
      </c>
      <c r="H1570" s="391">
        <v>97.942899999999995</v>
      </c>
      <c r="I1570" s="391">
        <v>86.859899999999996</v>
      </c>
      <c r="J1570" s="391">
        <v>93.916700000000006</v>
      </c>
      <c r="K1570" s="391">
        <v>90.170900000000003</v>
      </c>
      <c r="L1570" s="391">
        <v>80.024100000000004</v>
      </c>
      <c r="M1570" s="391">
        <v>91.953000000000003</v>
      </c>
      <c r="N1570" s="391">
        <v>89.512100000000004</v>
      </c>
      <c r="O1570" s="386">
        <v>90.111699999999999</v>
      </c>
      <c r="P1570" s="386" t="s">
        <v>57</v>
      </c>
    </row>
    <row r="1571" spans="1:16" ht="15" x14ac:dyDescent="0.25">
      <c r="A1571" s="389" t="s">
        <v>2141</v>
      </c>
      <c r="B1571" s="390"/>
      <c r="C1571" s="386"/>
      <c r="D1571" s="390"/>
      <c r="E1571" s="390"/>
      <c r="F1571" s="386">
        <v>83.134699999999995</v>
      </c>
      <c r="G1571" s="391">
        <v>88.653300000000002</v>
      </c>
      <c r="H1571" s="391">
        <v>98.873400000000004</v>
      </c>
      <c r="I1571" s="391">
        <v>86.319199999999995</v>
      </c>
      <c r="J1571" s="391">
        <v>92.154200000000003</v>
      </c>
      <c r="K1571" s="391">
        <v>95.958600000000004</v>
      </c>
      <c r="L1571" s="391">
        <v>73.672600000000003</v>
      </c>
      <c r="M1571" s="391">
        <v>92.154600000000002</v>
      </c>
      <c r="N1571" s="391">
        <v>88.039100000000005</v>
      </c>
      <c r="O1571" s="386">
        <v>95.798000000000002</v>
      </c>
      <c r="P1571" s="386" t="s">
        <v>57</v>
      </c>
    </row>
    <row r="1572" spans="1:16" ht="15" x14ac:dyDescent="0.25">
      <c r="A1572" s="389" t="s">
        <v>2142</v>
      </c>
      <c r="B1572" s="390"/>
      <c r="C1572" s="386"/>
      <c r="D1572" s="390"/>
      <c r="E1572" s="390"/>
      <c r="F1572" s="386">
        <v>98.649799999999999</v>
      </c>
      <c r="G1572" s="391">
        <v>98.851500000000001</v>
      </c>
      <c r="H1572" s="391">
        <v>99.3887</v>
      </c>
      <c r="I1572" s="391">
        <v>96.453199999999995</v>
      </c>
      <c r="J1572" s="391">
        <v>98.172600000000003</v>
      </c>
      <c r="K1572" s="391">
        <v>96.867599999999996</v>
      </c>
      <c r="L1572" s="391">
        <v>94.418400000000005</v>
      </c>
      <c r="M1572" s="391">
        <v>97.985900000000001</v>
      </c>
      <c r="N1572" s="391">
        <v>96.915899999999993</v>
      </c>
      <c r="O1572" s="386">
        <v>97.163200000000003</v>
      </c>
      <c r="P1572" s="386" t="s">
        <v>57</v>
      </c>
    </row>
    <row r="1573" spans="1:16" ht="15" x14ac:dyDescent="0.25">
      <c r="A1573" s="389" t="s">
        <v>2143</v>
      </c>
      <c r="B1573" s="390"/>
      <c r="C1573" s="386"/>
      <c r="D1573" s="390"/>
      <c r="E1573" s="390"/>
      <c r="F1573" s="386">
        <v>98.650700000000001</v>
      </c>
      <c r="G1573" s="391">
        <v>98.847800000000007</v>
      </c>
      <c r="H1573" s="391">
        <v>99.386300000000006</v>
      </c>
      <c r="I1573" s="391">
        <v>96.439599999999999</v>
      </c>
      <c r="J1573" s="391">
        <v>98.166399999999996</v>
      </c>
      <c r="K1573" s="391">
        <v>96.870199999999997</v>
      </c>
      <c r="L1573" s="391">
        <v>94.436599999999999</v>
      </c>
      <c r="M1573" s="391">
        <v>97.983800000000002</v>
      </c>
      <c r="N1573" s="391">
        <v>96.910700000000006</v>
      </c>
      <c r="O1573" s="386">
        <v>97.156700000000001</v>
      </c>
      <c r="P1573" s="386" t="s">
        <v>57</v>
      </c>
    </row>
    <row r="1574" spans="1:16" ht="15" x14ac:dyDescent="0.25">
      <c r="A1574" s="389" t="s">
        <v>2144</v>
      </c>
      <c r="B1574" s="390"/>
      <c r="C1574" s="386"/>
      <c r="D1574" s="390"/>
      <c r="E1574" s="390"/>
      <c r="F1574" s="386">
        <v>98.314599999999999</v>
      </c>
      <c r="G1574" s="391">
        <v>99.778700000000001</v>
      </c>
      <c r="H1574" s="391">
        <v>100</v>
      </c>
      <c r="I1574" s="391">
        <v>100</v>
      </c>
      <c r="J1574" s="391">
        <v>99.773700000000005</v>
      </c>
      <c r="K1574" s="391">
        <v>96.178200000000004</v>
      </c>
      <c r="L1574" s="391">
        <v>89.668000000000006</v>
      </c>
      <c r="M1574" s="391">
        <v>98.531300000000002</v>
      </c>
      <c r="N1574" s="391">
        <v>98.248999999999995</v>
      </c>
      <c r="O1574" s="386">
        <v>98.816400000000002</v>
      </c>
      <c r="P1574" s="386" t="s">
        <v>57</v>
      </c>
    </row>
    <row r="1575" spans="1:16" ht="15" x14ac:dyDescent="0.25">
      <c r="A1575" s="389" t="s">
        <v>2145</v>
      </c>
      <c r="B1575" s="390"/>
      <c r="C1575" s="386"/>
      <c r="D1575" s="390"/>
      <c r="E1575" s="390"/>
      <c r="F1575" s="386">
        <v>86.773600000000002</v>
      </c>
      <c r="G1575" s="391">
        <v>80.617000000000004</v>
      </c>
      <c r="H1575" s="391">
        <v>83.884399999999999</v>
      </c>
      <c r="I1575" s="391">
        <v>77.078199999999995</v>
      </c>
      <c r="J1575" s="391">
        <v>82.264799999999994</v>
      </c>
      <c r="K1575" s="391">
        <v>77.8309</v>
      </c>
      <c r="L1575" s="391">
        <v>74.578299999999999</v>
      </c>
      <c r="M1575" s="391">
        <v>82.215599999999995</v>
      </c>
      <c r="N1575" s="391">
        <v>77.530799999999999</v>
      </c>
      <c r="O1575" s="386">
        <v>81.639300000000006</v>
      </c>
      <c r="P1575" s="386" t="s">
        <v>57</v>
      </c>
    </row>
    <row r="1576" spans="1:16" ht="15" x14ac:dyDescent="0.25">
      <c r="A1576" s="389" t="s">
        <v>2146</v>
      </c>
      <c r="B1576" s="390"/>
      <c r="C1576" s="386"/>
      <c r="D1576" s="390"/>
      <c r="E1576" s="390"/>
      <c r="F1576" s="386">
        <v>86.799800000000005</v>
      </c>
      <c r="G1576" s="391">
        <v>80.59</v>
      </c>
      <c r="H1576" s="391">
        <v>83.851799999999997</v>
      </c>
      <c r="I1576" s="391">
        <v>77.065399999999997</v>
      </c>
      <c r="J1576" s="391">
        <v>82.263999999999996</v>
      </c>
      <c r="K1576" s="391">
        <v>77.826499999999996</v>
      </c>
      <c r="L1576" s="391">
        <v>74.615700000000004</v>
      </c>
      <c r="M1576" s="391">
        <v>82.223699999999994</v>
      </c>
      <c r="N1576" s="391">
        <v>77.527799999999999</v>
      </c>
      <c r="O1576" s="386">
        <v>81.627200000000002</v>
      </c>
      <c r="P1576" s="386" t="s">
        <v>57</v>
      </c>
    </row>
    <row r="1577" spans="1:16" ht="15" x14ac:dyDescent="0.25">
      <c r="A1577" s="389" t="s">
        <v>2147</v>
      </c>
      <c r="B1577" s="390"/>
      <c r="C1577" s="386"/>
      <c r="D1577" s="390"/>
      <c r="E1577" s="390"/>
      <c r="F1577" s="386">
        <v>80.473200000000006</v>
      </c>
      <c r="G1577" s="391">
        <v>87.155000000000001</v>
      </c>
      <c r="H1577" s="391">
        <v>91.743499999999997</v>
      </c>
      <c r="I1577" s="391">
        <v>80.246399999999994</v>
      </c>
      <c r="J1577" s="391">
        <v>82.472999999999999</v>
      </c>
      <c r="K1577" s="391">
        <v>78.940100000000001</v>
      </c>
      <c r="L1577" s="391">
        <v>65.036799999999999</v>
      </c>
      <c r="M1577" s="391">
        <v>80.171499999999995</v>
      </c>
      <c r="N1577" s="391">
        <v>78.274799999999999</v>
      </c>
      <c r="O1577" s="386">
        <v>84.626099999999994</v>
      </c>
      <c r="P1577" s="386" t="s">
        <v>57</v>
      </c>
    </row>
    <row r="1578" spans="1:16" ht="15" x14ac:dyDescent="0.25">
      <c r="A1578" s="389" t="s">
        <v>2148</v>
      </c>
      <c r="B1578" s="390"/>
      <c r="C1578" s="386"/>
      <c r="D1578" s="390"/>
      <c r="E1578" s="390"/>
      <c r="F1578" s="386">
        <v>26.680900000000001</v>
      </c>
      <c r="G1578" s="391">
        <v>15.343400000000001</v>
      </c>
      <c r="H1578" s="391">
        <v>54.229500000000002</v>
      </c>
      <c r="I1578" s="391">
        <v>19.671800000000001</v>
      </c>
      <c r="J1578" s="391">
        <v>14.444800000000001</v>
      </c>
      <c r="K1578" s="391">
        <v>23.039200000000001</v>
      </c>
      <c r="L1578" s="391">
        <v>10.293100000000001</v>
      </c>
      <c r="M1578" s="391">
        <v>26.811</v>
      </c>
      <c r="N1578" s="391">
        <v>7.7051999999999996</v>
      </c>
      <c r="O1578" s="386">
        <v>17.563199999999998</v>
      </c>
      <c r="P1578" s="386" t="s">
        <v>57</v>
      </c>
    </row>
    <row r="1579" spans="1:16" ht="15" x14ac:dyDescent="0.25">
      <c r="A1579" s="389" t="s">
        <v>2149</v>
      </c>
      <c r="B1579" s="390"/>
      <c r="C1579" s="386"/>
      <c r="D1579" s="390"/>
      <c r="E1579" s="390"/>
      <c r="F1579" s="386">
        <v>42.265599999999999</v>
      </c>
      <c r="G1579" s="391">
        <v>29.998100000000001</v>
      </c>
      <c r="H1579" s="391">
        <v>40.267200000000003</v>
      </c>
      <c r="I1579" s="391">
        <v>22.619199999999999</v>
      </c>
      <c r="J1579" s="391">
        <v>36.239600000000003</v>
      </c>
      <c r="K1579" s="391">
        <v>45.373600000000003</v>
      </c>
      <c r="L1579" s="391">
        <v>26.3644</v>
      </c>
      <c r="M1579" s="391">
        <v>37.040100000000002</v>
      </c>
      <c r="N1579" s="391">
        <v>20.442699999999999</v>
      </c>
      <c r="O1579" s="386">
        <v>31.072900000000001</v>
      </c>
      <c r="P1579" s="386" t="s">
        <v>57</v>
      </c>
    </row>
    <row r="1580" spans="1:16" ht="15" x14ac:dyDescent="0.25">
      <c r="A1580" s="389" t="s">
        <v>2150</v>
      </c>
      <c r="B1580" s="390"/>
      <c r="C1580" s="386"/>
      <c r="D1580" s="390"/>
      <c r="E1580" s="390"/>
      <c r="F1580" s="386">
        <v>9.0698000000000008</v>
      </c>
      <c r="G1580" s="391">
        <v>3.6985999999999999</v>
      </c>
      <c r="H1580" s="391">
        <v>65.665400000000005</v>
      </c>
      <c r="I1580" s="391">
        <v>17.398299999999999</v>
      </c>
      <c r="J1580" s="391">
        <v>0</v>
      </c>
      <c r="K1580" s="391">
        <v>7.1447000000000003</v>
      </c>
      <c r="L1580" s="391">
        <v>0</v>
      </c>
      <c r="M1580" s="391">
        <v>19.482700000000001</v>
      </c>
      <c r="N1580" s="391">
        <v>0</v>
      </c>
      <c r="O1580" s="386">
        <v>11.646800000000001</v>
      </c>
      <c r="P1580" s="386" t="s">
        <v>57</v>
      </c>
    </row>
    <row r="1581" spans="1:16" ht="15" x14ac:dyDescent="0.25">
      <c r="A1581" s="389" t="s">
        <v>2151</v>
      </c>
      <c r="B1581" s="390"/>
      <c r="C1581" s="386"/>
      <c r="D1581" s="390"/>
      <c r="E1581" s="390"/>
      <c r="F1581" s="386">
        <v>79.8643</v>
      </c>
      <c r="G1581" s="391">
        <v>83.033299999999997</v>
      </c>
      <c r="H1581" s="391">
        <v>88.891400000000004</v>
      </c>
      <c r="I1581" s="391">
        <v>78.690799999999996</v>
      </c>
      <c r="J1581" s="391">
        <v>76.025499999999994</v>
      </c>
      <c r="K1581" s="391">
        <v>77.906999999999996</v>
      </c>
      <c r="L1581" s="391">
        <v>65.019900000000007</v>
      </c>
      <c r="M1581" s="391">
        <v>73.840800000000002</v>
      </c>
      <c r="N1581" s="391">
        <v>65.741900000000001</v>
      </c>
      <c r="O1581" s="386">
        <v>66.481899999999996</v>
      </c>
      <c r="P1581" s="386" t="s">
        <v>57</v>
      </c>
    </row>
    <row r="1582" spans="1:16" ht="15" x14ac:dyDescent="0.25">
      <c r="A1582" s="389" t="s">
        <v>2152</v>
      </c>
      <c r="B1582" s="390"/>
      <c r="C1582" s="386"/>
      <c r="D1582" s="390"/>
      <c r="E1582" s="390"/>
      <c r="F1582" s="386">
        <v>52.963500000000003</v>
      </c>
      <c r="G1582" s="391">
        <v>52.7363</v>
      </c>
      <c r="H1582" s="391">
        <v>63.282299999999999</v>
      </c>
      <c r="I1582" s="391">
        <v>54.677399999999999</v>
      </c>
      <c r="J1582" s="391">
        <v>37.751399999999997</v>
      </c>
      <c r="K1582" s="391">
        <v>39.176000000000002</v>
      </c>
      <c r="L1582" s="391">
        <v>37.959600000000002</v>
      </c>
      <c r="M1582" s="391">
        <v>35.909700000000001</v>
      </c>
      <c r="N1582" s="391">
        <v>24.943999999999999</v>
      </c>
      <c r="O1582" s="386">
        <v>31.4207</v>
      </c>
      <c r="P1582" s="386" t="s">
        <v>57</v>
      </c>
    </row>
    <row r="1583" spans="1:16" ht="15" x14ac:dyDescent="0.25">
      <c r="A1583" s="389" t="s">
        <v>2153</v>
      </c>
      <c r="B1583" s="390"/>
      <c r="C1583" s="386"/>
      <c r="D1583" s="390"/>
      <c r="E1583" s="390"/>
      <c r="F1583" s="386">
        <v>52.963500000000003</v>
      </c>
      <c r="G1583" s="391">
        <v>52.7363</v>
      </c>
      <c r="H1583" s="391">
        <v>63.282299999999999</v>
      </c>
      <c r="I1583" s="391">
        <v>54.677399999999999</v>
      </c>
      <c r="J1583" s="391">
        <v>37.751399999999997</v>
      </c>
      <c r="K1583" s="391">
        <v>39.176000000000002</v>
      </c>
      <c r="L1583" s="391">
        <v>37.959600000000002</v>
      </c>
      <c r="M1583" s="391">
        <v>35.909700000000001</v>
      </c>
      <c r="N1583" s="391">
        <v>24.943999999999999</v>
      </c>
      <c r="O1583" s="386">
        <v>31.4207</v>
      </c>
      <c r="P1583" s="386" t="s">
        <v>57</v>
      </c>
    </row>
    <row r="1584" spans="1:16" ht="15" x14ac:dyDescent="0.25">
      <c r="A1584" s="389" t="s">
        <v>2154</v>
      </c>
      <c r="B1584" s="390"/>
      <c r="C1584" s="386"/>
      <c r="D1584" s="390"/>
      <c r="E1584" s="390"/>
      <c r="F1584" s="386">
        <v>100</v>
      </c>
      <c r="G1584" s="391">
        <v>99.7209</v>
      </c>
      <c r="H1584" s="391">
        <v>99.818399999999997</v>
      </c>
      <c r="I1584" s="391">
        <v>99.813999999999993</v>
      </c>
      <c r="J1584" s="391">
        <v>99.447000000000003</v>
      </c>
      <c r="K1584" s="391">
        <v>99.272900000000007</v>
      </c>
      <c r="L1584" s="391">
        <v>96.425899999999999</v>
      </c>
      <c r="M1584" s="391">
        <v>97.796499999999995</v>
      </c>
      <c r="N1584" s="391">
        <v>93.710300000000004</v>
      </c>
      <c r="O1584" s="386">
        <v>92.591700000000003</v>
      </c>
      <c r="P1584" s="386" t="s">
        <v>57</v>
      </c>
    </row>
    <row r="1585" spans="1:16" ht="15" x14ac:dyDescent="0.25">
      <c r="A1585" s="389" t="s">
        <v>2155</v>
      </c>
      <c r="B1585" s="390"/>
      <c r="C1585" s="386"/>
      <c r="D1585" s="390"/>
      <c r="E1585" s="390"/>
      <c r="F1585" s="386">
        <v>100</v>
      </c>
      <c r="G1585" s="391">
        <v>99.7209</v>
      </c>
      <c r="H1585" s="391">
        <v>99.818399999999997</v>
      </c>
      <c r="I1585" s="391">
        <v>99.813999999999993</v>
      </c>
      <c r="J1585" s="391">
        <v>99.447000000000003</v>
      </c>
      <c r="K1585" s="391">
        <v>99.272900000000007</v>
      </c>
      <c r="L1585" s="391">
        <v>96.425899999999999</v>
      </c>
      <c r="M1585" s="391">
        <v>97.796499999999995</v>
      </c>
      <c r="N1585" s="391">
        <v>93.710300000000004</v>
      </c>
      <c r="O1585" s="386">
        <v>92.591700000000003</v>
      </c>
      <c r="P1585" s="386" t="s">
        <v>57</v>
      </c>
    </row>
    <row r="1586" spans="1:16" ht="15" x14ac:dyDescent="0.25">
      <c r="A1586" s="389" t="s">
        <v>2156</v>
      </c>
      <c r="B1586" s="390"/>
      <c r="C1586" s="386"/>
      <c r="D1586" s="390"/>
      <c r="E1586" s="390"/>
      <c r="F1586" s="386">
        <v>84.872500000000002</v>
      </c>
      <c r="G1586" s="391">
        <v>98.7483</v>
      </c>
      <c r="H1586" s="391">
        <v>99.799400000000006</v>
      </c>
      <c r="I1586" s="391">
        <v>99.615399999999994</v>
      </c>
      <c r="J1586" s="391">
        <v>98.582599999999999</v>
      </c>
      <c r="K1586" s="391">
        <v>95.831500000000005</v>
      </c>
      <c r="L1586" s="391">
        <v>63.902900000000002</v>
      </c>
      <c r="M1586" s="391">
        <v>89.757800000000003</v>
      </c>
      <c r="N1586" s="391">
        <v>90.355400000000003</v>
      </c>
      <c r="O1586" s="386">
        <v>83.004900000000006</v>
      </c>
      <c r="P1586" s="386" t="s">
        <v>57</v>
      </c>
    </row>
    <row r="1587" spans="1:16" ht="15" x14ac:dyDescent="0.25">
      <c r="A1587" s="389" t="s">
        <v>2157</v>
      </c>
      <c r="B1587" s="390"/>
      <c r="C1587" s="386"/>
      <c r="D1587" s="390"/>
      <c r="E1587" s="390"/>
      <c r="F1587" s="386">
        <v>84.872500000000002</v>
      </c>
      <c r="G1587" s="391">
        <v>98.7483</v>
      </c>
      <c r="H1587" s="391">
        <v>99.799400000000006</v>
      </c>
      <c r="I1587" s="391">
        <v>99.615399999999994</v>
      </c>
      <c r="J1587" s="391">
        <v>98.582599999999999</v>
      </c>
      <c r="K1587" s="391">
        <v>95.831500000000005</v>
      </c>
      <c r="L1587" s="391">
        <v>63.902900000000002</v>
      </c>
      <c r="M1587" s="391">
        <v>89.757800000000003</v>
      </c>
      <c r="N1587" s="391">
        <v>90.355400000000003</v>
      </c>
      <c r="O1587" s="386">
        <v>83.004900000000006</v>
      </c>
      <c r="P1587" s="386" t="s">
        <v>57</v>
      </c>
    </row>
    <row r="1588" spans="1:16" ht="15" x14ac:dyDescent="0.25">
      <c r="A1588" s="389" t="s">
        <v>2158</v>
      </c>
      <c r="B1588" s="390"/>
      <c r="C1588" s="386"/>
      <c r="D1588" s="390"/>
      <c r="E1588" s="390"/>
      <c r="F1588" s="386">
        <v>83.685400000000001</v>
      </c>
      <c r="G1588" s="391">
        <v>84.875200000000007</v>
      </c>
      <c r="H1588" s="391">
        <v>89.700400000000002</v>
      </c>
      <c r="I1588" s="391">
        <v>80.116600000000005</v>
      </c>
      <c r="J1588" s="391">
        <v>78.868499999999997</v>
      </c>
      <c r="K1588" s="391">
        <v>80.077799999999996</v>
      </c>
      <c r="L1588" s="391">
        <v>66.158299999999997</v>
      </c>
      <c r="M1588" s="391">
        <v>75.602900000000005</v>
      </c>
      <c r="N1588" s="391">
        <v>67.164500000000004</v>
      </c>
      <c r="O1588" s="386">
        <v>67.635400000000004</v>
      </c>
      <c r="P1588" s="386" t="s">
        <v>57</v>
      </c>
    </row>
    <row r="1589" spans="1:16" ht="15" x14ac:dyDescent="0.25">
      <c r="A1589" s="389" t="s">
        <v>2159</v>
      </c>
      <c r="B1589" s="390"/>
      <c r="C1589" s="386"/>
      <c r="D1589" s="390"/>
      <c r="E1589" s="390"/>
      <c r="F1589" s="386">
        <v>44.720399999999998</v>
      </c>
      <c r="G1589" s="391">
        <v>37.49</v>
      </c>
      <c r="H1589" s="391">
        <v>71.471500000000006</v>
      </c>
      <c r="I1589" s="391">
        <v>40.323399999999999</v>
      </c>
      <c r="J1589" s="391">
        <v>8.1242999999999999</v>
      </c>
      <c r="K1589" s="391">
        <v>23.989899999999999</v>
      </c>
      <c r="L1589" s="391">
        <v>38.119599999999998</v>
      </c>
      <c r="M1589" s="391">
        <v>29.7818</v>
      </c>
      <c r="N1589" s="391">
        <v>34.591799999999999</v>
      </c>
      <c r="O1589" s="386">
        <v>39.042200000000001</v>
      </c>
      <c r="P1589" s="386" t="s">
        <v>57</v>
      </c>
    </row>
    <row r="1590" spans="1:16" ht="15" x14ac:dyDescent="0.25">
      <c r="A1590" s="389" t="s">
        <v>2160</v>
      </c>
      <c r="B1590" s="390"/>
      <c r="C1590" s="386"/>
      <c r="D1590" s="390"/>
      <c r="E1590" s="390"/>
      <c r="F1590" s="386">
        <v>93.351900000000001</v>
      </c>
      <c r="G1590" s="391">
        <v>88.721000000000004</v>
      </c>
      <c r="H1590" s="391">
        <v>94.347800000000007</v>
      </c>
      <c r="I1590" s="391">
        <v>81.5428</v>
      </c>
      <c r="J1590" s="391">
        <v>74.959500000000006</v>
      </c>
      <c r="K1590" s="391">
        <v>77.744299999999996</v>
      </c>
      <c r="L1590" s="391">
        <v>71.9739</v>
      </c>
      <c r="M1590" s="391">
        <v>79.977699999999999</v>
      </c>
      <c r="N1590" s="391">
        <v>71.432599999999994</v>
      </c>
      <c r="O1590" s="386">
        <v>76.511899999999997</v>
      </c>
      <c r="P1590" s="386" t="s">
        <v>57</v>
      </c>
    </row>
    <row r="1591" spans="1:16" ht="15" x14ac:dyDescent="0.25">
      <c r="A1591" s="389" t="s">
        <v>2161</v>
      </c>
      <c r="B1591" s="390"/>
      <c r="C1591" s="386"/>
      <c r="D1591" s="390"/>
      <c r="E1591" s="390"/>
      <c r="F1591" s="386">
        <v>95.267300000000006</v>
      </c>
      <c r="G1591" s="391">
        <v>94.236699999999999</v>
      </c>
      <c r="H1591" s="391">
        <v>94.655000000000001</v>
      </c>
      <c r="I1591" s="391">
        <v>93.057100000000005</v>
      </c>
      <c r="J1591" s="391">
        <v>92.008399999999995</v>
      </c>
      <c r="K1591" s="391">
        <v>92.009399999999999</v>
      </c>
      <c r="L1591" s="391">
        <v>82.518299999999996</v>
      </c>
      <c r="M1591" s="391">
        <v>89.055800000000005</v>
      </c>
      <c r="N1591" s="391">
        <v>85.452600000000004</v>
      </c>
      <c r="O1591" s="386">
        <v>83.822699999999998</v>
      </c>
      <c r="P1591" s="386" t="s">
        <v>57</v>
      </c>
    </row>
    <row r="1592" spans="1:16" ht="15" x14ac:dyDescent="0.25">
      <c r="A1592" s="389" t="s">
        <v>2162</v>
      </c>
      <c r="B1592" s="390"/>
      <c r="C1592" s="386"/>
      <c r="D1592" s="390"/>
      <c r="E1592" s="390"/>
      <c r="F1592" s="386">
        <v>87.232500000000002</v>
      </c>
      <c r="G1592" s="391">
        <v>75.888599999999997</v>
      </c>
      <c r="H1592" s="391">
        <v>93.670900000000003</v>
      </c>
      <c r="I1592" s="391">
        <v>56.368600000000001</v>
      </c>
      <c r="J1592" s="391">
        <v>39.926400000000001</v>
      </c>
      <c r="K1592" s="391">
        <v>48.9861</v>
      </c>
      <c r="L1592" s="391">
        <v>50.923499999999997</v>
      </c>
      <c r="M1592" s="391">
        <v>59.6539</v>
      </c>
      <c r="N1592" s="391">
        <v>42.9375</v>
      </c>
      <c r="O1592" s="386">
        <v>61.113300000000002</v>
      </c>
      <c r="P1592" s="386" t="s">
        <v>57</v>
      </c>
    </row>
    <row r="1593" spans="1:16" ht="15" x14ac:dyDescent="0.25">
      <c r="A1593" s="389" t="s">
        <v>2163</v>
      </c>
      <c r="B1593" s="390"/>
      <c r="C1593" s="386"/>
      <c r="D1593" s="390"/>
      <c r="E1593" s="390"/>
      <c r="F1593" s="386">
        <v>98.989199999999997</v>
      </c>
      <c r="G1593" s="391">
        <v>98.530100000000004</v>
      </c>
      <c r="H1593" s="391">
        <v>99.329400000000007</v>
      </c>
      <c r="I1593" s="391">
        <v>98.428399999999996</v>
      </c>
      <c r="J1593" s="391">
        <v>98.0916</v>
      </c>
      <c r="K1593" s="391">
        <v>98.739699999999999</v>
      </c>
      <c r="L1593" s="391">
        <v>96.821399999999997</v>
      </c>
      <c r="M1593" s="391">
        <v>98.726699999999994</v>
      </c>
      <c r="N1593" s="391">
        <v>95.168400000000005</v>
      </c>
      <c r="O1593" s="386">
        <v>95.590299999999999</v>
      </c>
      <c r="P1593" s="386" t="s">
        <v>57</v>
      </c>
    </row>
    <row r="1594" spans="1:16" ht="15" x14ac:dyDescent="0.25">
      <c r="A1594" s="389" t="s">
        <v>2164</v>
      </c>
      <c r="B1594" s="390"/>
      <c r="C1594" s="386"/>
      <c r="D1594" s="390"/>
      <c r="E1594" s="390"/>
      <c r="F1594" s="386">
        <v>99.355699999999999</v>
      </c>
      <c r="G1594" s="391">
        <v>99.596800000000002</v>
      </c>
      <c r="H1594" s="391">
        <v>99.467200000000005</v>
      </c>
      <c r="I1594" s="391">
        <v>99.254900000000006</v>
      </c>
      <c r="J1594" s="391">
        <v>99.349900000000005</v>
      </c>
      <c r="K1594" s="391">
        <v>99.343299999999999</v>
      </c>
      <c r="L1594" s="391">
        <v>97.687200000000004</v>
      </c>
      <c r="M1594" s="391">
        <v>98.753299999999996</v>
      </c>
      <c r="N1594" s="391">
        <v>97.080600000000004</v>
      </c>
      <c r="O1594" s="386">
        <v>96.425799999999995</v>
      </c>
      <c r="P1594" s="386" t="s">
        <v>57</v>
      </c>
    </row>
    <row r="1595" spans="1:16" ht="15" x14ac:dyDescent="0.25">
      <c r="A1595" s="389" t="s">
        <v>2165</v>
      </c>
      <c r="B1595" s="390"/>
      <c r="C1595" s="386"/>
      <c r="D1595" s="390"/>
      <c r="E1595" s="390"/>
      <c r="F1595" s="386">
        <v>96.437899999999999</v>
      </c>
      <c r="G1595" s="391">
        <v>92.679699999999997</v>
      </c>
      <c r="H1595" s="391">
        <v>98.559700000000007</v>
      </c>
      <c r="I1595" s="391">
        <v>93.765500000000003</v>
      </c>
      <c r="J1595" s="391">
        <v>91.504000000000005</v>
      </c>
      <c r="K1595" s="391">
        <v>95.525899999999993</v>
      </c>
      <c r="L1595" s="391">
        <v>92.314099999999996</v>
      </c>
      <c r="M1595" s="391">
        <v>98.572999999999993</v>
      </c>
      <c r="N1595" s="391">
        <v>85.297200000000004</v>
      </c>
      <c r="O1595" s="386">
        <v>91.154399999999995</v>
      </c>
      <c r="P1595" s="386" t="s">
        <v>57</v>
      </c>
    </row>
    <row r="1596" spans="1:16" ht="15" x14ac:dyDescent="0.25">
      <c r="A1596" s="389" t="s">
        <v>2166</v>
      </c>
      <c r="B1596" s="390"/>
      <c r="C1596" s="386"/>
      <c r="D1596" s="390"/>
      <c r="E1596" s="390"/>
      <c r="F1596" s="386">
        <v>95.173500000000004</v>
      </c>
      <c r="G1596" s="391">
        <v>91.893299999999996</v>
      </c>
      <c r="H1596" s="391">
        <v>94.828800000000001</v>
      </c>
      <c r="I1596" s="391">
        <v>91.973299999999995</v>
      </c>
      <c r="J1596" s="391">
        <v>90.263800000000003</v>
      </c>
      <c r="K1596" s="391">
        <v>91.243899999999996</v>
      </c>
      <c r="L1596" s="391">
        <v>86.976500000000001</v>
      </c>
      <c r="M1596" s="391">
        <v>90.728200000000001</v>
      </c>
      <c r="N1596" s="391">
        <v>85.801100000000005</v>
      </c>
      <c r="O1596" s="386">
        <v>86.637299999999996</v>
      </c>
      <c r="P1596" s="386" t="s">
        <v>57</v>
      </c>
    </row>
    <row r="1597" spans="1:16" ht="15" x14ac:dyDescent="0.25">
      <c r="A1597" s="389" t="s">
        <v>2167</v>
      </c>
      <c r="B1597" s="390"/>
      <c r="C1597" s="386"/>
      <c r="D1597" s="390"/>
      <c r="E1597" s="390"/>
      <c r="F1597" s="386">
        <v>95.712000000000003</v>
      </c>
      <c r="G1597" s="391">
        <v>92.732799999999997</v>
      </c>
      <c r="H1597" s="391">
        <v>94.652699999999996</v>
      </c>
      <c r="I1597" s="391">
        <v>93.254900000000006</v>
      </c>
      <c r="J1597" s="391">
        <v>92.424199999999999</v>
      </c>
      <c r="K1597" s="391">
        <v>92.683999999999997</v>
      </c>
      <c r="L1597" s="391">
        <v>87.975700000000003</v>
      </c>
      <c r="M1597" s="391">
        <v>91.252099999999999</v>
      </c>
      <c r="N1597" s="391">
        <v>87.795299999999997</v>
      </c>
      <c r="O1597" s="386">
        <v>87.350899999999996</v>
      </c>
      <c r="P1597" s="386" t="s">
        <v>57</v>
      </c>
    </row>
    <row r="1598" spans="1:16" ht="15" x14ac:dyDescent="0.25">
      <c r="A1598" s="389" t="s">
        <v>2168</v>
      </c>
      <c r="B1598" s="390"/>
      <c r="C1598" s="386"/>
      <c r="D1598" s="390"/>
      <c r="E1598" s="390"/>
      <c r="F1598" s="386">
        <v>91.584400000000002</v>
      </c>
      <c r="G1598" s="391">
        <v>86.537400000000005</v>
      </c>
      <c r="H1598" s="391">
        <v>95.948099999999997</v>
      </c>
      <c r="I1598" s="391">
        <v>83.758799999999994</v>
      </c>
      <c r="J1598" s="391">
        <v>77.464600000000004</v>
      </c>
      <c r="K1598" s="391">
        <v>82.626099999999994</v>
      </c>
      <c r="L1598" s="391">
        <v>81.132099999999994</v>
      </c>
      <c r="M1598" s="391">
        <v>87.370500000000007</v>
      </c>
      <c r="N1598" s="391">
        <v>74.338499999999996</v>
      </c>
      <c r="O1598" s="386">
        <v>82.365899999999996</v>
      </c>
      <c r="P1598" s="386" t="s">
        <v>57</v>
      </c>
    </row>
    <row r="1599" spans="1:16" ht="15" x14ac:dyDescent="0.25">
      <c r="A1599" s="389" t="s">
        <v>2169</v>
      </c>
      <c r="B1599" s="390"/>
      <c r="C1599" s="386"/>
      <c r="D1599" s="390"/>
      <c r="E1599" s="390"/>
      <c r="F1599" s="386">
        <v>21.25</v>
      </c>
      <c r="G1599" s="391">
        <v>13.755000000000001</v>
      </c>
      <c r="H1599" s="391">
        <v>22.378</v>
      </c>
      <c r="I1599" s="391">
        <v>22.289100000000001</v>
      </c>
      <c r="J1599" s="391">
        <v>33.559600000000003</v>
      </c>
      <c r="K1599" s="391">
        <v>32.478499999999997</v>
      </c>
      <c r="L1599" s="391">
        <v>17.607900000000001</v>
      </c>
      <c r="M1599" s="391">
        <v>11.6083</v>
      </c>
      <c r="N1599" s="391">
        <v>16.805399999999999</v>
      </c>
      <c r="O1599" s="386">
        <v>25.604500000000002</v>
      </c>
      <c r="P1599" s="386" t="s">
        <v>57</v>
      </c>
    </row>
    <row r="1600" spans="1:16" ht="15" x14ac:dyDescent="0.25">
      <c r="A1600" s="389" t="s">
        <v>2170</v>
      </c>
      <c r="B1600" s="390"/>
      <c r="C1600" s="386"/>
      <c r="D1600" s="390"/>
      <c r="E1600" s="390"/>
      <c r="F1600" s="386">
        <v>55.920900000000003</v>
      </c>
      <c r="G1600" s="391">
        <v>39.9724</v>
      </c>
      <c r="H1600" s="391">
        <v>48.741199999999999</v>
      </c>
      <c r="I1600" s="391">
        <v>37.167700000000004</v>
      </c>
      <c r="J1600" s="391">
        <v>18.276900000000001</v>
      </c>
      <c r="K1600" s="391">
        <v>62.511099999999999</v>
      </c>
      <c r="L1600" s="391">
        <v>46.356900000000003</v>
      </c>
      <c r="M1600" s="391">
        <v>27.3569</v>
      </c>
      <c r="N1600" s="391">
        <v>36.2483</v>
      </c>
      <c r="O1600" s="386">
        <v>39.941499999999998</v>
      </c>
      <c r="P1600" s="386" t="s">
        <v>57</v>
      </c>
    </row>
    <row r="1601" spans="1:16" ht="15" x14ac:dyDescent="0.25">
      <c r="A1601" s="389" t="s">
        <v>2171</v>
      </c>
      <c r="B1601" s="390"/>
      <c r="C1601" s="386"/>
      <c r="D1601" s="390"/>
      <c r="E1601" s="390"/>
      <c r="F1601" s="386">
        <v>11.522399999999999</v>
      </c>
      <c r="G1601" s="391">
        <v>9.4673999999999996</v>
      </c>
      <c r="H1601" s="391">
        <v>18.766999999999999</v>
      </c>
      <c r="I1601" s="391">
        <v>20.3066</v>
      </c>
      <c r="J1601" s="391">
        <v>35.789299999999997</v>
      </c>
      <c r="K1601" s="391">
        <v>28.1341</v>
      </c>
      <c r="L1601" s="391">
        <v>12.843</v>
      </c>
      <c r="M1601" s="391">
        <v>9.4619</v>
      </c>
      <c r="N1601" s="391">
        <v>13.9876</v>
      </c>
      <c r="O1601" s="386">
        <v>23.461500000000001</v>
      </c>
      <c r="P1601" s="386" t="s">
        <v>57</v>
      </c>
    </row>
    <row r="1602" spans="1:16" ht="15" x14ac:dyDescent="0.25">
      <c r="A1602" s="389" t="s">
        <v>2172</v>
      </c>
      <c r="B1602" s="390"/>
      <c r="C1602" s="386"/>
      <c r="D1602" s="390"/>
      <c r="E1602" s="390"/>
      <c r="F1602" s="386">
        <v>43.264800000000001</v>
      </c>
      <c r="G1602" s="391">
        <v>38.220700000000001</v>
      </c>
      <c r="H1602" s="391">
        <v>37.416200000000003</v>
      </c>
      <c r="I1602" s="391">
        <v>39.677900000000001</v>
      </c>
      <c r="J1602" s="391">
        <v>32.807000000000002</v>
      </c>
      <c r="K1602" s="391">
        <v>44.048699999999997</v>
      </c>
      <c r="L1602" s="391">
        <v>32.5779</v>
      </c>
      <c r="M1602" s="391">
        <v>27.7364</v>
      </c>
      <c r="N1602" s="391">
        <v>31.710899999999999</v>
      </c>
      <c r="O1602" s="386">
        <v>36.2074</v>
      </c>
      <c r="P1602" s="386" t="s">
        <v>57</v>
      </c>
    </row>
    <row r="1603" spans="1:16" ht="15" x14ac:dyDescent="0.25">
      <c r="A1603" s="389" t="s">
        <v>2173</v>
      </c>
      <c r="B1603" s="390"/>
      <c r="C1603" s="386"/>
      <c r="D1603" s="390"/>
      <c r="E1603" s="390"/>
      <c r="F1603" s="386">
        <v>12.2483</v>
      </c>
      <c r="G1603" s="391">
        <v>17.979399999999998</v>
      </c>
      <c r="H1603" s="391">
        <v>18.851600000000001</v>
      </c>
      <c r="I1603" s="391">
        <v>14.1455</v>
      </c>
      <c r="J1603" s="391">
        <v>25.237400000000001</v>
      </c>
      <c r="K1603" s="391">
        <v>32.740600000000001</v>
      </c>
      <c r="L1603" s="391">
        <v>21.2805</v>
      </c>
      <c r="M1603" s="391">
        <v>29.494700000000002</v>
      </c>
      <c r="N1603" s="391">
        <v>29.1496</v>
      </c>
      <c r="O1603" s="386">
        <v>30.786799999999999</v>
      </c>
      <c r="P1603" s="386" t="s">
        <v>57</v>
      </c>
    </row>
    <row r="1604" spans="1:16" ht="15" x14ac:dyDescent="0.25">
      <c r="A1604" s="389" t="s">
        <v>2174</v>
      </c>
      <c r="B1604" s="390"/>
      <c r="C1604" s="386"/>
      <c r="D1604" s="390"/>
      <c r="E1604" s="390"/>
      <c r="F1604" s="386">
        <v>12.2483</v>
      </c>
      <c r="G1604" s="391">
        <v>17.979399999999998</v>
      </c>
      <c r="H1604" s="391">
        <v>18.851600000000001</v>
      </c>
      <c r="I1604" s="391">
        <v>14.1455</v>
      </c>
      <c r="J1604" s="391">
        <v>25.237400000000001</v>
      </c>
      <c r="K1604" s="391">
        <v>32.740600000000001</v>
      </c>
      <c r="L1604" s="391">
        <v>21.2805</v>
      </c>
      <c r="M1604" s="391">
        <v>29.494700000000002</v>
      </c>
      <c r="N1604" s="391">
        <v>29.1496</v>
      </c>
      <c r="O1604" s="386">
        <v>30.786799999999999</v>
      </c>
      <c r="P1604" s="386" t="s">
        <v>57</v>
      </c>
    </row>
    <row r="1605" spans="1:16" ht="15" x14ac:dyDescent="0.25">
      <c r="A1605" s="389" t="s">
        <v>2175</v>
      </c>
      <c r="B1605" s="390"/>
      <c r="C1605" s="386"/>
      <c r="D1605" s="390"/>
      <c r="E1605" s="390"/>
      <c r="F1605" s="386"/>
      <c r="G1605" s="391">
        <v>93.968299999999999</v>
      </c>
      <c r="H1605" s="391">
        <v>94.856999999999999</v>
      </c>
      <c r="I1605" s="391">
        <v>91.844800000000006</v>
      </c>
      <c r="J1605" s="391">
        <v>89.052099999999996</v>
      </c>
      <c r="K1605" s="391">
        <v>95.228499999999997</v>
      </c>
      <c r="L1605" s="391">
        <v>91.408600000000007</v>
      </c>
      <c r="M1605" s="391">
        <v>89.134900000000002</v>
      </c>
      <c r="N1605" s="391">
        <v>85.438100000000006</v>
      </c>
      <c r="O1605" s="386">
        <v>85.621099999999998</v>
      </c>
      <c r="P1605" s="386" t="s">
        <v>57</v>
      </c>
    </row>
    <row r="1606" spans="1:16" ht="15" x14ac:dyDescent="0.25">
      <c r="A1606" s="389" t="s">
        <v>2176</v>
      </c>
      <c r="B1606" s="390"/>
      <c r="C1606" s="386"/>
      <c r="D1606" s="390"/>
      <c r="E1606" s="390"/>
      <c r="F1606" s="386"/>
      <c r="G1606" s="391">
        <v>93.968299999999999</v>
      </c>
      <c r="H1606" s="391">
        <v>94.856999999999999</v>
      </c>
      <c r="I1606" s="391">
        <v>91.844800000000006</v>
      </c>
      <c r="J1606" s="391">
        <v>89.052099999999996</v>
      </c>
      <c r="K1606" s="391">
        <v>95.228499999999997</v>
      </c>
      <c r="L1606" s="391">
        <v>91.408600000000007</v>
      </c>
      <c r="M1606" s="391">
        <v>89.134900000000002</v>
      </c>
      <c r="N1606" s="391">
        <v>85.438100000000006</v>
      </c>
      <c r="O1606" s="386">
        <v>85.621099999999998</v>
      </c>
      <c r="P1606" s="386" t="s">
        <v>57</v>
      </c>
    </row>
    <row r="1607" spans="1:16" ht="15" x14ac:dyDescent="0.25">
      <c r="A1607" s="389" t="s">
        <v>2177</v>
      </c>
      <c r="B1607" s="390"/>
      <c r="C1607" s="386"/>
      <c r="D1607" s="390"/>
      <c r="E1607" s="390"/>
      <c r="F1607" s="386">
        <v>81.028199999999998</v>
      </c>
      <c r="G1607" s="391">
        <v>67.767200000000003</v>
      </c>
      <c r="H1607" s="391">
        <v>82.496200000000002</v>
      </c>
      <c r="I1607" s="391">
        <v>83.985500000000002</v>
      </c>
      <c r="J1607" s="391">
        <v>69.766099999999994</v>
      </c>
      <c r="K1607" s="391">
        <v>78.460800000000006</v>
      </c>
      <c r="L1607" s="391">
        <v>70.018699999999995</v>
      </c>
      <c r="M1607" s="391">
        <v>66.084299999999999</v>
      </c>
      <c r="N1607" s="391">
        <v>59.115400000000001</v>
      </c>
      <c r="O1607" s="386">
        <v>68.883099999999999</v>
      </c>
      <c r="P1607" s="386" t="s">
        <v>57</v>
      </c>
    </row>
    <row r="1608" spans="1:16" ht="15" x14ac:dyDescent="0.25">
      <c r="A1608" s="389" t="s">
        <v>2178</v>
      </c>
      <c r="B1608" s="390"/>
      <c r="C1608" s="386"/>
      <c r="D1608" s="390"/>
      <c r="E1608" s="390"/>
      <c r="F1608" s="386">
        <v>81.028199999999998</v>
      </c>
      <c r="G1608" s="391">
        <v>67.767200000000003</v>
      </c>
      <c r="H1608" s="391">
        <v>82.496200000000002</v>
      </c>
      <c r="I1608" s="391">
        <v>83.985500000000002</v>
      </c>
      <c r="J1608" s="391">
        <v>69.766099999999994</v>
      </c>
      <c r="K1608" s="391">
        <v>78.460800000000006</v>
      </c>
      <c r="L1608" s="391">
        <v>70.018699999999995</v>
      </c>
      <c r="M1608" s="391">
        <v>66.084299999999999</v>
      </c>
      <c r="N1608" s="391">
        <v>59.115400000000001</v>
      </c>
      <c r="O1608" s="386">
        <v>68.883099999999999</v>
      </c>
      <c r="P1608" s="386" t="s">
        <v>57</v>
      </c>
    </row>
    <row r="1609" spans="1:16" ht="15" x14ac:dyDescent="0.25">
      <c r="A1609" s="389" t="s">
        <v>2179</v>
      </c>
      <c r="B1609" s="390"/>
      <c r="C1609" s="386"/>
      <c r="D1609" s="390"/>
      <c r="E1609" s="390"/>
      <c r="F1609" s="386">
        <v>43.211100000000002</v>
      </c>
      <c r="G1609" s="391">
        <v>38.035600000000002</v>
      </c>
      <c r="H1609" s="391">
        <v>37.095799999999997</v>
      </c>
      <c r="I1609" s="391">
        <v>39.773699999999998</v>
      </c>
      <c r="J1609" s="391">
        <v>32.648099999999999</v>
      </c>
      <c r="K1609" s="391">
        <v>44.083500000000001</v>
      </c>
      <c r="L1609" s="391">
        <v>32.305</v>
      </c>
      <c r="M1609" s="391">
        <v>27.429600000000001</v>
      </c>
      <c r="N1609" s="391">
        <v>31.065300000000001</v>
      </c>
      <c r="O1609" s="386">
        <v>36.026400000000002</v>
      </c>
      <c r="P1609" s="386" t="s">
        <v>57</v>
      </c>
    </row>
    <row r="1610" spans="1:16" ht="15" x14ac:dyDescent="0.25">
      <c r="A1610" s="389" t="s">
        <v>2180</v>
      </c>
      <c r="B1610" s="390"/>
      <c r="C1610" s="386"/>
      <c r="D1610" s="390"/>
      <c r="E1610" s="390"/>
      <c r="F1610" s="386">
        <v>43.6691</v>
      </c>
      <c r="G1610" s="391">
        <v>43.668100000000003</v>
      </c>
      <c r="H1610" s="391">
        <v>46.4846</v>
      </c>
      <c r="I1610" s="391">
        <v>36.110399999999998</v>
      </c>
      <c r="J1610" s="391">
        <v>38.1813</v>
      </c>
      <c r="K1610" s="391">
        <v>42.863300000000002</v>
      </c>
      <c r="L1610" s="391">
        <v>42.491399999999999</v>
      </c>
      <c r="M1610" s="391">
        <v>38.775799999999997</v>
      </c>
      <c r="N1610" s="391">
        <v>55.784100000000002</v>
      </c>
      <c r="O1610" s="386">
        <v>46.041200000000003</v>
      </c>
      <c r="P1610" s="386" t="s">
        <v>57</v>
      </c>
    </row>
    <row r="1611" spans="1:16" ht="15" x14ac:dyDescent="0.25">
      <c r="A1611" s="389" t="s">
        <v>2181</v>
      </c>
      <c r="B1611" s="390"/>
      <c r="C1611" s="386"/>
      <c r="D1611" s="390"/>
      <c r="E1611" s="390"/>
      <c r="F1611" s="386">
        <v>75.8322</v>
      </c>
      <c r="G1611" s="391">
        <v>74.255700000000004</v>
      </c>
      <c r="H1611" s="391">
        <v>80.807699999999997</v>
      </c>
      <c r="I1611" s="391">
        <v>74.895399999999995</v>
      </c>
      <c r="J1611" s="391">
        <v>69.160499999999999</v>
      </c>
      <c r="K1611" s="391">
        <v>72.998000000000005</v>
      </c>
      <c r="L1611" s="391">
        <v>63.805500000000002</v>
      </c>
      <c r="M1611" s="391">
        <v>52.574599999999997</v>
      </c>
      <c r="N1611" s="391">
        <v>66.578800000000001</v>
      </c>
      <c r="O1611" s="386">
        <v>58.379800000000003</v>
      </c>
      <c r="P1611" s="386" t="s">
        <v>57</v>
      </c>
    </row>
    <row r="1612" spans="1:16" ht="15" x14ac:dyDescent="0.25">
      <c r="A1612" s="389" t="s">
        <v>2182</v>
      </c>
      <c r="B1612" s="390"/>
      <c r="C1612" s="386"/>
      <c r="D1612" s="390"/>
      <c r="E1612" s="390"/>
      <c r="F1612" s="386">
        <v>76.7273</v>
      </c>
      <c r="G1612" s="391">
        <v>79.305099999999996</v>
      </c>
      <c r="H1612" s="391">
        <v>80.843800000000002</v>
      </c>
      <c r="I1612" s="391">
        <v>75.202799999999996</v>
      </c>
      <c r="J1612" s="391">
        <v>67.663700000000006</v>
      </c>
      <c r="K1612" s="391">
        <v>73.519099999999995</v>
      </c>
      <c r="L1612" s="391">
        <v>62.487699999999997</v>
      </c>
      <c r="M1612" s="391">
        <v>50.932299999999998</v>
      </c>
      <c r="N1612" s="391">
        <v>64.672700000000006</v>
      </c>
      <c r="O1612" s="386">
        <v>55.232399999999998</v>
      </c>
      <c r="P1612" s="386" t="s">
        <v>57</v>
      </c>
    </row>
    <row r="1613" spans="1:16" ht="15" x14ac:dyDescent="0.25">
      <c r="A1613" s="389" t="s">
        <v>2183</v>
      </c>
      <c r="B1613" s="390"/>
      <c r="C1613" s="386"/>
      <c r="D1613" s="390"/>
      <c r="E1613" s="390"/>
      <c r="F1613" s="386">
        <v>72.081299999999999</v>
      </c>
      <c r="G1613" s="391">
        <v>56.165799999999997</v>
      </c>
      <c r="H1613" s="391">
        <v>80.677000000000007</v>
      </c>
      <c r="I1613" s="391">
        <v>73.785600000000002</v>
      </c>
      <c r="J1613" s="391">
        <v>74.547200000000004</v>
      </c>
      <c r="K1613" s="391">
        <v>71.099500000000006</v>
      </c>
      <c r="L1613" s="391">
        <v>68.746700000000004</v>
      </c>
      <c r="M1613" s="391">
        <v>58.7699</v>
      </c>
      <c r="N1613" s="391">
        <v>73.440200000000004</v>
      </c>
      <c r="O1613" s="386">
        <v>68.100099999999998</v>
      </c>
      <c r="P1613" s="386" t="s">
        <v>57</v>
      </c>
    </row>
    <row r="1614" spans="1:16" ht="15" x14ac:dyDescent="0.25">
      <c r="A1614" s="389" t="s">
        <v>2184</v>
      </c>
      <c r="B1614" s="390"/>
      <c r="C1614" s="386"/>
      <c r="D1614" s="390"/>
      <c r="E1614" s="390"/>
      <c r="F1614" s="386">
        <v>95.346500000000006</v>
      </c>
      <c r="G1614" s="391">
        <v>92.991699999999994</v>
      </c>
      <c r="H1614" s="391">
        <v>94.391400000000004</v>
      </c>
      <c r="I1614" s="391">
        <v>88.8416</v>
      </c>
      <c r="J1614" s="391">
        <v>91.0244</v>
      </c>
      <c r="K1614" s="391">
        <v>94.961299999999994</v>
      </c>
      <c r="L1614" s="391">
        <v>92.277900000000002</v>
      </c>
      <c r="M1614" s="391">
        <v>88.998800000000003</v>
      </c>
      <c r="N1614" s="391">
        <v>85.8155</v>
      </c>
      <c r="O1614" s="386">
        <v>86.870400000000004</v>
      </c>
      <c r="P1614" s="386" t="s">
        <v>57</v>
      </c>
    </row>
    <row r="1615" spans="1:16" ht="15" x14ac:dyDescent="0.25">
      <c r="A1615" s="389" t="s">
        <v>2185</v>
      </c>
      <c r="B1615" s="390"/>
      <c r="C1615" s="386"/>
      <c r="D1615" s="390"/>
      <c r="E1615" s="390"/>
      <c r="F1615" s="386">
        <v>95.397599999999997</v>
      </c>
      <c r="G1615" s="391">
        <v>93.515000000000001</v>
      </c>
      <c r="H1615" s="391">
        <v>94.467600000000004</v>
      </c>
      <c r="I1615" s="391">
        <v>88.746399999999994</v>
      </c>
      <c r="J1615" s="391">
        <v>91.0184</v>
      </c>
      <c r="K1615" s="391">
        <v>95.245099999999994</v>
      </c>
      <c r="L1615" s="391">
        <v>92.259399999999999</v>
      </c>
      <c r="M1615" s="391">
        <v>88.887100000000004</v>
      </c>
      <c r="N1615" s="391">
        <v>85.518799999999999</v>
      </c>
      <c r="O1615" s="386">
        <v>86.851299999999995</v>
      </c>
      <c r="P1615" s="386" t="s">
        <v>57</v>
      </c>
    </row>
    <row r="1616" spans="1:16" ht="15" x14ac:dyDescent="0.25">
      <c r="A1616" s="389" t="s">
        <v>2186</v>
      </c>
      <c r="B1616" s="390"/>
      <c r="C1616" s="386"/>
      <c r="D1616" s="390"/>
      <c r="E1616" s="390"/>
      <c r="F1616" s="386">
        <v>94.272800000000004</v>
      </c>
      <c r="G1616" s="391">
        <v>83.231999999999999</v>
      </c>
      <c r="H1616" s="391">
        <v>92.947800000000001</v>
      </c>
      <c r="I1616" s="391">
        <v>90.644800000000004</v>
      </c>
      <c r="J1616" s="391">
        <v>91.137299999999996</v>
      </c>
      <c r="K1616" s="391">
        <v>89.511200000000002</v>
      </c>
      <c r="L1616" s="391">
        <v>92.649299999999997</v>
      </c>
      <c r="M1616" s="391">
        <v>91.315600000000003</v>
      </c>
      <c r="N1616" s="391">
        <v>91.660499999999999</v>
      </c>
      <c r="O1616" s="386">
        <v>87.268699999999995</v>
      </c>
      <c r="P1616" s="386" t="s">
        <v>57</v>
      </c>
    </row>
    <row r="1617" spans="1:16" ht="15" x14ac:dyDescent="0.25">
      <c r="A1617" s="389" t="s">
        <v>2187</v>
      </c>
      <c r="B1617" s="390"/>
      <c r="C1617" s="386"/>
      <c r="D1617" s="390"/>
      <c r="E1617" s="390"/>
      <c r="F1617" s="386">
        <v>100</v>
      </c>
      <c r="G1617" s="391">
        <v>99.974900000000005</v>
      </c>
      <c r="H1617" s="391">
        <v>99.974800000000002</v>
      </c>
      <c r="I1617" s="391">
        <v>99.900800000000004</v>
      </c>
      <c r="J1617" s="391">
        <v>97.395300000000006</v>
      </c>
      <c r="K1617" s="391">
        <v>99.752700000000004</v>
      </c>
      <c r="L1617" s="391">
        <v>99.662400000000005</v>
      </c>
      <c r="M1617" s="391">
        <v>98.613500000000002</v>
      </c>
      <c r="N1617" s="391">
        <v>99.484399999999994</v>
      </c>
      <c r="O1617" s="386">
        <v>100</v>
      </c>
      <c r="P1617" s="386" t="s">
        <v>57</v>
      </c>
    </row>
    <row r="1618" spans="1:16" ht="15" x14ac:dyDescent="0.25">
      <c r="A1618" s="389" t="s">
        <v>2188</v>
      </c>
      <c r="B1618" s="390"/>
      <c r="C1618" s="386"/>
      <c r="D1618" s="390"/>
      <c r="E1618" s="390"/>
      <c r="F1618" s="386"/>
      <c r="G1618" s="391">
        <v>100</v>
      </c>
      <c r="H1618" s="391">
        <v>100</v>
      </c>
      <c r="I1618" s="391">
        <v>100</v>
      </c>
      <c r="J1618" s="391">
        <v>100</v>
      </c>
      <c r="K1618" s="391">
        <v>100</v>
      </c>
      <c r="L1618" s="391">
        <v>100</v>
      </c>
      <c r="M1618" s="391">
        <v>98.397199999999998</v>
      </c>
      <c r="N1618" s="391">
        <v>100</v>
      </c>
      <c r="O1618" s="386">
        <v>100</v>
      </c>
      <c r="P1618" s="386" t="s">
        <v>57</v>
      </c>
    </row>
    <row r="1619" spans="1:16" ht="15" x14ac:dyDescent="0.25">
      <c r="A1619" s="389" t="s">
        <v>2189</v>
      </c>
      <c r="B1619" s="390"/>
      <c r="C1619" s="386"/>
      <c r="D1619" s="390"/>
      <c r="E1619" s="390"/>
      <c r="F1619" s="386">
        <v>100</v>
      </c>
      <c r="G1619" s="391">
        <v>99.913600000000002</v>
      </c>
      <c r="H1619" s="391">
        <v>99.911699999999996</v>
      </c>
      <c r="I1619" s="391">
        <v>99.652900000000002</v>
      </c>
      <c r="J1619" s="391">
        <v>90.905299999999997</v>
      </c>
      <c r="K1619" s="391">
        <v>99.133700000000005</v>
      </c>
      <c r="L1619" s="391">
        <v>98.764300000000006</v>
      </c>
      <c r="M1619" s="391">
        <v>99.117099999999994</v>
      </c>
      <c r="N1619" s="391">
        <v>98.269599999999997</v>
      </c>
      <c r="O1619" s="386">
        <v>100</v>
      </c>
      <c r="P1619" s="386" t="s">
        <v>57</v>
      </c>
    </row>
    <row r="1620" spans="1:16" ht="15" x14ac:dyDescent="0.25">
      <c r="A1620" s="389" t="s">
        <v>2190</v>
      </c>
      <c r="B1620" s="390"/>
      <c r="C1620" s="386"/>
      <c r="D1620" s="390"/>
      <c r="E1620" s="390"/>
      <c r="F1620" s="386">
        <v>89.280699999999996</v>
      </c>
      <c r="G1620" s="391">
        <v>82.5642</v>
      </c>
      <c r="H1620" s="391">
        <v>84.2988</v>
      </c>
      <c r="I1620" s="391">
        <v>80.339399999999998</v>
      </c>
      <c r="J1620" s="391">
        <v>81.249300000000005</v>
      </c>
      <c r="K1620" s="391">
        <v>86.065600000000003</v>
      </c>
      <c r="L1620" s="391">
        <v>81.584599999999995</v>
      </c>
      <c r="M1620" s="391">
        <v>78.377399999999994</v>
      </c>
      <c r="N1620" s="391">
        <v>77.080100000000002</v>
      </c>
      <c r="O1620" s="386">
        <v>77.847399999999993</v>
      </c>
      <c r="P1620" s="386" t="s">
        <v>57</v>
      </c>
    </row>
    <row r="1621" spans="1:16" ht="15" x14ac:dyDescent="0.25">
      <c r="A1621" s="389" t="s">
        <v>2191</v>
      </c>
      <c r="B1621" s="390"/>
      <c r="C1621" s="386"/>
      <c r="D1621" s="390"/>
      <c r="E1621" s="390"/>
      <c r="F1621" s="386">
        <v>89.866799999999998</v>
      </c>
      <c r="G1621" s="391">
        <v>83.36</v>
      </c>
      <c r="H1621" s="391">
        <v>84.380099999999999</v>
      </c>
      <c r="I1621" s="391">
        <v>80.372</v>
      </c>
      <c r="J1621" s="391">
        <v>81.276300000000006</v>
      </c>
      <c r="K1621" s="391">
        <v>86.528099999999995</v>
      </c>
      <c r="L1621" s="391">
        <v>81.733500000000006</v>
      </c>
      <c r="M1621" s="391">
        <v>78.515000000000001</v>
      </c>
      <c r="N1621" s="391">
        <v>76.823099999999997</v>
      </c>
      <c r="O1621" s="386">
        <v>77.901200000000003</v>
      </c>
      <c r="P1621" s="386" t="s">
        <v>57</v>
      </c>
    </row>
    <row r="1622" spans="1:16" ht="15" x14ac:dyDescent="0.25">
      <c r="A1622" s="389" t="s">
        <v>2192</v>
      </c>
      <c r="B1622" s="390"/>
      <c r="C1622" s="386"/>
      <c r="D1622" s="390"/>
      <c r="E1622" s="390"/>
      <c r="F1622" s="386">
        <v>81.066100000000006</v>
      </c>
      <c r="G1622" s="391">
        <v>71.267700000000005</v>
      </c>
      <c r="H1622" s="391">
        <v>83.133399999999995</v>
      </c>
      <c r="I1622" s="391">
        <v>79.873800000000003</v>
      </c>
      <c r="J1622" s="391">
        <v>80.861099999999993</v>
      </c>
      <c r="K1622" s="391">
        <v>79.330200000000005</v>
      </c>
      <c r="L1622" s="391">
        <v>79.313800000000001</v>
      </c>
      <c r="M1622" s="391">
        <v>76.248099999999994</v>
      </c>
      <c r="N1622" s="391">
        <v>80.904300000000006</v>
      </c>
      <c r="O1622" s="386">
        <v>77.045100000000005</v>
      </c>
      <c r="P1622" s="386" t="s">
        <v>57</v>
      </c>
    </row>
    <row r="1623" spans="1:16" ht="15" x14ac:dyDescent="0.25">
      <c r="A1623" s="389" t="s">
        <v>2193</v>
      </c>
      <c r="B1623" s="390"/>
      <c r="C1623" s="386"/>
      <c r="D1623" s="390"/>
      <c r="E1623" s="390"/>
      <c r="F1623" s="386">
        <v>14.96</v>
      </c>
      <c r="G1623" s="391">
        <v>7.9795999999999996</v>
      </c>
      <c r="H1623" s="391">
        <v>17.153199999999998</v>
      </c>
      <c r="I1623" s="391">
        <v>16.061599999999999</v>
      </c>
      <c r="J1623" s="391">
        <v>23.069099999999999</v>
      </c>
      <c r="K1623" s="391">
        <v>14.1904</v>
      </c>
      <c r="L1623" s="391">
        <v>17.691800000000001</v>
      </c>
      <c r="M1623" s="391">
        <v>8.2241999999999997</v>
      </c>
      <c r="N1623" s="391">
        <v>15.3345</v>
      </c>
      <c r="O1623" s="386">
        <v>27.471900000000002</v>
      </c>
      <c r="P1623" s="386" t="s">
        <v>57</v>
      </c>
    </row>
    <row r="1624" spans="1:16" ht="15" x14ac:dyDescent="0.25">
      <c r="A1624" s="389" t="s">
        <v>2194</v>
      </c>
      <c r="B1624" s="390"/>
      <c r="C1624" s="386"/>
      <c r="D1624" s="390"/>
      <c r="E1624" s="390"/>
      <c r="F1624" s="386">
        <v>7.6607000000000003</v>
      </c>
      <c r="G1624" s="391">
        <v>7.6264000000000003</v>
      </c>
      <c r="H1624" s="391">
        <v>17.963699999999999</v>
      </c>
      <c r="I1624" s="391">
        <v>19.0778</v>
      </c>
      <c r="J1624" s="391">
        <v>28.660799999999998</v>
      </c>
      <c r="K1624" s="391">
        <v>14.9292</v>
      </c>
      <c r="L1624" s="391">
        <v>16.477900000000002</v>
      </c>
      <c r="M1624" s="391">
        <v>4.5772000000000004</v>
      </c>
      <c r="N1624" s="391">
        <v>9.5532000000000004</v>
      </c>
      <c r="O1624" s="386">
        <v>35.173699999999997</v>
      </c>
      <c r="P1624" s="386" t="s">
        <v>57</v>
      </c>
    </row>
    <row r="1625" spans="1:16" ht="15" x14ac:dyDescent="0.25">
      <c r="A1625" s="389" t="s">
        <v>2195</v>
      </c>
      <c r="B1625" s="390"/>
      <c r="C1625" s="386"/>
      <c r="D1625" s="390"/>
      <c r="E1625" s="390"/>
      <c r="F1625" s="386">
        <v>25.992000000000001</v>
      </c>
      <c r="G1625" s="391">
        <v>8.4469999999999992</v>
      </c>
      <c r="H1625" s="391">
        <v>16.1798</v>
      </c>
      <c r="I1625" s="391">
        <v>10.4582</v>
      </c>
      <c r="J1625" s="391">
        <v>13.0745</v>
      </c>
      <c r="K1625" s="391">
        <v>12.872999999999999</v>
      </c>
      <c r="L1625" s="391">
        <v>19.814</v>
      </c>
      <c r="M1625" s="391">
        <v>14.4331</v>
      </c>
      <c r="N1625" s="391">
        <v>26.0017</v>
      </c>
      <c r="O1625" s="386">
        <v>13.429600000000001</v>
      </c>
      <c r="P1625" s="386" t="s">
        <v>57</v>
      </c>
    </row>
    <row r="1626" spans="1:16" ht="15" x14ac:dyDescent="0.25">
      <c r="A1626" s="389" t="s">
        <v>2196</v>
      </c>
      <c r="B1626" s="390"/>
      <c r="C1626" s="386"/>
      <c r="D1626" s="390"/>
      <c r="E1626" s="390"/>
      <c r="F1626" s="386">
        <v>30.0611</v>
      </c>
      <c r="G1626" s="391">
        <v>35.402200000000001</v>
      </c>
      <c r="H1626" s="391">
        <v>45.054699999999997</v>
      </c>
      <c r="I1626" s="391">
        <v>40.266800000000003</v>
      </c>
      <c r="J1626" s="391">
        <v>41.620600000000003</v>
      </c>
      <c r="K1626" s="391">
        <v>43.244999999999997</v>
      </c>
      <c r="L1626" s="391">
        <v>41.617600000000003</v>
      </c>
      <c r="M1626" s="391">
        <v>47.387700000000002</v>
      </c>
      <c r="N1626" s="391">
        <v>39.881300000000003</v>
      </c>
      <c r="O1626" s="386">
        <v>42.492100000000001</v>
      </c>
      <c r="P1626" s="386" t="s">
        <v>57</v>
      </c>
    </row>
    <row r="1627" spans="1:16" ht="15" x14ac:dyDescent="0.25">
      <c r="A1627" s="389" t="s">
        <v>2197</v>
      </c>
      <c r="B1627" s="390"/>
      <c r="C1627" s="386"/>
      <c r="D1627" s="390"/>
      <c r="E1627" s="390"/>
      <c r="F1627" s="386">
        <v>8.6563999999999997</v>
      </c>
      <c r="G1627" s="391">
        <v>26.854099999999999</v>
      </c>
      <c r="H1627" s="391">
        <v>33.600099999999998</v>
      </c>
      <c r="I1627" s="391">
        <v>25.281400000000001</v>
      </c>
      <c r="J1627" s="391">
        <v>20.813800000000001</v>
      </c>
      <c r="K1627" s="391">
        <v>20.3003</v>
      </c>
      <c r="L1627" s="391">
        <v>29.470700000000001</v>
      </c>
      <c r="M1627" s="391">
        <v>15.651899999999999</v>
      </c>
      <c r="N1627" s="391">
        <v>28.944900000000001</v>
      </c>
      <c r="O1627" s="386">
        <v>17.659700000000001</v>
      </c>
      <c r="P1627" s="386" t="s">
        <v>57</v>
      </c>
    </row>
    <row r="1628" spans="1:16" ht="15" x14ac:dyDescent="0.25">
      <c r="A1628" s="389" t="s">
        <v>2198</v>
      </c>
      <c r="B1628" s="390"/>
      <c r="C1628" s="386"/>
      <c r="D1628" s="390"/>
      <c r="E1628" s="390"/>
      <c r="F1628" s="386">
        <v>8.6576000000000004</v>
      </c>
      <c r="G1628" s="391">
        <v>26.762599999999999</v>
      </c>
      <c r="H1628" s="391">
        <v>33.550400000000003</v>
      </c>
      <c r="I1628" s="391">
        <v>25.294799999999999</v>
      </c>
      <c r="J1628" s="391">
        <v>20.783200000000001</v>
      </c>
      <c r="K1628" s="391">
        <v>20.242999999999999</v>
      </c>
      <c r="L1628" s="391">
        <v>29.6004</v>
      </c>
      <c r="M1628" s="391">
        <v>15.718400000000001</v>
      </c>
      <c r="N1628" s="391">
        <v>28.8598</v>
      </c>
      <c r="O1628" s="386">
        <v>17.685500000000001</v>
      </c>
      <c r="P1628" s="386" t="s">
        <v>57</v>
      </c>
    </row>
    <row r="1629" spans="1:16" ht="15" x14ac:dyDescent="0.25">
      <c r="A1629" s="389" t="s">
        <v>2199</v>
      </c>
      <c r="B1629" s="390"/>
      <c r="C1629" s="386"/>
      <c r="D1629" s="390"/>
      <c r="E1629" s="390"/>
      <c r="F1629" s="386">
        <v>8.3332999999999995</v>
      </c>
      <c r="G1629" s="391">
        <v>40.625</v>
      </c>
      <c r="H1629" s="391">
        <v>45.454500000000003</v>
      </c>
      <c r="I1629" s="391">
        <v>22.222200000000001</v>
      </c>
      <c r="J1629" s="391">
        <v>27.777799999999999</v>
      </c>
      <c r="K1629" s="391">
        <v>33.333300000000001</v>
      </c>
      <c r="L1629" s="391">
        <v>0</v>
      </c>
      <c r="M1629" s="391">
        <v>0</v>
      </c>
      <c r="N1629" s="391">
        <v>50</v>
      </c>
      <c r="O1629" s="386">
        <v>11.1111</v>
      </c>
      <c r="P1629" s="386" t="s">
        <v>57</v>
      </c>
    </row>
    <row r="1630" spans="1:16" ht="15" x14ac:dyDescent="0.25">
      <c r="A1630" s="389" t="s">
        <v>2200</v>
      </c>
      <c r="B1630" s="390"/>
      <c r="C1630" s="386"/>
      <c r="D1630" s="390"/>
      <c r="E1630" s="390"/>
      <c r="F1630" s="386">
        <v>100</v>
      </c>
      <c r="G1630" s="391">
        <v>98.301599999999993</v>
      </c>
      <c r="H1630" s="391">
        <v>98.721900000000005</v>
      </c>
      <c r="I1630" s="391">
        <v>95.730500000000006</v>
      </c>
      <c r="J1630" s="391">
        <v>99.139799999999994</v>
      </c>
      <c r="K1630" s="391">
        <v>96.733800000000002</v>
      </c>
      <c r="L1630" s="391">
        <v>96.546700000000001</v>
      </c>
      <c r="M1630" s="391">
        <v>95.5137</v>
      </c>
      <c r="N1630" s="391">
        <v>97.324799999999996</v>
      </c>
      <c r="O1630" s="386">
        <v>98.578999999999994</v>
      </c>
      <c r="P1630" s="386" t="s">
        <v>57</v>
      </c>
    </row>
    <row r="1631" spans="1:16" ht="15" x14ac:dyDescent="0.25">
      <c r="A1631" s="389" t="s">
        <v>2201</v>
      </c>
      <c r="B1631" s="390"/>
      <c r="C1631" s="386"/>
      <c r="D1631" s="390"/>
      <c r="E1631" s="390"/>
      <c r="F1631" s="386">
        <v>100</v>
      </c>
      <c r="G1631" s="391">
        <v>98.295299999999997</v>
      </c>
      <c r="H1631" s="391">
        <v>98.717200000000005</v>
      </c>
      <c r="I1631" s="391">
        <v>95.724199999999996</v>
      </c>
      <c r="J1631" s="391">
        <v>99.137200000000007</v>
      </c>
      <c r="K1631" s="391">
        <v>96.723500000000001</v>
      </c>
      <c r="L1631" s="391">
        <v>96.535700000000006</v>
      </c>
      <c r="M1631" s="391">
        <v>95.499399999999994</v>
      </c>
      <c r="N1631" s="391">
        <v>97.315899999999999</v>
      </c>
      <c r="O1631" s="386">
        <v>98.574399999999997</v>
      </c>
      <c r="P1631" s="386" t="s">
        <v>57</v>
      </c>
    </row>
    <row r="1632" spans="1:16" ht="15" x14ac:dyDescent="0.25">
      <c r="A1632" s="389" t="s">
        <v>2202</v>
      </c>
      <c r="B1632" s="390"/>
      <c r="C1632" s="386"/>
      <c r="D1632" s="390"/>
      <c r="E1632" s="390"/>
      <c r="F1632" s="386"/>
      <c r="G1632" s="391">
        <v>100</v>
      </c>
      <c r="H1632" s="391">
        <v>100</v>
      </c>
      <c r="I1632" s="391">
        <v>100</v>
      </c>
      <c r="J1632" s="391">
        <v>100</v>
      </c>
      <c r="K1632" s="391">
        <v>100</v>
      </c>
      <c r="L1632" s="391">
        <v>100</v>
      </c>
      <c r="M1632" s="391">
        <v>100</v>
      </c>
      <c r="N1632" s="391">
        <v>100</v>
      </c>
      <c r="O1632" s="386">
        <v>100</v>
      </c>
      <c r="P1632" s="386" t="s">
        <v>57</v>
      </c>
    </row>
    <row r="1633" spans="1:16" ht="15" x14ac:dyDescent="0.25">
      <c r="A1633" s="389" t="s">
        <v>2203</v>
      </c>
      <c r="B1633" s="390"/>
      <c r="C1633" s="386"/>
      <c r="D1633" s="390"/>
      <c r="E1633" s="390"/>
      <c r="F1633" s="386">
        <v>83.728099999999998</v>
      </c>
      <c r="G1633" s="391">
        <v>69.922499999999999</v>
      </c>
      <c r="H1633" s="391">
        <v>86.700299999999999</v>
      </c>
      <c r="I1633" s="391">
        <v>79.897300000000001</v>
      </c>
      <c r="J1633" s="391">
        <v>77.374499999999998</v>
      </c>
      <c r="K1633" s="391">
        <v>74.650599999999997</v>
      </c>
      <c r="L1633" s="391">
        <v>80.399299999999997</v>
      </c>
      <c r="M1633" s="391">
        <v>82.109700000000004</v>
      </c>
      <c r="N1633" s="391">
        <v>76.752300000000005</v>
      </c>
      <c r="O1633" s="386">
        <v>84.841800000000006</v>
      </c>
      <c r="P1633" s="386" t="s">
        <v>57</v>
      </c>
    </row>
    <row r="1634" spans="1:16" ht="15" x14ac:dyDescent="0.25">
      <c r="A1634" s="389" t="s">
        <v>2204</v>
      </c>
      <c r="B1634" s="390"/>
      <c r="C1634" s="386"/>
      <c r="D1634" s="390"/>
      <c r="E1634" s="390"/>
      <c r="F1634" s="386">
        <v>83.728099999999998</v>
      </c>
      <c r="G1634" s="391">
        <v>69.922499999999999</v>
      </c>
      <c r="H1634" s="391">
        <v>86.700299999999999</v>
      </c>
      <c r="I1634" s="391">
        <v>79.897300000000001</v>
      </c>
      <c r="J1634" s="391">
        <v>77.374499999999998</v>
      </c>
      <c r="K1634" s="391">
        <v>74.650599999999997</v>
      </c>
      <c r="L1634" s="391">
        <v>80.399299999999997</v>
      </c>
      <c r="M1634" s="391">
        <v>82.109700000000004</v>
      </c>
      <c r="N1634" s="391">
        <v>76.752300000000005</v>
      </c>
      <c r="O1634" s="386">
        <v>84.841800000000006</v>
      </c>
      <c r="P1634" s="386" t="s">
        <v>57</v>
      </c>
    </row>
    <row r="1635" spans="1:16" ht="15" x14ac:dyDescent="0.25">
      <c r="A1635" s="389" t="s">
        <v>2205</v>
      </c>
      <c r="B1635" s="390"/>
      <c r="C1635" s="386"/>
      <c r="D1635" s="390"/>
      <c r="E1635" s="390"/>
      <c r="F1635" s="386">
        <v>33.5852</v>
      </c>
      <c r="G1635" s="391">
        <v>38.839199999999998</v>
      </c>
      <c r="H1635" s="391">
        <v>48.510199999999998</v>
      </c>
      <c r="I1635" s="391">
        <v>43.2423</v>
      </c>
      <c r="J1635" s="391">
        <v>44.591200000000001</v>
      </c>
      <c r="K1635" s="391">
        <v>44.990900000000003</v>
      </c>
      <c r="L1635" s="391">
        <v>42.264299999999999</v>
      </c>
      <c r="M1635" s="391">
        <v>47.298200000000001</v>
      </c>
      <c r="N1635" s="391">
        <v>39.751800000000003</v>
      </c>
      <c r="O1635" s="386">
        <v>41.670999999999999</v>
      </c>
      <c r="P1635" s="386" t="s">
        <v>57</v>
      </c>
    </row>
    <row r="1636" spans="1:16" ht="15" x14ac:dyDescent="0.25">
      <c r="A1636" s="389" t="s">
        <v>2206</v>
      </c>
      <c r="B1636" s="390"/>
      <c r="C1636" s="386"/>
      <c r="D1636" s="390"/>
      <c r="E1636" s="390"/>
      <c r="F1636" s="386">
        <v>22.106200000000001</v>
      </c>
      <c r="G1636" s="391">
        <v>11.387700000000001</v>
      </c>
      <c r="H1636" s="391">
        <v>19.8642</v>
      </c>
      <c r="I1636" s="391">
        <v>17.055700000000002</v>
      </c>
      <c r="J1636" s="391">
        <v>17.909800000000001</v>
      </c>
      <c r="K1636" s="391">
        <v>29.309200000000001</v>
      </c>
      <c r="L1636" s="391">
        <v>36.332099999999997</v>
      </c>
      <c r="M1636" s="391">
        <v>48.115299999999998</v>
      </c>
      <c r="N1636" s="391">
        <v>41.038600000000002</v>
      </c>
      <c r="O1636" s="386">
        <v>49.903799999999997</v>
      </c>
      <c r="P1636" s="386" t="s">
        <v>57</v>
      </c>
    </row>
    <row r="1637" spans="1:16" ht="15" x14ac:dyDescent="0.25">
      <c r="A1637" s="389" t="s">
        <v>2207</v>
      </c>
      <c r="B1637" s="390"/>
      <c r="C1637" s="386"/>
      <c r="D1637" s="390"/>
      <c r="E1637" s="390"/>
      <c r="F1637" s="386">
        <v>88.056399999999996</v>
      </c>
      <c r="G1637" s="391">
        <v>81.706999999999994</v>
      </c>
      <c r="H1637" s="391">
        <v>89.152000000000001</v>
      </c>
      <c r="I1637" s="391">
        <v>82.301000000000002</v>
      </c>
      <c r="J1637" s="391">
        <v>89.927000000000007</v>
      </c>
      <c r="K1637" s="391">
        <v>82.499099999999999</v>
      </c>
      <c r="L1637" s="391">
        <v>81.0501</v>
      </c>
      <c r="M1637" s="391">
        <v>73.5886</v>
      </c>
      <c r="N1637" s="391">
        <v>82.788200000000003</v>
      </c>
      <c r="O1637" s="386">
        <v>88.354900000000001</v>
      </c>
      <c r="P1637" s="386" t="s">
        <v>57</v>
      </c>
    </row>
    <row r="1638" spans="1:16" ht="15" x14ac:dyDescent="0.25">
      <c r="A1638" s="389" t="s">
        <v>2208</v>
      </c>
      <c r="B1638" s="390"/>
      <c r="C1638" s="386"/>
      <c r="D1638" s="390"/>
      <c r="E1638" s="390"/>
      <c r="F1638" s="386">
        <v>88.887500000000003</v>
      </c>
      <c r="G1638" s="391">
        <v>84.552300000000002</v>
      </c>
      <c r="H1638" s="391">
        <v>89.926199999999994</v>
      </c>
      <c r="I1638" s="391">
        <v>83.989000000000004</v>
      </c>
      <c r="J1638" s="391">
        <v>91.900700000000001</v>
      </c>
      <c r="K1638" s="391">
        <v>82.782399999999996</v>
      </c>
      <c r="L1638" s="391">
        <v>81.357799999999997</v>
      </c>
      <c r="M1638" s="391">
        <v>72.998900000000006</v>
      </c>
      <c r="N1638" s="391">
        <v>82.481200000000001</v>
      </c>
      <c r="O1638" s="386">
        <v>88.231300000000005</v>
      </c>
      <c r="P1638" s="386" t="s">
        <v>57</v>
      </c>
    </row>
    <row r="1639" spans="1:16" ht="15" x14ac:dyDescent="0.25">
      <c r="A1639" s="389" t="s">
        <v>2209</v>
      </c>
      <c r="B1639" s="390"/>
      <c r="C1639" s="386"/>
      <c r="D1639" s="390"/>
      <c r="E1639" s="390"/>
      <c r="F1639" s="386">
        <v>81.924599999999998</v>
      </c>
      <c r="G1639" s="391">
        <v>67.296000000000006</v>
      </c>
      <c r="H1639" s="391">
        <v>85.002899999999997</v>
      </c>
      <c r="I1639" s="391">
        <v>70.697599999999994</v>
      </c>
      <c r="J1639" s="391">
        <v>77.159899999999993</v>
      </c>
      <c r="K1639" s="391">
        <v>80.658100000000005</v>
      </c>
      <c r="L1639" s="391">
        <v>79.071399999999997</v>
      </c>
      <c r="M1639" s="391">
        <v>83.024900000000002</v>
      </c>
      <c r="N1639" s="391">
        <v>84.499799999999993</v>
      </c>
      <c r="O1639" s="386">
        <v>89.034300000000002</v>
      </c>
      <c r="P1639" s="386" t="s">
        <v>57</v>
      </c>
    </row>
    <row r="1640" spans="1:16" ht="15" x14ac:dyDescent="0.25">
      <c r="A1640" s="389" t="s">
        <v>2210</v>
      </c>
      <c r="B1640" s="390"/>
      <c r="C1640" s="386"/>
      <c r="D1640" s="390"/>
      <c r="E1640" s="390"/>
      <c r="F1640" s="386">
        <v>97.026600000000002</v>
      </c>
      <c r="G1640" s="391">
        <v>96.777199999999993</v>
      </c>
      <c r="H1640" s="391">
        <v>96.735200000000006</v>
      </c>
      <c r="I1640" s="391">
        <v>94.796300000000002</v>
      </c>
      <c r="J1640" s="391">
        <v>96.095600000000005</v>
      </c>
      <c r="K1640" s="391">
        <v>94.226799999999997</v>
      </c>
      <c r="L1640" s="391">
        <v>93.353300000000004</v>
      </c>
      <c r="M1640" s="391">
        <v>94.007599999999996</v>
      </c>
      <c r="N1640" s="391">
        <v>91.041899999999998</v>
      </c>
      <c r="O1640" s="386">
        <v>91.255300000000005</v>
      </c>
      <c r="P1640" s="386" t="s">
        <v>57</v>
      </c>
    </row>
    <row r="1641" spans="1:16" ht="15" x14ac:dyDescent="0.25">
      <c r="A1641" s="389" t="s">
        <v>2211</v>
      </c>
      <c r="B1641" s="390"/>
      <c r="C1641" s="386"/>
      <c r="D1641" s="390"/>
      <c r="E1641" s="390"/>
      <c r="F1641" s="386">
        <v>97.016099999999994</v>
      </c>
      <c r="G1641" s="391">
        <v>96.826099999999997</v>
      </c>
      <c r="H1641" s="391">
        <v>96.545199999999994</v>
      </c>
      <c r="I1641" s="391">
        <v>94.949600000000004</v>
      </c>
      <c r="J1641" s="391">
        <v>95.955799999999996</v>
      </c>
      <c r="K1641" s="391">
        <v>94.126800000000003</v>
      </c>
      <c r="L1641" s="391">
        <v>93.159000000000006</v>
      </c>
      <c r="M1641" s="391">
        <v>93.846699999999998</v>
      </c>
      <c r="N1641" s="391">
        <v>90.463800000000006</v>
      </c>
      <c r="O1641" s="386">
        <v>90.536199999999994</v>
      </c>
      <c r="P1641" s="386" t="s">
        <v>57</v>
      </c>
    </row>
    <row r="1642" spans="1:16" ht="15" x14ac:dyDescent="0.25">
      <c r="A1642" s="389" t="s">
        <v>2212</v>
      </c>
      <c r="B1642" s="390"/>
      <c r="C1642" s="386"/>
      <c r="D1642" s="390"/>
      <c r="E1642" s="390"/>
      <c r="F1642" s="386">
        <v>97.176900000000003</v>
      </c>
      <c r="G1642" s="391">
        <v>96.194800000000001</v>
      </c>
      <c r="H1642" s="391">
        <v>99.072900000000004</v>
      </c>
      <c r="I1642" s="391">
        <v>92.5304</v>
      </c>
      <c r="J1642" s="391">
        <v>98.026200000000003</v>
      </c>
      <c r="K1642" s="391">
        <v>95.647499999999994</v>
      </c>
      <c r="L1642" s="391">
        <v>96.085599999999999</v>
      </c>
      <c r="M1642" s="391">
        <v>97.4084</v>
      </c>
      <c r="N1642" s="391">
        <v>96.942599999999999</v>
      </c>
      <c r="O1642" s="386">
        <v>98.570800000000006</v>
      </c>
      <c r="P1642" s="386" t="s">
        <v>57</v>
      </c>
    </row>
    <row r="1643" spans="1:16" ht="15" x14ac:dyDescent="0.25">
      <c r="A1643" s="389" t="s">
        <v>2213</v>
      </c>
      <c r="B1643" s="390"/>
      <c r="C1643" s="386"/>
      <c r="D1643" s="390"/>
      <c r="E1643" s="390"/>
      <c r="F1643" s="386">
        <v>99.989099999999993</v>
      </c>
      <c r="G1643" s="391">
        <v>99.971900000000005</v>
      </c>
      <c r="H1643" s="391">
        <v>99.991200000000006</v>
      </c>
      <c r="I1643" s="391">
        <v>99.993200000000002</v>
      </c>
      <c r="J1643" s="391">
        <v>99.991100000000003</v>
      </c>
      <c r="K1643" s="391">
        <v>99.986599999999996</v>
      </c>
      <c r="L1643" s="391">
        <v>99.992400000000004</v>
      </c>
      <c r="M1643" s="391">
        <v>99.997200000000007</v>
      </c>
      <c r="N1643" s="391">
        <v>99.910600000000002</v>
      </c>
      <c r="O1643" s="386">
        <v>99.849699999999999</v>
      </c>
      <c r="P1643" s="386" t="s">
        <v>57</v>
      </c>
    </row>
    <row r="1644" spans="1:16" ht="15" x14ac:dyDescent="0.25">
      <c r="A1644" s="389" t="s">
        <v>2214</v>
      </c>
      <c r="B1644" s="390"/>
      <c r="C1644" s="386"/>
      <c r="D1644" s="390"/>
      <c r="E1644" s="390"/>
      <c r="F1644" s="386">
        <v>99.989099999999993</v>
      </c>
      <c r="G1644" s="391">
        <v>99.971699999999998</v>
      </c>
      <c r="H1644" s="391">
        <v>99.991100000000003</v>
      </c>
      <c r="I1644" s="391">
        <v>99.993099999999998</v>
      </c>
      <c r="J1644" s="391">
        <v>99.991</v>
      </c>
      <c r="K1644" s="391">
        <v>99.986400000000003</v>
      </c>
      <c r="L1644" s="391">
        <v>99.9923</v>
      </c>
      <c r="M1644" s="391">
        <v>99.997200000000007</v>
      </c>
      <c r="N1644" s="391">
        <v>99.895300000000006</v>
      </c>
      <c r="O1644" s="386">
        <v>99.825900000000004</v>
      </c>
      <c r="P1644" s="386" t="s">
        <v>57</v>
      </c>
    </row>
    <row r="1645" spans="1:16" ht="15" x14ac:dyDescent="0.25">
      <c r="A1645" s="389" t="s">
        <v>2215</v>
      </c>
      <c r="B1645" s="390"/>
      <c r="C1645" s="386"/>
      <c r="D1645" s="390"/>
      <c r="E1645" s="390"/>
      <c r="F1645" s="386">
        <v>100</v>
      </c>
      <c r="G1645" s="391">
        <v>100</v>
      </c>
      <c r="H1645" s="391">
        <v>100</v>
      </c>
      <c r="I1645" s="391">
        <v>100</v>
      </c>
      <c r="J1645" s="391">
        <v>100</v>
      </c>
      <c r="K1645" s="391">
        <v>100</v>
      </c>
      <c r="L1645" s="391">
        <v>100</v>
      </c>
      <c r="M1645" s="391">
        <v>100</v>
      </c>
      <c r="N1645" s="391">
        <v>99.994</v>
      </c>
      <c r="O1645" s="386">
        <v>99.989099999999993</v>
      </c>
      <c r="P1645" s="386" t="s">
        <v>57</v>
      </c>
    </row>
    <row r="1646" spans="1:16" ht="15" x14ac:dyDescent="0.25">
      <c r="A1646" s="389" t="s">
        <v>2216</v>
      </c>
      <c r="B1646" s="390"/>
      <c r="C1646" s="386"/>
      <c r="D1646" s="390"/>
      <c r="E1646" s="390"/>
      <c r="F1646" s="386">
        <v>95.903400000000005</v>
      </c>
      <c r="G1646" s="391">
        <v>93.183499999999995</v>
      </c>
      <c r="H1646" s="391">
        <v>94.132000000000005</v>
      </c>
      <c r="I1646" s="391">
        <v>92.221199999999996</v>
      </c>
      <c r="J1646" s="391">
        <v>93.241100000000003</v>
      </c>
      <c r="K1646" s="391">
        <v>92.071299999999994</v>
      </c>
      <c r="L1646" s="391">
        <v>91.707700000000003</v>
      </c>
      <c r="M1646" s="391">
        <v>94.976399999999998</v>
      </c>
      <c r="N1646" s="391">
        <v>91.598600000000005</v>
      </c>
      <c r="O1646" s="386">
        <v>92.121399999999994</v>
      </c>
      <c r="P1646" s="386" t="s">
        <v>57</v>
      </c>
    </row>
    <row r="1647" spans="1:16" ht="15" x14ac:dyDescent="0.25">
      <c r="A1647" s="389" t="s">
        <v>2217</v>
      </c>
      <c r="B1647" s="390"/>
      <c r="C1647" s="386"/>
      <c r="D1647" s="390"/>
      <c r="E1647" s="390"/>
      <c r="F1647" s="386">
        <v>96.564499999999995</v>
      </c>
      <c r="G1647" s="391">
        <v>94.046199999999999</v>
      </c>
      <c r="H1647" s="391">
        <v>94.775499999999994</v>
      </c>
      <c r="I1647" s="391">
        <v>93.133700000000005</v>
      </c>
      <c r="J1647" s="391">
        <v>94.057100000000005</v>
      </c>
      <c r="K1647" s="391">
        <v>92.769199999999998</v>
      </c>
      <c r="L1647" s="391">
        <v>92.326400000000007</v>
      </c>
      <c r="M1647" s="391">
        <v>95.244399999999999</v>
      </c>
      <c r="N1647" s="391">
        <v>91.269900000000007</v>
      </c>
      <c r="O1647" s="386">
        <v>91.819199999999995</v>
      </c>
      <c r="P1647" s="386" t="s">
        <v>57</v>
      </c>
    </row>
    <row r="1648" spans="1:16" ht="15" x14ac:dyDescent="0.25">
      <c r="A1648" s="389" t="s">
        <v>2218</v>
      </c>
      <c r="B1648" s="390"/>
      <c r="C1648" s="386"/>
      <c r="D1648" s="390"/>
      <c r="E1648" s="390"/>
      <c r="F1648" s="386">
        <v>79.653899999999993</v>
      </c>
      <c r="G1648" s="391">
        <v>74.450100000000006</v>
      </c>
      <c r="H1648" s="391">
        <v>79.912599999999998</v>
      </c>
      <c r="I1648" s="391">
        <v>70.316800000000001</v>
      </c>
      <c r="J1648" s="391">
        <v>74.820400000000006</v>
      </c>
      <c r="K1648" s="391">
        <v>76.105000000000004</v>
      </c>
      <c r="L1648" s="391">
        <v>77.607699999999994</v>
      </c>
      <c r="M1648" s="391">
        <v>80.465999999999994</v>
      </c>
      <c r="N1648" s="391">
        <v>93.8797</v>
      </c>
      <c r="O1648" s="386">
        <v>94.308899999999994</v>
      </c>
      <c r="P1648" s="386" t="s">
        <v>57</v>
      </c>
    </row>
    <row r="1649" spans="1:16" ht="15" x14ac:dyDescent="0.25">
      <c r="A1649" s="389" t="s">
        <v>2219</v>
      </c>
      <c r="B1649" s="390"/>
      <c r="C1649" s="386"/>
      <c r="D1649" s="390"/>
      <c r="E1649" s="390"/>
      <c r="F1649" s="386">
        <v>62.520800000000001</v>
      </c>
      <c r="G1649" s="391">
        <v>45.558199999999999</v>
      </c>
      <c r="H1649" s="391">
        <v>58.104900000000001</v>
      </c>
      <c r="I1649" s="391">
        <v>49.7316</v>
      </c>
      <c r="J1649" s="391">
        <v>47.584600000000002</v>
      </c>
      <c r="K1649" s="391">
        <v>48.491599999999998</v>
      </c>
      <c r="L1649" s="391">
        <v>42.356900000000003</v>
      </c>
      <c r="M1649" s="391">
        <v>31.757200000000001</v>
      </c>
      <c r="N1649" s="391">
        <v>37.041699999999999</v>
      </c>
      <c r="O1649" s="386">
        <v>35.633699999999997</v>
      </c>
      <c r="P1649" s="386" t="s">
        <v>57</v>
      </c>
    </row>
    <row r="1650" spans="1:16" ht="15" x14ac:dyDescent="0.25">
      <c r="A1650" s="389" t="s">
        <v>2220</v>
      </c>
      <c r="B1650" s="390"/>
      <c r="C1650" s="386"/>
      <c r="D1650" s="390"/>
      <c r="E1650" s="390"/>
      <c r="F1650" s="386"/>
      <c r="G1650" s="391"/>
      <c r="H1650" s="391">
        <v>100</v>
      </c>
      <c r="I1650" s="391">
        <v>100</v>
      </c>
      <c r="J1650" s="391">
        <v>95.828199999999995</v>
      </c>
      <c r="K1650" s="391">
        <v>91.666700000000006</v>
      </c>
      <c r="L1650" s="391">
        <v>75</v>
      </c>
      <c r="M1650" s="391">
        <v>58.333300000000001</v>
      </c>
      <c r="N1650" s="391">
        <v>58.333300000000001</v>
      </c>
      <c r="O1650" s="386">
        <v>66.666700000000006</v>
      </c>
      <c r="P1650" s="386" t="s">
        <v>57</v>
      </c>
    </row>
    <row r="1651" spans="1:16" ht="15" x14ac:dyDescent="0.25">
      <c r="A1651" s="389" t="s">
        <v>2221</v>
      </c>
      <c r="B1651" s="390"/>
      <c r="C1651" s="386"/>
      <c r="D1651" s="390"/>
      <c r="E1651" s="390"/>
      <c r="F1651" s="386"/>
      <c r="G1651" s="391"/>
      <c r="H1651" s="391">
        <v>100</v>
      </c>
      <c r="I1651" s="391">
        <v>100</v>
      </c>
      <c r="J1651" s="391">
        <v>95.828199999999995</v>
      </c>
      <c r="K1651" s="391">
        <v>91.666700000000006</v>
      </c>
      <c r="L1651" s="391">
        <v>75</v>
      </c>
      <c r="M1651" s="391">
        <v>58.333300000000001</v>
      </c>
      <c r="N1651" s="391">
        <v>58.333300000000001</v>
      </c>
      <c r="O1651" s="386">
        <v>66.666700000000006</v>
      </c>
      <c r="P1651" s="386" t="s">
        <v>57</v>
      </c>
    </row>
    <row r="1652" spans="1:16" ht="15" x14ac:dyDescent="0.25">
      <c r="A1652" s="389" t="s">
        <v>2222</v>
      </c>
      <c r="B1652" s="390"/>
      <c r="C1652" s="386"/>
      <c r="D1652" s="390"/>
      <c r="E1652" s="390"/>
      <c r="F1652" s="386">
        <v>62.458799999999997</v>
      </c>
      <c r="G1652" s="391">
        <v>47.955399999999997</v>
      </c>
      <c r="H1652" s="391">
        <v>61.597799999999999</v>
      </c>
      <c r="I1652" s="391">
        <v>53.171399999999998</v>
      </c>
      <c r="J1652" s="391">
        <v>50.590899999999998</v>
      </c>
      <c r="K1652" s="391">
        <v>51.831099999999999</v>
      </c>
      <c r="L1652" s="391">
        <v>45.323999999999998</v>
      </c>
      <c r="M1652" s="391">
        <v>33.545299999999997</v>
      </c>
      <c r="N1652" s="391">
        <v>36.990200000000002</v>
      </c>
      <c r="O1652" s="386">
        <v>37.821300000000001</v>
      </c>
      <c r="P1652" s="386" t="s">
        <v>57</v>
      </c>
    </row>
    <row r="1653" spans="1:16" ht="15" x14ac:dyDescent="0.25">
      <c r="A1653" s="389" t="s">
        <v>2223</v>
      </c>
      <c r="B1653" s="390"/>
      <c r="C1653" s="386"/>
      <c r="D1653" s="390"/>
      <c r="E1653" s="390"/>
      <c r="F1653" s="386">
        <v>63.402799999999999</v>
      </c>
      <c r="G1653" s="391">
        <v>15.610300000000001</v>
      </c>
      <c r="H1653" s="391">
        <v>20.456800000000001</v>
      </c>
      <c r="I1653" s="391">
        <v>8.9248999999999992</v>
      </c>
      <c r="J1653" s="391">
        <v>13.985799999999999</v>
      </c>
      <c r="K1653" s="391">
        <v>9.6687999999999992</v>
      </c>
      <c r="L1653" s="391">
        <v>6.7335000000000003</v>
      </c>
      <c r="M1653" s="391">
        <v>7.8449999999999998</v>
      </c>
      <c r="N1653" s="391">
        <v>37.762999999999998</v>
      </c>
      <c r="O1653" s="386">
        <v>3.4992999999999999</v>
      </c>
      <c r="P1653" s="386" t="s">
        <v>57</v>
      </c>
    </row>
    <row r="1654" spans="1:16" ht="15" x14ac:dyDescent="0.25">
      <c r="A1654" s="389" t="s">
        <v>2224</v>
      </c>
      <c r="B1654" s="390"/>
      <c r="C1654" s="386"/>
      <c r="D1654" s="390"/>
      <c r="E1654" s="390"/>
      <c r="F1654" s="386">
        <v>71.4863</v>
      </c>
      <c r="G1654" s="391">
        <v>71.186300000000003</v>
      </c>
      <c r="H1654" s="391">
        <v>77.468299999999999</v>
      </c>
      <c r="I1654" s="391">
        <v>65.616500000000002</v>
      </c>
      <c r="J1654" s="391">
        <v>67.447500000000005</v>
      </c>
      <c r="K1654" s="391">
        <v>70.392600000000002</v>
      </c>
      <c r="L1654" s="391">
        <v>74.963499999999996</v>
      </c>
      <c r="M1654" s="391">
        <v>56.570599999999999</v>
      </c>
      <c r="N1654" s="391">
        <v>59.591299999999997</v>
      </c>
      <c r="O1654" s="386">
        <v>62.939599999999999</v>
      </c>
      <c r="P1654" s="386" t="s">
        <v>57</v>
      </c>
    </row>
    <row r="1655" spans="1:16" ht="15" x14ac:dyDescent="0.25">
      <c r="A1655" s="389" t="s">
        <v>2225</v>
      </c>
      <c r="B1655" s="390"/>
      <c r="C1655" s="386"/>
      <c r="D1655" s="390"/>
      <c r="E1655" s="390"/>
      <c r="F1655" s="386">
        <v>36.903300000000002</v>
      </c>
      <c r="G1655" s="391">
        <v>39.162599999999998</v>
      </c>
      <c r="H1655" s="391">
        <v>43.214399999999998</v>
      </c>
      <c r="I1655" s="391">
        <v>28.395399999999999</v>
      </c>
      <c r="J1655" s="391">
        <v>29.3673</v>
      </c>
      <c r="K1655" s="391">
        <v>29.675899999999999</v>
      </c>
      <c r="L1655" s="391">
        <v>33.772399999999998</v>
      </c>
      <c r="M1655" s="391">
        <v>14.3811</v>
      </c>
      <c r="N1655" s="391">
        <v>21.2927</v>
      </c>
      <c r="O1655" s="386">
        <v>28.207000000000001</v>
      </c>
      <c r="P1655" s="386" t="s">
        <v>57</v>
      </c>
    </row>
    <row r="1656" spans="1:16" ht="15" x14ac:dyDescent="0.25">
      <c r="A1656" s="389" t="s">
        <v>2226</v>
      </c>
      <c r="B1656" s="390"/>
      <c r="C1656" s="386"/>
      <c r="D1656" s="390"/>
      <c r="E1656" s="390"/>
      <c r="F1656" s="386">
        <v>36.903300000000002</v>
      </c>
      <c r="G1656" s="391">
        <v>39.162599999999998</v>
      </c>
      <c r="H1656" s="391">
        <v>43.214399999999998</v>
      </c>
      <c r="I1656" s="391">
        <v>28.395399999999999</v>
      </c>
      <c r="J1656" s="391">
        <v>29.3673</v>
      </c>
      <c r="K1656" s="391">
        <v>29.675899999999999</v>
      </c>
      <c r="L1656" s="391">
        <v>33.772399999999998</v>
      </c>
      <c r="M1656" s="391">
        <v>14.3811</v>
      </c>
      <c r="N1656" s="391">
        <v>21.2927</v>
      </c>
      <c r="O1656" s="386">
        <v>28.207000000000001</v>
      </c>
      <c r="P1656" s="386" t="s">
        <v>57</v>
      </c>
    </row>
    <row r="1657" spans="1:16" ht="15" x14ac:dyDescent="0.25">
      <c r="A1657" s="389" t="s">
        <v>2227</v>
      </c>
      <c r="B1657" s="390"/>
      <c r="C1657" s="386"/>
      <c r="D1657" s="390"/>
      <c r="E1657" s="390"/>
      <c r="F1657" s="386">
        <v>100</v>
      </c>
      <c r="G1657" s="391">
        <v>99.058499999999995</v>
      </c>
      <c r="H1657" s="391">
        <v>99.105699999999999</v>
      </c>
      <c r="I1657" s="391">
        <v>97.849800000000002</v>
      </c>
      <c r="J1657" s="391">
        <v>99.214500000000001</v>
      </c>
      <c r="K1657" s="391">
        <v>98.9619</v>
      </c>
      <c r="L1657" s="391">
        <v>99.740399999999994</v>
      </c>
      <c r="M1657" s="391">
        <v>99.692700000000002</v>
      </c>
      <c r="N1657" s="391">
        <v>96.820400000000006</v>
      </c>
      <c r="O1657" s="386">
        <v>98.962400000000002</v>
      </c>
      <c r="P1657" s="386" t="s">
        <v>57</v>
      </c>
    </row>
    <row r="1658" spans="1:16" ht="15" x14ac:dyDescent="0.25">
      <c r="A1658" s="389" t="s">
        <v>2228</v>
      </c>
      <c r="B1658" s="390"/>
      <c r="C1658" s="386"/>
      <c r="D1658" s="390"/>
      <c r="E1658" s="390"/>
      <c r="F1658" s="386">
        <v>100</v>
      </c>
      <c r="G1658" s="391">
        <v>99.058499999999995</v>
      </c>
      <c r="H1658" s="391">
        <v>99.105699999999999</v>
      </c>
      <c r="I1658" s="391">
        <v>97.849800000000002</v>
      </c>
      <c r="J1658" s="391">
        <v>99.214500000000001</v>
      </c>
      <c r="K1658" s="391">
        <v>98.9619</v>
      </c>
      <c r="L1658" s="391">
        <v>99.740399999999994</v>
      </c>
      <c r="M1658" s="391">
        <v>99.692700000000002</v>
      </c>
      <c r="N1658" s="391">
        <v>96.820400000000006</v>
      </c>
      <c r="O1658" s="386">
        <v>98.962400000000002</v>
      </c>
      <c r="P1658" s="386" t="s">
        <v>57</v>
      </c>
    </row>
    <row r="1659" spans="1:16" ht="15" x14ac:dyDescent="0.25">
      <c r="A1659" s="389" t="s">
        <v>2229</v>
      </c>
      <c r="B1659" s="390"/>
      <c r="C1659" s="386"/>
      <c r="D1659" s="390"/>
      <c r="E1659" s="390"/>
      <c r="F1659" s="386">
        <v>96.123199999999997</v>
      </c>
      <c r="G1659" s="391">
        <v>92.486900000000006</v>
      </c>
      <c r="H1659" s="391">
        <v>96.5321</v>
      </c>
      <c r="I1659" s="391">
        <v>83.480900000000005</v>
      </c>
      <c r="J1659" s="391">
        <v>89.249099999999999</v>
      </c>
      <c r="K1659" s="391">
        <v>85.100899999999996</v>
      </c>
      <c r="L1659" s="391">
        <v>94.169700000000006</v>
      </c>
      <c r="M1659" s="391">
        <v>87.476399999999998</v>
      </c>
      <c r="N1659" s="391">
        <v>77.408199999999994</v>
      </c>
      <c r="O1659" s="386">
        <v>86.430300000000003</v>
      </c>
      <c r="P1659" s="386" t="s">
        <v>57</v>
      </c>
    </row>
    <row r="1660" spans="1:16" ht="15" x14ac:dyDescent="0.25">
      <c r="A1660" s="389" t="s">
        <v>2230</v>
      </c>
      <c r="B1660" s="390"/>
      <c r="C1660" s="386"/>
      <c r="D1660" s="390"/>
      <c r="E1660" s="390"/>
      <c r="F1660" s="386">
        <v>96.123199999999997</v>
      </c>
      <c r="G1660" s="391">
        <v>92.486900000000006</v>
      </c>
      <c r="H1660" s="391">
        <v>96.5321</v>
      </c>
      <c r="I1660" s="391">
        <v>83.480900000000005</v>
      </c>
      <c r="J1660" s="391">
        <v>89.249099999999999</v>
      </c>
      <c r="K1660" s="391">
        <v>85.100899999999996</v>
      </c>
      <c r="L1660" s="391">
        <v>94.169700000000006</v>
      </c>
      <c r="M1660" s="391">
        <v>87.476399999999998</v>
      </c>
      <c r="N1660" s="391">
        <v>77.408199999999994</v>
      </c>
      <c r="O1660" s="386">
        <v>86.430300000000003</v>
      </c>
      <c r="P1660" s="386" t="s">
        <v>57</v>
      </c>
    </row>
    <row r="1661" spans="1:16" ht="15" x14ac:dyDescent="0.25">
      <c r="A1661" s="389" t="s">
        <v>2231</v>
      </c>
      <c r="B1661" s="390"/>
      <c r="C1661" s="386"/>
      <c r="D1661" s="390"/>
      <c r="E1661" s="390"/>
      <c r="F1661" s="386">
        <v>70.651300000000006</v>
      </c>
      <c r="G1661" s="391">
        <v>71.121200000000002</v>
      </c>
      <c r="H1661" s="391">
        <v>77.602099999999993</v>
      </c>
      <c r="I1661" s="391">
        <v>65.679900000000004</v>
      </c>
      <c r="J1661" s="391">
        <v>67.808499999999995</v>
      </c>
      <c r="K1661" s="391">
        <v>70.368899999999996</v>
      </c>
      <c r="L1661" s="391">
        <v>75.211799999999997</v>
      </c>
      <c r="M1661" s="391">
        <v>56.7744</v>
      </c>
      <c r="N1661" s="391">
        <v>59.8386</v>
      </c>
      <c r="O1661" s="386">
        <v>63.406100000000002</v>
      </c>
      <c r="P1661" s="386" t="s">
        <v>57</v>
      </c>
    </row>
    <row r="1662" spans="1:16" ht="15" x14ac:dyDescent="0.25">
      <c r="A1662" s="389" t="s">
        <v>2232</v>
      </c>
      <c r="B1662" s="390"/>
      <c r="C1662" s="386"/>
      <c r="D1662" s="390"/>
      <c r="E1662" s="390"/>
      <c r="F1662" s="386">
        <v>85.779200000000003</v>
      </c>
      <c r="G1662" s="391">
        <v>74.339799999999997</v>
      </c>
      <c r="H1662" s="391">
        <v>71.319000000000003</v>
      </c>
      <c r="I1662" s="391">
        <v>61.4163</v>
      </c>
      <c r="J1662" s="391">
        <v>43.659199999999998</v>
      </c>
      <c r="K1662" s="391">
        <v>72.034199999999998</v>
      </c>
      <c r="L1662" s="391">
        <v>58.2575</v>
      </c>
      <c r="M1662" s="391">
        <v>41.640999999999998</v>
      </c>
      <c r="N1662" s="391">
        <v>40.8232</v>
      </c>
      <c r="O1662" s="386">
        <v>28.6922</v>
      </c>
      <c r="P1662" s="386" t="s">
        <v>57</v>
      </c>
    </row>
    <row r="1663" spans="1:16" ht="15" x14ac:dyDescent="0.25">
      <c r="A1663" s="389" t="s">
        <v>2233</v>
      </c>
      <c r="B1663" s="390"/>
      <c r="C1663" s="386"/>
      <c r="D1663" s="390"/>
      <c r="E1663" s="390"/>
      <c r="F1663" s="386">
        <v>97.677999999999997</v>
      </c>
      <c r="G1663" s="391">
        <v>95.985699999999994</v>
      </c>
      <c r="H1663" s="391">
        <v>97.305400000000006</v>
      </c>
      <c r="I1663" s="391">
        <v>92.5685</v>
      </c>
      <c r="J1663" s="391">
        <v>96.361400000000003</v>
      </c>
      <c r="K1663" s="391">
        <v>95.734899999999996</v>
      </c>
      <c r="L1663" s="391">
        <v>96.904799999999994</v>
      </c>
      <c r="M1663" s="391">
        <v>93.087299999999999</v>
      </c>
      <c r="N1663" s="391">
        <v>88.453000000000003</v>
      </c>
      <c r="O1663" s="386">
        <v>90.293599999999998</v>
      </c>
      <c r="P1663" s="386" t="s">
        <v>57</v>
      </c>
    </row>
    <row r="1664" spans="1:16" ht="15" x14ac:dyDescent="0.25">
      <c r="A1664" s="389" t="s">
        <v>2234</v>
      </c>
      <c r="B1664" s="390"/>
      <c r="C1664" s="386"/>
      <c r="D1664" s="390"/>
      <c r="E1664" s="390"/>
      <c r="F1664" s="386"/>
      <c r="G1664" s="391"/>
      <c r="H1664" s="391"/>
      <c r="I1664" s="391"/>
      <c r="J1664" s="391">
        <v>100</v>
      </c>
      <c r="K1664" s="391">
        <v>100</v>
      </c>
      <c r="L1664" s="391">
        <v>100</v>
      </c>
      <c r="M1664" s="391">
        <v>100</v>
      </c>
      <c r="N1664" s="391">
        <v>100</v>
      </c>
      <c r="O1664" s="386">
        <v>100</v>
      </c>
      <c r="P1664" s="386" t="s">
        <v>57</v>
      </c>
    </row>
    <row r="1665" spans="1:16" ht="15" x14ac:dyDescent="0.25">
      <c r="A1665" s="389" t="s">
        <v>2235</v>
      </c>
      <c r="B1665" s="390"/>
      <c r="C1665" s="386"/>
      <c r="D1665" s="390"/>
      <c r="E1665" s="390"/>
      <c r="F1665" s="386"/>
      <c r="G1665" s="391"/>
      <c r="H1665" s="391"/>
      <c r="I1665" s="391"/>
      <c r="J1665" s="391">
        <v>100</v>
      </c>
      <c r="K1665" s="391">
        <v>100</v>
      </c>
      <c r="L1665" s="391">
        <v>100</v>
      </c>
      <c r="M1665" s="391">
        <v>100</v>
      </c>
      <c r="N1665" s="391">
        <v>100</v>
      </c>
      <c r="O1665" s="386">
        <v>100</v>
      </c>
      <c r="P1665" s="386" t="s">
        <v>57</v>
      </c>
    </row>
    <row r="1666" spans="1:16" ht="15" x14ac:dyDescent="0.25">
      <c r="A1666" s="389" t="s">
        <v>2236</v>
      </c>
      <c r="B1666" s="390"/>
      <c r="C1666" s="386"/>
      <c r="D1666" s="390"/>
      <c r="E1666" s="390"/>
      <c r="F1666" s="386">
        <v>97.539599999999993</v>
      </c>
      <c r="G1666" s="391">
        <v>96.381100000000004</v>
      </c>
      <c r="H1666" s="391">
        <v>97.688999999999993</v>
      </c>
      <c r="I1666" s="391">
        <v>93.156899999999993</v>
      </c>
      <c r="J1666" s="391">
        <v>96.967699999999994</v>
      </c>
      <c r="K1666" s="391">
        <v>96.238200000000006</v>
      </c>
      <c r="L1666" s="391">
        <v>97.767099999999999</v>
      </c>
      <c r="M1666" s="391">
        <v>93.725999999999999</v>
      </c>
      <c r="N1666" s="391">
        <v>88.2744</v>
      </c>
      <c r="O1666" s="386">
        <v>90.682900000000004</v>
      </c>
      <c r="P1666" s="386" t="s">
        <v>57</v>
      </c>
    </row>
    <row r="1667" spans="1:16" ht="15" x14ac:dyDescent="0.25">
      <c r="A1667" s="389" t="s">
        <v>2237</v>
      </c>
      <c r="B1667" s="390"/>
      <c r="C1667" s="386"/>
      <c r="D1667" s="390"/>
      <c r="E1667" s="390"/>
      <c r="F1667" s="386">
        <v>98.858000000000004</v>
      </c>
      <c r="G1667" s="391">
        <v>93.567300000000003</v>
      </c>
      <c r="H1667" s="391">
        <v>95.015600000000006</v>
      </c>
      <c r="I1667" s="391">
        <v>88.975700000000003</v>
      </c>
      <c r="J1667" s="391">
        <v>92.436700000000002</v>
      </c>
      <c r="K1667" s="391">
        <v>92.413499999999999</v>
      </c>
      <c r="L1667" s="391">
        <v>91.027299999999997</v>
      </c>
      <c r="M1667" s="391">
        <v>88.408199999999994</v>
      </c>
      <c r="N1667" s="391">
        <v>89.815399999999997</v>
      </c>
      <c r="O1667" s="386">
        <v>87.411699999999996</v>
      </c>
      <c r="P1667" s="386" t="s">
        <v>57</v>
      </c>
    </row>
    <row r="1668" spans="1:16" ht="15" x14ac:dyDescent="0.25">
      <c r="A1668" s="389" t="s">
        <v>2238</v>
      </c>
      <c r="B1668" s="390"/>
      <c r="C1668" s="386"/>
      <c r="D1668" s="390"/>
      <c r="E1668" s="390"/>
      <c r="F1668" s="386">
        <v>99.619900000000001</v>
      </c>
      <c r="G1668" s="391">
        <v>99.444900000000004</v>
      </c>
      <c r="H1668" s="391">
        <v>99.358699999999999</v>
      </c>
      <c r="I1668" s="391">
        <v>98.948300000000003</v>
      </c>
      <c r="J1668" s="391">
        <v>99.589699999999993</v>
      </c>
      <c r="K1668" s="391">
        <v>99.372</v>
      </c>
      <c r="L1668" s="391">
        <v>99.722099999999998</v>
      </c>
      <c r="M1668" s="391">
        <v>99.596500000000006</v>
      </c>
      <c r="N1668" s="391">
        <v>97.800600000000003</v>
      </c>
      <c r="O1668" s="386">
        <v>99.075599999999994</v>
      </c>
      <c r="P1668" s="386" t="s">
        <v>57</v>
      </c>
    </row>
    <row r="1669" spans="1:16" ht="15" x14ac:dyDescent="0.25">
      <c r="A1669" s="389" t="s">
        <v>2239</v>
      </c>
      <c r="B1669" s="390"/>
      <c r="C1669" s="386"/>
      <c r="D1669" s="390"/>
      <c r="E1669" s="390"/>
      <c r="F1669" s="386">
        <v>99.619900000000001</v>
      </c>
      <c r="G1669" s="391">
        <v>99.435100000000006</v>
      </c>
      <c r="H1669" s="391">
        <v>99.348699999999994</v>
      </c>
      <c r="I1669" s="391">
        <v>98.955799999999996</v>
      </c>
      <c r="J1669" s="391">
        <v>99.598799999999997</v>
      </c>
      <c r="K1669" s="391">
        <v>99.409000000000006</v>
      </c>
      <c r="L1669" s="391">
        <v>99.760300000000001</v>
      </c>
      <c r="M1669" s="391">
        <v>99.635400000000004</v>
      </c>
      <c r="N1669" s="391">
        <v>97.767600000000002</v>
      </c>
      <c r="O1669" s="386">
        <v>99.069100000000006</v>
      </c>
      <c r="P1669" s="386" t="s">
        <v>57</v>
      </c>
    </row>
    <row r="1670" spans="1:16" ht="15" x14ac:dyDescent="0.25">
      <c r="A1670" s="389" t="s">
        <v>2240</v>
      </c>
      <c r="B1670" s="390"/>
      <c r="C1670" s="386"/>
      <c r="D1670" s="390"/>
      <c r="E1670" s="390"/>
      <c r="F1670" s="386">
        <v>99.622900000000001</v>
      </c>
      <c r="G1670" s="391">
        <v>99.706500000000005</v>
      </c>
      <c r="H1670" s="391">
        <v>99.612499999999997</v>
      </c>
      <c r="I1670" s="391">
        <v>98.750100000000003</v>
      </c>
      <c r="J1670" s="391">
        <v>99.348100000000002</v>
      </c>
      <c r="K1670" s="391">
        <v>98.362399999999994</v>
      </c>
      <c r="L1670" s="391">
        <v>98.675799999999995</v>
      </c>
      <c r="M1670" s="391">
        <v>98.471500000000006</v>
      </c>
      <c r="N1670" s="391">
        <v>98.754800000000003</v>
      </c>
      <c r="O1670" s="386">
        <v>99.269900000000007</v>
      </c>
      <c r="P1670" s="386" t="s">
        <v>57</v>
      </c>
    </row>
    <row r="1671" spans="1:16" ht="15" x14ac:dyDescent="0.25">
      <c r="A1671" s="389" t="s">
        <v>2241</v>
      </c>
      <c r="B1671" s="390"/>
      <c r="C1671" s="386"/>
      <c r="D1671" s="390"/>
      <c r="E1671" s="390"/>
      <c r="F1671" s="386">
        <v>100</v>
      </c>
      <c r="G1671" s="391">
        <v>100</v>
      </c>
      <c r="H1671" s="391">
        <v>100</v>
      </c>
      <c r="I1671" s="391">
        <v>100</v>
      </c>
      <c r="J1671" s="391">
        <v>100</v>
      </c>
      <c r="K1671" s="391">
        <v>100</v>
      </c>
      <c r="L1671" s="391">
        <v>100</v>
      </c>
      <c r="M1671" s="391">
        <v>100</v>
      </c>
      <c r="N1671" s="391">
        <v>100</v>
      </c>
      <c r="O1671" s="386">
        <v>100</v>
      </c>
      <c r="P1671" s="386" t="s">
        <v>57</v>
      </c>
    </row>
    <row r="1672" spans="1:16" ht="15" x14ac:dyDescent="0.25">
      <c r="A1672" s="389" t="s">
        <v>2242</v>
      </c>
      <c r="B1672" s="390"/>
      <c r="C1672" s="386"/>
      <c r="D1672" s="390"/>
      <c r="E1672" s="390"/>
      <c r="F1672" s="386">
        <v>100</v>
      </c>
      <c r="G1672" s="391">
        <v>100</v>
      </c>
      <c r="H1672" s="391">
        <v>100</v>
      </c>
      <c r="I1672" s="391">
        <v>100</v>
      </c>
      <c r="J1672" s="391">
        <v>100</v>
      </c>
      <c r="K1672" s="391">
        <v>100</v>
      </c>
      <c r="L1672" s="391">
        <v>100</v>
      </c>
      <c r="M1672" s="391">
        <v>100</v>
      </c>
      <c r="N1672" s="391">
        <v>100</v>
      </c>
      <c r="O1672" s="386">
        <v>100</v>
      </c>
      <c r="P1672" s="386" t="s">
        <v>57</v>
      </c>
    </row>
    <row r="1673" spans="1:16" ht="15" x14ac:dyDescent="0.25">
      <c r="A1673" s="389" t="s">
        <v>2243</v>
      </c>
      <c r="B1673" s="390"/>
      <c r="C1673" s="386"/>
      <c r="D1673" s="390"/>
      <c r="E1673" s="390"/>
      <c r="F1673" s="386">
        <v>94.200100000000006</v>
      </c>
      <c r="G1673" s="391">
        <v>88.886499999999998</v>
      </c>
      <c r="H1673" s="391">
        <v>90.435000000000002</v>
      </c>
      <c r="I1673" s="391">
        <v>88.738699999999994</v>
      </c>
      <c r="J1673" s="391">
        <v>89.896299999999997</v>
      </c>
      <c r="K1673" s="391">
        <v>90.205500000000001</v>
      </c>
      <c r="L1673" s="391">
        <v>91.735900000000001</v>
      </c>
      <c r="M1673" s="391">
        <v>86.607900000000001</v>
      </c>
      <c r="N1673" s="391">
        <v>86.154399999999995</v>
      </c>
      <c r="O1673" s="386">
        <v>88.081299999999999</v>
      </c>
      <c r="P1673" s="386" t="s">
        <v>57</v>
      </c>
    </row>
    <row r="1674" spans="1:16" ht="15" x14ac:dyDescent="0.25">
      <c r="A1674" s="389" t="s">
        <v>2244</v>
      </c>
      <c r="B1674" s="390"/>
      <c r="C1674" s="386"/>
      <c r="D1674" s="390"/>
      <c r="E1674" s="390"/>
      <c r="F1674" s="386">
        <v>94.090599999999995</v>
      </c>
      <c r="G1674" s="391">
        <v>88.679100000000005</v>
      </c>
      <c r="H1674" s="391">
        <v>90.279899999999998</v>
      </c>
      <c r="I1674" s="391">
        <v>88.620500000000007</v>
      </c>
      <c r="J1674" s="391">
        <v>89.844300000000004</v>
      </c>
      <c r="K1674" s="391">
        <v>90.099400000000003</v>
      </c>
      <c r="L1674" s="391">
        <v>91.731399999999994</v>
      </c>
      <c r="M1674" s="391">
        <v>86.509699999999995</v>
      </c>
      <c r="N1674" s="391">
        <v>86.006299999999996</v>
      </c>
      <c r="O1674" s="386">
        <v>88.059299999999993</v>
      </c>
      <c r="P1674" s="386" t="s">
        <v>57</v>
      </c>
    </row>
    <row r="1675" spans="1:16" ht="15" x14ac:dyDescent="0.25">
      <c r="A1675" s="389" t="s">
        <v>2245</v>
      </c>
      <c r="B1675" s="390"/>
      <c r="C1675" s="386"/>
      <c r="D1675" s="390"/>
      <c r="E1675" s="390"/>
      <c r="F1675" s="386">
        <v>97.478300000000004</v>
      </c>
      <c r="G1675" s="391">
        <v>94.978999999999999</v>
      </c>
      <c r="H1675" s="391">
        <v>94.811899999999994</v>
      </c>
      <c r="I1675" s="391">
        <v>92.163600000000002</v>
      </c>
      <c r="J1675" s="391">
        <v>91.409300000000002</v>
      </c>
      <c r="K1675" s="391">
        <v>93.404200000000003</v>
      </c>
      <c r="L1675" s="391">
        <v>91.869399999999999</v>
      </c>
      <c r="M1675" s="391">
        <v>89.772300000000001</v>
      </c>
      <c r="N1675" s="391">
        <v>90.958799999999997</v>
      </c>
      <c r="O1675" s="386">
        <v>88.805000000000007</v>
      </c>
      <c r="P1675" s="386" t="s">
        <v>57</v>
      </c>
    </row>
    <row r="1676" spans="1:16" ht="15" x14ac:dyDescent="0.25">
      <c r="A1676" s="389" t="s">
        <v>2246</v>
      </c>
      <c r="B1676" s="390"/>
      <c r="C1676" s="386"/>
      <c r="D1676" s="390"/>
      <c r="E1676" s="390"/>
      <c r="F1676" s="386">
        <v>38.745800000000003</v>
      </c>
      <c r="G1676" s="391">
        <v>53.660400000000003</v>
      </c>
      <c r="H1676" s="391">
        <v>60.762300000000003</v>
      </c>
      <c r="I1676" s="391">
        <v>38.210099999999997</v>
      </c>
      <c r="J1676" s="391">
        <v>25.195</v>
      </c>
      <c r="K1676" s="391">
        <v>21.388500000000001</v>
      </c>
      <c r="L1676" s="391">
        <v>19.0365</v>
      </c>
      <c r="M1676" s="391">
        <v>21.840399999999999</v>
      </c>
      <c r="N1676" s="391">
        <v>13.129</v>
      </c>
      <c r="O1676" s="386">
        <v>5.2564000000000002</v>
      </c>
      <c r="P1676" s="386" t="s">
        <v>57</v>
      </c>
    </row>
    <row r="1677" spans="1:16" ht="15" x14ac:dyDescent="0.25">
      <c r="A1677" s="389" t="s">
        <v>2247</v>
      </c>
      <c r="B1677" s="390"/>
      <c r="C1677" s="386"/>
      <c r="D1677" s="390"/>
      <c r="E1677" s="390"/>
      <c r="F1677" s="386">
        <v>44.982700000000001</v>
      </c>
      <c r="G1677" s="391">
        <v>53.265999999999998</v>
      </c>
      <c r="H1677" s="391">
        <v>58.619399999999999</v>
      </c>
      <c r="I1677" s="391">
        <v>35.436500000000002</v>
      </c>
      <c r="J1677" s="391">
        <v>27.7791</v>
      </c>
      <c r="K1677" s="391">
        <v>23.4329</v>
      </c>
      <c r="L1677" s="391">
        <v>20.534600000000001</v>
      </c>
      <c r="M1677" s="391">
        <v>22.668600000000001</v>
      </c>
      <c r="N1677" s="391">
        <v>15.316599999999999</v>
      </c>
      <c r="O1677" s="386">
        <v>3.8184</v>
      </c>
      <c r="P1677" s="386" t="s">
        <v>57</v>
      </c>
    </row>
    <row r="1678" spans="1:16" ht="15" x14ac:dyDescent="0.25">
      <c r="A1678" s="389" t="s">
        <v>2248</v>
      </c>
      <c r="B1678" s="390"/>
      <c r="C1678" s="386"/>
      <c r="D1678" s="390"/>
      <c r="E1678" s="390"/>
      <c r="F1678" s="386">
        <v>19.7074</v>
      </c>
      <c r="G1678" s="391">
        <v>55.060400000000001</v>
      </c>
      <c r="H1678" s="391">
        <v>66.028899999999993</v>
      </c>
      <c r="I1678" s="391">
        <v>44.374200000000002</v>
      </c>
      <c r="J1678" s="391">
        <v>19.643000000000001</v>
      </c>
      <c r="K1678" s="391">
        <v>16.021999999999998</v>
      </c>
      <c r="L1678" s="391">
        <v>15.357200000000001</v>
      </c>
      <c r="M1678" s="391">
        <v>20.016200000000001</v>
      </c>
      <c r="N1678" s="391">
        <v>8.0853000000000002</v>
      </c>
      <c r="O1678" s="386">
        <v>9.1356000000000002</v>
      </c>
      <c r="P1678" s="386" t="s">
        <v>57</v>
      </c>
    </row>
    <row r="1679" spans="1:16" ht="15" x14ac:dyDescent="0.25">
      <c r="A1679" s="389" t="s">
        <v>2249</v>
      </c>
      <c r="B1679" s="390"/>
      <c r="C1679" s="386"/>
      <c r="D1679" s="390"/>
      <c r="E1679" s="390"/>
      <c r="F1679" s="386">
        <v>27.514900000000001</v>
      </c>
      <c r="G1679" s="391">
        <v>81.518199999999993</v>
      </c>
      <c r="H1679" s="391">
        <v>80.377600000000001</v>
      </c>
      <c r="I1679" s="391">
        <v>52.501399999999997</v>
      </c>
      <c r="J1679" s="391">
        <v>22.587900000000001</v>
      </c>
      <c r="K1679" s="391">
        <v>15.073</v>
      </c>
      <c r="L1679" s="391">
        <v>16.334399999999999</v>
      </c>
      <c r="M1679" s="391">
        <v>14.987</v>
      </c>
      <c r="N1679" s="391">
        <v>16.372199999999999</v>
      </c>
      <c r="O1679" s="386">
        <v>14.851100000000001</v>
      </c>
      <c r="P1679" s="386" t="s">
        <v>57</v>
      </c>
    </row>
    <row r="1680" spans="1:16" ht="15" x14ac:dyDescent="0.25">
      <c r="A1680" s="389" t="s">
        <v>2250</v>
      </c>
      <c r="B1680" s="390"/>
      <c r="C1680" s="386"/>
      <c r="D1680" s="390"/>
      <c r="E1680" s="390"/>
      <c r="F1680" s="386">
        <v>3.7955000000000001</v>
      </c>
      <c r="G1680" s="391">
        <v>93.910899999999998</v>
      </c>
      <c r="H1680" s="391">
        <v>90.845200000000006</v>
      </c>
      <c r="I1680" s="391">
        <v>17.0533</v>
      </c>
      <c r="J1680" s="391">
        <v>8.1178000000000008</v>
      </c>
      <c r="K1680" s="391">
        <v>0</v>
      </c>
      <c r="L1680" s="391">
        <v>0</v>
      </c>
      <c r="M1680" s="391">
        <v>4.0049999999999999</v>
      </c>
      <c r="N1680" s="391">
        <v>0</v>
      </c>
      <c r="O1680" s="386">
        <v>26.356200000000001</v>
      </c>
      <c r="P1680" s="386" t="s">
        <v>57</v>
      </c>
    </row>
    <row r="1681" spans="1:16" ht="15" x14ac:dyDescent="0.25">
      <c r="A1681" s="389" t="s">
        <v>2251</v>
      </c>
      <c r="B1681" s="390"/>
      <c r="C1681" s="386"/>
      <c r="D1681" s="390"/>
      <c r="E1681" s="390"/>
      <c r="F1681" s="386">
        <v>3.7955000000000001</v>
      </c>
      <c r="G1681" s="391">
        <v>93.910899999999998</v>
      </c>
      <c r="H1681" s="391">
        <v>90.845200000000006</v>
      </c>
      <c r="I1681" s="391">
        <v>17.0533</v>
      </c>
      <c r="J1681" s="391">
        <v>8.1178000000000008</v>
      </c>
      <c r="K1681" s="391">
        <v>0</v>
      </c>
      <c r="L1681" s="391">
        <v>0</v>
      </c>
      <c r="M1681" s="391">
        <v>4.0049999999999999</v>
      </c>
      <c r="N1681" s="391">
        <v>0</v>
      </c>
      <c r="O1681" s="386">
        <v>26.356200000000001</v>
      </c>
      <c r="P1681" s="386" t="s">
        <v>57</v>
      </c>
    </row>
    <row r="1682" spans="1:16" ht="15" x14ac:dyDescent="0.25">
      <c r="A1682" s="389" t="s">
        <v>2252</v>
      </c>
      <c r="B1682" s="390"/>
      <c r="C1682" s="386"/>
      <c r="D1682" s="390"/>
      <c r="E1682" s="390"/>
      <c r="F1682" s="386"/>
      <c r="G1682" s="391">
        <v>88.685699999999997</v>
      </c>
      <c r="H1682" s="391">
        <v>98.283699999999996</v>
      </c>
      <c r="I1682" s="391">
        <v>80.988600000000005</v>
      </c>
      <c r="J1682" s="391">
        <v>81.936599999999999</v>
      </c>
      <c r="K1682" s="391">
        <v>85.234999999999999</v>
      </c>
      <c r="L1682" s="391">
        <v>87.165499999999994</v>
      </c>
      <c r="M1682" s="391">
        <v>73.924599999999998</v>
      </c>
      <c r="N1682" s="391">
        <v>68.170400000000001</v>
      </c>
      <c r="O1682" s="386">
        <v>82.483199999999997</v>
      </c>
      <c r="P1682" s="386" t="s">
        <v>57</v>
      </c>
    </row>
    <row r="1683" spans="1:16" ht="15" x14ac:dyDescent="0.25">
      <c r="A1683" s="389" t="s">
        <v>2253</v>
      </c>
      <c r="B1683" s="390"/>
      <c r="C1683" s="386"/>
      <c r="D1683" s="390"/>
      <c r="E1683" s="390"/>
      <c r="F1683" s="386"/>
      <c r="G1683" s="391">
        <v>88.581999999999994</v>
      </c>
      <c r="H1683" s="391">
        <v>98.267899999999997</v>
      </c>
      <c r="I1683" s="391">
        <v>80.390199999999993</v>
      </c>
      <c r="J1683" s="391">
        <v>81.342799999999997</v>
      </c>
      <c r="K1683" s="391">
        <v>84.949700000000007</v>
      </c>
      <c r="L1683" s="391">
        <v>87.000399999999999</v>
      </c>
      <c r="M1683" s="391">
        <v>73.105000000000004</v>
      </c>
      <c r="N1683" s="391">
        <v>67.872600000000006</v>
      </c>
      <c r="O1683" s="386">
        <v>82.962000000000003</v>
      </c>
      <c r="P1683" s="386" t="s">
        <v>57</v>
      </c>
    </row>
    <row r="1684" spans="1:16" ht="15" x14ac:dyDescent="0.25">
      <c r="A1684" s="389" t="s">
        <v>2254</v>
      </c>
      <c r="B1684" s="390"/>
      <c r="C1684" s="386"/>
      <c r="D1684" s="390"/>
      <c r="E1684" s="390"/>
      <c r="F1684" s="386"/>
      <c r="G1684" s="391">
        <v>100</v>
      </c>
      <c r="H1684" s="391">
        <v>100</v>
      </c>
      <c r="I1684" s="391">
        <v>100</v>
      </c>
      <c r="J1684" s="391">
        <v>100</v>
      </c>
      <c r="K1684" s="391">
        <v>92.093900000000005</v>
      </c>
      <c r="L1684" s="391">
        <v>91.784199999999998</v>
      </c>
      <c r="M1684" s="391">
        <v>97.896299999999997</v>
      </c>
      <c r="N1684" s="391">
        <v>74.5578</v>
      </c>
      <c r="O1684" s="386">
        <v>72.130600000000001</v>
      </c>
      <c r="P1684" s="386" t="s">
        <v>57</v>
      </c>
    </row>
    <row r="1685" spans="1:16" ht="15" x14ac:dyDescent="0.25">
      <c r="A1685" s="389" t="s">
        <v>2255</v>
      </c>
      <c r="B1685" s="390"/>
      <c r="C1685" s="386"/>
      <c r="D1685" s="390"/>
      <c r="E1685" s="390"/>
      <c r="F1685" s="386">
        <v>44.651400000000002</v>
      </c>
      <c r="G1685" s="391">
        <v>99.746499999999997</v>
      </c>
      <c r="H1685" s="391">
        <v>92.740499999999997</v>
      </c>
      <c r="I1685" s="391">
        <v>82.838099999999997</v>
      </c>
      <c r="J1685" s="391">
        <v>85.0779</v>
      </c>
      <c r="K1685" s="391">
        <v>75.007900000000006</v>
      </c>
      <c r="L1685" s="391">
        <v>76.994799999999998</v>
      </c>
      <c r="M1685" s="391">
        <v>36.880099999999999</v>
      </c>
      <c r="N1685" s="391">
        <v>10.025600000000001</v>
      </c>
      <c r="O1685" s="386">
        <v>37.304900000000004</v>
      </c>
      <c r="P1685" s="386" t="s">
        <v>57</v>
      </c>
    </row>
    <row r="1686" spans="1:16" ht="15" x14ac:dyDescent="0.25">
      <c r="A1686" s="389" t="s">
        <v>2256</v>
      </c>
      <c r="B1686" s="390"/>
      <c r="C1686" s="386"/>
      <c r="D1686" s="390"/>
      <c r="E1686" s="390"/>
      <c r="F1686" s="386">
        <v>44.651400000000002</v>
      </c>
      <c r="G1686" s="391">
        <v>99.746499999999997</v>
      </c>
      <c r="H1686" s="391">
        <v>92.740499999999997</v>
      </c>
      <c r="I1686" s="391">
        <v>82.838099999999997</v>
      </c>
      <c r="J1686" s="391">
        <v>85.0779</v>
      </c>
      <c r="K1686" s="391">
        <v>75.007900000000006</v>
      </c>
      <c r="L1686" s="391">
        <v>76.994799999999998</v>
      </c>
      <c r="M1686" s="391">
        <v>36.880099999999999</v>
      </c>
      <c r="N1686" s="391">
        <v>10.025600000000001</v>
      </c>
      <c r="O1686" s="386">
        <v>37.304900000000004</v>
      </c>
      <c r="P1686" s="386" t="s">
        <v>57</v>
      </c>
    </row>
    <row r="1687" spans="1:16" ht="15" x14ac:dyDescent="0.25">
      <c r="A1687" s="389" t="s">
        <v>2257</v>
      </c>
      <c r="B1687" s="390"/>
      <c r="C1687" s="386"/>
      <c r="D1687" s="390"/>
      <c r="E1687" s="390"/>
      <c r="F1687" s="386">
        <v>28.0807</v>
      </c>
      <c r="G1687" s="391">
        <v>83.409000000000006</v>
      </c>
      <c r="H1687" s="391">
        <v>81.960800000000006</v>
      </c>
      <c r="I1687" s="391">
        <v>53.757800000000003</v>
      </c>
      <c r="J1687" s="391">
        <v>22.212900000000001</v>
      </c>
      <c r="K1687" s="391">
        <v>14.7316</v>
      </c>
      <c r="L1687" s="391">
        <v>16.273599999999998</v>
      </c>
      <c r="M1687" s="391">
        <v>14.9062</v>
      </c>
      <c r="N1687" s="391">
        <v>16.237200000000001</v>
      </c>
      <c r="O1687" s="386">
        <v>14.2561</v>
      </c>
      <c r="P1687" s="386" t="s">
        <v>57</v>
      </c>
    </row>
    <row r="1688" spans="1:16" ht="15" x14ac:dyDescent="0.25">
      <c r="A1688" s="389" t="s">
        <v>2258</v>
      </c>
      <c r="B1688" s="390"/>
      <c r="C1688" s="386"/>
      <c r="D1688" s="390"/>
      <c r="E1688" s="390"/>
      <c r="F1688" s="386">
        <v>18.302499999999998</v>
      </c>
      <c r="G1688" s="391">
        <v>40.622199999999999</v>
      </c>
      <c r="H1688" s="391">
        <v>50.1492</v>
      </c>
      <c r="I1688" s="391">
        <v>15.7859</v>
      </c>
      <c r="J1688" s="391">
        <v>33.5717</v>
      </c>
      <c r="K1688" s="391">
        <v>25.8005</v>
      </c>
      <c r="L1688" s="391">
        <v>18.569600000000001</v>
      </c>
      <c r="M1688" s="391">
        <v>17.581600000000002</v>
      </c>
      <c r="N1688" s="391">
        <v>23.0367</v>
      </c>
      <c r="O1688" s="386">
        <v>30.089300000000001</v>
      </c>
      <c r="P1688" s="386" t="s">
        <v>57</v>
      </c>
    </row>
    <row r="1689" spans="1:16" ht="15" x14ac:dyDescent="0.25">
      <c r="A1689" s="389" t="s">
        <v>2259</v>
      </c>
      <c r="B1689" s="390"/>
      <c r="C1689" s="386"/>
      <c r="D1689" s="390"/>
      <c r="E1689" s="390"/>
      <c r="F1689" s="386">
        <v>49.619100000000003</v>
      </c>
      <c r="G1689" s="391">
        <v>81.560100000000006</v>
      </c>
      <c r="H1689" s="391">
        <v>92.310599999999994</v>
      </c>
      <c r="I1689" s="391">
        <v>72.296599999999998</v>
      </c>
      <c r="J1689" s="391">
        <v>58.593000000000004</v>
      </c>
      <c r="K1689" s="391">
        <v>64.736099999999993</v>
      </c>
      <c r="L1689" s="391">
        <v>55.397399999999998</v>
      </c>
      <c r="M1689" s="391">
        <v>49.136600000000001</v>
      </c>
      <c r="N1689" s="391">
        <v>52.856099999999998</v>
      </c>
      <c r="O1689" s="386">
        <v>45.788699999999999</v>
      </c>
      <c r="P1689" s="386" t="s">
        <v>57</v>
      </c>
    </row>
    <row r="1690" spans="1:16" ht="15" x14ac:dyDescent="0.25">
      <c r="A1690" s="389" t="s">
        <v>2260</v>
      </c>
      <c r="B1690" s="390"/>
      <c r="C1690" s="386"/>
      <c r="D1690" s="390"/>
      <c r="E1690" s="390"/>
      <c r="F1690" s="386">
        <v>49.7926</v>
      </c>
      <c r="G1690" s="391">
        <v>81.436199999999999</v>
      </c>
      <c r="H1690" s="391">
        <v>92.737399999999994</v>
      </c>
      <c r="I1690" s="391">
        <v>72.453500000000005</v>
      </c>
      <c r="J1690" s="391">
        <v>58.353200000000001</v>
      </c>
      <c r="K1690" s="391">
        <v>64.656400000000005</v>
      </c>
      <c r="L1690" s="391">
        <v>55.302700000000002</v>
      </c>
      <c r="M1690" s="391">
        <v>48.958199999999998</v>
      </c>
      <c r="N1690" s="391">
        <v>52.782600000000002</v>
      </c>
      <c r="O1690" s="386">
        <v>45.419699999999999</v>
      </c>
      <c r="P1690" s="386" t="s">
        <v>57</v>
      </c>
    </row>
    <row r="1691" spans="1:16" ht="15" x14ac:dyDescent="0.25">
      <c r="A1691" s="389" t="s">
        <v>2261</v>
      </c>
      <c r="B1691" s="390"/>
      <c r="C1691" s="386"/>
      <c r="D1691" s="390"/>
      <c r="E1691" s="390"/>
      <c r="F1691" s="386">
        <v>33.985599999999998</v>
      </c>
      <c r="G1691" s="391">
        <v>92.5167</v>
      </c>
      <c r="H1691" s="391">
        <v>43.649799999999999</v>
      </c>
      <c r="I1691" s="391">
        <v>54.051499999999997</v>
      </c>
      <c r="J1691" s="391">
        <v>84.031599999999997</v>
      </c>
      <c r="K1691" s="391">
        <v>75.331800000000001</v>
      </c>
      <c r="L1691" s="391">
        <v>66.963999999999999</v>
      </c>
      <c r="M1691" s="391">
        <v>72.155199999999994</v>
      </c>
      <c r="N1691" s="391">
        <v>61.822699999999998</v>
      </c>
      <c r="O1691" s="386">
        <v>81.648200000000003</v>
      </c>
      <c r="P1691" s="386" t="s">
        <v>57</v>
      </c>
    </row>
    <row r="1692" spans="1:16" ht="15" x14ac:dyDescent="0.25">
      <c r="A1692" s="389" t="s">
        <v>2262</v>
      </c>
      <c r="B1692" s="390"/>
      <c r="C1692" s="386"/>
      <c r="D1692" s="390"/>
      <c r="E1692" s="390"/>
      <c r="F1692" s="386">
        <v>59.801900000000003</v>
      </c>
      <c r="G1692" s="391">
        <v>96.473100000000002</v>
      </c>
      <c r="H1692" s="391">
        <v>97.8249</v>
      </c>
      <c r="I1692" s="391">
        <v>86.202500000000001</v>
      </c>
      <c r="J1692" s="391">
        <v>83.012500000000003</v>
      </c>
      <c r="K1692" s="391">
        <v>87.641800000000003</v>
      </c>
      <c r="L1692" s="391">
        <v>95.530199999999994</v>
      </c>
      <c r="M1692" s="391">
        <v>88.206000000000003</v>
      </c>
      <c r="N1692" s="391">
        <v>78.850899999999996</v>
      </c>
      <c r="O1692" s="386">
        <v>79.837999999999994</v>
      </c>
      <c r="P1692" s="386" t="s">
        <v>57</v>
      </c>
    </row>
    <row r="1693" spans="1:16" ht="15" x14ac:dyDescent="0.25">
      <c r="A1693" s="389" t="s">
        <v>2263</v>
      </c>
      <c r="B1693" s="390"/>
      <c r="C1693" s="386"/>
      <c r="D1693" s="390"/>
      <c r="E1693" s="390"/>
      <c r="F1693" s="386">
        <v>58.380800000000001</v>
      </c>
      <c r="G1693" s="391">
        <v>96.382599999999996</v>
      </c>
      <c r="H1693" s="391">
        <v>98.054900000000004</v>
      </c>
      <c r="I1693" s="391">
        <v>86.787599999999998</v>
      </c>
      <c r="J1693" s="391">
        <v>84.396900000000002</v>
      </c>
      <c r="K1693" s="391">
        <v>90.578599999999994</v>
      </c>
      <c r="L1693" s="391">
        <v>95.580500000000001</v>
      </c>
      <c r="M1693" s="391">
        <v>87.899100000000004</v>
      </c>
      <c r="N1693" s="391">
        <v>79.063199999999995</v>
      </c>
      <c r="O1693" s="386">
        <v>80.561000000000007</v>
      </c>
      <c r="P1693" s="386" t="s">
        <v>57</v>
      </c>
    </row>
    <row r="1694" spans="1:16" ht="15" x14ac:dyDescent="0.25">
      <c r="A1694" s="389" t="s">
        <v>2264</v>
      </c>
      <c r="B1694" s="390"/>
      <c r="C1694" s="386"/>
      <c r="D1694" s="390"/>
      <c r="E1694" s="390"/>
      <c r="F1694" s="386">
        <v>98.120099999999994</v>
      </c>
      <c r="G1694" s="391">
        <v>98.913799999999995</v>
      </c>
      <c r="H1694" s="391">
        <v>92.646600000000007</v>
      </c>
      <c r="I1694" s="391">
        <v>76.417100000000005</v>
      </c>
      <c r="J1694" s="391">
        <v>63.972000000000001</v>
      </c>
      <c r="K1694" s="391">
        <v>52.190399999999997</v>
      </c>
      <c r="L1694" s="391">
        <v>94.433300000000003</v>
      </c>
      <c r="M1694" s="391">
        <v>95.445300000000003</v>
      </c>
      <c r="N1694" s="391">
        <v>74.284700000000001</v>
      </c>
      <c r="O1694" s="386">
        <v>65.528000000000006</v>
      </c>
      <c r="P1694" s="386" t="s">
        <v>57</v>
      </c>
    </row>
    <row r="1695" spans="1:16" ht="15" x14ac:dyDescent="0.25">
      <c r="A1695" s="389" t="s">
        <v>2265</v>
      </c>
      <c r="B1695" s="390"/>
      <c r="C1695" s="386"/>
      <c r="D1695" s="390"/>
      <c r="E1695" s="390"/>
      <c r="F1695" s="386">
        <v>98.453400000000002</v>
      </c>
      <c r="G1695" s="391">
        <v>99.954999999999998</v>
      </c>
      <c r="H1695" s="391">
        <v>99.762500000000003</v>
      </c>
      <c r="I1695" s="391">
        <v>99.585499999999996</v>
      </c>
      <c r="J1695" s="391">
        <v>99.826700000000002</v>
      </c>
      <c r="K1695" s="391">
        <v>99.397499999999994</v>
      </c>
      <c r="L1695" s="391">
        <v>99.763800000000003</v>
      </c>
      <c r="M1695" s="391">
        <v>97.892600000000002</v>
      </c>
      <c r="N1695" s="391">
        <v>95.444599999999994</v>
      </c>
      <c r="O1695" s="386">
        <v>96.268799999999999</v>
      </c>
      <c r="P1695" s="386" t="s">
        <v>57</v>
      </c>
    </row>
    <row r="1696" spans="1:16" ht="15" x14ac:dyDescent="0.25">
      <c r="A1696" s="389" t="s">
        <v>2266</v>
      </c>
      <c r="B1696" s="390"/>
      <c r="C1696" s="386"/>
      <c r="D1696" s="390"/>
      <c r="E1696" s="390"/>
      <c r="F1696" s="386">
        <v>98.462199999999996</v>
      </c>
      <c r="G1696" s="391">
        <v>99.959299999999999</v>
      </c>
      <c r="H1696" s="391">
        <v>99.769099999999995</v>
      </c>
      <c r="I1696" s="391">
        <v>99.587299999999999</v>
      </c>
      <c r="J1696" s="391">
        <v>99.827100000000002</v>
      </c>
      <c r="K1696" s="391">
        <v>99.4011</v>
      </c>
      <c r="L1696" s="391">
        <v>99.765600000000006</v>
      </c>
      <c r="M1696" s="391">
        <v>97.884699999999995</v>
      </c>
      <c r="N1696" s="391">
        <v>95.444800000000001</v>
      </c>
      <c r="O1696" s="386">
        <v>96.260999999999996</v>
      </c>
      <c r="P1696" s="386" t="s">
        <v>57</v>
      </c>
    </row>
    <row r="1697" spans="1:16" ht="15" x14ac:dyDescent="0.25">
      <c r="A1697" s="389" t="s">
        <v>2267</v>
      </c>
      <c r="B1697" s="390"/>
      <c r="C1697" s="386"/>
      <c r="D1697" s="390"/>
      <c r="E1697" s="390"/>
      <c r="F1697" s="386">
        <v>83.972200000000001</v>
      </c>
      <c r="G1697" s="391">
        <v>92.751900000000006</v>
      </c>
      <c r="H1697" s="391">
        <v>98.5077</v>
      </c>
      <c r="I1697" s="391">
        <v>99.216499999999996</v>
      </c>
      <c r="J1697" s="391">
        <v>99.745900000000006</v>
      </c>
      <c r="K1697" s="391">
        <v>98.664100000000005</v>
      </c>
      <c r="L1697" s="391">
        <v>99.406300000000002</v>
      </c>
      <c r="M1697" s="391">
        <v>99.422399999999996</v>
      </c>
      <c r="N1697" s="391">
        <v>95.155900000000003</v>
      </c>
      <c r="O1697" s="386">
        <v>98.039100000000005</v>
      </c>
      <c r="P1697" s="386" t="s">
        <v>57</v>
      </c>
    </row>
    <row r="1698" spans="1:16" ht="15" x14ac:dyDescent="0.25">
      <c r="A1698" s="389" t="s">
        <v>2268</v>
      </c>
      <c r="B1698" s="390"/>
      <c r="C1698" s="386"/>
      <c r="D1698" s="390"/>
      <c r="E1698" s="390"/>
      <c r="F1698" s="386">
        <v>92.505300000000005</v>
      </c>
      <c r="G1698" s="391">
        <v>98.765299999999996</v>
      </c>
      <c r="H1698" s="391">
        <v>99.039699999999996</v>
      </c>
      <c r="I1698" s="391">
        <v>96.990099999999998</v>
      </c>
      <c r="J1698" s="391">
        <v>96.469800000000006</v>
      </c>
      <c r="K1698" s="391">
        <v>96.142300000000006</v>
      </c>
      <c r="L1698" s="391">
        <v>96.962800000000001</v>
      </c>
      <c r="M1698" s="391">
        <v>94.240899999999996</v>
      </c>
      <c r="N1698" s="391">
        <v>90.775300000000001</v>
      </c>
      <c r="O1698" s="386">
        <v>91.577500000000001</v>
      </c>
      <c r="P1698" s="386" t="s">
        <v>57</v>
      </c>
    </row>
    <row r="1699" spans="1:16" ht="15" x14ac:dyDescent="0.25">
      <c r="A1699" s="389" t="s">
        <v>2269</v>
      </c>
      <c r="B1699" s="390"/>
      <c r="C1699" s="386"/>
      <c r="D1699" s="390"/>
      <c r="E1699" s="390"/>
      <c r="F1699" s="386">
        <v>92.544200000000004</v>
      </c>
      <c r="G1699" s="391">
        <v>98.818600000000004</v>
      </c>
      <c r="H1699" s="391">
        <v>99.124399999999994</v>
      </c>
      <c r="I1699" s="391">
        <v>97.121200000000002</v>
      </c>
      <c r="J1699" s="391">
        <v>96.635000000000005</v>
      </c>
      <c r="K1699" s="391">
        <v>96.359399999999994</v>
      </c>
      <c r="L1699" s="391">
        <v>97.011899999999997</v>
      </c>
      <c r="M1699" s="391">
        <v>94.266900000000007</v>
      </c>
      <c r="N1699" s="391">
        <v>90.890799999999999</v>
      </c>
      <c r="O1699" s="386">
        <v>91.724199999999996</v>
      </c>
      <c r="P1699" s="386" t="s">
        <v>57</v>
      </c>
    </row>
    <row r="1700" spans="1:16" ht="15" x14ac:dyDescent="0.25">
      <c r="A1700" s="389" t="s">
        <v>2270</v>
      </c>
      <c r="B1700" s="390"/>
      <c r="C1700" s="386"/>
      <c r="D1700" s="390"/>
      <c r="E1700" s="390"/>
      <c r="F1700" s="386">
        <v>85.315799999999996</v>
      </c>
      <c r="G1700" s="391">
        <v>89.072299999999998</v>
      </c>
      <c r="H1700" s="391">
        <v>90.493700000000004</v>
      </c>
      <c r="I1700" s="391">
        <v>83.392399999999995</v>
      </c>
      <c r="J1700" s="391">
        <v>79.591200000000001</v>
      </c>
      <c r="K1700" s="391">
        <v>73.690200000000004</v>
      </c>
      <c r="L1700" s="391">
        <v>90.727000000000004</v>
      </c>
      <c r="M1700" s="391">
        <v>91.022000000000006</v>
      </c>
      <c r="N1700" s="391">
        <v>69.9178</v>
      </c>
      <c r="O1700" s="386">
        <v>75.865899999999996</v>
      </c>
      <c r="P1700" s="386" t="s">
        <v>57</v>
      </c>
    </row>
    <row r="1701" spans="1:16" ht="15" x14ac:dyDescent="0.25">
      <c r="A1701" s="389" t="s">
        <v>2271</v>
      </c>
      <c r="B1701" s="390"/>
      <c r="C1701" s="386"/>
      <c r="D1701" s="390"/>
      <c r="E1701" s="390"/>
      <c r="F1701" s="386">
        <v>30.830200000000001</v>
      </c>
      <c r="G1701" s="391">
        <v>32.0227</v>
      </c>
      <c r="H1701" s="391">
        <v>40.497100000000003</v>
      </c>
      <c r="I1701" s="391">
        <v>27.1447</v>
      </c>
      <c r="J1701" s="391">
        <v>79.442300000000003</v>
      </c>
      <c r="K1701" s="391">
        <v>29.4361</v>
      </c>
      <c r="L1701" s="391">
        <v>38.529899999999998</v>
      </c>
      <c r="M1701" s="391">
        <v>31.0686</v>
      </c>
      <c r="N1701" s="391">
        <v>35.0745</v>
      </c>
      <c r="O1701" s="386">
        <v>42.079300000000003</v>
      </c>
      <c r="P1701" s="386" t="s">
        <v>57</v>
      </c>
    </row>
    <row r="1702" spans="1:16" ht="15" x14ac:dyDescent="0.25">
      <c r="A1702" s="389" t="s">
        <v>2272</v>
      </c>
      <c r="B1702" s="390"/>
      <c r="C1702" s="386"/>
      <c r="D1702" s="390"/>
      <c r="E1702" s="390"/>
      <c r="F1702" s="386">
        <v>26.127600000000001</v>
      </c>
      <c r="G1702" s="391">
        <v>25.411000000000001</v>
      </c>
      <c r="H1702" s="391">
        <v>35.174599999999998</v>
      </c>
      <c r="I1702" s="391">
        <v>20.493099999999998</v>
      </c>
      <c r="J1702" s="391">
        <v>77.355000000000004</v>
      </c>
      <c r="K1702" s="391">
        <v>24.324200000000001</v>
      </c>
      <c r="L1702" s="391">
        <v>34.303899999999999</v>
      </c>
      <c r="M1702" s="391">
        <v>27.9712</v>
      </c>
      <c r="N1702" s="391">
        <v>31.860299999999999</v>
      </c>
      <c r="O1702" s="386">
        <v>43.631300000000003</v>
      </c>
      <c r="P1702" s="386" t="s">
        <v>57</v>
      </c>
    </row>
    <row r="1703" spans="1:16" ht="15" x14ac:dyDescent="0.25">
      <c r="A1703" s="389" t="s">
        <v>2273</v>
      </c>
      <c r="B1703" s="390"/>
      <c r="C1703" s="386"/>
      <c r="D1703" s="390"/>
      <c r="E1703" s="390"/>
      <c r="F1703" s="386">
        <v>100</v>
      </c>
      <c r="G1703" s="391">
        <v>100</v>
      </c>
      <c r="H1703" s="391">
        <v>100</v>
      </c>
      <c r="I1703" s="391">
        <v>100</v>
      </c>
      <c r="J1703" s="391">
        <v>100</v>
      </c>
      <c r="K1703" s="391">
        <v>92.7667</v>
      </c>
      <c r="L1703" s="391">
        <v>92.765199999999993</v>
      </c>
      <c r="M1703" s="391">
        <v>74.213200000000001</v>
      </c>
      <c r="N1703" s="391">
        <v>92.766000000000005</v>
      </c>
      <c r="O1703" s="386">
        <v>18.5532</v>
      </c>
      <c r="P1703" s="386" t="s">
        <v>57</v>
      </c>
    </row>
    <row r="1704" spans="1:16" ht="15" x14ac:dyDescent="0.25">
      <c r="A1704" s="389" t="s">
        <v>2274</v>
      </c>
      <c r="B1704" s="390"/>
      <c r="C1704" s="386"/>
      <c r="D1704" s="390"/>
      <c r="E1704" s="390"/>
      <c r="F1704" s="386">
        <v>67.542599999999993</v>
      </c>
      <c r="G1704" s="391">
        <v>53.369199999999999</v>
      </c>
      <c r="H1704" s="391">
        <v>72.281899999999993</v>
      </c>
      <c r="I1704" s="391">
        <v>62.600999999999999</v>
      </c>
      <c r="J1704" s="391">
        <v>68.520300000000006</v>
      </c>
      <c r="K1704" s="391">
        <v>40.805799999999998</v>
      </c>
      <c r="L1704" s="391">
        <v>57.515500000000003</v>
      </c>
      <c r="M1704" s="391">
        <v>41.504600000000003</v>
      </c>
      <c r="N1704" s="391">
        <v>29.031199999999998</v>
      </c>
      <c r="O1704" s="386">
        <v>27.288</v>
      </c>
      <c r="P1704" s="386" t="s">
        <v>57</v>
      </c>
    </row>
    <row r="1705" spans="1:16" ht="15" x14ac:dyDescent="0.25">
      <c r="A1705" s="389" t="s">
        <v>2275</v>
      </c>
      <c r="B1705" s="390"/>
      <c r="C1705" s="386"/>
      <c r="D1705" s="390"/>
      <c r="E1705" s="390"/>
      <c r="F1705" s="386">
        <v>30.9068</v>
      </c>
      <c r="G1705" s="391">
        <v>23.543500000000002</v>
      </c>
      <c r="H1705" s="391">
        <v>39.639800000000001</v>
      </c>
      <c r="I1705" s="391">
        <v>41.9467</v>
      </c>
      <c r="J1705" s="391">
        <v>47.116700000000002</v>
      </c>
      <c r="K1705" s="391">
        <v>44.941000000000003</v>
      </c>
      <c r="L1705" s="391">
        <v>49.265900000000002</v>
      </c>
      <c r="M1705" s="391">
        <v>37.96</v>
      </c>
      <c r="N1705" s="391">
        <v>30.250900000000001</v>
      </c>
      <c r="O1705" s="386">
        <v>26.608599999999999</v>
      </c>
      <c r="P1705" s="386" t="s">
        <v>57</v>
      </c>
    </row>
    <row r="1706" spans="1:16" ht="15" x14ac:dyDescent="0.25">
      <c r="A1706" s="389" t="s">
        <v>2276</v>
      </c>
      <c r="B1706" s="390"/>
      <c r="C1706" s="386"/>
      <c r="D1706" s="390"/>
      <c r="E1706" s="390"/>
      <c r="F1706" s="386">
        <v>30.9068</v>
      </c>
      <c r="G1706" s="391">
        <v>23.543500000000002</v>
      </c>
      <c r="H1706" s="391">
        <v>39.639800000000001</v>
      </c>
      <c r="I1706" s="391">
        <v>41.9467</v>
      </c>
      <c r="J1706" s="391">
        <v>47.116700000000002</v>
      </c>
      <c r="K1706" s="391">
        <v>44.941000000000003</v>
      </c>
      <c r="L1706" s="391">
        <v>49.265900000000002</v>
      </c>
      <c r="M1706" s="391">
        <v>37.96</v>
      </c>
      <c r="N1706" s="391">
        <v>30.250900000000001</v>
      </c>
      <c r="O1706" s="386">
        <v>26.608599999999999</v>
      </c>
      <c r="P1706" s="386" t="s">
        <v>57</v>
      </c>
    </row>
    <row r="1707" spans="1:16" ht="15" x14ac:dyDescent="0.25">
      <c r="A1707" s="389" t="s">
        <v>2277</v>
      </c>
      <c r="B1707" s="390"/>
      <c r="C1707" s="386"/>
      <c r="D1707" s="390"/>
      <c r="E1707" s="390"/>
      <c r="F1707" s="386"/>
      <c r="G1707" s="391">
        <v>98.123199999999997</v>
      </c>
      <c r="H1707" s="391">
        <v>99.088800000000006</v>
      </c>
      <c r="I1707" s="391">
        <v>99.527299999999997</v>
      </c>
      <c r="J1707" s="391">
        <v>99.824200000000005</v>
      </c>
      <c r="K1707" s="391">
        <v>97.343100000000007</v>
      </c>
      <c r="L1707" s="391">
        <v>99.445599999999999</v>
      </c>
      <c r="M1707" s="391">
        <v>96.708799999999997</v>
      </c>
      <c r="N1707" s="391">
        <v>93.933700000000002</v>
      </c>
      <c r="O1707" s="386">
        <v>93.1999</v>
      </c>
      <c r="P1707" s="386" t="s">
        <v>57</v>
      </c>
    </row>
    <row r="1708" spans="1:16" ht="15" x14ac:dyDescent="0.25">
      <c r="A1708" s="389" t="s">
        <v>2278</v>
      </c>
      <c r="B1708" s="390"/>
      <c r="C1708" s="386"/>
      <c r="D1708" s="390"/>
      <c r="E1708" s="390"/>
      <c r="F1708" s="386"/>
      <c r="G1708" s="391">
        <v>98.123199999999997</v>
      </c>
      <c r="H1708" s="391">
        <v>99.088800000000006</v>
      </c>
      <c r="I1708" s="391">
        <v>99.527299999999997</v>
      </c>
      <c r="J1708" s="391">
        <v>99.824200000000005</v>
      </c>
      <c r="K1708" s="391">
        <v>97.343100000000007</v>
      </c>
      <c r="L1708" s="391">
        <v>99.445599999999999</v>
      </c>
      <c r="M1708" s="391">
        <v>96.708799999999997</v>
      </c>
      <c r="N1708" s="391">
        <v>93.933700000000002</v>
      </c>
      <c r="O1708" s="386">
        <v>93.1999</v>
      </c>
      <c r="P1708" s="386" t="s">
        <v>57</v>
      </c>
    </row>
    <row r="1709" spans="1:16" ht="15" x14ac:dyDescent="0.25">
      <c r="A1709" s="389" t="s">
        <v>2279</v>
      </c>
      <c r="B1709" s="390"/>
      <c r="C1709" s="386"/>
      <c r="D1709" s="390"/>
      <c r="E1709" s="390"/>
      <c r="F1709" s="386">
        <v>98.227800000000002</v>
      </c>
      <c r="G1709" s="391">
        <v>97.839699999999993</v>
      </c>
      <c r="H1709" s="391">
        <v>99.927899999999994</v>
      </c>
      <c r="I1709" s="391">
        <v>94.3703</v>
      </c>
      <c r="J1709" s="391">
        <v>99.234999999999999</v>
      </c>
      <c r="K1709" s="391">
        <v>90.915400000000005</v>
      </c>
      <c r="L1709" s="391">
        <v>98.981399999999994</v>
      </c>
      <c r="M1709" s="391">
        <v>97.948899999999995</v>
      </c>
      <c r="N1709" s="391">
        <v>76.899900000000002</v>
      </c>
      <c r="O1709" s="386">
        <v>83.144000000000005</v>
      </c>
      <c r="P1709" s="386" t="s">
        <v>57</v>
      </c>
    </row>
    <row r="1710" spans="1:16" ht="15" x14ac:dyDescent="0.25">
      <c r="A1710" s="389" t="s">
        <v>2280</v>
      </c>
      <c r="B1710" s="390"/>
      <c r="C1710" s="386"/>
      <c r="D1710" s="390"/>
      <c r="E1710" s="390"/>
      <c r="F1710" s="386">
        <v>98.227800000000002</v>
      </c>
      <c r="G1710" s="391">
        <v>97.839699999999993</v>
      </c>
      <c r="H1710" s="391">
        <v>99.927899999999994</v>
      </c>
      <c r="I1710" s="391">
        <v>94.3703</v>
      </c>
      <c r="J1710" s="391">
        <v>99.234999999999999</v>
      </c>
      <c r="K1710" s="391">
        <v>90.915400000000005</v>
      </c>
      <c r="L1710" s="391">
        <v>98.981399999999994</v>
      </c>
      <c r="M1710" s="391">
        <v>97.948899999999995</v>
      </c>
      <c r="N1710" s="391">
        <v>76.899900000000002</v>
      </c>
      <c r="O1710" s="386">
        <v>83.144000000000005</v>
      </c>
      <c r="P1710" s="386" t="s">
        <v>57</v>
      </c>
    </row>
    <row r="1711" spans="1:16" ht="15" x14ac:dyDescent="0.25">
      <c r="A1711" s="389" t="s">
        <v>2281</v>
      </c>
      <c r="B1711" s="390"/>
      <c r="C1711" s="386"/>
      <c r="D1711" s="390"/>
      <c r="E1711" s="390"/>
      <c r="F1711" s="386">
        <v>67.490399999999994</v>
      </c>
      <c r="G1711" s="391">
        <v>53.476500000000001</v>
      </c>
      <c r="H1711" s="391">
        <v>72.318700000000007</v>
      </c>
      <c r="I1711" s="391">
        <v>62.508299999999998</v>
      </c>
      <c r="J1711" s="391">
        <v>68.562299999999993</v>
      </c>
      <c r="K1711" s="391">
        <v>40.826799999999999</v>
      </c>
      <c r="L1711" s="391">
        <v>57.589599999999997</v>
      </c>
      <c r="M1711" s="391">
        <v>41.516199999999998</v>
      </c>
      <c r="N1711" s="391">
        <v>29.040400000000002</v>
      </c>
      <c r="O1711" s="386">
        <v>27.150700000000001</v>
      </c>
      <c r="P1711" s="386" t="s">
        <v>57</v>
      </c>
    </row>
    <row r="1712" spans="1:16" ht="15" x14ac:dyDescent="0.25">
      <c r="A1712" s="389" t="s">
        <v>2282</v>
      </c>
      <c r="B1712" s="390"/>
      <c r="C1712" s="386"/>
      <c r="D1712" s="390"/>
      <c r="E1712" s="390"/>
      <c r="F1712" s="386">
        <v>70.527000000000001</v>
      </c>
      <c r="G1712" s="391">
        <v>36.299399999999999</v>
      </c>
      <c r="H1712" s="391">
        <v>66.193200000000004</v>
      </c>
      <c r="I1712" s="391">
        <v>86.786799999999999</v>
      </c>
      <c r="J1712" s="391">
        <v>58.725700000000003</v>
      </c>
      <c r="K1712" s="391">
        <v>35.142000000000003</v>
      </c>
      <c r="L1712" s="391">
        <v>37.158200000000001</v>
      </c>
      <c r="M1712" s="391">
        <v>37.983199999999997</v>
      </c>
      <c r="N1712" s="391">
        <v>25.940200000000001</v>
      </c>
      <c r="O1712" s="386">
        <v>71.475800000000007</v>
      </c>
      <c r="P1712" s="386" t="s">
        <v>57</v>
      </c>
    </row>
    <row r="1713" spans="1:16" ht="15" x14ac:dyDescent="0.25">
      <c r="A1713" s="389" t="s">
        <v>2283</v>
      </c>
      <c r="B1713" s="390"/>
      <c r="C1713" s="386"/>
      <c r="D1713" s="390"/>
      <c r="E1713" s="390"/>
      <c r="F1713" s="386">
        <v>86.983000000000004</v>
      </c>
      <c r="G1713" s="391">
        <v>82.932900000000004</v>
      </c>
      <c r="H1713" s="391">
        <v>89.226900000000001</v>
      </c>
      <c r="I1713" s="391">
        <v>87.237799999999993</v>
      </c>
      <c r="J1713" s="391">
        <v>92.8797</v>
      </c>
      <c r="K1713" s="391">
        <v>79.635099999999994</v>
      </c>
      <c r="L1713" s="391">
        <v>90.566999999999993</v>
      </c>
      <c r="M1713" s="391">
        <v>79.536199999999994</v>
      </c>
      <c r="N1713" s="391">
        <v>77.367199999999997</v>
      </c>
      <c r="O1713" s="386">
        <v>75.639700000000005</v>
      </c>
      <c r="P1713" s="386" t="s">
        <v>57</v>
      </c>
    </row>
    <row r="1714" spans="1:16" ht="15" x14ac:dyDescent="0.25">
      <c r="A1714" s="389" t="s">
        <v>2284</v>
      </c>
      <c r="B1714" s="390"/>
      <c r="C1714" s="386"/>
      <c r="D1714" s="390"/>
      <c r="E1714" s="390"/>
      <c r="F1714" s="386">
        <v>86.387100000000004</v>
      </c>
      <c r="G1714" s="391">
        <v>84.787999999999997</v>
      </c>
      <c r="H1714" s="391">
        <v>89.379599999999996</v>
      </c>
      <c r="I1714" s="391">
        <v>85.741500000000002</v>
      </c>
      <c r="J1714" s="391">
        <v>93.122399999999999</v>
      </c>
      <c r="K1714" s="391">
        <v>79.474599999999995</v>
      </c>
      <c r="L1714" s="391">
        <v>91.604699999999994</v>
      </c>
      <c r="M1714" s="391">
        <v>80.678700000000006</v>
      </c>
      <c r="N1714" s="391">
        <v>77.093199999999996</v>
      </c>
      <c r="O1714" s="386">
        <v>73.516300000000001</v>
      </c>
      <c r="P1714" s="386" t="s">
        <v>57</v>
      </c>
    </row>
    <row r="1715" spans="1:16" ht="15" x14ac:dyDescent="0.25">
      <c r="A1715" s="389" t="s">
        <v>2285</v>
      </c>
      <c r="B1715" s="390"/>
      <c r="C1715" s="386"/>
      <c r="D1715" s="390"/>
      <c r="E1715" s="390"/>
      <c r="F1715" s="386">
        <v>95.680700000000002</v>
      </c>
      <c r="G1715" s="391">
        <v>68.243899999999996</v>
      </c>
      <c r="H1715" s="391">
        <v>87.965599999999995</v>
      </c>
      <c r="I1715" s="391">
        <v>99.763099999999994</v>
      </c>
      <c r="J1715" s="391">
        <v>91.119500000000002</v>
      </c>
      <c r="K1715" s="391">
        <v>81.041399999999996</v>
      </c>
      <c r="L1715" s="391">
        <v>81.183499999999995</v>
      </c>
      <c r="M1715" s="391">
        <v>67.934799999999996</v>
      </c>
      <c r="N1715" s="391">
        <v>80.697100000000006</v>
      </c>
      <c r="O1715" s="386">
        <v>98.974100000000007</v>
      </c>
      <c r="P1715" s="386" t="s">
        <v>57</v>
      </c>
    </row>
    <row r="1716" spans="1:16" ht="15" x14ac:dyDescent="0.25">
      <c r="A1716" s="389" t="s">
        <v>2286</v>
      </c>
      <c r="B1716" s="390"/>
      <c r="C1716" s="386"/>
      <c r="D1716" s="390"/>
      <c r="E1716" s="390"/>
      <c r="F1716" s="386">
        <v>96.090999999999994</v>
      </c>
      <c r="G1716" s="391">
        <v>96.299199999999999</v>
      </c>
      <c r="H1716" s="391">
        <v>97.098299999999995</v>
      </c>
      <c r="I1716" s="391">
        <v>96.794700000000006</v>
      </c>
      <c r="J1716" s="391">
        <v>97.077799999999996</v>
      </c>
      <c r="K1716" s="391">
        <v>95.476500000000001</v>
      </c>
      <c r="L1716" s="391">
        <v>97.371399999999994</v>
      </c>
      <c r="M1716" s="391">
        <v>93.194199999999995</v>
      </c>
      <c r="N1716" s="391">
        <v>93.464699999999993</v>
      </c>
      <c r="O1716" s="386">
        <v>94.321899999999999</v>
      </c>
      <c r="P1716" s="386" t="s">
        <v>57</v>
      </c>
    </row>
    <row r="1717" spans="1:16" ht="15" x14ac:dyDescent="0.25">
      <c r="A1717" s="389" t="s">
        <v>2287</v>
      </c>
      <c r="B1717" s="390"/>
      <c r="C1717" s="386"/>
      <c r="D1717" s="390"/>
      <c r="E1717" s="390"/>
      <c r="F1717" s="386">
        <v>96.072400000000002</v>
      </c>
      <c r="G1717" s="391">
        <v>96.289299999999997</v>
      </c>
      <c r="H1717" s="391">
        <v>97.080500000000001</v>
      </c>
      <c r="I1717" s="391">
        <v>96.762699999999995</v>
      </c>
      <c r="J1717" s="391">
        <v>97.051100000000005</v>
      </c>
      <c r="K1717" s="391">
        <v>95.464299999999994</v>
      </c>
      <c r="L1717" s="391">
        <v>97.386200000000002</v>
      </c>
      <c r="M1717" s="391">
        <v>93.170699999999997</v>
      </c>
      <c r="N1717" s="391">
        <v>93.430300000000003</v>
      </c>
      <c r="O1717" s="386">
        <v>94.269599999999997</v>
      </c>
      <c r="P1717" s="386" t="s">
        <v>57</v>
      </c>
    </row>
    <row r="1718" spans="1:16" ht="15" x14ac:dyDescent="0.25">
      <c r="A1718" s="389" t="s">
        <v>2288</v>
      </c>
      <c r="B1718" s="390"/>
      <c r="C1718" s="386"/>
      <c r="D1718" s="390"/>
      <c r="E1718" s="390"/>
      <c r="F1718" s="386">
        <v>98.080500000000001</v>
      </c>
      <c r="G1718" s="391">
        <v>97.080500000000001</v>
      </c>
      <c r="H1718" s="391">
        <v>98.542100000000005</v>
      </c>
      <c r="I1718" s="391">
        <v>99.504400000000004</v>
      </c>
      <c r="J1718" s="391">
        <v>99.007599999999996</v>
      </c>
      <c r="K1718" s="391">
        <v>96.536000000000001</v>
      </c>
      <c r="L1718" s="391">
        <v>96.043000000000006</v>
      </c>
      <c r="M1718" s="391">
        <v>95.553600000000003</v>
      </c>
      <c r="N1718" s="391">
        <v>97.540300000000002</v>
      </c>
      <c r="O1718" s="386">
        <v>100</v>
      </c>
      <c r="P1718" s="386" t="s">
        <v>57</v>
      </c>
    </row>
    <row r="1719" spans="1:16" ht="15" x14ac:dyDescent="0.25">
      <c r="A1719" s="389" t="s">
        <v>2289</v>
      </c>
      <c r="B1719" s="390"/>
      <c r="C1719" s="386"/>
      <c r="D1719" s="390"/>
      <c r="E1719" s="390"/>
      <c r="F1719" s="386">
        <v>87.813100000000006</v>
      </c>
      <c r="G1719" s="391">
        <v>74.506600000000006</v>
      </c>
      <c r="H1719" s="391">
        <v>82.182000000000002</v>
      </c>
      <c r="I1719" s="391">
        <v>82.705500000000001</v>
      </c>
      <c r="J1719" s="391">
        <v>85.385300000000001</v>
      </c>
      <c r="K1719" s="391">
        <v>72.982200000000006</v>
      </c>
      <c r="L1719" s="391">
        <v>81.011200000000002</v>
      </c>
      <c r="M1719" s="391">
        <v>72.021699999999996</v>
      </c>
      <c r="N1719" s="391">
        <v>66.524100000000004</v>
      </c>
      <c r="O1719" s="386">
        <v>66.535600000000002</v>
      </c>
      <c r="P1719" s="386" t="s">
        <v>57</v>
      </c>
    </row>
    <row r="1720" spans="1:16" ht="15" x14ac:dyDescent="0.25">
      <c r="A1720" s="389" t="s">
        <v>2290</v>
      </c>
      <c r="B1720" s="390"/>
      <c r="C1720" s="386"/>
      <c r="D1720" s="390"/>
      <c r="E1720" s="390"/>
      <c r="F1720" s="386">
        <v>87.740600000000001</v>
      </c>
      <c r="G1720" s="391">
        <v>74.428700000000006</v>
      </c>
      <c r="H1720" s="391">
        <v>82.080500000000001</v>
      </c>
      <c r="I1720" s="391">
        <v>82.541600000000003</v>
      </c>
      <c r="J1720" s="391">
        <v>85.308199999999999</v>
      </c>
      <c r="K1720" s="391">
        <v>72.869399999999999</v>
      </c>
      <c r="L1720" s="391">
        <v>80.982799999999997</v>
      </c>
      <c r="M1720" s="391">
        <v>71.950999999999993</v>
      </c>
      <c r="N1720" s="391">
        <v>66.403800000000004</v>
      </c>
      <c r="O1720" s="386">
        <v>66.300299999999993</v>
      </c>
      <c r="P1720" s="386" t="s">
        <v>57</v>
      </c>
    </row>
    <row r="1721" spans="1:16" ht="15" x14ac:dyDescent="0.25">
      <c r="A1721" s="389" t="s">
        <v>2291</v>
      </c>
      <c r="B1721" s="390"/>
      <c r="C1721" s="386"/>
      <c r="D1721" s="390"/>
      <c r="E1721" s="390"/>
      <c r="F1721" s="386">
        <v>93.725300000000004</v>
      </c>
      <c r="G1721" s="391">
        <v>81.228800000000007</v>
      </c>
      <c r="H1721" s="391">
        <v>91.285399999999996</v>
      </c>
      <c r="I1721" s="391">
        <v>97.843299999999999</v>
      </c>
      <c r="J1721" s="391">
        <v>91.554000000000002</v>
      </c>
      <c r="K1721" s="391">
        <v>83.840400000000002</v>
      </c>
      <c r="L1721" s="391">
        <v>83.812299999999993</v>
      </c>
      <c r="M1721" s="391">
        <v>79.838999999999999</v>
      </c>
      <c r="N1721" s="391">
        <v>82.173000000000002</v>
      </c>
      <c r="O1721" s="386">
        <v>94.5959</v>
      </c>
      <c r="P1721" s="386" t="s">
        <v>57</v>
      </c>
    </row>
    <row r="1722" spans="1:16" ht="15" x14ac:dyDescent="0.25">
      <c r="A1722" s="389" t="s">
        <v>783</v>
      </c>
      <c r="B1722" s="390"/>
      <c r="C1722" s="386"/>
      <c r="D1722" s="390"/>
      <c r="E1722" s="390"/>
      <c r="F1722" s="386">
        <v>27.006599999999999</v>
      </c>
      <c r="G1722" s="391">
        <v>25.357299999999999</v>
      </c>
      <c r="H1722" s="391">
        <v>28.389500000000002</v>
      </c>
      <c r="I1722" s="391">
        <v>24.314800000000002</v>
      </c>
      <c r="J1722" s="391">
        <v>20.198799999999999</v>
      </c>
      <c r="K1722" s="391">
        <v>19.965</v>
      </c>
      <c r="L1722" s="391">
        <v>17.8141</v>
      </c>
      <c r="M1722" s="391">
        <v>15.6288</v>
      </c>
      <c r="N1722" s="391">
        <v>16.604700000000001</v>
      </c>
      <c r="O1722" s="386">
        <v>21.5838</v>
      </c>
      <c r="P1722" s="386" t="s">
        <v>57</v>
      </c>
    </row>
    <row r="1723" spans="1:16" ht="15" x14ac:dyDescent="0.25">
      <c r="A1723" s="389" t="s">
        <v>763</v>
      </c>
      <c r="B1723" s="390"/>
      <c r="C1723" s="386"/>
      <c r="D1723" s="390"/>
      <c r="E1723" s="390"/>
      <c r="F1723" s="386"/>
      <c r="G1723" s="391"/>
      <c r="H1723" s="391">
        <v>73.619100000000003</v>
      </c>
      <c r="I1723" s="391">
        <v>29.368500000000001</v>
      </c>
      <c r="J1723" s="391">
        <v>18.4194</v>
      </c>
      <c r="K1723" s="391">
        <v>12.443099999999999</v>
      </c>
      <c r="L1723" s="391">
        <v>15.7187</v>
      </c>
      <c r="M1723" s="391">
        <v>7.9420000000000002</v>
      </c>
      <c r="N1723" s="391">
        <v>8.9427000000000003</v>
      </c>
      <c r="O1723" s="386">
        <v>9.8956999999999997</v>
      </c>
      <c r="P1723" s="386" t="s">
        <v>57</v>
      </c>
    </row>
    <row r="1724" spans="1:16" ht="15" x14ac:dyDescent="0.25">
      <c r="A1724" s="389" t="s">
        <v>764</v>
      </c>
      <c r="B1724" s="390"/>
      <c r="C1724" s="386"/>
      <c r="D1724" s="390"/>
      <c r="E1724" s="390"/>
      <c r="F1724" s="386"/>
      <c r="G1724" s="391"/>
      <c r="H1724" s="391">
        <v>100</v>
      </c>
      <c r="I1724" s="391">
        <v>100</v>
      </c>
      <c r="J1724" s="391">
        <v>95.828199999999995</v>
      </c>
      <c r="K1724" s="391">
        <v>91.666700000000006</v>
      </c>
      <c r="L1724" s="391">
        <v>75</v>
      </c>
      <c r="M1724" s="391">
        <v>58.333300000000001</v>
      </c>
      <c r="N1724" s="391">
        <v>58.333300000000001</v>
      </c>
      <c r="O1724" s="386">
        <v>66.666700000000006</v>
      </c>
      <c r="P1724" s="386" t="s">
        <v>57</v>
      </c>
    </row>
    <row r="1725" spans="1:16" ht="15" x14ac:dyDescent="0.25">
      <c r="A1725" s="389" t="s">
        <v>765</v>
      </c>
      <c r="B1725" s="390"/>
      <c r="C1725" s="386"/>
      <c r="D1725" s="390"/>
      <c r="E1725" s="390"/>
      <c r="F1725" s="386"/>
      <c r="G1725" s="391"/>
      <c r="H1725" s="391">
        <v>73.028300000000002</v>
      </c>
      <c r="I1725" s="391">
        <v>27.867599999999999</v>
      </c>
      <c r="J1725" s="391">
        <v>17.090900000000001</v>
      </c>
      <c r="K1725" s="391">
        <v>11.7681</v>
      </c>
      <c r="L1725" s="391">
        <v>15.198399999999999</v>
      </c>
      <c r="M1725" s="391">
        <v>7.4880000000000004</v>
      </c>
      <c r="N1725" s="391">
        <v>8.4894999999999996</v>
      </c>
      <c r="O1725" s="386">
        <v>9.4105000000000008</v>
      </c>
      <c r="P1725" s="386" t="s">
        <v>57</v>
      </c>
    </row>
    <row r="1726" spans="1:16" ht="15" x14ac:dyDescent="0.25">
      <c r="A1726" s="389" t="s">
        <v>784</v>
      </c>
      <c r="B1726" s="390"/>
      <c r="C1726" s="386"/>
      <c r="D1726" s="390"/>
      <c r="E1726" s="390"/>
      <c r="F1726" s="386">
        <v>34.351999999999997</v>
      </c>
      <c r="G1726" s="391">
        <v>32.128799999999998</v>
      </c>
      <c r="H1726" s="391">
        <v>37.012500000000003</v>
      </c>
      <c r="I1726" s="391">
        <v>31.788799999999998</v>
      </c>
      <c r="J1726" s="391">
        <v>31.8292</v>
      </c>
      <c r="K1726" s="391">
        <v>30.3855</v>
      </c>
      <c r="L1726" s="391">
        <v>25.2745</v>
      </c>
      <c r="M1726" s="391">
        <v>21.535799999999998</v>
      </c>
      <c r="N1726" s="391">
        <v>22.836300000000001</v>
      </c>
      <c r="O1726" s="386">
        <v>30.558800000000002</v>
      </c>
      <c r="P1726" s="386" t="s">
        <v>57</v>
      </c>
    </row>
    <row r="1727" spans="1:16" ht="15" x14ac:dyDescent="0.25">
      <c r="A1727" s="389" t="s">
        <v>785</v>
      </c>
      <c r="B1727" s="390"/>
      <c r="C1727" s="386"/>
      <c r="D1727" s="390"/>
      <c r="E1727" s="390"/>
      <c r="F1727" s="386">
        <v>19.564499999999999</v>
      </c>
      <c r="G1727" s="391">
        <v>20.261600000000001</v>
      </c>
      <c r="H1727" s="391">
        <v>22.294899999999998</v>
      </c>
      <c r="I1727" s="391">
        <v>18.3934</v>
      </c>
      <c r="J1727" s="391">
        <v>10.9922</v>
      </c>
      <c r="K1727" s="391">
        <v>11.675000000000001</v>
      </c>
      <c r="L1727" s="391">
        <v>11.341799999999999</v>
      </c>
      <c r="M1727" s="391">
        <v>10.4034</v>
      </c>
      <c r="N1727" s="391">
        <v>10.374499999999999</v>
      </c>
      <c r="O1727" s="386">
        <v>13.832800000000001</v>
      </c>
      <c r="P1727" s="386" t="s">
        <v>57</v>
      </c>
    </row>
    <row r="1728" spans="1:16" ht="15" x14ac:dyDescent="0.25">
      <c r="A1728" s="389" t="s">
        <v>786</v>
      </c>
      <c r="B1728" s="390"/>
      <c r="C1728" s="386"/>
      <c r="D1728" s="390"/>
      <c r="E1728" s="390"/>
      <c r="F1728" s="386">
        <v>43.862200000000001</v>
      </c>
      <c r="G1728" s="391">
        <v>52.505499999999998</v>
      </c>
      <c r="H1728" s="391">
        <v>55.458399999999997</v>
      </c>
      <c r="I1728" s="391">
        <v>52.262700000000002</v>
      </c>
      <c r="J1728" s="391">
        <v>47.603200000000001</v>
      </c>
      <c r="K1728" s="391">
        <v>50.2746</v>
      </c>
      <c r="L1728" s="391">
        <v>45.8932</v>
      </c>
      <c r="M1728" s="391">
        <v>44.735799999999998</v>
      </c>
      <c r="N1728" s="391">
        <v>40.599200000000003</v>
      </c>
      <c r="O1728" s="386">
        <v>47.7331</v>
      </c>
      <c r="P1728" s="386" t="s">
        <v>57</v>
      </c>
    </row>
    <row r="1729" spans="1:16" ht="15" x14ac:dyDescent="0.25">
      <c r="A1729" s="389" t="s">
        <v>766</v>
      </c>
      <c r="B1729" s="390"/>
      <c r="C1729" s="386"/>
      <c r="D1729" s="390"/>
      <c r="E1729" s="390"/>
      <c r="F1729" s="386">
        <v>21.218499999999999</v>
      </c>
      <c r="G1729" s="391">
        <v>27.711600000000001</v>
      </c>
      <c r="H1729" s="391">
        <v>30.2987</v>
      </c>
      <c r="I1729" s="391">
        <v>27.9131</v>
      </c>
      <c r="J1729" s="391">
        <v>22.6556</v>
      </c>
      <c r="K1729" s="391">
        <v>26.335799999999999</v>
      </c>
      <c r="L1729" s="391">
        <v>25.3993</v>
      </c>
      <c r="M1729" s="391">
        <v>24.571100000000001</v>
      </c>
      <c r="N1729" s="391">
        <v>20.7014</v>
      </c>
      <c r="O1729" s="386">
        <v>26.294499999999999</v>
      </c>
      <c r="P1729" s="386" t="s">
        <v>57</v>
      </c>
    </row>
    <row r="1730" spans="1:16" ht="15" x14ac:dyDescent="0.25">
      <c r="A1730" s="389" t="s">
        <v>767</v>
      </c>
      <c r="B1730" s="390"/>
      <c r="C1730" s="386"/>
      <c r="D1730" s="390"/>
      <c r="E1730" s="390"/>
      <c r="F1730" s="386">
        <v>21.226099999999999</v>
      </c>
      <c r="G1730" s="391">
        <v>27.714200000000002</v>
      </c>
      <c r="H1730" s="391">
        <v>30.305499999999999</v>
      </c>
      <c r="I1730" s="391">
        <v>27.913499999999999</v>
      </c>
      <c r="J1730" s="391">
        <v>22.657599999999999</v>
      </c>
      <c r="K1730" s="391">
        <v>26.3354</v>
      </c>
      <c r="L1730" s="391">
        <v>25.404</v>
      </c>
      <c r="M1730" s="391">
        <v>24.574000000000002</v>
      </c>
      <c r="N1730" s="391">
        <v>20.700299999999999</v>
      </c>
      <c r="O1730" s="386">
        <v>26.2988</v>
      </c>
      <c r="P1730" s="386" t="s">
        <v>57</v>
      </c>
    </row>
    <row r="1731" spans="1:16" ht="15" x14ac:dyDescent="0.25">
      <c r="A1731" s="389" t="s">
        <v>768</v>
      </c>
      <c r="B1731" s="390"/>
      <c r="C1731" s="386"/>
      <c r="D1731" s="390"/>
      <c r="E1731" s="390"/>
      <c r="F1731" s="386">
        <v>5.1630000000000003</v>
      </c>
      <c r="G1731" s="391">
        <v>22.5686</v>
      </c>
      <c r="H1731" s="391">
        <v>18.401700000000002</v>
      </c>
      <c r="I1731" s="391">
        <v>26.5334</v>
      </c>
      <c r="J1731" s="391">
        <v>15.573499999999999</v>
      </c>
      <c r="K1731" s="391">
        <v>28.558299999999999</v>
      </c>
      <c r="L1731" s="391">
        <v>0</v>
      </c>
      <c r="M1731" s="391">
        <v>8.4937000000000005</v>
      </c>
      <c r="N1731" s="391">
        <v>25.333500000000001</v>
      </c>
      <c r="O1731" s="386">
        <v>7.2377000000000002</v>
      </c>
      <c r="P1731" s="386" t="s">
        <v>57</v>
      </c>
    </row>
    <row r="1732" spans="1:16" ht="15" x14ac:dyDescent="0.25">
      <c r="A1732" s="389" t="s">
        <v>769</v>
      </c>
      <c r="B1732" s="390"/>
      <c r="C1732" s="386"/>
      <c r="D1732" s="390"/>
      <c r="E1732" s="390"/>
      <c r="F1732" s="386">
        <v>96.239099999999993</v>
      </c>
      <c r="G1732" s="391">
        <v>94.361199999999997</v>
      </c>
      <c r="H1732" s="391">
        <v>95.155699999999996</v>
      </c>
      <c r="I1732" s="391">
        <v>91.769000000000005</v>
      </c>
      <c r="J1732" s="391">
        <v>91.252799999999993</v>
      </c>
      <c r="K1732" s="391">
        <v>93.0428</v>
      </c>
      <c r="L1732" s="391">
        <v>92.293899999999994</v>
      </c>
      <c r="M1732" s="391">
        <v>90.708699999999993</v>
      </c>
      <c r="N1732" s="391">
        <v>85.577699999999993</v>
      </c>
      <c r="O1732" s="386">
        <v>88.524600000000007</v>
      </c>
      <c r="P1732" s="386" t="s">
        <v>57</v>
      </c>
    </row>
    <row r="1733" spans="1:16" ht="15" x14ac:dyDescent="0.25">
      <c r="A1733" s="389" t="s">
        <v>770</v>
      </c>
      <c r="B1733" s="390"/>
      <c r="C1733" s="386"/>
      <c r="D1733" s="390"/>
      <c r="E1733" s="390"/>
      <c r="F1733" s="386">
        <v>96.188800000000001</v>
      </c>
      <c r="G1733" s="391">
        <v>94.348200000000006</v>
      </c>
      <c r="H1733" s="391">
        <v>95.1387</v>
      </c>
      <c r="I1733" s="391">
        <v>91.745400000000004</v>
      </c>
      <c r="J1733" s="391">
        <v>91.293099999999995</v>
      </c>
      <c r="K1733" s="391">
        <v>93.131799999999998</v>
      </c>
      <c r="L1733" s="391">
        <v>92.4392</v>
      </c>
      <c r="M1733" s="391">
        <v>90.841399999999993</v>
      </c>
      <c r="N1733" s="391">
        <v>85.853099999999998</v>
      </c>
      <c r="O1733" s="386">
        <v>88.567700000000002</v>
      </c>
      <c r="P1733" s="386" t="s">
        <v>57</v>
      </c>
    </row>
    <row r="1734" spans="1:16" ht="15" x14ac:dyDescent="0.25">
      <c r="A1734" s="389" t="s">
        <v>771</v>
      </c>
      <c r="B1734" s="390"/>
      <c r="C1734" s="386"/>
      <c r="D1734" s="390"/>
      <c r="E1734" s="390"/>
      <c r="F1734" s="386">
        <v>100</v>
      </c>
      <c r="G1734" s="391">
        <v>96.212199999999996</v>
      </c>
      <c r="H1734" s="391">
        <v>97.929400000000001</v>
      </c>
      <c r="I1734" s="391">
        <v>94.562399999999997</v>
      </c>
      <c r="J1734" s="391">
        <v>86.807699999999997</v>
      </c>
      <c r="K1734" s="391">
        <v>80.784000000000006</v>
      </c>
      <c r="L1734" s="391">
        <v>73.023399999999995</v>
      </c>
      <c r="M1734" s="391">
        <v>72.792199999999994</v>
      </c>
      <c r="N1734" s="391">
        <v>48.867100000000001</v>
      </c>
      <c r="O1734" s="386">
        <v>78.845500000000001</v>
      </c>
      <c r="P1734" s="386" t="s">
        <v>57</v>
      </c>
    </row>
    <row r="1735" spans="1:16" ht="15" x14ac:dyDescent="0.25">
      <c r="A1735" s="389" t="s">
        <v>772</v>
      </c>
      <c r="B1735" s="390"/>
      <c r="C1735" s="386"/>
      <c r="D1735" s="390"/>
      <c r="E1735" s="390"/>
      <c r="F1735" s="386">
        <v>69.696700000000007</v>
      </c>
      <c r="G1735" s="391">
        <v>82.599699999999999</v>
      </c>
      <c r="H1735" s="391">
        <v>85.993799999999993</v>
      </c>
      <c r="I1735" s="391">
        <v>80.5167</v>
      </c>
      <c r="J1735" s="391">
        <v>77.386300000000006</v>
      </c>
      <c r="K1735" s="391">
        <v>75.687799999999996</v>
      </c>
      <c r="L1735" s="391">
        <v>73.335899999999995</v>
      </c>
      <c r="M1735" s="391">
        <v>74.313000000000002</v>
      </c>
      <c r="N1735" s="391">
        <v>62.3962</v>
      </c>
      <c r="O1735" s="386">
        <v>68.519099999999995</v>
      </c>
      <c r="P1735" s="386" t="s">
        <v>57</v>
      </c>
    </row>
    <row r="1736" spans="1:16" ht="15" x14ac:dyDescent="0.25">
      <c r="A1736" s="389" t="s">
        <v>773</v>
      </c>
      <c r="B1736" s="390"/>
      <c r="C1736" s="386"/>
      <c r="D1736" s="390"/>
      <c r="E1736" s="390"/>
      <c r="F1736" s="386">
        <v>69.681399999999996</v>
      </c>
      <c r="G1736" s="391">
        <v>82.592100000000002</v>
      </c>
      <c r="H1736" s="391">
        <v>85.988900000000001</v>
      </c>
      <c r="I1736" s="391">
        <v>80.507300000000001</v>
      </c>
      <c r="J1736" s="391">
        <v>77.7791</v>
      </c>
      <c r="K1736" s="391">
        <v>75.768000000000001</v>
      </c>
      <c r="L1736" s="391">
        <v>73.456299999999999</v>
      </c>
      <c r="M1736" s="391">
        <v>74.485699999999994</v>
      </c>
      <c r="N1736" s="391">
        <v>62.4694</v>
      </c>
      <c r="O1736" s="386">
        <v>68.496700000000004</v>
      </c>
      <c r="P1736" s="386" t="s">
        <v>57</v>
      </c>
    </row>
    <row r="1737" spans="1:16" ht="15" x14ac:dyDescent="0.25">
      <c r="A1737" s="389" t="s">
        <v>774</v>
      </c>
      <c r="B1737" s="390"/>
      <c r="C1737" s="386"/>
      <c r="D1737" s="390"/>
      <c r="E1737" s="390"/>
      <c r="F1737" s="386">
        <v>100</v>
      </c>
      <c r="G1737" s="391">
        <v>100</v>
      </c>
      <c r="H1737" s="391">
        <v>96.928399999999996</v>
      </c>
      <c r="I1737" s="391">
        <v>100</v>
      </c>
      <c r="J1737" s="391">
        <v>51.348399999999998</v>
      </c>
      <c r="K1737" s="391">
        <v>70.100099999999998</v>
      </c>
      <c r="L1737" s="391">
        <v>65.082300000000004</v>
      </c>
      <c r="M1737" s="391">
        <v>61.596200000000003</v>
      </c>
      <c r="N1737" s="391">
        <v>57.140500000000003</v>
      </c>
      <c r="O1737" s="386">
        <v>70.191400000000002</v>
      </c>
      <c r="P1737" s="386" t="s">
        <v>57</v>
      </c>
    </row>
    <row r="1738" spans="1:16" ht="15" x14ac:dyDescent="0.25">
      <c r="A1738" s="389" t="s">
        <v>787</v>
      </c>
      <c r="B1738" s="390"/>
      <c r="C1738" s="386"/>
      <c r="D1738" s="390"/>
      <c r="E1738" s="390"/>
      <c r="F1738" s="386">
        <v>44.975200000000001</v>
      </c>
      <c r="G1738" s="391">
        <v>53.167700000000004</v>
      </c>
      <c r="H1738" s="391">
        <v>55.806800000000003</v>
      </c>
      <c r="I1738" s="391">
        <v>52.851199999999999</v>
      </c>
      <c r="J1738" s="391">
        <v>48.166899999999998</v>
      </c>
      <c r="K1738" s="391">
        <v>50.8962</v>
      </c>
      <c r="L1738" s="391">
        <v>46.387999999999998</v>
      </c>
      <c r="M1738" s="391">
        <v>45.082900000000002</v>
      </c>
      <c r="N1738" s="391">
        <v>40.918599999999998</v>
      </c>
      <c r="O1738" s="386">
        <v>47.976799999999997</v>
      </c>
      <c r="P1738" s="386" t="s">
        <v>57</v>
      </c>
    </row>
    <row r="1739" spans="1:16" ht="15" x14ac:dyDescent="0.25">
      <c r="A1739" s="389" t="s">
        <v>788</v>
      </c>
      <c r="B1739" s="390"/>
      <c r="C1739" s="386"/>
      <c r="D1739" s="390"/>
      <c r="E1739" s="390"/>
      <c r="F1739" s="386">
        <v>34.4099</v>
      </c>
      <c r="G1739" s="391">
        <v>34.927399999999999</v>
      </c>
      <c r="H1739" s="391">
        <v>46.283999999999999</v>
      </c>
      <c r="I1739" s="391">
        <v>32.6768</v>
      </c>
      <c r="J1739" s="391">
        <v>28.420200000000001</v>
      </c>
      <c r="K1739" s="391">
        <v>29.610399999999998</v>
      </c>
      <c r="L1739" s="391">
        <v>28.891999999999999</v>
      </c>
      <c r="M1739" s="391">
        <v>32.677100000000003</v>
      </c>
      <c r="N1739" s="391">
        <v>29.295400000000001</v>
      </c>
      <c r="O1739" s="386">
        <v>39.317999999999998</v>
      </c>
      <c r="P1739" s="386" t="s">
        <v>57</v>
      </c>
    </row>
    <row r="1740" spans="1:16" ht="15" x14ac:dyDescent="0.25">
      <c r="A1740" s="389" t="s">
        <v>789</v>
      </c>
      <c r="B1740" s="390"/>
      <c r="C1740" s="386"/>
      <c r="D1740" s="390"/>
      <c r="E1740" s="390"/>
      <c r="F1740" s="386">
        <v>78.343699999999998</v>
      </c>
      <c r="G1740" s="391">
        <v>80.527799999999999</v>
      </c>
      <c r="H1740" s="391">
        <v>83.349000000000004</v>
      </c>
      <c r="I1740" s="391">
        <v>77.991600000000005</v>
      </c>
      <c r="J1740" s="391">
        <v>75.573300000000003</v>
      </c>
      <c r="K1740" s="391">
        <v>76.151700000000005</v>
      </c>
      <c r="L1740" s="391">
        <v>73.235200000000006</v>
      </c>
      <c r="M1740" s="391">
        <v>71.940100000000001</v>
      </c>
      <c r="N1740" s="391">
        <v>65.918300000000002</v>
      </c>
      <c r="O1740" s="386">
        <v>72.030500000000004</v>
      </c>
      <c r="P1740" s="386" t="s">
        <v>57</v>
      </c>
    </row>
    <row r="1741" spans="1:16" ht="15" x14ac:dyDescent="0.25">
      <c r="A1741" s="389" t="s">
        <v>775</v>
      </c>
      <c r="B1741" s="390"/>
      <c r="C1741" s="386"/>
      <c r="D1741" s="390"/>
      <c r="E1741" s="390"/>
      <c r="F1741" s="386"/>
      <c r="G1741" s="391"/>
      <c r="H1741" s="391"/>
      <c r="I1741" s="391"/>
      <c r="J1741" s="391"/>
      <c r="K1741" s="391">
        <v>18.0672</v>
      </c>
      <c r="L1741" s="391">
        <v>24.827200000000001</v>
      </c>
      <c r="M1741" s="391">
        <v>25.470199999999998</v>
      </c>
      <c r="N1741" s="391">
        <v>12.5678</v>
      </c>
      <c r="O1741" s="386">
        <v>20.117999999999999</v>
      </c>
      <c r="P1741" s="386" t="s">
        <v>57</v>
      </c>
    </row>
    <row r="1742" spans="1:16" ht="15" x14ac:dyDescent="0.25">
      <c r="A1742" s="389" t="s">
        <v>776</v>
      </c>
      <c r="B1742" s="390"/>
      <c r="C1742" s="386"/>
      <c r="D1742" s="390"/>
      <c r="E1742" s="390"/>
      <c r="F1742" s="386"/>
      <c r="G1742" s="391"/>
      <c r="H1742" s="391"/>
      <c r="I1742" s="391"/>
      <c r="J1742" s="391"/>
      <c r="K1742" s="391">
        <v>17.065300000000001</v>
      </c>
      <c r="L1742" s="391">
        <v>26.206600000000002</v>
      </c>
      <c r="M1742" s="391">
        <v>26.870999999999999</v>
      </c>
      <c r="N1742" s="391">
        <v>13.6837</v>
      </c>
      <c r="O1742" s="386">
        <v>20.404499999999999</v>
      </c>
      <c r="P1742" s="386" t="s">
        <v>57</v>
      </c>
    </row>
    <row r="1743" spans="1:16" ht="15" x14ac:dyDescent="0.25">
      <c r="A1743" s="389" t="s">
        <v>777</v>
      </c>
      <c r="B1743" s="390"/>
      <c r="C1743" s="386"/>
      <c r="D1743" s="390"/>
      <c r="E1743" s="390"/>
      <c r="F1743" s="386"/>
      <c r="G1743" s="391"/>
      <c r="H1743" s="391"/>
      <c r="I1743" s="391"/>
      <c r="J1743" s="391"/>
      <c r="K1743" s="391">
        <v>22.37</v>
      </c>
      <c r="L1743" s="391">
        <v>18.794899999999998</v>
      </c>
      <c r="M1743" s="391">
        <v>19.4481</v>
      </c>
      <c r="N1743" s="391">
        <v>7.5049000000000001</v>
      </c>
      <c r="O1743" s="386">
        <v>18.910499999999999</v>
      </c>
      <c r="P1743" s="386" t="s">
        <v>57</v>
      </c>
    </row>
    <row r="1744" spans="1:16" ht="15" x14ac:dyDescent="0.25">
      <c r="A1744" s="389" t="s">
        <v>778</v>
      </c>
      <c r="B1744" s="390"/>
      <c r="C1744" s="386"/>
      <c r="D1744" s="390"/>
      <c r="E1744" s="390"/>
      <c r="F1744" s="386"/>
      <c r="G1744" s="391"/>
      <c r="H1744" s="391">
        <v>94.228399999999993</v>
      </c>
      <c r="I1744" s="391">
        <v>88.154399999999995</v>
      </c>
      <c r="J1744" s="391">
        <v>95.039299999999997</v>
      </c>
      <c r="K1744" s="391">
        <v>70.454999999999998</v>
      </c>
      <c r="L1744" s="391">
        <v>80.194800000000001</v>
      </c>
      <c r="M1744" s="391">
        <v>99.0779</v>
      </c>
      <c r="N1744" s="391">
        <v>85.8262</v>
      </c>
      <c r="O1744" s="386">
        <v>87.770899999999997</v>
      </c>
      <c r="P1744" s="386" t="s">
        <v>57</v>
      </c>
    </row>
    <row r="1745" spans="1:16" ht="15" x14ac:dyDescent="0.25">
      <c r="A1745" s="389" t="s">
        <v>779</v>
      </c>
      <c r="B1745" s="390"/>
      <c r="C1745" s="386"/>
      <c r="D1745" s="390"/>
      <c r="E1745" s="390"/>
      <c r="F1745" s="386"/>
      <c r="G1745" s="391"/>
      <c r="H1745" s="391">
        <v>94.228399999999993</v>
      </c>
      <c r="I1745" s="391">
        <v>88.154399999999995</v>
      </c>
      <c r="J1745" s="391">
        <v>95.039299999999997</v>
      </c>
      <c r="K1745" s="391">
        <v>70.454999999999998</v>
      </c>
      <c r="L1745" s="391">
        <v>80.194800000000001</v>
      </c>
      <c r="M1745" s="391">
        <v>99.0779</v>
      </c>
      <c r="N1745" s="391">
        <v>85.8262</v>
      </c>
      <c r="O1745" s="386">
        <v>87.770899999999997</v>
      </c>
      <c r="P1745" s="386" t="s">
        <v>57</v>
      </c>
    </row>
    <row r="1746" spans="1:16" ht="15" x14ac:dyDescent="0.25">
      <c r="A1746" s="389" t="s">
        <v>790</v>
      </c>
      <c r="B1746" s="390"/>
      <c r="C1746" s="386"/>
      <c r="D1746" s="390"/>
      <c r="E1746" s="390"/>
      <c r="F1746" s="386">
        <v>78.526600000000002</v>
      </c>
      <c r="G1746" s="391">
        <v>81.822000000000003</v>
      </c>
      <c r="H1746" s="391">
        <v>83.696600000000004</v>
      </c>
      <c r="I1746" s="391">
        <v>78.776899999999998</v>
      </c>
      <c r="J1746" s="391">
        <v>77.073400000000007</v>
      </c>
      <c r="K1746" s="391">
        <v>78.0792</v>
      </c>
      <c r="L1746" s="391">
        <v>74.195099999999996</v>
      </c>
      <c r="M1746" s="391">
        <v>72.301500000000004</v>
      </c>
      <c r="N1746" s="391">
        <v>66.400400000000005</v>
      </c>
      <c r="O1746" s="386">
        <v>71.822599999999994</v>
      </c>
      <c r="P1746" s="386" t="s">
        <v>57</v>
      </c>
    </row>
    <row r="1747" spans="1:16" ht="15" x14ac:dyDescent="0.25">
      <c r="A1747" s="389" t="s">
        <v>791</v>
      </c>
      <c r="B1747" s="390"/>
      <c r="C1747" s="386"/>
      <c r="D1747" s="390"/>
      <c r="E1747" s="390"/>
      <c r="F1747" s="386">
        <v>76.888800000000003</v>
      </c>
      <c r="G1747" s="391">
        <v>72.183800000000005</v>
      </c>
      <c r="H1747" s="391">
        <v>81.116</v>
      </c>
      <c r="I1747" s="391">
        <v>72.791700000000006</v>
      </c>
      <c r="J1747" s="391">
        <v>65.776700000000005</v>
      </c>
      <c r="K1747" s="391">
        <v>63.033499999999997</v>
      </c>
      <c r="L1747" s="391">
        <v>66.590999999999994</v>
      </c>
      <c r="M1747" s="391">
        <v>69.024900000000002</v>
      </c>
      <c r="N1747" s="391">
        <v>62.320300000000003</v>
      </c>
      <c r="O1747" s="386">
        <v>73.525999999999996</v>
      </c>
      <c r="P1747" s="386" t="s">
        <v>57</v>
      </c>
    </row>
    <row r="1748" spans="1:16" ht="15" x14ac:dyDescent="0.25">
      <c r="A1748" s="389" t="s">
        <v>792</v>
      </c>
      <c r="B1748" s="390"/>
      <c r="C1748" s="386"/>
      <c r="D1748" s="390"/>
      <c r="E1748" s="390"/>
      <c r="F1748" s="386">
        <v>93.800700000000006</v>
      </c>
      <c r="G1748" s="391">
        <v>95.051400000000001</v>
      </c>
      <c r="H1748" s="391">
        <v>95.440299999999993</v>
      </c>
      <c r="I1748" s="391">
        <v>92.672300000000007</v>
      </c>
      <c r="J1748" s="391">
        <v>93.459299999999999</v>
      </c>
      <c r="K1748" s="391">
        <v>93.579800000000006</v>
      </c>
      <c r="L1748" s="391">
        <v>93.011499999999998</v>
      </c>
      <c r="M1748" s="391">
        <v>92.606899999999996</v>
      </c>
      <c r="N1748" s="391">
        <v>85.751000000000005</v>
      </c>
      <c r="O1748" s="386">
        <v>90.626900000000006</v>
      </c>
      <c r="P1748" s="386" t="s">
        <v>57</v>
      </c>
    </row>
    <row r="1749" spans="1:16" ht="15" x14ac:dyDescent="0.25">
      <c r="A1749" s="389" t="s">
        <v>793</v>
      </c>
      <c r="B1749" s="390"/>
      <c r="C1749" s="386"/>
      <c r="D1749" s="390"/>
      <c r="E1749" s="390"/>
      <c r="F1749" s="386">
        <v>93.836200000000005</v>
      </c>
      <c r="G1749" s="391">
        <v>95.163200000000003</v>
      </c>
      <c r="H1749" s="391">
        <v>95.447199999999995</v>
      </c>
      <c r="I1749" s="391">
        <v>92.745199999999997</v>
      </c>
      <c r="J1749" s="391">
        <v>93.595100000000002</v>
      </c>
      <c r="K1749" s="391">
        <v>93.7333</v>
      </c>
      <c r="L1749" s="391">
        <v>93.103300000000004</v>
      </c>
      <c r="M1749" s="391">
        <v>92.710499999999996</v>
      </c>
      <c r="N1749" s="391">
        <v>85.809299999999993</v>
      </c>
      <c r="O1749" s="386">
        <v>90.692499999999995</v>
      </c>
      <c r="P1749" s="386" t="s">
        <v>57</v>
      </c>
    </row>
    <row r="1750" spans="1:16" ht="15" x14ac:dyDescent="0.25">
      <c r="A1750" s="389" t="s">
        <v>794</v>
      </c>
      <c r="B1750" s="390"/>
      <c r="C1750" s="386"/>
      <c r="D1750" s="390"/>
      <c r="E1750" s="390"/>
      <c r="F1750" s="386">
        <v>92.863600000000005</v>
      </c>
      <c r="G1750" s="391">
        <v>92.471299999999999</v>
      </c>
      <c r="H1750" s="391">
        <v>95.284899999999993</v>
      </c>
      <c r="I1750" s="391">
        <v>90.978300000000004</v>
      </c>
      <c r="J1750" s="391">
        <v>90.305000000000007</v>
      </c>
      <c r="K1750" s="391">
        <v>89.965699999999998</v>
      </c>
      <c r="L1750" s="391">
        <v>90.822699999999998</v>
      </c>
      <c r="M1750" s="391">
        <v>90.034099999999995</v>
      </c>
      <c r="N1750" s="391">
        <v>84.323599999999999</v>
      </c>
      <c r="O1750" s="386">
        <v>89.055400000000006</v>
      </c>
      <c r="P1750" s="386" t="s">
        <v>57</v>
      </c>
    </row>
    <row r="1751" spans="1:16" ht="15" x14ac:dyDescent="0.25">
      <c r="A1751" s="389" t="s">
        <v>795</v>
      </c>
      <c r="B1751" s="390"/>
      <c r="C1751" s="386"/>
      <c r="D1751" s="390"/>
      <c r="E1751" s="390"/>
      <c r="F1751" s="386">
        <v>98.931299999999993</v>
      </c>
      <c r="G1751" s="391">
        <v>99.836799999999997</v>
      </c>
      <c r="H1751" s="391">
        <v>99.752799999999993</v>
      </c>
      <c r="I1751" s="391">
        <v>99.6875</v>
      </c>
      <c r="J1751" s="391">
        <v>99.648499999999999</v>
      </c>
      <c r="K1751" s="391">
        <v>99.492400000000004</v>
      </c>
      <c r="L1751" s="391">
        <v>99.718000000000004</v>
      </c>
      <c r="M1751" s="391">
        <v>98.858400000000003</v>
      </c>
      <c r="N1751" s="391">
        <v>96.600800000000007</v>
      </c>
      <c r="O1751" s="386">
        <v>97.361699999999999</v>
      </c>
      <c r="P1751" s="386" t="s">
        <v>57</v>
      </c>
    </row>
    <row r="1752" spans="1:16" ht="15" x14ac:dyDescent="0.25">
      <c r="A1752" s="389" t="s">
        <v>796</v>
      </c>
      <c r="B1752" s="390"/>
      <c r="C1752" s="386"/>
      <c r="D1752" s="390"/>
      <c r="E1752" s="390"/>
      <c r="F1752" s="386">
        <v>98.919799999999995</v>
      </c>
      <c r="G1752" s="391">
        <v>99.853399999999993</v>
      </c>
      <c r="H1752" s="391">
        <v>99.7714</v>
      </c>
      <c r="I1752" s="391">
        <v>99.695999999999998</v>
      </c>
      <c r="J1752" s="391">
        <v>99.664500000000004</v>
      </c>
      <c r="K1752" s="391">
        <v>99.503399999999999</v>
      </c>
      <c r="L1752" s="391">
        <v>99.7303</v>
      </c>
      <c r="M1752" s="391">
        <v>98.849599999999995</v>
      </c>
      <c r="N1752" s="391">
        <v>96.491900000000001</v>
      </c>
      <c r="O1752" s="386">
        <v>97.269400000000005</v>
      </c>
      <c r="P1752" s="386" t="s">
        <v>57</v>
      </c>
    </row>
    <row r="1753" spans="1:16" ht="15" x14ac:dyDescent="0.25">
      <c r="A1753" s="389" t="s">
        <v>797</v>
      </c>
      <c r="B1753" s="390"/>
      <c r="C1753" s="386"/>
      <c r="D1753" s="390"/>
      <c r="E1753" s="390"/>
      <c r="F1753" s="386">
        <v>99.433300000000003</v>
      </c>
      <c r="G1753" s="391">
        <v>99.147300000000001</v>
      </c>
      <c r="H1753" s="391">
        <v>99.085300000000004</v>
      </c>
      <c r="I1753" s="391">
        <v>99.3797</v>
      </c>
      <c r="J1753" s="391">
        <v>99.062399999999997</v>
      </c>
      <c r="K1753" s="391">
        <v>99.100800000000007</v>
      </c>
      <c r="L1753" s="391">
        <v>99.247900000000001</v>
      </c>
      <c r="M1753" s="391">
        <v>99.303399999999996</v>
      </c>
      <c r="N1753" s="391">
        <v>98.962299999999999</v>
      </c>
      <c r="O1753" s="386">
        <v>99.261200000000002</v>
      </c>
      <c r="P1753" s="386" t="s">
        <v>57</v>
      </c>
    </row>
    <row r="1754" spans="1:16" ht="15" x14ac:dyDescent="0.25">
      <c r="A1754" s="389" t="s">
        <v>780</v>
      </c>
      <c r="B1754" s="390"/>
      <c r="C1754" s="386"/>
      <c r="D1754" s="390"/>
      <c r="E1754" s="390"/>
      <c r="F1754" s="386">
        <v>90.203999999999994</v>
      </c>
      <c r="G1754" s="391">
        <v>88.205799999999996</v>
      </c>
      <c r="H1754" s="391">
        <v>89.070499999999996</v>
      </c>
      <c r="I1754" s="391">
        <v>87.206199999999995</v>
      </c>
      <c r="J1754" s="391">
        <v>86.987700000000004</v>
      </c>
      <c r="K1754" s="391">
        <v>87.454400000000007</v>
      </c>
      <c r="L1754" s="391">
        <v>86.456500000000005</v>
      </c>
      <c r="M1754" s="391">
        <v>86.547399999999996</v>
      </c>
      <c r="N1754" s="391">
        <v>80.360799999999998</v>
      </c>
      <c r="O1754" s="386">
        <v>84.587500000000006</v>
      </c>
      <c r="P1754" s="386" t="s">
        <v>57</v>
      </c>
    </row>
    <row r="1755" spans="1:16" ht="15" x14ac:dyDescent="0.25">
      <c r="A1755" s="389" t="s">
        <v>781</v>
      </c>
      <c r="B1755" s="390"/>
      <c r="C1755" s="386"/>
      <c r="D1755" s="390"/>
      <c r="E1755" s="390"/>
      <c r="F1755" s="386">
        <v>90.490799999999993</v>
      </c>
      <c r="G1755" s="391">
        <v>88.452799999999996</v>
      </c>
      <c r="H1755" s="391">
        <v>89.172399999999996</v>
      </c>
      <c r="I1755" s="391">
        <v>87.447800000000001</v>
      </c>
      <c r="J1755" s="391">
        <v>87.315600000000003</v>
      </c>
      <c r="K1755" s="391">
        <v>87.828800000000001</v>
      </c>
      <c r="L1755" s="391">
        <v>86.742599999999996</v>
      </c>
      <c r="M1755" s="391">
        <v>86.802800000000005</v>
      </c>
      <c r="N1755" s="391">
        <v>80.500799999999998</v>
      </c>
      <c r="O1755" s="386">
        <v>84.690200000000004</v>
      </c>
      <c r="P1755" s="386" t="s">
        <v>57</v>
      </c>
    </row>
    <row r="1756" spans="1:16" ht="15" x14ac:dyDescent="0.25">
      <c r="A1756" s="389" t="s">
        <v>782</v>
      </c>
      <c r="B1756" s="390"/>
      <c r="C1756" s="386"/>
      <c r="D1756" s="390"/>
      <c r="E1756" s="390"/>
      <c r="F1756" s="386">
        <v>83.520799999999994</v>
      </c>
      <c r="G1756" s="391">
        <v>82.468900000000005</v>
      </c>
      <c r="H1756" s="391">
        <v>86.767300000000006</v>
      </c>
      <c r="I1756" s="391">
        <v>81.639899999999997</v>
      </c>
      <c r="J1756" s="391">
        <v>79.434899999999999</v>
      </c>
      <c r="K1756" s="391">
        <v>78.771199999999993</v>
      </c>
      <c r="L1756" s="391">
        <v>79.668000000000006</v>
      </c>
      <c r="M1756" s="391">
        <v>79.868600000000001</v>
      </c>
      <c r="N1756" s="391">
        <v>77.210400000000007</v>
      </c>
      <c r="O1756" s="386">
        <v>82.340500000000006</v>
      </c>
      <c r="P1756" s="386" t="s">
        <v>57</v>
      </c>
    </row>
    <row r="1757" spans="1:16" ht="15" x14ac:dyDescent="0.25">
      <c r="A1757" s="389" t="s">
        <v>2292</v>
      </c>
      <c r="B1757" s="390"/>
      <c r="C1757" s="386"/>
      <c r="D1757" s="390"/>
      <c r="E1757" s="390"/>
      <c r="F1757" s="386">
        <v>73.849900000000005</v>
      </c>
      <c r="G1757" s="391">
        <v>71.114599999999996</v>
      </c>
      <c r="H1757" s="391">
        <v>88.451099999999997</v>
      </c>
      <c r="I1757" s="391">
        <v>63.768500000000003</v>
      </c>
      <c r="J1757" s="391">
        <v>87.086699999999993</v>
      </c>
      <c r="K1757" s="391">
        <v>90.2607</v>
      </c>
      <c r="L1757" s="391">
        <v>66.389099999999999</v>
      </c>
      <c r="M1757" s="391">
        <v>80.162899999999993</v>
      </c>
      <c r="N1757" s="391">
        <v>74.409700000000001</v>
      </c>
      <c r="O1757" s="386">
        <v>83.990399999999994</v>
      </c>
      <c r="P1757" s="386" t="s">
        <v>65</v>
      </c>
    </row>
    <row r="1758" spans="1:16" ht="15" x14ac:dyDescent="0.25">
      <c r="A1758" s="389" t="s">
        <v>2293</v>
      </c>
      <c r="B1758" s="390"/>
      <c r="C1758" s="386"/>
      <c r="D1758" s="390"/>
      <c r="E1758" s="390"/>
      <c r="F1758" s="386">
        <v>57.2453</v>
      </c>
      <c r="G1758" s="391">
        <v>88.644000000000005</v>
      </c>
      <c r="H1758" s="391">
        <v>88.285700000000006</v>
      </c>
      <c r="I1758" s="391">
        <v>52.121400000000001</v>
      </c>
      <c r="J1758" s="391">
        <v>93.904700000000005</v>
      </c>
      <c r="K1758" s="391">
        <v>95.241100000000003</v>
      </c>
      <c r="L1758" s="391">
        <v>86.486500000000007</v>
      </c>
      <c r="M1758" s="391">
        <v>83.9268</v>
      </c>
      <c r="N1758" s="391">
        <v>71.486099999999993</v>
      </c>
      <c r="O1758" s="386">
        <v>83.846000000000004</v>
      </c>
      <c r="P1758" s="386" t="s">
        <v>65</v>
      </c>
    </row>
    <row r="1759" spans="1:16" ht="15" x14ac:dyDescent="0.25">
      <c r="A1759" s="389" t="s">
        <v>2294</v>
      </c>
      <c r="B1759" s="390"/>
      <c r="C1759" s="386"/>
      <c r="D1759" s="390"/>
      <c r="E1759" s="390"/>
      <c r="F1759" s="386">
        <v>85.965800000000002</v>
      </c>
      <c r="G1759" s="391">
        <v>61.329900000000002</v>
      </c>
      <c r="H1759" s="391">
        <v>88.549099999999996</v>
      </c>
      <c r="I1759" s="391">
        <v>69.756399999999999</v>
      </c>
      <c r="J1759" s="391">
        <v>83.617500000000007</v>
      </c>
      <c r="K1759" s="391">
        <v>87.812200000000004</v>
      </c>
      <c r="L1759" s="391">
        <v>56.837600000000002</v>
      </c>
      <c r="M1759" s="391">
        <v>77.972399999999993</v>
      </c>
      <c r="N1759" s="391">
        <v>77.057199999999995</v>
      </c>
      <c r="O1759" s="386">
        <v>84.0809</v>
      </c>
      <c r="P1759" s="386" t="s">
        <v>65</v>
      </c>
    </row>
    <row r="1760" spans="1:16" ht="15" x14ac:dyDescent="0.25">
      <c r="A1760" s="389" t="s">
        <v>2295</v>
      </c>
      <c r="B1760" s="390"/>
      <c r="C1760" s="386"/>
      <c r="D1760" s="390"/>
      <c r="E1760" s="390"/>
      <c r="F1760" s="386">
        <v>75.080500000000001</v>
      </c>
      <c r="G1760" s="391">
        <v>94.971199999999996</v>
      </c>
      <c r="H1760" s="391">
        <v>97.116200000000006</v>
      </c>
      <c r="I1760" s="391">
        <v>92.066400000000002</v>
      </c>
      <c r="J1760" s="391">
        <v>96.6995</v>
      </c>
      <c r="K1760" s="391">
        <v>90.447800000000001</v>
      </c>
      <c r="L1760" s="391">
        <v>93.274299999999997</v>
      </c>
      <c r="M1760" s="391">
        <v>98.424099999999996</v>
      </c>
      <c r="N1760" s="391">
        <v>94.808400000000006</v>
      </c>
      <c r="O1760" s="386">
        <v>94.006500000000003</v>
      </c>
      <c r="P1760" s="386" t="s">
        <v>65</v>
      </c>
    </row>
    <row r="1761" spans="1:16" ht="15" x14ac:dyDescent="0.25">
      <c r="A1761" s="389" t="s">
        <v>2296</v>
      </c>
      <c r="B1761" s="390"/>
      <c r="C1761" s="386"/>
      <c r="D1761" s="390"/>
      <c r="E1761" s="390"/>
      <c r="F1761" s="386">
        <v>57.014000000000003</v>
      </c>
      <c r="G1761" s="391">
        <v>68.649299999999997</v>
      </c>
      <c r="H1761" s="391">
        <v>76.181600000000003</v>
      </c>
      <c r="I1761" s="391">
        <v>73.880300000000005</v>
      </c>
      <c r="J1761" s="391">
        <v>79.302899999999994</v>
      </c>
      <c r="K1761" s="391">
        <v>59.003999999999998</v>
      </c>
      <c r="L1761" s="391">
        <v>84.8767</v>
      </c>
      <c r="M1761" s="391">
        <v>89.088999999999999</v>
      </c>
      <c r="N1761" s="391">
        <v>86.361199999999997</v>
      </c>
      <c r="O1761" s="386">
        <v>74.277600000000007</v>
      </c>
      <c r="P1761" s="386" t="s">
        <v>65</v>
      </c>
    </row>
    <row r="1762" spans="1:16" ht="15" x14ac:dyDescent="0.25">
      <c r="A1762" s="389" t="s">
        <v>2297</v>
      </c>
      <c r="B1762" s="390"/>
      <c r="C1762" s="386"/>
      <c r="D1762" s="390"/>
      <c r="E1762" s="390"/>
      <c r="F1762" s="386">
        <v>57.014000000000003</v>
      </c>
      <c r="G1762" s="391">
        <v>68.649299999999997</v>
      </c>
      <c r="H1762" s="391">
        <v>76.181600000000003</v>
      </c>
      <c r="I1762" s="391">
        <v>73.880300000000005</v>
      </c>
      <c r="J1762" s="391">
        <v>79.302899999999994</v>
      </c>
      <c r="K1762" s="391">
        <v>59.003999999999998</v>
      </c>
      <c r="L1762" s="391">
        <v>84.8767</v>
      </c>
      <c r="M1762" s="391">
        <v>89.088999999999999</v>
      </c>
      <c r="N1762" s="391">
        <v>86.361199999999997</v>
      </c>
      <c r="O1762" s="386">
        <v>74.277600000000007</v>
      </c>
      <c r="P1762" s="386" t="s">
        <v>65</v>
      </c>
    </row>
    <row r="1763" spans="1:16" ht="15" x14ac:dyDescent="0.25">
      <c r="A1763" s="389" t="s">
        <v>2298</v>
      </c>
      <c r="B1763" s="390"/>
      <c r="C1763" s="386"/>
      <c r="D1763" s="390"/>
      <c r="E1763" s="390"/>
      <c r="F1763" s="386"/>
      <c r="G1763" s="391">
        <v>99.889600000000002</v>
      </c>
      <c r="H1763" s="391">
        <v>99.969499999999996</v>
      </c>
      <c r="I1763" s="391">
        <v>99.975300000000004</v>
      </c>
      <c r="J1763" s="391">
        <v>100</v>
      </c>
      <c r="K1763" s="391">
        <v>99.986999999999995</v>
      </c>
      <c r="L1763" s="391">
        <v>99.899500000000003</v>
      </c>
      <c r="M1763" s="391">
        <v>99.789900000000003</v>
      </c>
      <c r="N1763" s="391">
        <v>99.732399999999998</v>
      </c>
      <c r="O1763" s="386">
        <v>99.667400000000001</v>
      </c>
      <c r="P1763" s="386" t="s">
        <v>65</v>
      </c>
    </row>
    <row r="1764" spans="1:16" ht="15" x14ac:dyDescent="0.25">
      <c r="A1764" s="389" t="s">
        <v>2299</v>
      </c>
      <c r="B1764" s="390"/>
      <c r="C1764" s="386"/>
      <c r="D1764" s="390"/>
      <c r="E1764" s="390"/>
      <c r="F1764" s="386"/>
      <c r="G1764" s="391">
        <v>99.889600000000002</v>
      </c>
      <c r="H1764" s="391">
        <v>99.969499999999996</v>
      </c>
      <c r="I1764" s="391">
        <v>99.975300000000004</v>
      </c>
      <c r="J1764" s="391">
        <v>100</v>
      </c>
      <c r="K1764" s="391">
        <v>99.986999999999995</v>
      </c>
      <c r="L1764" s="391">
        <v>99.899500000000003</v>
      </c>
      <c r="M1764" s="391">
        <v>99.789900000000003</v>
      </c>
      <c r="N1764" s="391">
        <v>99.732399999999998</v>
      </c>
      <c r="O1764" s="386">
        <v>99.667400000000001</v>
      </c>
      <c r="P1764" s="386" t="s">
        <v>65</v>
      </c>
    </row>
    <row r="1765" spans="1:16" ht="15" x14ac:dyDescent="0.25">
      <c r="A1765" s="389" t="s">
        <v>2300</v>
      </c>
      <c r="B1765" s="390"/>
      <c r="C1765" s="386"/>
      <c r="D1765" s="390"/>
      <c r="E1765" s="390"/>
      <c r="F1765" s="386">
        <v>89.124099999999999</v>
      </c>
      <c r="G1765" s="391">
        <v>93.168700000000001</v>
      </c>
      <c r="H1765" s="391">
        <v>100</v>
      </c>
      <c r="I1765" s="391">
        <v>80.633499999999998</v>
      </c>
      <c r="J1765" s="391">
        <v>100</v>
      </c>
      <c r="K1765" s="391">
        <v>83.356300000000005</v>
      </c>
      <c r="L1765" s="391">
        <v>95.359700000000004</v>
      </c>
      <c r="M1765" s="391">
        <v>100</v>
      </c>
      <c r="N1765" s="391">
        <v>100</v>
      </c>
      <c r="O1765" s="386">
        <v>97.704700000000003</v>
      </c>
      <c r="P1765" s="386" t="s">
        <v>65</v>
      </c>
    </row>
    <row r="1766" spans="1:16" ht="15" x14ac:dyDescent="0.25">
      <c r="A1766" s="389" t="s">
        <v>2301</v>
      </c>
      <c r="B1766" s="390"/>
      <c r="C1766" s="386"/>
      <c r="D1766" s="390"/>
      <c r="E1766" s="390"/>
      <c r="F1766" s="386">
        <v>89.124099999999999</v>
      </c>
      <c r="G1766" s="391">
        <v>93.168700000000001</v>
      </c>
      <c r="H1766" s="391">
        <v>100</v>
      </c>
      <c r="I1766" s="391">
        <v>80.633499999999998</v>
      </c>
      <c r="J1766" s="391">
        <v>100</v>
      </c>
      <c r="K1766" s="391">
        <v>83.356300000000005</v>
      </c>
      <c r="L1766" s="391">
        <v>95.359700000000004</v>
      </c>
      <c r="M1766" s="391">
        <v>100</v>
      </c>
      <c r="N1766" s="391">
        <v>100</v>
      </c>
      <c r="O1766" s="386">
        <v>97.704700000000003</v>
      </c>
      <c r="P1766" s="386" t="s">
        <v>65</v>
      </c>
    </row>
    <row r="1767" spans="1:16" ht="15" x14ac:dyDescent="0.25">
      <c r="A1767" s="389" t="s">
        <v>2302</v>
      </c>
      <c r="B1767" s="390"/>
      <c r="C1767" s="386"/>
      <c r="D1767" s="390"/>
      <c r="E1767" s="390"/>
      <c r="F1767" s="386">
        <v>72.710099999999997</v>
      </c>
      <c r="G1767" s="391">
        <v>94.980999999999995</v>
      </c>
      <c r="H1767" s="391">
        <v>97.120800000000003</v>
      </c>
      <c r="I1767" s="391">
        <v>92.0017</v>
      </c>
      <c r="J1767" s="391">
        <v>96.753399999999999</v>
      </c>
      <c r="K1767" s="391">
        <v>90.412499999999994</v>
      </c>
      <c r="L1767" s="391">
        <v>93.6477</v>
      </c>
      <c r="M1767" s="391">
        <v>98.478300000000004</v>
      </c>
      <c r="N1767" s="391">
        <v>94.917599999999993</v>
      </c>
      <c r="O1767" s="386">
        <v>94.197800000000001</v>
      </c>
      <c r="P1767" s="386" t="s">
        <v>65</v>
      </c>
    </row>
    <row r="1768" spans="1:16" ht="15" x14ac:dyDescent="0.25">
      <c r="A1768" s="389" t="s">
        <v>2303</v>
      </c>
      <c r="B1768" s="390"/>
      <c r="C1768" s="386"/>
      <c r="D1768" s="390"/>
      <c r="E1768" s="390"/>
      <c r="F1768" s="386">
        <v>96.452500000000001</v>
      </c>
      <c r="G1768" s="391">
        <v>94.585700000000003</v>
      </c>
      <c r="H1768" s="391">
        <v>96.941900000000004</v>
      </c>
      <c r="I1768" s="391">
        <v>94.887299999999996</v>
      </c>
      <c r="J1768" s="391">
        <v>94.365799999999993</v>
      </c>
      <c r="K1768" s="391">
        <v>91.959800000000001</v>
      </c>
      <c r="L1768" s="391">
        <v>76.4495</v>
      </c>
      <c r="M1768" s="391">
        <v>96.156099999999995</v>
      </c>
      <c r="N1768" s="391">
        <v>90.277500000000003</v>
      </c>
      <c r="O1768" s="386">
        <v>85.6374</v>
      </c>
      <c r="P1768" s="386" t="s">
        <v>65</v>
      </c>
    </row>
    <row r="1769" spans="1:16" ht="15" x14ac:dyDescent="0.25">
      <c r="A1769" s="389" t="s">
        <v>2304</v>
      </c>
      <c r="B1769" s="390"/>
      <c r="C1769" s="386"/>
      <c r="D1769" s="390"/>
      <c r="E1769" s="390"/>
      <c r="F1769" s="386">
        <v>96.095100000000002</v>
      </c>
      <c r="G1769" s="391">
        <v>98.440600000000003</v>
      </c>
      <c r="H1769" s="391">
        <v>99.346800000000002</v>
      </c>
      <c r="I1769" s="391">
        <v>97.476799999999997</v>
      </c>
      <c r="J1769" s="391">
        <v>98.984800000000007</v>
      </c>
      <c r="K1769" s="391">
        <v>97.450500000000005</v>
      </c>
      <c r="L1769" s="391">
        <v>98.924199999999999</v>
      </c>
      <c r="M1769" s="391">
        <v>99.06</v>
      </c>
      <c r="N1769" s="391">
        <v>97.379199999999997</v>
      </c>
      <c r="O1769" s="386">
        <v>98.938400000000001</v>
      </c>
      <c r="P1769" s="386" t="s">
        <v>65</v>
      </c>
    </row>
    <row r="1770" spans="1:16" ht="15" x14ac:dyDescent="0.25">
      <c r="A1770" s="389" t="s">
        <v>2305</v>
      </c>
      <c r="B1770" s="390"/>
      <c r="C1770" s="386"/>
      <c r="D1770" s="390"/>
      <c r="E1770" s="390"/>
      <c r="F1770" s="386">
        <v>95.241200000000006</v>
      </c>
      <c r="G1770" s="391">
        <v>98.376000000000005</v>
      </c>
      <c r="H1770" s="391">
        <v>99.807100000000005</v>
      </c>
      <c r="I1770" s="391">
        <v>97.905000000000001</v>
      </c>
      <c r="J1770" s="391">
        <v>99.453100000000006</v>
      </c>
      <c r="K1770" s="391">
        <v>97.318200000000004</v>
      </c>
      <c r="L1770" s="391">
        <v>99.549199999999999</v>
      </c>
      <c r="M1770" s="391">
        <v>99.424599999999998</v>
      </c>
      <c r="N1770" s="391">
        <v>98.282899999999998</v>
      </c>
      <c r="O1770" s="386">
        <v>99.044300000000007</v>
      </c>
      <c r="P1770" s="386" t="s">
        <v>65</v>
      </c>
    </row>
    <row r="1771" spans="1:16" ht="15" x14ac:dyDescent="0.25">
      <c r="A1771" s="389" t="s">
        <v>2306</v>
      </c>
      <c r="B1771" s="390"/>
      <c r="C1771" s="386"/>
      <c r="D1771" s="390"/>
      <c r="E1771" s="390"/>
      <c r="F1771" s="386">
        <v>99.703900000000004</v>
      </c>
      <c r="G1771" s="391">
        <v>98.667199999999994</v>
      </c>
      <c r="H1771" s="391">
        <v>97.727900000000005</v>
      </c>
      <c r="I1771" s="391">
        <v>96.001099999999994</v>
      </c>
      <c r="J1771" s="391">
        <v>97.401799999999994</v>
      </c>
      <c r="K1771" s="391">
        <v>97.906899999999993</v>
      </c>
      <c r="L1771" s="391">
        <v>96.580399999999997</v>
      </c>
      <c r="M1771" s="391">
        <v>97.725899999999996</v>
      </c>
      <c r="N1771" s="391">
        <v>94.243399999999994</v>
      </c>
      <c r="O1771" s="386">
        <v>98.54</v>
      </c>
      <c r="P1771" s="386" t="s">
        <v>65</v>
      </c>
    </row>
    <row r="1772" spans="1:16" ht="15" x14ac:dyDescent="0.25">
      <c r="A1772" s="389" t="s">
        <v>2307</v>
      </c>
      <c r="B1772" s="390"/>
      <c r="C1772" s="386"/>
      <c r="D1772" s="390"/>
      <c r="E1772" s="390"/>
      <c r="F1772" s="386">
        <v>99.578800000000001</v>
      </c>
      <c r="G1772" s="391">
        <v>99.702600000000004</v>
      </c>
      <c r="H1772" s="391">
        <v>99.675899999999999</v>
      </c>
      <c r="I1772" s="391">
        <v>99.439800000000005</v>
      </c>
      <c r="J1772" s="391">
        <v>99.551900000000003</v>
      </c>
      <c r="K1772" s="391">
        <v>99.665700000000001</v>
      </c>
      <c r="L1772" s="391">
        <v>99.8566</v>
      </c>
      <c r="M1772" s="391">
        <v>99.526600000000002</v>
      </c>
      <c r="N1772" s="391">
        <v>98.449200000000005</v>
      </c>
      <c r="O1772" s="386">
        <v>99.206400000000002</v>
      </c>
      <c r="P1772" s="386" t="s">
        <v>65</v>
      </c>
    </row>
    <row r="1773" spans="1:16" ht="15" x14ac:dyDescent="0.25">
      <c r="A1773" s="389" t="s">
        <v>2308</v>
      </c>
      <c r="B1773" s="390"/>
      <c r="C1773" s="386"/>
      <c r="D1773" s="390"/>
      <c r="E1773" s="390"/>
      <c r="F1773" s="386">
        <v>99.594700000000003</v>
      </c>
      <c r="G1773" s="391">
        <v>99.725800000000007</v>
      </c>
      <c r="H1773" s="391">
        <v>99.680700000000002</v>
      </c>
      <c r="I1773" s="391">
        <v>99.490700000000004</v>
      </c>
      <c r="J1773" s="391">
        <v>99.569299999999998</v>
      </c>
      <c r="K1773" s="391">
        <v>99.715699999999998</v>
      </c>
      <c r="L1773" s="391">
        <v>99.881799999999998</v>
      </c>
      <c r="M1773" s="391">
        <v>99.512200000000007</v>
      </c>
      <c r="N1773" s="391">
        <v>98.421599999999998</v>
      </c>
      <c r="O1773" s="386">
        <v>99.220500000000001</v>
      </c>
      <c r="P1773" s="386" t="s">
        <v>65</v>
      </c>
    </row>
    <row r="1774" spans="1:16" ht="15" x14ac:dyDescent="0.25">
      <c r="A1774" s="389" t="s">
        <v>2309</v>
      </c>
      <c r="B1774" s="390"/>
      <c r="C1774" s="386"/>
      <c r="D1774" s="390"/>
      <c r="E1774" s="390"/>
      <c r="F1774" s="386">
        <v>99.140600000000006</v>
      </c>
      <c r="G1774" s="391">
        <v>99.191800000000001</v>
      </c>
      <c r="H1774" s="391">
        <v>99.569400000000002</v>
      </c>
      <c r="I1774" s="391">
        <v>98.343400000000003</v>
      </c>
      <c r="J1774" s="391">
        <v>99.188400000000001</v>
      </c>
      <c r="K1774" s="391">
        <v>98.602099999999993</v>
      </c>
      <c r="L1774" s="391">
        <v>99.304900000000004</v>
      </c>
      <c r="M1774" s="391">
        <v>99.839799999999997</v>
      </c>
      <c r="N1774" s="391">
        <v>99.06</v>
      </c>
      <c r="O1774" s="386">
        <v>98.892600000000002</v>
      </c>
      <c r="P1774" s="386" t="s">
        <v>65</v>
      </c>
    </row>
    <row r="1775" spans="1:16" ht="15" x14ac:dyDescent="0.25">
      <c r="A1775" s="389" t="s">
        <v>2310</v>
      </c>
      <c r="B1775" s="390"/>
      <c r="C1775" s="386"/>
      <c r="D1775" s="390"/>
      <c r="E1775" s="390"/>
      <c r="F1775" s="386">
        <v>97.515199999999993</v>
      </c>
      <c r="G1775" s="391">
        <v>97.916399999999996</v>
      </c>
      <c r="H1775" s="391">
        <v>98.525700000000001</v>
      </c>
      <c r="I1775" s="391">
        <v>97.659300000000002</v>
      </c>
      <c r="J1775" s="391">
        <v>98.807900000000004</v>
      </c>
      <c r="K1775" s="391">
        <v>97.466399999999993</v>
      </c>
      <c r="L1775" s="391">
        <v>98.483699999999999</v>
      </c>
      <c r="M1775" s="391">
        <v>99.162899999999993</v>
      </c>
      <c r="N1775" s="391">
        <v>97.745099999999994</v>
      </c>
      <c r="O1775" s="386">
        <v>98.053799999999995</v>
      </c>
      <c r="P1775" s="386" t="s">
        <v>65</v>
      </c>
    </row>
    <row r="1776" spans="1:16" ht="15" x14ac:dyDescent="0.25">
      <c r="A1776" s="389" t="s">
        <v>2311</v>
      </c>
      <c r="B1776" s="390"/>
      <c r="C1776" s="386"/>
      <c r="D1776" s="390"/>
      <c r="E1776" s="390"/>
      <c r="F1776" s="386">
        <v>97.455200000000005</v>
      </c>
      <c r="G1776" s="391">
        <v>97.94</v>
      </c>
      <c r="H1776" s="391">
        <v>98.526600000000002</v>
      </c>
      <c r="I1776" s="391">
        <v>97.721999999999994</v>
      </c>
      <c r="J1776" s="391">
        <v>98.859899999999996</v>
      </c>
      <c r="K1776" s="391">
        <v>97.460400000000007</v>
      </c>
      <c r="L1776" s="391">
        <v>98.637600000000006</v>
      </c>
      <c r="M1776" s="391">
        <v>99.210999999999999</v>
      </c>
      <c r="N1776" s="391">
        <v>97.813500000000005</v>
      </c>
      <c r="O1776" s="386">
        <v>98.088499999999996</v>
      </c>
      <c r="P1776" s="386" t="s">
        <v>65</v>
      </c>
    </row>
    <row r="1777" spans="1:16" ht="15" x14ac:dyDescent="0.25">
      <c r="A1777" s="389" t="s">
        <v>2312</v>
      </c>
      <c r="B1777" s="390"/>
      <c r="C1777" s="386"/>
      <c r="D1777" s="390"/>
      <c r="E1777" s="390"/>
      <c r="F1777" s="386">
        <v>98.676699999999997</v>
      </c>
      <c r="G1777" s="391">
        <v>97.464799999999997</v>
      </c>
      <c r="H1777" s="391">
        <v>98.509100000000004</v>
      </c>
      <c r="I1777" s="391">
        <v>96.487700000000004</v>
      </c>
      <c r="J1777" s="391">
        <v>97.858800000000002</v>
      </c>
      <c r="K1777" s="391">
        <v>97.576899999999995</v>
      </c>
      <c r="L1777" s="391">
        <v>95.543099999999995</v>
      </c>
      <c r="M1777" s="391">
        <v>98.259299999999996</v>
      </c>
      <c r="N1777" s="391">
        <v>96.45</v>
      </c>
      <c r="O1777" s="386">
        <v>97.381500000000003</v>
      </c>
      <c r="P1777" s="386" t="s">
        <v>65</v>
      </c>
    </row>
    <row r="1778" spans="1:16" ht="15" x14ac:dyDescent="0.25">
      <c r="A1778" s="389" t="s">
        <v>2313</v>
      </c>
      <c r="B1778" s="390"/>
      <c r="C1778" s="386"/>
      <c r="D1778" s="390"/>
      <c r="E1778" s="390"/>
      <c r="F1778" s="386">
        <v>59.102899999999998</v>
      </c>
      <c r="G1778" s="391">
        <v>48.580399999999997</v>
      </c>
      <c r="H1778" s="391">
        <v>63.8292</v>
      </c>
      <c r="I1778" s="391">
        <v>58.1477</v>
      </c>
      <c r="J1778" s="391">
        <v>47.794899999999998</v>
      </c>
      <c r="K1778" s="391">
        <v>61.392400000000002</v>
      </c>
      <c r="L1778" s="391">
        <v>55.195</v>
      </c>
      <c r="M1778" s="391">
        <v>54.086599999999997</v>
      </c>
      <c r="N1778" s="391">
        <v>55.550400000000003</v>
      </c>
      <c r="O1778" s="386">
        <v>73.253500000000003</v>
      </c>
      <c r="P1778" s="386" t="s">
        <v>65</v>
      </c>
    </row>
    <row r="1779" spans="1:16" ht="15" x14ac:dyDescent="0.25">
      <c r="A1779" s="389" t="s">
        <v>2314</v>
      </c>
      <c r="B1779" s="390"/>
      <c r="C1779" s="386"/>
      <c r="D1779" s="390"/>
      <c r="E1779" s="390"/>
      <c r="F1779" s="386">
        <v>63.7241</v>
      </c>
      <c r="G1779" s="391">
        <v>76.3262</v>
      </c>
      <c r="H1779" s="391">
        <v>64.659000000000006</v>
      </c>
      <c r="I1779" s="391">
        <v>63.254399999999997</v>
      </c>
      <c r="J1779" s="391">
        <v>47.042200000000001</v>
      </c>
      <c r="K1779" s="391">
        <v>73.366399999999999</v>
      </c>
      <c r="L1779" s="391">
        <v>65.859700000000004</v>
      </c>
      <c r="M1779" s="391">
        <v>57.738199999999999</v>
      </c>
      <c r="N1779" s="391">
        <v>64.498500000000007</v>
      </c>
      <c r="O1779" s="386">
        <v>71.436099999999996</v>
      </c>
      <c r="P1779" s="386" t="s">
        <v>65</v>
      </c>
    </row>
    <row r="1780" spans="1:16" ht="15" x14ac:dyDescent="0.25">
      <c r="A1780" s="389" t="s">
        <v>2315</v>
      </c>
      <c r="B1780" s="390"/>
      <c r="C1780" s="386"/>
      <c r="D1780" s="390"/>
      <c r="E1780" s="390"/>
      <c r="F1780" s="386">
        <v>55.627200000000002</v>
      </c>
      <c r="G1780" s="391">
        <v>31.636299999999999</v>
      </c>
      <c r="H1780" s="391">
        <v>63.345300000000002</v>
      </c>
      <c r="I1780" s="391">
        <v>54.437199999999997</v>
      </c>
      <c r="J1780" s="391">
        <v>48.283000000000001</v>
      </c>
      <c r="K1780" s="391">
        <v>52.766100000000002</v>
      </c>
      <c r="L1780" s="391">
        <v>47.307000000000002</v>
      </c>
      <c r="M1780" s="391">
        <v>51.627600000000001</v>
      </c>
      <c r="N1780" s="391">
        <v>47.446100000000001</v>
      </c>
      <c r="O1780" s="386">
        <v>74.921700000000001</v>
      </c>
      <c r="P1780" s="386" t="s">
        <v>65</v>
      </c>
    </row>
    <row r="1781" spans="1:16" ht="15" x14ac:dyDescent="0.25">
      <c r="A1781" s="389" t="s">
        <v>2316</v>
      </c>
      <c r="B1781" s="390"/>
      <c r="C1781" s="386"/>
      <c r="D1781" s="390"/>
      <c r="E1781" s="390"/>
      <c r="F1781" s="386">
        <v>89.791499999999999</v>
      </c>
      <c r="G1781" s="391">
        <v>90.015199999999993</v>
      </c>
      <c r="H1781" s="391">
        <v>96.041200000000003</v>
      </c>
      <c r="I1781" s="391">
        <v>92.272300000000001</v>
      </c>
      <c r="J1781" s="391">
        <v>85.285700000000006</v>
      </c>
      <c r="K1781" s="391">
        <v>93.050399999999996</v>
      </c>
      <c r="L1781" s="391">
        <v>92.534199999999998</v>
      </c>
      <c r="M1781" s="391">
        <v>94.508499999999998</v>
      </c>
      <c r="N1781" s="391">
        <v>80.333200000000005</v>
      </c>
      <c r="O1781" s="386">
        <v>88.503399999999999</v>
      </c>
      <c r="P1781" s="386" t="s">
        <v>65</v>
      </c>
    </row>
    <row r="1782" spans="1:16" ht="15" x14ac:dyDescent="0.25">
      <c r="A1782" s="389" t="s">
        <v>2317</v>
      </c>
      <c r="B1782" s="390"/>
      <c r="C1782" s="386"/>
      <c r="D1782" s="390"/>
      <c r="E1782" s="390"/>
      <c r="F1782" s="386">
        <v>79.975700000000003</v>
      </c>
      <c r="G1782" s="391">
        <v>58.465000000000003</v>
      </c>
      <c r="H1782" s="391">
        <v>81.163600000000002</v>
      </c>
      <c r="I1782" s="391">
        <v>72.8506</v>
      </c>
      <c r="J1782" s="391">
        <v>64.860600000000005</v>
      </c>
      <c r="K1782" s="391">
        <v>78.792400000000001</v>
      </c>
      <c r="L1782" s="391">
        <v>84.009299999999996</v>
      </c>
      <c r="M1782" s="391">
        <v>89.658799999999999</v>
      </c>
      <c r="N1782" s="391">
        <v>80.878500000000003</v>
      </c>
      <c r="O1782" s="386">
        <v>83.738200000000006</v>
      </c>
      <c r="P1782" s="386" t="s">
        <v>65</v>
      </c>
    </row>
    <row r="1783" spans="1:16" ht="15" x14ac:dyDescent="0.25">
      <c r="A1783" s="389" t="s">
        <v>2318</v>
      </c>
      <c r="B1783" s="390"/>
      <c r="C1783" s="386"/>
      <c r="D1783" s="390"/>
      <c r="E1783" s="390"/>
      <c r="F1783" s="386">
        <v>79.975700000000003</v>
      </c>
      <c r="G1783" s="391">
        <v>58.465000000000003</v>
      </c>
      <c r="H1783" s="391">
        <v>81.163600000000002</v>
      </c>
      <c r="I1783" s="391">
        <v>72.8506</v>
      </c>
      <c r="J1783" s="391">
        <v>64.860600000000005</v>
      </c>
      <c r="K1783" s="391">
        <v>78.792400000000001</v>
      </c>
      <c r="L1783" s="391">
        <v>84.009299999999996</v>
      </c>
      <c r="M1783" s="391">
        <v>89.658799999999999</v>
      </c>
      <c r="N1783" s="391">
        <v>80.878500000000003</v>
      </c>
      <c r="O1783" s="386">
        <v>83.738200000000006</v>
      </c>
      <c r="P1783" s="386" t="s">
        <v>65</v>
      </c>
    </row>
    <row r="1784" spans="1:16" ht="15" x14ac:dyDescent="0.25">
      <c r="A1784" s="389" t="s">
        <v>2319</v>
      </c>
      <c r="B1784" s="390"/>
      <c r="C1784" s="386"/>
      <c r="D1784" s="390"/>
      <c r="E1784" s="390"/>
      <c r="F1784" s="386">
        <v>100</v>
      </c>
      <c r="G1784" s="391">
        <v>100</v>
      </c>
      <c r="H1784" s="391">
        <v>99.407799999999995</v>
      </c>
      <c r="I1784" s="391">
        <v>99.553899999999999</v>
      </c>
      <c r="J1784" s="391">
        <v>99.3874</v>
      </c>
      <c r="K1784" s="391">
        <v>100</v>
      </c>
      <c r="L1784" s="391">
        <v>99.825699999999998</v>
      </c>
      <c r="M1784" s="391">
        <v>99.898899999999998</v>
      </c>
      <c r="N1784" s="391">
        <v>98.952600000000004</v>
      </c>
      <c r="O1784" s="386">
        <v>98.581599999999995</v>
      </c>
      <c r="P1784" s="386" t="s">
        <v>65</v>
      </c>
    </row>
    <row r="1785" spans="1:16" ht="15" x14ac:dyDescent="0.25">
      <c r="A1785" s="389" t="s">
        <v>2320</v>
      </c>
      <c r="B1785" s="390"/>
      <c r="C1785" s="386"/>
      <c r="D1785" s="390"/>
      <c r="E1785" s="390"/>
      <c r="F1785" s="386">
        <v>100</v>
      </c>
      <c r="G1785" s="391">
        <v>100</v>
      </c>
      <c r="H1785" s="391">
        <v>99.407799999999995</v>
      </c>
      <c r="I1785" s="391">
        <v>99.553899999999999</v>
      </c>
      <c r="J1785" s="391">
        <v>99.384100000000004</v>
      </c>
      <c r="K1785" s="391">
        <v>100</v>
      </c>
      <c r="L1785" s="391">
        <v>99.8245</v>
      </c>
      <c r="M1785" s="391">
        <v>99.898300000000006</v>
      </c>
      <c r="N1785" s="391">
        <v>98.945499999999996</v>
      </c>
      <c r="O1785" s="386">
        <v>98.572100000000006</v>
      </c>
      <c r="P1785" s="386" t="s">
        <v>65</v>
      </c>
    </row>
    <row r="1786" spans="1:16" ht="15" x14ac:dyDescent="0.25">
      <c r="A1786" s="389" t="s">
        <v>2321</v>
      </c>
      <c r="B1786" s="390"/>
      <c r="C1786" s="386"/>
      <c r="D1786" s="390"/>
      <c r="E1786" s="390"/>
      <c r="F1786" s="386"/>
      <c r="G1786" s="391"/>
      <c r="H1786" s="391"/>
      <c r="I1786" s="391"/>
      <c r="J1786" s="391">
        <v>100</v>
      </c>
      <c r="K1786" s="391">
        <v>100</v>
      </c>
      <c r="L1786" s="391">
        <v>100</v>
      </c>
      <c r="M1786" s="391">
        <v>100</v>
      </c>
      <c r="N1786" s="391">
        <v>100</v>
      </c>
      <c r="O1786" s="386">
        <v>100</v>
      </c>
      <c r="P1786" s="386" t="s">
        <v>65</v>
      </c>
    </row>
    <row r="1787" spans="1:16" ht="15" x14ac:dyDescent="0.25">
      <c r="A1787" s="389" t="s">
        <v>2322</v>
      </c>
      <c r="B1787" s="390"/>
      <c r="C1787" s="386"/>
      <c r="D1787" s="390"/>
      <c r="E1787" s="390"/>
      <c r="F1787" s="386">
        <v>97.711200000000005</v>
      </c>
      <c r="G1787" s="391">
        <v>100</v>
      </c>
      <c r="H1787" s="391">
        <v>100</v>
      </c>
      <c r="I1787" s="391">
        <v>100</v>
      </c>
      <c r="J1787" s="391">
        <v>97.451999999999998</v>
      </c>
      <c r="K1787" s="391">
        <v>98.724000000000004</v>
      </c>
      <c r="L1787" s="391">
        <v>100</v>
      </c>
      <c r="M1787" s="391">
        <v>100</v>
      </c>
      <c r="N1787" s="391">
        <v>92.997299999999996</v>
      </c>
      <c r="O1787" s="386">
        <v>96.829499999999996</v>
      </c>
      <c r="P1787" s="386" t="s">
        <v>65</v>
      </c>
    </row>
    <row r="1788" spans="1:16" ht="15" x14ac:dyDescent="0.25">
      <c r="A1788" s="389" t="s">
        <v>2323</v>
      </c>
      <c r="B1788" s="390"/>
      <c r="C1788" s="386"/>
      <c r="D1788" s="390"/>
      <c r="E1788" s="390"/>
      <c r="F1788" s="386">
        <v>97.711200000000005</v>
      </c>
      <c r="G1788" s="391">
        <v>100</v>
      </c>
      <c r="H1788" s="391">
        <v>100</v>
      </c>
      <c r="I1788" s="391">
        <v>100</v>
      </c>
      <c r="J1788" s="391">
        <v>97.4435</v>
      </c>
      <c r="K1788" s="391">
        <v>98.720299999999995</v>
      </c>
      <c r="L1788" s="391">
        <v>100</v>
      </c>
      <c r="M1788" s="391">
        <v>100</v>
      </c>
      <c r="N1788" s="391">
        <v>92.9786</v>
      </c>
      <c r="O1788" s="386">
        <v>96.820599999999999</v>
      </c>
      <c r="P1788" s="386" t="s">
        <v>65</v>
      </c>
    </row>
    <row r="1789" spans="1:16" ht="15" x14ac:dyDescent="0.25">
      <c r="A1789" s="389" t="s">
        <v>2324</v>
      </c>
      <c r="B1789" s="390"/>
      <c r="C1789" s="386"/>
      <c r="D1789" s="390"/>
      <c r="E1789" s="390"/>
      <c r="F1789" s="386"/>
      <c r="G1789" s="391"/>
      <c r="H1789" s="391"/>
      <c r="I1789" s="391"/>
      <c r="J1789" s="391">
        <v>100</v>
      </c>
      <c r="K1789" s="391">
        <v>100</v>
      </c>
      <c r="L1789" s="391">
        <v>100</v>
      </c>
      <c r="M1789" s="391">
        <v>100</v>
      </c>
      <c r="N1789" s="391">
        <v>100</v>
      </c>
      <c r="O1789" s="386">
        <v>100</v>
      </c>
      <c r="P1789" s="386" t="s">
        <v>65</v>
      </c>
    </row>
    <row r="1790" spans="1:16" ht="15" x14ac:dyDescent="0.25">
      <c r="A1790" s="389" t="s">
        <v>2325</v>
      </c>
      <c r="B1790" s="390"/>
      <c r="C1790" s="386"/>
      <c r="D1790" s="390"/>
      <c r="E1790" s="390"/>
      <c r="F1790" s="386">
        <v>90.541399999999996</v>
      </c>
      <c r="G1790" s="391">
        <v>90.794200000000004</v>
      </c>
      <c r="H1790" s="391">
        <v>96.392700000000005</v>
      </c>
      <c r="I1790" s="391">
        <v>92.677899999999994</v>
      </c>
      <c r="J1790" s="391">
        <v>85.555800000000005</v>
      </c>
      <c r="K1790" s="391">
        <v>93.3386</v>
      </c>
      <c r="L1790" s="391">
        <v>92.753100000000003</v>
      </c>
      <c r="M1790" s="391">
        <v>94.939800000000005</v>
      </c>
      <c r="N1790" s="391">
        <v>80.469700000000003</v>
      </c>
      <c r="O1790" s="386">
        <v>88.501900000000006</v>
      </c>
      <c r="P1790" s="386" t="s">
        <v>65</v>
      </c>
    </row>
    <row r="1791" spans="1:16" ht="15" x14ac:dyDescent="0.25">
      <c r="A1791" s="389" t="s">
        <v>2326</v>
      </c>
      <c r="B1791" s="390"/>
      <c r="C1791" s="386"/>
      <c r="D1791" s="390"/>
      <c r="E1791" s="390"/>
      <c r="F1791" s="386">
        <v>80.582400000000007</v>
      </c>
      <c r="G1791" s="391">
        <v>63.304900000000004</v>
      </c>
      <c r="H1791" s="391">
        <v>85.046800000000005</v>
      </c>
      <c r="I1791" s="391">
        <v>79.5745</v>
      </c>
      <c r="J1791" s="391">
        <v>79.000900000000001</v>
      </c>
      <c r="K1791" s="391">
        <v>86.257599999999996</v>
      </c>
      <c r="L1791" s="391">
        <v>87.350300000000004</v>
      </c>
      <c r="M1791" s="391">
        <v>84.060100000000006</v>
      </c>
      <c r="N1791" s="391">
        <v>77.253699999999995</v>
      </c>
      <c r="O1791" s="386">
        <v>88.535499999999999</v>
      </c>
      <c r="P1791" s="386" t="s">
        <v>65</v>
      </c>
    </row>
    <row r="1792" spans="1:16" ht="15" x14ac:dyDescent="0.25">
      <c r="A1792" s="389" t="s">
        <v>2327</v>
      </c>
      <c r="B1792" s="390"/>
      <c r="C1792" s="386"/>
      <c r="D1792" s="390"/>
      <c r="E1792" s="390"/>
      <c r="F1792" s="386">
        <v>97.439099999999996</v>
      </c>
      <c r="G1792" s="391">
        <v>96.669300000000007</v>
      </c>
      <c r="H1792" s="391">
        <v>96.378500000000003</v>
      </c>
      <c r="I1792" s="391">
        <v>98.408000000000001</v>
      </c>
      <c r="J1792" s="391">
        <v>96.562100000000001</v>
      </c>
      <c r="K1792" s="391">
        <v>97.657899999999998</v>
      </c>
      <c r="L1792" s="391">
        <v>99.523300000000006</v>
      </c>
      <c r="M1792" s="391">
        <v>99.605999999999995</v>
      </c>
      <c r="N1792" s="391">
        <v>97.642499999999998</v>
      </c>
      <c r="O1792" s="386">
        <v>98.728200000000001</v>
      </c>
      <c r="P1792" s="386" t="s">
        <v>65</v>
      </c>
    </row>
    <row r="1793" spans="1:16" ht="15" x14ac:dyDescent="0.25">
      <c r="A1793" s="389" t="s">
        <v>2328</v>
      </c>
      <c r="B1793" s="390"/>
      <c r="C1793" s="386"/>
      <c r="D1793" s="390"/>
      <c r="E1793" s="390"/>
      <c r="F1793" s="386">
        <v>97.786699999999996</v>
      </c>
      <c r="G1793" s="391">
        <v>96.837299999999999</v>
      </c>
      <c r="H1793" s="391">
        <v>96.532799999999995</v>
      </c>
      <c r="I1793" s="391">
        <v>98.735600000000005</v>
      </c>
      <c r="J1793" s="391">
        <v>96.882599999999996</v>
      </c>
      <c r="K1793" s="391">
        <v>97.420599999999993</v>
      </c>
      <c r="L1793" s="391">
        <v>99.663899999999998</v>
      </c>
      <c r="M1793" s="391">
        <v>99.876599999999996</v>
      </c>
      <c r="N1793" s="391">
        <v>97.777600000000007</v>
      </c>
      <c r="O1793" s="386">
        <v>98.682900000000004</v>
      </c>
      <c r="P1793" s="386" t="s">
        <v>65</v>
      </c>
    </row>
    <row r="1794" spans="1:16" ht="15" x14ac:dyDescent="0.25">
      <c r="A1794" s="389" t="s">
        <v>2329</v>
      </c>
      <c r="B1794" s="390"/>
      <c r="C1794" s="386"/>
      <c r="D1794" s="390"/>
      <c r="E1794" s="390"/>
      <c r="F1794" s="386">
        <v>94.494799999999998</v>
      </c>
      <c r="G1794" s="391">
        <v>95.442099999999996</v>
      </c>
      <c r="H1794" s="391">
        <v>95.307699999999997</v>
      </c>
      <c r="I1794" s="391">
        <v>95.830699999999993</v>
      </c>
      <c r="J1794" s="391">
        <v>94.693299999999994</v>
      </c>
      <c r="K1794" s="391">
        <v>98.923299999999998</v>
      </c>
      <c r="L1794" s="391">
        <v>98.054500000000004</v>
      </c>
      <c r="M1794" s="391">
        <v>96.274299999999997</v>
      </c>
      <c r="N1794" s="391">
        <v>95.746799999999993</v>
      </c>
      <c r="O1794" s="386">
        <v>99.323400000000007</v>
      </c>
      <c r="P1794" s="386" t="s">
        <v>65</v>
      </c>
    </row>
    <row r="1795" spans="1:16" ht="15" x14ac:dyDescent="0.25">
      <c r="A1795" s="389" t="s">
        <v>2330</v>
      </c>
      <c r="B1795" s="390"/>
      <c r="C1795" s="386"/>
      <c r="D1795" s="390"/>
      <c r="E1795" s="390"/>
      <c r="F1795" s="386">
        <v>99.332999999999998</v>
      </c>
      <c r="G1795" s="391">
        <v>99.234700000000004</v>
      </c>
      <c r="H1795" s="391">
        <v>99.062700000000007</v>
      </c>
      <c r="I1795" s="391">
        <v>99.459100000000007</v>
      </c>
      <c r="J1795" s="391">
        <v>99.605999999999995</v>
      </c>
      <c r="K1795" s="391">
        <v>99.797499999999999</v>
      </c>
      <c r="L1795" s="391">
        <v>99.864000000000004</v>
      </c>
      <c r="M1795" s="391">
        <v>99.954700000000003</v>
      </c>
      <c r="N1795" s="391">
        <v>99.776300000000006</v>
      </c>
      <c r="O1795" s="386">
        <v>99.430199999999999</v>
      </c>
      <c r="P1795" s="386" t="s">
        <v>65</v>
      </c>
    </row>
    <row r="1796" spans="1:16" ht="15" x14ac:dyDescent="0.25">
      <c r="A1796" s="389" t="s">
        <v>2331</v>
      </c>
      <c r="B1796" s="390"/>
      <c r="C1796" s="386"/>
      <c r="D1796" s="390"/>
      <c r="E1796" s="390"/>
      <c r="F1796" s="386">
        <v>99.366699999999994</v>
      </c>
      <c r="G1796" s="391">
        <v>99.287000000000006</v>
      </c>
      <c r="H1796" s="391">
        <v>99.011799999999994</v>
      </c>
      <c r="I1796" s="391">
        <v>99.442599999999999</v>
      </c>
      <c r="J1796" s="391">
        <v>99.576599999999999</v>
      </c>
      <c r="K1796" s="391">
        <v>99.801299999999998</v>
      </c>
      <c r="L1796" s="391">
        <v>99.872900000000001</v>
      </c>
      <c r="M1796" s="391">
        <v>99.950299999999999</v>
      </c>
      <c r="N1796" s="391">
        <v>99.821899999999999</v>
      </c>
      <c r="O1796" s="386">
        <v>99.385000000000005</v>
      </c>
      <c r="P1796" s="386" t="s">
        <v>65</v>
      </c>
    </row>
    <row r="1797" spans="1:16" ht="15" x14ac:dyDescent="0.25">
      <c r="A1797" s="389" t="s">
        <v>2332</v>
      </c>
      <c r="B1797" s="390"/>
      <c r="C1797" s="386"/>
      <c r="D1797" s="390"/>
      <c r="E1797" s="390"/>
      <c r="F1797" s="386">
        <v>98.746300000000005</v>
      </c>
      <c r="G1797" s="391">
        <v>98.378799999999998</v>
      </c>
      <c r="H1797" s="391">
        <v>99.741500000000002</v>
      </c>
      <c r="I1797" s="391">
        <v>99.674999999999997</v>
      </c>
      <c r="J1797" s="391">
        <v>99.9345</v>
      </c>
      <c r="K1797" s="391">
        <v>99.758399999999995</v>
      </c>
      <c r="L1797" s="391">
        <v>99.775099999999995</v>
      </c>
      <c r="M1797" s="391">
        <v>100</v>
      </c>
      <c r="N1797" s="391">
        <v>99.3172</v>
      </c>
      <c r="O1797" s="386">
        <v>99.890799999999999</v>
      </c>
      <c r="P1797" s="386" t="s">
        <v>65</v>
      </c>
    </row>
    <row r="1798" spans="1:16" ht="15" x14ac:dyDescent="0.25">
      <c r="A1798" s="389" t="s">
        <v>2333</v>
      </c>
      <c r="B1798" s="390"/>
      <c r="C1798" s="386"/>
      <c r="D1798" s="390"/>
      <c r="E1798" s="390"/>
      <c r="F1798" s="386">
        <v>99.971199999999996</v>
      </c>
      <c r="G1798" s="391">
        <v>99.971100000000007</v>
      </c>
      <c r="H1798" s="391">
        <v>99.976600000000005</v>
      </c>
      <c r="I1798" s="391">
        <v>99.993499999999997</v>
      </c>
      <c r="J1798" s="391">
        <v>99.772000000000006</v>
      </c>
      <c r="K1798" s="391">
        <v>99.863299999999995</v>
      </c>
      <c r="L1798" s="391">
        <v>99.970600000000005</v>
      </c>
      <c r="M1798" s="391">
        <v>99.971900000000005</v>
      </c>
      <c r="N1798" s="391">
        <v>99.536799999999999</v>
      </c>
      <c r="O1798" s="386">
        <v>99.796899999999994</v>
      </c>
      <c r="P1798" s="386" t="s">
        <v>65</v>
      </c>
    </row>
    <row r="1799" spans="1:16" ht="15" x14ac:dyDescent="0.25">
      <c r="A1799" s="389" t="s">
        <v>2334</v>
      </c>
      <c r="B1799" s="390"/>
      <c r="C1799" s="386"/>
      <c r="D1799" s="390"/>
      <c r="E1799" s="390"/>
      <c r="F1799" s="386">
        <v>99.970699999999994</v>
      </c>
      <c r="G1799" s="391">
        <v>99.970600000000005</v>
      </c>
      <c r="H1799" s="391">
        <v>99.976399999999998</v>
      </c>
      <c r="I1799" s="391">
        <v>99.993499999999997</v>
      </c>
      <c r="J1799" s="391">
        <v>99.7727</v>
      </c>
      <c r="K1799" s="391">
        <v>99.862300000000005</v>
      </c>
      <c r="L1799" s="391">
        <v>99.970500000000001</v>
      </c>
      <c r="M1799" s="391">
        <v>99.971699999999998</v>
      </c>
      <c r="N1799" s="391">
        <v>99.534599999999998</v>
      </c>
      <c r="O1799" s="386">
        <v>99.795900000000003</v>
      </c>
      <c r="P1799" s="386" t="s">
        <v>65</v>
      </c>
    </row>
    <row r="1800" spans="1:16" ht="15" x14ac:dyDescent="0.25">
      <c r="A1800" s="389" t="s">
        <v>2335</v>
      </c>
      <c r="B1800" s="390"/>
      <c r="C1800" s="386"/>
      <c r="D1800" s="390"/>
      <c r="E1800" s="390"/>
      <c r="F1800" s="386">
        <v>100</v>
      </c>
      <c r="G1800" s="391">
        <v>100</v>
      </c>
      <c r="H1800" s="391">
        <v>100</v>
      </c>
      <c r="I1800" s="391">
        <v>100</v>
      </c>
      <c r="J1800" s="391">
        <v>99.693100000000001</v>
      </c>
      <c r="K1800" s="391">
        <v>100</v>
      </c>
      <c r="L1800" s="391">
        <v>100</v>
      </c>
      <c r="M1800" s="391">
        <v>100</v>
      </c>
      <c r="N1800" s="391">
        <v>100</v>
      </c>
      <c r="O1800" s="386">
        <v>100</v>
      </c>
      <c r="P1800" s="386" t="s">
        <v>65</v>
      </c>
    </row>
    <row r="1801" spans="1:16" ht="15" x14ac:dyDescent="0.25">
      <c r="A1801" s="389" t="s">
        <v>2336</v>
      </c>
      <c r="B1801" s="390"/>
      <c r="C1801" s="386"/>
      <c r="D1801" s="390"/>
      <c r="E1801" s="390"/>
      <c r="F1801" s="386">
        <v>98.703999999999994</v>
      </c>
      <c r="G1801" s="391">
        <v>97.661299999999997</v>
      </c>
      <c r="H1801" s="391">
        <v>98.436000000000007</v>
      </c>
      <c r="I1801" s="391">
        <v>98.518500000000003</v>
      </c>
      <c r="J1801" s="391">
        <v>97.907799999999995</v>
      </c>
      <c r="K1801" s="391">
        <v>98.871300000000005</v>
      </c>
      <c r="L1801" s="391">
        <v>99.1815</v>
      </c>
      <c r="M1801" s="391">
        <v>99.426299999999998</v>
      </c>
      <c r="N1801" s="391">
        <v>98.243899999999996</v>
      </c>
      <c r="O1801" s="386">
        <v>98.756299999999996</v>
      </c>
      <c r="P1801" s="386" t="s">
        <v>65</v>
      </c>
    </row>
    <row r="1802" spans="1:16" ht="15" x14ac:dyDescent="0.25">
      <c r="A1802" s="389" t="s">
        <v>2337</v>
      </c>
      <c r="B1802" s="390"/>
      <c r="C1802" s="386"/>
      <c r="D1802" s="390"/>
      <c r="E1802" s="390"/>
      <c r="F1802" s="386">
        <v>98.830500000000001</v>
      </c>
      <c r="G1802" s="391">
        <v>97.822900000000004</v>
      </c>
      <c r="H1802" s="391">
        <v>98.484899999999996</v>
      </c>
      <c r="I1802" s="391">
        <v>98.597800000000007</v>
      </c>
      <c r="J1802" s="391">
        <v>97.968800000000002</v>
      </c>
      <c r="K1802" s="391">
        <v>98.945700000000002</v>
      </c>
      <c r="L1802" s="391">
        <v>99.276499999999999</v>
      </c>
      <c r="M1802" s="391">
        <v>99.522599999999997</v>
      </c>
      <c r="N1802" s="391">
        <v>98.330500000000001</v>
      </c>
      <c r="O1802" s="386">
        <v>98.768500000000003</v>
      </c>
      <c r="P1802" s="386" t="s">
        <v>65</v>
      </c>
    </row>
    <row r="1803" spans="1:16" ht="15" x14ac:dyDescent="0.25">
      <c r="A1803" s="389" t="s">
        <v>2338</v>
      </c>
      <c r="B1803" s="390"/>
      <c r="C1803" s="386"/>
      <c r="D1803" s="390"/>
      <c r="E1803" s="390"/>
      <c r="F1803" s="386">
        <v>96.342699999999994</v>
      </c>
      <c r="G1803" s="391">
        <v>94.5886</v>
      </c>
      <c r="H1803" s="391">
        <v>97.587400000000002</v>
      </c>
      <c r="I1803" s="391">
        <v>97.065100000000001</v>
      </c>
      <c r="J1803" s="391">
        <v>96.900300000000001</v>
      </c>
      <c r="K1803" s="391">
        <v>97.585499999999996</v>
      </c>
      <c r="L1803" s="391">
        <v>97.291200000000003</v>
      </c>
      <c r="M1803" s="391">
        <v>97.316999999999993</v>
      </c>
      <c r="N1803" s="391">
        <v>96.363299999999995</v>
      </c>
      <c r="O1803" s="386">
        <v>98.503900000000002</v>
      </c>
      <c r="P1803" s="386" t="s">
        <v>65</v>
      </c>
    </row>
    <row r="1804" spans="1:16" ht="15" x14ac:dyDescent="0.25">
      <c r="A1804" s="389" t="s">
        <v>2339</v>
      </c>
      <c r="B1804" s="390"/>
      <c r="C1804" s="386"/>
      <c r="D1804" s="390"/>
      <c r="E1804" s="390"/>
      <c r="F1804" s="386">
        <v>59.868000000000002</v>
      </c>
      <c r="G1804" s="391">
        <v>68.570300000000003</v>
      </c>
      <c r="H1804" s="391">
        <v>52.254600000000003</v>
      </c>
      <c r="I1804" s="391">
        <v>42.769199999999998</v>
      </c>
      <c r="J1804" s="391">
        <v>40.481999999999999</v>
      </c>
      <c r="K1804" s="391">
        <v>66.662800000000004</v>
      </c>
      <c r="L1804" s="391">
        <v>68.912700000000001</v>
      </c>
      <c r="M1804" s="391">
        <v>84.203400000000002</v>
      </c>
      <c r="N1804" s="391">
        <v>92.265900000000002</v>
      </c>
      <c r="O1804" s="386">
        <v>83.069199999999995</v>
      </c>
      <c r="P1804" s="386" t="s">
        <v>65</v>
      </c>
    </row>
    <row r="1805" spans="1:16" ht="15" x14ac:dyDescent="0.25">
      <c r="A1805" s="389" t="s">
        <v>2340</v>
      </c>
      <c r="B1805" s="390"/>
      <c r="C1805" s="386"/>
      <c r="D1805" s="390"/>
      <c r="E1805" s="390"/>
      <c r="F1805" s="386">
        <v>53.325400000000002</v>
      </c>
      <c r="G1805" s="391">
        <v>73.700800000000001</v>
      </c>
      <c r="H1805" s="391">
        <v>43.078299999999999</v>
      </c>
      <c r="I1805" s="391">
        <v>31.569500000000001</v>
      </c>
      <c r="J1805" s="391">
        <v>43.508699999999997</v>
      </c>
      <c r="K1805" s="391">
        <v>80.585099999999997</v>
      </c>
      <c r="L1805" s="391">
        <v>70.659099999999995</v>
      </c>
      <c r="M1805" s="391">
        <v>80.385199999999998</v>
      </c>
      <c r="N1805" s="391">
        <v>91.988399999999999</v>
      </c>
      <c r="O1805" s="386">
        <v>82.818100000000001</v>
      </c>
      <c r="P1805" s="386" t="s">
        <v>65</v>
      </c>
    </row>
    <row r="1806" spans="1:16" ht="15" x14ac:dyDescent="0.25">
      <c r="A1806" s="389" t="s">
        <v>2341</v>
      </c>
      <c r="B1806" s="390"/>
      <c r="C1806" s="386"/>
      <c r="D1806" s="390"/>
      <c r="E1806" s="390"/>
      <c r="F1806" s="386">
        <v>67.059399999999997</v>
      </c>
      <c r="G1806" s="391">
        <v>65.2012</v>
      </c>
      <c r="H1806" s="391">
        <v>58.169600000000003</v>
      </c>
      <c r="I1806" s="391">
        <v>50.446300000000001</v>
      </c>
      <c r="J1806" s="391">
        <v>38.538699999999999</v>
      </c>
      <c r="K1806" s="391">
        <v>57.533900000000003</v>
      </c>
      <c r="L1806" s="391">
        <v>67.466800000000006</v>
      </c>
      <c r="M1806" s="391">
        <v>87.038499999999999</v>
      </c>
      <c r="N1806" s="391">
        <v>92.484300000000005</v>
      </c>
      <c r="O1806" s="386">
        <v>83.261200000000002</v>
      </c>
      <c r="P1806" s="386" t="s">
        <v>65</v>
      </c>
    </row>
    <row r="1807" spans="1:16" ht="15" x14ac:dyDescent="0.25">
      <c r="A1807" s="389" t="s">
        <v>2342</v>
      </c>
      <c r="B1807" s="390"/>
      <c r="C1807" s="386"/>
      <c r="D1807" s="390"/>
      <c r="E1807" s="390"/>
      <c r="F1807" s="386">
        <v>85.831599999999995</v>
      </c>
      <c r="G1807" s="391">
        <v>86.551100000000005</v>
      </c>
      <c r="H1807" s="391">
        <v>84.131100000000004</v>
      </c>
      <c r="I1807" s="391">
        <v>87.984399999999994</v>
      </c>
      <c r="J1807" s="391">
        <v>81.527199999999993</v>
      </c>
      <c r="K1807" s="391">
        <v>93.922499999999999</v>
      </c>
      <c r="L1807" s="391">
        <v>94.376599999999996</v>
      </c>
      <c r="M1807" s="391">
        <v>91.935699999999997</v>
      </c>
      <c r="N1807" s="391">
        <v>87.530900000000003</v>
      </c>
      <c r="O1807" s="386">
        <v>89.106800000000007</v>
      </c>
      <c r="P1807" s="386" t="s">
        <v>65</v>
      </c>
    </row>
    <row r="1808" spans="1:16" ht="15" x14ac:dyDescent="0.25">
      <c r="A1808" s="389" t="s">
        <v>2343</v>
      </c>
      <c r="B1808" s="390"/>
      <c r="C1808" s="386"/>
      <c r="D1808" s="390"/>
      <c r="E1808" s="390"/>
      <c r="F1808" s="386">
        <v>64.260900000000007</v>
      </c>
      <c r="G1808" s="391">
        <v>63.043799999999997</v>
      </c>
      <c r="H1808" s="391">
        <v>65.353300000000004</v>
      </c>
      <c r="I1808" s="391">
        <v>65.150099999999995</v>
      </c>
      <c r="J1808" s="391">
        <v>54.1342</v>
      </c>
      <c r="K1808" s="391">
        <v>74.196600000000004</v>
      </c>
      <c r="L1808" s="391">
        <v>79.302700000000002</v>
      </c>
      <c r="M1808" s="391">
        <v>83.081000000000003</v>
      </c>
      <c r="N1808" s="391">
        <v>79.923500000000004</v>
      </c>
      <c r="O1808" s="386">
        <v>74.822699999999998</v>
      </c>
      <c r="P1808" s="386" t="s">
        <v>65</v>
      </c>
    </row>
    <row r="1809" spans="1:16" ht="15" x14ac:dyDescent="0.25">
      <c r="A1809" s="389" t="s">
        <v>2344</v>
      </c>
      <c r="B1809" s="390"/>
      <c r="C1809" s="386"/>
      <c r="D1809" s="390"/>
      <c r="E1809" s="390"/>
      <c r="F1809" s="386">
        <v>64.260900000000007</v>
      </c>
      <c r="G1809" s="391">
        <v>63.043799999999997</v>
      </c>
      <c r="H1809" s="391">
        <v>65.353300000000004</v>
      </c>
      <c r="I1809" s="391">
        <v>65.150099999999995</v>
      </c>
      <c r="J1809" s="391">
        <v>54.1342</v>
      </c>
      <c r="K1809" s="391">
        <v>74.196600000000004</v>
      </c>
      <c r="L1809" s="391">
        <v>79.302700000000002</v>
      </c>
      <c r="M1809" s="391">
        <v>83.081000000000003</v>
      </c>
      <c r="N1809" s="391">
        <v>79.923500000000004</v>
      </c>
      <c r="O1809" s="386">
        <v>74.822699999999998</v>
      </c>
      <c r="P1809" s="386" t="s">
        <v>65</v>
      </c>
    </row>
    <row r="1810" spans="1:16" ht="15" x14ac:dyDescent="0.25">
      <c r="A1810" s="389" t="s">
        <v>2345</v>
      </c>
      <c r="B1810" s="390"/>
      <c r="C1810" s="386"/>
      <c r="D1810" s="390"/>
      <c r="E1810" s="390"/>
      <c r="F1810" s="386">
        <v>100</v>
      </c>
      <c r="G1810" s="391">
        <v>98.631399999999999</v>
      </c>
      <c r="H1810" s="391">
        <v>98.038399999999996</v>
      </c>
      <c r="I1810" s="391">
        <v>99.012600000000006</v>
      </c>
      <c r="J1810" s="391">
        <v>98.490700000000004</v>
      </c>
      <c r="K1810" s="391">
        <v>99.799499999999995</v>
      </c>
      <c r="L1810" s="391">
        <v>99.644499999999994</v>
      </c>
      <c r="M1810" s="391">
        <v>99.362899999999996</v>
      </c>
      <c r="N1810" s="391">
        <v>98.971900000000005</v>
      </c>
      <c r="O1810" s="386">
        <v>99.743700000000004</v>
      </c>
      <c r="P1810" s="386" t="s">
        <v>65</v>
      </c>
    </row>
    <row r="1811" spans="1:16" ht="15" x14ac:dyDescent="0.25">
      <c r="A1811" s="389" t="s">
        <v>2346</v>
      </c>
      <c r="B1811" s="390"/>
      <c r="C1811" s="386"/>
      <c r="D1811" s="390"/>
      <c r="E1811" s="390"/>
      <c r="F1811" s="386">
        <v>100</v>
      </c>
      <c r="G1811" s="391">
        <v>98.631399999999999</v>
      </c>
      <c r="H1811" s="391">
        <v>98.038399999999996</v>
      </c>
      <c r="I1811" s="391">
        <v>99.012600000000006</v>
      </c>
      <c r="J1811" s="391">
        <v>98.490700000000004</v>
      </c>
      <c r="K1811" s="391">
        <v>99.799499999999995</v>
      </c>
      <c r="L1811" s="391">
        <v>99.644499999999994</v>
      </c>
      <c r="M1811" s="391">
        <v>99.362899999999996</v>
      </c>
      <c r="N1811" s="391">
        <v>98.971900000000005</v>
      </c>
      <c r="O1811" s="386">
        <v>99.743700000000004</v>
      </c>
      <c r="P1811" s="386" t="s">
        <v>65</v>
      </c>
    </row>
    <row r="1812" spans="1:16" ht="15" x14ac:dyDescent="0.25">
      <c r="A1812" s="389" t="s">
        <v>2347</v>
      </c>
      <c r="B1812" s="390"/>
      <c r="C1812" s="386"/>
      <c r="D1812" s="390"/>
      <c r="E1812" s="390"/>
      <c r="F1812" s="386">
        <v>89.9512</v>
      </c>
      <c r="G1812" s="391">
        <v>96.808899999999994</v>
      </c>
      <c r="H1812" s="391">
        <v>97.547700000000006</v>
      </c>
      <c r="I1812" s="391">
        <v>92.739500000000007</v>
      </c>
      <c r="J1812" s="391">
        <v>91.008600000000001</v>
      </c>
      <c r="K1812" s="391">
        <v>98.639600000000002</v>
      </c>
      <c r="L1812" s="391">
        <v>99.221699999999998</v>
      </c>
      <c r="M1812" s="391">
        <v>99.158799999999999</v>
      </c>
      <c r="N1812" s="391">
        <v>96.055499999999995</v>
      </c>
      <c r="O1812" s="386">
        <v>98.424899999999994</v>
      </c>
      <c r="P1812" s="386" t="s">
        <v>65</v>
      </c>
    </row>
    <row r="1813" spans="1:16" ht="15" x14ac:dyDescent="0.25">
      <c r="A1813" s="389" t="s">
        <v>2348</v>
      </c>
      <c r="B1813" s="390"/>
      <c r="C1813" s="386"/>
      <c r="D1813" s="390"/>
      <c r="E1813" s="390"/>
      <c r="F1813" s="386">
        <v>89.9512</v>
      </c>
      <c r="G1813" s="391">
        <v>96.808899999999994</v>
      </c>
      <c r="H1813" s="391">
        <v>97.547700000000006</v>
      </c>
      <c r="I1813" s="391">
        <v>92.739500000000007</v>
      </c>
      <c r="J1813" s="391">
        <v>91.008600000000001</v>
      </c>
      <c r="K1813" s="391">
        <v>98.639600000000002</v>
      </c>
      <c r="L1813" s="391">
        <v>99.221699999999998</v>
      </c>
      <c r="M1813" s="391">
        <v>99.158799999999999</v>
      </c>
      <c r="N1813" s="391">
        <v>96.055499999999995</v>
      </c>
      <c r="O1813" s="386">
        <v>98.424899999999994</v>
      </c>
      <c r="P1813" s="386" t="s">
        <v>65</v>
      </c>
    </row>
    <row r="1814" spans="1:16" ht="15" x14ac:dyDescent="0.25">
      <c r="A1814" s="389" t="s">
        <v>2349</v>
      </c>
      <c r="B1814" s="390"/>
      <c r="C1814" s="386"/>
      <c r="D1814" s="390"/>
      <c r="E1814" s="390"/>
      <c r="F1814" s="386">
        <v>85.885400000000004</v>
      </c>
      <c r="G1814" s="391">
        <v>86.712400000000002</v>
      </c>
      <c r="H1814" s="391">
        <v>84.463099999999997</v>
      </c>
      <c r="I1814" s="391">
        <v>88.402100000000004</v>
      </c>
      <c r="J1814" s="391">
        <v>81.821200000000005</v>
      </c>
      <c r="K1814" s="391">
        <v>94.087000000000003</v>
      </c>
      <c r="L1814" s="391">
        <v>94.517399999999995</v>
      </c>
      <c r="M1814" s="391">
        <v>92.017799999999994</v>
      </c>
      <c r="N1814" s="391">
        <v>87.490600000000001</v>
      </c>
      <c r="O1814" s="386">
        <v>89.274600000000007</v>
      </c>
      <c r="P1814" s="386" t="s">
        <v>65</v>
      </c>
    </row>
    <row r="1815" spans="1:16" ht="15" x14ac:dyDescent="0.25">
      <c r="A1815" s="389" t="s">
        <v>2350</v>
      </c>
      <c r="B1815" s="390"/>
      <c r="C1815" s="386"/>
      <c r="D1815" s="390"/>
      <c r="E1815" s="390"/>
      <c r="F1815" s="386">
        <v>85.245400000000004</v>
      </c>
      <c r="G1815" s="391">
        <v>80.552599999999998</v>
      </c>
      <c r="H1815" s="391">
        <v>72.028999999999996</v>
      </c>
      <c r="I1815" s="391">
        <v>70.330799999999996</v>
      </c>
      <c r="J1815" s="391">
        <v>69.019599999999997</v>
      </c>
      <c r="K1815" s="391">
        <v>86.865300000000005</v>
      </c>
      <c r="L1815" s="391">
        <v>88.233800000000002</v>
      </c>
      <c r="M1815" s="391">
        <v>88.488100000000003</v>
      </c>
      <c r="N1815" s="391">
        <v>89.387100000000004</v>
      </c>
      <c r="O1815" s="386">
        <v>80.927099999999996</v>
      </c>
      <c r="P1815" s="386" t="s">
        <v>65</v>
      </c>
    </row>
    <row r="1816" spans="1:16" ht="15" x14ac:dyDescent="0.25">
      <c r="A1816" s="389" t="s">
        <v>2351</v>
      </c>
      <c r="B1816" s="390"/>
      <c r="C1816" s="386"/>
      <c r="D1816" s="390"/>
      <c r="E1816" s="390"/>
      <c r="F1816" s="386">
        <v>97.789599999999993</v>
      </c>
      <c r="G1816" s="391">
        <v>98.603899999999996</v>
      </c>
      <c r="H1816" s="391">
        <v>97.972099999999998</v>
      </c>
      <c r="I1816" s="391">
        <v>96.523799999999994</v>
      </c>
      <c r="J1816" s="391">
        <v>94.089600000000004</v>
      </c>
      <c r="K1816" s="391">
        <v>99.114000000000004</v>
      </c>
      <c r="L1816" s="391">
        <v>98.257000000000005</v>
      </c>
      <c r="M1816" s="391">
        <v>95.663700000000006</v>
      </c>
      <c r="N1816" s="391">
        <v>94.347499999999997</v>
      </c>
      <c r="O1816" s="386">
        <v>96.846500000000006</v>
      </c>
      <c r="P1816" s="386" t="s">
        <v>65</v>
      </c>
    </row>
    <row r="1817" spans="1:16" ht="15" x14ac:dyDescent="0.25">
      <c r="A1817" s="389" t="s">
        <v>2352</v>
      </c>
      <c r="B1817" s="390"/>
      <c r="C1817" s="386"/>
      <c r="D1817" s="390"/>
      <c r="E1817" s="390"/>
      <c r="F1817" s="386">
        <v>97.837900000000005</v>
      </c>
      <c r="G1817" s="391">
        <v>98.850700000000003</v>
      </c>
      <c r="H1817" s="391">
        <v>98.0929</v>
      </c>
      <c r="I1817" s="391">
        <v>97.267499999999998</v>
      </c>
      <c r="J1817" s="391">
        <v>95.094300000000004</v>
      </c>
      <c r="K1817" s="391">
        <v>99.594200000000001</v>
      </c>
      <c r="L1817" s="391">
        <v>98.23</v>
      </c>
      <c r="M1817" s="391">
        <v>95.163499999999999</v>
      </c>
      <c r="N1817" s="391">
        <v>93.8245</v>
      </c>
      <c r="O1817" s="386">
        <v>96.772000000000006</v>
      </c>
      <c r="P1817" s="386" t="s">
        <v>65</v>
      </c>
    </row>
    <row r="1818" spans="1:16" ht="15" x14ac:dyDescent="0.25">
      <c r="A1818" s="389" t="s">
        <v>2353</v>
      </c>
      <c r="B1818" s="390"/>
      <c r="C1818" s="386"/>
      <c r="D1818" s="390"/>
      <c r="E1818" s="390"/>
      <c r="F1818" s="386">
        <v>97.306899999999999</v>
      </c>
      <c r="G1818" s="391">
        <v>96.822299999999998</v>
      </c>
      <c r="H1818" s="391">
        <v>97.104100000000003</v>
      </c>
      <c r="I1818" s="391">
        <v>91.038300000000007</v>
      </c>
      <c r="J1818" s="391">
        <v>86.674499999999995</v>
      </c>
      <c r="K1818" s="391">
        <v>95.564700000000002</v>
      </c>
      <c r="L1818" s="391">
        <v>98.457800000000006</v>
      </c>
      <c r="M1818" s="391">
        <v>99.385000000000005</v>
      </c>
      <c r="N1818" s="391">
        <v>98.354100000000003</v>
      </c>
      <c r="O1818" s="386">
        <v>97.449399999999997</v>
      </c>
      <c r="P1818" s="386" t="s">
        <v>65</v>
      </c>
    </row>
    <row r="1819" spans="1:16" ht="15" x14ac:dyDescent="0.25">
      <c r="A1819" s="389" t="s">
        <v>2354</v>
      </c>
      <c r="B1819" s="390"/>
      <c r="C1819" s="386"/>
      <c r="D1819" s="390"/>
      <c r="E1819" s="390"/>
      <c r="F1819" s="386">
        <v>99.662599999999998</v>
      </c>
      <c r="G1819" s="391">
        <v>99.4923</v>
      </c>
      <c r="H1819" s="391">
        <v>99.652600000000007</v>
      </c>
      <c r="I1819" s="391">
        <v>99.185199999999995</v>
      </c>
      <c r="J1819" s="391">
        <v>99.121099999999998</v>
      </c>
      <c r="K1819" s="391">
        <v>99.790999999999997</v>
      </c>
      <c r="L1819" s="391">
        <v>99.691800000000001</v>
      </c>
      <c r="M1819" s="391">
        <v>99.546199999999999</v>
      </c>
      <c r="N1819" s="391">
        <v>99.415400000000005</v>
      </c>
      <c r="O1819" s="386">
        <v>99.459299999999999</v>
      </c>
      <c r="P1819" s="386" t="s">
        <v>65</v>
      </c>
    </row>
    <row r="1820" spans="1:16" ht="15" x14ac:dyDescent="0.25">
      <c r="A1820" s="389" t="s">
        <v>2355</v>
      </c>
      <c r="B1820" s="390"/>
      <c r="C1820" s="386"/>
      <c r="D1820" s="390"/>
      <c r="E1820" s="390"/>
      <c r="F1820" s="386">
        <v>99.666600000000003</v>
      </c>
      <c r="G1820" s="391">
        <v>99.49</v>
      </c>
      <c r="H1820" s="391">
        <v>99.658600000000007</v>
      </c>
      <c r="I1820" s="391">
        <v>99.277600000000007</v>
      </c>
      <c r="J1820" s="391">
        <v>99.174300000000002</v>
      </c>
      <c r="K1820" s="391">
        <v>99.819299999999998</v>
      </c>
      <c r="L1820" s="391">
        <v>99.6845</v>
      </c>
      <c r="M1820" s="391">
        <v>99.535300000000007</v>
      </c>
      <c r="N1820" s="391">
        <v>99.401799999999994</v>
      </c>
      <c r="O1820" s="386">
        <v>99.454300000000003</v>
      </c>
      <c r="P1820" s="386" t="s">
        <v>65</v>
      </c>
    </row>
    <row r="1821" spans="1:16" ht="15" x14ac:dyDescent="0.25">
      <c r="A1821" s="389" t="s">
        <v>2356</v>
      </c>
      <c r="B1821" s="390"/>
      <c r="C1821" s="386"/>
      <c r="D1821" s="390"/>
      <c r="E1821" s="390"/>
      <c r="F1821" s="386">
        <v>99.527100000000004</v>
      </c>
      <c r="G1821" s="391">
        <v>99.546700000000001</v>
      </c>
      <c r="H1821" s="391">
        <v>99.514300000000006</v>
      </c>
      <c r="I1821" s="391">
        <v>97.002799999999993</v>
      </c>
      <c r="J1821" s="391">
        <v>97.858999999999995</v>
      </c>
      <c r="K1821" s="391">
        <v>99.116699999999994</v>
      </c>
      <c r="L1821" s="391">
        <v>99.866799999999998</v>
      </c>
      <c r="M1821" s="391">
        <v>99.8065</v>
      </c>
      <c r="N1821" s="391">
        <v>99.808400000000006</v>
      </c>
      <c r="O1821" s="386">
        <v>99.608800000000002</v>
      </c>
      <c r="P1821" s="386" t="s">
        <v>65</v>
      </c>
    </row>
    <row r="1822" spans="1:16" ht="15" x14ac:dyDescent="0.25">
      <c r="A1822" s="389" t="s">
        <v>2357</v>
      </c>
      <c r="B1822" s="390"/>
      <c r="C1822" s="386"/>
      <c r="D1822" s="390"/>
      <c r="E1822" s="390"/>
      <c r="F1822" s="386">
        <v>97.300200000000004</v>
      </c>
      <c r="G1822" s="391">
        <v>94.534499999999994</v>
      </c>
      <c r="H1822" s="391">
        <v>94.209800000000001</v>
      </c>
      <c r="I1822" s="391">
        <v>95.215000000000003</v>
      </c>
      <c r="J1822" s="391">
        <v>93.131399999999999</v>
      </c>
      <c r="K1822" s="391">
        <v>97.509500000000003</v>
      </c>
      <c r="L1822" s="391">
        <v>97.672700000000006</v>
      </c>
      <c r="M1822" s="391">
        <v>97.041399999999996</v>
      </c>
      <c r="N1822" s="391">
        <v>95.703699999999998</v>
      </c>
      <c r="O1822" s="386">
        <v>96.043300000000002</v>
      </c>
      <c r="P1822" s="386" t="s">
        <v>65</v>
      </c>
    </row>
    <row r="1823" spans="1:16" ht="15" x14ac:dyDescent="0.25">
      <c r="A1823" s="389" t="s">
        <v>2358</v>
      </c>
      <c r="B1823" s="390"/>
      <c r="C1823" s="386"/>
      <c r="D1823" s="390"/>
      <c r="E1823" s="390"/>
      <c r="F1823" s="386">
        <v>97.334599999999995</v>
      </c>
      <c r="G1823" s="391">
        <v>94.494399999999999</v>
      </c>
      <c r="H1823" s="391">
        <v>94.212000000000003</v>
      </c>
      <c r="I1823" s="391">
        <v>95.3767</v>
      </c>
      <c r="J1823" s="391">
        <v>93.2363</v>
      </c>
      <c r="K1823" s="391">
        <v>97.577399999999997</v>
      </c>
      <c r="L1823" s="391">
        <v>97.691400000000002</v>
      </c>
      <c r="M1823" s="391">
        <v>97.0124</v>
      </c>
      <c r="N1823" s="391">
        <v>95.636700000000005</v>
      </c>
      <c r="O1823" s="386">
        <v>96.049199999999999</v>
      </c>
      <c r="P1823" s="386" t="s">
        <v>65</v>
      </c>
    </row>
    <row r="1824" spans="1:16" ht="15" x14ac:dyDescent="0.25">
      <c r="A1824" s="389" t="s">
        <v>2359</v>
      </c>
      <c r="B1824" s="390"/>
      <c r="C1824" s="386"/>
      <c r="D1824" s="390"/>
      <c r="E1824" s="390"/>
      <c r="F1824" s="386">
        <v>96.367599999999996</v>
      </c>
      <c r="G1824" s="391">
        <v>95.563000000000002</v>
      </c>
      <c r="H1824" s="391">
        <v>94.153999999999996</v>
      </c>
      <c r="I1824" s="391">
        <v>91.007300000000001</v>
      </c>
      <c r="J1824" s="391">
        <v>90.389099999999999</v>
      </c>
      <c r="K1824" s="391">
        <v>95.723500000000001</v>
      </c>
      <c r="L1824" s="391">
        <v>97.178600000000003</v>
      </c>
      <c r="M1824" s="391">
        <v>97.7988</v>
      </c>
      <c r="N1824" s="391">
        <v>97.723100000000002</v>
      </c>
      <c r="O1824" s="386">
        <v>95.858199999999997</v>
      </c>
      <c r="P1824" s="386" t="s">
        <v>65</v>
      </c>
    </row>
    <row r="1825" spans="1:16" ht="15" x14ac:dyDescent="0.25">
      <c r="A1825" s="389" t="s">
        <v>2360</v>
      </c>
      <c r="B1825" s="390"/>
      <c r="C1825" s="386"/>
      <c r="D1825" s="390"/>
      <c r="E1825" s="390"/>
      <c r="F1825" s="386">
        <v>79.976799999999997</v>
      </c>
      <c r="G1825" s="391">
        <v>80.929699999999997</v>
      </c>
      <c r="H1825" s="391">
        <v>76.475499999999997</v>
      </c>
      <c r="I1825" s="391">
        <v>67.868399999999994</v>
      </c>
      <c r="J1825" s="391">
        <v>71.780299999999997</v>
      </c>
      <c r="K1825" s="391">
        <v>82.797799999999995</v>
      </c>
      <c r="L1825" s="391">
        <v>77.447599999999994</v>
      </c>
      <c r="M1825" s="391">
        <v>81.085400000000007</v>
      </c>
      <c r="N1825" s="391">
        <v>71.883899999999997</v>
      </c>
      <c r="O1825" s="386">
        <v>84.130200000000002</v>
      </c>
      <c r="P1825" s="386" t="s">
        <v>65</v>
      </c>
    </row>
    <row r="1826" spans="1:16" ht="15" x14ac:dyDescent="0.25">
      <c r="A1826" s="389" t="s">
        <v>2361</v>
      </c>
      <c r="B1826" s="390"/>
      <c r="C1826" s="386"/>
      <c r="D1826" s="390"/>
      <c r="E1826" s="390"/>
      <c r="F1826" s="386">
        <v>90.892700000000005</v>
      </c>
      <c r="G1826" s="391">
        <v>91.724299999999999</v>
      </c>
      <c r="H1826" s="391">
        <v>86.913700000000006</v>
      </c>
      <c r="I1826" s="391">
        <v>71.871399999999994</v>
      </c>
      <c r="J1826" s="391">
        <v>81.313900000000004</v>
      </c>
      <c r="K1826" s="391">
        <v>91.982699999999994</v>
      </c>
      <c r="L1826" s="391">
        <v>87.473399999999998</v>
      </c>
      <c r="M1826" s="391">
        <v>91.512200000000007</v>
      </c>
      <c r="N1826" s="391">
        <v>75.714500000000001</v>
      </c>
      <c r="O1826" s="386">
        <v>95.474999999999994</v>
      </c>
      <c r="P1826" s="386" t="s">
        <v>65</v>
      </c>
    </row>
    <row r="1827" spans="1:16" ht="15" x14ac:dyDescent="0.25">
      <c r="A1827" s="389" t="s">
        <v>2362</v>
      </c>
      <c r="B1827" s="390"/>
      <c r="C1827" s="386"/>
      <c r="D1827" s="390"/>
      <c r="E1827" s="390"/>
      <c r="F1827" s="386">
        <v>61.307000000000002</v>
      </c>
      <c r="G1827" s="391">
        <v>67.921499999999995</v>
      </c>
      <c r="H1827" s="391">
        <v>63.505600000000001</v>
      </c>
      <c r="I1827" s="391">
        <v>63.026000000000003</v>
      </c>
      <c r="J1827" s="391">
        <v>61.783499999999997</v>
      </c>
      <c r="K1827" s="391">
        <v>72.433999999999997</v>
      </c>
      <c r="L1827" s="391">
        <v>65.781800000000004</v>
      </c>
      <c r="M1827" s="391">
        <v>70.290300000000002</v>
      </c>
      <c r="N1827" s="391">
        <v>67.444999999999993</v>
      </c>
      <c r="O1827" s="386">
        <v>72.981300000000005</v>
      </c>
      <c r="P1827" s="386" t="s">
        <v>65</v>
      </c>
    </row>
    <row r="1828" spans="1:16" ht="15" x14ac:dyDescent="0.25">
      <c r="A1828" s="389" t="s">
        <v>2363</v>
      </c>
      <c r="B1828" s="390"/>
      <c r="C1828" s="386"/>
      <c r="D1828" s="390"/>
      <c r="E1828" s="390"/>
      <c r="F1828" s="386">
        <v>96.149699999999996</v>
      </c>
      <c r="G1828" s="391">
        <v>95.421099999999996</v>
      </c>
      <c r="H1828" s="391">
        <v>96.895399999999995</v>
      </c>
      <c r="I1828" s="391">
        <v>96.373099999999994</v>
      </c>
      <c r="J1828" s="391">
        <v>93.672300000000007</v>
      </c>
      <c r="K1828" s="391">
        <v>97.479600000000005</v>
      </c>
      <c r="L1828" s="391">
        <v>96.217600000000004</v>
      </c>
      <c r="M1828" s="391">
        <v>95.680800000000005</v>
      </c>
      <c r="N1828" s="391">
        <v>91.819500000000005</v>
      </c>
      <c r="O1828" s="386">
        <v>95.711500000000001</v>
      </c>
      <c r="P1828" s="386" t="s">
        <v>65</v>
      </c>
    </row>
    <row r="1829" spans="1:16" ht="15" x14ac:dyDescent="0.25">
      <c r="A1829" s="389" t="s">
        <v>2364</v>
      </c>
      <c r="B1829" s="390"/>
      <c r="C1829" s="386"/>
      <c r="D1829" s="390"/>
      <c r="E1829" s="390"/>
      <c r="F1829" s="386">
        <v>82.726299999999995</v>
      </c>
      <c r="G1829" s="391">
        <v>81.533900000000003</v>
      </c>
      <c r="H1829" s="391">
        <v>84.316100000000006</v>
      </c>
      <c r="I1829" s="391">
        <v>85.801699999999997</v>
      </c>
      <c r="J1829" s="391">
        <v>83.508700000000005</v>
      </c>
      <c r="K1829" s="391">
        <v>94.867099999999994</v>
      </c>
      <c r="L1829" s="391">
        <v>92.272099999999995</v>
      </c>
      <c r="M1829" s="391">
        <v>91.525300000000001</v>
      </c>
      <c r="N1829" s="391">
        <v>82.464399999999998</v>
      </c>
      <c r="O1829" s="386">
        <v>92.718000000000004</v>
      </c>
      <c r="P1829" s="386" t="s">
        <v>65</v>
      </c>
    </row>
    <row r="1830" spans="1:16" ht="15" x14ac:dyDescent="0.25">
      <c r="A1830" s="389" t="s">
        <v>2365</v>
      </c>
      <c r="B1830" s="390"/>
      <c r="C1830" s="386"/>
      <c r="D1830" s="390"/>
      <c r="E1830" s="390"/>
      <c r="F1830" s="386">
        <v>82.726299999999995</v>
      </c>
      <c r="G1830" s="391">
        <v>81.533900000000003</v>
      </c>
      <c r="H1830" s="391">
        <v>84.316100000000006</v>
      </c>
      <c r="I1830" s="391">
        <v>85.801699999999997</v>
      </c>
      <c r="J1830" s="391">
        <v>83.508700000000005</v>
      </c>
      <c r="K1830" s="391">
        <v>94.867099999999994</v>
      </c>
      <c r="L1830" s="391">
        <v>92.272099999999995</v>
      </c>
      <c r="M1830" s="391">
        <v>91.525300000000001</v>
      </c>
      <c r="N1830" s="391">
        <v>82.464399999999998</v>
      </c>
      <c r="O1830" s="386">
        <v>92.718000000000004</v>
      </c>
      <c r="P1830" s="386" t="s">
        <v>65</v>
      </c>
    </row>
    <row r="1831" spans="1:16" ht="15" x14ac:dyDescent="0.25">
      <c r="A1831" s="389" t="s">
        <v>2366</v>
      </c>
      <c r="B1831" s="390"/>
      <c r="C1831" s="386"/>
      <c r="D1831" s="390"/>
      <c r="E1831" s="390"/>
      <c r="F1831" s="386">
        <v>100</v>
      </c>
      <c r="G1831" s="391">
        <v>99.689899999999994</v>
      </c>
      <c r="H1831" s="391">
        <v>99.808000000000007</v>
      </c>
      <c r="I1831" s="391">
        <v>99.508399999999995</v>
      </c>
      <c r="J1831" s="391">
        <v>99.475099999999998</v>
      </c>
      <c r="K1831" s="391">
        <v>99.815799999999996</v>
      </c>
      <c r="L1831" s="391">
        <v>99.742999999999995</v>
      </c>
      <c r="M1831" s="391">
        <v>99.500100000000003</v>
      </c>
      <c r="N1831" s="391">
        <v>99.496399999999994</v>
      </c>
      <c r="O1831" s="386">
        <v>99.753500000000003</v>
      </c>
      <c r="P1831" s="386" t="s">
        <v>65</v>
      </c>
    </row>
    <row r="1832" spans="1:16" ht="15" x14ac:dyDescent="0.25">
      <c r="A1832" s="389" t="s">
        <v>2367</v>
      </c>
      <c r="B1832" s="390"/>
      <c r="C1832" s="386"/>
      <c r="D1832" s="390"/>
      <c r="E1832" s="390"/>
      <c r="F1832" s="386">
        <v>100</v>
      </c>
      <c r="G1832" s="391">
        <v>99.689899999999994</v>
      </c>
      <c r="H1832" s="391">
        <v>99.808000000000007</v>
      </c>
      <c r="I1832" s="391">
        <v>99.508399999999995</v>
      </c>
      <c r="J1832" s="391">
        <v>99.471900000000005</v>
      </c>
      <c r="K1832" s="391">
        <v>99.814599999999999</v>
      </c>
      <c r="L1832" s="391">
        <v>99.741500000000002</v>
      </c>
      <c r="M1832" s="391">
        <v>99.499499999999998</v>
      </c>
      <c r="N1832" s="391">
        <v>99.503500000000003</v>
      </c>
      <c r="O1832" s="386">
        <v>99.752499999999998</v>
      </c>
      <c r="P1832" s="386" t="s">
        <v>65</v>
      </c>
    </row>
    <row r="1833" spans="1:16" ht="15" x14ac:dyDescent="0.25">
      <c r="A1833" s="389" t="s">
        <v>2368</v>
      </c>
      <c r="B1833" s="390"/>
      <c r="C1833" s="386"/>
      <c r="D1833" s="390"/>
      <c r="E1833" s="390"/>
      <c r="F1833" s="386"/>
      <c r="G1833" s="391"/>
      <c r="H1833" s="391"/>
      <c r="I1833" s="391"/>
      <c r="J1833" s="391">
        <v>100</v>
      </c>
      <c r="K1833" s="391">
        <v>100</v>
      </c>
      <c r="L1833" s="391">
        <v>100</v>
      </c>
      <c r="M1833" s="391">
        <v>99.594300000000004</v>
      </c>
      <c r="N1833" s="391">
        <v>97.9285</v>
      </c>
      <c r="O1833" s="386">
        <v>100</v>
      </c>
      <c r="P1833" s="386" t="s">
        <v>65</v>
      </c>
    </row>
    <row r="1834" spans="1:16" ht="15" x14ac:dyDescent="0.25">
      <c r="A1834" s="389" t="s">
        <v>2369</v>
      </c>
      <c r="B1834" s="390"/>
      <c r="C1834" s="386"/>
      <c r="D1834" s="390"/>
      <c r="E1834" s="390"/>
      <c r="F1834" s="386">
        <v>99.660600000000002</v>
      </c>
      <c r="G1834" s="391">
        <v>99.283199999999994</v>
      </c>
      <c r="H1834" s="391">
        <v>98.667100000000005</v>
      </c>
      <c r="I1834" s="391">
        <v>99.818200000000004</v>
      </c>
      <c r="J1834" s="391">
        <v>96.759399999999999</v>
      </c>
      <c r="K1834" s="391">
        <v>99.130799999999994</v>
      </c>
      <c r="L1834" s="391">
        <v>97.494299999999996</v>
      </c>
      <c r="M1834" s="391">
        <v>97.499099999999999</v>
      </c>
      <c r="N1834" s="391">
        <v>97.216200000000001</v>
      </c>
      <c r="O1834" s="386">
        <v>97.377200000000002</v>
      </c>
      <c r="P1834" s="386" t="s">
        <v>65</v>
      </c>
    </row>
    <row r="1835" spans="1:16" ht="15" x14ac:dyDescent="0.25">
      <c r="A1835" s="389" t="s">
        <v>2370</v>
      </c>
      <c r="B1835" s="390"/>
      <c r="C1835" s="386"/>
      <c r="D1835" s="390"/>
      <c r="E1835" s="390"/>
      <c r="F1835" s="386">
        <v>99.660600000000002</v>
      </c>
      <c r="G1835" s="391">
        <v>99.283199999999994</v>
      </c>
      <c r="H1835" s="391">
        <v>98.667100000000005</v>
      </c>
      <c r="I1835" s="391">
        <v>99.818200000000004</v>
      </c>
      <c r="J1835" s="391">
        <v>98.212100000000007</v>
      </c>
      <c r="K1835" s="391">
        <v>99.157499999999999</v>
      </c>
      <c r="L1835" s="391">
        <v>97.823999999999998</v>
      </c>
      <c r="M1835" s="391">
        <v>97.554699999999997</v>
      </c>
      <c r="N1835" s="391">
        <v>97.867400000000004</v>
      </c>
      <c r="O1835" s="386">
        <v>97.664500000000004</v>
      </c>
      <c r="P1835" s="386" t="s">
        <v>65</v>
      </c>
    </row>
    <row r="1836" spans="1:16" ht="15" x14ac:dyDescent="0.25">
      <c r="A1836" s="389" t="s">
        <v>2371</v>
      </c>
      <c r="B1836" s="390"/>
      <c r="C1836" s="386"/>
      <c r="D1836" s="390"/>
      <c r="E1836" s="390"/>
      <c r="F1836" s="386"/>
      <c r="G1836" s="391"/>
      <c r="H1836" s="391"/>
      <c r="I1836" s="391"/>
      <c r="J1836" s="391">
        <v>85.133600000000001</v>
      </c>
      <c r="K1836" s="391">
        <v>98.915899999999993</v>
      </c>
      <c r="L1836" s="391">
        <v>94.867800000000003</v>
      </c>
      <c r="M1836" s="391">
        <v>97.050700000000006</v>
      </c>
      <c r="N1836" s="391">
        <v>91.962199999999996</v>
      </c>
      <c r="O1836" s="386">
        <v>95.097899999999996</v>
      </c>
      <c r="P1836" s="386" t="s">
        <v>65</v>
      </c>
    </row>
    <row r="1837" spans="1:16" ht="15" x14ac:dyDescent="0.25">
      <c r="A1837" s="389" t="s">
        <v>2372</v>
      </c>
      <c r="B1837" s="390"/>
      <c r="C1837" s="386"/>
      <c r="D1837" s="390"/>
      <c r="E1837" s="390"/>
      <c r="F1837" s="386">
        <v>96.479200000000006</v>
      </c>
      <c r="G1837" s="391">
        <v>95.536799999999999</v>
      </c>
      <c r="H1837" s="391">
        <v>97.053799999999995</v>
      </c>
      <c r="I1837" s="391">
        <v>96.619799999999998</v>
      </c>
      <c r="J1837" s="391">
        <v>93.938100000000006</v>
      </c>
      <c r="K1837" s="391">
        <v>97.696899999999999</v>
      </c>
      <c r="L1837" s="391">
        <v>96.337199999999996</v>
      </c>
      <c r="M1837" s="391">
        <v>95.793599999999998</v>
      </c>
      <c r="N1837" s="391">
        <v>91.943299999999994</v>
      </c>
      <c r="O1837" s="386">
        <v>95.659000000000006</v>
      </c>
      <c r="P1837" s="386" t="s">
        <v>65</v>
      </c>
    </row>
    <row r="1838" spans="1:16" ht="15" x14ac:dyDescent="0.25">
      <c r="A1838" s="389" t="s">
        <v>2373</v>
      </c>
      <c r="B1838" s="390"/>
      <c r="C1838" s="386"/>
      <c r="D1838" s="390"/>
      <c r="E1838" s="390"/>
      <c r="F1838" s="386">
        <v>93.447199999999995</v>
      </c>
      <c r="G1838" s="391">
        <v>92.936899999999994</v>
      </c>
      <c r="H1838" s="391">
        <v>93.280100000000004</v>
      </c>
      <c r="I1838" s="391">
        <v>89.518600000000006</v>
      </c>
      <c r="J1838" s="391">
        <v>81.684899999999999</v>
      </c>
      <c r="K1838" s="391">
        <v>87.617599999999996</v>
      </c>
      <c r="L1838" s="391">
        <v>90.764099999999999</v>
      </c>
      <c r="M1838" s="391">
        <v>90.610900000000001</v>
      </c>
      <c r="N1838" s="391">
        <v>86.205399999999997</v>
      </c>
      <c r="O1838" s="386">
        <v>98.015600000000006</v>
      </c>
      <c r="P1838" s="386" t="s">
        <v>65</v>
      </c>
    </row>
    <row r="1839" spans="1:16" ht="15" x14ac:dyDescent="0.25">
      <c r="A1839" s="389" t="s">
        <v>2374</v>
      </c>
      <c r="B1839" s="390"/>
      <c r="C1839" s="386"/>
      <c r="D1839" s="390"/>
      <c r="E1839" s="390"/>
      <c r="F1839" s="386">
        <v>99.560699999999997</v>
      </c>
      <c r="G1839" s="391">
        <v>99.2303</v>
      </c>
      <c r="H1839" s="391">
        <v>99.381</v>
      </c>
      <c r="I1839" s="391">
        <v>99.563800000000001</v>
      </c>
      <c r="J1839" s="391">
        <v>99.031099999999995</v>
      </c>
      <c r="K1839" s="391">
        <v>99.72</v>
      </c>
      <c r="L1839" s="391">
        <v>98.962999999999994</v>
      </c>
      <c r="M1839" s="391">
        <v>97.909700000000001</v>
      </c>
      <c r="N1839" s="391">
        <v>95.9328</v>
      </c>
      <c r="O1839" s="386">
        <v>98.360900000000001</v>
      </c>
      <c r="P1839" s="386" t="s">
        <v>65</v>
      </c>
    </row>
    <row r="1840" spans="1:16" ht="15" x14ac:dyDescent="0.25">
      <c r="A1840" s="389" t="s">
        <v>2375</v>
      </c>
      <c r="B1840" s="390"/>
      <c r="C1840" s="386"/>
      <c r="D1840" s="390"/>
      <c r="E1840" s="390"/>
      <c r="F1840" s="386">
        <v>99.563999999999993</v>
      </c>
      <c r="G1840" s="391">
        <v>99.191599999999994</v>
      </c>
      <c r="H1840" s="391">
        <v>99.352400000000003</v>
      </c>
      <c r="I1840" s="391">
        <v>99.554400000000001</v>
      </c>
      <c r="J1840" s="391">
        <v>99.141000000000005</v>
      </c>
      <c r="K1840" s="391">
        <v>99.747799999999998</v>
      </c>
      <c r="L1840" s="391">
        <v>98.917000000000002</v>
      </c>
      <c r="M1840" s="391">
        <v>97.903700000000001</v>
      </c>
      <c r="N1840" s="391">
        <v>95.729900000000001</v>
      </c>
      <c r="O1840" s="386">
        <v>98.295500000000004</v>
      </c>
      <c r="P1840" s="386" t="s">
        <v>65</v>
      </c>
    </row>
    <row r="1841" spans="1:16" ht="15" x14ac:dyDescent="0.25">
      <c r="A1841" s="389" t="s">
        <v>2376</v>
      </c>
      <c r="B1841" s="390"/>
      <c r="C1841" s="386"/>
      <c r="D1841" s="390"/>
      <c r="E1841" s="390"/>
      <c r="F1841" s="386">
        <v>99.517300000000006</v>
      </c>
      <c r="G1841" s="391">
        <v>99.631600000000006</v>
      </c>
      <c r="H1841" s="391">
        <v>99.686800000000005</v>
      </c>
      <c r="I1841" s="391">
        <v>99.659800000000004</v>
      </c>
      <c r="J1841" s="391">
        <v>97.889899999999997</v>
      </c>
      <c r="K1841" s="391">
        <v>99.429299999999998</v>
      </c>
      <c r="L1841" s="391">
        <v>99.456500000000005</v>
      </c>
      <c r="M1841" s="391">
        <v>97.973299999999995</v>
      </c>
      <c r="N1841" s="391">
        <v>98.152600000000007</v>
      </c>
      <c r="O1841" s="386">
        <v>99.108699999999999</v>
      </c>
      <c r="P1841" s="386" t="s">
        <v>65</v>
      </c>
    </row>
    <row r="1842" spans="1:16" ht="15" x14ac:dyDescent="0.25">
      <c r="A1842" s="389" t="s">
        <v>2377</v>
      </c>
      <c r="B1842" s="390"/>
      <c r="C1842" s="386"/>
      <c r="D1842" s="390"/>
      <c r="E1842" s="390"/>
      <c r="F1842" s="386">
        <v>99.804900000000004</v>
      </c>
      <c r="G1842" s="391">
        <v>99.385199999999998</v>
      </c>
      <c r="H1842" s="391">
        <v>99.659199999999998</v>
      </c>
      <c r="I1842" s="391">
        <v>99.781999999999996</v>
      </c>
      <c r="J1842" s="391">
        <v>99.750399999999999</v>
      </c>
      <c r="K1842" s="391">
        <v>99.819500000000005</v>
      </c>
      <c r="L1842" s="391">
        <v>99.736099999999993</v>
      </c>
      <c r="M1842" s="391">
        <v>99.483900000000006</v>
      </c>
      <c r="N1842" s="391">
        <v>99.037400000000005</v>
      </c>
      <c r="O1842" s="386">
        <v>98.875299999999996</v>
      </c>
      <c r="P1842" s="386" t="s">
        <v>65</v>
      </c>
    </row>
    <row r="1843" spans="1:16" ht="15" x14ac:dyDescent="0.25">
      <c r="A1843" s="389" t="s">
        <v>2378</v>
      </c>
      <c r="B1843" s="390"/>
      <c r="C1843" s="386"/>
      <c r="D1843" s="390"/>
      <c r="E1843" s="390"/>
      <c r="F1843" s="386">
        <v>99.810699999999997</v>
      </c>
      <c r="G1843" s="391">
        <v>99.359800000000007</v>
      </c>
      <c r="H1843" s="391">
        <v>99.646000000000001</v>
      </c>
      <c r="I1843" s="391">
        <v>99.7744</v>
      </c>
      <c r="J1843" s="391">
        <v>99.750100000000003</v>
      </c>
      <c r="K1843" s="391">
        <v>99.824200000000005</v>
      </c>
      <c r="L1843" s="391">
        <v>99.746899999999997</v>
      </c>
      <c r="M1843" s="391">
        <v>99.506600000000006</v>
      </c>
      <c r="N1843" s="391">
        <v>99.002600000000001</v>
      </c>
      <c r="O1843" s="386">
        <v>98.85</v>
      </c>
      <c r="P1843" s="386" t="s">
        <v>65</v>
      </c>
    </row>
    <row r="1844" spans="1:16" ht="15" x14ac:dyDescent="0.25">
      <c r="A1844" s="389" t="s">
        <v>2379</v>
      </c>
      <c r="B1844" s="390"/>
      <c r="C1844" s="386"/>
      <c r="D1844" s="390"/>
      <c r="E1844" s="390"/>
      <c r="F1844" s="386">
        <v>99.658199999999994</v>
      </c>
      <c r="G1844" s="391">
        <v>99.907399999999996</v>
      </c>
      <c r="H1844" s="391">
        <v>99.942800000000005</v>
      </c>
      <c r="I1844" s="391">
        <v>99.942599999999999</v>
      </c>
      <c r="J1844" s="391">
        <v>99.758200000000002</v>
      </c>
      <c r="K1844" s="391">
        <v>99.718599999999995</v>
      </c>
      <c r="L1844" s="391">
        <v>99.504000000000005</v>
      </c>
      <c r="M1844" s="391">
        <v>98.9983</v>
      </c>
      <c r="N1844" s="391">
        <v>99.792699999999996</v>
      </c>
      <c r="O1844" s="386">
        <v>99.415300000000002</v>
      </c>
      <c r="P1844" s="386" t="s">
        <v>65</v>
      </c>
    </row>
    <row r="1845" spans="1:16" ht="15" x14ac:dyDescent="0.25">
      <c r="A1845" s="389" t="s">
        <v>2380</v>
      </c>
      <c r="B1845" s="390"/>
      <c r="C1845" s="386"/>
      <c r="D1845" s="390"/>
      <c r="E1845" s="390"/>
      <c r="F1845" s="386">
        <v>100</v>
      </c>
      <c r="G1845" s="391">
        <v>100</v>
      </c>
      <c r="H1845" s="391">
        <v>100</v>
      </c>
      <c r="I1845" s="391">
        <v>100</v>
      </c>
      <c r="J1845" s="391">
        <v>100</v>
      </c>
      <c r="K1845" s="391">
        <v>100</v>
      </c>
      <c r="L1845" s="391">
        <v>100</v>
      </c>
      <c r="M1845" s="391">
        <v>100</v>
      </c>
      <c r="N1845" s="391">
        <v>100</v>
      </c>
      <c r="O1845" s="386">
        <v>99.883499999999998</v>
      </c>
      <c r="P1845" s="386" t="s">
        <v>65</v>
      </c>
    </row>
    <row r="1846" spans="1:16" ht="15" x14ac:dyDescent="0.25">
      <c r="A1846" s="389" t="s">
        <v>2381</v>
      </c>
      <c r="B1846" s="390"/>
      <c r="C1846" s="386"/>
      <c r="D1846" s="390"/>
      <c r="E1846" s="390"/>
      <c r="F1846" s="386"/>
      <c r="G1846" s="391"/>
      <c r="H1846" s="391"/>
      <c r="I1846" s="391">
        <v>100</v>
      </c>
      <c r="J1846" s="391">
        <v>100</v>
      </c>
      <c r="K1846" s="391">
        <v>100</v>
      </c>
      <c r="L1846" s="391">
        <v>100</v>
      </c>
      <c r="M1846" s="391">
        <v>100</v>
      </c>
      <c r="N1846" s="391">
        <v>100</v>
      </c>
      <c r="O1846" s="386">
        <v>100</v>
      </c>
      <c r="P1846" s="386" t="s">
        <v>65</v>
      </c>
    </row>
    <row r="1847" spans="1:16" ht="15" x14ac:dyDescent="0.25">
      <c r="A1847" s="389" t="s">
        <v>2382</v>
      </c>
      <c r="B1847" s="390"/>
      <c r="C1847" s="386"/>
      <c r="D1847" s="390"/>
      <c r="E1847" s="390"/>
      <c r="F1847" s="386">
        <v>100</v>
      </c>
      <c r="G1847" s="391">
        <v>100</v>
      </c>
      <c r="H1847" s="391">
        <v>100</v>
      </c>
      <c r="I1847" s="391">
        <v>100</v>
      </c>
      <c r="J1847" s="391">
        <v>100</v>
      </c>
      <c r="K1847" s="391">
        <v>100</v>
      </c>
      <c r="L1847" s="391">
        <v>100</v>
      </c>
      <c r="M1847" s="391">
        <v>100</v>
      </c>
      <c r="N1847" s="391">
        <v>100</v>
      </c>
      <c r="O1847" s="386">
        <v>99.877899999999997</v>
      </c>
      <c r="P1847" s="386" t="s">
        <v>65</v>
      </c>
    </row>
    <row r="1848" spans="1:16" ht="15" x14ac:dyDescent="0.25">
      <c r="A1848" s="389" t="s">
        <v>2383</v>
      </c>
      <c r="B1848" s="390"/>
      <c r="C1848" s="386"/>
      <c r="D1848" s="390"/>
      <c r="E1848" s="390"/>
      <c r="F1848" s="386">
        <v>98.792599999999993</v>
      </c>
      <c r="G1848" s="391">
        <v>97.650800000000004</v>
      </c>
      <c r="H1848" s="391">
        <v>98.216800000000006</v>
      </c>
      <c r="I1848" s="391">
        <v>98.7423</v>
      </c>
      <c r="J1848" s="391">
        <v>98.218699999999998</v>
      </c>
      <c r="K1848" s="391">
        <v>99.278800000000004</v>
      </c>
      <c r="L1848" s="391">
        <v>98.864000000000004</v>
      </c>
      <c r="M1848" s="391">
        <v>98.541799999999995</v>
      </c>
      <c r="N1848" s="391">
        <v>97.2881</v>
      </c>
      <c r="O1848" s="386">
        <v>98.181299999999993</v>
      </c>
      <c r="P1848" s="386" t="s">
        <v>65</v>
      </c>
    </row>
    <row r="1849" spans="1:16" ht="15" x14ac:dyDescent="0.25">
      <c r="A1849" s="389" t="s">
        <v>2384</v>
      </c>
      <c r="B1849" s="390"/>
      <c r="C1849" s="386"/>
      <c r="D1849" s="390"/>
      <c r="E1849" s="390"/>
      <c r="F1849" s="386">
        <v>98.828500000000005</v>
      </c>
      <c r="G1849" s="391">
        <v>97.617000000000004</v>
      </c>
      <c r="H1849" s="391">
        <v>98.212699999999998</v>
      </c>
      <c r="I1849" s="391">
        <v>98.790999999999997</v>
      </c>
      <c r="J1849" s="391">
        <v>98.299300000000002</v>
      </c>
      <c r="K1849" s="391">
        <v>99.330399999999997</v>
      </c>
      <c r="L1849" s="391">
        <v>98.910700000000006</v>
      </c>
      <c r="M1849" s="391">
        <v>98.584900000000005</v>
      </c>
      <c r="N1849" s="391">
        <v>97.278899999999993</v>
      </c>
      <c r="O1849" s="386">
        <v>98.171999999999997</v>
      </c>
      <c r="P1849" s="386" t="s">
        <v>65</v>
      </c>
    </row>
    <row r="1850" spans="1:16" ht="15" x14ac:dyDescent="0.25">
      <c r="A1850" s="389" t="s">
        <v>2385</v>
      </c>
      <c r="B1850" s="390"/>
      <c r="C1850" s="386"/>
      <c r="D1850" s="390"/>
      <c r="E1850" s="390"/>
      <c r="F1850" s="386">
        <v>98.061199999999999</v>
      </c>
      <c r="G1850" s="391">
        <v>98.337800000000001</v>
      </c>
      <c r="H1850" s="391">
        <v>98.3035</v>
      </c>
      <c r="I1850" s="391">
        <v>97.744699999999995</v>
      </c>
      <c r="J1850" s="391">
        <v>96.557299999999998</v>
      </c>
      <c r="K1850" s="391">
        <v>98.204700000000003</v>
      </c>
      <c r="L1850" s="391">
        <v>97.8977</v>
      </c>
      <c r="M1850" s="391">
        <v>97.655500000000004</v>
      </c>
      <c r="N1850" s="391">
        <v>97.482399999999998</v>
      </c>
      <c r="O1850" s="386">
        <v>98.370599999999996</v>
      </c>
      <c r="P1850" s="386" t="s">
        <v>65</v>
      </c>
    </row>
    <row r="1851" spans="1:16" ht="15" x14ac:dyDescent="0.25">
      <c r="A1851" s="389" t="s">
        <v>2386</v>
      </c>
      <c r="B1851" s="390"/>
      <c r="C1851" s="386"/>
      <c r="D1851" s="390"/>
      <c r="E1851" s="390"/>
      <c r="F1851" s="386">
        <v>77.183700000000002</v>
      </c>
      <c r="G1851" s="391">
        <v>62.960799999999999</v>
      </c>
      <c r="H1851" s="391">
        <v>71.070800000000006</v>
      </c>
      <c r="I1851" s="391">
        <v>54.694699999999997</v>
      </c>
      <c r="J1851" s="391">
        <v>50.183799999999998</v>
      </c>
      <c r="K1851" s="391">
        <v>72.855900000000005</v>
      </c>
      <c r="L1851" s="391">
        <v>67.790899999999993</v>
      </c>
      <c r="M1851" s="391">
        <v>82.560400000000001</v>
      </c>
      <c r="N1851" s="391">
        <v>70.790199999999999</v>
      </c>
      <c r="O1851" s="386">
        <v>85.994600000000005</v>
      </c>
      <c r="P1851" s="386" t="s">
        <v>65</v>
      </c>
    </row>
    <row r="1852" spans="1:16" ht="15" x14ac:dyDescent="0.25">
      <c r="A1852" s="389" t="s">
        <v>2387</v>
      </c>
      <c r="B1852" s="390"/>
      <c r="C1852" s="386"/>
      <c r="D1852" s="390"/>
      <c r="E1852" s="390"/>
      <c r="F1852" s="386">
        <v>38.4679</v>
      </c>
      <c r="G1852" s="391">
        <v>65.807299999999998</v>
      </c>
      <c r="H1852" s="391">
        <v>54.599699999999999</v>
      </c>
      <c r="I1852" s="391">
        <v>25.570599999999999</v>
      </c>
      <c r="J1852" s="391">
        <v>13.5505</v>
      </c>
      <c r="K1852" s="391">
        <v>69.274600000000007</v>
      </c>
      <c r="L1852" s="391">
        <v>73.786000000000001</v>
      </c>
      <c r="M1852" s="391">
        <v>88.881500000000003</v>
      </c>
      <c r="N1852" s="391">
        <v>78.697100000000006</v>
      </c>
      <c r="O1852" s="386">
        <v>91.798500000000004</v>
      </c>
      <c r="P1852" s="386" t="s">
        <v>65</v>
      </c>
    </row>
    <row r="1853" spans="1:16" ht="15" x14ac:dyDescent="0.25">
      <c r="A1853" s="389" t="s">
        <v>2388</v>
      </c>
      <c r="B1853" s="390"/>
      <c r="C1853" s="386"/>
      <c r="D1853" s="390"/>
      <c r="E1853" s="390"/>
      <c r="F1853" s="386">
        <v>91.452600000000004</v>
      </c>
      <c r="G1853" s="391">
        <v>61.877299999999998</v>
      </c>
      <c r="H1853" s="391">
        <v>76.973399999999998</v>
      </c>
      <c r="I1853" s="391">
        <v>65.696100000000001</v>
      </c>
      <c r="J1853" s="391">
        <v>65.036799999999999</v>
      </c>
      <c r="K1853" s="391">
        <v>74.859399999999994</v>
      </c>
      <c r="L1853" s="391">
        <v>64.840599999999995</v>
      </c>
      <c r="M1853" s="391">
        <v>77.474199999999996</v>
      </c>
      <c r="N1853" s="391">
        <v>64.461699999999993</v>
      </c>
      <c r="O1853" s="386">
        <v>80.977999999999994</v>
      </c>
      <c r="P1853" s="386" t="s">
        <v>65</v>
      </c>
    </row>
    <row r="1854" spans="1:16" ht="15" x14ac:dyDescent="0.25">
      <c r="A1854" s="389" t="s">
        <v>2389</v>
      </c>
      <c r="B1854" s="390"/>
      <c r="C1854" s="386"/>
      <c r="D1854" s="390"/>
      <c r="E1854" s="390"/>
      <c r="F1854" s="386">
        <v>80.293400000000005</v>
      </c>
      <c r="G1854" s="391">
        <v>92.967699999999994</v>
      </c>
      <c r="H1854" s="391">
        <v>94.742500000000007</v>
      </c>
      <c r="I1854" s="391">
        <v>94.513999999999996</v>
      </c>
      <c r="J1854" s="391">
        <v>90.016900000000007</v>
      </c>
      <c r="K1854" s="391">
        <v>95.753</v>
      </c>
      <c r="L1854" s="391">
        <v>94.136499999999998</v>
      </c>
      <c r="M1854" s="391">
        <v>94.142899999999997</v>
      </c>
      <c r="N1854" s="391">
        <v>88.511499999999998</v>
      </c>
      <c r="O1854" s="386">
        <v>94.617900000000006</v>
      </c>
      <c r="P1854" s="386" t="s">
        <v>65</v>
      </c>
    </row>
    <row r="1855" spans="1:16" ht="15" x14ac:dyDescent="0.25">
      <c r="A1855" s="389" t="s">
        <v>2390</v>
      </c>
      <c r="B1855" s="390"/>
      <c r="C1855" s="386"/>
      <c r="D1855" s="390"/>
      <c r="E1855" s="390"/>
      <c r="F1855" s="386">
        <v>57.1828</v>
      </c>
      <c r="G1855" s="391">
        <v>80.221699999999998</v>
      </c>
      <c r="H1855" s="391">
        <v>73.958600000000004</v>
      </c>
      <c r="I1855" s="391">
        <v>80.707700000000003</v>
      </c>
      <c r="J1855" s="391">
        <v>77.050600000000003</v>
      </c>
      <c r="K1855" s="391">
        <v>90.140699999999995</v>
      </c>
      <c r="L1855" s="391">
        <v>90.853300000000004</v>
      </c>
      <c r="M1855" s="391">
        <v>89.457700000000003</v>
      </c>
      <c r="N1855" s="391">
        <v>85.641099999999994</v>
      </c>
      <c r="O1855" s="386">
        <v>95.158799999999999</v>
      </c>
      <c r="P1855" s="386" t="s">
        <v>65</v>
      </c>
    </row>
    <row r="1856" spans="1:16" ht="15" x14ac:dyDescent="0.25">
      <c r="A1856" s="389" t="s">
        <v>2391</v>
      </c>
      <c r="B1856" s="390"/>
      <c r="C1856" s="386"/>
      <c r="D1856" s="390"/>
      <c r="E1856" s="390"/>
      <c r="F1856" s="386">
        <v>57.187100000000001</v>
      </c>
      <c r="G1856" s="391">
        <v>80.327500000000001</v>
      </c>
      <c r="H1856" s="391">
        <v>73.971500000000006</v>
      </c>
      <c r="I1856" s="391">
        <v>80.744699999999995</v>
      </c>
      <c r="J1856" s="391">
        <v>77.094999999999999</v>
      </c>
      <c r="K1856" s="391">
        <v>90.213099999999997</v>
      </c>
      <c r="L1856" s="391">
        <v>90.917299999999997</v>
      </c>
      <c r="M1856" s="391">
        <v>89.465599999999995</v>
      </c>
      <c r="N1856" s="391">
        <v>85.729100000000003</v>
      </c>
      <c r="O1856" s="386">
        <v>95.225899999999996</v>
      </c>
      <c r="P1856" s="386" t="s">
        <v>65</v>
      </c>
    </row>
    <row r="1857" spans="1:16" ht="15" x14ac:dyDescent="0.25">
      <c r="A1857" s="389" t="s">
        <v>2392</v>
      </c>
      <c r="B1857" s="390"/>
      <c r="C1857" s="386"/>
      <c r="D1857" s="390"/>
      <c r="E1857" s="390"/>
      <c r="F1857" s="386">
        <v>55.555599999999998</v>
      </c>
      <c r="G1857" s="391">
        <v>28.571400000000001</v>
      </c>
      <c r="H1857" s="391">
        <v>66.666700000000006</v>
      </c>
      <c r="I1857" s="391">
        <v>64.285700000000006</v>
      </c>
      <c r="J1857" s="391">
        <v>57.142899999999997</v>
      </c>
      <c r="K1857" s="391">
        <v>53.846200000000003</v>
      </c>
      <c r="L1857" s="391">
        <v>57.142899999999997</v>
      </c>
      <c r="M1857" s="391">
        <v>85.714299999999994</v>
      </c>
      <c r="N1857" s="391">
        <v>42.857100000000003</v>
      </c>
      <c r="O1857" s="386">
        <v>64.285700000000006</v>
      </c>
      <c r="P1857" s="386" t="s">
        <v>65</v>
      </c>
    </row>
    <row r="1858" spans="1:16" ht="15" x14ac:dyDescent="0.25">
      <c r="A1858" s="389" t="s">
        <v>2393</v>
      </c>
      <c r="B1858" s="390"/>
      <c r="C1858" s="386"/>
      <c r="D1858" s="390"/>
      <c r="E1858" s="390"/>
      <c r="F1858" s="386"/>
      <c r="G1858" s="391">
        <v>100</v>
      </c>
      <c r="H1858" s="391">
        <v>99.9739</v>
      </c>
      <c r="I1858" s="391">
        <v>99.943399999999997</v>
      </c>
      <c r="J1858" s="391">
        <v>99.719800000000006</v>
      </c>
      <c r="K1858" s="391">
        <v>100</v>
      </c>
      <c r="L1858" s="391">
        <v>100</v>
      </c>
      <c r="M1858" s="391">
        <v>99.937299999999993</v>
      </c>
      <c r="N1858" s="391">
        <v>99.957499999999996</v>
      </c>
      <c r="O1858" s="386">
        <v>99.905299999999997</v>
      </c>
      <c r="P1858" s="386" t="s">
        <v>65</v>
      </c>
    </row>
    <row r="1859" spans="1:16" ht="15" x14ac:dyDescent="0.25">
      <c r="A1859" s="389" t="s">
        <v>2394</v>
      </c>
      <c r="B1859" s="390"/>
      <c r="C1859" s="386"/>
      <c r="D1859" s="390"/>
      <c r="E1859" s="390"/>
      <c r="F1859" s="386"/>
      <c r="G1859" s="391">
        <v>100</v>
      </c>
      <c r="H1859" s="391">
        <v>99.9739</v>
      </c>
      <c r="I1859" s="391">
        <v>99.943299999999994</v>
      </c>
      <c r="J1859" s="391">
        <v>99.7196</v>
      </c>
      <c r="K1859" s="391">
        <v>100</v>
      </c>
      <c r="L1859" s="391">
        <v>100</v>
      </c>
      <c r="M1859" s="391">
        <v>99.937200000000004</v>
      </c>
      <c r="N1859" s="391">
        <v>99.957499999999996</v>
      </c>
      <c r="O1859" s="386">
        <v>99.905299999999997</v>
      </c>
      <c r="P1859" s="386" t="s">
        <v>65</v>
      </c>
    </row>
    <row r="1860" spans="1:16" ht="15" x14ac:dyDescent="0.25">
      <c r="A1860" s="389" t="s">
        <v>2395</v>
      </c>
      <c r="B1860" s="390"/>
      <c r="C1860" s="386"/>
      <c r="D1860" s="390"/>
      <c r="E1860" s="390"/>
      <c r="F1860" s="386"/>
      <c r="G1860" s="391">
        <v>100</v>
      </c>
      <c r="H1860" s="391">
        <v>100</v>
      </c>
      <c r="I1860" s="391">
        <v>100</v>
      </c>
      <c r="J1860" s="391">
        <v>100</v>
      </c>
      <c r="K1860" s="391">
        <v>100</v>
      </c>
      <c r="L1860" s="391">
        <v>100</v>
      </c>
      <c r="M1860" s="391">
        <v>100</v>
      </c>
      <c r="N1860" s="391">
        <v>100</v>
      </c>
      <c r="O1860" s="386">
        <v>100</v>
      </c>
      <c r="P1860" s="386" t="s">
        <v>65</v>
      </c>
    </row>
    <row r="1861" spans="1:16" ht="15" x14ac:dyDescent="0.25">
      <c r="A1861" s="389" t="s">
        <v>2396</v>
      </c>
      <c r="B1861" s="390"/>
      <c r="C1861" s="386"/>
      <c r="D1861" s="390"/>
      <c r="E1861" s="390"/>
      <c r="F1861" s="386">
        <v>97.6404</v>
      </c>
      <c r="G1861" s="391">
        <v>99.0304</v>
      </c>
      <c r="H1861" s="391">
        <v>100</v>
      </c>
      <c r="I1861" s="391">
        <v>99.216800000000006</v>
      </c>
      <c r="J1861" s="391">
        <v>94.674599999999998</v>
      </c>
      <c r="K1861" s="391">
        <v>92.703599999999994</v>
      </c>
      <c r="L1861" s="391">
        <v>95.9328</v>
      </c>
      <c r="M1861" s="391">
        <v>96.036699999999996</v>
      </c>
      <c r="N1861" s="391">
        <v>90.519400000000005</v>
      </c>
      <c r="O1861" s="386">
        <v>84.723500000000001</v>
      </c>
      <c r="P1861" s="386" t="s">
        <v>65</v>
      </c>
    </row>
    <row r="1862" spans="1:16" ht="15" x14ac:dyDescent="0.25">
      <c r="A1862" s="389" t="s">
        <v>2397</v>
      </c>
      <c r="B1862" s="390"/>
      <c r="C1862" s="386"/>
      <c r="D1862" s="390"/>
      <c r="E1862" s="390"/>
      <c r="F1862" s="386">
        <v>97.527199999999993</v>
      </c>
      <c r="G1862" s="391">
        <v>99.006299999999996</v>
      </c>
      <c r="H1862" s="391">
        <v>100</v>
      </c>
      <c r="I1862" s="391">
        <v>99.198499999999996</v>
      </c>
      <c r="J1862" s="391">
        <v>94.553200000000004</v>
      </c>
      <c r="K1862" s="391">
        <v>92.516300000000001</v>
      </c>
      <c r="L1862" s="391">
        <v>95.833799999999997</v>
      </c>
      <c r="M1862" s="391">
        <v>95.943799999999996</v>
      </c>
      <c r="N1862" s="391">
        <v>90.311400000000006</v>
      </c>
      <c r="O1862" s="386">
        <v>84.403199999999998</v>
      </c>
      <c r="P1862" s="386" t="s">
        <v>65</v>
      </c>
    </row>
    <row r="1863" spans="1:16" ht="15" x14ac:dyDescent="0.25">
      <c r="A1863" s="389" t="s">
        <v>2398</v>
      </c>
      <c r="B1863" s="390"/>
      <c r="C1863" s="386"/>
      <c r="D1863" s="390"/>
      <c r="E1863" s="390"/>
      <c r="F1863" s="386">
        <v>100</v>
      </c>
      <c r="G1863" s="391">
        <v>100</v>
      </c>
      <c r="H1863" s="391">
        <v>100</v>
      </c>
      <c r="I1863" s="391">
        <v>100</v>
      </c>
      <c r="J1863" s="391">
        <v>100</v>
      </c>
      <c r="K1863" s="391">
        <v>100</v>
      </c>
      <c r="L1863" s="391">
        <v>100</v>
      </c>
      <c r="M1863" s="391">
        <v>100</v>
      </c>
      <c r="N1863" s="391">
        <v>100</v>
      </c>
      <c r="O1863" s="386">
        <v>100</v>
      </c>
      <c r="P1863" s="386" t="s">
        <v>65</v>
      </c>
    </row>
    <row r="1864" spans="1:16" ht="15" x14ac:dyDescent="0.25">
      <c r="A1864" s="389" t="s">
        <v>2399</v>
      </c>
      <c r="B1864" s="390"/>
      <c r="C1864" s="386"/>
      <c r="D1864" s="390"/>
      <c r="E1864" s="390"/>
      <c r="F1864" s="386">
        <v>77.637699999999995</v>
      </c>
      <c r="G1864" s="391">
        <v>93.377399999999994</v>
      </c>
      <c r="H1864" s="391">
        <v>95.135300000000001</v>
      </c>
      <c r="I1864" s="391">
        <v>95.89</v>
      </c>
      <c r="J1864" s="391">
        <v>89.800899999999999</v>
      </c>
      <c r="K1864" s="391">
        <v>95.662800000000004</v>
      </c>
      <c r="L1864" s="391">
        <v>94.738100000000003</v>
      </c>
      <c r="M1864" s="391">
        <v>94.103099999999998</v>
      </c>
      <c r="N1864" s="391">
        <v>89.337900000000005</v>
      </c>
      <c r="O1864" s="386">
        <v>95.025499999999994</v>
      </c>
      <c r="P1864" s="386" t="s">
        <v>65</v>
      </c>
    </row>
    <row r="1865" spans="1:16" ht="15" x14ac:dyDescent="0.25">
      <c r="A1865" s="389" t="s">
        <v>2400</v>
      </c>
      <c r="B1865" s="390"/>
      <c r="C1865" s="386"/>
      <c r="D1865" s="390"/>
      <c r="E1865" s="390"/>
      <c r="F1865" s="386">
        <v>89.752799999999993</v>
      </c>
      <c r="G1865" s="391">
        <v>82.818299999999994</v>
      </c>
      <c r="H1865" s="391">
        <v>86.151499999999999</v>
      </c>
      <c r="I1865" s="391">
        <v>61.564700000000002</v>
      </c>
      <c r="J1865" s="391">
        <v>95.154700000000005</v>
      </c>
      <c r="K1865" s="391">
        <v>97.943700000000007</v>
      </c>
      <c r="L1865" s="391">
        <v>79.375399999999999</v>
      </c>
      <c r="M1865" s="391">
        <v>95.141400000000004</v>
      </c>
      <c r="N1865" s="391">
        <v>68.020799999999994</v>
      </c>
      <c r="O1865" s="386">
        <v>83.218400000000003</v>
      </c>
      <c r="P1865" s="386" t="s">
        <v>65</v>
      </c>
    </row>
    <row r="1866" spans="1:16" ht="15" x14ac:dyDescent="0.25">
      <c r="A1866" s="389" t="s">
        <v>2401</v>
      </c>
      <c r="B1866" s="390"/>
      <c r="C1866" s="386"/>
      <c r="D1866" s="390"/>
      <c r="E1866" s="390"/>
      <c r="F1866" s="386">
        <v>95.344499999999996</v>
      </c>
      <c r="G1866" s="391">
        <v>98.512900000000002</v>
      </c>
      <c r="H1866" s="391">
        <v>99.109300000000005</v>
      </c>
      <c r="I1866" s="391">
        <v>98.741500000000002</v>
      </c>
      <c r="J1866" s="391">
        <v>98.269599999999997</v>
      </c>
      <c r="K1866" s="391">
        <v>99.805599999999998</v>
      </c>
      <c r="L1866" s="391">
        <v>98.797399999999996</v>
      </c>
      <c r="M1866" s="391">
        <v>99.103899999999996</v>
      </c>
      <c r="N1866" s="391">
        <v>96.903800000000004</v>
      </c>
      <c r="O1866" s="386">
        <v>97.2637</v>
      </c>
      <c r="P1866" s="386" t="s">
        <v>65</v>
      </c>
    </row>
    <row r="1867" spans="1:16" ht="15" x14ac:dyDescent="0.25">
      <c r="A1867" s="389" t="s">
        <v>2402</v>
      </c>
      <c r="B1867" s="390"/>
      <c r="C1867" s="386"/>
      <c r="D1867" s="390"/>
      <c r="E1867" s="390"/>
      <c r="F1867" s="386">
        <v>95.593299999999999</v>
      </c>
      <c r="G1867" s="391">
        <v>98.496099999999998</v>
      </c>
      <c r="H1867" s="391">
        <v>99.081900000000005</v>
      </c>
      <c r="I1867" s="391">
        <v>98.716700000000003</v>
      </c>
      <c r="J1867" s="391">
        <v>98.267200000000003</v>
      </c>
      <c r="K1867" s="391">
        <v>99.861400000000003</v>
      </c>
      <c r="L1867" s="391">
        <v>98.781300000000002</v>
      </c>
      <c r="M1867" s="391">
        <v>99.098200000000006</v>
      </c>
      <c r="N1867" s="391">
        <v>96.885199999999998</v>
      </c>
      <c r="O1867" s="386">
        <v>97.246399999999994</v>
      </c>
      <c r="P1867" s="386" t="s">
        <v>65</v>
      </c>
    </row>
    <row r="1868" spans="1:16" ht="15" x14ac:dyDescent="0.25">
      <c r="A1868" s="389" t="s">
        <v>2403</v>
      </c>
      <c r="B1868" s="390"/>
      <c r="C1868" s="386"/>
      <c r="D1868" s="390"/>
      <c r="E1868" s="390"/>
      <c r="F1868" s="386">
        <v>85.930300000000003</v>
      </c>
      <c r="G1868" s="391">
        <v>99.057900000000004</v>
      </c>
      <c r="H1868" s="391">
        <v>100</v>
      </c>
      <c r="I1868" s="391">
        <v>99.562799999999996</v>
      </c>
      <c r="J1868" s="391">
        <v>98.3523</v>
      </c>
      <c r="K1868" s="391">
        <v>97.895700000000005</v>
      </c>
      <c r="L1868" s="391">
        <v>99.356899999999996</v>
      </c>
      <c r="M1868" s="391">
        <v>99.331599999999995</v>
      </c>
      <c r="N1868" s="391">
        <v>97.648700000000005</v>
      </c>
      <c r="O1868" s="386">
        <v>98.008799999999994</v>
      </c>
      <c r="P1868" s="386" t="s">
        <v>65</v>
      </c>
    </row>
    <row r="1869" spans="1:16" ht="15" x14ac:dyDescent="0.25">
      <c r="A1869" s="389" t="s">
        <v>2404</v>
      </c>
      <c r="B1869" s="390"/>
      <c r="C1869" s="386"/>
      <c r="D1869" s="390"/>
      <c r="E1869" s="390"/>
      <c r="F1869" s="386">
        <v>99.088399999999993</v>
      </c>
      <c r="G1869" s="391">
        <v>99.890500000000003</v>
      </c>
      <c r="H1869" s="391">
        <v>99.944199999999995</v>
      </c>
      <c r="I1869" s="391">
        <v>99.9512</v>
      </c>
      <c r="J1869" s="391">
        <v>99.574799999999996</v>
      </c>
      <c r="K1869" s="391">
        <v>99.936700000000002</v>
      </c>
      <c r="L1869" s="391">
        <v>99.644900000000007</v>
      </c>
      <c r="M1869" s="391">
        <v>99.623500000000007</v>
      </c>
      <c r="N1869" s="391">
        <v>99.407200000000003</v>
      </c>
      <c r="O1869" s="386">
        <v>99.634</v>
      </c>
      <c r="P1869" s="386" t="s">
        <v>65</v>
      </c>
    </row>
    <row r="1870" spans="1:16" ht="15" x14ac:dyDescent="0.25">
      <c r="A1870" s="389" t="s">
        <v>2405</v>
      </c>
      <c r="B1870" s="390"/>
      <c r="C1870" s="386"/>
      <c r="D1870" s="390"/>
      <c r="E1870" s="390"/>
      <c r="F1870" s="386">
        <v>99.069699999999997</v>
      </c>
      <c r="G1870" s="391">
        <v>99.900700000000001</v>
      </c>
      <c r="H1870" s="391">
        <v>99.948599999999999</v>
      </c>
      <c r="I1870" s="391">
        <v>99.9529</v>
      </c>
      <c r="J1870" s="391">
        <v>99.557400000000001</v>
      </c>
      <c r="K1870" s="391">
        <v>99.933800000000005</v>
      </c>
      <c r="L1870" s="391">
        <v>99.635099999999994</v>
      </c>
      <c r="M1870" s="391">
        <v>99.608500000000006</v>
      </c>
      <c r="N1870" s="391">
        <v>99.387799999999999</v>
      </c>
      <c r="O1870" s="386">
        <v>99.638599999999997</v>
      </c>
      <c r="P1870" s="386" t="s">
        <v>65</v>
      </c>
    </row>
    <row r="1871" spans="1:16" ht="15" x14ac:dyDescent="0.25">
      <c r="A1871" s="389" t="s">
        <v>2406</v>
      </c>
      <c r="B1871" s="390"/>
      <c r="C1871" s="386"/>
      <c r="D1871" s="390"/>
      <c r="E1871" s="390"/>
      <c r="F1871" s="386">
        <v>99.584900000000005</v>
      </c>
      <c r="G1871" s="391">
        <v>99.667699999999996</v>
      </c>
      <c r="H1871" s="391">
        <v>99.849500000000006</v>
      </c>
      <c r="I1871" s="391">
        <v>99.912499999999994</v>
      </c>
      <c r="J1871" s="391">
        <v>99.956400000000002</v>
      </c>
      <c r="K1871" s="391">
        <v>100</v>
      </c>
      <c r="L1871" s="391">
        <v>99.855099999999993</v>
      </c>
      <c r="M1871" s="391">
        <v>99.965000000000003</v>
      </c>
      <c r="N1871" s="391">
        <v>99.843000000000004</v>
      </c>
      <c r="O1871" s="386">
        <v>99.512900000000002</v>
      </c>
      <c r="P1871" s="386" t="s">
        <v>65</v>
      </c>
    </row>
    <row r="1872" spans="1:16" ht="15" x14ac:dyDescent="0.25">
      <c r="A1872" s="389" t="s">
        <v>2407</v>
      </c>
      <c r="B1872" s="390"/>
      <c r="C1872" s="386"/>
      <c r="D1872" s="390"/>
      <c r="E1872" s="390"/>
      <c r="F1872" s="386">
        <v>99.990399999999994</v>
      </c>
      <c r="G1872" s="391">
        <v>100</v>
      </c>
      <c r="H1872" s="391">
        <v>100</v>
      </c>
      <c r="I1872" s="391">
        <v>100</v>
      </c>
      <c r="J1872" s="391">
        <v>100</v>
      </c>
      <c r="K1872" s="391">
        <v>100</v>
      </c>
      <c r="L1872" s="391">
        <v>100</v>
      </c>
      <c r="M1872" s="391">
        <v>100</v>
      </c>
      <c r="N1872" s="391">
        <v>100</v>
      </c>
      <c r="O1872" s="386">
        <v>99.891099999999994</v>
      </c>
      <c r="P1872" s="386" t="s">
        <v>65</v>
      </c>
    </row>
    <row r="1873" spans="1:17" ht="15" x14ac:dyDescent="0.25">
      <c r="A1873" s="389" t="s">
        <v>2408</v>
      </c>
      <c r="B1873" s="390"/>
      <c r="C1873" s="386"/>
      <c r="D1873" s="390"/>
      <c r="E1873" s="390"/>
      <c r="F1873" s="386">
        <v>99.989599999999996</v>
      </c>
      <c r="G1873" s="391">
        <v>100</v>
      </c>
      <c r="H1873" s="391">
        <v>100</v>
      </c>
      <c r="I1873" s="391">
        <v>100</v>
      </c>
      <c r="J1873" s="391">
        <v>100</v>
      </c>
      <c r="K1873" s="391">
        <v>100</v>
      </c>
      <c r="L1873" s="391">
        <v>100</v>
      </c>
      <c r="M1873" s="391">
        <v>100</v>
      </c>
      <c r="N1873" s="391">
        <v>100</v>
      </c>
      <c r="O1873" s="386">
        <v>100</v>
      </c>
      <c r="P1873" s="386" t="s">
        <v>65</v>
      </c>
    </row>
    <row r="1874" spans="1:17" ht="15" x14ac:dyDescent="0.25">
      <c r="A1874" s="389" t="s">
        <v>2409</v>
      </c>
      <c r="B1874" s="390"/>
      <c r="C1874" s="386"/>
      <c r="D1874" s="390"/>
      <c r="E1874" s="390"/>
      <c r="F1874" s="386">
        <v>100</v>
      </c>
      <c r="G1874" s="391">
        <v>100</v>
      </c>
      <c r="H1874" s="391">
        <v>100</v>
      </c>
      <c r="I1874" s="391">
        <v>100</v>
      </c>
      <c r="J1874" s="391">
        <v>100</v>
      </c>
      <c r="K1874" s="391">
        <v>100</v>
      </c>
      <c r="L1874" s="391">
        <v>100</v>
      </c>
      <c r="M1874" s="391">
        <v>100</v>
      </c>
      <c r="N1874" s="391">
        <v>100</v>
      </c>
      <c r="O1874" s="386">
        <v>93.635800000000003</v>
      </c>
      <c r="P1874" s="386" t="s">
        <v>65</v>
      </c>
    </row>
    <row r="1875" spans="1:17" ht="15" x14ac:dyDescent="0.25">
      <c r="A1875" s="389" t="s">
        <v>2410</v>
      </c>
      <c r="B1875" s="390"/>
      <c r="C1875" s="386"/>
      <c r="D1875" s="390"/>
      <c r="E1875" s="390"/>
      <c r="F1875" s="386">
        <v>97.780699999999996</v>
      </c>
      <c r="G1875" s="391">
        <v>98.283199999999994</v>
      </c>
      <c r="H1875" s="391">
        <v>98.458299999999994</v>
      </c>
      <c r="I1875" s="391">
        <v>98.555400000000006</v>
      </c>
      <c r="J1875" s="391">
        <v>97.550600000000003</v>
      </c>
      <c r="K1875" s="391">
        <v>99.015699999999995</v>
      </c>
      <c r="L1875" s="391">
        <v>98.677199999999999</v>
      </c>
      <c r="M1875" s="391">
        <v>98.855500000000006</v>
      </c>
      <c r="N1875" s="391">
        <v>97.862099999999998</v>
      </c>
      <c r="O1875" s="386">
        <v>98.823800000000006</v>
      </c>
      <c r="P1875" s="386" t="s">
        <v>65</v>
      </c>
    </row>
    <row r="1876" spans="1:17" ht="15" x14ac:dyDescent="0.25">
      <c r="A1876" s="389" t="s">
        <v>2411</v>
      </c>
      <c r="B1876" s="390"/>
      <c r="C1876" s="386"/>
      <c r="D1876" s="390"/>
      <c r="E1876" s="390"/>
      <c r="F1876" s="386">
        <v>97.799700000000001</v>
      </c>
      <c r="G1876" s="391">
        <v>98.381600000000006</v>
      </c>
      <c r="H1876" s="391">
        <v>98.521600000000007</v>
      </c>
      <c r="I1876" s="391">
        <v>98.777299999999997</v>
      </c>
      <c r="J1876" s="391">
        <v>97.533100000000005</v>
      </c>
      <c r="K1876" s="391">
        <v>99.038600000000002</v>
      </c>
      <c r="L1876" s="391">
        <v>98.796099999999996</v>
      </c>
      <c r="M1876" s="391">
        <v>98.873900000000006</v>
      </c>
      <c r="N1876" s="391">
        <v>97.988500000000002</v>
      </c>
      <c r="O1876" s="386">
        <v>98.921800000000005</v>
      </c>
      <c r="P1876" s="386" t="s">
        <v>65</v>
      </c>
    </row>
    <row r="1877" spans="1:17" ht="15" x14ac:dyDescent="0.25">
      <c r="A1877" s="389" t="s">
        <v>2412</v>
      </c>
      <c r="B1877" s="390"/>
      <c r="C1877" s="386"/>
      <c r="D1877" s="390"/>
      <c r="E1877" s="390"/>
      <c r="F1877" s="386">
        <v>97.374799999999993</v>
      </c>
      <c r="G1877" s="391">
        <v>96.080100000000002</v>
      </c>
      <c r="H1877" s="391">
        <v>97.116100000000003</v>
      </c>
      <c r="I1877" s="391">
        <v>93.715199999999996</v>
      </c>
      <c r="J1877" s="391">
        <v>97.930599999999998</v>
      </c>
      <c r="K1877" s="391">
        <v>98.513000000000005</v>
      </c>
      <c r="L1877" s="391">
        <v>95.749899999999997</v>
      </c>
      <c r="M1877" s="391">
        <v>98.314599999999999</v>
      </c>
      <c r="N1877" s="391">
        <v>94.125299999999996</v>
      </c>
      <c r="O1877" s="386">
        <v>95.537700000000001</v>
      </c>
      <c r="P1877" s="386" t="s">
        <v>65</v>
      </c>
    </row>
    <row r="1878" spans="1:17" ht="15" x14ac:dyDescent="0.25">
      <c r="A1878" s="389" t="s">
        <v>2413</v>
      </c>
      <c r="B1878" s="390"/>
      <c r="C1878" s="386"/>
      <c r="D1878" s="390"/>
      <c r="E1878" s="390"/>
      <c r="F1878" s="386">
        <v>70.89</v>
      </c>
      <c r="G1878" s="391">
        <v>77.217399999999998</v>
      </c>
      <c r="H1878" s="391">
        <v>88.772499999999994</v>
      </c>
      <c r="I1878" s="391">
        <v>77.627600000000001</v>
      </c>
      <c r="J1878" s="391">
        <v>78.931200000000004</v>
      </c>
      <c r="K1878" s="391">
        <v>84.952399999999997</v>
      </c>
      <c r="L1878" s="391">
        <v>71.635800000000003</v>
      </c>
      <c r="M1878" s="391">
        <v>81.350200000000001</v>
      </c>
      <c r="N1878" s="391">
        <v>71.935599999999994</v>
      </c>
      <c r="O1878" s="386">
        <v>76.078199999999995</v>
      </c>
      <c r="P1878" s="386" t="s">
        <v>65</v>
      </c>
    </row>
    <row r="1879" spans="1:17" ht="15" x14ac:dyDescent="0.25">
      <c r="A1879" s="389" t="s">
        <v>2414</v>
      </c>
      <c r="B1879" s="390"/>
      <c r="C1879" s="386"/>
      <c r="D1879" s="390"/>
      <c r="E1879" s="390"/>
      <c r="F1879" s="386">
        <v>69.209000000000003</v>
      </c>
      <c r="G1879" s="391">
        <v>73.814300000000003</v>
      </c>
      <c r="H1879" s="391">
        <v>87.144800000000004</v>
      </c>
      <c r="I1879" s="391">
        <v>75.624200000000002</v>
      </c>
      <c r="J1879" s="391">
        <v>80.013900000000007</v>
      </c>
      <c r="K1879" s="391">
        <v>85.5946</v>
      </c>
      <c r="L1879" s="391">
        <v>67.537800000000004</v>
      </c>
      <c r="M1879" s="391">
        <v>82.575900000000004</v>
      </c>
      <c r="N1879" s="391">
        <v>71.306600000000003</v>
      </c>
      <c r="O1879" s="386">
        <v>74.490300000000005</v>
      </c>
      <c r="P1879" s="386" t="s">
        <v>65</v>
      </c>
    </row>
    <row r="1880" spans="1:17" ht="15" x14ac:dyDescent="0.25">
      <c r="A1880" s="389" t="s">
        <v>2415</v>
      </c>
      <c r="B1880" s="390"/>
      <c r="C1880" s="386"/>
      <c r="D1880" s="390"/>
      <c r="E1880" s="390"/>
      <c r="F1880" s="386">
        <v>80.418499999999995</v>
      </c>
      <c r="G1880" s="391">
        <v>92.781400000000005</v>
      </c>
      <c r="H1880" s="391">
        <v>95.543199999999999</v>
      </c>
      <c r="I1880" s="391">
        <v>85.117599999999996</v>
      </c>
      <c r="J1880" s="391">
        <v>74.981200000000001</v>
      </c>
      <c r="K1880" s="391">
        <v>82.827399999999997</v>
      </c>
      <c r="L1880" s="391">
        <v>84.781700000000001</v>
      </c>
      <c r="M1880" s="391">
        <v>75.420199999999994</v>
      </c>
      <c r="N1880" s="391">
        <v>75.014499999999998</v>
      </c>
      <c r="O1880" s="386">
        <v>83.833399999999997</v>
      </c>
      <c r="P1880" s="386" t="s">
        <v>65</v>
      </c>
    </row>
    <row r="1881" spans="1:17" ht="15" x14ac:dyDescent="0.25">
      <c r="A1881" s="389" t="s">
        <v>2416</v>
      </c>
      <c r="B1881" s="390"/>
      <c r="C1881" s="386"/>
      <c r="D1881" s="390"/>
      <c r="E1881" s="390"/>
      <c r="F1881" s="386">
        <v>90.043199999999999</v>
      </c>
      <c r="G1881" s="391">
        <v>89.435199999999995</v>
      </c>
      <c r="H1881" s="391">
        <v>94.662499999999994</v>
      </c>
      <c r="I1881" s="391">
        <v>91.523700000000005</v>
      </c>
      <c r="J1881" s="391">
        <v>87.972399999999993</v>
      </c>
      <c r="K1881" s="391">
        <v>95.632499999999993</v>
      </c>
      <c r="L1881" s="391">
        <v>91.280699999999996</v>
      </c>
      <c r="M1881" s="391">
        <v>87.057400000000001</v>
      </c>
      <c r="N1881" s="391">
        <v>86.119100000000003</v>
      </c>
      <c r="O1881" s="386">
        <v>81.210700000000003</v>
      </c>
      <c r="P1881" s="386" t="s">
        <v>65</v>
      </c>
    </row>
    <row r="1882" spans="1:17" ht="15" x14ac:dyDescent="0.25">
      <c r="A1882" s="389" t="s">
        <v>2417</v>
      </c>
      <c r="B1882" s="390"/>
      <c r="C1882" s="386"/>
      <c r="D1882" s="390"/>
      <c r="E1882" s="390"/>
      <c r="F1882" s="386">
        <v>73.574600000000004</v>
      </c>
      <c r="G1882" s="391">
        <v>69.239199999999997</v>
      </c>
      <c r="H1882" s="391">
        <v>76.151799999999994</v>
      </c>
      <c r="I1882" s="391">
        <v>74.052899999999994</v>
      </c>
      <c r="J1882" s="391">
        <v>59.283000000000001</v>
      </c>
      <c r="K1882" s="391">
        <v>84.412000000000006</v>
      </c>
      <c r="L1882" s="391">
        <v>83.842600000000004</v>
      </c>
      <c r="M1882" s="391">
        <v>70.338499999999996</v>
      </c>
      <c r="N1882" s="391">
        <v>71.576499999999996</v>
      </c>
      <c r="O1882" s="386">
        <v>83.310900000000004</v>
      </c>
      <c r="P1882" s="386" t="s">
        <v>65</v>
      </c>
    </row>
    <row r="1883" spans="1:17" ht="15" x14ac:dyDescent="0.25">
      <c r="A1883" s="389" t="s">
        <v>2418</v>
      </c>
      <c r="B1883" s="390"/>
      <c r="C1883" s="386"/>
      <c r="D1883" s="390"/>
      <c r="E1883" s="390"/>
      <c r="F1883" s="386">
        <v>73.563000000000002</v>
      </c>
      <c r="G1883" s="391">
        <v>69.234300000000005</v>
      </c>
      <c r="H1883" s="391">
        <v>76.137500000000003</v>
      </c>
      <c r="I1883" s="391">
        <v>74.052899999999994</v>
      </c>
      <c r="J1883" s="391">
        <v>59.283000000000001</v>
      </c>
      <c r="K1883" s="391">
        <v>84.412000000000006</v>
      </c>
      <c r="L1883" s="391">
        <v>83.842600000000004</v>
      </c>
      <c r="M1883" s="391">
        <v>70.338499999999996</v>
      </c>
      <c r="N1883" s="391">
        <v>71.576499999999996</v>
      </c>
      <c r="O1883" s="386">
        <v>83.310900000000004</v>
      </c>
      <c r="P1883" s="386" t="s">
        <v>65</v>
      </c>
    </row>
    <row r="1884" spans="1:17" ht="15" x14ac:dyDescent="0.25">
      <c r="A1884" s="389" t="s">
        <v>2419</v>
      </c>
      <c r="B1884" s="390"/>
      <c r="C1884" s="386"/>
      <c r="D1884" s="390"/>
      <c r="E1884" s="390"/>
      <c r="F1884" s="386">
        <v>100</v>
      </c>
      <c r="G1884" s="391">
        <v>77.5</v>
      </c>
      <c r="H1884" s="391">
        <v>100</v>
      </c>
      <c r="I1884" s="391"/>
      <c r="J1884" s="391"/>
      <c r="K1884" s="391"/>
      <c r="L1884" s="391"/>
      <c r="M1884" s="391"/>
      <c r="N1884" s="391" t="s">
        <v>8416</v>
      </c>
      <c r="O1884" s="386" t="s">
        <v>8416</v>
      </c>
      <c r="P1884" s="386" t="s">
        <v>65</v>
      </c>
    </row>
    <row r="1885" spans="1:17" ht="15" x14ac:dyDescent="0.25">
      <c r="A1885" s="389" t="s">
        <v>2420</v>
      </c>
      <c r="B1885" s="390"/>
      <c r="C1885" s="386"/>
      <c r="D1885" s="390"/>
      <c r="E1885" s="390"/>
      <c r="F1885" s="386">
        <v>100</v>
      </c>
      <c r="G1885" s="391">
        <v>99.702100000000002</v>
      </c>
      <c r="H1885" s="391">
        <v>99.754599999999996</v>
      </c>
      <c r="I1885" s="391">
        <v>98.459500000000006</v>
      </c>
      <c r="J1885" s="391">
        <v>99.241399999999999</v>
      </c>
      <c r="K1885" s="391">
        <v>99.757499999999993</v>
      </c>
      <c r="L1885" s="391">
        <v>98.608400000000003</v>
      </c>
      <c r="M1885" s="391">
        <v>98.9</v>
      </c>
      <c r="N1885" s="391">
        <v>97.447599999999994</v>
      </c>
      <c r="O1885" s="386">
        <v>97.584299999999999</v>
      </c>
      <c r="P1885" s="386" t="s">
        <v>65</v>
      </c>
      <c r="Q1885" s="5"/>
    </row>
    <row r="1886" spans="1:17" ht="15" x14ac:dyDescent="0.25">
      <c r="A1886" s="389" t="s">
        <v>2421</v>
      </c>
      <c r="B1886" s="390"/>
      <c r="C1886" s="386"/>
      <c r="D1886" s="390"/>
      <c r="E1886" s="390"/>
      <c r="F1886" s="386">
        <v>100</v>
      </c>
      <c r="G1886" s="391">
        <v>99.702100000000002</v>
      </c>
      <c r="H1886" s="391">
        <v>99.754499999999993</v>
      </c>
      <c r="I1886" s="391">
        <v>98.459400000000002</v>
      </c>
      <c r="J1886" s="391">
        <v>99.241299999999995</v>
      </c>
      <c r="K1886" s="391">
        <v>99.757499999999993</v>
      </c>
      <c r="L1886" s="391">
        <v>98.608199999999997</v>
      </c>
      <c r="M1886" s="391">
        <v>98.899900000000002</v>
      </c>
      <c r="N1886" s="391">
        <v>97.447299999999998</v>
      </c>
      <c r="O1886" s="386">
        <v>97.584100000000007</v>
      </c>
      <c r="P1886" s="386" t="s">
        <v>65</v>
      </c>
      <c r="Q1886" s="5"/>
    </row>
    <row r="1887" spans="1:17" ht="15" x14ac:dyDescent="0.25">
      <c r="A1887" s="389" t="s">
        <v>2422</v>
      </c>
      <c r="B1887" s="390"/>
      <c r="C1887" s="386"/>
      <c r="D1887" s="390"/>
      <c r="E1887" s="390"/>
      <c r="F1887" s="386"/>
      <c r="G1887" s="391">
        <v>100</v>
      </c>
      <c r="H1887" s="391">
        <v>100</v>
      </c>
      <c r="I1887" s="391">
        <v>100</v>
      </c>
      <c r="J1887" s="391">
        <v>100</v>
      </c>
      <c r="K1887" s="391">
        <v>100</v>
      </c>
      <c r="L1887" s="391">
        <v>100</v>
      </c>
      <c r="M1887" s="391">
        <v>100</v>
      </c>
      <c r="N1887" s="391">
        <v>100</v>
      </c>
      <c r="O1887" s="386">
        <v>100</v>
      </c>
      <c r="P1887" s="386" t="s">
        <v>65</v>
      </c>
      <c r="Q1887" s="5"/>
    </row>
    <row r="1888" spans="1:17" ht="15" x14ac:dyDescent="0.25">
      <c r="A1888" s="389" t="s">
        <v>2423</v>
      </c>
      <c r="B1888" s="390"/>
      <c r="C1888" s="386"/>
      <c r="D1888" s="390"/>
      <c r="E1888" s="390"/>
      <c r="F1888" s="386">
        <v>100</v>
      </c>
      <c r="G1888" s="391">
        <v>96.454400000000007</v>
      </c>
      <c r="H1888" s="391">
        <v>99.133600000000001</v>
      </c>
      <c r="I1888" s="391">
        <v>98.692499999999995</v>
      </c>
      <c r="J1888" s="391">
        <v>99.536900000000003</v>
      </c>
      <c r="K1888" s="391">
        <v>100</v>
      </c>
      <c r="L1888" s="391">
        <v>94.1494</v>
      </c>
      <c r="M1888" s="391">
        <v>98.922899999999998</v>
      </c>
      <c r="N1888" s="391">
        <v>97.305499999999995</v>
      </c>
      <c r="O1888" s="386">
        <v>97.394499999999994</v>
      </c>
      <c r="P1888" s="386" t="s">
        <v>65</v>
      </c>
      <c r="Q1888" s="5"/>
    </row>
    <row r="1889" spans="1:17" ht="15" x14ac:dyDescent="0.25">
      <c r="A1889" s="389" t="s">
        <v>2424</v>
      </c>
      <c r="B1889" s="390"/>
      <c r="C1889" s="386"/>
      <c r="D1889" s="390"/>
      <c r="E1889" s="390"/>
      <c r="F1889" s="386">
        <v>100</v>
      </c>
      <c r="G1889" s="391">
        <v>96.454400000000007</v>
      </c>
      <c r="H1889" s="391">
        <v>99.133600000000001</v>
      </c>
      <c r="I1889" s="391">
        <v>98.692499999999995</v>
      </c>
      <c r="J1889" s="391">
        <v>99.536900000000003</v>
      </c>
      <c r="K1889" s="391">
        <v>100</v>
      </c>
      <c r="L1889" s="391">
        <v>94.1494</v>
      </c>
      <c r="M1889" s="391">
        <v>98.922300000000007</v>
      </c>
      <c r="N1889" s="391">
        <v>97.303399999999996</v>
      </c>
      <c r="O1889" s="386">
        <v>97.392899999999997</v>
      </c>
      <c r="P1889" s="386" t="s">
        <v>65</v>
      </c>
      <c r="Q1889" s="5"/>
    </row>
    <row r="1890" spans="1:17" ht="15" x14ac:dyDescent="0.25">
      <c r="A1890" s="389" t="s">
        <v>2425</v>
      </c>
      <c r="B1890" s="390"/>
      <c r="C1890" s="386"/>
      <c r="D1890" s="390"/>
      <c r="E1890" s="390"/>
      <c r="F1890" s="386"/>
      <c r="G1890" s="391"/>
      <c r="H1890" s="391"/>
      <c r="I1890" s="391"/>
      <c r="J1890" s="391"/>
      <c r="K1890" s="391"/>
      <c r="L1890" s="391"/>
      <c r="M1890" s="391">
        <v>100</v>
      </c>
      <c r="N1890" s="391">
        <v>100</v>
      </c>
      <c r="O1890" s="386">
        <v>100</v>
      </c>
      <c r="P1890" s="386" t="s">
        <v>65</v>
      </c>
      <c r="Q1890" s="5"/>
    </row>
    <row r="1891" spans="1:17" ht="15" x14ac:dyDescent="0.25">
      <c r="A1891" s="389" t="s">
        <v>2426</v>
      </c>
      <c r="B1891" s="390"/>
      <c r="C1891" s="386"/>
      <c r="D1891" s="390"/>
      <c r="E1891" s="390"/>
      <c r="F1891" s="386">
        <v>90.420699999999997</v>
      </c>
      <c r="G1891" s="391">
        <v>89.461500000000001</v>
      </c>
      <c r="H1891" s="391">
        <v>94.682599999999994</v>
      </c>
      <c r="I1891" s="391">
        <v>91.557299999999998</v>
      </c>
      <c r="J1891" s="391">
        <v>88.063800000000001</v>
      </c>
      <c r="K1891" s="391">
        <v>95.738699999999994</v>
      </c>
      <c r="L1891" s="391">
        <v>91.295000000000002</v>
      </c>
      <c r="M1891" s="391">
        <v>87.043000000000006</v>
      </c>
      <c r="N1891" s="391">
        <v>86.123500000000007</v>
      </c>
      <c r="O1891" s="386">
        <v>81.157399999999996</v>
      </c>
      <c r="P1891" s="386" t="s">
        <v>65</v>
      </c>
      <c r="Q1891" s="5"/>
    </row>
    <row r="1892" spans="1:17" ht="15" x14ac:dyDescent="0.25">
      <c r="A1892" s="389" t="s">
        <v>2427</v>
      </c>
      <c r="B1892" s="390"/>
      <c r="C1892" s="386"/>
      <c r="D1892" s="390"/>
      <c r="E1892" s="390"/>
      <c r="F1892" s="386">
        <v>74.552599999999998</v>
      </c>
      <c r="G1892" s="391">
        <v>83.699399999999997</v>
      </c>
      <c r="H1892" s="391">
        <v>90.213800000000006</v>
      </c>
      <c r="I1892" s="391">
        <v>84.149500000000003</v>
      </c>
      <c r="J1892" s="391">
        <v>66.452100000000002</v>
      </c>
      <c r="K1892" s="391">
        <v>67.637</v>
      </c>
      <c r="L1892" s="391">
        <v>87.666700000000006</v>
      </c>
      <c r="M1892" s="391">
        <v>90.277500000000003</v>
      </c>
      <c r="N1892" s="391">
        <v>85.174499999999995</v>
      </c>
      <c r="O1892" s="386">
        <v>92.733500000000006</v>
      </c>
      <c r="P1892" s="386" t="s">
        <v>65</v>
      </c>
      <c r="Q1892" s="5"/>
    </row>
    <row r="1893" spans="1:17" ht="15" x14ac:dyDescent="0.25">
      <c r="A1893" s="389" t="s">
        <v>2428</v>
      </c>
      <c r="B1893" s="390"/>
      <c r="C1893" s="386"/>
      <c r="D1893" s="390"/>
      <c r="E1893" s="390"/>
      <c r="F1893" s="386">
        <v>97.612700000000004</v>
      </c>
      <c r="G1893" s="391">
        <v>96.524199999999993</v>
      </c>
      <c r="H1893" s="391">
        <v>99.166200000000003</v>
      </c>
      <c r="I1893" s="391">
        <v>96.933400000000006</v>
      </c>
      <c r="J1893" s="391">
        <v>94.648499999999999</v>
      </c>
      <c r="K1893" s="391">
        <v>99.212500000000006</v>
      </c>
      <c r="L1893" s="391">
        <v>97.404600000000002</v>
      </c>
      <c r="M1893" s="391">
        <v>96.958699999999993</v>
      </c>
      <c r="N1893" s="391">
        <v>94.969700000000003</v>
      </c>
      <c r="O1893" s="386">
        <v>94.868099999999998</v>
      </c>
      <c r="P1893" s="386" t="s">
        <v>65</v>
      </c>
      <c r="Q1893" s="5"/>
    </row>
    <row r="1894" spans="1:17" ht="15" x14ac:dyDescent="0.25">
      <c r="A1894" s="389" t="s">
        <v>2429</v>
      </c>
      <c r="B1894" s="390"/>
      <c r="C1894" s="386"/>
      <c r="D1894" s="390"/>
      <c r="E1894" s="390"/>
      <c r="F1894" s="386">
        <v>97.586699999999993</v>
      </c>
      <c r="G1894" s="391">
        <v>96.476100000000002</v>
      </c>
      <c r="H1894" s="391">
        <v>99.160200000000003</v>
      </c>
      <c r="I1894" s="391">
        <v>96.899199999999993</v>
      </c>
      <c r="J1894" s="391">
        <v>94.597800000000007</v>
      </c>
      <c r="K1894" s="391">
        <v>99.211299999999994</v>
      </c>
      <c r="L1894" s="391">
        <v>97.370900000000006</v>
      </c>
      <c r="M1894" s="391">
        <v>96.962199999999996</v>
      </c>
      <c r="N1894" s="391">
        <v>94.924099999999996</v>
      </c>
      <c r="O1894" s="386">
        <v>94.794300000000007</v>
      </c>
      <c r="P1894" s="386" t="s">
        <v>65</v>
      </c>
      <c r="Q1894" s="5"/>
    </row>
    <row r="1895" spans="1:17" ht="15" x14ac:dyDescent="0.25">
      <c r="A1895" s="389" t="s">
        <v>2430</v>
      </c>
      <c r="B1895" s="390"/>
      <c r="C1895" s="386"/>
      <c r="D1895" s="390"/>
      <c r="E1895" s="390"/>
      <c r="F1895" s="386">
        <v>99.459000000000003</v>
      </c>
      <c r="G1895" s="391">
        <v>99.371099999999998</v>
      </c>
      <c r="H1895" s="391">
        <v>99.524699999999996</v>
      </c>
      <c r="I1895" s="391">
        <v>98.887299999999996</v>
      </c>
      <c r="J1895" s="391">
        <v>97.317899999999995</v>
      </c>
      <c r="K1895" s="391">
        <v>99.282899999999998</v>
      </c>
      <c r="L1895" s="391">
        <v>99.330600000000004</v>
      </c>
      <c r="M1895" s="391">
        <v>96.757099999999994</v>
      </c>
      <c r="N1895" s="391">
        <v>97.531000000000006</v>
      </c>
      <c r="O1895" s="386">
        <v>99.113600000000005</v>
      </c>
      <c r="P1895" s="386" t="s">
        <v>65</v>
      </c>
      <c r="Q1895" s="5"/>
    </row>
    <row r="1896" spans="1:17" ht="15" x14ac:dyDescent="0.25">
      <c r="A1896" s="389" t="s">
        <v>2431</v>
      </c>
      <c r="B1896" s="390"/>
      <c r="C1896" s="386"/>
      <c r="D1896" s="390"/>
      <c r="E1896" s="390"/>
      <c r="F1896" s="386">
        <v>98.997699999999995</v>
      </c>
      <c r="G1896" s="391">
        <v>96.614099999999993</v>
      </c>
      <c r="H1896" s="391">
        <v>99.496899999999997</v>
      </c>
      <c r="I1896" s="391">
        <v>99.156499999999994</v>
      </c>
      <c r="J1896" s="391">
        <v>99.152299999999997</v>
      </c>
      <c r="K1896" s="391">
        <v>99.724000000000004</v>
      </c>
      <c r="L1896" s="391">
        <v>99.186999999999998</v>
      </c>
      <c r="M1896" s="391">
        <v>99.245999999999995</v>
      </c>
      <c r="N1896" s="391">
        <v>98.739199999999997</v>
      </c>
      <c r="O1896" s="386">
        <v>98.445999999999998</v>
      </c>
      <c r="P1896" s="386" t="s">
        <v>65</v>
      </c>
      <c r="Q1896" s="5"/>
    </row>
    <row r="1897" spans="1:17" ht="15" x14ac:dyDescent="0.25">
      <c r="A1897" s="389" t="s">
        <v>2432</v>
      </c>
      <c r="B1897" s="390"/>
      <c r="C1897" s="386"/>
      <c r="D1897" s="390"/>
      <c r="E1897" s="390"/>
      <c r="F1897" s="386">
        <v>98.995800000000003</v>
      </c>
      <c r="G1897" s="391">
        <v>96.600499999999997</v>
      </c>
      <c r="H1897" s="391">
        <v>99.494600000000005</v>
      </c>
      <c r="I1897" s="391">
        <v>99.154499999999999</v>
      </c>
      <c r="J1897" s="391">
        <v>99.147800000000004</v>
      </c>
      <c r="K1897" s="391">
        <v>99.723399999999998</v>
      </c>
      <c r="L1897" s="391">
        <v>99.184299999999993</v>
      </c>
      <c r="M1897" s="391">
        <v>99.245699999999999</v>
      </c>
      <c r="N1897" s="391">
        <v>98.739699999999999</v>
      </c>
      <c r="O1897" s="386">
        <v>98.449700000000007</v>
      </c>
      <c r="P1897" s="386" t="s">
        <v>65</v>
      </c>
      <c r="Q1897" s="5"/>
    </row>
    <row r="1898" spans="1:17" ht="15" x14ac:dyDescent="0.25">
      <c r="A1898" s="389" t="s">
        <v>2433</v>
      </c>
      <c r="B1898" s="390"/>
      <c r="C1898" s="386"/>
      <c r="D1898" s="390"/>
      <c r="E1898" s="390"/>
      <c r="F1898" s="386">
        <v>99.383700000000005</v>
      </c>
      <c r="G1898" s="391">
        <v>99.049899999999994</v>
      </c>
      <c r="H1898" s="391">
        <v>99.9041</v>
      </c>
      <c r="I1898" s="391">
        <v>99.490600000000001</v>
      </c>
      <c r="J1898" s="391">
        <v>99.941299999999998</v>
      </c>
      <c r="K1898" s="391">
        <v>99.860600000000005</v>
      </c>
      <c r="L1898" s="391">
        <v>99.801000000000002</v>
      </c>
      <c r="M1898" s="391">
        <v>99.307100000000005</v>
      </c>
      <c r="N1898" s="391">
        <v>98.616</v>
      </c>
      <c r="O1898" s="386">
        <v>97.608400000000003</v>
      </c>
      <c r="P1898" s="386" t="s">
        <v>65</v>
      </c>
      <c r="Q1898" s="5"/>
    </row>
    <row r="1899" spans="1:17" ht="15" x14ac:dyDescent="0.25">
      <c r="A1899" s="389" t="s">
        <v>2434</v>
      </c>
      <c r="B1899" s="390"/>
      <c r="C1899" s="386"/>
      <c r="D1899" s="390"/>
      <c r="E1899" s="390"/>
      <c r="F1899" s="386">
        <v>100</v>
      </c>
      <c r="G1899" s="391">
        <v>100</v>
      </c>
      <c r="H1899" s="391">
        <v>100</v>
      </c>
      <c r="I1899" s="391">
        <v>99.015299999999996</v>
      </c>
      <c r="J1899" s="391">
        <v>97.494699999999995</v>
      </c>
      <c r="K1899" s="391">
        <v>99.782899999999998</v>
      </c>
      <c r="L1899" s="391">
        <v>100</v>
      </c>
      <c r="M1899" s="391">
        <v>100</v>
      </c>
      <c r="N1899" s="391">
        <v>100</v>
      </c>
      <c r="O1899" s="386">
        <v>99.912099999999995</v>
      </c>
      <c r="P1899" s="386" t="s">
        <v>65</v>
      </c>
      <c r="Q1899" s="5"/>
    </row>
    <row r="1900" spans="1:17" ht="15" x14ac:dyDescent="0.25">
      <c r="A1900" s="389" t="s">
        <v>2435</v>
      </c>
      <c r="B1900" s="390"/>
      <c r="C1900" s="386"/>
      <c r="D1900" s="390"/>
      <c r="E1900" s="390"/>
      <c r="F1900" s="386"/>
      <c r="G1900" s="391"/>
      <c r="H1900" s="391"/>
      <c r="I1900" s="391"/>
      <c r="J1900" s="391"/>
      <c r="K1900" s="391">
        <v>100</v>
      </c>
      <c r="L1900" s="391">
        <v>100</v>
      </c>
      <c r="M1900" s="391">
        <v>100</v>
      </c>
      <c r="N1900" s="391">
        <v>100</v>
      </c>
      <c r="O1900" s="386">
        <v>100</v>
      </c>
      <c r="P1900" s="386" t="s">
        <v>65</v>
      </c>
      <c r="Q1900" s="5"/>
    </row>
    <row r="1901" spans="1:17" ht="15" x14ac:dyDescent="0.25">
      <c r="A1901" s="389" t="s">
        <v>2436</v>
      </c>
      <c r="B1901" s="390"/>
      <c r="C1901" s="386"/>
      <c r="D1901" s="390"/>
      <c r="E1901" s="390"/>
      <c r="F1901" s="386">
        <v>100</v>
      </c>
      <c r="G1901" s="391">
        <v>100</v>
      </c>
      <c r="H1901" s="391">
        <v>100</v>
      </c>
      <c r="I1901" s="391">
        <v>99.015299999999996</v>
      </c>
      <c r="J1901" s="391">
        <v>97.494699999999995</v>
      </c>
      <c r="K1901" s="391">
        <v>97.981800000000007</v>
      </c>
      <c r="L1901" s="391">
        <v>100</v>
      </c>
      <c r="M1901" s="391">
        <v>100</v>
      </c>
      <c r="N1901" s="391">
        <v>100</v>
      </c>
      <c r="O1901" s="386">
        <v>99.061899999999994</v>
      </c>
      <c r="P1901" s="386" t="s">
        <v>65</v>
      </c>
      <c r="Q1901" s="5"/>
    </row>
    <row r="1902" spans="1:17" ht="15" x14ac:dyDescent="0.25">
      <c r="A1902" s="389" t="s">
        <v>2437</v>
      </c>
      <c r="B1902" s="390"/>
      <c r="C1902" s="386"/>
      <c r="D1902" s="390"/>
      <c r="E1902" s="390"/>
      <c r="F1902" s="386">
        <v>98.3339</v>
      </c>
      <c r="G1902" s="391">
        <v>95.369799999999998</v>
      </c>
      <c r="H1902" s="391">
        <v>98.398600000000002</v>
      </c>
      <c r="I1902" s="391">
        <v>97.768699999999995</v>
      </c>
      <c r="J1902" s="391">
        <v>97.250100000000003</v>
      </c>
      <c r="K1902" s="391">
        <v>99.059200000000004</v>
      </c>
      <c r="L1902" s="391">
        <v>97.906099999999995</v>
      </c>
      <c r="M1902" s="391">
        <v>97.315799999999996</v>
      </c>
      <c r="N1902" s="391">
        <v>96.6768</v>
      </c>
      <c r="O1902" s="386">
        <v>96.083799999999997</v>
      </c>
      <c r="P1902" s="386" t="s">
        <v>65</v>
      </c>
      <c r="Q1902" s="5"/>
    </row>
    <row r="1903" spans="1:17" ht="15" x14ac:dyDescent="0.25">
      <c r="A1903" s="389" t="s">
        <v>2438</v>
      </c>
      <c r="B1903" s="390"/>
      <c r="C1903" s="386"/>
      <c r="D1903" s="390"/>
      <c r="E1903" s="390"/>
      <c r="F1903" s="386">
        <v>98.340999999999994</v>
      </c>
      <c r="G1903" s="391">
        <v>95.356499999999997</v>
      </c>
      <c r="H1903" s="391">
        <v>98.394999999999996</v>
      </c>
      <c r="I1903" s="391">
        <v>97.767799999999994</v>
      </c>
      <c r="J1903" s="391">
        <v>97.254800000000003</v>
      </c>
      <c r="K1903" s="391">
        <v>99.072199999999995</v>
      </c>
      <c r="L1903" s="391">
        <v>97.904600000000002</v>
      </c>
      <c r="M1903" s="391">
        <v>97.314499999999995</v>
      </c>
      <c r="N1903" s="391">
        <v>96.677300000000002</v>
      </c>
      <c r="O1903" s="386">
        <v>96.078599999999994</v>
      </c>
      <c r="P1903" s="386" t="s">
        <v>65</v>
      </c>
      <c r="Q1903" s="5"/>
    </row>
    <row r="1904" spans="1:17" ht="15" x14ac:dyDescent="0.25">
      <c r="A1904" s="389" t="s">
        <v>2439</v>
      </c>
      <c r="B1904" s="390"/>
      <c r="C1904" s="386"/>
      <c r="D1904" s="390"/>
      <c r="E1904" s="390"/>
      <c r="F1904" s="386">
        <v>97.124899999999997</v>
      </c>
      <c r="G1904" s="391">
        <v>97.712999999999994</v>
      </c>
      <c r="H1904" s="391">
        <v>99.015500000000003</v>
      </c>
      <c r="I1904" s="391">
        <v>97.916600000000003</v>
      </c>
      <c r="J1904" s="391">
        <v>96.443899999999999</v>
      </c>
      <c r="K1904" s="391">
        <v>96.4893</v>
      </c>
      <c r="L1904" s="391">
        <v>98.208100000000002</v>
      </c>
      <c r="M1904" s="391">
        <v>97.586600000000004</v>
      </c>
      <c r="N1904" s="391">
        <v>96.568399999999997</v>
      </c>
      <c r="O1904" s="386">
        <v>97.1541</v>
      </c>
      <c r="P1904" s="386" t="s">
        <v>65</v>
      </c>
      <c r="Q1904" s="5"/>
    </row>
    <row r="1905" spans="1:17" ht="15" x14ac:dyDescent="0.25">
      <c r="A1905" s="389" t="s">
        <v>6056</v>
      </c>
      <c r="B1905" s="390"/>
      <c r="C1905" s="386"/>
      <c r="D1905" s="390"/>
      <c r="E1905" s="390"/>
      <c r="F1905" s="386">
        <v>54.9161</v>
      </c>
      <c r="G1905" s="391">
        <v>55.8262</v>
      </c>
      <c r="H1905" s="391">
        <v>46.204900000000002</v>
      </c>
      <c r="I1905" s="391">
        <v>59.984099999999998</v>
      </c>
      <c r="J1905" s="391">
        <v>45.239699999999999</v>
      </c>
      <c r="K1905" s="391">
        <v>43.697800000000001</v>
      </c>
      <c r="L1905" s="391">
        <v>45.678400000000003</v>
      </c>
      <c r="M1905" s="391">
        <v>50.721800000000002</v>
      </c>
      <c r="N1905" s="391">
        <v>39.978099999999998</v>
      </c>
      <c r="O1905" s="386">
        <v>79.658500000000004</v>
      </c>
      <c r="P1905" s="386" t="s">
        <v>65</v>
      </c>
      <c r="Q1905" s="5"/>
    </row>
    <row r="1906" spans="1:17" ht="15" x14ac:dyDescent="0.25">
      <c r="A1906" s="389" t="s">
        <v>6057</v>
      </c>
      <c r="B1906" s="390"/>
      <c r="C1906" s="386"/>
      <c r="D1906" s="390"/>
      <c r="E1906" s="390"/>
      <c r="F1906" s="386">
        <v>50.246099999999998</v>
      </c>
      <c r="G1906" s="391">
        <v>61.527500000000003</v>
      </c>
      <c r="H1906" s="391">
        <v>32.4358</v>
      </c>
      <c r="I1906" s="391">
        <v>62.675199999999997</v>
      </c>
      <c r="J1906" s="391">
        <v>47.791499999999999</v>
      </c>
      <c r="K1906" s="391">
        <v>42.538200000000003</v>
      </c>
      <c r="L1906" s="391">
        <v>43.1038</v>
      </c>
      <c r="M1906" s="391">
        <v>52.212499999999999</v>
      </c>
      <c r="N1906" s="391">
        <v>26.540800000000001</v>
      </c>
      <c r="O1906" s="386">
        <v>82.4666</v>
      </c>
      <c r="P1906" s="386" t="s">
        <v>65</v>
      </c>
      <c r="Q1906" s="5"/>
    </row>
    <row r="1907" spans="1:17" ht="15" x14ac:dyDescent="0.25">
      <c r="A1907" s="389" t="s">
        <v>6058</v>
      </c>
      <c r="B1907" s="390"/>
      <c r="C1907" s="386"/>
      <c r="D1907" s="390"/>
      <c r="E1907" s="390"/>
      <c r="F1907" s="386">
        <v>64.978700000000003</v>
      </c>
      <c r="G1907" s="391">
        <v>50.110399999999998</v>
      </c>
      <c r="H1907" s="391">
        <v>62.003700000000002</v>
      </c>
      <c r="I1907" s="391">
        <v>57.359099999999998</v>
      </c>
      <c r="J1907" s="391">
        <v>42.151200000000003</v>
      </c>
      <c r="K1907" s="391">
        <v>45.032499999999999</v>
      </c>
      <c r="L1907" s="391">
        <v>48.688899999999997</v>
      </c>
      <c r="M1907" s="391">
        <v>48.867899999999999</v>
      </c>
      <c r="N1907" s="391">
        <v>56.869399999999999</v>
      </c>
      <c r="O1907" s="386">
        <v>77.644199999999998</v>
      </c>
      <c r="P1907" s="386" t="s">
        <v>65</v>
      </c>
      <c r="Q1907" s="5"/>
    </row>
    <row r="1908" spans="1:17" ht="15" x14ac:dyDescent="0.25">
      <c r="A1908" s="389" t="s">
        <v>6059</v>
      </c>
      <c r="B1908" s="390"/>
      <c r="C1908" s="386"/>
      <c r="D1908" s="390"/>
      <c r="E1908" s="390"/>
      <c r="F1908" s="386">
        <v>92.668899999999994</v>
      </c>
      <c r="G1908" s="391">
        <v>92.758700000000005</v>
      </c>
      <c r="H1908" s="391">
        <v>93.271600000000007</v>
      </c>
      <c r="I1908" s="391">
        <v>96.071700000000007</v>
      </c>
      <c r="J1908" s="391">
        <v>95.818299999999994</v>
      </c>
      <c r="K1908" s="391">
        <v>93.728399999999993</v>
      </c>
      <c r="L1908" s="391">
        <v>93.670199999999994</v>
      </c>
      <c r="M1908" s="391">
        <v>96.662899999999993</v>
      </c>
      <c r="N1908" s="391">
        <v>78.788200000000003</v>
      </c>
      <c r="O1908" s="386">
        <v>91.294499999999999</v>
      </c>
      <c r="P1908" s="386" t="s">
        <v>65</v>
      </c>
      <c r="Q1908" s="5"/>
    </row>
    <row r="1909" spans="1:17" ht="15" x14ac:dyDescent="0.25">
      <c r="A1909" s="389" t="s">
        <v>6060</v>
      </c>
      <c r="B1909" s="390"/>
      <c r="C1909" s="386"/>
      <c r="D1909" s="390"/>
      <c r="E1909" s="390"/>
      <c r="F1909" s="386">
        <v>76.980800000000002</v>
      </c>
      <c r="G1909" s="391">
        <v>77.182100000000005</v>
      </c>
      <c r="H1909" s="391">
        <v>75.513900000000007</v>
      </c>
      <c r="I1909" s="391">
        <v>75.712500000000006</v>
      </c>
      <c r="J1909" s="391">
        <v>80.4649</v>
      </c>
      <c r="K1909" s="391">
        <v>73.003100000000003</v>
      </c>
      <c r="L1909" s="391">
        <v>73.882999999999996</v>
      </c>
      <c r="M1909" s="391">
        <v>81.506600000000006</v>
      </c>
      <c r="N1909" s="391">
        <v>54.702100000000002</v>
      </c>
      <c r="O1909" s="386">
        <v>66.280100000000004</v>
      </c>
      <c r="P1909" s="386" t="s">
        <v>65</v>
      </c>
      <c r="Q1909" s="5"/>
    </row>
    <row r="1910" spans="1:17" ht="15" x14ac:dyDescent="0.25">
      <c r="A1910" s="389" t="s">
        <v>6061</v>
      </c>
      <c r="B1910" s="390"/>
      <c r="C1910" s="386"/>
      <c r="D1910" s="390"/>
      <c r="E1910" s="390"/>
      <c r="F1910" s="386">
        <v>76.980800000000002</v>
      </c>
      <c r="G1910" s="391">
        <v>77.182100000000005</v>
      </c>
      <c r="H1910" s="391">
        <v>75.513900000000007</v>
      </c>
      <c r="I1910" s="391">
        <v>75.712500000000006</v>
      </c>
      <c r="J1910" s="391">
        <v>80.4649</v>
      </c>
      <c r="K1910" s="391">
        <v>73.003100000000003</v>
      </c>
      <c r="L1910" s="391">
        <v>73.882999999999996</v>
      </c>
      <c r="M1910" s="391">
        <v>81.506600000000006</v>
      </c>
      <c r="N1910" s="391">
        <v>54.702100000000002</v>
      </c>
      <c r="O1910" s="386">
        <v>66.280100000000004</v>
      </c>
      <c r="P1910" s="386" t="s">
        <v>65</v>
      </c>
      <c r="Q1910" s="5"/>
    </row>
    <row r="1911" spans="1:17" ht="15" x14ac:dyDescent="0.25">
      <c r="A1911" s="389" t="s">
        <v>6062</v>
      </c>
      <c r="B1911" s="390"/>
      <c r="C1911" s="386"/>
      <c r="D1911" s="390"/>
      <c r="E1911" s="390"/>
      <c r="F1911" s="386">
        <v>100</v>
      </c>
      <c r="G1911" s="391">
        <v>99.919300000000007</v>
      </c>
      <c r="H1911" s="391">
        <v>99.894300000000001</v>
      </c>
      <c r="I1911" s="391">
        <v>99.855999999999995</v>
      </c>
      <c r="J1911" s="391">
        <v>99.849100000000007</v>
      </c>
      <c r="K1911" s="391">
        <v>99.557599999999994</v>
      </c>
      <c r="L1911" s="391">
        <v>99.779300000000006</v>
      </c>
      <c r="M1911" s="391">
        <v>99.778999999999996</v>
      </c>
      <c r="N1911" s="391">
        <v>98.436499999999995</v>
      </c>
      <c r="O1911" s="386">
        <v>99.320400000000006</v>
      </c>
      <c r="P1911" s="386" t="s">
        <v>65</v>
      </c>
      <c r="Q1911" s="5"/>
    </row>
    <row r="1912" spans="1:17" ht="15" x14ac:dyDescent="0.25">
      <c r="A1912" s="389" t="s">
        <v>6063</v>
      </c>
      <c r="B1912" s="390"/>
      <c r="C1912" s="386"/>
      <c r="D1912" s="390"/>
      <c r="E1912" s="390"/>
      <c r="F1912" s="386">
        <v>100</v>
      </c>
      <c r="G1912" s="391">
        <v>99.919300000000007</v>
      </c>
      <c r="H1912" s="391">
        <v>99.894300000000001</v>
      </c>
      <c r="I1912" s="391">
        <v>99.855999999999995</v>
      </c>
      <c r="J1912" s="391">
        <v>99.849100000000007</v>
      </c>
      <c r="K1912" s="391">
        <v>99.557599999999994</v>
      </c>
      <c r="L1912" s="391">
        <v>99.779300000000006</v>
      </c>
      <c r="M1912" s="391">
        <v>99.778999999999996</v>
      </c>
      <c r="N1912" s="391">
        <v>98.436499999999995</v>
      </c>
      <c r="O1912" s="386">
        <v>99.320400000000006</v>
      </c>
      <c r="P1912" s="386" t="s">
        <v>65</v>
      </c>
      <c r="Q1912" s="5"/>
    </row>
    <row r="1913" spans="1:17" ht="15" x14ac:dyDescent="0.25">
      <c r="A1913" s="389" t="s">
        <v>6064</v>
      </c>
      <c r="B1913" s="390"/>
      <c r="C1913" s="386"/>
      <c r="D1913" s="390"/>
      <c r="E1913" s="390"/>
      <c r="F1913" s="386">
        <v>100</v>
      </c>
      <c r="G1913" s="391">
        <v>100</v>
      </c>
      <c r="H1913" s="391">
        <v>94.743799999999993</v>
      </c>
      <c r="I1913" s="391">
        <v>99.347399999999993</v>
      </c>
      <c r="J1913" s="391">
        <v>99.363799999999998</v>
      </c>
      <c r="K1913" s="391">
        <v>98.729500000000002</v>
      </c>
      <c r="L1913" s="391">
        <v>93.2654</v>
      </c>
      <c r="M1913" s="391">
        <v>100</v>
      </c>
      <c r="N1913" s="391">
        <v>99.234499999999997</v>
      </c>
      <c r="O1913" s="386">
        <v>80.415000000000006</v>
      </c>
      <c r="P1913" s="386" t="s">
        <v>65</v>
      </c>
      <c r="Q1913" s="5"/>
    </row>
    <row r="1914" spans="1:17" ht="15" x14ac:dyDescent="0.25">
      <c r="A1914" s="389" t="s">
        <v>6065</v>
      </c>
      <c r="B1914" s="390"/>
      <c r="C1914" s="386"/>
      <c r="D1914" s="390"/>
      <c r="E1914" s="390"/>
      <c r="F1914" s="386">
        <v>100</v>
      </c>
      <c r="G1914" s="391">
        <v>100</v>
      </c>
      <c r="H1914" s="391">
        <v>94.743799999999993</v>
      </c>
      <c r="I1914" s="391">
        <v>99.347399999999993</v>
      </c>
      <c r="J1914" s="391">
        <v>99.363799999999998</v>
      </c>
      <c r="K1914" s="391">
        <v>98.729500000000002</v>
      </c>
      <c r="L1914" s="391">
        <v>93.2654</v>
      </c>
      <c r="M1914" s="391">
        <v>100</v>
      </c>
      <c r="N1914" s="391">
        <v>99.234499999999997</v>
      </c>
      <c r="O1914" s="386">
        <v>80.415000000000006</v>
      </c>
      <c r="P1914" s="386" t="s">
        <v>65</v>
      </c>
      <c r="Q1914" s="5"/>
    </row>
    <row r="1915" spans="1:17" ht="15" x14ac:dyDescent="0.25">
      <c r="A1915" s="389" t="s">
        <v>6066</v>
      </c>
      <c r="B1915" s="390"/>
      <c r="C1915" s="386"/>
      <c r="D1915" s="390"/>
      <c r="E1915" s="390"/>
      <c r="F1915" s="386">
        <v>93.119900000000001</v>
      </c>
      <c r="G1915" s="391">
        <v>93.254099999999994</v>
      </c>
      <c r="H1915" s="391">
        <v>93.660899999999998</v>
      </c>
      <c r="I1915" s="391">
        <v>96.387100000000004</v>
      </c>
      <c r="J1915" s="391">
        <v>96.146900000000002</v>
      </c>
      <c r="K1915" s="391">
        <v>94.020099999999999</v>
      </c>
      <c r="L1915" s="391">
        <v>93.907300000000006</v>
      </c>
      <c r="M1915" s="391">
        <v>96.840100000000007</v>
      </c>
      <c r="N1915" s="391">
        <v>78.767899999999997</v>
      </c>
      <c r="O1915" s="386">
        <v>91.443600000000004</v>
      </c>
      <c r="P1915" s="386" t="s">
        <v>65</v>
      </c>
      <c r="Q1915" s="5"/>
    </row>
    <row r="1916" spans="1:17" ht="15" x14ac:dyDescent="0.25">
      <c r="A1916" s="389" t="s">
        <v>6067</v>
      </c>
      <c r="B1916" s="390"/>
      <c r="C1916" s="386"/>
      <c r="D1916" s="390"/>
      <c r="E1916" s="390"/>
      <c r="F1916" s="386">
        <v>84.031800000000004</v>
      </c>
      <c r="G1916" s="391">
        <v>64.521100000000004</v>
      </c>
      <c r="H1916" s="391">
        <v>70.52</v>
      </c>
      <c r="I1916" s="391">
        <v>70.983699999999999</v>
      </c>
      <c r="J1916" s="391">
        <v>69.614699999999999</v>
      </c>
      <c r="K1916" s="391">
        <v>70.752499999999998</v>
      </c>
      <c r="L1916" s="391">
        <v>74.956699999999998</v>
      </c>
      <c r="M1916" s="391">
        <v>82.553799999999995</v>
      </c>
      <c r="N1916" s="391">
        <v>80.692700000000002</v>
      </c>
      <c r="O1916" s="386">
        <v>77.654899999999998</v>
      </c>
      <c r="P1916" s="386" t="s">
        <v>65</v>
      </c>
      <c r="Q1916" s="5"/>
    </row>
    <row r="1917" spans="1:17" ht="15" x14ac:dyDescent="0.25">
      <c r="A1917" s="389" t="s">
        <v>6068</v>
      </c>
      <c r="B1917" s="390"/>
      <c r="C1917" s="386"/>
      <c r="D1917" s="390"/>
      <c r="E1917" s="390"/>
      <c r="F1917" s="386">
        <v>98.620199999999997</v>
      </c>
      <c r="G1917" s="391">
        <v>97.9161</v>
      </c>
      <c r="H1917" s="391">
        <v>97.464600000000004</v>
      </c>
      <c r="I1917" s="391">
        <v>97.853300000000004</v>
      </c>
      <c r="J1917" s="391">
        <v>97.9739</v>
      </c>
      <c r="K1917" s="391">
        <v>97.104200000000006</v>
      </c>
      <c r="L1917" s="391">
        <v>97.248699999999999</v>
      </c>
      <c r="M1917" s="391">
        <v>98.824299999999994</v>
      </c>
      <c r="N1917" s="391">
        <v>92.578599999999994</v>
      </c>
      <c r="O1917" s="386">
        <v>96.664900000000003</v>
      </c>
      <c r="P1917" s="386" t="s">
        <v>65</v>
      </c>
      <c r="Q1917" s="5"/>
    </row>
    <row r="1918" spans="1:17" ht="15" x14ac:dyDescent="0.25">
      <c r="A1918" s="389" t="s">
        <v>6069</v>
      </c>
      <c r="B1918" s="390"/>
      <c r="C1918" s="386"/>
      <c r="D1918" s="390"/>
      <c r="E1918" s="390"/>
      <c r="F1918" s="386">
        <v>98.655199999999994</v>
      </c>
      <c r="G1918" s="391">
        <v>98.031099999999995</v>
      </c>
      <c r="H1918" s="391">
        <v>97.558599999999998</v>
      </c>
      <c r="I1918" s="391">
        <v>98.0017</v>
      </c>
      <c r="J1918" s="391">
        <v>98.281800000000004</v>
      </c>
      <c r="K1918" s="391">
        <v>97.447000000000003</v>
      </c>
      <c r="L1918" s="391">
        <v>97.409400000000005</v>
      </c>
      <c r="M1918" s="391">
        <v>98.998199999999997</v>
      </c>
      <c r="N1918" s="391">
        <v>92.691100000000006</v>
      </c>
      <c r="O1918" s="386">
        <v>96.685500000000005</v>
      </c>
      <c r="P1918" s="386" t="s">
        <v>65</v>
      </c>
      <c r="Q1918" s="5"/>
    </row>
    <row r="1919" spans="1:17" ht="15" x14ac:dyDescent="0.25">
      <c r="A1919" s="389" t="s">
        <v>6070</v>
      </c>
      <c r="B1919" s="390"/>
      <c r="C1919" s="386"/>
      <c r="D1919" s="390"/>
      <c r="E1919" s="390"/>
      <c r="F1919" s="386">
        <v>97.1036</v>
      </c>
      <c r="G1919" s="391">
        <v>94.263900000000007</v>
      </c>
      <c r="H1919" s="391">
        <v>94.6173</v>
      </c>
      <c r="I1919" s="391">
        <v>93.220399999999998</v>
      </c>
      <c r="J1919" s="391">
        <v>88.295199999999994</v>
      </c>
      <c r="K1919" s="391">
        <v>86.379099999999994</v>
      </c>
      <c r="L1919" s="391">
        <v>92.265100000000004</v>
      </c>
      <c r="M1919" s="391">
        <v>93.314899999999994</v>
      </c>
      <c r="N1919" s="391">
        <v>88.788899999999998</v>
      </c>
      <c r="O1919" s="386">
        <v>95.9589</v>
      </c>
      <c r="P1919" s="386" t="s">
        <v>65</v>
      </c>
      <c r="Q1919" s="5"/>
    </row>
    <row r="1920" spans="1:17" ht="15" x14ac:dyDescent="0.25">
      <c r="A1920" s="389" t="s">
        <v>6071</v>
      </c>
      <c r="B1920" s="390"/>
      <c r="C1920" s="386"/>
      <c r="D1920" s="390"/>
      <c r="E1920" s="390"/>
      <c r="F1920" s="386">
        <v>99.506699999999995</v>
      </c>
      <c r="G1920" s="391">
        <v>99.467200000000005</v>
      </c>
      <c r="H1920" s="391">
        <v>99.227999999999994</v>
      </c>
      <c r="I1920" s="391">
        <v>99.285300000000007</v>
      </c>
      <c r="J1920" s="391">
        <v>99.126099999999994</v>
      </c>
      <c r="K1920" s="391">
        <v>99.039900000000003</v>
      </c>
      <c r="L1920" s="391">
        <v>99.262100000000004</v>
      </c>
      <c r="M1920" s="391">
        <v>99.424199999999999</v>
      </c>
      <c r="N1920" s="391">
        <v>97.913200000000003</v>
      </c>
      <c r="O1920" s="386">
        <v>98.797399999999996</v>
      </c>
      <c r="P1920" s="386" t="s">
        <v>65</v>
      </c>
      <c r="Q1920" s="5"/>
    </row>
    <row r="1921" spans="1:17" ht="15" x14ac:dyDescent="0.25">
      <c r="A1921" s="389" t="s">
        <v>6072</v>
      </c>
      <c r="B1921" s="390"/>
      <c r="C1921" s="386"/>
      <c r="D1921" s="390"/>
      <c r="E1921" s="390"/>
      <c r="F1921" s="386">
        <v>99.509500000000003</v>
      </c>
      <c r="G1921" s="391">
        <v>99.475300000000004</v>
      </c>
      <c r="H1921" s="391">
        <v>99.230999999999995</v>
      </c>
      <c r="I1921" s="391">
        <v>99.297200000000004</v>
      </c>
      <c r="J1921" s="391">
        <v>99.129499999999993</v>
      </c>
      <c r="K1921" s="391">
        <v>99.047899999999998</v>
      </c>
      <c r="L1921" s="391">
        <v>99.270899999999997</v>
      </c>
      <c r="M1921" s="391">
        <v>99.424800000000005</v>
      </c>
      <c r="N1921" s="391">
        <v>97.914000000000001</v>
      </c>
      <c r="O1921" s="386">
        <v>98.800399999999996</v>
      </c>
      <c r="P1921" s="386" t="s">
        <v>65</v>
      </c>
      <c r="Q1921" s="5"/>
    </row>
    <row r="1922" spans="1:17" ht="15" x14ac:dyDescent="0.25">
      <c r="A1922" s="389" t="s">
        <v>6073</v>
      </c>
      <c r="B1922" s="390"/>
      <c r="C1922" s="386"/>
      <c r="D1922" s="390"/>
      <c r="E1922" s="390"/>
      <c r="F1922" s="386">
        <v>99.034000000000006</v>
      </c>
      <c r="G1922" s="391">
        <v>98.313999999999993</v>
      </c>
      <c r="H1922" s="391">
        <v>98.794700000000006</v>
      </c>
      <c r="I1922" s="391">
        <v>97.513099999999994</v>
      </c>
      <c r="J1922" s="391">
        <v>98.573599999999999</v>
      </c>
      <c r="K1922" s="391">
        <v>97.718599999999995</v>
      </c>
      <c r="L1922" s="391">
        <v>97.787300000000002</v>
      </c>
      <c r="M1922" s="391">
        <v>99.3215</v>
      </c>
      <c r="N1922" s="391">
        <v>97.791300000000007</v>
      </c>
      <c r="O1922" s="386">
        <v>98.243399999999994</v>
      </c>
      <c r="P1922" s="386" t="s">
        <v>65</v>
      </c>
      <c r="Q1922" s="5"/>
    </row>
    <row r="1923" spans="1:17" ht="15" x14ac:dyDescent="0.25">
      <c r="A1923" s="389" t="s">
        <v>6074</v>
      </c>
      <c r="B1923" s="390"/>
      <c r="C1923" s="386"/>
      <c r="D1923" s="390"/>
      <c r="E1923" s="390"/>
      <c r="F1923" s="386">
        <v>99.994699999999995</v>
      </c>
      <c r="G1923" s="391">
        <v>99.999200000000002</v>
      </c>
      <c r="H1923" s="391">
        <v>100</v>
      </c>
      <c r="I1923" s="391">
        <v>100</v>
      </c>
      <c r="J1923" s="391">
        <v>99.993799999999993</v>
      </c>
      <c r="K1923" s="391">
        <v>99.973100000000002</v>
      </c>
      <c r="L1923" s="391">
        <v>100</v>
      </c>
      <c r="M1923" s="391">
        <v>100</v>
      </c>
      <c r="N1923" s="391">
        <v>99.970100000000002</v>
      </c>
      <c r="O1923" s="386">
        <v>99.424700000000001</v>
      </c>
      <c r="P1923" s="386" t="s">
        <v>65</v>
      </c>
      <c r="Q1923" s="5"/>
    </row>
    <row r="1924" spans="1:17" ht="15" x14ac:dyDescent="0.25">
      <c r="A1924" s="389" t="s">
        <v>6075</v>
      </c>
      <c r="B1924" s="390"/>
      <c r="C1924" s="386"/>
      <c r="D1924" s="390"/>
      <c r="E1924" s="390"/>
      <c r="F1924" s="386">
        <v>99.995400000000004</v>
      </c>
      <c r="G1924" s="391">
        <v>100</v>
      </c>
      <c r="H1924" s="391">
        <v>100</v>
      </c>
      <c r="I1924" s="391">
        <v>100</v>
      </c>
      <c r="J1924" s="391">
        <v>100</v>
      </c>
      <c r="K1924" s="391">
        <v>100</v>
      </c>
      <c r="L1924" s="391">
        <v>100</v>
      </c>
      <c r="M1924" s="391">
        <v>100</v>
      </c>
      <c r="N1924" s="391">
        <v>100</v>
      </c>
      <c r="O1924" s="386">
        <v>99.442899999999995</v>
      </c>
      <c r="P1924" s="386" t="s">
        <v>65</v>
      </c>
      <c r="Q1924" s="5"/>
    </row>
    <row r="1925" spans="1:17" ht="15" x14ac:dyDescent="0.25">
      <c r="A1925" s="389" t="s">
        <v>6076</v>
      </c>
      <c r="B1925" s="390"/>
      <c r="C1925" s="386"/>
      <c r="D1925" s="390"/>
      <c r="E1925" s="390"/>
      <c r="F1925" s="386">
        <v>99.961200000000005</v>
      </c>
      <c r="G1925" s="391">
        <v>99.970100000000002</v>
      </c>
      <c r="H1925" s="391">
        <v>100</v>
      </c>
      <c r="I1925" s="391">
        <v>100</v>
      </c>
      <c r="J1925" s="391">
        <v>99.8018</v>
      </c>
      <c r="K1925" s="391">
        <v>99.205200000000005</v>
      </c>
      <c r="L1925" s="391">
        <v>100</v>
      </c>
      <c r="M1925" s="391">
        <v>100</v>
      </c>
      <c r="N1925" s="391">
        <v>98.888000000000005</v>
      </c>
      <c r="O1925" s="386">
        <v>98.860200000000006</v>
      </c>
      <c r="P1925" s="386" t="s">
        <v>65</v>
      </c>
      <c r="Q1925" s="5"/>
    </row>
    <row r="1926" spans="1:17" ht="15" x14ac:dyDescent="0.25">
      <c r="A1926" s="389" t="s">
        <v>6077</v>
      </c>
      <c r="B1926" s="390"/>
      <c r="C1926" s="386"/>
      <c r="D1926" s="390"/>
      <c r="E1926" s="390"/>
      <c r="F1926" s="386">
        <v>98.6173</v>
      </c>
      <c r="G1926" s="391">
        <v>97.772499999999994</v>
      </c>
      <c r="H1926" s="391">
        <v>97.496300000000005</v>
      </c>
      <c r="I1926" s="391">
        <v>98.444400000000002</v>
      </c>
      <c r="J1926" s="391">
        <v>98.355699999999999</v>
      </c>
      <c r="K1926" s="391">
        <v>97.876199999999997</v>
      </c>
      <c r="L1926" s="391">
        <v>98.065200000000004</v>
      </c>
      <c r="M1926" s="391">
        <v>98.7607</v>
      </c>
      <c r="N1926" s="391">
        <v>94.813299999999998</v>
      </c>
      <c r="O1926" s="386">
        <v>97.308999999999997</v>
      </c>
      <c r="P1926" s="386" t="s">
        <v>65</v>
      </c>
      <c r="Q1926" s="5"/>
    </row>
    <row r="1927" spans="1:17" ht="15" x14ac:dyDescent="0.25">
      <c r="A1927" s="389" t="s">
        <v>6078</v>
      </c>
      <c r="B1927" s="390"/>
      <c r="C1927" s="386"/>
      <c r="D1927" s="390"/>
      <c r="E1927" s="390"/>
      <c r="F1927" s="386">
        <v>98.652900000000002</v>
      </c>
      <c r="G1927" s="391">
        <v>97.861199999999997</v>
      </c>
      <c r="H1927" s="391">
        <v>97.559100000000001</v>
      </c>
      <c r="I1927" s="391">
        <v>98.528499999999994</v>
      </c>
      <c r="J1927" s="391">
        <v>98.454800000000006</v>
      </c>
      <c r="K1927" s="391">
        <v>97.976299999999995</v>
      </c>
      <c r="L1927" s="391">
        <v>98.144499999999994</v>
      </c>
      <c r="M1927" s="391">
        <v>98.824700000000007</v>
      </c>
      <c r="N1927" s="391">
        <v>94.8489</v>
      </c>
      <c r="O1927" s="386">
        <v>97.343000000000004</v>
      </c>
      <c r="P1927" s="386" t="s">
        <v>65</v>
      </c>
      <c r="Q1927" s="5"/>
    </row>
    <row r="1928" spans="1:17" ht="15" x14ac:dyDescent="0.25">
      <c r="A1928" s="389" t="s">
        <v>6079</v>
      </c>
      <c r="B1928" s="390"/>
      <c r="C1928" s="386"/>
      <c r="D1928" s="390"/>
      <c r="E1928" s="390"/>
      <c r="F1928" s="386">
        <v>94.820400000000006</v>
      </c>
      <c r="G1928" s="391">
        <v>89.584699999999998</v>
      </c>
      <c r="H1928" s="391">
        <v>91.951800000000006</v>
      </c>
      <c r="I1928" s="391">
        <v>90.7059</v>
      </c>
      <c r="J1928" s="391">
        <v>88.724900000000005</v>
      </c>
      <c r="K1928" s="391">
        <v>88.129400000000004</v>
      </c>
      <c r="L1928" s="391">
        <v>90.304199999999994</v>
      </c>
      <c r="M1928" s="391">
        <v>92.327399999999997</v>
      </c>
      <c r="N1928" s="391">
        <v>90.989199999999997</v>
      </c>
      <c r="O1928" s="386">
        <v>93.663399999999996</v>
      </c>
      <c r="P1928" s="386" t="s">
        <v>65</v>
      </c>
      <c r="Q1928" s="5"/>
    </row>
    <row r="1929" spans="1:17" ht="15" x14ac:dyDescent="0.25">
      <c r="A1929" s="389" t="s">
        <v>2440</v>
      </c>
      <c r="B1929" s="390"/>
      <c r="C1929" s="386"/>
      <c r="D1929" s="390"/>
      <c r="E1929" s="390"/>
      <c r="F1929" s="386">
        <v>63.116599999999998</v>
      </c>
      <c r="G1929" s="391">
        <v>63.584499999999998</v>
      </c>
      <c r="H1929" s="391">
        <v>72.169600000000003</v>
      </c>
      <c r="I1929" s="391">
        <v>72.628799999999998</v>
      </c>
      <c r="J1929" s="391">
        <v>60.011699999999998</v>
      </c>
      <c r="K1929" s="391">
        <v>59.081400000000002</v>
      </c>
      <c r="L1929" s="391">
        <v>67.910300000000007</v>
      </c>
      <c r="M1929" s="391">
        <v>69.255499999999998</v>
      </c>
      <c r="N1929" s="391">
        <v>59.615699999999997</v>
      </c>
      <c r="O1929" s="386">
        <v>72.096500000000006</v>
      </c>
      <c r="P1929" s="386" t="s">
        <v>65</v>
      </c>
      <c r="Q1929" s="5"/>
    </row>
    <row r="1930" spans="1:17" ht="15" x14ac:dyDescent="0.25">
      <c r="A1930" s="389" t="s">
        <v>2441</v>
      </c>
      <c r="B1930" s="390"/>
      <c r="C1930" s="386"/>
      <c r="D1930" s="390"/>
      <c r="E1930" s="390"/>
      <c r="F1930" s="386">
        <v>70.281099999999995</v>
      </c>
      <c r="G1930" s="391">
        <v>70.3339</v>
      </c>
      <c r="H1930" s="391">
        <v>81.2012</v>
      </c>
      <c r="I1930" s="391">
        <v>83.695999999999998</v>
      </c>
      <c r="J1930" s="391">
        <v>74.467399999999998</v>
      </c>
      <c r="K1930" s="391">
        <v>74.710099999999997</v>
      </c>
      <c r="L1930" s="391">
        <v>74.921300000000002</v>
      </c>
      <c r="M1930" s="391">
        <v>76.470699999999994</v>
      </c>
      <c r="N1930" s="391">
        <v>64.3613</v>
      </c>
      <c r="O1930" s="386">
        <v>79.516199999999998</v>
      </c>
      <c r="P1930" s="386" t="s">
        <v>65</v>
      </c>
      <c r="Q1930" s="5"/>
    </row>
    <row r="1931" spans="1:17" ht="15" x14ac:dyDescent="0.25">
      <c r="A1931" s="389" t="s">
        <v>2442</v>
      </c>
      <c r="B1931" s="390"/>
      <c r="C1931" s="386"/>
      <c r="D1931" s="390"/>
      <c r="E1931" s="390"/>
      <c r="F1931" s="386">
        <v>46.383299999999998</v>
      </c>
      <c r="G1931" s="391">
        <v>58.259900000000002</v>
      </c>
      <c r="H1931" s="391">
        <v>63.656700000000001</v>
      </c>
      <c r="I1931" s="391">
        <v>62.1967</v>
      </c>
      <c r="J1931" s="391">
        <v>45.319899999999997</v>
      </c>
      <c r="K1931" s="391">
        <v>37.7821</v>
      </c>
      <c r="L1931" s="391">
        <v>58.458500000000001</v>
      </c>
      <c r="M1931" s="391">
        <v>59.316000000000003</v>
      </c>
      <c r="N1931" s="391">
        <v>45.5809</v>
      </c>
      <c r="O1931" s="386">
        <v>61.577199999999998</v>
      </c>
      <c r="P1931" s="386" t="s">
        <v>65</v>
      </c>
      <c r="Q1931" s="5"/>
    </row>
    <row r="1932" spans="1:17" ht="15" x14ac:dyDescent="0.25">
      <c r="A1932" s="389" t="s">
        <v>2443</v>
      </c>
      <c r="B1932" s="390"/>
      <c r="C1932" s="386"/>
      <c r="D1932" s="390"/>
      <c r="E1932" s="390"/>
      <c r="F1932" s="386">
        <v>75.040800000000004</v>
      </c>
      <c r="G1932" s="391">
        <v>85.260599999999997</v>
      </c>
      <c r="H1932" s="391">
        <v>88.213300000000004</v>
      </c>
      <c r="I1932" s="391">
        <v>91.52</v>
      </c>
      <c r="J1932" s="391">
        <v>81.144199999999998</v>
      </c>
      <c r="K1932" s="391">
        <v>86.756500000000003</v>
      </c>
      <c r="L1932" s="391">
        <v>86.230199999999996</v>
      </c>
      <c r="M1932" s="391">
        <v>90.366500000000002</v>
      </c>
      <c r="N1932" s="391">
        <v>70.323300000000003</v>
      </c>
      <c r="O1932" s="386">
        <v>87.278999999999996</v>
      </c>
      <c r="P1932" s="386" t="s">
        <v>65</v>
      </c>
      <c r="Q1932" s="5"/>
    </row>
    <row r="1933" spans="1:17" ht="15" x14ac:dyDescent="0.25">
      <c r="A1933" s="389" t="s">
        <v>2444</v>
      </c>
      <c r="B1933" s="390"/>
      <c r="C1933" s="386"/>
      <c r="D1933" s="390"/>
      <c r="E1933" s="390"/>
      <c r="F1933" s="386">
        <v>48.138399999999997</v>
      </c>
      <c r="G1933" s="391">
        <v>63.474200000000003</v>
      </c>
      <c r="H1933" s="391">
        <v>70.415000000000006</v>
      </c>
      <c r="I1933" s="391">
        <v>74.812600000000003</v>
      </c>
      <c r="J1933" s="391">
        <v>57.633000000000003</v>
      </c>
      <c r="K1933" s="391">
        <v>70.629499999999993</v>
      </c>
      <c r="L1933" s="391">
        <v>78.078100000000006</v>
      </c>
      <c r="M1933" s="391">
        <v>86.144499999999994</v>
      </c>
      <c r="N1933" s="391">
        <v>62.227400000000003</v>
      </c>
      <c r="O1933" s="386">
        <v>83.602800000000002</v>
      </c>
      <c r="P1933" s="386" t="s">
        <v>65</v>
      </c>
      <c r="Q1933" s="5"/>
    </row>
    <row r="1934" spans="1:17" ht="15" x14ac:dyDescent="0.25">
      <c r="A1934" s="389" t="s">
        <v>2445</v>
      </c>
      <c r="B1934" s="390"/>
      <c r="C1934" s="386"/>
      <c r="D1934" s="390"/>
      <c r="E1934" s="390"/>
      <c r="F1934" s="386">
        <v>48.152900000000002</v>
      </c>
      <c r="G1934" s="391">
        <v>63.450200000000002</v>
      </c>
      <c r="H1934" s="391">
        <v>70.411199999999994</v>
      </c>
      <c r="I1934" s="391">
        <v>74.781700000000001</v>
      </c>
      <c r="J1934" s="391">
        <v>57.584800000000001</v>
      </c>
      <c r="K1934" s="391">
        <v>70.629499999999993</v>
      </c>
      <c r="L1934" s="391">
        <v>78.078100000000006</v>
      </c>
      <c r="M1934" s="391">
        <v>86.144499999999994</v>
      </c>
      <c r="N1934" s="391">
        <v>62.227400000000003</v>
      </c>
      <c r="O1934" s="386">
        <v>83.602800000000002</v>
      </c>
      <c r="P1934" s="386" t="s">
        <v>65</v>
      </c>
      <c r="Q1934" s="5"/>
    </row>
    <row r="1935" spans="1:17" ht="15" x14ac:dyDescent="0.25">
      <c r="A1935" s="389" t="s">
        <v>2446</v>
      </c>
      <c r="B1935" s="390"/>
      <c r="C1935" s="386"/>
      <c r="D1935" s="390"/>
      <c r="E1935" s="390"/>
      <c r="F1935" s="386">
        <v>39.396299999999997</v>
      </c>
      <c r="G1935" s="391">
        <v>80.821299999999994</v>
      </c>
      <c r="H1935" s="391">
        <v>72.685400000000001</v>
      </c>
      <c r="I1935" s="391">
        <v>100</v>
      </c>
      <c r="J1935" s="391">
        <v>95.711500000000001</v>
      </c>
      <c r="K1935" s="391"/>
      <c r="L1935" s="391"/>
      <c r="M1935" s="391"/>
      <c r="N1935" s="391" t="s">
        <v>8416</v>
      </c>
      <c r="O1935" s="386" t="s">
        <v>8416</v>
      </c>
      <c r="P1935" s="386" t="s">
        <v>65</v>
      </c>
      <c r="Q1935" s="5"/>
    </row>
    <row r="1936" spans="1:17" ht="15" x14ac:dyDescent="0.25">
      <c r="A1936" s="389" t="s">
        <v>2447</v>
      </c>
      <c r="B1936" s="390"/>
      <c r="C1936" s="386"/>
      <c r="D1936" s="390"/>
      <c r="E1936" s="390"/>
      <c r="F1936" s="386">
        <v>66.666700000000006</v>
      </c>
      <c r="G1936" s="391">
        <v>99.624899999999997</v>
      </c>
      <c r="H1936" s="391">
        <v>98.464299999999994</v>
      </c>
      <c r="I1936" s="391">
        <v>99.447500000000005</v>
      </c>
      <c r="J1936" s="391">
        <v>98.022099999999995</v>
      </c>
      <c r="K1936" s="391">
        <v>98.850099999999998</v>
      </c>
      <c r="L1936" s="391">
        <v>97.199200000000005</v>
      </c>
      <c r="M1936" s="391">
        <v>96.165700000000001</v>
      </c>
      <c r="N1936" s="391">
        <v>93.014600000000002</v>
      </c>
      <c r="O1936" s="386">
        <v>96.335800000000006</v>
      </c>
      <c r="P1936" s="386" t="s">
        <v>65</v>
      </c>
      <c r="Q1936" s="5"/>
    </row>
    <row r="1937" spans="1:17" ht="15" x14ac:dyDescent="0.25">
      <c r="A1937" s="389" t="s">
        <v>2448</v>
      </c>
      <c r="B1937" s="390"/>
      <c r="C1937" s="386"/>
      <c r="D1937" s="390"/>
      <c r="E1937" s="390"/>
      <c r="F1937" s="386">
        <v>66.666700000000006</v>
      </c>
      <c r="G1937" s="391">
        <v>99.683099999999996</v>
      </c>
      <c r="H1937" s="391">
        <v>98.4392</v>
      </c>
      <c r="I1937" s="391">
        <v>99.435199999999995</v>
      </c>
      <c r="J1937" s="391">
        <v>97.978300000000004</v>
      </c>
      <c r="K1937" s="391">
        <v>98.825299999999999</v>
      </c>
      <c r="L1937" s="391">
        <v>97.137200000000007</v>
      </c>
      <c r="M1937" s="391">
        <v>96.080799999999996</v>
      </c>
      <c r="N1937" s="391">
        <v>92.999200000000002</v>
      </c>
      <c r="O1937" s="386">
        <v>96.327399999999997</v>
      </c>
      <c r="P1937" s="386" t="s">
        <v>65</v>
      </c>
      <c r="Q1937" s="5"/>
    </row>
    <row r="1938" spans="1:17" ht="15" x14ac:dyDescent="0.25">
      <c r="A1938" s="389" t="s">
        <v>2449</v>
      </c>
      <c r="B1938" s="390"/>
      <c r="C1938" s="386"/>
      <c r="D1938" s="390"/>
      <c r="E1938" s="390"/>
      <c r="F1938" s="386"/>
      <c r="G1938" s="391">
        <v>97.101900000000001</v>
      </c>
      <c r="H1938" s="391">
        <v>100</v>
      </c>
      <c r="I1938" s="391">
        <v>100</v>
      </c>
      <c r="J1938" s="391">
        <v>100</v>
      </c>
      <c r="K1938" s="391">
        <v>100</v>
      </c>
      <c r="L1938" s="391">
        <v>100</v>
      </c>
      <c r="M1938" s="391">
        <v>100</v>
      </c>
      <c r="N1938" s="391">
        <v>100</v>
      </c>
      <c r="O1938" s="386">
        <v>100</v>
      </c>
      <c r="P1938" s="386" t="s">
        <v>65</v>
      </c>
      <c r="Q1938" s="5"/>
    </row>
    <row r="1939" spans="1:17" ht="15" x14ac:dyDescent="0.25">
      <c r="A1939" s="389" t="s">
        <v>2450</v>
      </c>
      <c r="B1939" s="390"/>
      <c r="C1939" s="386"/>
      <c r="D1939" s="390"/>
      <c r="E1939" s="390"/>
      <c r="F1939" s="386">
        <v>99.069599999999994</v>
      </c>
      <c r="G1939" s="391">
        <v>99.521299999999997</v>
      </c>
      <c r="H1939" s="391">
        <v>98.861099999999993</v>
      </c>
      <c r="I1939" s="391">
        <v>99.352699999999999</v>
      </c>
      <c r="J1939" s="391">
        <v>97.246399999999994</v>
      </c>
      <c r="K1939" s="391">
        <v>97.667299999999997</v>
      </c>
      <c r="L1939" s="391">
        <v>96.645700000000005</v>
      </c>
      <c r="M1939" s="391">
        <v>98.8249</v>
      </c>
      <c r="N1939" s="391">
        <v>88.532700000000006</v>
      </c>
      <c r="O1939" s="386">
        <v>96.313299999999998</v>
      </c>
      <c r="P1939" s="386" t="s">
        <v>65</v>
      </c>
      <c r="Q1939" s="5"/>
    </row>
    <row r="1940" spans="1:17" ht="15" x14ac:dyDescent="0.25">
      <c r="A1940" s="389" t="s">
        <v>2451</v>
      </c>
      <c r="B1940" s="390"/>
      <c r="C1940" s="386"/>
      <c r="D1940" s="390"/>
      <c r="E1940" s="390"/>
      <c r="F1940" s="386">
        <v>99.069599999999994</v>
      </c>
      <c r="G1940" s="391">
        <v>99.521199999999993</v>
      </c>
      <c r="H1940" s="391">
        <v>98.860699999999994</v>
      </c>
      <c r="I1940" s="391">
        <v>99.3523</v>
      </c>
      <c r="J1940" s="391">
        <v>97.245099999999994</v>
      </c>
      <c r="K1940" s="391">
        <v>97.653899999999993</v>
      </c>
      <c r="L1940" s="391">
        <v>96.657700000000006</v>
      </c>
      <c r="M1940" s="391">
        <v>98.835700000000003</v>
      </c>
      <c r="N1940" s="391">
        <v>88.574100000000001</v>
      </c>
      <c r="O1940" s="386">
        <v>96.3065</v>
      </c>
      <c r="P1940" s="386" t="s">
        <v>65</v>
      </c>
      <c r="Q1940" s="5"/>
    </row>
    <row r="1941" spans="1:17" ht="15" x14ac:dyDescent="0.25">
      <c r="A1941" s="389" t="s">
        <v>2452</v>
      </c>
      <c r="B1941" s="390"/>
      <c r="C1941" s="386"/>
      <c r="D1941" s="390"/>
      <c r="E1941" s="390"/>
      <c r="F1941" s="386"/>
      <c r="G1941" s="391">
        <v>100</v>
      </c>
      <c r="H1941" s="391">
        <v>100</v>
      </c>
      <c r="I1941" s="391">
        <v>100</v>
      </c>
      <c r="J1941" s="391">
        <v>100</v>
      </c>
      <c r="K1941" s="391">
        <v>100</v>
      </c>
      <c r="L1941" s="391">
        <v>94.440899999999999</v>
      </c>
      <c r="M1941" s="391">
        <v>96.860900000000001</v>
      </c>
      <c r="N1941" s="391">
        <v>81.459999999999994</v>
      </c>
      <c r="O1941" s="386">
        <v>97.513900000000007</v>
      </c>
      <c r="P1941" s="386" t="s">
        <v>65</v>
      </c>
      <c r="Q1941" s="5"/>
    </row>
    <row r="1942" spans="1:17" ht="15" x14ac:dyDescent="0.25">
      <c r="A1942" s="389" t="s">
        <v>2453</v>
      </c>
      <c r="B1942" s="390"/>
      <c r="C1942" s="386"/>
      <c r="D1942" s="390"/>
      <c r="E1942" s="390"/>
      <c r="F1942" s="386">
        <v>75.817800000000005</v>
      </c>
      <c r="G1942" s="391">
        <v>85.463099999999997</v>
      </c>
      <c r="H1942" s="391">
        <v>88.187899999999999</v>
      </c>
      <c r="I1942" s="391">
        <v>91.583500000000001</v>
      </c>
      <c r="J1942" s="391">
        <v>81.376300000000001</v>
      </c>
      <c r="K1942" s="391">
        <v>86.575999999999993</v>
      </c>
      <c r="L1942" s="391">
        <v>86.319900000000004</v>
      </c>
      <c r="M1942" s="391">
        <v>90.364400000000003</v>
      </c>
      <c r="N1942" s="391">
        <v>70.108400000000003</v>
      </c>
      <c r="O1942" s="386">
        <v>86.937700000000007</v>
      </c>
      <c r="P1942" s="386" t="s">
        <v>65</v>
      </c>
      <c r="Q1942" s="5"/>
    </row>
    <row r="1943" spans="1:17" ht="15" x14ac:dyDescent="0.25">
      <c r="A1943" s="389" t="s">
        <v>2454</v>
      </c>
      <c r="B1943" s="390"/>
      <c r="C1943" s="386"/>
      <c r="D1943" s="390"/>
      <c r="E1943" s="390"/>
      <c r="F1943" s="386">
        <v>61.738900000000001</v>
      </c>
      <c r="G1943" s="391">
        <v>79.241100000000003</v>
      </c>
      <c r="H1943" s="391">
        <v>88.943100000000001</v>
      </c>
      <c r="I1943" s="391">
        <v>89.475700000000003</v>
      </c>
      <c r="J1943" s="391">
        <v>72.796999999999997</v>
      </c>
      <c r="K1943" s="391">
        <v>90.829400000000007</v>
      </c>
      <c r="L1943" s="391">
        <v>84.162300000000002</v>
      </c>
      <c r="M1943" s="391">
        <v>90.4131</v>
      </c>
      <c r="N1943" s="391">
        <v>75.151799999999994</v>
      </c>
      <c r="O1943" s="386">
        <v>94.566699999999997</v>
      </c>
      <c r="P1943" s="386" t="s">
        <v>65</v>
      </c>
      <c r="Q1943" s="5"/>
    </row>
    <row r="1944" spans="1:17" ht="15" x14ac:dyDescent="0.25">
      <c r="A1944" s="389" t="s">
        <v>2455</v>
      </c>
      <c r="B1944" s="390"/>
      <c r="C1944" s="386"/>
      <c r="D1944" s="390"/>
      <c r="E1944" s="390"/>
      <c r="F1944" s="386">
        <v>95.800299999999993</v>
      </c>
      <c r="G1944" s="391">
        <v>97.304400000000001</v>
      </c>
      <c r="H1944" s="391">
        <v>97.339299999999994</v>
      </c>
      <c r="I1944" s="391">
        <v>97.563199999999995</v>
      </c>
      <c r="J1944" s="391">
        <v>97.634200000000007</v>
      </c>
      <c r="K1944" s="391">
        <v>97.642799999999994</v>
      </c>
      <c r="L1944" s="391">
        <v>97.704999999999998</v>
      </c>
      <c r="M1944" s="391">
        <v>97.371399999999994</v>
      </c>
      <c r="N1944" s="391">
        <v>89.192499999999995</v>
      </c>
      <c r="O1944" s="386">
        <v>95.126099999999994</v>
      </c>
      <c r="P1944" s="386" t="s">
        <v>65</v>
      </c>
      <c r="Q1944" s="5"/>
    </row>
    <row r="1945" spans="1:17" ht="15" x14ac:dyDescent="0.25">
      <c r="A1945" s="389" t="s">
        <v>2456</v>
      </c>
      <c r="B1945" s="390"/>
      <c r="C1945" s="386"/>
      <c r="D1945" s="390"/>
      <c r="E1945" s="390"/>
      <c r="F1945" s="386"/>
      <c r="G1945" s="391"/>
      <c r="H1945" s="391"/>
      <c r="I1945" s="391"/>
      <c r="J1945" s="391"/>
      <c r="K1945" s="391">
        <v>76.382099999999994</v>
      </c>
      <c r="L1945" s="391">
        <v>82.110799999999998</v>
      </c>
      <c r="M1945" s="391">
        <v>81.603300000000004</v>
      </c>
      <c r="N1945" s="391">
        <v>61.177700000000002</v>
      </c>
      <c r="O1945" s="386">
        <v>69.86</v>
      </c>
      <c r="P1945" s="386" t="s">
        <v>65</v>
      </c>
      <c r="Q1945" s="5"/>
    </row>
    <row r="1946" spans="1:17" ht="15" x14ac:dyDescent="0.25">
      <c r="A1946" s="389" t="s">
        <v>2457</v>
      </c>
      <c r="B1946" s="390"/>
      <c r="C1946" s="386"/>
      <c r="D1946" s="390"/>
      <c r="E1946" s="390"/>
      <c r="F1946" s="386"/>
      <c r="G1946" s="391"/>
      <c r="H1946" s="391"/>
      <c r="I1946" s="391"/>
      <c r="J1946" s="391"/>
      <c r="K1946" s="391">
        <v>75.736500000000007</v>
      </c>
      <c r="L1946" s="391">
        <v>82.774299999999997</v>
      </c>
      <c r="M1946" s="391">
        <v>82.384299999999996</v>
      </c>
      <c r="N1946" s="391">
        <v>60.564599999999999</v>
      </c>
      <c r="O1946" s="386">
        <v>67.433300000000003</v>
      </c>
      <c r="P1946" s="386" t="s">
        <v>65</v>
      </c>
      <c r="Q1946" s="5"/>
    </row>
    <row r="1947" spans="1:17" ht="15" x14ac:dyDescent="0.25">
      <c r="A1947" s="389" t="s">
        <v>2458</v>
      </c>
      <c r="B1947" s="390"/>
      <c r="C1947" s="386"/>
      <c r="D1947" s="390"/>
      <c r="E1947" s="390"/>
      <c r="F1947" s="386"/>
      <c r="G1947" s="391"/>
      <c r="H1947" s="391"/>
      <c r="I1947" s="391"/>
      <c r="J1947" s="391"/>
      <c r="K1947" s="391">
        <v>79.154700000000005</v>
      </c>
      <c r="L1947" s="391">
        <v>79.209100000000007</v>
      </c>
      <c r="M1947" s="391">
        <v>78.245699999999999</v>
      </c>
      <c r="N1947" s="391">
        <v>63.673099999999998</v>
      </c>
      <c r="O1947" s="386">
        <v>79.106899999999996</v>
      </c>
      <c r="P1947" s="386" t="s">
        <v>65</v>
      </c>
      <c r="Q1947" s="5"/>
    </row>
    <row r="1948" spans="1:17" ht="15" x14ac:dyDescent="0.25">
      <c r="A1948" s="389" t="s">
        <v>2459</v>
      </c>
      <c r="B1948" s="390"/>
      <c r="C1948" s="386"/>
      <c r="D1948" s="390"/>
      <c r="E1948" s="390"/>
      <c r="F1948" s="386">
        <v>95.881</v>
      </c>
      <c r="G1948" s="391">
        <v>97.462599999999995</v>
      </c>
      <c r="H1948" s="391">
        <v>97.31</v>
      </c>
      <c r="I1948" s="391">
        <v>97.614900000000006</v>
      </c>
      <c r="J1948" s="391">
        <v>97.9529</v>
      </c>
      <c r="K1948" s="391">
        <v>97.727000000000004</v>
      </c>
      <c r="L1948" s="391">
        <v>97.729600000000005</v>
      </c>
      <c r="M1948" s="391">
        <v>97.504199999999997</v>
      </c>
      <c r="N1948" s="391">
        <v>89.582099999999997</v>
      </c>
      <c r="O1948" s="386">
        <v>95.184600000000003</v>
      </c>
      <c r="P1948" s="386" t="s">
        <v>65</v>
      </c>
      <c r="Q1948" s="5"/>
    </row>
    <row r="1949" spans="1:17" ht="15" x14ac:dyDescent="0.25">
      <c r="A1949" s="389" t="s">
        <v>2460</v>
      </c>
      <c r="B1949" s="390"/>
      <c r="C1949" s="386"/>
      <c r="D1949" s="390"/>
      <c r="E1949" s="390"/>
      <c r="F1949" s="386">
        <v>94.623400000000004</v>
      </c>
      <c r="G1949" s="391">
        <v>95.638499999999993</v>
      </c>
      <c r="H1949" s="391">
        <v>97.637799999999999</v>
      </c>
      <c r="I1949" s="391">
        <v>97.015799999999999</v>
      </c>
      <c r="J1949" s="391">
        <v>94.109300000000005</v>
      </c>
      <c r="K1949" s="391">
        <v>96.2714</v>
      </c>
      <c r="L1949" s="391">
        <v>97.305700000000002</v>
      </c>
      <c r="M1949" s="391">
        <v>95.206500000000005</v>
      </c>
      <c r="N1949" s="391">
        <v>82.621700000000004</v>
      </c>
      <c r="O1949" s="386">
        <v>94.202200000000005</v>
      </c>
      <c r="P1949" s="386" t="s">
        <v>65</v>
      </c>
      <c r="Q1949" s="5"/>
    </row>
    <row r="1950" spans="1:17" ht="15" x14ac:dyDescent="0.25">
      <c r="A1950" s="389" t="s">
        <v>2461</v>
      </c>
      <c r="B1950" s="390"/>
      <c r="C1950" s="386"/>
      <c r="D1950" s="390"/>
      <c r="E1950" s="390"/>
      <c r="F1950" s="386">
        <v>98.9238</v>
      </c>
      <c r="G1950" s="391">
        <v>98.663899999999998</v>
      </c>
      <c r="H1950" s="391">
        <v>98.066699999999997</v>
      </c>
      <c r="I1950" s="391">
        <v>98.328400000000002</v>
      </c>
      <c r="J1950" s="391">
        <v>98.984899999999996</v>
      </c>
      <c r="K1950" s="391">
        <v>99.120999999999995</v>
      </c>
      <c r="L1950" s="391">
        <v>98.8733</v>
      </c>
      <c r="M1950" s="391">
        <v>98.780100000000004</v>
      </c>
      <c r="N1950" s="391">
        <v>93.923199999999994</v>
      </c>
      <c r="O1950" s="386">
        <v>97.190899999999999</v>
      </c>
      <c r="P1950" s="386" t="s">
        <v>65</v>
      </c>
      <c r="Q1950" s="5"/>
    </row>
    <row r="1951" spans="1:17" ht="15" x14ac:dyDescent="0.25">
      <c r="A1951" s="389" t="s">
        <v>2462</v>
      </c>
      <c r="B1951" s="390"/>
      <c r="C1951" s="386"/>
      <c r="D1951" s="390"/>
      <c r="E1951" s="390"/>
      <c r="F1951" s="386">
        <v>98.916899999999998</v>
      </c>
      <c r="G1951" s="391">
        <v>98.654600000000002</v>
      </c>
      <c r="H1951" s="391">
        <v>97.998800000000003</v>
      </c>
      <c r="I1951" s="391">
        <v>98.280699999999996</v>
      </c>
      <c r="J1951" s="391">
        <v>99.001099999999994</v>
      </c>
      <c r="K1951" s="391">
        <v>99.1541</v>
      </c>
      <c r="L1951" s="391">
        <v>98.875399999999999</v>
      </c>
      <c r="M1951" s="391">
        <v>98.819199999999995</v>
      </c>
      <c r="N1951" s="391">
        <v>93.996300000000005</v>
      </c>
      <c r="O1951" s="386">
        <v>97.2029</v>
      </c>
      <c r="P1951" s="386" t="s">
        <v>65</v>
      </c>
      <c r="Q1951" s="5"/>
    </row>
    <row r="1952" spans="1:17" ht="15" x14ac:dyDescent="0.25">
      <c r="A1952" s="389" t="s">
        <v>2463</v>
      </c>
      <c r="B1952" s="390"/>
      <c r="C1952" s="386"/>
      <c r="D1952" s="390"/>
      <c r="E1952" s="390"/>
      <c r="F1952" s="386">
        <v>99.124499999999998</v>
      </c>
      <c r="G1952" s="391">
        <v>98.890699999999995</v>
      </c>
      <c r="H1952" s="391">
        <v>99.73</v>
      </c>
      <c r="I1952" s="391">
        <v>99.456599999999995</v>
      </c>
      <c r="J1952" s="391">
        <v>98.587100000000007</v>
      </c>
      <c r="K1952" s="391">
        <v>98.202500000000001</v>
      </c>
      <c r="L1952" s="391">
        <v>98.812700000000007</v>
      </c>
      <c r="M1952" s="391">
        <v>97.702200000000005</v>
      </c>
      <c r="N1952" s="391">
        <v>91.641599999999997</v>
      </c>
      <c r="O1952" s="386">
        <v>96.834100000000007</v>
      </c>
      <c r="P1952" s="386" t="s">
        <v>65</v>
      </c>
      <c r="Q1952" s="5"/>
    </row>
    <row r="1953" spans="1:17" ht="15" x14ac:dyDescent="0.25">
      <c r="A1953" s="389" t="s">
        <v>2464</v>
      </c>
      <c r="B1953" s="390"/>
      <c r="C1953" s="386"/>
      <c r="D1953" s="390"/>
      <c r="E1953" s="390"/>
      <c r="F1953" s="386">
        <v>100</v>
      </c>
      <c r="G1953" s="391">
        <v>100</v>
      </c>
      <c r="H1953" s="391">
        <v>100</v>
      </c>
      <c r="I1953" s="391">
        <v>100</v>
      </c>
      <c r="J1953" s="391">
        <v>100</v>
      </c>
      <c r="K1953" s="391">
        <v>100</v>
      </c>
      <c r="L1953" s="391">
        <v>100</v>
      </c>
      <c r="M1953" s="391">
        <v>100</v>
      </c>
      <c r="N1953" s="391">
        <v>100</v>
      </c>
      <c r="O1953" s="386">
        <v>100</v>
      </c>
      <c r="P1953" s="386" t="s">
        <v>65</v>
      </c>
      <c r="Q1953" s="5"/>
    </row>
    <row r="1954" spans="1:17" ht="15" x14ac:dyDescent="0.25">
      <c r="A1954" s="389" t="s">
        <v>2465</v>
      </c>
      <c r="B1954" s="390"/>
      <c r="C1954" s="386"/>
      <c r="D1954" s="390"/>
      <c r="E1954" s="390"/>
      <c r="F1954" s="386">
        <v>100</v>
      </c>
      <c r="G1954" s="391">
        <v>100</v>
      </c>
      <c r="H1954" s="391">
        <v>100</v>
      </c>
      <c r="I1954" s="391">
        <v>100</v>
      </c>
      <c r="J1954" s="391">
        <v>100</v>
      </c>
      <c r="K1954" s="391">
        <v>100</v>
      </c>
      <c r="L1954" s="391">
        <v>100</v>
      </c>
      <c r="M1954" s="391">
        <v>100</v>
      </c>
      <c r="N1954" s="391">
        <v>100</v>
      </c>
      <c r="O1954" s="386">
        <v>100</v>
      </c>
      <c r="P1954" s="386" t="s">
        <v>65</v>
      </c>
      <c r="Q1954" s="5"/>
    </row>
    <row r="1955" spans="1:17" ht="15" x14ac:dyDescent="0.25">
      <c r="A1955" s="389" t="s">
        <v>2466</v>
      </c>
      <c r="B1955" s="390"/>
      <c r="C1955" s="386"/>
      <c r="D1955" s="390"/>
      <c r="E1955" s="390"/>
      <c r="F1955" s="386">
        <v>94.452399999999997</v>
      </c>
      <c r="G1955" s="391">
        <v>94.278599999999997</v>
      </c>
      <c r="H1955" s="391">
        <v>94.694000000000003</v>
      </c>
      <c r="I1955" s="391">
        <v>96.164000000000001</v>
      </c>
      <c r="J1955" s="391">
        <v>93.955100000000002</v>
      </c>
      <c r="K1955" s="391">
        <v>95.959599999999995</v>
      </c>
      <c r="L1955" s="391">
        <v>95.912199999999999</v>
      </c>
      <c r="M1955" s="391">
        <v>96.8005</v>
      </c>
      <c r="N1955" s="391">
        <v>88.021100000000004</v>
      </c>
      <c r="O1955" s="386">
        <v>94.644599999999997</v>
      </c>
      <c r="P1955" s="386" t="s">
        <v>65</v>
      </c>
      <c r="Q1955" s="5"/>
    </row>
    <row r="1956" spans="1:17" ht="15" x14ac:dyDescent="0.25">
      <c r="A1956" s="389" t="s">
        <v>2467</v>
      </c>
      <c r="B1956" s="390"/>
      <c r="C1956" s="386"/>
      <c r="D1956" s="390"/>
      <c r="E1956" s="390"/>
      <c r="F1956" s="386">
        <v>94.508799999999994</v>
      </c>
      <c r="G1956" s="391">
        <v>94.247299999999996</v>
      </c>
      <c r="H1956" s="391">
        <v>94.594499999999996</v>
      </c>
      <c r="I1956" s="391">
        <v>96.124499999999998</v>
      </c>
      <c r="J1956" s="391">
        <v>93.962599999999995</v>
      </c>
      <c r="K1956" s="391">
        <v>95.9863</v>
      </c>
      <c r="L1956" s="391">
        <v>95.959699999999998</v>
      </c>
      <c r="M1956" s="391">
        <v>96.868700000000004</v>
      </c>
      <c r="N1956" s="391">
        <v>88.116699999999994</v>
      </c>
      <c r="O1956" s="386">
        <v>94.635300000000001</v>
      </c>
      <c r="P1956" s="386" t="s">
        <v>65</v>
      </c>
      <c r="Q1956" s="5"/>
    </row>
    <row r="1957" spans="1:17" ht="15" x14ac:dyDescent="0.25">
      <c r="A1957" s="389" t="s">
        <v>2468</v>
      </c>
      <c r="B1957" s="390"/>
      <c r="C1957" s="386"/>
      <c r="D1957" s="390"/>
      <c r="E1957" s="390"/>
      <c r="F1957" s="386">
        <v>92.915800000000004</v>
      </c>
      <c r="G1957" s="391">
        <v>95.0959</v>
      </c>
      <c r="H1957" s="391">
        <v>97.295900000000003</v>
      </c>
      <c r="I1957" s="391">
        <v>97.165300000000002</v>
      </c>
      <c r="J1957" s="391">
        <v>93.756500000000003</v>
      </c>
      <c r="K1957" s="391">
        <v>95.233699999999999</v>
      </c>
      <c r="L1957" s="391">
        <v>94.616299999999995</v>
      </c>
      <c r="M1957" s="391">
        <v>94.968900000000005</v>
      </c>
      <c r="N1957" s="391">
        <v>85.186499999999995</v>
      </c>
      <c r="O1957" s="386">
        <v>94.907799999999995</v>
      </c>
      <c r="P1957" s="386" t="s">
        <v>65</v>
      </c>
      <c r="Q1957" s="5"/>
    </row>
    <row r="1958" spans="1:17" ht="15" x14ac:dyDescent="0.25">
      <c r="A1958" s="389" t="s">
        <v>2469</v>
      </c>
      <c r="B1958" s="390"/>
      <c r="C1958" s="386"/>
      <c r="D1958" s="390"/>
      <c r="E1958" s="390"/>
      <c r="F1958" s="386">
        <v>88.386499999999998</v>
      </c>
      <c r="G1958" s="391">
        <v>92.425399999999996</v>
      </c>
      <c r="H1958" s="391">
        <v>93.602500000000006</v>
      </c>
      <c r="I1958" s="391">
        <v>82.655100000000004</v>
      </c>
      <c r="J1958" s="391">
        <v>89.019400000000005</v>
      </c>
      <c r="K1958" s="391">
        <v>83.963300000000004</v>
      </c>
      <c r="L1958" s="391">
        <v>86.118899999999996</v>
      </c>
      <c r="M1958" s="391">
        <v>77.958399999999997</v>
      </c>
      <c r="N1958" s="391">
        <v>73.168599999999998</v>
      </c>
      <c r="O1958" s="386">
        <v>79.015699999999995</v>
      </c>
      <c r="P1958" s="386" t="s">
        <v>65</v>
      </c>
      <c r="Q1958" s="5"/>
    </row>
    <row r="1959" spans="1:17" ht="15" x14ac:dyDescent="0.25">
      <c r="A1959" s="389" t="s">
        <v>2470</v>
      </c>
      <c r="B1959" s="390"/>
      <c r="C1959" s="386"/>
      <c r="D1959" s="390"/>
      <c r="E1959" s="390"/>
      <c r="F1959" s="386"/>
      <c r="G1959" s="391"/>
      <c r="H1959" s="391">
        <v>99.698599999999999</v>
      </c>
      <c r="I1959" s="391">
        <v>100</v>
      </c>
      <c r="J1959" s="391">
        <v>87.087199999999996</v>
      </c>
      <c r="K1959" s="391">
        <v>61.566200000000002</v>
      </c>
      <c r="L1959" s="391">
        <v>67.890600000000006</v>
      </c>
      <c r="M1959" s="391">
        <v>46.555399999999999</v>
      </c>
      <c r="N1959" s="391">
        <v>44.523200000000003</v>
      </c>
      <c r="O1959" s="386">
        <v>33.003900000000002</v>
      </c>
      <c r="P1959" s="386" t="s">
        <v>65</v>
      </c>
      <c r="Q1959" s="5"/>
    </row>
    <row r="1960" spans="1:17" ht="15" x14ac:dyDescent="0.25">
      <c r="A1960" s="389" t="s">
        <v>2471</v>
      </c>
      <c r="B1960" s="390"/>
      <c r="C1960" s="386"/>
      <c r="D1960" s="390"/>
      <c r="E1960" s="390"/>
      <c r="F1960" s="386"/>
      <c r="G1960" s="391"/>
      <c r="H1960" s="391">
        <v>99.698599999999999</v>
      </c>
      <c r="I1960" s="391">
        <v>100</v>
      </c>
      <c r="J1960" s="391">
        <v>87.087199999999996</v>
      </c>
      <c r="K1960" s="391">
        <v>61.566200000000002</v>
      </c>
      <c r="L1960" s="391">
        <v>67.890600000000006</v>
      </c>
      <c r="M1960" s="391">
        <v>46.555399999999999</v>
      </c>
      <c r="N1960" s="391">
        <v>44.523200000000003</v>
      </c>
      <c r="O1960" s="386">
        <v>33.003900000000002</v>
      </c>
      <c r="P1960" s="386" t="s">
        <v>65</v>
      </c>
      <c r="Q1960" s="5"/>
    </row>
    <row r="1961" spans="1:17" ht="15" x14ac:dyDescent="0.25">
      <c r="A1961" s="389" t="s">
        <v>2472</v>
      </c>
      <c r="B1961" s="390"/>
      <c r="C1961" s="386"/>
      <c r="D1961" s="390"/>
      <c r="E1961" s="390"/>
      <c r="F1961" s="386">
        <v>85.475099999999998</v>
      </c>
      <c r="G1961" s="391">
        <v>91.524600000000007</v>
      </c>
      <c r="H1961" s="391">
        <v>88.058999999999997</v>
      </c>
      <c r="I1961" s="391">
        <v>74.040199999999999</v>
      </c>
      <c r="J1961" s="391">
        <v>84.741200000000006</v>
      </c>
      <c r="K1961" s="391">
        <v>77.157600000000002</v>
      </c>
      <c r="L1961" s="391">
        <v>77.454300000000003</v>
      </c>
      <c r="M1961" s="391">
        <v>64.405799999999999</v>
      </c>
      <c r="N1961" s="391">
        <v>61.760399999999997</v>
      </c>
      <c r="O1961" s="386">
        <v>73.804000000000002</v>
      </c>
      <c r="P1961" s="386" t="s">
        <v>65</v>
      </c>
      <c r="Q1961" s="5"/>
    </row>
    <row r="1962" spans="1:17" ht="15" x14ac:dyDescent="0.25">
      <c r="A1962" s="389" t="s">
        <v>2473</v>
      </c>
      <c r="B1962" s="390"/>
      <c r="C1962" s="386"/>
      <c r="D1962" s="390"/>
      <c r="E1962" s="390"/>
      <c r="F1962" s="386">
        <v>92.043999999999997</v>
      </c>
      <c r="G1962" s="391">
        <v>93.030500000000004</v>
      </c>
      <c r="H1962" s="391">
        <v>97.742500000000007</v>
      </c>
      <c r="I1962" s="391">
        <v>90.432599999999994</v>
      </c>
      <c r="J1962" s="391">
        <v>92.846900000000005</v>
      </c>
      <c r="K1962" s="391">
        <v>90.025700000000001</v>
      </c>
      <c r="L1962" s="391">
        <v>93.748199999999997</v>
      </c>
      <c r="M1962" s="391">
        <v>89.968900000000005</v>
      </c>
      <c r="N1962" s="391">
        <v>83.932599999999994</v>
      </c>
      <c r="O1962" s="386">
        <v>83.012900000000002</v>
      </c>
      <c r="P1962" s="386" t="s">
        <v>65</v>
      </c>
      <c r="Q1962" s="5"/>
    </row>
    <row r="1963" spans="1:17" ht="15" x14ac:dyDescent="0.25">
      <c r="A1963" s="389" t="s">
        <v>2474</v>
      </c>
      <c r="B1963" s="390"/>
      <c r="C1963" s="386"/>
      <c r="D1963" s="390"/>
      <c r="E1963" s="390"/>
      <c r="F1963" s="386">
        <v>95.817300000000003</v>
      </c>
      <c r="G1963" s="391">
        <v>96.708600000000004</v>
      </c>
      <c r="H1963" s="391">
        <v>96.198999999999998</v>
      </c>
      <c r="I1963" s="391">
        <v>95.241500000000002</v>
      </c>
      <c r="J1963" s="391">
        <v>97.249300000000005</v>
      </c>
      <c r="K1963" s="391">
        <v>92.2376</v>
      </c>
      <c r="L1963" s="391">
        <v>91.189300000000003</v>
      </c>
      <c r="M1963" s="391">
        <v>93.728700000000003</v>
      </c>
      <c r="N1963" s="391">
        <v>87.543800000000005</v>
      </c>
      <c r="O1963" s="386">
        <v>83.352900000000005</v>
      </c>
      <c r="P1963" s="386" t="s">
        <v>65</v>
      </c>
      <c r="Q1963" s="5"/>
    </row>
    <row r="1964" spans="1:17" ht="15" x14ac:dyDescent="0.25">
      <c r="A1964" s="389" t="s">
        <v>2475</v>
      </c>
      <c r="B1964" s="390"/>
      <c r="C1964" s="386"/>
      <c r="D1964" s="390"/>
      <c r="E1964" s="390"/>
      <c r="F1964" s="386">
        <v>81.907499999999999</v>
      </c>
      <c r="G1964" s="391">
        <v>86.176500000000004</v>
      </c>
      <c r="H1964" s="391">
        <v>81.891000000000005</v>
      </c>
      <c r="I1964" s="391">
        <v>85.130200000000002</v>
      </c>
      <c r="J1964" s="391">
        <v>87.941100000000006</v>
      </c>
      <c r="K1964" s="391">
        <v>83.1477</v>
      </c>
      <c r="L1964" s="391">
        <v>83.987200000000001</v>
      </c>
      <c r="M1964" s="391">
        <v>87.696299999999994</v>
      </c>
      <c r="N1964" s="391">
        <v>76.779899999999998</v>
      </c>
      <c r="O1964" s="386">
        <v>74.444199999999995</v>
      </c>
      <c r="P1964" s="386" t="s">
        <v>65</v>
      </c>
      <c r="Q1964" s="5"/>
    </row>
    <row r="1965" spans="1:17" ht="15" x14ac:dyDescent="0.25">
      <c r="A1965" s="389" t="s">
        <v>2476</v>
      </c>
      <c r="B1965" s="390"/>
      <c r="C1965" s="386"/>
      <c r="D1965" s="390"/>
      <c r="E1965" s="390"/>
      <c r="F1965" s="386">
        <v>81.907499999999999</v>
      </c>
      <c r="G1965" s="391">
        <v>86.176500000000004</v>
      </c>
      <c r="H1965" s="391">
        <v>81.891000000000005</v>
      </c>
      <c r="I1965" s="391">
        <v>85.130200000000002</v>
      </c>
      <c r="J1965" s="391">
        <v>87.941100000000006</v>
      </c>
      <c r="K1965" s="391">
        <v>83.1477</v>
      </c>
      <c r="L1965" s="391">
        <v>83.987200000000001</v>
      </c>
      <c r="M1965" s="391">
        <v>87.696299999999994</v>
      </c>
      <c r="N1965" s="391">
        <v>76.779899999999998</v>
      </c>
      <c r="O1965" s="386">
        <v>74.444199999999995</v>
      </c>
      <c r="P1965" s="386" t="s">
        <v>65</v>
      </c>
      <c r="Q1965" s="5"/>
    </row>
    <row r="1966" spans="1:17" ht="15" x14ac:dyDescent="0.25">
      <c r="A1966" s="389" t="s">
        <v>2477</v>
      </c>
      <c r="B1966" s="390"/>
      <c r="C1966" s="386"/>
      <c r="D1966" s="390"/>
      <c r="E1966" s="390"/>
      <c r="F1966" s="386"/>
      <c r="G1966" s="391">
        <v>99.965500000000006</v>
      </c>
      <c r="H1966" s="391">
        <v>99.929900000000004</v>
      </c>
      <c r="I1966" s="391">
        <v>99.863</v>
      </c>
      <c r="J1966" s="391">
        <v>99.859300000000005</v>
      </c>
      <c r="K1966" s="391">
        <v>99.927000000000007</v>
      </c>
      <c r="L1966" s="391">
        <v>99.678700000000006</v>
      </c>
      <c r="M1966" s="391">
        <v>99.676900000000003</v>
      </c>
      <c r="N1966" s="391">
        <v>99.386799999999994</v>
      </c>
      <c r="O1966" s="386">
        <v>98.456900000000005</v>
      </c>
      <c r="P1966" s="386" t="s">
        <v>65</v>
      </c>
      <c r="Q1966" s="5"/>
    </row>
    <row r="1967" spans="1:17" ht="15" x14ac:dyDescent="0.25">
      <c r="A1967" s="389" t="s">
        <v>2478</v>
      </c>
      <c r="B1967" s="390"/>
      <c r="C1967" s="386"/>
      <c r="D1967" s="390"/>
      <c r="E1967" s="390"/>
      <c r="F1967" s="386"/>
      <c r="G1967" s="391">
        <v>99.965500000000006</v>
      </c>
      <c r="H1967" s="391">
        <v>99.929900000000004</v>
      </c>
      <c r="I1967" s="391">
        <v>99.863</v>
      </c>
      <c r="J1967" s="391">
        <v>99.859300000000005</v>
      </c>
      <c r="K1967" s="391">
        <v>99.927000000000007</v>
      </c>
      <c r="L1967" s="391">
        <v>99.678700000000006</v>
      </c>
      <c r="M1967" s="391">
        <v>99.676900000000003</v>
      </c>
      <c r="N1967" s="391">
        <v>99.386799999999994</v>
      </c>
      <c r="O1967" s="386">
        <v>98.456900000000005</v>
      </c>
      <c r="P1967" s="386" t="s">
        <v>65</v>
      </c>
      <c r="Q1967" s="5"/>
    </row>
    <row r="1968" spans="1:17" ht="15" x14ac:dyDescent="0.25">
      <c r="A1968" s="389" t="s">
        <v>2479</v>
      </c>
      <c r="B1968" s="390"/>
      <c r="C1968" s="386"/>
      <c r="D1968" s="390"/>
      <c r="E1968" s="390"/>
      <c r="F1968" s="386">
        <v>100</v>
      </c>
      <c r="G1968" s="391">
        <v>98.910200000000003</v>
      </c>
      <c r="H1968" s="391">
        <v>99.871499999999997</v>
      </c>
      <c r="I1968" s="391">
        <v>99.675600000000003</v>
      </c>
      <c r="J1968" s="391">
        <v>98.700699999999998</v>
      </c>
      <c r="K1968" s="391">
        <v>99.101299999999995</v>
      </c>
      <c r="L1968" s="391">
        <v>97.734399999999994</v>
      </c>
      <c r="M1968" s="391">
        <v>98.442300000000003</v>
      </c>
      <c r="N1968" s="391">
        <v>98.531400000000005</v>
      </c>
      <c r="O1968" s="386">
        <v>86.277600000000007</v>
      </c>
      <c r="P1968" s="386" t="s">
        <v>65</v>
      </c>
      <c r="Q1968" s="5"/>
    </row>
    <row r="1969" spans="1:17" ht="15" x14ac:dyDescent="0.25">
      <c r="A1969" s="389" t="s">
        <v>2480</v>
      </c>
      <c r="B1969" s="390"/>
      <c r="C1969" s="386"/>
      <c r="D1969" s="390"/>
      <c r="E1969" s="390"/>
      <c r="F1969" s="386">
        <v>100</v>
      </c>
      <c r="G1969" s="391">
        <v>98.910200000000003</v>
      </c>
      <c r="H1969" s="391">
        <v>99.871499999999997</v>
      </c>
      <c r="I1969" s="391">
        <v>99.675600000000003</v>
      </c>
      <c r="J1969" s="391">
        <v>98.700699999999998</v>
      </c>
      <c r="K1969" s="391">
        <v>99.101299999999995</v>
      </c>
      <c r="L1969" s="391">
        <v>97.734399999999994</v>
      </c>
      <c r="M1969" s="391">
        <v>98.442300000000003</v>
      </c>
      <c r="N1969" s="391">
        <v>98.531400000000005</v>
      </c>
      <c r="O1969" s="386">
        <v>86.277600000000007</v>
      </c>
      <c r="P1969" s="386" t="s">
        <v>65</v>
      </c>
      <c r="Q1969" s="5"/>
    </row>
    <row r="1970" spans="1:17" ht="15" x14ac:dyDescent="0.25">
      <c r="A1970" s="389" t="s">
        <v>2481</v>
      </c>
      <c r="B1970" s="390"/>
      <c r="C1970" s="386"/>
      <c r="D1970" s="390"/>
      <c r="E1970" s="390"/>
      <c r="F1970" s="386">
        <v>95.7637</v>
      </c>
      <c r="G1970" s="391">
        <v>96.698599999999999</v>
      </c>
      <c r="H1970" s="391">
        <v>96.211299999999994</v>
      </c>
      <c r="I1970" s="391">
        <v>95.236599999999996</v>
      </c>
      <c r="J1970" s="391">
        <v>97.313699999999997</v>
      </c>
      <c r="K1970" s="391">
        <v>92.488200000000006</v>
      </c>
      <c r="L1970" s="391">
        <v>91.234200000000001</v>
      </c>
      <c r="M1970" s="391">
        <v>93.970399999999998</v>
      </c>
      <c r="N1970" s="391">
        <v>87.949200000000005</v>
      </c>
      <c r="O1970" s="386">
        <v>83.7209</v>
      </c>
      <c r="P1970" s="386" t="s">
        <v>65</v>
      </c>
      <c r="Q1970" s="5"/>
    </row>
    <row r="1971" spans="1:17" ht="15" x14ac:dyDescent="0.25">
      <c r="A1971" s="389" t="s">
        <v>2482</v>
      </c>
      <c r="B1971" s="390"/>
      <c r="C1971" s="386"/>
      <c r="D1971" s="390"/>
      <c r="E1971" s="390"/>
      <c r="F1971" s="386">
        <v>96.659700000000001</v>
      </c>
      <c r="G1971" s="391">
        <v>97.3232</v>
      </c>
      <c r="H1971" s="391">
        <v>95.468999999999994</v>
      </c>
      <c r="I1971" s="391">
        <v>95.604799999999997</v>
      </c>
      <c r="J1971" s="391">
        <v>92.382499999999993</v>
      </c>
      <c r="K1971" s="391">
        <v>73.036600000000007</v>
      </c>
      <c r="L1971" s="391">
        <v>87.812600000000003</v>
      </c>
      <c r="M1971" s="391">
        <v>75.763900000000007</v>
      </c>
      <c r="N1971" s="391">
        <v>58.183599999999998</v>
      </c>
      <c r="O1971" s="386">
        <v>58.551900000000003</v>
      </c>
      <c r="P1971" s="386" t="s">
        <v>65</v>
      </c>
      <c r="Q1971" s="5"/>
    </row>
    <row r="1972" spans="1:17" ht="15" x14ac:dyDescent="0.25">
      <c r="A1972" s="389" t="s">
        <v>2483</v>
      </c>
      <c r="B1972" s="390"/>
      <c r="C1972" s="386"/>
      <c r="D1972" s="390"/>
      <c r="E1972" s="390"/>
      <c r="F1972" s="386">
        <v>98.641599999999997</v>
      </c>
      <c r="G1972" s="391">
        <v>99.0779</v>
      </c>
      <c r="H1972" s="391">
        <v>98.946299999999994</v>
      </c>
      <c r="I1972" s="391">
        <v>97.243899999999996</v>
      </c>
      <c r="J1972" s="391">
        <v>98.754199999999997</v>
      </c>
      <c r="K1972" s="391">
        <v>98.380600000000001</v>
      </c>
      <c r="L1972" s="391">
        <v>97.9161</v>
      </c>
      <c r="M1972" s="391">
        <v>98.623599999999996</v>
      </c>
      <c r="N1972" s="391">
        <v>97.525999999999996</v>
      </c>
      <c r="O1972" s="386">
        <v>94.177899999999994</v>
      </c>
      <c r="P1972" s="386" t="s">
        <v>65</v>
      </c>
      <c r="Q1972" s="5"/>
    </row>
    <row r="1973" spans="1:17" ht="15" x14ac:dyDescent="0.25">
      <c r="A1973" s="389" t="s">
        <v>2484</v>
      </c>
      <c r="B1973" s="390"/>
      <c r="C1973" s="386"/>
      <c r="D1973" s="390"/>
      <c r="E1973" s="390"/>
      <c r="F1973" s="386"/>
      <c r="G1973" s="391"/>
      <c r="H1973" s="391">
        <v>100</v>
      </c>
      <c r="I1973" s="391">
        <v>100</v>
      </c>
      <c r="J1973" s="391">
        <v>100</v>
      </c>
      <c r="K1973" s="391">
        <v>100</v>
      </c>
      <c r="L1973" s="391">
        <v>100</v>
      </c>
      <c r="M1973" s="391">
        <v>100</v>
      </c>
      <c r="N1973" s="391">
        <v>100</v>
      </c>
      <c r="O1973" s="386">
        <v>100</v>
      </c>
      <c r="P1973" s="386" t="s">
        <v>65</v>
      </c>
      <c r="Q1973" s="5"/>
    </row>
    <row r="1974" spans="1:17" ht="15" x14ac:dyDescent="0.25">
      <c r="A1974" s="389" t="s">
        <v>2485</v>
      </c>
      <c r="B1974" s="390"/>
      <c r="C1974" s="386"/>
      <c r="D1974" s="390"/>
      <c r="E1974" s="390"/>
      <c r="F1974" s="386"/>
      <c r="G1974" s="391"/>
      <c r="H1974" s="391">
        <v>100</v>
      </c>
      <c r="I1974" s="391">
        <v>100</v>
      </c>
      <c r="J1974" s="391">
        <v>100</v>
      </c>
      <c r="K1974" s="391">
        <v>100</v>
      </c>
      <c r="L1974" s="391">
        <v>100</v>
      </c>
      <c r="M1974" s="391">
        <v>100</v>
      </c>
      <c r="N1974" s="391">
        <v>100</v>
      </c>
      <c r="O1974" s="386">
        <v>100</v>
      </c>
      <c r="P1974" s="386" t="s">
        <v>65</v>
      </c>
      <c r="Q1974" s="5"/>
    </row>
    <row r="1975" spans="1:17" ht="15" x14ac:dyDescent="0.25">
      <c r="A1975" s="389" t="s">
        <v>2486</v>
      </c>
      <c r="B1975" s="390"/>
      <c r="C1975" s="386"/>
      <c r="D1975" s="390"/>
      <c r="E1975" s="390"/>
      <c r="F1975" s="386">
        <v>98.683700000000002</v>
      </c>
      <c r="G1975" s="391">
        <v>99.199200000000005</v>
      </c>
      <c r="H1975" s="391">
        <v>98.866299999999995</v>
      </c>
      <c r="I1975" s="391">
        <v>97.191100000000006</v>
      </c>
      <c r="J1975" s="391">
        <v>99.14</v>
      </c>
      <c r="K1975" s="391">
        <v>98.377399999999994</v>
      </c>
      <c r="L1975" s="391">
        <v>98.184899999999999</v>
      </c>
      <c r="M1975" s="391">
        <v>99.1922</v>
      </c>
      <c r="N1975" s="391">
        <v>98.326099999999997</v>
      </c>
      <c r="O1975" s="386">
        <v>95.222899999999996</v>
      </c>
      <c r="P1975" s="386" t="s">
        <v>65</v>
      </c>
      <c r="Q1975" s="5"/>
    </row>
    <row r="1976" spans="1:17" ht="15" x14ac:dyDescent="0.25">
      <c r="A1976" s="389" t="s">
        <v>2487</v>
      </c>
      <c r="B1976" s="390"/>
      <c r="C1976" s="386"/>
      <c r="D1976" s="390"/>
      <c r="E1976" s="390"/>
      <c r="F1976" s="386">
        <v>98.197000000000003</v>
      </c>
      <c r="G1976" s="391">
        <v>98.081500000000005</v>
      </c>
      <c r="H1976" s="391">
        <v>99.5852</v>
      </c>
      <c r="I1976" s="391">
        <v>97.654399999999995</v>
      </c>
      <c r="J1976" s="391">
        <v>95.692400000000006</v>
      </c>
      <c r="K1976" s="391">
        <v>98.406800000000004</v>
      </c>
      <c r="L1976" s="391">
        <v>95.767700000000005</v>
      </c>
      <c r="M1976" s="391">
        <v>94.201099999999997</v>
      </c>
      <c r="N1976" s="391">
        <v>91.296700000000001</v>
      </c>
      <c r="O1976" s="386">
        <v>86.254199999999997</v>
      </c>
      <c r="P1976" s="386" t="s">
        <v>65</v>
      </c>
      <c r="Q1976" s="5"/>
    </row>
    <row r="1977" spans="1:17" ht="15" x14ac:dyDescent="0.25">
      <c r="A1977" s="389" t="s">
        <v>2488</v>
      </c>
      <c r="B1977" s="390"/>
      <c r="C1977" s="386"/>
      <c r="D1977" s="390"/>
      <c r="E1977" s="390"/>
      <c r="F1977" s="386">
        <v>99.481499999999997</v>
      </c>
      <c r="G1977" s="391">
        <v>99.585499999999996</v>
      </c>
      <c r="H1977" s="391">
        <v>99.825000000000003</v>
      </c>
      <c r="I1977" s="391">
        <v>99.359200000000001</v>
      </c>
      <c r="J1977" s="391">
        <v>99.681899999999999</v>
      </c>
      <c r="K1977" s="391">
        <v>99.380899999999997</v>
      </c>
      <c r="L1977" s="391">
        <v>99.053100000000001</v>
      </c>
      <c r="M1977" s="391">
        <v>99.261799999999994</v>
      </c>
      <c r="N1977" s="391">
        <v>98.7333</v>
      </c>
      <c r="O1977" s="386">
        <v>98.619100000000003</v>
      </c>
      <c r="P1977" s="386" t="s">
        <v>65</v>
      </c>
      <c r="Q1977" s="5"/>
    </row>
    <row r="1978" spans="1:17" ht="15" x14ac:dyDescent="0.25">
      <c r="A1978" s="389" t="s">
        <v>2489</v>
      </c>
      <c r="B1978" s="390"/>
      <c r="C1978" s="386"/>
      <c r="D1978" s="390"/>
      <c r="E1978" s="390"/>
      <c r="F1978" s="386">
        <v>99.479699999999994</v>
      </c>
      <c r="G1978" s="391">
        <v>99.584000000000003</v>
      </c>
      <c r="H1978" s="391">
        <v>99.826999999999998</v>
      </c>
      <c r="I1978" s="391">
        <v>99.349599999999995</v>
      </c>
      <c r="J1978" s="391">
        <v>99.703999999999994</v>
      </c>
      <c r="K1978" s="391">
        <v>99.378900000000002</v>
      </c>
      <c r="L1978" s="391">
        <v>99.046000000000006</v>
      </c>
      <c r="M1978" s="391">
        <v>99.266900000000007</v>
      </c>
      <c r="N1978" s="391">
        <v>98.735399999999998</v>
      </c>
      <c r="O1978" s="386">
        <v>98.658100000000005</v>
      </c>
      <c r="P1978" s="386" t="s">
        <v>65</v>
      </c>
      <c r="Q1978" s="5"/>
    </row>
    <row r="1979" spans="1:17" ht="15" x14ac:dyDescent="0.25">
      <c r="A1979" s="389" t="s">
        <v>2490</v>
      </c>
      <c r="B1979" s="390"/>
      <c r="C1979" s="386"/>
      <c r="D1979" s="390"/>
      <c r="E1979" s="390"/>
      <c r="F1979" s="386">
        <v>99.59</v>
      </c>
      <c r="G1979" s="391">
        <v>99.661600000000007</v>
      </c>
      <c r="H1979" s="391">
        <v>99.726200000000006</v>
      </c>
      <c r="I1979" s="391">
        <v>99.825699999999998</v>
      </c>
      <c r="J1979" s="391">
        <v>98.5976</v>
      </c>
      <c r="K1979" s="391">
        <v>99.475999999999999</v>
      </c>
      <c r="L1979" s="391">
        <v>99.403300000000002</v>
      </c>
      <c r="M1979" s="391">
        <v>99.020300000000006</v>
      </c>
      <c r="N1979" s="391">
        <v>98.633600000000001</v>
      </c>
      <c r="O1979" s="386">
        <v>96.920699999999997</v>
      </c>
      <c r="P1979" s="386" t="s">
        <v>65</v>
      </c>
      <c r="Q1979" s="5"/>
    </row>
    <row r="1980" spans="1:17" ht="15" x14ac:dyDescent="0.25">
      <c r="A1980" s="389" t="s">
        <v>2491</v>
      </c>
      <c r="B1980" s="390"/>
      <c r="C1980" s="386"/>
      <c r="D1980" s="390"/>
      <c r="E1980" s="390"/>
      <c r="F1980" s="386">
        <v>100</v>
      </c>
      <c r="G1980" s="391">
        <v>100</v>
      </c>
      <c r="H1980" s="391">
        <v>100</v>
      </c>
      <c r="I1980" s="391">
        <v>99.569100000000006</v>
      </c>
      <c r="J1980" s="391">
        <v>100</v>
      </c>
      <c r="K1980" s="391">
        <v>100</v>
      </c>
      <c r="L1980" s="391">
        <v>100</v>
      </c>
      <c r="M1980" s="391">
        <v>100</v>
      </c>
      <c r="N1980" s="391">
        <v>98.953500000000005</v>
      </c>
      <c r="O1980" s="386">
        <v>100</v>
      </c>
      <c r="P1980" s="386" t="s">
        <v>65</v>
      </c>
      <c r="Q1980" s="5"/>
    </row>
    <row r="1981" spans="1:17" ht="15" x14ac:dyDescent="0.25">
      <c r="A1981" s="389" t="s">
        <v>2492</v>
      </c>
      <c r="B1981" s="390"/>
      <c r="C1981" s="386"/>
      <c r="D1981" s="390"/>
      <c r="E1981" s="390"/>
      <c r="F1981" s="386">
        <v>100</v>
      </c>
      <c r="G1981" s="391">
        <v>100</v>
      </c>
      <c r="H1981" s="391">
        <v>100</v>
      </c>
      <c r="I1981" s="391">
        <v>100</v>
      </c>
      <c r="J1981" s="391">
        <v>100</v>
      </c>
      <c r="K1981" s="391">
        <v>100</v>
      </c>
      <c r="L1981" s="391">
        <v>100</v>
      </c>
      <c r="M1981" s="391">
        <v>100</v>
      </c>
      <c r="N1981" s="391">
        <v>100</v>
      </c>
      <c r="O1981" s="386" t="s">
        <v>8416</v>
      </c>
      <c r="P1981" s="386" t="s">
        <v>65</v>
      </c>
      <c r="Q1981" s="5"/>
    </row>
    <row r="1982" spans="1:17" ht="15" x14ac:dyDescent="0.25">
      <c r="A1982" s="389" t="s">
        <v>2493</v>
      </c>
      <c r="B1982" s="390"/>
      <c r="C1982" s="386"/>
      <c r="D1982" s="390"/>
      <c r="E1982" s="390"/>
      <c r="F1982" s="386">
        <v>100</v>
      </c>
      <c r="G1982" s="391">
        <v>100</v>
      </c>
      <c r="H1982" s="391">
        <v>100</v>
      </c>
      <c r="I1982" s="391">
        <v>99.518000000000001</v>
      </c>
      <c r="J1982" s="391">
        <v>100</v>
      </c>
      <c r="K1982" s="391">
        <v>100</v>
      </c>
      <c r="L1982" s="391">
        <v>100</v>
      </c>
      <c r="M1982" s="391">
        <v>100</v>
      </c>
      <c r="N1982" s="391">
        <v>98.816999999999993</v>
      </c>
      <c r="O1982" s="386">
        <v>100</v>
      </c>
      <c r="P1982" s="386" t="s">
        <v>65</v>
      </c>
      <c r="Q1982" s="5"/>
    </row>
    <row r="1983" spans="1:17" ht="15" x14ac:dyDescent="0.25">
      <c r="A1983" s="389" t="s">
        <v>2494</v>
      </c>
      <c r="B1983" s="390"/>
      <c r="C1983" s="386"/>
      <c r="D1983" s="390"/>
      <c r="E1983" s="390"/>
      <c r="F1983" s="386">
        <v>98.725200000000001</v>
      </c>
      <c r="G1983" s="391">
        <v>98.527900000000002</v>
      </c>
      <c r="H1983" s="391">
        <v>98.486599999999996</v>
      </c>
      <c r="I1983" s="391">
        <v>98.289900000000003</v>
      </c>
      <c r="J1983" s="391">
        <v>98.928600000000003</v>
      </c>
      <c r="K1983" s="391">
        <v>97.933999999999997</v>
      </c>
      <c r="L1983" s="391">
        <v>97.576800000000006</v>
      </c>
      <c r="M1983" s="391">
        <v>98.177899999999994</v>
      </c>
      <c r="N1983" s="391">
        <v>96.667100000000005</v>
      </c>
      <c r="O1983" s="386">
        <v>95.683199999999999</v>
      </c>
      <c r="P1983" s="386" t="s">
        <v>65</v>
      </c>
      <c r="Q1983" s="5"/>
    </row>
    <row r="1984" spans="1:17" ht="15" x14ac:dyDescent="0.25">
      <c r="A1984" s="389" t="s">
        <v>2495</v>
      </c>
      <c r="B1984" s="390"/>
      <c r="C1984" s="386"/>
      <c r="D1984" s="390"/>
      <c r="E1984" s="390"/>
      <c r="F1984" s="386">
        <v>98.721000000000004</v>
      </c>
      <c r="G1984" s="391">
        <v>98.515500000000003</v>
      </c>
      <c r="H1984" s="391">
        <v>98.463300000000004</v>
      </c>
      <c r="I1984" s="391">
        <v>98.275400000000005</v>
      </c>
      <c r="J1984" s="391">
        <v>98.961200000000005</v>
      </c>
      <c r="K1984" s="391">
        <v>97.951899999999995</v>
      </c>
      <c r="L1984" s="391">
        <v>97.570899999999995</v>
      </c>
      <c r="M1984" s="391">
        <v>98.225300000000004</v>
      </c>
      <c r="N1984" s="391">
        <v>96.729500000000002</v>
      </c>
      <c r="O1984" s="386">
        <v>95.778599999999997</v>
      </c>
      <c r="P1984" s="386" t="s">
        <v>65</v>
      </c>
      <c r="Q1984" s="5"/>
    </row>
    <row r="1985" spans="1:17" ht="15" x14ac:dyDescent="0.25">
      <c r="A1985" s="389" t="s">
        <v>2496</v>
      </c>
      <c r="B1985" s="390"/>
      <c r="C1985" s="386"/>
      <c r="D1985" s="390"/>
      <c r="E1985" s="390"/>
      <c r="F1985" s="386">
        <v>98.893100000000004</v>
      </c>
      <c r="G1985" s="391">
        <v>99.027900000000002</v>
      </c>
      <c r="H1985" s="391">
        <v>99.398200000000003</v>
      </c>
      <c r="I1985" s="391">
        <v>98.849400000000003</v>
      </c>
      <c r="J1985" s="391">
        <v>97.660899999999998</v>
      </c>
      <c r="K1985" s="391">
        <v>97.231700000000004</v>
      </c>
      <c r="L1985" s="391">
        <v>97.808999999999997</v>
      </c>
      <c r="M1985" s="391">
        <v>96.362300000000005</v>
      </c>
      <c r="N1985" s="391">
        <v>94.263800000000003</v>
      </c>
      <c r="O1985" s="386">
        <v>92.341099999999997</v>
      </c>
      <c r="P1985" s="386" t="s">
        <v>65</v>
      </c>
      <c r="Q1985" s="5"/>
    </row>
    <row r="1986" spans="1:17" ht="15" x14ac:dyDescent="0.25">
      <c r="A1986" s="389" t="s">
        <v>2497</v>
      </c>
      <c r="B1986" s="390"/>
      <c r="C1986" s="386"/>
      <c r="D1986" s="390"/>
      <c r="E1986" s="390"/>
      <c r="F1986" s="386">
        <v>88.168499999999995</v>
      </c>
      <c r="G1986" s="391">
        <v>89.047399999999996</v>
      </c>
      <c r="H1986" s="391">
        <v>64.569400000000002</v>
      </c>
      <c r="I1986" s="391">
        <v>78.787400000000005</v>
      </c>
      <c r="J1986" s="391">
        <v>64.964799999999997</v>
      </c>
      <c r="K1986" s="391">
        <v>63.751899999999999</v>
      </c>
      <c r="L1986" s="391">
        <v>43.782800000000002</v>
      </c>
      <c r="M1986" s="391">
        <v>61.8536</v>
      </c>
      <c r="N1986" s="391">
        <v>58.298000000000002</v>
      </c>
      <c r="O1986" s="386">
        <v>77.701800000000006</v>
      </c>
      <c r="P1986" s="386" t="s">
        <v>65</v>
      </c>
      <c r="Q1986" s="5"/>
    </row>
    <row r="1987" spans="1:17" ht="15" x14ac:dyDescent="0.25">
      <c r="A1987" s="389" t="s">
        <v>2498</v>
      </c>
      <c r="B1987" s="390"/>
      <c r="C1987" s="386"/>
      <c r="D1987" s="390"/>
      <c r="E1987" s="390"/>
      <c r="F1987" s="386">
        <v>80.366</v>
      </c>
      <c r="G1987" s="391">
        <v>92.586299999999994</v>
      </c>
      <c r="H1987" s="391">
        <v>86.039699999999996</v>
      </c>
      <c r="I1987" s="391">
        <v>71.399900000000002</v>
      </c>
      <c r="J1987" s="391">
        <v>90.016599999999997</v>
      </c>
      <c r="K1987" s="391">
        <v>81.650800000000004</v>
      </c>
      <c r="L1987" s="391">
        <v>64.061899999999994</v>
      </c>
      <c r="M1987" s="391">
        <v>84.009399999999999</v>
      </c>
      <c r="N1987" s="391">
        <v>42.096800000000002</v>
      </c>
      <c r="O1987" s="386">
        <v>75.985299999999995</v>
      </c>
      <c r="P1987" s="386" t="s">
        <v>65</v>
      </c>
      <c r="Q1987" s="5"/>
    </row>
    <row r="1988" spans="1:17" ht="15" x14ac:dyDescent="0.25">
      <c r="A1988" s="389" t="s">
        <v>2499</v>
      </c>
      <c r="B1988" s="390"/>
      <c r="C1988" s="386"/>
      <c r="D1988" s="390"/>
      <c r="E1988" s="390"/>
      <c r="F1988" s="386">
        <v>91.304000000000002</v>
      </c>
      <c r="G1988" s="391">
        <v>88.200699999999998</v>
      </c>
      <c r="H1988" s="391">
        <v>60.299799999999998</v>
      </c>
      <c r="I1988" s="391">
        <v>80.581699999999998</v>
      </c>
      <c r="J1988" s="391">
        <v>58.495800000000003</v>
      </c>
      <c r="K1988" s="391">
        <v>59.0122</v>
      </c>
      <c r="L1988" s="391">
        <v>38.348199999999999</v>
      </c>
      <c r="M1988" s="391">
        <v>55.929900000000004</v>
      </c>
      <c r="N1988" s="391">
        <v>62.121899999999997</v>
      </c>
      <c r="O1988" s="386">
        <v>78.1447</v>
      </c>
      <c r="P1988" s="386" t="s">
        <v>65</v>
      </c>
      <c r="Q1988" s="5"/>
    </row>
    <row r="1989" spans="1:17" ht="15" x14ac:dyDescent="0.25">
      <c r="A1989" s="389" t="s">
        <v>2500</v>
      </c>
      <c r="B1989" s="390"/>
      <c r="C1989" s="386"/>
      <c r="D1989" s="390"/>
      <c r="E1989" s="390"/>
      <c r="F1989" s="386">
        <v>96.133600000000001</v>
      </c>
      <c r="G1989" s="391">
        <v>90.454300000000003</v>
      </c>
      <c r="H1989" s="391">
        <v>95.782700000000006</v>
      </c>
      <c r="I1989" s="391">
        <v>91.827100000000002</v>
      </c>
      <c r="J1989" s="391">
        <v>92.194100000000006</v>
      </c>
      <c r="K1989" s="391">
        <v>96.010999999999996</v>
      </c>
      <c r="L1989" s="391">
        <v>90.3887</v>
      </c>
      <c r="M1989" s="391">
        <v>94.8429</v>
      </c>
      <c r="N1989" s="391">
        <v>69.649299999999997</v>
      </c>
      <c r="O1989" s="386">
        <v>88.627200000000002</v>
      </c>
      <c r="P1989" s="386" t="s">
        <v>65</v>
      </c>
      <c r="Q1989" s="5"/>
    </row>
    <row r="1990" spans="1:17" ht="15" x14ac:dyDescent="0.25">
      <c r="A1990" s="389" t="s">
        <v>2501</v>
      </c>
      <c r="B1990" s="390"/>
      <c r="C1990" s="386"/>
      <c r="D1990" s="390"/>
      <c r="E1990" s="390"/>
      <c r="F1990" s="386">
        <v>71.557500000000005</v>
      </c>
      <c r="G1990" s="391">
        <v>70.7667</v>
      </c>
      <c r="H1990" s="391">
        <v>82.596299999999999</v>
      </c>
      <c r="I1990" s="391">
        <v>61.1081</v>
      </c>
      <c r="J1990" s="391">
        <v>79.995199999999997</v>
      </c>
      <c r="K1990" s="391">
        <v>89.306200000000004</v>
      </c>
      <c r="L1990" s="391">
        <v>82.199700000000007</v>
      </c>
      <c r="M1990" s="391">
        <v>83.570899999999995</v>
      </c>
      <c r="N1990" s="391">
        <v>46.636099999999999</v>
      </c>
      <c r="O1990" s="386">
        <v>76.868600000000001</v>
      </c>
      <c r="P1990" s="386" t="s">
        <v>65</v>
      </c>
      <c r="Q1990" s="5"/>
    </row>
    <row r="1991" spans="1:17" ht="15" x14ac:dyDescent="0.25">
      <c r="A1991" s="389" t="s">
        <v>2502</v>
      </c>
      <c r="B1991" s="390"/>
      <c r="C1991" s="386"/>
      <c r="D1991" s="390"/>
      <c r="E1991" s="390"/>
      <c r="F1991" s="386">
        <v>71.557500000000005</v>
      </c>
      <c r="G1991" s="391">
        <v>70.767300000000006</v>
      </c>
      <c r="H1991" s="391">
        <v>82.595799999999997</v>
      </c>
      <c r="I1991" s="391">
        <v>61.1081</v>
      </c>
      <c r="J1991" s="391">
        <v>79.995199999999997</v>
      </c>
      <c r="K1991" s="391">
        <v>89.306200000000004</v>
      </c>
      <c r="L1991" s="391">
        <v>82.199700000000007</v>
      </c>
      <c r="M1991" s="391">
        <v>83.570899999999995</v>
      </c>
      <c r="N1991" s="391">
        <v>46.636099999999999</v>
      </c>
      <c r="O1991" s="386">
        <v>76.868600000000001</v>
      </c>
      <c r="P1991" s="386" t="s">
        <v>65</v>
      </c>
      <c r="Q1991" s="5"/>
    </row>
    <row r="1992" spans="1:17" ht="15" x14ac:dyDescent="0.25">
      <c r="A1992" s="389" t="s">
        <v>2503</v>
      </c>
      <c r="B1992" s="390"/>
      <c r="C1992" s="386"/>
      <c r="D1992" s="390"/>
      <c r="E1992" s="390"/>
      <c r="F1992" s="386"/>
      <c r="G1992" s="391">
        <v>50</v>
      </c>
      <c r="H1992" s="391">
        <v>100</v>
      </c>
      <c r="I1992" s="391"/>
      <c r="J1992" s="391"/>
      <c r="K1992" s="391"/>
      <c r="L1992" s="391"/>
      <c r="M1992" s="391"/>
      <c r="N1992" s="391" t="s">
        <v>8416</v>
      </c>
      <c r="O1992" s="386" t="s">
        <v>8416</v>
      </c>
      <c r="P1992" s="386" t="s">
        <v>65</v>
      </c>
      <c r="Q1992" s="5"/>
    </row>
    <row r="1993" spans="1:17" ht="15" x14ac:dyDescent="0.25">
      <c r="A1993" s="389" t="s">
        <v>2504</v>
      </c>
      <c r="B1993" s="390"/>
      <c r="C1993" s="386"/>
      <c r="D1993" s="390"/>
      <c r="E1993" s="390"/>
      <c r="F1993" s="386">
        <v>100</v>
      </c>
      <c r="G1993" s="391">
        <v>99.958600000000004</v>
      </c>
      <c r="H1993" s="391">
        <v>99.992099999999994</v>
      </c>
      <c r="I1993" s="391">
        <v>99.669399999999996</v>
      </c>
      <c r="J1993" s="391">
        <v>99.885000000000005</v>
      </c>
      <c r="K1993" s="391">
        <v>99.975700000000003</v>
      </c>
      <c r="L1993" s="391">
        <v>99.861900000000006</v>
      </c>
      <c r="M1993" s="391">
        <v>100</v>
      </c>
      <c r="N1993" s="391">
        <v>96.783500000000004</v>
      </c>
      <c r="O1993" s="386">
        <v>99.949799999999996</v>
      </c>
      <c r="P1993" s="386" t="s">
        <v>65</v>
      </c>
      <c r="Q1993" s="5"/>
    </row>
    <row r="1994" spans="1:17" ht="15" x14ac:dyDescent="0.25">
      <c r="A1994" s="389" t="s">
        <v>2505</v>
      </c>
      <c r="B1994" s="390"/>
      <c r="C1994" s="386"/>
      <c r="D1994" s="390"/>
      <c r="E1994" s="390"/>
      <c r="F1994" s="386">
        <v>100</v>
      </c>
      <c r="G1994" s="391">
        <v>99.958600000000004</v>
      </c>
      <c r="H1994" s="391">
        <v>99.992099999999994</v>
      </c>
      <c r="I1994" s="391">
        <v>99.669399999999996</v>
      </c>
      <c r="J1994" s="391">
        <v>99.885000000000005</v>
      </c>
      <c r="K1994" s="391">
        <v>99.975700000000003</v>
      </c>
      <c r="L1994" s="391">
        <v>99.861900000000006</v>
      </c>
      <c r="M1994" s="391">
        <v>100</v>
      </c>
      <c r="N1994" s="391">
        <v>96.783500000000004</v>
      </c>
      <c r="O1994" s="386">
        <v>99.949799999999996</v>
      </c>
      <c r="P1994" s="386" t="s">
        <v>65</v>
      </c>
      <c r="Q1994" s="5"/>
    </row>
    <row r="1995" spans="1:17" ht="15" x14ac:dyDescent="0.25">
      <c r="A1995" s="389" t="s">
        <v>2506</v>
      </c>
      <c r="B1995" s="390"/>
      <c r="C1995" s="386"/>
      <c r="D1995" s="390"/>
      <c r="E1995" s="390"/>
      <c r="F1995" s="386">
        <v>100</v>
      </c>
      <c r="G1995" s="391">
        <v>94.704599999999999</v>
      </c>
      <c r="H1995" s="391">
        <v>98.884299999999996</v>
      </c>
      <c r="I1995" s="391">
        <v>99.621099999999998</v>
      </c>
      <c r="J1995" s="391">
        <v>98.5578</v>
      </c>
      <c r="K1995" s="391">
        <v>99.367500000000007</v>
      </c>
      <c r="L1995" s="391">
        <v>99.272800000000004</v>
      </c>
      <c r="M1995" s="391">
        <v>98.517399999999995</v>
      </c>
      <c r="N1995" s="391">
        <v>94.006100000000004</v>
      </c>
      <c r="O1995" s="386">
        <v>99.777199999999993</v>
      </c>
      <c r="P1995" s="386" t="s">
        <v>65</v>
      </c>
    </row>
    <row r="1996" spans="1:17" ht="15" x14ac:dyDescent="0.25">
      <c r="A1996" s="389" t="s">
        <v>2507</v>
      </c>
      <c r="B1996" s="390"/>
      <c r="C1996" s="386"/>
      <c r="D1996" s="390"/>
      <c r="E1996" s="390"/>
      <c r="F1996" s="386">
        <v>100</v>
      </c>
      <c r="G1996" s="391">
        <v>94.704599999999999</v>
      </c>
      <c r="H1996" s="391">
        <v>98.884299999999996</v>
      </c>
      <c r="I1996" s="391">
        <v>99.621099999999998</v>
      </c>
      <c r="J1996" s="391">
        <v>98.5578</v>
      </c>
      <c r="K1996" s="391">
        <v>99.367500000000007</v>
      </c>
      <c r="L1996" s="391">
        <v>99.272800000000004</v>
      </c>
      <c r="M1996" s="391">
        <v>98.517399999999995</v>
      </c>
      <c r="N1996" s="391">
        <v>94.006100000000004</v>
      </c>
      <c r="O1996" s="386">
        <v>99.777199999999993</v>
      </c>
      <c r="P1996" s="386" t="s">
        <v>65</v>
      </c>
    </row>
    <row r="1997" spans="1:17" ht="15" x14ac:dyDescent="0.25">
      <c r="A1997" s="389" t="s">
        <v>2508</v>
      </c>
      <c r="B1997" s="390"/>
      <c r="C1997" s="386"/>
      <c r="D1997" s="390"/>
      <c r="E1997" s="390"/>
      <c r="F1997" s="386">
        <v>96.220299999999995</v>
      </c>
      <c r="G1997" s="391">
        <v>90.408900000000003</v>
      </c>
      <c r="H1997" s="391">
        <v>95.936700000000002</v>
      </c>
      <c r="I1997" s="391">
        <v>91.972700000000003</v>
      </c>
      <c r="J1997" s="391">
        <v>92.344999999999999</v>
      </c>
      <c r="K1997" s="391">
        <v>95.999700000000004</v>
      </c>
      <c r="L1997" s="391">
        <v>90.543000000000006</v>
      </c>
      <c r="M1997" s="391">
        <v>94.987399999999994</v>
      </c>
      <c r="N1997" s="391">
        <v>69.910799999999995</v>
      </c>
      <c r="O1997" s="386">
        <v>88.739099999999993</v>
      </c>
      <c r="P1997" s="386" t="s">
        <v>65</v>
      </c>
    </row>
    <row r="1998" spans="1:17" ht="15" x14ac:dyDescent="0.25">
      <c r="A1998" s="389" t="s">
        <v>2509</v>
      </c>
      <c r="B1998" s="390"/>
      <c r="C1998" s="386"/>
      <c r="D1998" s="390"/>
      <c r="E1998" s="390"/>
      <c r="F1998" s="386">
        <v>94.860100000000003</v>
      </c>
      <c r="G1998" s="391">
        <v>93.110399999999998</v>
      </c>
      <c r="H1998" s="391">
        <v>87.187200000000004</v>
      </c>
      <c r="I1998" s="391">
        <v>80.629900000000006</v>
      </c>
      <c r="J1998" s="391">
        <v>80.507900000000006</v>
      </c>
      <c r="K1998" s="391">
        <v>96.893000000000001</v>
      </c>
      <c r="L1998" s="391">
        <v>77.921000000000006</v>
      </c>
      <c r="M1998" s="391">
        <v>83.460899999999995</v>
      </c>
      <c r="N1998" s="391">
        <v>52.227499999999999</v>
      </c>
      <c r="O1998" s="386">
        <v>80.3904</v>
      </c>
      <c r="P1998" s="386" t="s">
        <v>65</v>
      </c>
    </row>
    <row r="1999" spans="1:17" ht="15" x14ac:dyDescent="0.25">
      <c r="A1999" s="389" t="s">
        <v>2510</v>
      </c>
      <c r="B1999" s="390"/>
      <c r="C1999" s="386"/>
      <c r="D1999" s="390"/>
      <c r="E1999" s="390"/>
      <c r="F1999" s="386">
        <v>99.066699999999997</v>
      </c>
      <c r="G1999" s="391">
        <v>98.969899999999996</v>
      </c>
      <c r="H1999" s="391">
        <v>99.208699999999993</v>
      </c>
      <c r="I1999" s="391">
        <v>97.730400000000003</v>
      </c>
      <c r="J1999" s="391">
        <v>99.293800000000005</v>
      </c>
      <c r="K1999" s="391">
        <v>99.445700000000002</v>
      </c>
      <c r="L1999" s="391">
        <v>97.949799999999996</v>
      </c>
      <c r="M1999" s="391">
        <v>99.206299999999999</v>
      </c>
      <c r="N1999" s="391">
        <v>79.626099999999994</v>
      </c>
      <c r="O1999" s="386">
        <v>95.292199999999994</v>
      </c>
      <c r="P1999" s="386" t="s">
        <v>65</v>
      </c>
    </row>
    <row r="2000" spans="1:17" ht="15" x14ac:dyDescent="0.25">
      <c r="A2000" s="389" t="s">
        <v>2511</v>
      </c>
      <c r="B2000" s="390"/>
      <c r="C2000" s="386"/>
      <c r="D2000" s="390"/>
      <c r="E2000" s="390"/>
      <c r="F2000" s="386">
        <v>98.995999999999995</v>
      </c>
      <c r="G2000" s="391">
        <v>99.192099999999996</v>
      </c>
      <c r="H2000" s="391">
        <v>99.355999999999995</v>
      </c>
      <c r="I2000" s="391">
        <v>97.506500000000003</v>
      </c>
      <c r="J2000" s="391">
        <v>99.275899999999993</v>
      </c>
      <c r="K2000" s="391">
        <v>99.595699999999994</v>
      </c>
      <c r="L2000" s="391">
        <v>98.096699999999998</v>
      </c>
      <c r="M2000" s="391">
        <v>99.260400000000004</v>
      </c>
      <c r="N2000" s="391">
        <v>77.936999999999998</v>
      </c>
      <c r="O2000" s="386">
        <v>95.141000000000005</v>
      </c>
      <c r="P2000" s="386" t="s">
        <v>65</v>
      </c>
    </row>
    <row r="2001" spans="1:16" ht="15" x14ac:dyDescent="0.25">
      <c r="A2001" s="389" t="s">
        <v>2512</v>
      </c>
      <c r="B2001" s="390"/>
      <c r="C2001" s="386"/>
      <c r="D2001" s="390"/>
      <c r="E2001" s="390"/>
      <c r="F2001" s="386">
        <v>99.573800000000006</v>
      </c>
      <c r="G2001" s="391">
        <v>97.646100000000004</v>
      </c>
      <c r="H2001" s="391">
        <v>98.344300000000004</v>
      </c>
      <c r="I2001" s="391">
        <v>99.077399999999997</v>
      </c>
      <c r="J2001" s="391">
        <v>99.403499999999994</v>
      </c>
      <c r="K2001" s="391">
        <v>98.511300000000006</v>
      </c>
      <c r="L2001" s="391">
        <v>97.017700000000005</v>
      </c>
      <c r="M2001" s="391">
        <v>98.870800000000003</v>
      </c>
      <c r="N2001" s="391">
        <v>89.56</v>
      </c>
      <c r="O2001" s="386">
        <v>96.224500000000006</v>
      </c>
      <c r="P2001" s="386" t="s">
        <v>65</v>
      </c>
    </row>
    <row r="2002" spans="1:16" ht="15" x14ac:dyDescent="0.25">
      <c r="A2002" s="389" t="s">
        <v>2513</v>
      </c>
      <c r="B2002" s="390"/>
      <c r="C2002" s="386"/>
      <c r="D2002" s="390"/>
      <c r="E2002" s="390"/>
      <c r="F2002" s="386">
        <v>99.802400000000006</v>
      </c>
      <c r="G2002" s="391">
        <v>99.727800000000002</v>
      </c>
      <c r="H2002" s="391">
        <v>99.7333</v>
      </c>
      <c r="I2002" s="391">
        <v>99.497</v>
      </c>
      <c r="J2002" s="391">
        <v>99.897499999999994</v>
      </c>
      <c r="K2002" s="391">
        <v>99.798299999999998</v>
      </c>
      <c r="L2002" s="391">
        <v>99.441199999999995</v>
      </c>
      <c r="M2002" s="391">
        <v>99.800799999999995</v>
      </c>
      <c r="N2002" s="391">
        <v>96.176299999999998</v>
      </c>
      <c r="O2002" s="386">
        <v>98.938900000000004</v>
      </c>
      <c r="P2002" s="386" t="s">
        <v>65</v>
      </c>
    </row>
    <row r="2003" spans="1:16" ht="15" x14ac:dyDescent="0.25">
      <c r="A2003" s="389" t="s">
        <v>2514</v>
      </c>
      <c r="B2003" s="390"/>
      <c r="C2003" s="386"/>
      <c r="D2003" s="390"/>
      <c r="E2003" s="390"/>
      <c r="F2003" s="386">
        <v>99.802099999999996</v>
      </c>
      <c r="G2003" s="391">
        <v>99.739800000000002</v>
      </c>
      <c r="H2003" s="391">
        <v>99.787000000000006</v>
      </c>
      <c r="I2003" s="391">
        <v>99.498699999999999</v>
      </c>
      <c r="J2003" s="391">
        <v>99.902000000000001</v>
      </c>
      <c r="K2003" s="391">
        <v>99.807000000000002</v>
      </c>
      <c r="L2003" s="391">
        <v>99.456299999999999</v>
      </c>
      <c r="M2003" s="391">
        <v>99.797700000000006</v>
      </c>
      <c r="N2003" s="391">
        <v>96.2256</v>
      </c>
      <c r="O2003" s="386">
        <v>98.942099999999996</v>
      </c>
      <c r="P2003" s="386" t="s">
        <v>65</v>
      </c>
    </row>
    <row r="2004" spans="1:16" ht="15" x14ac:dyDescent="0.25">
      <c r="A2004" s="389" t="s">
        <v>2515</v>
      </c>
      <c r="B2004" s="390"/>
      <c r="C2004" s="386"/>
      <c r="D2004" s="390"/>
      <c r="E2004" s="390"/>
      <c r="F2004" s="386">
        <v>99.814800000000005</v>
      </c>
      <c r="G2004" s="391">
        <v>99.254800000000003</v>
      </c>
      <c r="H2004" s="391">
        <v>97.604600000000005</v>
      </c>
      <c r="I2004" s="391">
        <v>99.428799999999995</v>
      </c>
      <c r="J2004" s="391">
        <v>99.709699999999998</v>
      </c>
      <c r="K2004" s="391">
        <v>99.435699999999997</v>
      </c>
      <c r="L2004" s="391">
        <v>98.799300000000002</v>
      </c>
      <c r="M2004" s="391">
        <v>99.930499999999995</v>
      </c>
      <c r="N2004" s="391">
        <v>94.1554</v>
      </c>
      <c r="O2004" s="386">
        <v>98.801500000000004</v>
      </c>
      <c r="P2004" s="386" t="s">
        <v>65</v>
      </c>
    </row>
    <row r="2005" spans="1:16" ht="15" x14ac:dyDescent="0.25">
      <c r="A2005" s="389" t="s">
        <v>2516</v>
      </c>
      <c r="B2005" s="390"/>
      <c r="C2005" s="386"/>
      <c r="D2005" s="390"/>
      <c r="E2005" s="390"/>
      <c r="F2005" s="386">
        <v>100</v>
      </c>
      <c r="G2005" s="391">
        <v>100</v>
      </c>
      <c r="H2005" s="391">
        <v>100</v>
      </c>
      <c r="I2005" s="391">
        <v>99.898600000000002</v>
      </c>
      <c r="J2005" s="391">
        <v>99.8994</v>
      </c>
      <c r="K2005" s="391">
        <v>100</v>
      </c>
      <c r="L2005" s="391">
        <v>100</v>
      </c>
      <c r="M2005" s="391">
        <v>100</v>
      </c>
      <c r="N2005" s="391">
        <v>100</v>
      </c>
      <c r="O2005" s="386">
        <v>100</v>
      </c>
      <c r="P2005" s="386" t="s">
        <v>65</v>
      </c>
    </row>
    <row r="2006" spans="1:16" ht="15" x14ac:dyDescent="0.25">
      <c r="A2006" s="389" t="s">
        <v>2517</v>
      </c>
      <c r="B2006" s="390"/>
      <c r="C2006" s="386"/>
      <c r="D2006" s="390"/>
      <c r="E2006" s="390"/>
      <c r="F2006" s="386">
        <v>100</v>
      </c>
      <c r="G2006" s="391">
        <v>100</v>
      </c>
      <c r="H2006" s="391">
        <v>100</v>
      </c>
      <c r="I2006" s="391">
        <v>99.898600000000002</v>
      </c>
      <c r="J2006" s="391">
        <v>99.8994</v>
      </c>
      <c r="K2006" s="391">
        <v>100</v>
      </c>
      <c r="L2006" s="391">
        <v>100</v>
      </c>
      <c r="M2006" s="391">
        <v>100</v>
      </c>
      <c r="N2006" s="391">
        <v>100</v>
      </c>
      <c r="O2006" s="386">
        <v>100</v>
      </c>
      <c r="P2006" s="386" t="s">
        <v>65</v>
      </c>
    </row>
    <row r="2007" spans="1:16" ht="15" x14ac:dyDescent="0.25">
      <c r="A2007" s="389" t="s">
        <v>2518</v>
      </c>
      <c r="B2007" s="390"/>
      <c r="C2007" s="386"/>
      <c r="D2007" s="390"/>
      <c r="E2007" s="390"/>
      <c r="F2007" s="386">
        <v>99.125200000000007</v>
      </c>
      <c r="G2007" s="391">
        <v>97.802000000000007</v>
      </c>
      <c r="H2007" s="391">
        <v>98.724800000000002</v>
      </c>
      <c r="I2007" s="391">
        <v>98.132300000000001</v>
      </c>
      <c r="J2007" s="391">
        <v>98.726699999999994</v>
      </c>
      <c r="K2007" s="391">
        <v>99.158799999999999</v>
      </c>
      <c r="L2007" s="391">
        <v>98.078999999999994</v>
      </c>
      <c r="M2007" s="391">
        <v>98.990499999999997</v>
      </c>
      <c r="N2007" s="391">
        <v>92.201700000000002</v>
      </c>
      <c r="O2007" s="386">
        <v>97.447299999999998</v>
      </c>
      <c r="P2007" s="386" t="s">
        <v>65</v>
      </c>
    </row>
    <row r="2008" spans="1:16" ht="15" x14ac:dyDescent="0.25">
      <c r="A2008" s="389" t="s">
        <v>2519</v>
      </c>
      <c r="B2008" s="390"/>
      <c r="C2008" s="386"/>
      <c r="D2008" s="390"/>
      <c r="E2008" s="390"/>
      <c r="F2008" s="386">
        <v>99.133200000000002</v>
      </c>
      <c r="G2008" s="391">
        <v>97.802599999999998</v>
      </c>
      <c r="H2008" s="391">
        <v>98.873900000000006</v>
      </c>
      <c r="I2008" s="391">
        <v>98.168400000000005</v>
      </c>
      <c r="J2008" s="391">
        <v>98.828599999999994</v>
      </c>
      <c r="K2008" s="391">
        <v>99.262299999999996</v>
      </c>
      <c r="L2008" s="391">
        <v>98.247</v>
      </c>
      <c r="M2008" s="391">
        <v>99.100399999999993</v>
      </c>
      <c r="N2008" s="391">
        <v>92.312100000000001</v>
      </c>
      <c r="O2008" s="386">
        <v>97.501800000000003</v>
      </c>
      <c r="P2008" s="386" t="s">
        <v>65</v>
      </c>
    </row>
    <row r="2009" spans="1:16" ht="15" x14ac:dyDescent="0.25">
      <c r="A2009" s="389" t="s">
        <v>2520</v>
      </c>
      <c r="B2009" s="390"/>
      <c r="C2009" s="386"/>
      <c r="D2009" s="390"/>
      <c r="E2009" s="390"/>
      <c r="F2009" s="386">
        <v>98.893500000000003</v>
      </c>
      <c r="G2009" s="391">
        <v>97.785799999999995</v>
      </c>
      <c r="H2009" s="391">
        <v>94.459199999999996</v>
      </c>
      <c r="I2009" s="391">
        <v>97.070700000000002</v>
      </c>
      <c r="J2009" s="391">
        <v>95.631799999999998</v>
      </c>
      <c r="K2009" s="391">
        <v>95.986800000000002</v>
      </c>
      <c r="L2009" s="391">
        <v>92.829099999999997</v>
      </c>
      <c r="M2009" s="391">
        <v>95.589299999999994</v>
      </c>
      <c r="N2009" s="391">
        <v>88.948899999999995</v>
      </c>
      <c r="O2009" s="386">
        <v>95.774000000000001</v>
      </c>
      <c r="P2009" s="386" t="s">
        <v>65</v>
      </c>
    </row>
    <row r="2010" spans="1:16" ht="15" x14ac:dyDescent="0.25">
      <c r="A2010" s="389" t="s">
        <v>2521</v>
      </c>
      <c r="B2010" s="390"/>
      <c r="C2010" s="386"/>
      <c r="D2010" s="390"/>
      <c r="E2010" s="390"/>
      <c r="F2010" s="386">
        <v>61.479599999999998</v>
      </c>
      <c r="G2010" s="391">
        <v>61.848100000000002</v>
      </c>
      <c r="H2010" s="391">
        <v>95.692400000000006</v>
      </c>
      <c r="I2010" s="391">
        <v>65.478399999999993</v>
      </c>
      <c r="J2010" s="391">
        <v>56.230499999999999</v>
      </c>
      <c r="K2010" s="391">
        <v>46.826000000000001</v>
      </c>
      <c r="L2010" s="391">
        <v>76.612099999999998</v>
      </c>
      <c r="M2010" s="391">
        <v>44.492699999999999</v>
      </c>
      <c r="N2010" s="391">
        <v>52.194699999999997</v>
      </c>
      <c r="O2010" s="386">
        <v>59.2288</v>
      </c>
      <c r="P2010" s="386" t="s">
        <v>65</v>
      </c>
    </row>
    <row r="2011" spans="1:16" ht="15" x14ac:dyDescent="0.25">
      <c r="A2011" s="389" t="s">
        <v>2522</v>
      </c>
      <c r="B2011" s="390"/>
      <c r="C2011" s="386"/>
      <c r="D2011" s="390"/>
      <c r="E2011" s="390"/>
      <c r="F2011" s="386">
        <v>67.603499999999997</v>
      </c>
      <c r="G2011" s="391">
        <v>87.841300000000004</v>
      </c>
      <c r="H2011" s="391">
        <v>98.116799999999998</v>
      </c>
      <c r="I2011" s="391">
        <v>79.3904</v>
      </c>
      <c r="J2011" s="391">
        <v>83.472700000000003</v>
      </c>
      <c r="K2011" s="391">
        <v>89.832300000000004</v>
      </c>
      <c r="L2011" s="391">
        <v>91.166799999999995</v>
      </c>
      <c r="M2011" s="391">
        <v>73.296300000000002</v>
      </c>
      <c r="N2011" s="391">
        <v>62.403500000000001</v>
      </c>
      <c r="O2011" s="386">
        <v>67.882300000000001</v>
      </c>
      <c r="P2011" s="386" t="s">
        <v>65</v>
      </c>
    </row>
    <row r="2012" spans="1:16" ht="15" x14ac:dyDescent="0.25">
      <c r="A2012" s="389" t="s">
        <v>2523</v>
      </c>
      <c r="B2012" s="390"/>
      <c r="C2012" s="386"/>
      <c r="D2012" s="390"/>
      <c r="E2012" s="390"/>
      <c r="F2012" s="386">
        <v>58.930999999999997</v>
      </c>
      <c r="G2012" s="391">
        <v>55.533000000000001</v>
      </c>
      <c r="H2012" s="391">
        <v>95.079599999999999</v>
      </c>
      <c r="I2012" s="391">
        <v>62.132899999999999</v>
      </c>
      <c r="J2012" s="391">
        <v>49.945599999999999</v>
      </c>
      <c r="K2012" s="391">
        <v>36.338299999999997</v>
      </c>
      <c r="L2012" s="391">
        <v>72.725399999999993</v>
      </c>
      <c r="M2012" s="391">
        <v>36.374600000000001</v>
      </c>
      <c r="N2012" s="391">
        <v>48.200099999999999</v>
      </c>
      <c r="O2012" s="386">
        <v>56.778300000000002</v>
      </c>
      <c r="P2012" s="386" t="s">
        <v>65</v>
      </c>
    </row>
    <row r="2013" spans="1:16" ht="15" x14ac:dyDescent="0.25">
      <c r="A2013" s="389" t="s">
        <v>2524</v>
      </c>
      <c r="B2013" s="390"/>
      <c r="C2013" s="386"/>
      <c r="D2013" s="390"/>
      <c r="E2013" s="390"/>
      <c r="F2013" s="386">
        <v>67.863100000000003</v>
      </c>
      <c r="G2013" s="391">
        <v>96.357799999999997</v>
      </c>
      <c r="H2013" s="391">
        <v>98.767499999999998</v>
      </c>
      <c r="I2013" s="391">
        <v>90.993899999999996</v>
      </c>
      <c r="J2013" s="391">
        <v>98.408100000000005</v>
      </c>
      <c r="K2013" s="391">
        <v>94.649699999999996</v>
      </c>
      <c r="L2013" s="391">
        <v>97.039699999999996</v>
      </c>
      <c r="M2013" s="391">
        <v>91.782399999999996</v>
      </c>
      <c r="N2013" s="391">
        <v>78.402699999999996</v>
      </c>
      <c r="O2013" s="386">
        <v>82.032799999999995</v>
      </c>
      <c r="P2013" s="386" t="s">
        <v>65</v>
      </c>
    </row>
    <row r="2014" spans="1:16" ht="15" x14ac:dyDescent="0.25">
      <c r="A2014" s="389" t="s">
        <v>2525</v>
      </c>
      <c r="B2014" s="390"/>
      <c r="C2014" s="386"/>
      <c r="D2014" s="390"/>
      <c r="E2014" s="390"/>
      <c r="F2014" s="386">
        <v>45.622599999999998</v>
      </c>
      <c r="G2014" s="391">
        <v>83.942400000000006</v>
      </c>
      <c r="H2014" s="391">
        <v>88.643799999999999</v>
      </c>
      <c r="I2014" s="391">
        <v>79.619699999999995</v>
      </c>
      <c r="J2014" s="391">
        <v>77.664400000000001</v>
      </c>
      <c r="K2014" s="391">
        <v>76.160799999999995</v>
      </c>
      <c r="L2014" s="391">
        <v>69.933400000000006</v>
      </c>
      <c r="M2014" s="391">
        <v>64.972099999999998</v>
      </c>
      <c r="N2014" s="391">
        <v>75.771699999999996</v>
      </c>
      <c r="O2014" s="386">
        <v>73.160300000000007</v>
      </c>
      <c r="P2014" s="386" t="s">
        <v>65</v>
      </c>
    </row>
    <row r="2015" spans="1:16" ht="15" x14ac:dyDescent="0.25">
      <c r="A2015" s="389" t="s">
        <v>2526</v>
      </c>
      <c r="B2015" s="390"/>
      <c r="C2015" s="386"/>
      <c r="D2015" s="390"/>
      <c r="E2015" s="390"/>
      <c r="F2015" s="386">
        <v>45.622599999999998</v>
      </c>
      <c r="G2015" s="391">
        <v>83.942400000000006</v>
      </c>
      <c r="H2015" s="391">
        <v>88.643799999999999</v>
      </c>
      <c r="I2015" s="391">
        <v>79.619699999999995</v>
      </c>
      <c r="J2015" s="391">
        <v>77.664400000000001</v>
      </c>
      <c r="K2015" s="391">
        <v>76.160799999999995</v>
      </c>
      <c r="L2015" s="391">
        <v>69.933400000000006</v>
      </c>
      <c r="M2015" s="391">
        <v>64.972099999999998</v>
      </c>
      <c r="N2015" s="391">
        <v>75.771699999999996</v>
      </c>
      <c r="O2015" s="386">
        <v>73.160300000000007</v>
      </c>
      <c r="P2015" s="386" t="s">
        <v>65</v>
      </c>
    </row>
    <row r="2016" spans="1:16" ht="15" x14ac:dyDescent="0.25">
      <c r="A2016" s="389" t="s">
        <v>2527</v>
      </c>
      <c r="B2016" s="390"/>
      <c r="C2016" s="386"/>
      <c r="D2016" s="390"/>
      <c r="E2016" s="390"/>
      <c r="F2016" s="386">
        <v>100</v>
      </c>
      <c r="G2016" s="391">
        <v>99.898899999999998</v>
      </c>
      <c r="H2016" s="391">
        <v>100</v>
      </c>
      <c r="I2016" s="391">
        <v>99.707700000000003</v>
      </c>
      <c r="J2016" s="391">
        <v>99.930800000000005</v>
      </c>
      <c r="K2016" s="391">
        <v>99.649500000000003</v>
      </c>
      <c r="L2016" s="391">
        <v>100</v>
      </c>
      <c r="M2016" s="391">
        <v>99.893500000000003</v>
      </c>
      <c r="N2016" s="391">
        <v>93.8536</v>
      </c>
      <c r="O2016" s="386">
        <v>96.755399999999995</v>
      </c>
      <c r="P2016" s="386" t="s">
        <v>65</v>
      </c>
    </row>
    <row r="2017" spans="1:16" ht="15" x14ac:dyDescent="0.25">
      <c r="A2017" s="389" t="s">
        <v>2528</v>
      </c>
      <c r="B2017" s="390"/>
      <c r="C2017" s="386"/>
      <c r="D2017" s="390"/>
      <c r="E2017" s="390"/>
      <c r="F2017" s="386">
        <v>100</v>
      </c>
      <c r="G2017" s="391">
        <v>99.898899999999998</v>
      </c>
      <c r="H2017" s="391">
        <v>100</v>
      </c>
      <c r="I2017" s="391">
        <v>99.707700000000003</v>
      </c>
      <c r="J2017" s="391">
        <v>99.930800000000005</v>
      </c>
      <c r="K2017" s="391">
        <v>99.649500000000003</v>
      </c>
      <c r="L2017" s="391">
        <v>100</v>
      </c>
      <c r="M2017" s="391">
        <v>99.893500000000003</v>
      </c>
      <c r="N2017" s="391">
        <v>93.8536</v>
      </c>
      <c r="O2017" s="386">
        <v>96.755399999999995</v>
      </c>
      <c r="P2017" s="386" t="s">
        <v>65</v>
      </c>
    </row>
    <row r="2018" spans="1:16" ht="15" x14ac:dyDescent="0.25">
      <c r="A2018" s="389" t="s">
        <v>2529</v>
      </c>
      <c r="B2018" s="390"/>
      <c r="C2018" s="386"/>
      <c r="D2018" s="390"/>
      <c r="E2018" s="390"/>
      <c r="F2018" s="386">
        <v>78.624899999999997</v>
      </c>
      <c r="G2018" s="391">
        <v>99.849199999999996</v>
      </c>
      <c r="H2018" s="391">
        <v>100</v>
      </c>
      <c r="I2018" s="391">
        <v>95.717600000000004</v>
      </c>
      <c r="J2018" s="391">
        <v>100</v>
      </c>
      <c r="K2018" s="391">
        <v>99.585499999999996</v>
      </c>
      <c r="L2018" s="391">
        <v>99.606300000000005</v>
      </c>
      <c r="M2018" s="391">
        <v>99.913899999999998</v>
      </c>
      <c r="N2018" s="391">
        <v>95.122699999999995</v>
      </c>
      <c r="O2018" s="386">
        <v>93.775099999999995</v>
      </c>
      <c r="P2018" s="386" t="s">
        <v>65</v>
      </c>
    </row>
    <row r="2019" spans="1:16" ht="15" x14ac:dyDescent="0.25">
      <c r="A2019" s="389" t="s">
        <v>2530</v>
      </c>
      <c r="B2019" s="390"/>
      <c r="C2019" s="386"/>
      <c r="D2019" s="390"/>
      <c r="E2019" s="390"/>
      <c r="F2019" s="386">
        <v>78.624899999999997</v>
      </c>
      <c r="G2019" s="391">
        <v>99.849199999999996</v>
      </c>
      <c r="H2019" s="391">
        <v>100</v>
      </c>
      <c r="I2019" s="391">
        <v>95.717600000000004</v>
      </c>
      <c r="J2019" s="391">
        <v>100</v>
      </c>
      <c r="K2019" s="391">
        <v>99.585499999999996</v>
      </c>
      <c r="L2019" s="391">
        <v>99.606300000000005</v>
      </c>
      <c r="M2019" s="391">
        <v>99.913899999999998</v>
      </c>
      <c r="N2019" s="391">
        <v>95.122699999999995</v>
      </c>
      <c r="O2019" s="386">
        <v>93.775099999999995</v>
      </c>
      <c r="P2019" s="386" t="s">
        <v>65</v>
      </c>
    </row>
    <row r="2020" spans="1:16" ht="15" x14ac:dyDescent="0.25">
      <c r="A2020" s="389" t="s">
        <v>2531</v>
      </c>
      <c r="B2020" s="390"/>
      <c r="C2020" s="386"/>
      <c r="D2020" s="390"/>
      <c r="E2020" s="390"/>
      <c r="F2020" s="386">
        <v>62.790999999999997</v>
      </c>
      <c r="G2020" s="391">
        <v>97.545900000000003</v>
      </c>
      <c r="H2020" s="391">
        <v>98.597300000000004</v>
      </c>
      <c r="I2020" s="391">
        <v>90.878399999999999</v>
      </c>
      <c r="J2020" s="391">
        <v>98.310500000000005</v>
      </c>
      <c r="K2020" s="391">
        <v>94.771600000000007</v>
      </c>
      <c r="L2020" s="391">
        <v>96.918999999999997</v>
      </c>
      <c r="M2020" s="391">
        <v>92.134299999999996</v>
      </c>
      <c r="N2020" s="391">
        <v>78.131200000000007</v>
      </c>
      <c r="O2020" s="386">
        <v>81.577699999999993</v>
      </c>
      <c r="P2020" s="386" t="s">
        <v>65</v>
      </c>
    </row>
    <row r="2021" spans="1:16" ht="15" x14ac:dyDescent="0.25">
      <c r="A2021" s="389" t="s">
        <v>2532</v>
      </c>
      <c r="B2021" s="390"/>
      <c r="C2021" s="386"/>
      <c r="D2021" s="390"/>
      <c r="E2021" s="390"/>
      <c r="F2021" s="386">
        <v>82.450599999999994</v>
      </c>
      <c r="G2021" s="391">
        <v>87.0548</v>
      </c>
      <c r="H2021" s="391">
        <v>100</v>
      </c>
      <c r="I2021" s="391">
        <v>92.148399999999995</v>
      </c>
      <c r="J2021" s="391">
        <v>99.401200000000003</v>
      </c>
      <c r="K2021" s="391">
        <v>93.356899999999996</v>
      </c>
      <c r="L2021" s="391">
        <v>98.498599999999996</v>
      </c>
      <c r="M2021" s="391">
        <v>87.234700000000004</v>
      </c>
      <c r="N2021" s="391">
        <v>82.756500000000003</v>
      </c>
      <c r="O2021" s="386">
        <v>87.918400000000005</v>
      </c>
      <c r="P2021" s="386" t="s">
        <v>65</v>
      </c>
    </row>
    <row r="2022" spans="1:16" ht="15" x14ac:dyDescent="0.25">
      <c r="A2022" s="389" t="s">
        <v>2533</v>
      </c>
      <c r="B2022" s="390"/>
      <c r="C2022" s="386"/>
      <c r="D2022" s="390"/>
      <c r="E2022" s="390"/>
      <c r="F2022" s="386">
        <v>96.888300000000001</v>
      </c>
      <c r="G2022" s="391">
        <v>98.908299999999997</v>
      </c>
      <c r="H2022" s="391">
        <v>99.671300000000002</v>
      </c>
      <c r="I2022" s="391">
        <v>97.469300000000004</v>
      </c>
      <c r="J2022" s="391">
        <v>98.911500000000004</v>
      </c>
      <c r="K2022" s="391">
        <v>98.938199999999995</v>
      </c>
      <c r="L2022" s="391">
        <v>99.348500000000001</v>
      </c>
      <c r="M2022" s="391">
        <v>98.1053</v>
      </c>
      <c r="N2022" s="391">
        <v>92.224000000000004</v>
      </c>
      <c r="O2022" s="386">
        <v>94.4602</v>
      </c>
      <c r="P2022" s="386" t="s">
        <v>65</v>
      </c>
    </row>
    <row r="2023" spans="1:16" ht="15" x14ac:dyDescent="0.25">
      <c r="A2023" s="389" t="s">
        <v>2534</v>
      </c>
      <c r="B2023" s="390"/>
      <c r="C2023" s="386"/>
      <c r="D2023" s="390"/>
      <c r="E2023" s="390"/>
      <c r="F2023" s="386">
        <v>96.178799999999995</v>
      </c>
      <c r="G2023" s="391">
        <v>99.019199999999998</v>
      </c>
      <c r="H2023" s="391">
        <v>99.558700000000002</v>
      </c>
      <c r="I2023" s="391">
        <v>97.813500000000005</v>
      </c>
      <c r="J2023" s="391">
        <v>99.947599999999994</v>
      </c>
      <c r="K2023" s="391">
        <v>99.497200000000007</v>
      </c>
      <c r="L2023" s="391">
        <v>99.730099999999993</v>
      </c>
      <c r="M2023" s="391">
        <v>98.696399999999997</v>
      </c>
      <c r="N2023" s="391">
        <v>91.321299999999994</v>
      </c>
      <c r="O2023" s="386">
        <v>93.968100000000007</v>
      </c>
      <c r="P2023" s="386" t="s">
        <v>65</v>
      </c>
    </row>
    <row r="2024" spans="1:16" ht="15" x14ac:dyDescent="0.25">
      <c r="A2024" s="389" t="s">
        <v>2535</v>
      </c>
      <c r="B2024" s="390"/>
      <c r="C2024" s="386"/>
      <c r="D2024" s="390"/>
      <c r="E2024" s="390"/>
      <c r="F2024" s="386">
        <v>99.307599999999994</v>
      </c>
      <c r="G2024" s="391">
        <v>98.575900000000004</v>
      </c>
      <c r="H2024" s="391">
        <v>100</v>
      </c>
      <c r="I2024" s="391">
        <v>96.430800000000005</v>
      </c>
      <c r="J2024" s="391">
        <v>95.585400000000007</v>
      </c>
      <c r="K2024" s="391">
        <v>97.169600000000003</v>
      </c>
      <c r="L2024" s="391">
        <v>98.052400000000006</v>
      </c>
      <c r="M2024" s="391">
        <v>96.013499999999993</v>
      </c>
      <c r="N2024" s="391">
        <v>95.726799999999997</v>
      </c>
      <c r="O2024" s="386">
        <v>96.226399999999998</v>
      </c>
      <c r="P2024" s="386" t="s">
        <v>65</v>
      </c>
    </row>
    <row r="2025" spans="1:16" ht="15" x14ac:dyDescent="0.25">
      <c r="A2025" s="389" t="s">
        <v>2536</v>
      </c>
      <c r="B2025" s="390"/>
      <c r="C2025" s="386"/>
      <c r="D2025" s="390"/>
      <c r="E2025" s="390"/>
      <c r="F2025" s="386">
        <v>99.467799999999997</v>
      </c>
      <c r="G2025" s="391">
        <v>99.857600000000005</v>
      </c>
      <c r="H2025" s="391">
        <v>99.849699999999999</v>
      </c>
      <c r="I2025" s="391">
        <v>98.958299999999994</v>
      </c>
      <c r="J2025" s="391">
        <v>99.622100000000003</v>
      </c>
      <c r="K2025" s="391">
        <v>99.611000000000004</v>
      </c>
      <c r="L2025" s="391">
        <v>99.8797</v>
      </c>
      <c r="M2025" s="391">
        <v>99.739099999999993</v>
      </c>
      <c r="N2025" s="391">
        <v>97.265500000000003</v>
      </c>
      <c r="O2025" s="386">
        <v>97.940600000000003</v>
      </c>
      <c r="P2025" s="386" t="s">
        <v>65</v>
      </c>
    </row>
    <row r="2026" spans="1:16" ht="15" x14ac:dyDescent="0.25">
      <c r="A2026" s="389" t="s">
        <v>2537</v>
      </c>
      <c r="B2026" s="390"/>
      <c r="C2026" s="386"/>
      <c r="D2026" s="390"/>
      <c r="E2026" s="390"/>
      <c r="F2026" s="386">
        <v>99.4</v>
      </c>
      <c r="G2026" s="391">
        <v>99.8613</v>
      </c>
      <c r="H2026" s="391">
        <v>99.828100000000006</v>
      </c>
      <c r="I2026" s="391">
        <v>99.319599999999994</v>
      </c>
      <c r="J2026" s="391">
        <v>99.853499999999997</v>
      </c>
      <c r="K2026" s="391">
        <v>99.677800000000005</v>
      </c>
      <c r="L2026" s="391">
        <v>99.9071</v>
      </c>
      <c r="M2026" s="391">
        <v>99.754900000000006</v>
      </c>
      <c r="N2026" s="391">
        <v>97.069100000000006</v>
      </c>
      <c r="O2026" s="386">
        <v>97.940299999999993</v>
      </c>
      <c r="P2026" s="386" t="s">
        <v>65</v>
      </c>
    </row>
    <row r="2027" spans="1:16" ht="15" x14ac:dyDescent="0.25">
      <c r="A2027" s="389" t="s">
        <v>2538</v>
      </c>
      <c r="B2027" s="390"/>
      <c r="C2027" s="386"/>
      <c r="D2027" s="390"/>
      <c r="E2027" s="390"/>
      <c r="F2027" s="386">
        <v>99.941699999999997</v>
      </c>
      <c r="G2027" s="391">
        <v>99.834699999999998</v>
      </c>
      <c r="H2027" s="391">
        <v>99.978300000000004</v>
      </c>
      <c r="I2027" s="391">
        <v>96.771299999999997</v>
      </c>
      <c r="J2027" s="391">
        <v>98.154899999999998</v>
      </c>
      <c r="K2027" s="391">
        <v>99.195700000000002</v>
      </c>
      <c r="L2027" s="391">
        <v>99.7012</v>
      </c>
      <c r="M2027" s="391">
        <v>99.630899999999997</v>
      </c>
      <c r="N2027" s="391">
        <v>98.906300000000002</v>
      </c>
      <c r="O2027" s="386">
        <v>97.942400000000006</v>
      </c>
      <c r="P2027" s="386" t="s">
        <v>65</v>
      </c>
    </row>
    <row r="2028" spans="1:16" ht="15" x14ac:dyDescent="0.25">
      <c r="A2028" s="389" t="s">
        <v>2539</v>
      </c>
      <c r="B2028" s="390"/>
      <c r="C2028" s="386"/>
      <c r="D2028" s="390"/>
      <c r="E2028" s="390"/>
      <c r="F2028" s="386">
        <v>100</v>
      </c>
      <c r="G2028" s="391">
        <v>100</v>
      </c>
      <c r="H2028" s="391">
        <v>100</v>
      </c>
      <c r="I2028" s="391">
        <v>100</v>
      </c>
      <c r="J2028" s="391">
        <v>100</v>
      </c>
      <c r="K2028" s="391">
        <v>100</v>
      </c>
      <c r="L2028" s="391">
        <v>100</v>
      </c>
      <c r="M2028" s="391">
        <v>100</v>
      </c>
      <c r="N2028" s="391">
        <v>99.968699999999998</v>
      </c>
      <c r="O2028" s="386">
        <v>99.957300000000004</v>
      </c>
      <c r="P2028" s="386" t="s">
        <v>65</v>
      </c>
    </row>
    <row r="2029" spans="1:16" ht="15" x14ac:dyDescent="0.25">
      <c r="A2029" s="389" t="s">
        <v>2540</v>
      </c>
      <c r="B2029" s="390"/>
      <c r="C2029" s="386"/>
      <c r="D2029" s="390"/>
      <c r="E2029" s="390"/>
      <c r="F2029" s="386"/>
      <c r="G2029" s="391"/>
      <c r="H2029" s="391"/>
      <c r="I2029" s="391"/>
      <c r="J2029" s="391"/>
      <c r="K2029" s="391"/>
      <c r="L2029" s="391">
        <v>100</v>
      </c>
      <c r="M2029" s="391">
        <v>100</v>
      </c>
      <c r="N2029" s="391">
        <v>100</v>
      </c>
      <c r="O2029" s="386">
        <v>99.988200000000006</v>
      </c>
      <c r="P2029" s="386" t="s">
        <v>65</v>
      </c>
    </row>
    <row r="2030" spans="1:16" ht="15" x14ac:dyDescent="0.25">
      <c r="A2030" s="389" t="s">
        <v>2541</v>
      </c>
      <c r="B2030" s="390"/>
      <c r="C2030" s="386"/>
      <c r="D2030" s="390"/>
      <c r="E2030" s="390"/>
      <c r="F2030" s="386">
        <v>100</v>
      </c>
      <c r="G2030" s="391">
        <v>100</v>
      </c>
      <c r="H2030" s="391">
        <v>100</v>
      </c>
      <c r="I2030" s="391">
        <v>100</v>
      </c>
      <c r="J2030" s="391">
        <v>100</v>
      </c>
      <c r="K2030" s="391">
        <v>100</v>
      </c>
      <c r="L2030" s="391">
        <v>100</v>
      </c>
      <c r="M2030" s="391">
        <v>100</v>
      </c>
      <c r="N2030" s="391">
        <v>99.257000000000005</v>
      </c>
      <c r="O2030" s="386">
        <v>99.248500000000007</v>
      </c>
      <c r="P2030" s="386" t="s">
        <v>65</v>
      </c>
    </row>
    <row r="2031" spans="1:16" ht="15" x14ac:dyDescent="0.25">
      <c r="A2031" s="389" t="s">
        <v>2542</v>
      </c>
      <c r="B2031" s="390"/>
      <c r="C2031" s="386"/>
      <c r="D2031" s="390"/>
      <c r="E2031" s="390"/>
      <c r="F2031" s="386">
        <v>94.516400000000004</v>
      </c>
      <c r="G2031" s="391">
        <v>98.0595</v>
      </c>
      <c r="H2031" s="391">
        <v>98.9495</v>
      </c>
      <c r="I2031" s="391">
        <v>96.799000000000007</v>
      </c>
      <c r="J2031" s="391">
        <v>98.867599999999996</v>
      </c>
      <c r="K2031" s="391">
        <v>98.003200000000007</v>
      </c>
      <c r="L2031" s="391">
        <v>98.812299999999993</v>
      </c>
      <c r="M2031" s="391">
        <v>97.339600000000004</v>
      </c>
      <c r="N2031" s="391">
        <v>92.477999999999994</v>
      </c>
      <c r="O2031" s="386">
        <v>94.027799999999999</v>
      </c>
      <c r="P2031" s="386" t="s">
        <v>65</v>
      </c>
    </row>
    <row r="2032" spans="1:16" ht="15" x14ac:dyDescent="0.25">
      <c r="A2032" s="389" t="s">
        <v>2543</v>
      </c>
      <c r="B2032" s="390"/>
      <c r="C2032" s="386"/>
      <c r="D2032" s="390"/>
      <c r="E2032" s="390"/>
      <c r="F2032" s="386">
        <v>94.254800000000003</v>
      </c>
      <c r="G2032" s="391">
        <v>98.303100000000001</v>
      </c>
      <c r="H2032" s="391">
        <v>98.809899999999999</v>
      </c>
      <c r="I2032" s="391">
        <v>97.0886</v>
      </c>
      <c r="J2032" s="391">
        <v>99.243300000000005</v>
      </c>
      <c r="K2032" s="391">
        <v>98.296099999999996</v>
      </c>
      <c r="L2032" s="391">
        <v>98.864099999999993</v>
      </c>
      <c r="M2032" s="391">
        <v>97.587199999999996</v>
      </c>
      <c r="N2032" s="391">
        <v>92.223399999999998</v>
      </c>
      <c r="O2032" s="386">
        <v>93.889700000000005</v>
      </c>
      <c r="P2032" s="386" t="s">
        <v>65</v>
      </c>
    </row>
    <row r="2033" spans="1:16" ht="15" x14ac:dyDescent="0.25">
      <c r="A2033" s="389" t="s">
        <v>2544</v>
      </c>
      <c r="B2033" s="390"/>
      <c r="C2033" s="386"/>
      <c r="D2033" s="390"/>
      <c r="E2033" s="390"/>
      <c r="F2033" s="386">
        <v>96.097099999999998</v>
      </c>
      <c r="G2033" s="391">
        <v>96.480999999999995</v>
      </c>
      <c r="H2033" s="391">
        <v>99.821100000000001</v>
      </c>
      <c r="I2033" s="391">
        <v>94.965000000000003</v>
      </c>
      <c r="J2033" s="391">
        <v>96.396500000000003</v>
      </c>
      <c r="K2033" s="391">
        <v>96.0809</v>
      </c>
      <c r="L2033" s="391">
        <v>98.441599999999994</v>
      </c>
      <c r="M2033" s="391">
        <v>95.469700000000003</v>
      </c>
      <c r="N2033" s="391">
        <v>94.808800000000005</v>
      </c>
      <c r="O2033" s="386">
        <v>95.072299999999998</v>
      </c>
      <c r="P2033" s="386" t="s">
        <v>65</v>
      </c>
    </row>
    <row r="2034" spans="1:16" ht="15" x14ac:dyDescent="0.25">
      <c r="A2034" s="389" t="s">
        <v>6080</v>
      </c>
      <c r="B2034" s="390"/>
      <c r="C2034" s="386"/>
      <c r="D2034" s="390"/>
      <c r="E2034" s="390"/>
      <c r="F2034" s="386">
        <v>79.907499999999999</v>
      </c>
      <c r="G2034" s="391">
        <v>87.113200000000006</v>
      </c>
      <c r="H2034" s="391">
        <v>76.977999999999994</v>
      </c>
      <c r="I2034" s="391">
        <v>73.725399999999993</v>
      </c>
      <c r="J2034" s="391">
        <v>61.093499999999999</v>
      </c>
      <c r="K2034" s="391">
        <v>43.256999999999998</v>
      </c>
      <c r="L2034" s="391">
        <v>74.610600000000005</v>
      </c>
      <c r="M2034" s="391">
        <v>80.838200000000001</v>
      </c>
      <c r="N2034" s="391">
        <v>62.088700000000003</v>
      </c>
      <c r="O2034" s="386">
        <v>73.933300000000003</v>
      </c>
      <c r="P2034" s="386" t="s">
        <v>65</v>
      </c>
    </row>
    <row r="2035" spans="1:16" ht="15" x14ac:dyDescent="0.25">
      <c r="A2035" s="389" t="s">
        <v>6081</v>
      </c>
      <c r="B2035" s="390"/>
      <c r="C2035" s="386"/>
      <c r="D2035" s="390"/>
      <c r="E2035" s="390"/>
      <c r="F2035" s="386">
        <v>72.354500000000002</v>
      </c>
      <c r="G2035" s="391">
        <v>74.917900000000003</v>
      </c>
      <c r="H2035" s="391">
        <v>84.418099999999995</v>
      </c>
      <c r="I2035" s="391">
        <v>74.972300000000004</v>
      </c>
      <c r="J2035" s="391">
        <v>82.179699999999997</v>
      </c>
      <c r="K2035" s="391">
        <v>58.366199999999999</v>
      </c>
      <c r="L2035" s="391">
        <v>76.410700000000006</v>
      </c>
      <c r="M2035" s="391">
        <v>87.494299999999996</v>
      </c>
      <c r="N2035" s="391">
        <v>72.273700000000005</v>
      </c>
      <c r="O2035" s="386">
        <v>73.517300000000006</v>
      </c>
      <c r="P2035" s="386" t="s">
        <v>65</v>
      </c>
    </row>
    <row r="2036" spans="1:16" ht="15" x14ac:dyDescent="0.25">
      <c r="A2036" s="389" t="s">
        <v>6082</v>
      </c>
      <c r="B2036" s="390"/>
      <c r="C2036" s="386"/>
      <c r="D2036" s="390"/>
      <c r="E2036" s="390"/>
      <c r="F2036" s="386">
        <v>82.1648</v>
      </c>
      <c r="G2036" s="391">
        <v>90.107299999999995</v>
      </c>
      <c r="H2036" s="391">
        <v>75.234300000000005</v>
      </c>
      <c r="I2036" s="391">
        <v>73.396799999999999</v>
      </c>
      <c r="J2036" s="391">
        <v>55.570099999999996</v>
      </c>
      <c r="K2036" s="391">
        <v>39.5944</v>
      </c>
      <c r="L2036" s="391">
        <v>74.1691</v>
      </c>
      <c r="M2036" s="391">
        <v>79.166499999999999</v>
      </c>
      <c r="N2036" s="391">
        <v>59.310600000000001</v>
      </c>
      <c r="O2036" s="386">
        <v>74.0501</v>
      </c>
      <c r="P2036" s="386" t="s">
        <v>65</v>
      </c>
    </row>
    <row r="2037" spans="1:16" ht="15" x14ac:dyDescent="0.25">
      <c r="A2037" s="389" t="s">
        <v>6083</v>
      </c>
      <c r="B2037" s="390"/>
      <c r="C2037" s="386"/>
      <c r="D2037" s="390"/>
      <c r="E2037" s="390"/>
      <c r="F2037" s="386">
        <v>84.996399999999994</v>
      </c>
      <c r="G2037" s="391">
        <v>93.016999999999996</v>
      </c>
      <c r="H2037" s="391">
        <v>96.702100000000002</v>
      </c>
      <c r="I2037" s="391">
        <v>93.636200000000002</v>
      </c>
      <c r="J2037" s="391">
        <v>94.278199999999998</v>
      </c>
      <c r="K2037" s="391">
        <v>90.620500000000007</v>
      </c>
      <c r="L2037" s="391">
        <v>94.107500000000002</v>
      </c>
      <c r="M2037" s="391">
        <v>97.459199999999996</v>
      </c>
      <c r="N2037" s="391">
        <v>83.256299999999996</v>
      </c>
      <c r="O2037" s="386">
        <v>93.206400000000002</v>
      </c>
      <c r="P2037" s="386" t="s">
        <v>65</v>
      </c>
    </row>
    <row r="2038" spans="1:16" ht="15" x14ac:dyDescent="0.25">
      <c r="A2038" s="389" t="s">
        <v>6084</v>
      </c>
      <c r="B2038" s="390"/>
      <c r="C2038" s="386"/>
      <c r="D2038" s="390"/>
      <c r="E2038" s="390"/>
      <c r="F2038" s="386">
        <v>63.428199999999997</v>
      </c>
      <c r="G2038" s="391">
        <v>76.503699999999995</v>
      </c>
      <c r="H2038" s="391">
        <v>86.570499999999996</v>
      </c>
      <c r="I2038" s="391">
        <v>80.050200000000004</v>
      </c>
      <c r="J2038" s="391">
        <v>71.642799999999994</v>
      </c>
      <c r="K2038" s="391">
        <v>68.000699999999995</v>
      </c>
      <c r="L2038" s="391">
        <v>78.399600000000007</v>
      </c>
      <c r="M2038" s="391">
        <v>86.117599999999996</v>
      </c>
      <c r="N2038" s="391">
        <v>59.873399999999997</v>
      </c>
      <c r="O2038" s="386">
        <v>75.281999999999996</v>
      </c>
      <c r="P2038" s="386" t="s">
        <v>65</v>
      </c>
    </row>
    <row r="2039" spans="1:16" ht="15" x14ac:dyDescent="0.25">
      <c r="A2039" s="389" t="s">
        <v>6085</v>
      </c>
      <c r="B2039" s="390"/>
      <c r="C2039" s="386"/>
      <c r="D2039" s="390"/>
      <c r="E2039" s="390"/>
      <c r="F2039" s="386">
        <v>63.409199999999998</v>
      </c>
      <c r="G2039" s="391">
        <v>76.463700000000003</v>
      </c>
      <c r="H2039" s="391">
        <v>86.538799999999995</v>
      </c>
      <c r="I2039" s="391">
        <v>80.050200000000004</v>
      </c>
      <c r="J2039" s="391">
        <v>71.642799999999994</v>
      </c>
      <c r="K2039" s="391">
        <v>68.000699999999995</v>
      </c>
      <c r="L2039" s="391">
        <v>78.399600000000007</v>
      </c>
      <c r="M2039" s="391">
        <v>86.117599999999996</v>
      </c>
      <c r="N2039" s="391">
        <v>59.873399999999997</v>
      </c>
      <c r="O2039" s="386">
        <v>75.281999999999996</v>
      </c>
      <c r="P2039" s="386" t="s">
        <v>65</v>
      </c>
    </row>
    <row r="2040" spans="1:16" ht="15" x14ac:dyDescent="0.25">
      <c r="A2040" s="389" t="s">
        <v>6086</v>
      </c>
      <c r="B2040" s="390"/>
      <c r="C2040" s="386"/>
      <c r="D2040" s="390"/>
      <c r="E2040" s="390"/>
      <c r="F2040" s="386">
        <v>77.676400000000001</v>
      </c>
      <c r="G2040" s="391">
        <v>99.127600000000001</v>
      </c>
      <c r="H2040" s="391">
        <v>100</v>
      </c>
      <c r="I2040" s="391"/>
      <c r="J2040" s="391"/>
      <c r="K2040" s="391"/>
      <c r="L2040" s="391"/>
      <c r="M2040" s="391"/>
      <c r="N2040" s="391" t="s">
        <v>8416</v>
      </c>
      <c r="O2040" s="386" t="s">
        <v>8416</v>
      </c>
      <c r="P2040" s="386" t="s">
        <v>65</v>
      </c>
    </row>
    <row r="2041" spans="1:16" ht="15" x14ac:dyDescent="0.25">
      <c r="A2041" s="389" t="s">
        <v>6087</v>
      </c>
      <c r="B2041" s="390"/>
      <c r="C2041" s="386"/>
      <c r="D2041" s="390"/>
      <c r="E2041" s="390"/>
      <c r="F2041" s="386">
        <v>100</v>
      </c>
      <c r="G2041" s="391">
        <v>99.3797</v>
      </c>
      <c r="H2041" s="391">
        <v>99.9255</v>
      </c>
      <c r="I2041" s="391">
        <v>99.759699999999995</v>
      </c>
      <c r="J2041" s="391">
        <v>99.695300000000003</v>
      </c>
      <c r="K2041" s="391">
        <v>99.955500000000001</v>
      </c>
      <c r="L2041" s="391">
        <v>99.939499999999995</v>
      </c>
      <c r="M2041" s="391">
        <v>99.984099999999998</v>
      </c>
      <c r="N2041" s="391">
        <v>99.228700000000003</v>
      </c>
      <c r="O2041" s="386">
        <v>98.394099999999995</v>
      </c>
      <c r="P2041" s="386" t="s">
        <v>65</v>
      </c>
    </row>
    <row r="2042" spans="1:16" ht="15" x14ac:dyDescent="0.25">
      <c r="A2042" s="389" t="s">
        <v>6088</v>
      </c>
      <c r="B2042" s="390"/>
      <c r="C2042" s="386"/>
      <c r="D2042" s="390"/>
      <c r="E2042" s="390"/>
      <c r="F2042" s="386">
        <v>100</v>
      </c>
      <c r="G2042" s="391">
        <v>99.375500000000002</v>
      </c>
      <c r="H2042" s="391">
        <v>99.924700000000001</v>
      </c>
      <c r="I2042" s="391">
        <v>99.756399999999999</v>
      </c>
      <c r="J2042" s="391">
        <v>99.690899999999999</v>
      </c>
      <c r="K2042" s="391">
        <v>99.954899999999995</v>
      </c>
      <c r="L2042" s="391">
        <v>99.938800000000001</v>
      </c>
      <c r="M2042" s="391">
        <v>99.983900000000006</v>
      </c>
      <c r="N2042" s="391">
        <v>99.216899999999995</v>
      </c>
      <c r="O2042" s="386">
        <v>98.375900000000001</v>
      </c>
      <c r="P2042" s="386" t="s">
        <v>65</v>
      </c>
    </row>
    <row r="2043" spans="1:16" ht="15" x14ac:dyDescent="0.25">
      <c r="A2043" s="389" t="s">
        <v>6089</v>
      </c>
      <c r="B2043" s="390"/>
      <c r="C2043" s="386"/>
      <c r="D2043" s="390"/>
      <c r="E2043" s="390"/>
      <c r="F2043" s="386">
        <v>100</v>
      </c>
      <c r="G2043" s="391">
        <v>100</v>
      </c>
      <c r="H2043" s="391">
        <v>100</v>
      </c>
      <c r="I2043" s="391">
        <v>100</v>
      </c>
      <c r="J2043" s="391">
        <v>100</v>
      </c>
      <c r="K2043" s="391">
        <v>100</v>
      </c>
      <c r="L2043" s="391">
        <v>100</v>
      </c>
      <c r="M2043" s="391">
        <v>100</v>
      </c>
      <c r="N2043" s="391">
        <v>100</v>
      </c>
      <c r="O2043" s="386">
        <v>100</v>
      </c>
      <c r="P2043" s="386" t="s">
        <v>65</v>
      </c>
    </row>
    <row r="2044" spans="1:16" ht="15" x14ac:dyDescent="0.25">
      <c r="A2044" s="389" t="s">
        <v>6090</v>
      </c>
      <c r="B2044" s="390"/>
      <c r="C2044" s="386"/>
      <c r="D2044" s="390"/>
      <c r="E2044" s="390"/>
      <c r="F2044" s="386">
        <v>93.045100000000005</v>
      </c>
      <c r="G2044" s="391">
        <v>94.445700000000002</v>
      </c>
      <c r="H2044" s="391">
        <v>99.743399999999994</v>
      </c>
      <c r="I2044" s="391">
        <v>98.6096</v>
      </c>
      <c r="J2044" s="391">
        <v>99.2791</v>
      </c>
      <c r="K2044" s="391">
        <v>98.088399999999993</v>
      </c>
      <c r="L2044" s="391">
        <v>99.8245</v>
      </c>
      <c r="M2044" s="391">
        <v>99.792400000000001</v>
      </c>
      <c r="N2044" s="391">
        <v>92.904799999999994</v>
      </c>
      <c r="O2044" s="386">
        <v>98.470399999999998</v>
      </c>
      <c r="P2044" s="386" t="s">
        <v>65</v>
      </c>
    </row>
    <row r="2045" spans="1:16" ht="15" x14ac:dyDescent="0.25">
      <c r="A2045" s="389" t="s">
        <v>6091</v>
      </c>
      <c r="B2045" s="390"/>
      <c r="C2045" s="386"/>
      <c r="D2045" s="390"/>
      <c r="E2045" s="390"/>
      <c r="F2045" s="386">
        <v>93.045100000000005</v>
      </c>
      <c r="G2045" s="391">
        <v>94.445700000000002</v>
      </c>
      <c r="H2045" s="391">
        <v>99.743399999999994</v>
      </c>
      <c r="I2045" s="391">
        <v>98.6096</v>
      </c>
      <c r="J2045" s="391">
        <v>99.2791</v>
      </c>
      <c r="K2045" s="391">
        <v>98.088399999999993</v>
      </c>
      <c r="L2045" s="391">
        <v>99.8245</v>
      </c>
      <c r="M2045" s="391">
        <v>99.792400000000001</v>
      </c>
      <c r="N2045" s="391">
        <v>92.904799999999994</v>
      </c>
      <c r="O2045" s="386">
        <v>98.470399999999998</v>
      </c>
      <c r="P2045" s="386" t="s">
        <v>65</v>
      </c>
    </row>
    <row r="2046" spans="1:16" ht="15" x14ac:dyDescent="0.25">
      <c r="A2046" s="389" t="s">
        <v>6092</v>
      </c>
      <c r="B2046" s="390"/>
      <c r="C2046" s="386"/>
      <c r="D2046" s="390"/>
      <c r="E2046" s="390"/>
      <c r="F2046" s="386">
        <v>83.555000000000007</v>
      </c>
      <c r="G2046" s="391">
        <v>92.798599999999993</v>
      </c>
      <c r="H2046" s="391">
        <v>96.943799999999996</v>
      </c>
      <c r="I2046" s="391">
        <v>93.830399999999997</v>
      </c>
      <c r="J2046" s="391">
        <v>94.572500000000005</v>
      </c>
      <c r="K2046" s="391">
        <v>91.013999999999996</v>
      </c>
      <c r="L2046" s="391">
        <v>94.558000000000007</v>
      </c>
      <c r="M2046" s="391">
        <v>97.605599999999995</v>
      </c>
      <c r="N2046" s="391">
        <v>82.954899999999995</v>
      </c>
      <c r="O2046" s="386">
        <v>93.176500000000004</v>
      </c>
      <c r="P2046" s="386" t="s">
        <v>65</v>
      </c>
    </row>
    <row r="2047" spans="1:16" ht="15" x14ac:dyDescent="0.25">
      <c r="A2047" s="389" t="s">
        <v>6093</v>
      </c>
      <c r="B2047" s="390"/>
      <c r="C2047" s="386"/>
      <c r="D2047" s="390"/>
      <c r="E2047" s="390"/>
      <c r="F2047" s="386">
        <v>91.458600000000004</v>
      </c>
      <c r="G2047" s="391">
        <v>96.176299999999998</v>
      </c>
      <c r="H2047" s="391">
        <v>93.350200000000001</v>
      </c>
      <c r="I2047" s="391">
        <v>89.337800000000001</v>
      </c>
      <c r="J2047" s="391">
        <v>88.051699999999997</v>
      </c>
      <c r="K2047" s="391">
        <v>81.974999999999994</v>
      </c>
      <c r="L2047" s="391">
        <v>84.419700000000006</v>
      </c>
      <c r="M2047" s="391">
        <v>94.311000000000007</v>
      </c>
      <c r="N2047" s="391">
        <v>89.603700000000003</v>
      </c>
      <c r="O2047" s="386">
        <v>93.881500000000003</v>
      </c>
      <c r="P2047" s="386" t="s">
        <v>65</v>
      </c>
    </row>
    <row r="2048" spans="1:16" ht="15" x14ac:dyDescent="0.25">
      <c r="A2048" s="389" t="s">
        <v>6094</v>
      </c>
      <c r="B2048" s="390"/>
      <c r="C2048" s="386"/>
      <c r="D2048" s="390"/>
      <c r="E2048" s="390"/>
      <c r="F2048" s="386">
        <v>98.825100000000006</v>
      </c>
      <c r="G2048" s="391">
        <v>99.285899999999998</v>
      </c>
      <c r="H2048" s="391">
        <v>99.249499999999998</v>
      </c>
      <c r="I2048" s="391">
        <v>98.608500000000006</v>
      </c>
      <c r="J2048" s="391">
        <v>99.081199999999995</v>
      </c>
      <c r="K2048" s="391">
        <v>98.953800000000001</v>
      </c>
      <c r="L2048" s="391">
        <v>98.643699999999995</v>
      </c>
      <c r="M2048" s="391">
        <v>99.509</v>
      </c>
      <c r="N2048" s="391">
        <v>98.456100000000006</v>
      </c>
      <c r="O2048" s="386">
        <v>99.24</v>
      </c>
      <c r="P2048" s="386" t="s">
        <v>65</v>
      </c>
    </row>
    <row r="2049" spans="1:16" ht="15" x14ac:dyDescent="0.25">
      <c r="A2049" s="389" t="s">
        <v>6095</v>
      </c>
      <c r="B2049" s="390"/>
      <c r="C2049" s="386"/>
      <c r="D2049" s="390"/>
      <c r="E2049" s="390"/>
      <c r="F2049" s="386">
        <v>98.550200000000004</v>
      </c>
      <c r="G2049" s="391">
        <v>99.171000000000006</v>
      </c>
      <c r="H2049" s="391">
        <v>99.114599999999996</v>
      </c>
      <c r="I2049" s="391">
        <v>98.136600000000001</v>
      </c>
      <c r="J2049" s="391">
        <v>98.757099999999994</v>
      </c>
      <c r="K2049" s="391">
        <v>98.854200000000006</v>
      </c>
      <c r="L2049" s="391">
        <v>98.191400000000002</v>
      </c>
      <c r="M2049" s="391">
        <v>99.407799999999995</v>
      </c>
      <c r="N2049" s="391">
        <v>98.038499999999999</v>
      </c>
      <c r="O2049" s="386">
        <v>99.181399999999996</v>
      </c>
      <c r="P2049" s="386" t="s">
        <v>65</v>
      </c>
    </row>
    <row r="2050" spans="1:16" ht="15" x14ac:dyDescent="0.25">
      <c r="A2050" s="389" t="s">
        <v>6096</v>
      </c>
      <c r="B2050" s="390"/>
      <c r="C2050" s="386"/>
      <c r="D2050" s="390"/>
      <c r="E2050" s="390"/>
      <c r="F2050" s="386">
        <v>99.4221</v>
      </c>
      <c r="G2050" s="391">
        <v>99.492900000000006</v>
      </c>
      <c r="H2050" s="391">
        <v>99.485399999999998</v>
      </c>
      <c r="I2050" s="391">
        <v>99.531400000000005</v>
      </c>
      <c r="J2050" s="391">
        <v>99.722499999999997</v>
      </c>
      <c r="K2050" s="391">
        <v>99.148200000000003</v>
      </c>
      <c r="L2050" s="391">
        <v>99.501800000000003</v>
      </c>
      <c r="M2050" s="391">
        <v>99.705799999999996</v>
      </c>
      <c r="N2050" s="391">
        <v>99.497500000000002</v>
      </c>
      <c r="O2050" s="386">
        <v>99.360500000000002</v>
      </c>
      <c r="P2050" s="386" t="s">
        <v>65</v>
      </c>
    </row>
    <row r="2051" spans="1:16" ht="15" x14ac:dyDescent="0.25">
      <c r="A2051" s="389" t="s">
        <v>6097</v>
      </c>
      <c r="B2051" s="390"/>
      <c r="C2051" s="386"/>
      <c r="D2051" s="390"/>
      <c r="E2051" s="390"/>
      <c r="F2051" s="386">
        <v>99.447100000000006</v>
      </c>
      <c r="G2051" s="391">
        <v>99.644199999999998</v>
      </c>
      <c r="H2051" s="391">
        <v>99.624700000000004</v>
      </c>
      <c r="I2051" s="391">
        <v>99.517600000000002</v>
      </c>
      <c r="J2051" s="391">
        <v>99.479500000000002</v>
      </c>
      <c r="K2051" s="391">
        <v>99.674099999999996</v>
      </c>
      <c r="L2051" s="391">
        <v>99.528300000000002</v>
      </c>
      <c r="M2051" s="391">
        <v>99.759699999999995</v>
      </c>
      <c r="N2051" s="391">
        <v>99.302700000000002</v>
      </c>
      <c r="O2051" s="386">
        <v>99.360500000000002</v>
      </c>
      <c r="P2051" s="386" t="s">
        <v>65</v>
      </c>
    </row>
    <row r="2052" spans="1:16" ht="15" x14ac:dyDescent="0.25">
      <c r="A2052" s="389" t="s">
        <v>6098</v>
      </c>
      <c r="B2052" s="390"/>
      <c r="C2052" s="386"/>
      <c r="D2052" s="390"/>
      <c r="E2052" s="390"/>
      <c r="F2052" s="386">
        <v>99.421700000000001</v>
      </c>
      <c r="G2052" s="391">
        <v>99.603499999999997</v>
      </c>
      <c r="H2052" s="391">
        <v>99.588300000000004</v>
      </c>
      <c r="I2052" s="391">
        <v>99.502300000000005</v>
      </c>
      <c r="J2052" s="391">
        <v>99.465999999999994</v>
      </c>
      <c r="K2052" s="391">
        <v>99.672600000000003</v>
      </c>
      <c r="L2052" s="391">
        <v>99.499200000000002</v>
      </c>
      <c r="M2052" s="391">
        <v>99.743300000000005</v>
      </c>
      <c r="N2052" s="391">
        <v>99.312399999999997</v>
      </c>
      <c r="O2052" s="386">
        <v>99.346400000000003</v>
      </c>
      <c r="P2052" s="386" t="s">
        <v>65</v>
      </c>
    </row>
    <row r="2053" spans="1:16" ht="15" x14ac:dyDescent="0.25">
      <c r="A2053" s="389" t="s">
        <v>6099</v>
      </c>
      <c r="B2053" s="390"/>
      <c r="C2053" s="386"/>
      <c r="D2053" s="390"/>
      <c r="E2053" s="390"/>
      <c r="F2053" s="386">
        <v>99.662000000000006</v>
      </c>
      <c r="G2053" s="391">
        <v>99.953599999999994</v>
      </c>
      <c r="H2053" s="391">
        <v>99.893199999999993</v>
      </c>
      <c r="I2053" s="391">
        <v>99.642399999999995</v>
      </c>
      <c r="J2053" s="391">
        <v>99.593699999999998</v>
      </c>
      <c r="K2053" s="391">
        <v>99.686800000000005</v>
      </c>
      <c r="L2053" s="391">
        <v>99.770300000000006</v>
      </c>
      <c r="M2053" s="391">
        <v>99.896699999999996</v>
      </c>
      <c r="N2053" s="391">
        <v>99.2209</v>
      </c>
      <c r="O2053" s="386">
        <v>99.486400000000003</v>
      </c>
      <c r="P2053" s="386" t="s">
        <v>65</v>
      </c>
    </row>
    <row r="2054" spans="1:16" ht="15" x14ac:dyDescent="0.25">
      <c r="A2054" s="389" t="s">
        <v>6100</v>
      </c>
      <c r="B2054" s="390"/>
      <c r="C2054" s="386"/>
      <c r="D2054" s="390"/>
      <c r="E2054" s="390"/>
      <c r="F2054" s="386">
        <v>100</v>
      </c>
      <c r="G2054" s="391">
        <v>99.993399999999994</v>
      </c>
      <c r="H2054" s="391">
        <v>100</v>
      </c>
      <c r="I2054" s="391">
        <v>100</v>
      </c>
      <c r="J2054" s="391">
        <v>100</v>
      </c>
      <c r="K2054" s="391">
        <v>99.956100000000006</v>
      </c>
      <c r="L2054" s="391">
        <v>99.933000000000007</v>
      </c>
      <c r="M2054" s="391">
        <v>99.841300000000004</v>
      </c>
      <c r="N2054" s="391">
        <v>100</v>
      </c>
      <c r="O2054" s="386">
        <v>99.962900000000005</v>
      </c>
      <c r="P2054" s="386" t="s">
        <v>65</v>
      </c>
    </row>
    <row r="2055" spans="1:16" ht="15" x14ac:dyDescent="0.25">
      <c r="A2055" s="389" t="s">
        <v>6101</v>
      </c>
      <c r="B2055" s="390"/>
      <c r="C2055" s="386"/>
      <c r="D2055" s="390"/>
      <c r="E2055" s="390"/>
      <c r="F2055" s="386">
        <v>100</v>
      </c>
      <c r="G2055" s="391">
        <v>99.990099999999998</v>
      </c>
      <c r="H2055" s="391">
        <v>100</v>
      </c>
      <c r="I2055" s="391">
        <v>100</v>
      </c>
      <c r="J2055" s="391">
        <v>100</v>
      </c>
      <c r="K2055" s="391">
        <v>99.940700000000007</v>
      </c>
      <c r="L2055" s="391">
        <v>99.910200000000003</v>
      </c>
      <c r="M2055" s="391">
        <v>99.787400000000005</v>
      </c>
      <c r="N2055" s="391">
        <v>100</v>
      </c>
      <c r="O2055" s="386">
        <v>99.953000000000003</v>
      </c>
      <c r="P2055" s="386" t="s">
        <v>65</v>
      </c>
    </row>
    <row r="2056" spans="1:16" ht="15" x14ac:dyDescent="0.25">
      <c r="A2056" s="389" t="s">
        <v>6102</v>
      </c>
      <c r="B2056" s="390"/>
      <c r="C2056" s="386"/>
      <c r="D2056" s="390"/>
      <c r="E2056" s="390"/>
      <c r="F2056" s="386">
        <v>100</v>
      </c>
      <c r="G2056" s="391">
        <v>100</v>
      </c>
      <c r="H2056" s="391">
        <v>100</v>
      </c>
      <c r="I2056" s="391">
        <v>100</v>
      </c>
      <c r="J2056" s="391">
        <v>100</v>
      </c>
      <c r="K2056" s="391">
        <v>100</v>
      </c>
      <c r="L2056" s="391">
        <v>100</v>
      </c>
      <c r="M2056" s="391">
        <v>100</v>
      </c>
      <c r="N2056" s="391">
        <v>100</v>
      </c>
      <c r="O2056" s="386">
        <v>100</v>
      </c>
      <c r="P2056" s="386" t="s">
        <v>65</v>
      </c>
    </row>
    <row r="2057" spans="1:16" ht="15" x14ac:dyDescent="0.25">
      <c r="A2057" s="389" t="s">
        <v>6103</v>
      </c>
      <c r="B2057" s="390"/>
      <c r="C2057" s="386"/>
      <c r="D2057" s="390"/>
      <c r="E2057" s="390"/>
      <c r="F2057" s="386">
        <v>97.796599999999998</v>
      </c>
      <c r="G2057" s="391">
        <v>97.874099999999999</v>
      </c>
      <c r="H2057" s="391">
        <v>98.629300000000001</v>
      </c>
      <c r="I2057" s="391">
        <v>98.434600000000003</v>
      </c>
      <c r="J2057" s="391">
        <v>98.306600000000003</v>
      </c>
      <c r="K2057" s="391">
        <v>97.8446</v>
      </c>
      <c r="L2057" s="391">
        <v>98.485500000000002</v>
      </c>
      <c r="M2057" s="391">
        <v>99.201700000000002</v>
      </c>
      <c r="N2057" s="391">
        <v>97.054599999999994</v>
      </c>
      <c r="O2057" s="386">
        <v>98.298900000000003</v>
      </c>
      <c r="P2057" s="386" t="s">
        <v>65</v>
      </c>
    </row>
    <row r="2058" spans="1:16" ht="15" x14ac:dyDescent="0.25">
      <c r="A2058" s="389" t="s">
        <v>6104</v>
      </c>
      <c r="B2058" s="390"/>
      <c r="C2058" s="386"/>
      <c r="D2058" s="390"/>
      <c r="E2058" s="390"/>
      <c r="F2058" s="386">
        <v>97.666399999999996</v>
      </c>
      <c r="G2058" s="391">
        <v>97.643900000000002</v>
      </c>
      <c r="H2058" s="391">
        <v>98.6417</v>
      </c>
      <c r="I2058" s="391">
        <v>98.464200000000005</v>
      </c>
      <c r="J2058" s="391">
        <v>98.445999999999998</v>
      </c>
      <c r="K2058" s="391">
        <v>98.063199999999995</v>
      </c>
      <c r="L2058" s="391">
        <v>98.545100000000005</v>
      </c>
      <c r="M2058" s="391">
        <v>99.267300000000006</v>
      </c>
      <c r="N2058" s="391">
        <v>97.017399999999995</v>
      </c>
      <c r="O2058" s="386">
        <v>98.292000000000002</v>
      </c>
      <c r="P2058" s="386" t="s">
        <v>65</v>
      </c>
    </row>
    <row r="2059" spans="1:16" ht="15" x14ac:dyDescent="0.25">
      <c r="A2059" s="389" t="s">
        <v>6105</v>
      </c>
      <c r="B2059" s="390"/>
      <c r="C2059" s="386"/>
      <c r="D2059" s="390"/>
      <c r="E2059" s="390"/>
      <c r="F2059" s="386">
        <v>98.612200000000001</v>
      </c>
      <c r="G2059" s="391">
        <v>99.337000000000003</v>
      </c>
      <c r="H2059" s="391">
        <v>98.553299999999993</v>
      </c>
      <c r="I2059" s="391">
        <v>98.237899999999996</v>
      </c>
      <c r="J2059" s="391">
        <v>97.353999999999999</v>
      </c>
      <c r="K2059" s="391">
        <v>96.372</v>
      </c>
      <c r="L2059" s="391">
        <v>98.086100000000002</v>
      </c>
      <c r="M2059" s="391">
        <v>98.765100000000004</v>
      </c>
      <c r="N2059" s="391">
        <v>97.328500000000005</v>
      </c>
      <c r="O2059" s="386">
        <v>98.348500000000001</v>
      </c>
      <c r="P2059" s="386" t="s">
        <v>65</v>
      </c>
    </row>
    <row r="2060" spans="1:16" ht="15" x14ac:dyDescent="0.25">
      <c r="A2060" s="389" t="s">
        <v>2545</v>
      </c>
      <c r="B2060" s="390"/>
      <c r="C2060" s="386"/>
      <c r="D2060" s="390"/>
      <c r="E2060" s="390"/>
      <c r="F2060" s="386">
        <v>58.085900000000002</v>
      </c>
      <c r="G2060" s="391">
        <v>69.59</v>
      </c>
      <c r="H2060" s="391">
        <v>72.794700000000006</v>
      </c>
      <c r="I2060" s="391">
        <v>56.2149</v>
      </c>
      <c r="J2060" s="391">
        <v>73.771900000000002</v>
      </c>
      <c r="K2060" s="391">
        <v>79.234099999999998</v>
      </c>
      <c r="L2060" s="391">
        <v>61.572899999999997</v>
      </c>
      <c r="M2060" s="391">
        <v>54.367400000000004</v>
      </c>
      <c r="N2060" s="391">
        <v>61.366399999999999</v>
      </c>
      <c r="O2060" s="386">
        <v>68.010499999999993</v>
      </c>
      <c r="P2060" s="386" t="s">
        <v>65</v>
      </c>
    </row>
    <row r="2061" spans="1:16" ht="15" x14ac:dyDescent="0.25">
      <c r="A2061" s="389" t="s">
        <v>2546</v>
      </c>
      <c r="B2061" s="390"/>
      <c r="C2061" s="386"/>
      <c r="D2061" s="390"/>
      <c r="E2061" s="390"/>
      <c r="F2061" s="386">
        <v>54.188099999999999</v>
      </c>
      <c r="G2061" s="391">
        <v>59.254100000000001</v>
      </c>
      <c r="H2061" s="391">
        <v>63.364699999999999</v>
      </c>
      <c r="I2061" s="391">
        <v>49.613999999999997</v>
      </c>
      <c r="J2061" s="391">
        <v>67.408500000000004</v>
      </c>
      <c r="K2061" s="391">
        <v>82.200100000000006</v>
      </c>
      <c r="L2061" s="391">
        <v>63.166699999999999</v>
      </c>
      <c r="M2061" s="391">
        <v>49.546300000000002</v>
      </c>
      <c r="N2061" s="391">
        <v>63.386899999999997</v>
      </c>
      <c r="O2061" s="386">
        <v>73.8934</v>
      </c>
      <c r="P2061" s="386" t="s">
        <v>65</v>
      </c>
    </row>
    <row r="2062" spans="1:16" ht="15" x14ac:dyDescent="0.25">
      <c r="A2062" s="389" t="s">
        <v>2547</v>
      </c>
      <c r="B2062" s="390"/>
      <c r="C2062" s="386"/>
      <c r="D2062" s="390"/>
      <c r="E2062" s="390"/>
      <c r="F2062" s="386">
        <v>63.568899999999999</v>
      </c>
      <c r="G2062" s="391">
        <v>77.800600000000003</v>
      </c>
      <c r="H2062" s="391">
        <v>79.842699999999994</v>
      </c>
      <c r="I2062" s="391">
        <v>60.718299999999999</v>
      </c>
      <c r="J2062" s="391">
        <v>79.546700000000001</v>
      </c>
      <c r="K2062" s="391">
        <v>76.704499999999996</v>
      </c>
      <c r="L2062" s="391">
        <v>56.720999999999997</v>
      </c>
      <c r="M2062" s="391">
        <v>69.291300000000007</v>
      </c>
      <c r="N2062" s="391">
        <v>59.1877</v>
      </c>
      <c r="O2062" s="386">
        <v>62.563800000000001</v>
      </c>
      <c r="P2062" s="386" t="s">
        <v>65</v>
      </c>
    </row>
    <row r="2063" spans="1:16" ht="15" x14ac:dyDescent="0.25">
      <c r="A2063" s="389" t="s">
        <v>2548</v>
      </c>
      <c r="B2063" s="390"/>
      <c r="C2063" s="386"/>
      <c r="D2063" s="390"/>
      <c r="E2063" s="390"/>
      <c r="F2063" s="386">
        <v>76.349400000000003</v>
      </c>
      <c r="G2063" s="391">
        <v>86.312399999999997</v>
      </c>
      <c r="H2063" s="391">
        <v>88.105099999999993</v>
      </c>
      <c r="I2063" s="391">
        <v>83.252799999999993</v>
      </c>
      <c r="J2063" s="391">
        <v>88.615799999999993</v>
      </c>
      <c r="K2063" s="391">
        <v>87.300299999999993</v>
      </c>
      <c r="L2063" s="391">
        <v>83.400499999999994</v>
      </c>
      <c r="M2063" s="391">
        <v>76.214799999999997</v>
      </c>
      <c r="N2063" s="391">
        <v>80.222399999999993</v>
      </c>
      <c r="O2063" s="386">
        <v>86.524600000000007</v>
      </c>
      <c r="P2063" s="386" t="s">
        <v>65</v>
      </c>
    </row>
    <row r="2064" spans="1:16" ht="15" x14ac:dyDescent="0.25">
      <c r="A2064" s="389" t="s">
        <v>2549</v>
      </c>
      <c r="B2064" s="390"/>
      <c r="C2064" s="386"/>
      <c r="D2064" s="390"/>
      <c r="E2064" s="390"/>
      <c r="F2064" s="386">
        <v>48.429699999999997</v>
      </c>
      <c r="G2064" s="391">
        <v>69.395399999999995</v>
      </c>
      <c r="H2064" s="391">
        <v>77.016900000000007</v>
      </c>
      <c r="I2064" s="391">
        <v>60.91</v>
      </c>
      <c r="J2064" s="391">
        <v>73.007999999999996</v>
      </c>
      <c r="K2064" s="391">
        <v>70.177800000000005</v>
      </c>
      <c r="L2064" s="391">
        <v>59.729799999999997</v>
      </c>
      <c r="M2064" s="391">
        <v>68.528999999999996</v>
      </c>
      <c r="N2064" s="391">
        <v>60.213099999999997</v>
      </c>
      <c r="O2064" s="386">
        <v>82.474199999999996</v>
      </c>
      <c r="P2064" s="386" t="s">
        <v>65</v>
      </c>
    </row>
    <row r="2065" spans="1:16" ht="15" x14ac:dyDescent="0.25">
      <c r="A2065" s="389" t="s">
        <v>2550</v>
      </c>
      <c r="B2065" s="390"/>
      <c r="C2065" s="386"/>
      <c r="D2065" s="390"/>
      <c r="E2065" s="390"/>
      <c r="F2065" s="386">
        <v>48.449599999999997</v>
      </c>
      <c r="G2065" s="391">
        <v>69.457899999999995</v>
      </c>
      <c r="H2065" s="391">
        <v>77.068600000000004</v>
      </c>
      <c r="I2065" s="391">
        <v>60.91</v>
      </c>
      <c r="J2065" s="391">
        <v>73.007999999999996</v>
      </c>
      <c r="K2065" s="391">
        <v>70.177800000000005</v>
      </c>
      <c r="L2065" s="391">
        <v>59.729799999999997</v>
      </c>
      <c r="M2065" s="391">
        <v>68.528999999999996</v>
      </c>
      <c r="N2065" s="391">
        <v>60.219099999999997</v>
      </c>
      <c r="O2065" s="386">
        <v>82.492000000000004</v>
      </c>
      <c r="P2065" s="386" t="s">
        <v>65</v>
      </c>
    </row>
    <row r="2066" spans="1:16" ht="15" x14ac:dyDescent="0.25">
      <c r="A2066" s="389" t="s">
        <v>2551</v>
      </c>
      <c r="B2066" s="390"/>
      <c r="C2066" s="386"/>
      <c r="D2066" s="390"/>
      <c r="E2066" s="390"/>
      <c r="F2066" s="386">
        <v>38.692300000000003</v>
      </c>
      <c r="G2066" s="391">
        <v>34.876399999999997</v>
      </c>
      <c r="H2066" s="391">
        <v>53.727800000000002</v>
      </c>
      <c r="I2066" s="391"/>
      <c r="J2066" s="391"/>
      <c r="K2066" s="391"/>
      <c r="L2066" s="391"/>
      <c r="M2066" s="391"/>
      <c r="N2066" s="391">
        <v>50</v>
      </c>
      <c r="O2066" s="386">
        <v>50</v>
      </c>
      <c r="P2066" s="386" t="s">
        <v>65</v>
      </c>
    </row>
    <row r="2067" spans="1:16" ht="15" x14ac:dyDescent="0.25">
      <c r="A2067" s="389" t="s">
        <v>2552</v>
      </c>
      <c r="B2067" s="390"/>
      <c r="C2067" s="386"/>
      <c r="D2067" s="390"/>
      <c r="E2067" s="390"/>
      <c r="F2067" s="386">
        <v>100</v>
      </c>
      <c r="G2067" s="391">
        <v>99.752899999999997</v>
      </c>
      <c r="H2067" s="391">
        <v>99.587299999999999</v>
      </c>
      <c r="I2067" s="391">
        <v>98.394499999999994</v>
      </c>
      <c r="J2067" s="391">
        <v>99.343900000000005</v>
      </c>
      <c r="K2067" s="391">
        <v>98.883600000000001</v>
      </c>
      <c r="L2067" s="391">
        <v>99.663399999999996</v>
      </c>
      <c r="M2067" s="391">
        <v>99.402900000000002</v>
      </c>
      <c r="N2067" s="391">
        <v>98.328599999999994</v>
      </c>
      <c r="O2067" s="386">
        <v>98.308700000000002</v>
      </c>
      <c r="P2067" s="386" t="s">
        <v>65</v>
      </c>
    </row>
    <row r="2068" spans="1:16" ht="15" x14ac:dyDescent="0.25">
      <c r="A2068" s="389" t="s">
        <v>2553</v>
      </c>
      <c r="B2068" s="390"/>
      <c r="C2068" s="386"/>
      <c r="D2068" s="390"/>
      <c r="E2068" s="390"/>
      <c r="F2068" s="386">
        <v>100</v>
      </c>
      <c r="G2068" s="391">
        <v>99.741699999999994</v>
      </c>
      <c r="H2068" s="391">
        <v>99.572000000000003</v>
      </c>
      <c r="I2068" s="391">
        <v>98.317499999999995</v>
      </c>
      <c r="J2068" s="391">
        <v>99.314300000000003</v>
      </c>
      <c r="K2068" s="391">
        <v>98.854399999999998</v>
      </c>
      <c r="L2068" s="391">
        <v>99.6999</v>
      </c>
      <c r="M2068" s="391">
        <v>99.3874</v>
      </c>
      <c r="N2068" s="391">
        <v>98.643000000000001</v>
      </c>
      <c r="O2068" s="386">
        <v>98.303700000000006</v>
      </c>
      <c r="P2068" s="386" t="s">
        <v>65</v>
      </c>
    </row>
    <row r="2069" spans="1:16" ht="15" x14ac:dyDescent="0.25">
      <c r="A2069" s="389" t="s">
        <v>2554</v>
      </c>
      <c r="B2069" s="390"/>
      <c r="C2069" s="386"/>
      <c r="D2069" s="390"/>
      <c r="E2069" s="390"/>
      <c r="F2069" s="386"/>
      <c r="G2069" s="391">
        <v>100</v>
      </c>
      <c r="H2069" s="391">
        <v>100</v>
      </c>
      <c r="I2069" s="391">
        <v>100</v>
      </c>
      <c r="J2069" s="391">
        <v>100</v>
      </c>
      <c r="K2069" s="391">
        <v>100</v>
      </c>
      <c r="L2069" s="391">
        <v>98.349500000000006</v>
      </c>
      <c r="M2069" s="391">
        <v>100</v>
      </c>
      <c r="N2069" s="391">
        <v>86.278499999999994</v>
      </c>
      <c r="O2069" s="386">
        <v>100</v>
      </c>
      <c r="P2069" s="386" t="s">
        <v>65</v>
      </c>
    </row>
    <row r="2070" spans="1:16" ht="15" x14ac:dyDescent="0.25">
      <c r="A2070" s="389" t="s">
        <v>2555</v>
      </c>
      <c r="B2070" s="390"/>
      <c r="C2070" s="386"/>
      <c r="D2070" s="390"/>
      <c r="E2070" s="390"/>
      <c r="F2070" s="386">
        <v>97.407499999999999</v>
      </c>
      <c r="G2070" s="391">
        <v>98.840999999999994</v>
      </c>
      <c r="H2070" s="391">
        <v>97.973100000000002</v>
      </c>
      <c r="I2070" s="391">
        <v>97.344800000000006</v>
      </c>
      <c r="J2070" s="391">
        <v>96.969200000000001</v>
      </c>
      <c r="K2070" s="391">
        <v>95.743399999999994</v>
      </c>
      <c r="L2070" s="391">
        <v>94.088499999999996</v>
      </c>
      <c r="M2070" s="391">
        <v>98.123599999999996</v>
      </c>
      <c r="N2070" s="391">
        <v>94.725999999999999</v>
      </c>
      <c r="O2070" s="386">
        <v>92.352599999999995</v>
      </c>
      <c r="P2070" s="386" t="s">
        <v>65</v>
      </c>
    </row>
    <row r="2071" spans="1:16" ht="15" x14ac:dyDescent="0.25">
      <c r="A2071" s="389" t="s">
        <v>2556</v>
      </c>
      <c r="B2071" s="390"/>
      <c r="C2071" s="386"/>
      <c r="D2071" s="390"/>
      <c r="E2071" s="390"/>
      <c r="F2071" s="386">
        <v>97.407499999999999</v>
      </c>
      <c r="G2071" s="391">
        <v>98.840800000000002</v>
      </c>
      <c r="H2071" s="391">
        <v>97.972899999999996</v>
      </c>
      <c r="I2071" s="391">
        <v>97.344800000000006</v>
      </c>
      <c r="J2071" s="391">
        <v>96.969200000000001</v>
      </c>
      <c r="K2071" s="391">
        <v>95.743399999999994</v>
      </c>
      <c r="L2071" s="391">
        <v>94.088499999999996</v>
      </c>
      <c r="M2071" s="391">
        <v>98.123599999999996</v>
      </c>
      <c r="N2071" s="391">
        <v>94.725999999999999</v>
      </c>
      <c r="O2071" s="386">
        <v>92.352599999999995</v>
      </c>
      <c r="P2071" s="386" t="s">
        <v>65</v>
      </c>
    </row>
    <row r="2072" spans="1:16" ht="15" x14ac:dyDescent="0.25">
      <c r="A2072" s="389" t="s">
        <v>2557</v>
      </c>
      <c r="B2072" s="390"/>
      <c r="C2072" s="386"/>
      <c r="D2072" s="390"/>
      <c r="E2072" s="390"/>
      <c r="F2072" s="386"/>
      <c r="G2072" s="391">
        <v>100</v>
      </c>
      <c r="H2072" s="391">
        <v>100</v>
      </c>
      <c r="I2072" s="391"/>
      <c r="J2072" s="391"/>
      <c r="K2072" s="391"/>
      <c r="L2072" s="391"/>
      <c r="M2072" s="391"/>
      <c r="N2072" s="391" t="s">
        <v>8416</v>
      </c>
      <c r="O2072" s="386" t="s">
        <v>8416</v>
      </c>
      <c r="P2072" s="386" t="s">
        <v>65</v>
      </c>
    </row>
    <row r="2073" spans="1:16" ht="15" x14ac:dyDescent="0.25">
      <c r="A2073" s="389" t="s">
        <v>2558</v>
      </c>
      <c r="B2073" s="390"/>
      <c r="C2073" s="386"/>
      <c r="D2073" s="390"/>
      <c r="E2073" s="390"/>
      <c r="F2073" s="386">
        <v>76.352699999999999</v>
      </c>
      <c r="G2073" s="391">
        <v>86.983500000000006</v>
      </c>
      <c r="H2073" s="391">
        <v>88.136399999999995</v>
      </c>
      <c r="I2073" s="391">
        <v>83.340699999999998</v>
      </c>
      <c r="J2073" s="391">
        <v>88.922899999999998</v>
      </c>
      <c r="K2073" s="391">
        <v>87.485900000000001</v>
      </c>
      <c r="L2073" s="391">
        <v>83.734999999999999</v>
      </c>
      <c r="M2073" s="391">
        <v>76.165099999999995</v>
      </c>
      <c r="N2073" s="391">
        <v>80.414000000000001</v>
      </c>
      <c r="O2073" s="386">
        <v>86.677000000000007</v>
      </c>
      <c r="P2073" s="386" t="s">
        <v>65</v>
      </c>
    </row>
    <row r="2074" spans="1:16" ht="15" x14ac:dyDescent="0.25">
      <c r="A2074" s="389" t="s">
        <v>2559</v>
      </c>
      <c r="B2074" s="390"/>
      <c r="C2074" s="386"/>
      <c r="D2074" s="390"/>
      <c r="E2074" s="390"/>
      <c r="F2074" s="386">
        <v>76.315200000000004</v>
      </c>
      <c r="G2074" s="391">
        <v>71.419700000000006</v>
      </c>
      <c r="H2074" s="391">
        <v>87.338300000000004</v>
      </c>
      <c r="I2074" s="391">
        <v>81.035899999999998</v>
      </c>
      <c r="J2074" s="391">
        <v>80.673100000000005</v>
      </c>
      <c r="K2074" s="391">
        <v>83.338700000000003</v>
      </c>
      <c r="L2074" s="391">
        <v>74.329499999999996</v>
      </c>
      <c r="M2074" s="391">
        <v>77.605400000000003</v>
      </c>
      <c r="N2074" s="391">
        <v>75.663200000000003</v>
      </c>
      <c r="O2074" s="386">
        <v>81.1648</v>
      </c>
      <c r="P2074" s="386" t="s">
        <v>65</v>
      </c>
    </row>
    <row r="2075" spans="1:16" ht="15" x14ac:dyDescent="0.25">
      <c r="A2075" s="389" t="s">
        <v>2560</v>
      </c>
      <c r="B2075" s="390"/>
      <c r="C2075" s="386"/>
      <c r="D2075" s="390"/>
      <c r="E2075" s="390"/>
      <c r="F2075" s="386">
        <v>96.419200000000004</v>
      </c>
      <c r="G2075" s="391">
        <v>98.276200000000003</v>
      </c>
      <c r="H2075" s="391">
        <v>98.467799999999997</v>
      </c>
      <c r="I2075" s="391">
        <v>96.268199999999993</v>
      </c>
      <c r="J2075" s="391">
        <v>96.403999999999996</v>
      </c>
      <c r="K2075" s="391">
        <v>94.193399999999997</v>
      </c>
      <c r="L2075" s="391">
        <v>96.674499999999995</v>
      </c>
      <c r="M2075" s="391">
        <v>95.705699999999993</v>
      </c>
      <c r="N2075" s="391">
        <v>93.411100000000005</v>
      </c>
      <c r="O2075" s="386">
        <v>94.460599999999999</v>
      </c>
      <c r="P2075" s="386" t="s">
        <v>65</v>
      </c>
    </row>
    <row r="2076" spans="1:16" ht="15" x14ac:dyDescent="0.25">
      <c r="A2076" s="389" t="s">
        <v>2561</v>
      </c>
      <c r="B2076" s="390"/>
      <c r="C2076" s="386"/>
      <c r="D2076" s="390"/>
      <c r="E2076" s="390"/>
      <c r="F2076" s="386">
        <v>96.315299999999993</v>
      </c>
      <c r="G2076" s="391">
        <v>98.313100000000006</v>
      </c>
      <c r="H2076" s="391">
        <v>98.427999999999997</v>
      </c>
      <c r="I2076" s="391">
        <v>96.492599999999996</v>
      </c>
      <c r="J2076" s="391">
        <v>96.572900000000004</v>
      </c>
      <c r="K2076" s="391">
        <v>93.967799999999997</v>
      </c>
      <c r="L2076" s="391">
        <v>96.6828</v>
      </c>
      <c r="M2076" s="391">
        <v>95.738500000000002</v>
      </c>
      <c r="N2076" s="391">
        <v>93.707599999999999</v>
      </c>
      <c r="O2076" s="386">
        <v>94.932299999999998</v>
      </c>
      <c r="P2076" s="386" t="s">
        <v>65</v>
      </c>
    </row>
    <row r="2077" spans="1:16" ht="15" x14ac:dyDescent="0.25">
      <c r="A2077" s="389" t="s">
        <v>2562</v>
      </c>
      <c r="B2077" s="390"/>
      <c r="C2077" s="386"/>
      <c r="D2077" s="390"/>
      <c r="E2077" s="390"/>
      <c r="F2077" s="386">
        <v>97.345299999999995</v>
      </c>
      <c r="G2077" s="391">
        <v>98.0197</v>
      </c>
      <c r="H2077" s="391">
        <v>98.749499999999998</v>
      </c>
      <c r="I2077" s="391">
        <v>94.669200000000004</v>
      </c>
      <c r="J2077" s="391">
        <v>95.165199999999999</v>
      </c>
      <c r="K2077" s="391">
        <v>95.946700000000007</v>
      </c>
      <c r="L2077" s="391">
        <v>96.602000000000004</v>
      </c>
      <c r="M2077" s="391">
        <v>95.411000000000001</v>
      </c>
      <c r="N2077" s="391">
        <v>90.9131</v>
      </c>
      <c r="O2077" s="386">
        <v>89.799000000000007</v>
      </c>
      <c r="P2077" s="386" t="s">
        <v>65</v>
      </c>
    </row>
    <row r="2078" spans="1:16" ht="15" x14ac:dyDescent="0.25">
      <c r="A2078" s="389" t="s">
        <v>2563</v>
      </c>
      <c r="B2078" s="390"/>
      <c r="C2078" s="386"/>
      <c r="D2078" s="390"/>
      <c r="E2078" s="390"/>
      <c r="F2078" s="386">
        <v>99.432199999999995</v>
      </c>
      <c r="G2078" s="391">
        <v>99.732900000000001</v>
      </c>
      <c r="H2078" s="391">
        <v>99.600499999999997</v>
      </c>
      <c r="I2078" s="391">
        <v>99.221699999999998</v>
      </c>
      <c r="J2078" s="391">
        <v>99.272099999999995</v>
      </c>
      <c r="K2078" s="391">
        <v>98.884799999999998</v>
      </c>
      <c r="L2078" s="391">
        <v>98.971999999999994</v>
      </c>
      <c r="M2078" s="391">
        <v>98.864999999999995</v>
      </c>
      <c r="N2078" s="391">
        <v>97.739900000000006</v>
      </c>
      <c r="O2078" s="386">
        <v>98.487099999999998</v>
      </c>
      <c r="P2078" s="386" t="s">
        <v>65</v>
      </c>
    </row>
    <row r="2079" spans="1:16" ht="15" x14ac:dyDescent="0.25">
      <c r="A2079" s="389" t="s">
        <v>2564</v>
      </c>
      <c r="B2079" s="390"/>
      <c r="C2079" s="386"/>
      <c r="D2079" s="390"/>
      <c r="E2079" s="390"/>
      <c r="F2079" s="386">
        <v>99.428600000000003</v>
      </c>
      <c r="G2079" s="391">
        <v>99.742599999999996</v>
      </c>
      <c r="H2079" s="391">
        <v>99.603700000000003</v>
      </c>
      <c r="I2079" s="391">
        <v>99.225999999999999</v>
      </c>
      <c r="J2079" s="391">
        <v>99.292400000000001</v>
      </c>
      <c r="K2079" s="391">
        <v>98.884</v>
      </c>
      <c r="L2079" s="391">
        <v>99.003600000000006</v>
      </c>
      <c r="M2079" s="391">
        <v>98.845699999999994</v>
      </c>
      <c r="N2079" s="391">
        <v>97.918300000000002</v>
      </c>
      <c r="O2079" s="386">
        <v>98.545100000000005</v>
      </c>
      <c r="P2079" s="386" t="s">
        <v>65</v>
      </c>
    </row>
    <row r="2080" spans="1:16" ht="15" x14ac:dyDescent="0.25">
      <c r="A2080" s="389" t="s">
        <v>2565</v>
      </c>
      <c r="B2080" s="390"/>
      <c r="C2080" s="386"/>
      <c r="D2080" s="390"/>
      <c r="E2080" s="390"/>
      <c r="F2080" s="386">
        <v>99.496499999999997</v>
      </c>
      <c r="G2080" s="391">
        <v>99.585300000000004</v>
      </c>
      <c r="H2080" s="391">
        <v>99.548699999999997</v>
      </c>
      <c r="I2080" s="391">
        <v>99.156499999999994</v>
      </c>
      <c r="J2080" s="391">
        <v>98.958799999999997</v>
      </c>
      <c r="K2080" s="391">
        <v>98.898099999999999</v>
      </c>
      <c r="L2080" s="391">
        <v>98.400700000000001</v>
      </c>
      <c r="M2080" s="391">
        <v>99.221900000000005</v>
      </c>
      <c r="N2080" s="391">
        <v>94.802899999999994</v>
      </c>
      <c r="O2080" s="386">
        <v>97.146100000000004</v>
      </c>
      <c r="P2080" s="386" t="s">
        <v>65</v>
      </c>
    </row>
    <row r="2081" spans="1:16" ht="15" x14ac:dyDescent="0.25">
      <c r="A2081" s="389" t="s">
        <v>2566</v>
      </c>
      <c r="B2081" s="390"/>
      <c r="C2081" s="386"/>
      <c r="D2081" s="390"/>
      <c r="E2081" s="390"/>
      <c r="F2081" s="386">
        <v>100</v>
      </c>
      <c r="G2081" s="391">
        <v>100</v>
      </c>
      <c r="H2081" s="391">
        <v>100</v>
      </c>
      <c r="I2081" s="391">
        <v>100</v>
      </c>
      <c r="J2081" s="391">
        <v>100</v>
      </c>
      <c r="K2081" s="391">
        <v>100</v>
      </c>
      <c r="L2081" s="391">
        <v>100</v>
      </c>
      <c r="M2081" s="391">
        <v>100</v>
      </c>
      <c r="N2081" s="391">
        <v>100</v>
      </c>
      <c r="O2081" s="386">
        <v>100</v>
      </c>
      <c r="P2081" s="386" t="s">
        <v>65</v>
      </c>
    </row>
    <row r="2082" spans="1:16" ht="15" x14ac:dyDescent="0.25">
      <c r="A2082" s="389" t="s">
        <v>2567</v>
      </c>
      <c r="B2082" s="390"/>
      <c r="C2082" s="386"/>
      <c r="D2082" s="390"/>
      <c r="E2082" s="390"/>
      <c r="F2082" s="386"/>
      <c r="G2082" s="391"/>
      <c r="H2082" s="391"/>
      <c r="I2082" s="391"/>
      <c r="J2082" s="391"/>
      <c r="K2082" s="391">
        <v>100</v>
      </c>
      <c r="L2082" s="391">
        <v>100</v>
      </c>
      <c r="M2082" s="391">
        <v>100</v>
      </c>
      <c r="N2082" s="391">
        <v>100</v>
      </c>
      <c r="O2082" s="386">
        <v>100</v>
      </c>
      <c r="P2082" s="386" t="s">
        <v>65</v>
      </c>
    </row>
    <row r="2083" spans="1:16" ht="15" x14ac:dyDescent="0.25">
      <c r="A2083" s="389" t="s">
        <v>2568</v>
      </c>
      <c r="B2083" s="390"/>
      <c r="C2083" s="386"/>
      <c r="D2083" s="390"/>
      <c r="E2083" s="390"/>
      <c r="F2083" s="386">
        <v>100</v>
      </c>
      <c r="G2083" s="391">
        <v>100</v>
      </c>
      <c r="H2083" s="391">
        <v>100</v>
      </c>
      <c r="I2083" s="391">
        <v>100</v>
      </c>
      <c r="J2083" s="391">
        <v>100</v>
      </c>
      <c r="K2083" s="391">
        <v>100</v>
      </c>
      <c r="L2083" s="391">
        <v>100</v>
      </c>
      <c r="M2083" s="391">
        <v>100</v>
      </c>
      <c r="N2083" s="391">
        <v>100</v>
      </c>
      <c r="O2083" s="386">
        <v>100</v>
      </c>
      <c r="P2083" s="386" t="s">
        <v>65</v>
      </c>
    </row>
    <row r="2084" spans="1:16" ht="15" x14ac:dyDescent="0.25">
      <c r="A2084" s="389" t="s">
        <v>2569</v>
      </c>
      <c r="B2084" s="390"/>
      <c r="C2084" s="386"/>
      <c r="D2084" s="390"/>
      <c r="E2084" s="390"/>
      <c r="F2084" s="386">
        <v>95.784999999999997</v>
      </c>
      <c r="G2084" s="391">
        <v>95.873400000000004</v>
      </c>
      <c r="H2084" s="391">
        <v>96.454300000000003</v>
      </c>
      <c r="I2084" s="391">
        <v>94.684100000000001</v>
      </c>
      <c r="J2084" s="391">
        <v>96.234300000000005</v>
      </c>
      <c r="K2084" s="391">
        <v>95.484800000000007</v>
      </c>
      <c r="L2084" s="391">
        <v>94.59</v>
      </c>
      <c r="M2084" s="391">
        <v>93.1648</v>
      </c>
      <c r="N2084" s="391">
        <v>92.815700000000007</v>
      </c>
      <c r="O2084" s="386">
        <v>95.249799999999993</v>
      </c>
      <c r="P2084" s="386" t="s">
        <v>65</v>
      </c>
    </row>
    <row r="2085" spans="1:16" ht="15" x14ac:dyDescent="0.25">
      <c r="A2085" s="389" t="s">
        <v>2570</v>
      </c>
      <c r="B2085" s="390"/>
      <c r="C2085" s="386"/>
      <c r="D2085" s="390"/>
      <c r="E2085" s="390"/>
      <c r="F2085" s="386">
        <v>95.762500000000003</v>
      </c>
      <c r="G2085" s="391">
        <v>95.896500000000003</v>
      </c>
      <c r="H2085" s="391">
        <v>96.381600000000006</v>
      </c>
      <c r="I2085" s="391">
        <v>94.612700000000004</v>
      </c>
      <c r="J2085" s="391">
        <v>96.250200000000007</v>
      </c>
      <c r="K2085" s="391">
        <v>95.458799999999997</v>
      </c>
      <c r="L2085" s="391">
        <v>94.620699999999999</v>
      </c>
      <c r="M2085" s="391">
        <v>93.061300000000003</v>
      </c>
      <c r="N2085" s="391">
        <v>92.935599999999994</v>
      </c>
      <c r="O2085" s="386">
        <v>95.345500000000001</v>
      </c>
      <c r="P2085" s="386" t="s">
        <v>65</v>
      </c>
    </row>
    <row r="2086" spans="1:16" ht="15" x14ac:dyDescent="0.25">
      <c r="A2086" s="389" t="s">
        <v>2571</v>
      </c>
      <c r="B2086" s="390"/>
      <c r="C2086" s="386"/>
      <c r="D2086" s="390"/>
      <c r="E2086" s="390"/>
      <c r="F2086" s="386">
        <v>96.135300000000001</v>
      </c>
      <c r="G2086" s="391">
        <v>95.513099999999994</v>
      </c>
      <c r="H2086" s="391">
        <v>97.648600000000002</v>
      </c>
      <c r="I2086" s="391">
        <v>95.793499999999995</v>
      </c>
      <c r="J2086" s="391">
        <v>95.983099999999993</v>
      </c>
      <c r="K2086" s="391">
        <v>95.896000000000001</v>
      </c>
      <c r="L2086" s="391">
        <v>94.025199999999998</v>
      </c>
      <c r="M2086" s="391">
        <v>95.121799999999993</v>
      </c>
      <c r="N2086" s="391">
        <v>90.735299999999995</v>
      </c>
      <c r="O2086" s="386">
        <v>92.962100000000007</v>
      </c>
      <c r="P2086" s="386" t="s">
        <v>65</v>
      </c>
    </row>
    <row r="2087" spans="1:16" ht="15" x14ac:dyDescent="0.25">
      <c r="A2087" s="389" t="s">
        <v>6106</v>
      </c>
      <c r="B2087" s="390"/>
      <c r="C2087" s="386"/>
      <c r="D2087" s="390"/>
      <c r="E2087" s="390"/>
      <c r="F2087" s="386">
        <v>50.659599999999998</v>
      </c>
      <c r="G2087" s="391">
        <v>51.261699999999998</v>
      </c>
      <c r="H2087" s="391">
        <v>63.718000000000004</v>
      </c>
      <c r="I2087" s="391">
        <v>49.537500000000001</v>
      </c>
      <c r="J2087" s="391">
        <v>52.2301</v>
      </c>
      <c r="K2087" s="391">
        <v>54.716799999999999</v>
      </c>
      <c r="L2087" s="391">
        <v>30.5185</v>
      </c>
      <c r="M2087" s="391">
        <v>38.955800000000004</v>
      </c>
      <c r="N2087" s="391">
        <v>66.664199999999994</v>
      </c>
      <c r="O2087" s="386">
        <v>60.786099999999998</v>
      </c>
      <c r="P2087" s="386" t="s">
        <v>65</v>
      </c>
    </row>
    <row r="2088" spans="1:16" ht="15" x14ac:dyDescent="0.25">
      <c r="A2088" s="389" t="s">
        <v>6107</v>
      </c>
      <c r="B2088" s="390"/>
      <c r="C2088" s="386"/>
      <c r="D2088" s="390"/>
      <c r="E2088" s="390"/>
      <c r="F2088" s="386">
        <v>85.424300000000002</v>
      </c>
      <c r="G2088" s="391">
        <v>99.572100000000006</v>
      </c>
      <c r="H2088" s="391">
        <v>85.331199999999995</v>
      </c>
      <c r="I2088" s="391">
        <v>85.505899999999997</v>
      </c>
      <c r="J2088" s="391">
        <v>93.6691</v>
      </c>
      <c r="K2088" s="391">
        <v>89.7941</v>
      </c>
      <c r="L2088" s="391">
        <v>84.752499999999998</v>
      </c>
      <c r="M2088" s="391">
        <v>77.270399999999995</v>
      </c>
      <c r="N2088" s="391">
        <v>85.961500000000001</v>
      </c>
      <c r="O2088" s="386">
        <v>81.590999999999994</v>
      </c>
      <c r="P2088" s="386" t="s">
        <v>65</v>
      </c>
    </row>
    <row r="2089" spans="1:16" ht="15" x14ac:dyDescent="0.25">
      <c r="A2089" s="389" t="s">
        <v>6108</v>
      </c>
      <c r="B2089" s="390"/>
      <c r="C2089" s="386"/>
      <c r="D2089" s="390"/>
      <c r="E2089" s="390"/>
      <c r="F2089" s="386">
        <v>37.729199999999999</v>
      </c>
      <c r="G2089" s="391">
        <v>42.798200000000001</v>
      </c>
      <c r="H2089" s="391">
        <v>59.420400000000001</v>
      </c>
      <c r="I2089" s="391">
        <v>43.248800000000003</v>
      </c>
      <c r="J2089" s="391">
        <v>44.389600000000002</v>
      </c>
      <c r="K2089" s="391">
        <v>47.945700000000002</v>
      </c>
      <c r="L2089" s="391">
        <v>20.482299999999999</v>
      </c>
      <c r="M2089" s="391">
        <v>30.447399999999998</v>
      </c>
      <c r="N2089" s="391">
        <v>38.288600000000002</v>
      </c>
      <c r="O2089" s="386">
        <v>54.843699999999998</v>
      </c>
      <c r="P2089" s="386" t="s">
        <v>65</v>
      </c>
    </row>
    <row r="2090" spans="1:16" ht="15" x14ac:dyDescent="0.25">
      <c r="A2090" s="389" t="s">
        <v>6109</v>
      </c>
      <c r="B2090" s="390"/>
      <c r="C2090" s="386"/>
      <c r="D2090" s="390"/>
      <c r="E2090" s="390"/>
      <c r="F2090" s="386">
        <v>97.081000000000003</v>
      </c>
      <c r="G2090" s="391">
        <v>98.660600000000002</v>
      </c>
      <c r="H2090" s="391">
        <v>99.3489</v>
      </c>
      <c r="I2090" s="391">
        <v>97.564999999999998</v>
      </c>
      <c r="J2090" s="391">
        <v>98.901399999999995</v>
      </c>
      <c r="K2090" s="391">
        <v>98.180700000000002</v>
      </c>
      <c r="L2090" s="391">
        <v>97.460999999999999</v>
      </c>
      <c r="M2090" s="391">
        <v>97.205799999999996</v>
      </c>
      <c r="N2090" s="391">
        <v>93.220200000000006</v>
      </c>
      <c r="O2090" s="386">
        <v>96.500600000000006</v>
      </c>
      <c r="P2090" s="386" t="s">
        <v>65</v>
      </c>
    </row>
    <row r="2091" spans="1:16" ht="15" x14ac:dyDescent="0.25">
      <c r="A2091" s="389" t="s">
        <v>6110</v>
      </c>
      <c r="B2091" s="390"/>
      <c r="C2091" s="386"/>
      <c r="D2091" s="390"/>
      <c r="E2091" s="390"/>
      <c r="F2091" s="386">
        <v>77.570599999999999</v>
      </c>
      <c r="G2091" s="391">
        <v>84.485600000000005</v>
      </c>
      <c r="H2091" s="391">
        <v>87.595299999999995</v>
      </c>
      <c r="I2091" s="391">
        <v>78.358199999999997</v>
      </c>
      <c r="J2091" s="391">
        <v>80.662000000000006</v>
      </c>
      <c r="K2091" s="391">
        <v>80.2059</v>
      </c>
      <c r="L2091" s="391">
        <v>70.910600000000002</v>
      </c>
      <c r="M2091" s="391">
        <v>73.942300000000003</v>
      </c>
      <c r="N2091" s="391">
        <v>61.694299999999998</v>
      </c>
      <c r="O2091" s="386">
        <v>77.282300000000006</v>
      </c>
      <c r="P2091" s="386" t="s">
        <v>65</v>
      </c>
    </row>
    <row r="2092" spans="1:16" ht="15" x14ac:dyDescent="0.25">
      <c r="A2092" s="389" t="s">
        <v>6111</v>
      </c>
      <c r="B2092" s="390"/>
      <c r="C2092" s="386"/>
      <c r="D2092" s="390"/>
      <c r="E2092" s="390"/>
      <c r="F2092" s="386">
        <v>77.570599999999999</v>
      </c>
      <c r="G2092" s="391">
        <v>84.485600000000005</v>
      </c>
      <c r="H2092" s="391">
        <v>87.595299999999995</v>
      </c>
      <c r="I2092" s="391">
        <v>78.358199999999997</v>
      </c>
      <c r="J2092" s="391">
        <v>80.662000000000006</v>
      </c>
      <c r="K2092" s="391">
        <v>80.2059</v>
      </c>
      <c r="L2092" s="391">
        <v>70.910600000000002</v>
      </c>
      <c r="M2092" s="391">
        <v>73.942300000000003</v>
      </c>
      <c r="N2092" s="391">
        <v>61.694299999999998</v>
      </c>
      <c r="O2092" s="386">
        <v>77.282300000000006</v>
      </c>
      <c r="P2092" s="386" t="s">
        <v>65</v>
      </c>
    </row>
    <row r="2093" spans="1:16" ht="15" x14ac:dyDescent="0.25">
      <c r="A2093" s="389" t="s">
        <v>6112</v>
      </c>
      <c r="B2093" s="390"/>
      <c r="C2093" s="386"/>
      <c r="D2093" s="390"/>
      <c r="E2093" s="390"/>
      <c r="F2093" s="386">
        <v>100</v>
      </c>
      <c r="G2093" s="391">
        <v>100</v>
      </c>
      <c r="H2093" s="391">
        <v>100</v>
      </c>
      <c r="I2093" s="391">
        <v>100</v>
      </c>
      <c r="J2093" s="391">
        <v>100</v>
      </c>
      <c r="K2093" s="391">
        <v>100</v>
      </c>
      <c r="L2093" s="391">
        <v>100</v>
      </c>
      <c r="M2093" s="391">
        <v>100</v>
      </c>
      <c r="N2093" s="391">
        <v>99.802300000000002</v>
      </c>
      <c r="O2093" s="386">
        <v>99.904899999999998</v>
      </c>
      <c r="P2093" s="386" t="s">
        <v>65</v>
      </c>
    </row>
    <row r="2094" spans="1:16" ht="15" x14ac:dyDescent="0.25">
      <c r="A2094" s="389" t="s">
        <v>6113</v>
      </c>
      <c r="B2094" s="390"/>
      <c r="C2094" s="386"/>
      <c r="D2094" s="390"/>
      <c r="E2094" s="390"/>
      <c r="F2094" s="386">
        <v>100</v>
      </c>
      <c r="G2094" s="391">
        <v>100</v>
      </c>
      <c r="H2094" s="391">
        <v>100</v>
      </c>
      <c r="I2094" s="391">
        <v>100</v>
      </c>
      <c r="J2094" s="391">
        <v>100</v>
      </c>
      <c r="K2094" s="391">
        <v>100</v>
      </c>
      <c r="L2094" s="391">
        <v>100</v>
      </c>
      <c r="M2094" s="391">
        <v>100</v>
      </c>
      <c r="N2094" s="391">
        <v>99.802300000000002</v>
      </c>
      <c r="O2094" s="386">
        <v>99.904899999999998</v>
      </c>
      <c r="P2094" s="386" t="s">
        <v>65</v>
      </c>
    </row>
    <row r="2095" spans="1:16" ht="15" x14ac:dyDescent="0.25">
      <c r="A2095" s="389" t="s">
        <v>6114</v>
      </c>
      <c r="B2095" s="390"/>
      <c r="C2095" s="386"/>
      <c r="D2095" s="390"/>
      <c r="E2095" s="390"/>
      <c r="F2095" s="386">
        <v>100</v>
      </c>
      <c r="G2095" s="391">
        <v>100</v>
      </c>
      <c r="H2095" s="391">
        <v>100</v>
      </c>
      <c r="I2095" s="391">
        <v>96.511300000000006</v>
      </c>
      <c r="J2095" s="391">
        <v>100</v>
      </c>
      <c r="K2095" s="391">
        <v>100</v>
      </c>
      <c r="L2095" s="391">
        <v>98.808599999999998</v>
      </c>
      <c r="M2095" s="391">
        <v>100</v>
      </c>
      <c r="N2095" s="391">
        <v>88.971599999999995</v>
      </c>
      <c r="O2095" s="386">
        <v>100</v>
      </c>
      <c r="P2095" s="386" t="s">
        <v>65</v>
      </c>
    </row>
    <row r="2096" spans="1:16" ht="15" x14ac:dyDescent="0.25">
      <c r="A2096" s="389" t="s">
        <v>6115</v>
      </c>
      <c r="B2096" s="390"/>
      <c r="C2096" s="386"/>
      <c r="D2096" s="390"/>
      <c r="E2096" s="390"/>
      <c r="F2096" s="386">
        <v>100</v>
      </c>
      <c r="G2096" s="391">
        <v>100</v>
      </c>
      <c r="H2096" s="391">
        <v>100</v>
      </c>
      <c r="I2096" s="391">
        <v>96.511300000000006</v>
      </c>
      <c r="J2096" s="391">
        <v>100</v>
      </c>
      <c r="K2096" s="391">
        <v>100</v>
      </c>
      <c r="L2096" s="391">
        <v>98.808599999999998</v>
      </c>
      <c r="M2096" s="391">
        <v>100</v>
      </c>
      <c r="N2096" s="391">
        <v>88.971599999999995</v>
      </c>
      <c r="O2096" s="386">
        <v>100</v>
      </c>
      <c r="P2096" s="386" t="s">
        <v>65</v>
      </c>
    </row>
    <row r="2097" spans="1:16" ht="15" x14ac:dyDescent="0.25">
      <c r="A2097" s="389" t="s">
        <v>6116</v>
      </c>
      <c r="B2097" s="390"/>
      <c r="C2097" s="386"/>
      <c r="D2097" s="390"/>
      <c r="E2097" s="390"/>
      <c r="F2097" s="386">
        <v>98.241500000000002</v>
      </c>
      <c r="G2097" s="391">
        <v>99.016099999999994</v>
      </c>
      <c r="H2097" s="391">
        <v>99.430899999999994</v>
      </c>
      <c r="I2097" s="391">
        <v>97.734099999999998</v>
      </c>
      <c r="J2097" s="391">
        <v>99.018799999999999</v>
      </c>
      <c r="K2097" s="391">
        <v>98.299599999999998</v>
      </c>
      <c r="L2097" s="391">
        <v>97.762100000000004</v>
      </c>
      <c r="M2097" s="391">
        <v>97.429000000000002</v>
      </c>
      <c r="N2097" s="391">
        <v>93.568299999999994</v>
      </c>
      <c r="O2097" s="386">
        <v>96.535899999999998</v>
      </c>
      <c r="P2097" s="386" t="s">
        <v>65</v>
      </c>
    </row>
    <row r="2098" spans="1:16" ht="15" x14ac:dyDescent="0.25">
      <c r="A2098" s="389" t="s">
        <v>6117</v>
      </c>
      <c r="B2098" s="390"/>
      <c r="C2098" s="386"/>
      <c r="D2098" s="390"/>
      <c r="E2098" s="390"/>
      <c r="F2098" s="386">
        <v>81.852500000000006</v>
      </c>
      <c r="G2098" s="391">
        <v>77.212100000000007</v>
      </c>
      <c r="H2098" s="391">
        <v>94.413499999999999</v>
      </c>
      <c r="I2098" s="391">
        <v>85.485399999999998</v>
      </c>
      <c r="J2098" s="391">
        <v>90.531400000000005</v>
      </c>
      <c r="K2098" s="391">
        <v>89.181799999999996</v>
      </c>
      <c r="L2098" s="391">
        <v>76.300799999999995</v>
      </c>
      <c r="M2098" s="391">
        <v>80.584199999999996</v>
      </c>
      <c r="N2098" s="391">
        <v>66.147300000000001</v>
      </c>
      <c r="O2098" s="386">
        <v>93.736199999999997</v>
      </c>
      <c r="P2098" s="386" t="s">
        <v>65</v>
      </c>
    </row>
    <row r="2099" spans="1:16" ht="15" x14ac:dyDescent="0.25">
      <c r="A2099" s="389" t="s">
        <v>6118</v>
      </c>
      <c r="B2099" s="390"/>
      <c r="C2099" s="386"/>
      <c r="D2099" s="390"/>
      <c r="E2099" s="390"/>
      <c r="F2099" s="386">
        <v>99.267799999999994</v>
      </c>
      <c r="G2099" s="391">
        <v>98.820700000000002</v>
      </c>
      <c r="H2099" s="391">
        <v>99.692300000000003</v>
      </c>
      <c r="I2099" s="391">
        <v>99.384</v>
      </c>
      <c r="J2099" s="391">
        <v>99.717299999999994</v>
      </c>
      <c r="K2099" s="391">
        <v>99.540400000000005</v>
      </c>
      <c r="L2099" s="391">
        <v>99.456299999999999</v>
      </c>
      <c r="M2099" s="391">
        <v>99.314099999999996</v>
      </c>
      <c r="N2099" s="391">
        <v>97.7881</v>
      </c>
      <c r="O2099" s="386">
        <v>99.119799999999998</v>
      </c>
      <c r="P2099" s="386" t="s">
        <v>65</v>
      </c>
    </row>
    <row r="2100" spans="1:16" ht="15" x14ac:dyDescent="0.25">
      <c r="A2100" s="389" t="s">
        <v>6119</v>
      </c>
      <c r="B2100" s="390"/>
      <c r="C2100" s="386"/>
      <c r="D2100" s="390"/>
      <c r="E2100" s="390"/>
      <c r="F2100" s="386">
        <v>99.794300000000007</v>
      </c>
      <c r="G2100" s="391">
        <v>99.898499999999999</v>
      </c>
      <c r="H2100" s="391">
        <v>99.795000000000002</v>
      </c>
      <c r="I2100" s="391">
        <v>99.721299999999999</v>
      </c>
      <c r="J2100" s="391">
        <v>99.905799999999999</v>
      </c>
      <c r="K2100" s="391">
        <v>99.737700000000004</v>
      </c>
      <c r="L2100" s="391">
        <v>99.766199999999998</v>
      </c>
      <c r="M2100" s="391">
        <v>99.765799999999999</v>
      </c>
      <c r="N2100" s="391">
        <v>98.004999999999995</v>
      </c>
      <c r="O2100" s="386">
        <v>99.143199999999993</v>
      </c>
      <c r="P2100" s="386" t="s">
        <v>65</v>
      </c>
    </row>
    <row r="2101" spans="1:16" ht="15" x14ac:dyDescent="0.25">
      <c r="A2101" s="389" t="s">
        <v>6120</v>
      </c>
      <c r="B2101" s="390"/>
      <c r="C2101" s="386"/>
      <c r="D2101" s="390"/>
      <c r="E2101" s="390"/>
      <c r="F2101" s="386">
        <v>92.238299999999995</v>
      </c>
      <c r="G2101" s="391">
        <v>87.304299999999998</v>
      </c>
      <c r="H2101" s="391">
        <v>98.580500000000001</v>
      </c>
      <c r="I2101" s="391">
        <v>95.903599999999997</v>
      </c>
      <c r="J2101" s="391">
        <v>97.773099999999999</v>
      </c>
      <c r="K2101" s="391">
        <v>97.472800000000007</v>
      </c>
      <c r="L2101" s="391">
        <v>96.202500000000001</v>
      </c>
      <c r="M2101" s="391">
        <v>94.296999999999997</v>
      </c>
      <c r="N2101" s="391">
        <v>95.289699999999996</v>
      </c>
      <c r="O2101" s="386">
        <v>98.841200000000001</v>
      </c>
      <c r="P2101" s="386" t="s">
        <v>65</v>
      </c>
    </row>
    <row r="2102" spans="1:16" ht="15" x14ac:dyDescent="0.25">
      <c r="A2102" s="389" t="s">
        <v>6121</v>
      </c>
      <c r="B2102" s="390"/>
      <c r="C2102" s="386"/>
      <c r="D2102" s="390"/>
      <c r="E2102" s="390"/>
      <c r="F2102" s="386">
        <v>99.881200000000007</v>
      </c>
      <c r="G2102" s="391">
        <v>99.909099999999995</v>
      </c>
      <c r="H2102" s="391">
        <v>99.8613</v>
      </c>
      <c r="I2102" s="391">
        <v>99.819100000000006</v>
      </c>
      <c r="J2102" s="391">
        <v>99.904799999999994</v>
      </c>
      <c r="K2102" s="391">
        <v>99.654600000000002</v>
      </c>
      <c r="L2102" s="391">
        <v>99.764799999999994</v>
      </c>
      <c r="M2102" s="391">
        <v>99.807699999999997</v>
      </c>
      <c r="N2102" s="391">
        <v>99.236999999999995</v>
      </c>
      <c r="O2102" s="386">
        <v>99.647199999999998</v>
      </c>
      <c r="P2102" s="386" t="s">
        <v>65</v>
      </c>
    </row>
    <row r="2103" spans="1:16" ht="15" x14ac:dyDescent="0.25">
      <c r="A2103" s="389" t="s">
        <v>6122</v>
      </c>
      <c r="B2103" s="390"/>
      <c r="C2103" s="386"/>
      <c r="D2103" s="390"/>
      <c r="E2103" s="390"/>
      <c r="F2103" s="386">
        <v>99.890199999999993</v>
      </c>
      <c r="G2103" s="391">
        <v>99.916600000000003</v>
      </c>
      <c r="H2103" s="391">
        <v>99.900899999999993</v>
      </c>
      <c r="I2103" s="391">
        <v>99.897199999999998</v>
      </c>
      <c r="J2103" s="391">
        <v>99.912199999999999</v>
      </c>
      <c r="K2103" s="391">
        <v>99.662400000000005</v>
      </c>
      <c r="L2103" s="391">
        <v>99.788200000000003</v>
      </c>
      <c r="M2103" s="391">
        <v>99.831500000000005</v>
      </c>
      <c r="N2103" s="391">
        <v>99.243300000000005</v>
      </c>
      <c r="O2103" s="386">
        <v>99.646799999999999</v>
      </c>
      <c r="P2103" s="386" t="s">
        <v>65</v>
      </c>
    </row>
    <row r="2104" spans="1:16" ht="15" x14ac:dyDescent="0.25">
      <c r="A2104" s="389" t="s">
        <v>6123</v>
      </c>
      <c r="B2104" s="390"/>
      <c r="C2104" s="386"/>
      <c r="D2104" s="390"/>
      <c r="E2104" s="390"/>
      <c r="F2104" s="386">
        <v>99.153899999999993</v>
      </c>
      <c r="G2104" s="391">
        <v>99.374899999999997</v>
      </c>
      <c r="H2104" s="391">
        <v>97.152900000000002</v>
      </c>
      <c r="I2104" s="391">
        <v>94.679199999999994</v>
      </c>
      <c r="J2104" s="391">
        <v>99.418700000000001</v>
      </c>
      <c r="K2104" s="391">
        <v>99.136099999999999</v>
      </c>
      <c r="L2104" s="391">
        <v>98.211600000000004</v>
      </c>
      <c r="M2104" s="391">
        <v>98.185299999999998</v>
      </c>
      <c r="N2104" s="391">
        <v>98.797300000000007</v>
      </c>
      <c r="O2104" s="386">
        <v>99.672300000000007</v>
      </c>
      <c r="P2104" s="386" t="s">
        <v>65</v>
      </c>
    </row>
    <row r="2105" spans="1:16" ht="15" x14ac:dyDescent="0.25">
      <c r="A2105" s="389" t="s">
        <v>6124</v>
      </c>
      <c r="B2105" s="390"/>
      <c r="C2105" s="386"/>
      <c r="D2105" s="390"/>
      <c r="E2105" s="390"/>
      <c r="F2105" s="386"/>
      <c r="G2105" s="391"/>
      <c r="H2105" s="391"/>
      <c r="I2105" s="391"/>
      <c r="J2105" s="391"/>
      <c r="K2105" s="391"/>
      <c r="L2105" s="391"/>
      <c r="M2105" s="391">
        <v>100</v>
      </c>
      <c r="N2105" s="391">
        <v>100</v>
      </c>
      <c r="O2105" s="386">
        <v>100</v>
      </c>
      <c r="P2105" s="386" t="s">
        <v>65</v>
      </c>
    </row>
    <row r="2106" spans="1:16" ht="15" x14ac:dyDescent="0.25">
      <c r="A2106" s="389" t="s">
        <v>6125</v>
      </c>
      <c r="B2106" s="390"/>
      <c r="C2106" s="386"/>
      <c r="D2106" s="390"/>
      <c r="E2106" s="390"/>
      <c r="F2106" s="386"/>
      <c r="G2106" s="391"/>
      <c r="H2106" s="391"/>
      <c r="I2106" s="391"/>
      <c r="J2106" s="391"/>
      <c r="K2106" s="391"/>
      <c r="L2106" s="391"/>
      <c r="M2106" s="391">
        <v>100</v>
      </c>
      <c r="N2106" s="391">
        <v>100</v>
      </c>
      <c r="O2106" s="386">
        <v>100</v>
      </c>
      <c r="P2106" s="386" t="s">
        <v>65</v>
      </c>
    </row>
    <row r="2107" spans="1:16" ht="15" x14ac:dyDescent="0.25">
      <c r="A2107" s="389" t="s">
        <v>6126</v>
      </c>
      <c r="B2107" s="390"/>
      <c r="C2107" s="386"/>
      <c r="D2107" s="390"/>
      <c r="E2107" s="390"/>
      <c r="F2107" s="386">
        <v>99.026600000000002</v>
      </c>
      <c r="G2107" s="391">
        <v>98.750100000000003</v>
      </c>
      <c r="H2107" s="391">
        <v>99.028999999999996</v>
      </c>
      <c r="I2107" s="391">
        <v>98.846900000000005</v>
      </c>
      <c r="J2107" s="391">
        <v>99.203900000000004</v>
      </c>
      <c r="K2107" s="391">
        <v>98.898399999999995</v>
      </c>
      <c r="L2107" s="391">
        <v>98.588700000000003</v>
      </c>
      <c r="M2107" s="391">
        <v>98.672499999999999</v>
      </c>
      <c r="N2107" s="391">
        <v>97.272000000000006</v>
      </c>
      <c r="O2107" s="386">
        <v>98.547399999999996</v>
      </c>
      <c r="P2107" s="386" t="s">
        <v>65</v>
      </c>
    </row>
    <row r="2108" spans="1:16" ht="15" x14ac:dyDescent="0.25">
      <c r="A2108" s="389" t="s">
        <v>6127</v>
      </c>
      <c r="B2108" s="390"/>
      <c r="C2108" s="386"/>
      <c r="D2108" s="390"/>
      <c r="E2108" s="390"/>
      <c r="F2108" s="386">
        <v>99.199399999999997</v>
      </c>
      <c r="G2108" s="391">
        <v>98.933300000000003</v>
      </c>
      <c r="H2108" s="391">
        <v>99.125900000000001</v>
      </c>
      <c r="I2108" s="391">
        <v>99.037300000000002</v>
      </c>
      <c r="J2108" s="391">
        <v>99.325699999999998</v>
      </c>
      <c r="K2108" s="391">
        <v>99.007099999999994</v>
      </c>
      <c r="L2108" s="391">
        <v>98.795599999999993</v>
      </c>
      <c r="M2108" s="391">
        <v>98.848500000000001</v>
      </c>
      <c r="N2108" s="391">
        <v>97.408000000000001</v>
      </c>
      <c r="O2108" s="386">
        <v>98.6006</v>
      </c>
      <c r="P2108" s="386" t="s">
        <v>65</v>
      </c>
    </row>
    <row r="2109" spans="1:16" ht="15" x14ac:dyDescent="0.25">
      <c r="A2109" s="389" t="s">
        <v>6128</v>
      </c>
      <c r="B2109" s="390"/>
      <c r="C2109" s="386"/>
      <c r="D2109" s="390"/>
      <c r="E2109" s="390"/>
      <c r="F2109" s="386">
        <v>90.053700000000006</v>
      </c>
      <c r="G2109" s="391">
        <v>88.933000000000007</v>
      </c>
      <c r="H2109" s="391">
        <v>93.930199999999999</v>
      </c>
      <c r="I2109" s="391">
        <v>89.299700000000001</v>
      </c>
      <c r="J2109" s="391">
        <v>93.119500000000002</v>
      </c>
      <c r="K2109" s="391">
        <v>93.285899999999998</v>
      </c>
      <c r="L2109" s="391">
        <v>88.115499999999997</v>
      </c>
      <c r="M2109" s="391">
        <v>89.398200000000003</v>
      </c>
      <c r="N2109" s="391">
        <v>89.735200000000006</v>
      </c>
      <c r="O2109" s="386">
        <v>95.5227</v>
      </c>
      <c r="P2109" s="386" t="s">
        <v>65</v>
      </c>
    </row>
    <row r="2110" spans="1:16" ht="15" x14ac:dyDescent="0.25">
      <c r="A2110" s="389" t="s">
        <v>2572</v>
      </c>
      <c r="B2110" s="390"/>
      <c r="C2110" s="386"/>
      <c r="D2110" s="390"/>
      <c r="E2110" s="390"/>
      <c r="F2110" s="386">
        <v>77.512699999999995</v>
      </c>
      <c r="G2110" s="391">
        <v>74.9054</v>
      </c>
      <c r="H2110" s="391">
        <v>83.071600000000004</v>
      </c>
      <c r="I2110" s="391">
        <v>78.960499999999996</v>
      </c>
      <c r="J2110" s="391">
        <v>55.107999999999997</v>
      </c>
      <c r="K2110" s="391">
        <v>68.402500000000003</v>
      </c>
      <c r="L2110" s="391">
        <v>70.263599999999997</v>
      </c>
      <c r="M2110" s="391">
        <v>62.929699999999997</v>
      </c>
      <c r="N2110" s="391">
        <v>60.356999999999999</v>
      </c>
      <c r="O2110" s="386">
        <v>79.174199999999999</v>
      </c>
      <c r="P2110" s="386" t="s">
        <v>65</v>
      </c>
    </row>
    <row r="2111" spans="1:16" ht="15" x14ac:dyDescent="0.25">
      <c r="A2111" s="389" t="s">
        <v>2573</v>
      </c>
      <c r="B2111" s="390"/>
      <c r="C2111" s="386"/>
      <c r="D2111" s="390"/>
      <c r="E2111" s="390"/>
      <c r="F2111" s="386">
        <v>78.586799999999997</v>
      </c>
      <c r="G2111" s="391">
        <v>86.498699999999999</v>
      </c>
      <c r="H2111" s="391">
        <v>96.091300000000004</v>
      </c>
      <c r="I2111" s="391">
        <v>93.495199999999997</v>
      </c>
      <c r="J2111" s="391">
        <v>63.776400000000002</v>
      </c>
      <c r="K2111" s="391">
        <v>64.715599999999995</v>
      </c>
      <c r="L2111" s="391">
        <v>74.112300000000005</v>
      </c>
      <c r="M2111" s="391">
        <v>69.906300000000002</v>
      </c>
      <c r="N2111" s="391">
        <v>65.705799999999996</v>
      </c>
      <c r="O2111" s="386">
        <v>90.074600000000004</v>
      </c>
      <c r="P2111" s="386" t="s">
        <v>65</v>
      </c>
    </row>
    <row r="2112" spans="1:16" ht="15" x14ac:dyDescent="0.25">
      <c r="A2112" s="389" t="s">
        <v>2574</v>
      </c>
      <c r="B2112" s="390"/>
      <c r="C2112" s="386"/>
      <c r="D2112" s="390"/>
      <c r="E2112" s="390"/>
      <c r="F2112" s="386">
        <v>76.654200000000003</v>
      </c>
      <c r="G2112" s="391">
        <v>70.997399999999999</v>
      </c>
      <c r="H2112" s="391">
        <v>78.620999999999995</v>
      </c>
      <c r="I2112" s="391">
        <v>74.036000000000001</v>
      </c>
      <c r="J2112" s="391">
        <v>51.946100000000001</v>
      </c>
      <c r="K2112" s="391">
        <v>69.774699999999996</v>
      </c>
      <c r="L2112" s="391">
        <v>68.751099999999994</v>
      </c>
      <c r="M2112" s="391">
        <v>59.9876</v>
      </c>
      <c r="N2112" s="391">
        <v>57.960099999999997</v>
      </c>
      <c r="O2112" s="386">
        <v>74.102999999999994</v>
      </c>
      <c r="P2112" s="386" t="s">
        <v>65</v>
      </c>
    </row>
    <row r="2113" spans="1:16" ht="15" x14ac:dyDescent="0.25">
      <c r="A2113" s="389" t="s">
        <v>2575</v>
      </c>
      <c r="B2113" s="390"/>
      <c r="C2113" s="386"/>
      <c r="D2113" s="390"/>
      <c r="E2113" s="390"/>
      <c r="F2113" s="386">
        <v>84.477000000000004</v>
      </c>
      <c r="G2113" s="391">
        <v>94.500299999999996</v>
      </c>
      <c r="H2113" s="391">
        <v>97.822199999999995</v>
      </c>
      <c r="I2113" s="391">
        <v>94.218500000000006</v>
      </c>
      <c r="J2113" s="391">
        <v>94.597200000000001</v>
      </c>
      <c r="K2113" s="391">
        <v>94.963999999999999</v>
      </c>
      <c r="L2113" s="391">
        <v>95.386700000000005</v>
      </c>
      <c r="M2113" s="391">
        <v>95.810199999999995</v>
      </c>
      <c r="N2113" s="391">
        <v>88.136600000000001</v>
      </c>
      <c r="O2113" s="386">
        <v>95.061599999999999</v>
      </c>
      <c r="P2113" s="386" t="s">
        <v>65</v>
      </c>
    </row>
    <row r="2114" spans="1:16" ht="15" x14ac:dyDescent="0.25">
      <c r="A2114" s="389" t="s">
        <v>2576</v>
      </c>
      <c r="B2114" s="390"/>
      <c r="C2114" s="386"/>
      <c r="D2114" s="390"/>
      <c r="E2114" s="390"/>
      <c r="F2114" s="386">
        <v>68.714399999999998</v>
      </c>
      <c r="G2114" s="391">
        <v>72.025700000000001</v>
      </c>
      <c r="H2114" s="391">
        <v>84.778499999999994</v>
      </c>
      <c r="I2114" s="391">
        <v>71.988</v>
      </c>
      <c r="J2114" s="391">
        <v>60.624000000000002</v>
      </c>
      <c r="K2114" s="391">
        <v>53.733899999999998</v>
      </c>
      <c r="L2114" s="391">
        <v>56.795000000000002</v>
      </c>
      <c r="M2114" s="391">
        <v>60.8386</v>
      </c>
      <c r="N2114" s="391">
        <v>45.335700000000003</v>
      </c>
      <c r="O2114" s="386">
        <v>74.331400000000002</v>
      </c>
      <c r="P2114" s="386" t="s">
        <v>65</v>
      </c>
    </row>
    <row r="2115" spans="1:16" ht="15" x14ac:dyDescent="0.25">
      <c r="A2115" s="389" t="s">
        <v>2577</v>
      </c>
      <c r="B2115" s="390"/>
      <c r="C2115" s="386"/>
      <c r="D2115" s="390"/>
      <c r="E2115" s="390"/>
      <c r="F2115" s="386">
        <v>68.714399999999998</v>
      </c>
      <c r="G2115" s="391">
        <v>72.025700000000001</v>
      </c>
      <c r="H2115" s="391">
        <v>84.778499999999994</v>
      </c>
      <c r="I2115" s="391">
        <v>71.988</v>
      </c>
      <c r="J2115" s="391">
        <v>60.624000000000002</v>
      </c>
      <c r="K2115" s="391">
        <v>53.733899999999998</v>
      </c>
      <c r="L2115" s="391">
        <v>56.795000000000002</v>
      </c>
      <c r="M2115" s="391">
        <v>60.8386</v>
      </c>
      <c r="N2115" s="391">
        <v>45.335700000000003</v>
      </c>
      <c r="O2115" s="386">
        <v>74.331400000000002</v>
      </c>
      <c r="P2115" s="386" t="s">
        <v>65</v>
      </c>
    </row>
    <row r="2116" spans="1:16" ht="15" x14ac:dyDescent="0.25">
      <c r="A2116" s="389" t="s">
        <v>2578</v>
      </c>
      <c r="B2116" s="390"/>
      <c r="C2116" s="386"/>
      <c r="D2116" s="390"/>
      <c r="E2116" s="390"/>
      <c r="F2116" s="386"/>
      <c r="G2116" s="391">
        <v>99.888099999999994</v>
      </c>
      <c r="H2116" s="391">
        <v>99.926400000000001</v>
      </c>
      <c r="I2116" s="391">
        <v>99.908000000000001</v>
      </c>
      <c r="J2116" s="391">
        <v>99.330500000000001</v>
      </c>
      <c r="K2116" s="391">
        <v>99.092500000000001</v>
      </c>
      <c r="L2116" s="391">
        <v>99.167400000000001</v>
      </c>
      <c r="M2116" s="391">
        <v>99.986199999999997</v>
      </c>
      <c r="N2116" s="391">
        <v>98.903400000000005</v>
      </c>
      <c r="O2116" s="386">
        <v>98.747900000000001</v>
      </c>
      <c r="P2116" s="386" t="s">
        <v>65</v>
      </c>
    </row>
    <row r="2117" spans="1:16" ht="15" x14ac:dyDescent="0.25">
      <c r="A2117" s="389" t="s">
        <v>2579</v>
      </c>
      <c r="B2117" s="390"/>
      <c r="C2117" s="386"/>
      <c r="D2117" s="390"/>
      <c r="E2117" s="390"/>
      <c r="F2117" s="386"/>
      <c r="G2117" s="391">
        <v>99.888099999999994</v>
      </c>
      <c r="H2117" s="391">
        <v>99.926400000000001</v>
      </c>
      <c r="I2117" s="391">
        <v>99.908000000000001</v>
      </c>
      <c r="J2117" s="391">
        <v>99.330500000000001</v>
      </c>
      <c r="K2117" s="391">
        <v>99.092500000000001</v>
      </c>
      <c r="L2117" s="391">
        <v>99.167400000000001</v>
      </c>
      <c r="M2117" s="391">
        <v>99.986199999999997</v>
      </c>
      <c r="N2117" s="391">
        <v>98.903400000000005</v>
      </c>
      <c r="O2117" s="386">
        <v>98.747900000000001</v>
      </c>
      <c r="P2117" s="386" t="s">
        <v>65</v>
      </c>
    </row>
    <row r="2118" spans="1:16" ht="15" x14ac:dyDescent="0.25">
      <c r="A2118" s="389" t="s">
        <v>2580</v>
      </c>
      <c r="B2118" s="390"/>
      <c r="C2118" s="386"/>
      <c r="D2118" s="390"/>
      <c r="E2118" s="390"/>
      <c r="F2118" s="386">
        <v>100</v>
      </c>
      <c r="G2118" s="391">
        <v>100</v>
      </c>
      <c r="H2118" s="391">
        <v>100</v>
      </c>
      <c r="I2118" s="391">
        <v>100</v>
      </c>
      <c r="J2118" s="391">
        <v>100</v>
      </c>
      <c r="K2118" s="391">
        <v>100</v>
      </c>
      <c r="L2118" s="391">
        <v>100</v>
      </c>
      <c r="M2118" s="391">
        <v>100</v>
      </c>
      <c r="N2118" s="391">
        <v>98.921300000000002</v>
      </c>
      <c r="O2118" s="386">
        <v>100</v>
      </c>
      <c r="P2118" s="386" t="s">
        <v>65</v>
      </c>
    </row>
    <row r="2119" spans="1:16" ht="15" x14ac:dyDescent="0.25">
      <c r="A2119" s="389" t="s">
        <v>2581</v>
      </c>
      <c r="B2119" s="390"/>
      <c r="C2119" s="386"/>
      <c r="D2119" s="390"/>
      <c r="E2119" s="390"/>
      <c r="F2119" s="386">
        <v>100</v>
      </c>
      <c r="G2119" s="391">
        <v>100</v>
      </c>
      <c r="H2119" s="391">
        <v>100</v>
      </c>
      <c r="I2119" s="391">
        <v>100</v>
      </c>
      <c r="J2119" s="391">
        <v>100</v>
      </c>
      <c r="K2119" s="391">
        <v>100</v>
      </c>
      <c r="L2119" s="391">
        <v>100</v>
      </c>
      <c r="M2119" s="391">
        <v>100</v>
      </c>
      <c r="N2119" s="391">
        <v>98.921300000000002</v>
      </c>
      <c r="O2119" s="386">
        <v>100</v>
      </c>
      <c r="P2119" s="386" t="s">
        <v>65</v>
      </c>
    </row>
    <row r="2120" spans="1:16" ht="15" x14ac:dyDescent="0.25">
      <c r="A2120" s="389" t="s">
        <v>2582</v>
      </c>
      <c r="B2120" s="390"/>
      <c r="C2120" s="386"/>
      <c r="D2120" s="390"/>
      <c r="E2120" s="390"/>
      <c r="F2120" s="386">
        <v>92.960599999999999</v>
      </c>
      <c r="G2120" s="391">
        <v>96.724299999999999</v>
      </c>
      <c r="H2120" s="391">
        <v>98.351100000000002</v>
      </c>
      <c r="I2120" s="391">
        <v>95.645300000000006</v>
      </c>
      <c r="J2120" s="391">
        <v>96.372500000000002</v>
      </c>
      <c r="K2120" s="391">
        <v>96.007099999999994</v>
      </c>
      <c r="L2120" s="391">
        <v>95.995400000000004</v>
      </c>
      <c r="M2120" s="391">
        <v>96.826599999999999</v>
      </c>
      <c r="N2120" s="391">
        <v>89.409599999999998</v>
      </c>
      <c r="O2120" s="386">
        <v>96.162400000000005</v>
      </c>
      <c r="P2120" s="386" t="s">
        <v>65</v>
      </c>
    </row>
    <row r="2121" spans="1:16" ht="15" x14ac:dyDescent="0.25">
      <c r="A2121" s="389" t="s">
        <v>2583</v>
      </c>
      <c r="B2121" s="390"/>
      <c r="C2121" s="386"/>
      <c r="D2121" s="390"/>
      <c r="E2121" s="390"/>
      <c r="F2121" s="386">
        <v>72.190899999999999</v>
      </c>
      <c r="G2121" s="391">
        <v>75.238200000000006</v>
      </c>
      <c r="H2121" s="391">
        <v>93.261399999999995</v>
      </c>
      <c r="I2121" s="391">
        <v>77.165599999999998</v>
      </c>
      <c r="J2121" s="391">
        <v>72.324799999999996</v>
      </c>
      <c r="K2121" s="391">
        <v>81.411699999999996</v>
      </c>
      <c r="L2121" s="391">
        <v>87.278700000000001</v>
      </c>
      <c r="M2121" s="391">
        <v>81.690200000000004</v>
      </c>
      <c r="N2121" s="391">
        <v>69.8827</v>
      </c>
      <c r="O2121" s="386">
        <v>78.616100000000003</v>
      </c>
      <c r="P2121" s="386" t="s">
        <v>65</v>
      </c>
    </row>
    <row r="2122" spans="1:16" ht="15" x14ac:dyDescent="0.25">
      <c r="A2122" s="389" t="s">
        <v>2584</v>
      </c>
      <c r="B2122" s="390"/>
      <c r="C2122" s="386"/>
      <c r="D2122" s="390"/>
      <c r="E2122" s="390"/>
      <c r="F2122" s="386">
        <v>98.61</v>
      </c>
      <c r="G2122" s="391">
        <v>98.837699999999998</v>
      </c>
      <c r="H2122" s="391">
        <v>98.973299999999995</v>
      </c>
      <c r="I2122" s="391">
        <v>98.293000000000006</v>
      </c>
      <c r="J2122" s="391">
        <v>98.489599999999996</v>
      </c>
      <c r="K2122" s="391">
        <v>98.684600000000003</v>
      </c>
      <c r="L2122" s="391">
        <v>98.392499999999998</v>
      </c>
      <c r="M2122" s="391">
        <v>97.749399999999994</v>
      </c>
      <c r="N2122" s="391">
        <v>96.630799999999994</v>
      </c>
      <c r="O2122" s="386">
        <v>98.525700000000001</v>
      </c>
      <c r="P2122" s="386" t="s">
        <v>65</v>
      </c>
    </row>
    <row r="2123" spans="1:16" ht="15" x14ac:dyDescent="0.25">
      <c r="A2123" s="389" t="s">
        <v>2585</v>
      </c>
      <c r="B2123" s="390"/>
      <c r="C2123" s="386"/>
      <c r="D2123" s="390"/>
      <c r="E2123" s="390"/>
      <c r="F2123" s="386"/>
      <c r="G2123" s="391"/>
      <c r="H2123" s="391"/>
      <c r="I2123" s="391"/>
      <c r="J2123" s="391">
        <v>100</v>
      </c>
      <c r="K2123" s="391">
        <v>100</v>
      </c>
      <c r="L2123" s="391">
        <v>100</v>
      </c>
      <c r="M2123" s="391">
        <v>100</v>
      </c>
      <c r="N2123" s="391">
        <v>95.659800000000004</v>
      </c>
      <c r="O2123" s="386">
        <v>100</v>
      </c>
      <c r="P2123" s="386" t="s">
        <v>65</v>
      </c>
    </row>
    <row r="2124" spans="1:16" ht="15" x14ac:dyDescent="0.25">
      <c r="A2124" s="389" t="s">
        <v>2586</v>
      </c>
      <c r="B2124" s="390"/>
      <c r="C2124" s="386"/>
      <c r="D2124" s="390"/>
      <c r="E2124" s="390"/>
      <c r="F2124" s="386"/>
      <c r="G2124" s="391"/>
      <c r="H2124" s="391"/>
      <c r="I2124" s="391"/>
      <c r="J2124" s="391">
        <v>100</v>
      </c>
      <c r="K2124" s="391">
        <v>100</v>
      </c>
      <c r="L2124" s="391">
        <v>100</v>
      </c>
      <c r="M2124" s="391">
        <v>100</v>
      </c>
      <c r="N2124" s="391">
        <v>95.659800000000004</v>
      </c>
      <c r="O2124" s="386">
        <v>100</v>
      </c>
      <c r="P2124" s="386" t="s">
        <v>65</v>
      </c>
    </row>
    <row r="2125" spans="1:16" ht="15" x14ac:dyDescent="0.25">
      <c r="A2125" s="389" t="s">
        <v>2587</v>
      </c>
      <c r="B2125" s="390"/>
      <c r="C2125" s="386"/>
      <c r="D2125" s="390"/>
      <c r="E2125" s="390"/>
      <c r="F2125" s="386">
        <v>99.185299999999998</v>
      </c>
      <c r="G2125" s="391">
        <v>99.376999999999995</v>
      </c>
      <c r="H2125" s="391">
        <v>99.617900000000006</v>
      </c>
      <c r="I2125" s="391">
        <v>98.354399999999998</v>
      </c>
      <c r="J2125" s="391">
        <v>99.225300000000004</v>
      </c>
      <c r="K2125" s="391">
        <v>98.921199999999999</v>
      </c>
      <c r="L2125" s="391">
        <v>99.056200000000004</v>
      </c>
      <c r="M2125" s="391">
        <v>98.593500000000006</v>
      </c>
      <c r="N2125" s="391">
        <v>97.317499999999995</v>
      </c>
      <c r="O2125" s="386">
        <v>98.946899999999999</v>
      </c>
      <c r="P2125" s="386" t="s">
        <v>65</v>
      </c>
    </row>
    <row r="2126" spans="1:16" ht="15" x14ac:dyDescent="0.25">
      <c r="A2126" s="389" t="s">
        <v>2588</v>
      </c>
      <c r="B2126" s="390"/>
      <c r="C2126" s="386"/>
      <c r="D2126" s="390"/>
      <c r="E2126" s="390"/>
      <c r="F2126" s="386">
        <v>97.203999999999994</v>
      </c>
      <c r="G2126" s="391">
        <v>97.682299999999998</v>
      </c>
      <c r="H2126" s="391">
        <v>97.626300000000001</v>
      </c>
      <c r="I2126" s="391">
        <v>98.160899999999998</v>
      </c>
      <c r="J2126" s="391">
        <v>96.867999999999995</v>
      </c>
      <c r="K2126" s="391">
        <v>98.16</v>
      </c>
      <c r="L2126" s="391">
        <v>96.916200000000003</v>
      </c>
      <c r="M2126" s="391">
        <v>95.752399999999994</v>
      </c>
      <c r="N2126" s="391">
        <v>95.025300000000001</v>
      </c>
      <c r="O2126" s="386">
        <v>97.52</v>
      </c>
      <c r="P2126" s="386" t="s">
        <v>65</v>
      </c>
    </row>
    <row r="2127" spans="1:16" ht="15" x14ac:dyDescent="0.25">
      <c r="A2127" s="389" t="s">
        <v>2589</v>
      </c>
      <c r="B2127" s="390"/>
      <c r="C2127" s="386"/>
      <c r="D2127" s="390"/>
      <c r="E2127" s="390"/>
      <c r="F2127" s="386">
        <v>99.724599999999995</v>
      </c>
      <c r="G2127" s="391">
        <v>99.414900000000003</v>
      </c>
      <c r="H2127" s="391">
        <v>99.551599999999993</v>
      </c>
      <c r="I2127" s="391">
        <v>99.262799999999999</v>
      </c>
      <c r="J2127" s="391">
        <v>99.602500000000006</v>
      </c>
      <c r="K2127" s="391">
        <v>99.657300000000006</v>
      </c>
      <c r="L2127" s="391">
        <v>99.727599999999995</v>
      </c>
      <c r="M2127" s="391">
        <v>99.570300000000003</v>
      </c>
      <c r="N2127" s="391">
        <v>99.190899999999999</v>
      </c>
      <c r="O2127" s="386">
        <v>99.688699999999997</v>
      </c>
      <c r="P2127" s="386" t="s">
        <v>65</v>
      </c>
    </row>
    <row r="2128" spans="1:16" ht="15" x14ac:dyDescent="0.25">
      <c r="A2128" s="389" t="s">
        <v>2590</v>
      </c>
      <c r="B2128" s="390"/>
      <c r="C2128" s="386"/>
      <c r="D2128" s="390"/>
      <c r="E2128" s="390"/>
      <c r="F2128" s="386">
        <v>99.722800000000007</v>
      </c>
      <c r="G2128" s="391">
        <v>99.434700000000007</v>
      </c>
      <c r="H2128" s="391">
        <v>99.578599999999994</v>
      </c>
      <c r="I2128" s="391">
        <v>99.252499999999998</v>
      </c>
      <c r="J2128" s="391">
        <v>99.627600000000001</v>
      </c>
      <c r="K2128" s="391">
        <v>99.680499999999995</v>
      </c>
      <c r="L2128" s="391">
        <v>99.755600000000001</v>
      </c>
      <c r="M2128" s="391">
        <v>99.656300000000002</v>
      </c>
      <c r="N2128" s="391">
        <v>99.2727</v>
      </c>
      <c r="O2128" s="386">
        <v>99.720799999999997</v>
      </c>
      <c r="P2128" s="386" t="s">
        <v>65</v>
      </c>
    </row>
    <row r="2129" spans="1:16" ht="15" x14ac:dyDescent="0.25">
      <c r="A2129" s="389" t="s">
        <v>2591</v>
      </c>
      <c r="B2129" s="390"/>
      <c r="C2129" s="386"/>
      <c r="D2129" s="390"/>
      <c r="E2129" s="390"/>
      <c r="F2129" s="386">
        <v>99.757900000000006</v>
      </c>
      <c r="G2129" s="391">
        <v>99.083600000000004</v>
      </c>
      <c r="H2129" s="391">
        <v>99.101799999999997</v>
      </c>
      <c r="I2129" s="391">
        <v>99.438000000000002</v>
      </c>
      <c r="J2129" s="391">
        <v>99.161199999999994</v>
      </c>
      <c r="K2129" s="391">
        <v>99.250799999999998</v>
      </c>
      <c r="L2129" s="391">
        <v>99.228999999999999</v>
      </c>
      <c r="M2129" s="391">
        <v>97.955399999999997</v>
      </c>
      <c r="N2129" s="391">
        <v>97.645899999999997</v>
      </c>
      <c r="O2129" s="386">
        <v>99.065899999999999</v>
      </c>
      <c r="P2129" s="386" t="s">
        <v>65</v>
      </c>
    </row>
    <row r="2130" spans="1:16" ht="15" x14ac:dyDescent="0.25">
      <c r="A2130" s="389" t="s">
        <v>2592</v>
      </c>
      <c r="B2130" s="390"/>
      <c r="C2130" s="386"/>
      <c r="D2130" s="390"/>
      <c r="E2130" s="390"/>
      <c r="F2130" s="386">
        <v>100</v>
      </c>
      <c r="G2130" s="391">
        <v>100</v>
      </c>
      <c r="H2130" s="391">
        <v>100</v>
      </c>
      <c r="I2130" s="391">
        <v>100</v>
      </c>
      <c r="J2130" s="391">
        <v>100</v>
      </c>
      <c r="K2130" s="391">
        <v>100</v>
      </c>
      <c r="L2130" s="391">
        <v>100</v>
      </c>
      <c r="M2130" s="391">
        <v>100</v>
      </c>
      <c r="N2130" s="391">
        <v>100</v>
      </c>
      <c r="O2130" s="386">
        <v>100</v>
      </c>
      <c r="P2130" s="386" t="s">
        <v>65</v>
      </c>
    </row>
    <row r="2131" spans="1:16" ht="15" x14ac:dyDescent="0.25">
      <c r="A2131" s="389" t="s">
        <v>2593</v>
      </c>
      <c r="B2131" s="390"/>
      <c r="C2131" s="386"/>
      <c r="D2131" s="390"/>
      <c r="E2131" s="390"/>
      <c r="F2131" s="386">
        <v>100</v>
      </c>
      <c r="G2131" s="391">
        <v>100</v>
      </c>
      <c r="H2131" s="391">
        <v>100</v>
      </c>
      <c r="I2131" s="391">
        <v>100</v>
      </c>
      <c r="J2131" s="391">
        <v>100</v>
      </c>
      <c r="K2131" s="391">
        <v>100</v>
      </c>
      <c r="L2131" s="391">
        <v>100</v>
      </c>
      <c r="M2131" s="391">
        <v>100</v>
      </c>
      <c r="N2131" s="391">
        <v>100</v>
      </c>
      <c r="O2131" s="386">
        <v>100</v>
      </c>
      <c r="P2131" s="386" t="s">
        <v>65</v>
      </c>
    </row>
    <row r="2132" spans="1:16" ht="15" x14ac:dyDescent="0.25">
      <c r="A2132" s="389" t="s">
        <v>2594</v>
      </c>
      <c r="B2132" s="390"/>
      <c r="C2132" s="386"/>
      <c r="D2132" s="390"/>
      <c r="E2132" s="390"/>
      <c r="F2132" s="386">
        <v>99.219399999999993</v>
      </c>
      <c r="G2132" s="391">
        <v>98.666499999999999</v>
      </c>
      <c r="H2132" s="391">
        <v>99.174800000000005</v>
      </c>
      <c r="I2132" s="391">
        <v>98.763300000000001</v>
      </c>
      <c r="J2132" s="391">
        <v>98.968900000000005</v>
      </c>
      <c r="K2132" s="391">
        <v>99.0197</v>
      </c>
      <c r="L2132" s="391">
        <v>99.106399999999994</v>
      </c>
      <c r="M2132" s="391">
        <v>99.004000000000005</v>
      </c>
      <c r="N2132" s="391">
        <v>98.135900000000007</v>
      </c>
      <c r="O2132" s="386">
        <v>99.206199999999995</v>
      </c>
      <c r="P2132" s="386" t="s">
        <v>65</v>
      </c>
    </row>
    <row r="2133" spans="1:16" ht="15" x14ac:dyDescent="0.25">
      <c r="A2133" s="389" t="s">
        <v>2595</v>
      </c>
      <c r="B2133" s="390"/>
      <c r="C2133" s="386"/>
      <c r="D2133" s="390"/>
      <c r="E2133" s="390"/>
      <c r="F2133" s="386">
        <v>99.369799999999998</v>
      </c>
      <c r="G2133" s="391">
        <v>98.802700000000002</v>
      </c>
      <c r="H2133" s="391">
        <v>99.266999999999996</v>
      </c>
      <c r="I2133" s="391">
        <v>98.865499999999997</v>
      </c>
      <c r="J2133" s="391">
        <v>99.174400000000006</v>
      </c>
      <c r="K2133" s="391">
        <v>99.136899999999997</v>
      </c>
      <c r="L2133" s="391">
        <v>99.230500000000006</v>
      </c>
      <c r="M2133" s="391">
        <v>99.226699999999994</v>
      </c>
      <c r="N2133" s="391">
        <v>98.367500000000007</v>
      </c>
      <c r="O2133" s="386">
        <v>99.345399999999998</v>
      </c>
      <c r="P2133" s="386" t="s">
        <v>65</v>
      </c>
    </row>
    <row r="2134" spans="1:16" ht="15" x14ac:dyDescent="0.25">
      <c r="A2134" s="389" t="s">
        <v>2596</v>
      </c>
      <c r="B2134" s="390"/>
      <c r="C2134" s="386"/>
      <c r="D2134" s="390"/>
      <c r="E2134" s="390"/>
      <c r="F2134" s="386">
        <v>97.247900000000001</v>
      </c>
      <c r="G2134" s="391">
        <v>96.931100000000001</v>
      </c>
      <c r="H2134" s="391">
        <v>98.005399999999995</v>
      </c>
      <c r="I2134" s="391">
        <v>97.448499999999996</v>
      </c>
      <c r="J2134" s="391">
        <v>96.2286</v>
      </c>
      <c r="K2134" s="391">
        <v>97.453999999999994</v>
      </c>
      <c r="L2134" s="391">
        <v>97.419499999999999</v>
      </c>
      <c r="M2134" s="391">
        <v>95.795900000000003</v>
      </c>
      <c r="N2134" s="391">
        <v>94.786199999999994</v>
      </c>
      <c r="O2134" s="386">
        <v>97.136700000000005</v>
      </c>
      <c r="P2134" s="386" t="s">
        <v>65</v>
      </c>
    </row>
    <row r="2135" spans="1:16" ht="15" x14ac:dyDescent="0.25">
      <c r="A2135" s="389" t="s">
        <v>2597</v>
      </c>
      <c r="B2135" s="390"/>
      <c r="C2135" s="386"/>
      <c r="D2135" s="390"/>
      <c r="E2135" s="390"/>
      <c r="F2135" s="386">
        <v>69.185699999999997</v>
      </c>
      <c r="G2135" s="391">
        <v>65.919899999999998</v>
      </c>
      <c r="H2135" s="391">
        <v>72.383200000000002</v>
      </c>
      <c r="I2135" s="391">
        <v>63.476999999999997</v>
      </c>
      <c r="J2135" s="391">
        <v>60.093600000000002</v>
      </c>
      <c r="K2135" s="391">
        <v>49.965499999999999</v>
      </c>
      <c r="L2135" s="391">
        <v>53.708199999999998</v>
      </c>
      <c r="M2135" s="391">
        <v>64.075500000000005</v>
      </c>
      <c r="N2135" s="391">
        <v>54.499099999999999</v>
      </c>
      <c r="O2135" s="386">
        <v>75.803899999999999</v>
      </c>
      <c r="P2135" s="386" t="s">
        <v>65</v>
      </c>
    </row>
    <row r="2136" spans="1:16" ht="15" x14ac:dyDescent="0.25">
      <c r="A2136" s="389" t="s">
        <v>2598</v>
      </c>
      <c r="B2136" s="390"/>
      <c r="C2136" s="386"/>
      <c r="D2136" s="390"/>
      <c r="E2136" s="390"/>
      <c r="F2136" s="386">
        <v>60.2423</v>
      </c>
      <c r="G2136" s="391">
        <v>48.111600000000003</v>
      </c>
      <c r="H2136" s="391">
        <v>63.268799999999999</v>
      </c>
      <c r="I2136" s="391">
        <v>46.23</v>
      </c>
      <c r="J2136" s="391">
        <v>43.965299999999999</v>
      </c>
      <c r="K2136" s="391">
        <v>39.171100000000003</v>
      </c>
      <c r="L2136" s="391">
        <v>39.691800000000001</v>
      </c>
      <c r="M2136" s="391">
        <v>55.609400000000001</v>
      </c>
      <c r="N2136" s="391">
        <v>42.968499999999999</v>
      </c>
      <c r="O2136" s="386">
        <v>68.027500000000003</v>
      </c>
      <c r="P2136" s="386" t="s">
        <v>65</v>
      </c>
    </row>
    <row r="2137" spans="1:16" ht="15" x14ac:dyDescent="0.25">
      <c r="A2137" s="389" t="s">
        <v>2599</v>
      </c>
      <c r="B2137" s="390"/>
      <c r="C2137" s="386"/>
      <c r="D2137" s="390"/>
      <c r="E2137" s="390"/>
      <c r="F2137" s="386">
        <v>79.485200000000006</v>
      </c>
      <c r="G2137" s="391">
        <v>86.720699999999994</v>
      </c>
      <c r="H2137" s="391">
        <v>84.569100000000006</v>
      </c>
      <c r="I2137" s="391">
        <v>85.791300000000007</v>
      </c>
      <c r="J2137" s="391">
        <v>81.5471</v>
      </c>
      <c r="K2137" s="391">
        <v>65.076999999999998</v>
      </c>
      <c r="L2137" s="391">
        <v>70.799800000000005</v>
      </c>
      <c r="M2137" s="391">
        <v>74.753600000000006</v>
      </c>
      <c r="N2137" s="391">
        <v>69.839600000000004</v>
      </c>
      <c r="O2137" s="386">
        <v>85.539400000000001</v>
      </c>
      <c r="P2137" s="386" t="s">
        <v>65</v>
      </c>
    </row>
    <row r="2138" spans="1:16" ht="15" x14ac:dyDescent="0.25">
      <c r="A2138" s="389" t="s">
        <v>2600</v>
      </c>
      <c r="B2138" s="390"/>
      <c r="C2138" s="386"/>
      <c r="D2138" s="390"/>
      <c r="E2138" s="390"/>
      <c r="F2138" s="386">
        <v>87.744100000000003</v>
      </c>
      <c r="G2138" s="391">
        <v>89.500500000000002</v>
      </c>
      <c r="H2138" s="391">
        <v>91.212999999999994</v>
      </c>
      <c r="I2138" s="391">
        <v>89.608099999999993</v>
      </c>
      <c r="J2138" s="391">
        <v>93.000600000000006</v>
      </c>
      <c r="K2138" s="391">
        <v>90.089699999999993</v>
      </c>
      <c r="L2138" s="391">
        <v>85.961699999999993</v>
      </c>
      <c r="M2138" s="391">
        <v>91.548199999999994</v>
      </c>
      <c r="N2138" s="391">
        <v>80.824799999999996</v>
      </c>
      <c r="O2138" s="386">
        <v>88.027699999999996</v>
      </c>
      <c r="P2138" s="386" t="s">
        <v>65</v>
      </c>
    </row>
    <row r="2139" spans="1:16" ht="15" x14ac:dyDescent="0.25">
      <c r="A2139" s="389" t="s">
        <v>2601</v>
      </c>
      <c r="B2139" s="390"/>
      <c r="C2139" s="386"/>
      <c r="D2139" s="390"/>
      <c r="E2139" s="390"/>
      <c r="F2139" s="386">
        <v>57.513100000000001</v>
      </c>
      <c r="G2139" s="391">
        <v>53.895800000000001</v>
      </c>
      <c r="H2139" s="391">
        <v>64.914599999999993</v>
      </c>
      <c r="I2139" s="391">
        <v>57.198500000000003</v>
      </c>
      <c r="J2139" s="391">
        <v>63.518799999999999</v>
      </c>
      <c r="K2139" s="391">
        <v>43.016199999999998</v>
      </c>
      <c r="L2139" s="391">
        <v>41.814700000000002</v>
      </c>
      <c r="M2139" s="391">
        <v>58.107700000000001</v>
      </c>
      <c r="N2139" s="391">
        <v>29.509399999999999</v>
      </c>
      <c r="O2139" s="386">
        <v>60.646999999999998</v>
      </c>
      <c r="P2139" s="386" t="s">
        <v>65</v>
      </c>
    </row>
    <row r="2140" spans="1:16" ht="15" x14ac:dyDescent="0.25">
      <c r="A2140" s="389" t="s">
        <v>2602</v>
      </c>
      <c r="B2140" s="390"/>
      <c r="C2140" s="386"/>
      <c r="D2140" s="390"/>
      <c r="E2140" s="390"/>
      <c r="F2140" s="386">
        <v>57.513100000000001</v>
      </c>
      <c r="G2140" s="391">
        <v>53.895800000000001</v>
      </c>
      <c r="H2140" s="391">
        <v>64.914599999999993</v>
      </c>
      <c r="I2140" s="391">
        <v>57.198500000000003</v>
      </c>
      <c r="J2140" s="391">
        <v>63.518799999999999</v>
      </c>
      <c r="K2140" s="391">
        <v>43.016199999999998</v>
      </c>
      <c r="L2140" s="391">
        <v>41.814700000000002</v>
      </c>
      <c r="M2140" s="391">
        <v>58.107700000000001</v>
      </c>
      <c r="N2140" s="391">
        <v>29.509399999999999</v>
      </c>
      <c r="O2140" s="386">
        <v>60.646999999999998</v>
      </c>
      <c r="P2140" s="386" t="s">
        <v>65</v>
      </c>
    </row>
    <row r="2141" spans="1:16" ht="15" x14ac:dyDescent="0.25">
      <c r="A2141" s="389" t="s">
        <v>2603</v>
      </c>
      <c r="B2141" s="390"/>
      <c r="C2141" s="386"/>
      <c r="D2141" s="390"/>
      <c r="E2141" s="390"/>
      <c r="F2141" s="386"/>
      <c r="G2141" s="391">
        <v>98.534000000000006</v>
      </c>
      <c r="H2141" s="391">
        <v>98.405600000000007</v>
      </c>
      <c r="I2141" s="391">
        <v>98.988100000000003</v>
      </c>
      <c r="J2141" s="391">
        <v>99.119200000000006</v>
      </c>
      <c r="K2141" s="391">
        <v>98.869200000000006</v>
      </c>
      <c r="L2141" s="391">
        <v>98.589100000000002</v>
      </c>
      <c r="M2141" s="391">
        <v>99.338099999999997</v>
      </c>
      <c r="N2141" s="391">
        <v>95.528199999999998</v>
      </c>
      <c r="O2141" s="386">
        <v>99.634200000000007</v>
      </c>
      <c r="P2141" s="386" t="s">
        <v>65</v>
      </c>
    </row>
    <row r="2142" spans="1:16" ht="15" x14ac:dyDescent="0.25">
      <c r="A2142" s="389" t="s">
        <v>2604</v>
      </c>
      <c r="B2142" s="390"/>
      <c r="C2142" s="386"/>
      <c r="D2142" s="390"/>
      <c r="E2142" s="390"/>
      <c r="F2142" s="386"/>
      <c r="G2142" s="391">
        <v>98.534000000000006</v>
      </c>
      <c r="H2142" s="391">
        <v>98.405600000000007</v>
      </c>
      <c r="I2142" s="391">
        <v>98.988100000000003</v>
      </c>
      <c r="J2142" s="391">
        <v>99.119200000000006</v>
      </c>
      <c r="K2142" s="391">
        <v>98.869200000000006</v>
      </c>
      <c r="L2142" s="391">
        <v>98.589100000000002</v>
      </c>
      <c r="M2142" s="391">
        <v>99.338099999999997</v>
      </c>
      <c r="N2142" s="391">
        <v>95.528199999999998</v>
      </c>
      <c r="O2142" s="386">
        <v>99.634200000000007</v>
      </c>
      <c r="P2142" s="386" t="s">
        <v>65</v>
      </c>
    </row>
    <row r="2143" spans="1:16" ht="15" x14ac:dyDescent="0.25">
      <c r="A2143" s="389" t="s">
        <v>2605</v>
      </c>
      <c r="B2143" s="390"/>
      <c r="C2143" s="386"/>
      <c r="D2143" s="390"/>
      <c r="E2143" s="390"/>
      <c r="F2143" s="386">
        <v>100</v>
      </c>
      <c r="G2143" s="391">
        <v>100</v>
      </c>
      <c r="H2143" s="391">
        <v>100</v>
      </c>
      <c r="I2143" s="391">
        <v>100</v>
      </c>
      <c r="J2143" s="391">
        <v>100</v>
      </c>
      <c r="K2143" s="391">
        <v>100</v>
      </c>
      <c r="L2143" s="391">
        <v>100</v>
      </c>
      <c r="M2143" s="391">
        <v>100</v>
      </c>
      <c r="N2143" s="391">
        <v>100</v>
      </c>
      <c r="O2143" s="386">
        <v>100</v>
      </c>
      <c r="P2143" s="386" t="s">
        <v>65</v>
      </c>
    </row>
    <row r="2144" spans="1:16" ht="15" x14ac:dyDescent="0.25">
      <c r="A2144" s="389" t="s">
        <v>2606</v>
      </c>
      <c r="B2144" s="390"/>
      <c r="C2144" s="386"/>
      <c r="D2144" s="390"/>
      <c r="E2144" s="390"/>
      <c r="F2144" s="386">
        <v>100</v>
      </c>
      <c r="G2144" s="391">
        <v>100</v>
      </c>
      <c r="H2144" s="391">
        <v>100</v>
      </c>
      <c r="I2144" s="391">
        <v>100</v>
      </c>
      <c r="J2144" s="391">
        <v>100</v>
      </c>
      <c r="K2144" s="391">
        <v>100</v>
      </c>
      <c r="L2144" s="391">
        <v>100</v>
      </c>
      <c r="M2144" s="391">
        <v>100</v>
      </c>
      <c r="N2144" s="391">
        <v>100</v>
      </c>
      <c r="O2144" s="386">
        <v>100</v>
      </c>
      <c r="P2144" s="386" t="s">
        <v>65</v>
      </c>
    </row>
    <row r="2145" spans="1:16" ht="15" x14ac:dyDescent="0.25">
      <c r="A2145" s="389" t="s">
        <v>2607</v>
      </c>
      <c r="B2145" s="390"/>
      <c r="C2145" s="386"/>
      <c r="D2145" s="390"/>
      <c r="E2145" s="390"/>
      <c r="F2145" s="386">
        <v>85.283900000000003</v>
      </c>
      <c r="G2145" s="391">
        <v>89.361500000000007</v>
      </c>
      <c r="H2145" s="391">
        <v>91.120900000000006</v>
      </c>
      <c r="I2145" s="391">
        <v>89.544700000000006</v>
      </c>
      <c r="J2145" s="391">
        <v>92.943700000000007</v>
      </c>
      <c r="K2145" s="391">
        <v>90.052499999999995</v>
      </c>
      <c r="L2145" s="391">
        <v>85.817999999999998</v>
      </c>
      <c r="M2145" s="391">
        <v>91.537000000000006</v>
      </c>
      <c r="N2145" s="391">
        <v>80.724699999999999</v>
      </c>
      <c r="O2145" s="386">
        <v>87.967699999999994</v>
      </c>
      <c r="P2145" s="386" t="s">
        <v>65</v>
      </c>
    </row>
    <row r="2146" spans="1:16" ht="15" x14ac:dyDescent="0.25">
      <c r="A2146" s="389" t="s">
        <v>2608</v>
      </c>
      <c r="B2146" s="390"/>
      <c r="C2146" s="386"/>
      <c r="D2146" s="390"/>
      <c r="E2146" s="390"/>
      <c r="F2146" s="386">
        <v>94.453500000000005</v>
      </c>
      <c r="G2146" s="391">
        <v>93.5745</v>
      </c>
      <c r="H2146" s="391">
        <v>94.012600000000006</v>
      </c>
      <c r="I2146" s="391">
        <v>91.912300000000002</v>
      </c>
      <c r="J2146" s="391">
        <v>95.095699999999994</v>
      </c>
      <c r="K2146" s="391">
        <v>91.464100000000002</v>
      </c>
      <c r="L2146" s="391">
        <v>90.897300000000001</v>
      </c>
      <c r="M2146" s="391">
        <v>91.9649</v>
      </c>
      <c r="N2146" s="391">
        <v>84.479299999999995</v>
      </c>
      <c r="O2146" s="386">
        <v>90.428899999999999</v>
      </c>
      <c r="P2146" s="386" t="s">
        <v>65</v>
      </c>
    </row>
    <row r="2147" spans="1:16" ht="15" x14ac:dyDescent="0.25">
      <c r="A2147" s="389" t="s">
        <v>2609</v>
      </c>
      <c r="B2147" s="390"/>
      <c r="C2147" s="386"/>
      <c r="D2147" s="390"/>
      <c r="E2147" s="390"/>
      <c r="F2147" s="386">
        <v>97.840500000000006</v>
      </c>
      <c r="G2147" s="391">
        <v>98.5381</v>
      </c>
      <c r="H2147" s="391">
        <v>96.6691</v>
      </c>
      <c r="I2147" s="391">
        <v>92.07</v>
      </c>
      <c r="J2147" s="391">
        <v>96.707400000000007</v>
      </c>
      <c r="K2147" s="391">
        <v>92.717799999999997</v>
      </c>
      <c r="L2147" s="391">
        <v>91.655100000000004</v>
      </c>
      <c r="M2147" s="391">
        <v>93.183199999999999</v>
      </c>
      <c r="N2147" s="391">
        <v>83.322199999999995</v>
      </c>
      <c r="O2147" s="386">
        <v>93.545599999999993</v>
      </c>
      <c r="P2147" s="386" t="s">
        <v>65</v>
      </c>
    </row>
    <row r="2148" spans="1:16" ht="15" x14ac:dyDescent="0.25">
      <c r="A2148" s="389" t="s">
        <v>2610</v>
      </c>
      <c r="B2148" s="390"/>
      <c r="C2148" s="386"/>
      <c r="D2148" s="390"/>
      <c r="E2148" s="390"/>
      <c r="F2148" s="386">
        <v>97.926100000000005</v>
      </c>
      <c r="G2148" s="391">
        <v>98.664900000000003</v>
      </c>
      <c r="H2148" s="391">
        <v>96.930499999999995</v>
      </c>
      <c r="I2148" s="391">
        <v>92.042199999999994</v>
      </c>
      <c r="J2148" s="391">
        <v>96.924999999999997</v>
      </c>
      <c r="K2148" s="391">
        <v>93.255600000000001</v>
      </c>
      <c r="L2148" s="391">
        <v>91.743600000000001</v>
      </c>
      <c r="M2148" s="391">
        <v>93.248900000000006</v>
      </c>
      <c r="N2148" s="391">
        <v>83.264899999999997</v>
      </c>
      <c r="O2148" s="386">
        <v>93.756</v>
      </c>
      <c r="P2148" s="386" t="s">
        <v>65</v>
      </c>
    </row>
    <row r="2149" spans="1:16" ht="15" x14ac:dyDescent="0.25">
      <c r="A2149" s="389" t="s">
        <v>2611</v>
      </c>
      <c r="B2149" s="390"/>
      <c r="C2149" s="386"/>
      <c r="D2149" s="390"/>
      <c r="E2149" s="390"/>
      <c r="F2149" s="386">
        <v>96.773700000000005</v>
      </c>
      <c r="G2149" s="391">
        <v>97.064400000000006</v>
      </c>
      <c r="H2149" s="391">
        <v>93.525599999999997</v>
      </c>
      <c r="I2149" s="391">
        <v>92.417699999999996</v>
      </c>
      <c r="J2149" s="391">
        <v>93.938999999999993</v>
      </c>
      <c r="K2149" s="391">
        <v>85.787700000000001</v>
      </c>
      <c r="L2149" s="391">
        <v>90.562100000000001</v>
      </c>
      <c r="M2149" s="391">
        <v>92.341899999999995</v>
      </c>
      <c r="N2149" s="391">
        <v>84.055099999999996</v>
      </c>
      <c r="O2149" s="386">
        <v>90.739199999999997</v>
      </c>
      <c r="P2149" s="386" t="s">
        <v>65</v>
      </c>
    </row>
    <row r="2150" spans="1:16" ht="15" x14ac:dyDescent="0.25">
      <c r="A2150" s="389" t="s">
        <v>2612</v>
      </c>
      <c r="B2150" s="390"/>
      <c r="C2150" s="386"/>
      <c r="D2150" s="390"/>
      <c r="E2150" s="390"/>
      <c r="F2150" s="386">
        <v>99.277299999999997</v>
      </c>
      <c r="G2150" s="391">
        <v>99.338200000000001</v>
      </c>
      <c r="H2150" s="391">
        <v>98.745199999999997</v>
      </c>
      <c r="I2150" s="391">
        <v>97.047700000000006</v>
      </c>
      <c r="J2150" s="391">
        <v>98.625</v>
      </c>
      <c r="K2150" s="391">
        <v>97.7286</v>
      </c>
      <c r="L2150" s="391">
        <v>97.868099999999998</v>
      </c>
      <c r="M2150" s="391">
        <v>98.025700000000001</v>
      </c>
      <c r="N2150" s="391">
        <v>94.666899999999998</v>
      </c>
      <c r="O2150" s="386">
        <v>98.369399999999999</v>
      </c>
      <c r="P2150" s="386" t="s">
        <v>65</v>
      </c>
    </row>
    <row r="2151" spans="1:16" ht="15" x14ac:dyDescent="0.25">
      <c r="A2151" s="389" t="s">
        <v>2613</v>
      </c>
      <c r="B2151" s="390"/>
      <c r="C2151" s="386"/>
      <c r="D2151" s="390"/>
      <c r="E2151" s="390"/>
      <c r="F2151" s="386">
        <v>99.274900000000002</v>
      </c>
      <c r="G2151" s="391">
        <v>99.334400000000002</v>
      </c>
      <c r="H2151" s="391">
        <v>98.754000000000005</v>
      </c>
      <c r="I2151" s="391">
        <v>97.053100000000001</v>
      </c>
      <c r="J2151" s="391">
        <v>98.635800000000003</v>
      </c>
      <c r="K2151" s="391">
        <v>97.792900000000003</v>
      </c>
      <c r="L2151" s="391">
        <v>97.868600000000001</v>
      </c>
      <c r="M2151" s="391">
        <v>98.015199999999993</v>
      </c>
      <c r="N2151" s="391">
        <v>94.677000000000007</v>
      </c>
      <c r="O2151" s="386">
        <v>98.395600000000002</v>
      </c>
      <c r="P2151" s="386" t="s">
        <v>65</v>
      </c>
    </row>
    <row r="2152" spans="1:16" ht="15" x14ac:dyDescent="0.25">
      <c r="A2152" s="389" t="s">
        <v>2614</v>
      </c>
      <c r="B2152" s="390"/>
      <c r="C2152" s="386"/>
      <c r="D2152" s="390"/>
      <c r="E2152" s="390"/>
      <c r="F2152" s="386">
        <v>99.538499999999999</v>
      </c>
      <c r="G2152" s="391">
        <v>99.753900000000002</v>
      </c>
      <c r="H2152" s="391">
        <v>97.797799999999995</v>
      </c>
      <c r="I2152" s="391">
        <v>96.446899999999999</v>
      </c>
      <c r="J2152" s="391">
        <v>97.381299999999996</v>
      </c>
      <c r="K2152" s="391">
        <v>90.344700000000003</v>
      </c>
      <c r="L2152" s="391">
        <v>97.817800000000005</v>
      </c>
      <c r="M2152" s="391">
        <v>99.229699999999994</v>
      </c>
      <c r="N2152" s="391">
        <v>93.507499999999993</v>
      </c>
      <c r="O2152" s="386">
        <v>95.206699999999998</v>
      </c>
      <c r="P2152" s="386" t="s">
        <v>65</v>
      </c>
    </row>
    <row r="2153" spans="1:16" ht="15" x14ac:dyDescent="0.25">
      <c r="A2153" s="389" t="s">
        <v>2615</v>
      </c>
      <c r="B2153" s="390"/>
      <c r="C2153" s="386"/>
      <c r="D2153" s="390"/>
      <c r="E2153" s="390"/>
      <c r="F2153" s="386">
        <v>100</v>
      </c>
      <c r="G2153" s="391">
        <v>100</v>
      </c>
      <c r="H2153" s="391">
        <v>99.837199999999996</v>
      </c>
      <c r="I2153" s="391">
        <v>99.843800000000002</v>
      </c>
      <c r="J2153" s="391">
        <v>100</v>
      </c>
      <c r="K2153" s="391">
        <v>100</v>
      </c>
      <c r="L2153" s="391">
        <v>99.913399999999996</v>
      </c>
      <c r="M2153" s="391">
        <v>99.915700000000001</v>
      </c>
      <c r="N2153" s="391">
        <v>99.957300000000004</v>
      </c>
      <c r="O2153" s="386">
        <v>100</v>
      </c>
      <c r="P2153" s="386" t="s">
        <v>65</v>
      </c>
    </row>
    <row r="2154" spans="1:16" ht="15" x14ac:dyDescent="0.25">
      <c r="A2154" s="389" t="s">
        <v>2616</v>
      </c>
      <c r="B2154" s="390"/>
      <c r="C2154" s="386"/>
      <c r="D2154" s="390"/>
      <c r="E2154" s="390"/>
      <c r="F2154" s="386">
        <v>100</v>
      </c>
      <c r="G2154" s="391">
        <v>100</v>
      </c>
      <c r="H2154" s="391">
        <v>99.837199999999996</v>
      </c>
      <c r="I2154" s="391">
        <v>99.843800000000002</v>
      </c>
      <c r="J2154" s="391">
        <v>100</v>
      </c>
      <c r="K2154" s="391">
        <v>100</v>
      </c>
      <c r="L2154" s="391">
        <v>99.913399999999996</v>
      </c>
      <c r="M2154" s="391">
        <v>99.915700000000001</v>
      </c>
      <c r="N2154" s="391">
        <v>99.957300000000004</v>
      </c>
      <c r="O2154" s="386">
        <v>100</v>
      </c>
      <c r="P2154" s="386" t="s">
        <v>65</v>
      </c>
    </row>
    <row r="2155" spans="1:16" ht="15" x14ac:dyDescent="0.25">
      <c r="A2155" s="389" t="s">
        <v>2617</v>
      </c>
      <c r="B2155" s="390"/>
      <c r="C2155" s="386"/>
      <c r="D2155" s="390"/>
      <c r="E2155" s="390"/>
      <c r="F2155" s="386">
        <v>98.8108</v>
      </c>
      <c r="G2155" s="391">
        <v>97.941699999999997</v>
      </c>
      <c r="H2155" s="391">
        <v>97.6096</v>
      </c>
      <c r="I2155" s="391">
        <v>96.016900000000007</v>
      </c>
      <c r="J2155" s="391">
        <v>97.869399999999999</v>
      </c>
      <c r="K2155" s="391">
        <v>96.553600000000003</v>
      </c>
      <c r="L2155" s="391">
        <v>96.366699999999994</v>
      </c>
      <c r="M2155" s="391">
        <v>97.070899999999995</v>
      </c>
      <c r="N2155" s="391">
        <v>92.748000000000005</v>
      </c>
      <c r="O2155" s="386">
        <v>97.169200000000004</v>
      </c>
      <c r="P2155" s="386" t="s">
        <v>65</v>
      </c>
    </row>
    <row r="2156" spans="1:16" ht="15" x14ac:dyDescent="0.25">
      <c r="A2156" s="389" t="s">
        <v>2618</v>
      </c>
      <c r="B2156" s="390"/>
      <c r="C2156" s="386"/>
      <c r="D2156" s="390"/>
      <c r="E2156" s="390"/>
      <c r="F2156" s="386">
        <v>98.833100000000002</v>
      </c>
      <c r="G2156" s="391">
        <v>97.9422</v>
      </c>
      <c r="H2156" s="391">
        <v>97.633099999999999</v>
      </c>
      <c r="I2156" s="391">
        <v>96.032700000000006</v>
      </c>
      <c r="J2156" s="391">
        <v>97.896600000000007</v>
      </c>
      <c r="K2156" s="391">
        <v>96.657300000000006</v>
      </c>
      <c r="L2156" s="391">
        <v>96.394800000000004</v>
      </c>
      <c r="M2156" s="391">
        <v>97.087400000000002</v>
      </c>
      <c r="N2156" s="391">
        <v>92.786900000000003</v>
      </c>
      <c r="O2156" s="386">
        <v>97.217299999999994</v>
      </c>
      <c r="P2156" s="386" t="s">
        <v>65</v>
      </c>
    </row>
    <row r="2157" spans="1:16" ht="15" x14ac:dyDescent="0.25">
      <c r="A2157" s="389" t="s">
        <v>2619</v>
      </c>
      <c r="B2157" s="390"/>
      <c r="C2157" s="386"/>
      <c r="D2157" s="390"/>
      <c r="E2157" s="390"/>
      <c r="F2157" s="386">
        <v>97.535200000000003</v>
      </c>
      <c r="G2157" s="391">
        <v>97.909300000000002</v>
      </c>
      <c r="H2157" s="391">
        <v>96.146799999999999</v>
      </c>
      <c r="I2157" s="391">
        <v>94.9983</v>
      </c>
      <c r="J2157" s="391">
        <v>96.066999999999993</v>
      </c>
      <c r="K2157" s="391">
        <v>89.695099999999996</v>
      </c>
      <c r="L2157" s="391">
        <v>94.603300000000004</v>
      </c>
      <c r="M2157" s="391">
        <v>95.977500000000006</v>
      </c>
      <c r="N2157" s="391">
        <v>90.164599999999993</v>
      </c>
      <c r="O2157" s="386">
        <v>93.817700000000002</v>
      </c>
      <c r="P2157" s="386" t="s">
        <v>65</v>
      </c>
    </row>
    <row r="2158" spans="1:16" ht="15" x14ac:dyDescent="0.25">
      <c r="A2158" s="389" t="s">
        <v>2620</v>
      </c>
      <c r="B2158" s="390"/>
      <c r="C2158" s="386"/>
      <c r="D2158" s="390"/>
      <c r="E2158" s="390"/>
      <c r="F2158" s="386">
        <v>83.014499999999998</v>
      </c>
      <c r="G2158" s="391">
        <v>75.860299999999995</v>
      </c>
      <c r="H2158" s="391">
        <v>85.549599999999998</v>
      </c>
      <c r="I2158" s="391">
        <v>81.219300000000004</v>
      </c>
      <c r="J2158" s="391">
        <v>94.009200000000007</v>
      </c>
      <c r="K2158" s="391">
        <v>93.085599999999999</v>
      </c>
      <c r="L2158" s="391">
        <v>83.227099999999993</v>
      </c>
      <c r="M2158" s="391">
        <v>91.293199999999999</v>
      </c>
      <c r="N2158" s="391">
        <v>85.957400000000007</v>
      </c>
      <c r="O2158" s="386">
        <v>94.119900000000001</v>
      </c>
      <c r="P2158" s="386" t="s">
        <v>65</v>
      </c>
    </row>
    <row r="2159" spans="1:16" ht="15" x14ac:dyDescent="0.25">
      <c r="A2159" s="389" t="s">
        <v>2621</v>
      </c>
      <c r="B2159" s="390"/>
      <c r="C2159" s="386"/>
      <c r="D2159" s="390"/>
      <c r="E2159" s="390"/>
      <c r="F2159" s="386">
        <v>83.014499999999998</v>
      </c>
      <c r="G2159" s="391">
        <v>75.860299999999995</v>
      </c>
      <c r="H2159" s="391">
        <v>85.549599999999998</v>
      </c>
      <c r="I2159" s="391">
        <v>81.219300000000004</v>
      </c>
      <c r="J2159" s="391">
        <v>94.009200000000007</v>
      </c>
      <c r="K2159" s="391">
        <v>93.085599999999999</v>
      </c>
      <c r="L2159" s="391">
        <v>83.227099999999993</v>
      </c>
      <c r="M2159" s="391">
        <v>91.293199999999999</v>
      </c>
      <c r="N2159" s="391">
        <v>85.957400000000007</v>
      </c>
      <c r="O2159" s="386">
        <v>94.119900000000001</v>
      </c>
      <c r="P2159" s="386" t="s">
        <v>65</v>
      </c>
    </row>
    <row r="2160" spans="1:16" ht="15" x14ac:dyDescent="0.25">
      <c r="A2160" s="389" t="s">
        <v>2622</v>
      </c>
      <c r="B2160" s="390"/>
      <c r="C2160" s="386"/>
      <c r="D2160" s="390"/>
      <c r="E2160" s="390"/>
      <c r="F2160" s="386">
        <v>91.518500000000003</v>
      </c>
      <c r="G2160" s="391">
        <v>96.025899999999993</v>
      </c>
      <c r="H2160" s="391">
        <v>96.464399999999998</v>
      </c>
      <c r="I2160" s="391">
        <v>87.247200000000007</v>
      </c>
      <c r="J2160" s="391">
        <v>93.842100000000002</v>
      </c>
      <c r="K2160" s="391">
        <v>90.665099999999995</v>
      </c>
      <c r="L2160" s="391">
        <v>87.449399999999997</v>
      </c>
      <c r="M2160" s="391">
        <v>95.729399999999998</v>
      </c>
      <c r="N2160" s="391">
        <v>91.961699999999993</v>
      </c>
      <c r="O2160" s="386">
        <v>94.765699999999995</v>
      </c>
      <c r="P2160" s="386" t="s">
        <v>65</v>
      </c>
    </row>
    <row r="2161" spans="1:16" ht="15" x14ac:dyDescent="0.25">
      <c r="A2161" s="389" t="s">
        <v>2623</v>
      </c>
      <c r="B2161" s="390"/>
      <c r="C2161" s="386"/>
      <c r="D2161" s="390"/>
      <c r="E2161" s="390"/>
      <c r="F2161" s="386">
        <v>73.805700000000002</v>
      </c>
      <c r="G2161" s="391">
        <v>81.385000000000005</v>
      </c>
      <c r="H2161" s="391">
        <v>82.846999999999994</v>
      </c>
      <c r="I2161" s="391">
        <v>58.545099999999998</v>
      </c>
      <c r="J2161" s="391">
        <v>70.354100000000003</v>
      </c>
      <c r="K2161" s="391">
        <v>63.796900000000001</v>
      </c>
      <c r="L2161" s="391">
        <v>64.117000000000004</v>
      </c>
      <c r="M2161" s="391">
        <v>83.0197</v>
      </c>
      <c r="N2161" s="391">
        <v>79.497799999999998</v>
      </c>
      <c r="O2161" s="386">
        <v>80.532799999999995</v>
      </c>
      <c r="P2161" s="386" t="s">
        <v>65</v>
      </c>
    </row>
    <row r="2162" spans="1:16" ht="15" x14ac:dyDescent="0.25">
      <c r="A2162" s="389" t="s">
        <v>2624</v>
      </c>
      <c r="B2162" s="390"/>
      <c r="C2162" s="386"/>
      <c r="D2162" s="390"/>
      <c r="E2162" s="390"/>
      <c r="F2162" s="386">
        <v>73.805700000000002</v>
      </c>
      <c r="G2162" s="391">
        <v>81.385000000000005</v>
      </c>
      <c r="H2162" s="391">
        <v>82.846999999999994</v>
      </c>
      <c r="I2162" s="391">
        <v>58.545099999999998</v>
      </c>
      <c r="J2162" s="391">
        <v>70.354100000000003</v>
      </c>
      <c r="K2162" s="391">
        <v>63.796900000000001</v>
      </c>
      <c r="L2162" s="391">
        <v>64.117000000000004</v>
      </c>
      <c r="M2162" s="391">
        <v>83.0197</v>
      </c>
      <c r="N2162" s="391">
        <v>79.497799999999998</v>
      </c>
      <c r="O2162" s="386">
        <v>80.532799999999995</v>
      </c>
      <c r="P2162" s="386" t="s">
        <v>65</v>
      </c>
    </row>
    <row r="2163" spans="1:16" ht="15" x14ac:dyDescent="0.25">
      <c r="A2163" s="389" t="s">
        <v>2625</v>
      </c>
      <c r="B2163" s="390"/>
      <c r="C2163" s="386"/>
      <c r="D2163" s="390"/>
      <c r="E2163" s="390"/>
      <c r="F2163" s="386">
        <v>100</v>
      </c>
      <c r="G2163" s="391">
        <v>100</v>
      </c>
      <c r="H2163" s="391">
        <v>100</v>
      </c>
      <c r="I2163" s="391">
        <v>99.751099999999994</v>
      </c>
      <c r="J2163" s="391">
        <v>99.910499999999999</v>
      </c>
      <c r="K2163" s="391">
        <v>99.704599999999999</v>
      </c>
      <c r="L2163" s="391">
        <v>99.510599999999997</v>
      </c>
      <c r="M2163" s="391">
        <v>100</v>
      </c>
      <c r="N2163" s="391">
        <v>99.616900000000001</v>
      </c>
      <c r="O2163" s="386">
        <v>99.9405</v>
      </c>
      <c r="P2163" s="386" t="s">
        <v>65</v>
      </c>
    </row>
    <row r="2164" spans="1:16" ht="15" x14ac:dyDescent="0.25">
      <c r="A2164" s="389" t="s">
        <v>2626</v>
      </c>
      <c r="B2164" s="390"/>
      <c r="C2164" s="386"/>
      <c r="D2164" s="390"/>
      <c r="E2164" s="390"/>
      <c r="F2164" s="386">
        <v>100</v>
      </c>
      <c r="G2164" s="391">
        <v>100</v>
      </c>
      <c r="H2164" s="391">
        <v>100</v>
      </c>
      <c r="I2164" s="391">
        <v>99.751099999999994</v>
      </c>
      <c r="J2164" s="391">
        <v>99.910499999999999</v>
      </c>
      <c r="K2164" s="391">
        <v>99.704599999999999</v>
      </c>
      <c r="L2164" s="391">
        <v>99.510599999999997</v>
      </c>
      <c r="M2164" s="391">
        <v>100</v>
      </c>
      <c r="N2164" s="391">
        <v>99.616900000000001</v>
      </c>
      <c r="O2164" s="386">
        <v>99.9405</v>
      </c>
      <c r="P2164" s="386" t="s">
        <v>65</v>
      </c>
    </row>
    <row r="2165" spans="1:16" ht="15" x14ac:dyDescent="0.25">
      <c r="A2165" s="389" t="s">
        <v>2627</v>
      </c>
      <c r="B2165" s="390"/>
      <c r="C2165" s="386"/>
      <c r="D2165" s="390"/>
      <c r="E2165" s="390"/>
      <c r="F2165" s="386">
        <v>100</v>
      </c>
      <c r="G2165" s="391">
        <v>99.897199999999998</v>
      </c>
      <c r="H2165" s="391">
        <v>100</v>
      </c>
      <c r="I2165" s="391">
        <v>96.343000000000004</v>
      </c>
      <c r="J2165" s="391">
        <v>99.852800000000002</v>
      </c>
      <c r="K2165" s="391">
        <v>96.525999999999996</v>
      </c>
      <c r="L2165" s="391">
        <v>98.425299999999993</v>
      </c>
      <c r="M2165" s="391">
        <v>99.818100000000001</v>
      </c>
      <c r="N2165" s="391">
        <v>99.246899999999997</v>
      </c>
      <c r="O2165" s="386">
        <v>99.808099999999996</v>
      </c>
      <c r="P2165" s="386" t="s">
        <v>65</v>
      </c>
    </row>
    <row r="2166" spans="1:16" ht="15" x14ac:dyDescent="0.25">
      <c r="A2166" s="389" t="s">
        <v>2628</v>
      </c>
      <c r="B2166" s="390"/>
      <c r="C2166" s="386"/>
      <c r="D2166" s="390"/>
      <c r="E2166" s="390"/>
      <c r="F2166" s="386">
        <v>100</v>
      </c>
      <c r="G2166" s="391">
        <v>99.897199999999998</v>
      </c>
      <c r="H2166" s="391">
        <v>100</v>
      </c>
      <c r="I2166" s="391">
        <v>96.343000000000004</v>
      </c>
      <c r="J2166" s="391">
        <v>99.852800000000002</v>
      </c>
      <c r="K2166" s="391">
        <v>96.525999999999996</v>
      </c>
      <c r="L2166" s="391">
        <v>98.425299999999993</v>
      </c>
      <c r="M2166" s="391">
        <v>99.818100000000001</v>
      </c>
      <c r="N2166" s="391">
        <v>99.246899999999997</v>
      </c>
      <c r="O2166" s="386">
        <v>99.808099999999996</v>
      </c>
      <c r="P2166" s="386" t="s">
        <v>65</v>
      </c>
    </row>
    <row r="2167" spans="1:16" ht="15" x14ac:dyDescent="0.25">
      <c r="A2167" s="389" t="s">
        <v>2629</v>
      </c>
      <c r="B2167" s="390"/>
      <c r="C2167" s="386"/>
      <c r="D2167" s="390"/>
      <c r="E2167" s="390"/>
      <c r="F2167" s="386">
        <v>91.544799999999995</v>
      </c>
      <c r="G2167" s="391">
        <v>96.037300000000002</v>
      </c>
      <c r="H2167" s="391">
        <v>96.463099999999997</v>
      </c>
      <c r="I2167" s="391">
        <v>87.233500000000006</v>
      </c>
      <c r="J2167" s="391">
        <v>93.856899999999996</v>
      </c>
      <c r="K2167" s="391">
        <v>90.667199999999994</v>
      </c>
      <c r="L2167" s="391">
        <v>87.519900000000007</v>
      </c>
      <c r="M2167" s="391">
        <v>95.747399999999999</v>
      </c>
      <c r="N2167" s="391">
        <v>91.949299999999994</v>
      </c>
      <c r="O2167" s="386">
        <v>94.763099999999994</v>
      </c>
      <c r="P2167" s="386" t="s">
        <v>65</v>
      </c>
    </row>
    <row r="2168" spans="1:16" ht="15" x14ac:dyDescent="0.25">
      <c r="A2168" s="389" t="s">
        <v>2630</v>
      </c>
      <c r="B2168" s="390"/>
      <c r="C2168" s="386"/>
      <c r="D2168" s="390"/>
      <c r="E2168" s="390"/>
      <c r="F2168" s="386">
        <v>89.764899999999997</v>
      </c>
      <c r="G2168" s="391">
        <v>94.315700000000007</v>
      </c>
      <c r="H2168" s="391">
        <v>96.6785</v>
      </c>
      <c r="I2168" s="391">
        <v>90.582599999999999</v>
      </c>
      <c r="J2168" s="391">
        <v>90.085700000000003</v>
      </c>
      <c r="K2168" s="391">
        <v>90.132300000000001</v>
      </c>
      <c r="L2168" s="391">
        <v>69.158900000000003</v>
      </c>
      <c r="M2168" s="391">
        <v>91.041399999999996</v>
      </c>
      <c r="N2168" s="391">
        <v>95.028199999999998</v>
      </c>
      <c r="O2168" s="386">
        <v>95.392399999999995</v>
      </c>
      <c r="P2168" s="386" t="s">
        <v>65</v>
      </c>
    </row>
    <row r="2169" spans="1:16" ht="15" x14ac:dyDescent="0.25">
      <c r="A2169" s="389" t="s">
        <v>2631</v>
      </c>
      <c r="B2169" s="390"/>
      <c r="C2169" s="386"/>
      <c r="D2169" s="390"/>
      <c r="E2169" s="390"/>
      <c r="F2169" s="386">
        <v>99.68</v>
      </c>
      <c r="G2169" s="391">
        <v>98.277799999999999</v>
      </c>
      <c r="H2169" s="391">
        <v>99.873900000000006</v>
      </c>
      <c r="I2169" s="391">
        <v>96.653400000000005</v>
      </c>
      <c r="J2169" s="391">
        <v>98.545100000000005</v>
      </c>
      <c r="K2169" s="391">
        <v>99.238799999999998</v>
      </c>
      <c r="L2169" s="391">
        <v>95.656700000000001</v>
      </c>
      <c r="M2169" s="391">
        <v>99.518100000000004</v>
      </c>
      <c r="N2169" s="391">
        <v>98.932100000000005</v>
      </c>
      <c r="O2169" s="386">
        <v>98.784000000000006</v>
      </c>
      <c r="P2169" s="386" t="s">
        <v>65</v>
      </c>
    </row>
    <row r="2170" spans="1:16" ht="15" x14ac:dyDescent="0.25">
      <c r="A2170" s="389" t="s">
        <v>2632</v>
      </c>
      <c r="B2170" s="390"/>
      <c r="C2170" s="386"/>
      <c r="D2170" s="390"/>
      <c r="E2170" s="390"/>
      <c r="F2170" s="386">
        <v>99.683800000000005</v>
      </c>
      <c r="G2170" s="391">
        <v>98.249700000000004</v>
      </c>
      <c r="H2170" s="391">
        <v>99.871899999999997</v>
      </c>
      <c r="I2170" s="391">
        <v>96.597200000000001</v>
      </c>
      <c r="J2170" s="391">
        <v>98.564400000000006</v>
      </c>
      <c r="K2170" s="391">
        <v>99.226500000000001</v>
      </c>
      <c r="L2170" s="391">
        <v>95.642600000000002</v>
      </c>
      <c r="M2170" s="391">
        <v>99.510199999999998</v>
      </c>
      <c r="N2170" s="391">
        <v>98.914500000000004</v>
      </c>
      <c r="O2170" s="386">
        <v>98.763599999999997</v>
      </c>
      <c r="P2170" s="386" t="s">
        <v>65</v>
      </c>
    </row>
    <row r="2171" spans="1:16" ht="15" x14ac:dyDescent="0.25">
      <c r="A2171" s="389" t="s">
        <v>2633</v>
      </c>
      <c r="B2171" s="390"/>
      <c r="C2171" s="386"/>
      <c r="D2171" s="390"/>
      <c r="E2171" s="390"/>
      <c r="F2171" s="386">
        <v>99.315100000000001</v>
      </c>
      <c r="G2171" s="391">
        <v>100</v>
      </c>
      <c r="H2171" s="391">
        <v>100</v>
      </c>
      <c r="I2171" s="391">
        <v>100</v>
      </c>
      <c r="J2171" s="391">
        <v>97.382599999999996</v>
      </c>
      <c r="K2171" s="391">
        <v>100</v>
      </c>
      <c r="L2171" s="391">
        <v>96.527699999999996</v>
      </c>
      <c r="M2171" s="391">
        <v>100</v>
      </c>
      <c r="N2171" s="391">
        <v>100</v>
      </c>
      <c r="O2171" s="386">
        <v>100</v>
      </c>
      <c r="P2171" s="386" t="s">
        <v>65</v>
      </c>
    </row>
    <row r="2172" spans="1:16" ht="15" x14ac:dyDescent="0.25">
      <c r="A2172" s="389" t="s">
        <v>2634</v>
      </c>
      <c r="B2172" s="390"/>
      <c r="C2172" s="386"/>
      <c r="D2172" s="390"/>
      <c r="E2172" s="390"/>
      <c r="F2172" s="386">
        <v>99.959100000000007</v>
      </c>
      <c r="G2172" s="391">
        <v>99.948599999999999</v>
      </c>
      <c r="H2172" s="391">
        <v>99.865899999999996</v>
      </c>
      <c r="I2172" s="391">
        <v>99.583200000000005</v>
      </c>
      <c r="J2172" s="391">
        <v>99.807000000000002</v>
      </c>
      <c r="K2172" s="391">
        <v>99.579499999999996</v>
      </c>
      <c r="L2172" s="391">
        <v>99.620699999999999</v>
      </c>
      <c r="M2172" s="391">
        <v>99.802899999999994</v>
      </c>
      <c r="N2172" s="391">
        <v>99.797300000000007</v>
      </c>
      <c r="O2172" s="386">
        <v>99.581699999999998</v>
      </c>
      <c r="P2172" s="386" t="s">
        <v>65</v>
      </c>
    </row>
    <row r="2173" spans="1:16" ht="15" x14ac:dyDescent="0.25">
      <c r="A2173" s="389" t="s">
        <v>2635</v>
      </c>
      <c r="B2173" s="390"/>
      <c r="C2173" s="386"/>
      <c r="D2173" s="390"/>
      <c r="E2173" s="390"/>
      <c r="F2173" s="386">
        <v>99.959000000000003</v>
      </c>
      <c r="G2173" s="391">
        <v>99.948400000000007</v>
      </c>
      <c r="H2173" s="391">
        <v>99.865399999999994</v>
      </c>
      <c r="I2173" s="391">
        <v>99.581599999999995</v>
      </c>
      <c r="J2173" s="391">
        <v>99.806299999999993</v>
      </c>
      <c r="K2173" s="391">
        <v>99.5779</v>
      </c>
      <c r="L2173" s="391">
        <v>99.620800000000003</v>
      </c>
      <c r="M2173" s="391">
        <v>99.802099999999996</v>
      </c>
      <c r="N2173" s="391">
        <v>99.796499999999995</v>
      </c>
      <c r="O2173" s="386">
        <v>99.58</v>
      </c>
      <c r="P2173" s="386" t="s">
        <v>65</v>
      </c>
    </row>
    <row r="2174" spans="1:16" ht="15" x14ac:dyDescent="0.25">
      <c r="A2174" s="389" t="s">
        <v>2636</v>
      </c>
      <c r="B2174" s="390"/>
      <c r="C2174" s="386"/>
      <c r="D2174" s="390"/>
      <c r="E2174" s="390"/>
      <c r="F2174" s="386">
        <v>100</v>
      </c>
      <c r="G2174" s="391">
        <v>100</v>
      </c>
      <c r="H2174" s="391">
        <v>100</v>
      </c>
      <c r="I2174" s="391">
        <v>100</v>
      </c>
      <c r="J2174" s="391">
        <v>100</v>
      </c>
      <c r="K2174" s="391">
        <v>100</v>
      </c>
      <c r="L2174" s="391">
        <v>99.584900000000005</v>
      </c>
      <c r="M2174" s="391">
        <v>100</v>
      </c>
      <c r="N2174" s="391">
        <v>100</v>
      </c>
      <c r="O2174" s="386">
        <v>100</v>
      </c>
      <c r="P2174" s="386" t="s">
        <v>65</v>
      </c>
    </row>
    <row r="2175" spans="1:16" ht="15" x14ac:dyDescent="0.25">
      <c r="A2175" s="389" t="s">
        <v>2637</v>
      </c>
      <c r="B2175" s="390"/>
      <c r="C2175" s="386"/>
      <c r="D2175" s="390"/>
      <c r="E2175" s="390"/>
      <c r="F2175" s="386">
        <v>96.293000000000006</v>
      </c>
      <c r="G2175" s="391">
        <v>95.625500000000002</v>
      </c>
      <c r="H2175" s="391">
        <v>96.440700000000007</v>
      </c>
      <c r="I2175" s="391">
        <v>93.355400000000003</v>
      </c>
      <c r="J2175" s="391">
        <v>96.565799999999996</v>
      </c>
      <c r="K2175" s="391">
        <v>94.954099999999997</v>
      </c>
      <c r="L2175" s="391">
        <v>93.603999999999999</v>
      </c>
      <c r="M2175" s="391">
        <v>97.687100000000001</v>
      </c>
      <c r="N2175" s="391">
        <v>96.055099999999996</v>
      </c>
      <c r="O2175" s="386">
        <v>97.127300000000005</v>
      </c>
      <c r="P2175" s="386" t="s">
        <v>65</v>
      </c>
    </row>
    <row r="2176" spans="1:16" ht="15" x14ac:dyDescent="0.25">
      <c r="A2176" s="389" t="s">
        <v>2638</v>
      </c>
      <c r="B2176" s="390"/>
      <c r="C2176" s="386"/>
      <c r="D2176" s="390"/>
      <c r="E2176" s="390"/>
      <c r="F2176" s="386">
        <v>96.294700000000006</v>
      </c>
      <c r="G2176" s="391">
        <v>95.616699999999994</v>
      </c>
      <c r="H2176" s="391">
        <v>96.4315</v>
      </c>
      <c r="I2176" s="391">
        <v>93.343500000000006</v>
      </c>
      <c r="J2176" s="391">
        <v>96.568600000000004</v>
      </c>
      <c r="K2176" s="391">
        <v>94.949299999999994</v>
      </c>
      <c r="L2176" s="391">
        <v>93.627399999999994</v>
      </c>
      <c r="M2176" s="391">
        <v>97.691100000000006</v>
      </c>
      <c r="N2176" s="391">
        <v>96.046999999999997</v>
      </c>
      <c r="O2176" s="386">
        <v>97.122699999999995</v>
      </c>
      <c r="P2176" s="386" t="s">
        <v>65</v>
      </c>
    </row>
    <row r="2177" spans="1:16" ht="15" x14ac:dyDescent="0.25">
      <c r="A2177" s="389" t="s">
        <v>2639</v>
      </c>
      <c r="B2177" s="390"/>
      <c r="C2177" s="386"/>
      <c r="D2177" s="390"/>
      <c r="E2177" s="390"/>
      <c r="F2177" s="386">
        <v>95.887600000000006</v>
      </c>
      <c r="G2177" s="391">
        <v>97.763199999999998</v>
      </c>
      <c r="H2177" s="391">
        <v>98.665300000000002</v>
      </c>
      <c r="I2177" s="391">
        <v>96.328900000000004</v>
      </c>
      <c r="J2177" s="391">
        <v>95.860500000000002</v>
      </c>
      <c r="K2177" s="391">
        <v>96.1751</v>
      </c>
      <c r="L2177" s="391">
        <v>87.631500000000003</v>
      </c>
      <c r="M2177" s="391">
        <v>96.6477</v>
      </c>
      <c r="N2177" s="391">
        <v>98.090999999999994</v>
      </c>
      <c r="O2177" s="386">
        <v>98.257199999999997</v>
      </c>
      <c r="P2177" s="386" t="s">
        <v>65</v>
      </c>
    </row>
    <row r="2178" spans="1:16" ht="15" x14ac:dyDescent="0.25">
      <c r="A2178" s="389" t="s">
        <v>2640</v>
      </c>
      <c r="B2178" s="390"/>
      <c r="C2178" s="386"/>
      <c r="D2178" s="390"/>
      <c r="E2178" s="390"/>
      <c r="F2178" s="386">
        <v>86.100800000000007</v>
      </c>
      <c r="G2178" s="391">
        <v>66.984700000000004</v>
      </c>
      <c r="H2178" s="391">
        <v>88.003399999999999</v>
      </c>
      <c r="I2178" s="391">
        <v>63.325600000000001</v>
      </c>
      <c r="J2178" s="391">
        <v>48.031199999999998</v>
      </c>
      <c r="K2178" s="391">
        <v>73.075900000000004</v>
      </c>
      <c r="L2178" s="391">
        <v>60.236400000000003</v>
      </c>
      <c r="M2178" s="391">
        <v>81.977800000000002</v>
      </c>
      <c r="N2178" s="391">
        <v>54.544800000000002</v>
      </c>
      <c r="O2178" s="386">
        <v>67.263300000000001</v>
      </c>
      <c r="P2178" s="386" t="s">
        <v>65</v>
      </c>
    </row>
    <row r="2179" spans="1:16" ht="15" x14ac:dyDescent="0.25">
      <c r="A2179" s="389" t="s">
        <v>2641</v>
      </c>
      <c r="B2179" s="390"/>
      <c r="C2179" s="386"/>
      <c r="D2179" s="390"/>
      <c r="E2179" s="390"/>
      <c r="F2179" s="386">
        <v>92.593599999999995</v>
      </c>
      <c r="G2179" s="391">
        <v>81.862399999999994</v>
      </c>
      <c r="H2179" s="391">
        <v>80.4559</v>
      </c>
      <c r="I2179" s="391">
        <v>69.831500000000005</v>
      </c>
      <c r="J2179" s="391">
        <v>77.658500000000004</v>
      </c>
      <c r="K2179" s="391">
        <v>86.364099999999993</v>
      </c>
      <c r="L2179" s="391">
        <v>66.480900000000005</v>
      </c>
      <c r="M2179" s="391">
        <v>98.5518</v>
      </c>
      <c r="N2179" s="391">
        <v>55.705399999999997</v>
      </c>
      <c r="O2179" s="386">
        <v>89.221900000000005</v>
      </c>
      <c r="P2179" s="386" t="s">
        <v>65</v>
      </c>
    </row>
    <row r="2180" spans="1:16" ht="15" x14ac:dyDescent="0.25">
      <c r="A2180" s="389" t="s">
        <v>2642</v>
      </c>
      <c r="B2180" s="390"/>
      <c r="C2180" s="386"/>
      <c r="D2180" s="390"/>
      <c r="E2180" s="390"/>
      <c r="F2180" s="386">
        <v>78.763800000000003</v>
      </c>
      <c r="G2180" s="391">
        <v>55.162799999999997</v>
      </c>
      <c r="H2180" s="391">
        <v>94.185199999999995</v>
      </c>
      <c r="I2180" s="391">
        <v>58.307299999999998</v>
      </c>
      <c r="J2180" s="391">
        <v>28.395399999999999</v>
      </c>
      <c r="K2180" s="391">
        <v>63.619100000000003</v>
      </c>
      <c r="L2180" s="391">
        <v>56.237000000000002</v>
      </c>
      <c r="M2180" s="391">
        <v>70.103700000000003</v>
      </c>
      <c r="N2180" s="391">
        <v>53.842799999999997</v>
      </c>
      <c r="O2180" s="386">
        <v>57.646799999999999</v>
      </c>
      <c r="P2180" s="386" t="s">
        <v>65</v>
      </c>
    </row>
    <row r="2181" spans="1:16" ht="15" x14ac:dyDescent="0.25">
      <c r="A2181" s="389" t="s">
        <v>2643</v>
      </c>
      <c r="B2181" s="390"/>
      <c r="C2181" s="386"/>
      <c r="D2181" s="390"/>
      <c r="E2181" s="390"/>
      <c r="F2181" s="386">
        <v>98.662199999999999</v>
      </c>
      <c r="G2181" s="391">
        <v>98.912199999999999</v>
      </c>
      <c r="H2181" s="391">
        <v>98.870599999999996</v>
      </c>
      <c r="I2181" s="391">
        <v>96.446799999999996</v>
      </c>
      <c r="J2181" s="391">
        <v>97.089600000000004</v>
      </c>
      <c r="K2181" s="391">
        <v>97.865300000000005</v>
      </c>
      <c r="L2181" s="391">
        <v>88.459199999999996</v>
      </c>
      <c r="M2181" s="391">
        <v>98.081299999999999</v>
      </c>
      <c r="N2181" s="391">
        <v>95.008300000000006</v>
      </c>
      <c r="O2181" s="386">
        <v>93.028199999999998</v>
      </c>
      <c r="P2181" s="386" t="s">
        <v>65</v>
      </c>
    </row>
    <row r="2182" spans="1:16" ht="15" x14ac:dyDescent="0.25">
      <c r="A2182" s="389" t="s">
        <v>2644</v>
      </c>
      <c r="B2182" s="390"/>
      <c r="C2182" s="386"/>
      <c r="D2182" s="390"/>
      <c r="E2182" s="390"/>
      <c r="F2182" s="386">
        <v>95.143500000000003</v>
      </c>
      <c r="G2182" s="391">
        <v>94.384299999999996</v>
      </c>
      <c r="H2182" s="391">
        <v>98.184899999999999</v>
      </c>
      <c r="I2182" s="391">
        <v>92.419899999999998</v>
      </c>
      <c r="J2182" s="391">
        <v>89.317999999999998</v>
      </c>
      <c r="K2182" s="391">
        <v>88.949600000000004</v>
      </c>
      <c r="L2182" s="391">
        <v>75.337000000000003</v>
      </c>
      <c r="M2182" s="391">
        <v>91.491799999999998</v>
      </c>
      <c r="N2182" s="391">
        <v>83.291499999999999</v>
      </c>
      <c r="O2182" s="386">
        <v>77.980199999999996</v>
      </c>
      <c r="P2182" s="386" t="s">
        <v>65</v>
      </c>
    </row>
    <row r="2183" spans="1:16" ht="15" x14ac:dyDescent="0.25">
      <c r="A2183" s="389" t="s">
        <v>2645</v>
      </c>
      <c r="B2183" s="390"/>
      <c r="C2183" s="386"/>
      <c r="D2183" s="390"/>
      <c r="E2183" s="390"/>
      <c r="F2183" s="386">
        <v>95.143500000000003</v>
      </c>
      <c r="G2183" s="391">
        <v>94.384299999999996</v>
      </c>
      <c r="H2183" s="391">
        <v>98.184899999999999</v>
      </c>
      <c r="I2183" s="391">
        <v>92.419899999999998</v>
      </c>
      <c r="J2183" s="391">
        <v>89.317999999999998</v>
      </c>
      <c r="K2183" s="391">
        <v>88.949600000000004</v>
      </c>
      <c r="L2183" s="391">
        <v>75.337000000000003</v>
      </c>
      <c r="M2183" s="391">
        <v>91.491799999999998</v>
      </c>
      <c r="N2183" s="391">
        <v>83.291499999999999</v>
      </c>
      <c r="O2183" s="386">
        <v>77.980199999999996</v>
      </c>
      <c r="P2183" s="386" t="s">
        <v>65</v>
      </c>
    </row>
    <row r="2184" spans="1:16" ht="15" x14ac:dyDescent="0.25">
      <c r="A2184" s="389" t="s">
        <v>2646</v>
      </c>
      <c r="B2184" s="390"/>
      <c r="C2184" s="386"/>
      <c r="D2184" s="390"/>
      <c r="E2184" s="390"/>
      <c r="F2184" s="386">
        <v>100</v>
      </c>
      <c r="G2184" s="391">
        <v>100</v>
      </c>
      <c r="H2184" s="391">
        <v>99.948099999999997</v>
      </c>
      <c r="I2184" s="391">
        <v>100</v>
      </c>
      <c r="J2184" s="391">
        <v>100</v>
      </c>
      <c r="K2184" s="391">
        <v>99.838999999999999</v>
      </c>
      <c r="L2184" s="391">
        <v>99.690299999999993</v>
      </c>
      <c r="M2184" s="391">
        <v>99.899000000000001</v>
      </c>
      <c r="N2184" s="391">
        <v>100</v>
      </c>
      <c r="O2184" s="386">
        <v>100</v>
      </c>
      <c r="P2184" s="386" t="s">
        <v>65</v>
      </c>
    </row>
    <row r="2185" spans="1:16" ht="15" x14ac:dyDescent="0.25">
      <c r="A2185" s="389" t="s">
        <v>2647</v>
      </c>
      <c r="B2185" s="390"/>
      <c r="C2185" s="386"/>
      <c r="D2185" s="390"/>
      <c r="E2185" s="390"/>
      <c r="F2185" s="386">
        <v>100</v>
      </c>
      <c r="G2185" s="391">
        <v>100</v>
      </c>
      <c r="H2185" s="391">
        <v>99.948099999999997</v>
      </c>
      <c r="I2185" s="391">
        <v>100</v>
      </c>
      <c r="J2185" s="391">
        <v>100</v>
      </c>
      <c r="K2185" s="391">
        <v>99.838999999999999</v>
      </c>
      <c r="L2185" s="391">
        <v>99.690299999999993</v>
      </c>
      <c r="M2185" s="391">
        <v>99.899000000000001</v>
      </c>
      <c r="N2185" s="391">
        <v>100</v>
      </c>
      <c r="O2185" s="386">
        <v>100</v>
      </c>
      <c r="P2185" s="386" t="s">
        <v>65</v>
      </c>
    </row>
    <row r="2186" spans="1:16" ht="15" x14ac:dyDescent="0.25">
      <c r="A2186" s="389" t="s">
        <v>2648</v>
      </c>
      <c r="B2186" s="390"/>
      <c r="C2186" s="386"/>
      <c r="D2186" s="390"/>
      <c r="E2186" s="390"/>
      <c r="F2186" s="386">
        <v>99.259299999999996</v>
      </c>
      <c r="G2186" s="391">
        <v>100</v>
      </c>
      <c r="H2186" s="391">
        <v>100</v>
      </c>
      <c r="I2186" s="391">
        <v>99.950299999999999</v>
      </c>
      <c r="J2186" s="391">
        <v>100</v>
      </c>
      <c r="K2186" s="391">
        <v>100</v>
      </c>
      <c r="L2186" s="391">
        <v>87.509200000000007</v>
      </c>
      <c r="M2186" s="391">
        <v>99.218199999999996</v>
      </c>
      <c r="N2186" s="391">
        <v>99.561499999999995</v>
      </c>
      <c r="O2186" s="386">
        <v>97.845500000000001</v>
      </c>
      <c r="P2186" s="386" t="s">
        <v>65</v>
      </c>
    </row>
    <row r="2187" spans="1:16" ht="15" x14ac:dyDescent="0.25">
      <c r="A2187" s="389" t="s">
        <v>2649</v>
      </c>
      <c r="B2187" s="390"/>
      <c r="C2187" s="386"/>
      <c r="D2187" s="390"/>
      <c r="E2187" s="390"/>
      <c r="F2187" s="386">
        <v>99.259299999999996</v>
      </c>
      <c r="G2187" s="391">
        <v>100</v>
      </c>
      <c r="H2187" s="391">
        <v>100</v>
      </c>
      <c r="I2187" s="391">
        <v>99.950299999999999</v>
      </c>
      <c r="J2187" s="391">
        <v>100</v>
      </c>
      <c r="K2187" s="391">
        <v>100</v>
      </c>
      <c r="L2187" s="391">
        <v>87.509200000000007</v>
      </c>
      <c r="M2187" s="391">
        <v>99.218199999999996</v>
      </c>
      <c r="N2187" s="391">
        <v>99.561499999999995</v>
      </c>
      <c r="O2187" s="386">
        <v>97.845500000000001</v>
      </c>
      <c r="P2187" s="386" t="s">
        <v>65</v>
      </c>
    </row>
    <row r="2188" spans="1:16" ht="15" x14ac:dyDescent="0.25">
      <c r="A2188" s="389" t="s">
        <v>2650</v>
      </c>
      <c r="B2188" s="390"/>
      <c r="C2188" s="386"/>
      <c r="D2188" s="390"/>
      <c r="E2188" s="390"/>
      <c r="F2188" s="386">
        <v>98.956500000000005</v>
      </c>
      <c r="G2188" s="391">
        <v>99.104500000000002</v>
      </c>
      <c r="H2188" s="391">
        <v>98.865899999999996</v>
      </c>
      <c r="I2188" s="391">
        <v>96.967299999999994</v>
      </c>
      <c r="J2188" s="391">
        <v>98.027000000000001</v>
      </c>
      <c r="K2188" s="391">
        <v>98.192999999999998</v>
      </c>
      <c r="L2188" s="391">
        <v>88.694999999999993</v>
      </c>
      <c r="M2188" s="391">
        <v>98.112899999999996</v>
      </c>
      <c r="N2188" s="391">
        <v>95.1922</v>
      </c>
      <c r="O2188" s="386">
        <v>93.075299999999999</v>
      </c>
      <c r="P2188" s="386" t="s">
        <v>65</v>
      </c>
    </row>
    <row r="2189" spans="1:16" ht="15" x14ac:dyDescent="0.25">
      <c r="A2189" s="389" t="s">
        <v>2651</v>
      </c>
      <c r="B2189" s="390"/>
      <c r="C2189" s="386"/>
      <c r="D2189" s="390"/>
      <c r="E2189" s="390"/>
      <c r="F2189" s="386">
        <v>95.955399999999997</v>
      </c>
      <c r="G2189" s="391">
        <v>94.156899999999993</v>
      </c>
      <c r="H2189" s="391">
        <v>98.971599999999995</v>
      </c>
      <c r="I2189" s="391">
        <v>82.4405</v>
      </c>
      <c r="J2189" s="391">
        <v>74.703000000000003</v>
      </c>
      <c r="K2189" s="391">
        <v>89.726299999999995</v>
      </c>
      <c r="L2189" s="391">
        <v>82.887600000000006</v>
      </c>
      <c r="M2189" s="391">
        <v>97.290499999999994</v>
      </c>
      <c r="N2189" s="391">
        <v>90.981399999999994</v>
      </c>
      <c r="O2189" s="386">
        <v>91.907200000000003</v>
      </c>
      <c r="P2189" s="386" t="s">
        <v>65</v>
      </c>
    </row>
    <row r="2190" spans="1:16" ht="15" x14ac:dyDescent="0.25">
      <c r="A2190" s="389" t="s">
        <v>2652</v>
      </c>
      <c r="B2190" s="390"/>
      <c r="C2190" s="386"/>
      <c r="D2190" s="390"/>
      <c r="E2190" s="390"/>
      <c r="F2190" s="386">
        <v>99.352599999999995</v>
      </c>
      <c r="G2190" s="391">
        <v>98.722200000000001</v>
      </c>
      <c r="H2190" s="391">
        <v>99.9084</v>
      </c>
      <c r="I2190" s="391">
        <v>98.7864</v>
      </c>
      <c r="J2190" s="391">
        <v>97.992999999999995</v>
      </c>
      <c r="K2190" s="391">
        <v>98.985100000000003</v>
      </c>
      <c r="L2190" s="391">
        <v>96.012299999999996</v>
      </c>
      <c r="M2190" s="391">
        <v>98.706000000000003</v>
      </c>
      <c r="N2190" s="391">
        <v>98.619500000000002</v>
      </c>
      <c r="O2190" s="386">
        <v>97.334000000000003</v>
      </c>
      <c r="P2190" s="386" t="s">
        <v>65</v>
      </c>
    </row>
    <row r="2191" spans="1:16" ht="15" x14ac:dyDescent="0.25">
      <c r="A2191" s="389" t="s">
        <v>2653</v>
      </c>
      <c r="B2191" s="390"/>
      <c r="C2191" s="386"/>
      <c r="D2191" s="390"/>
      <c r="E2191" s="390"/>
      <c r="F2191" s="386">
        <v>99.557199999999995</v>
      </c>
      <c r="G2191" s="391">
        <v>100</v>
      </c>
      <c r="H2191" s="391">
        <v>99.866900000000001</v>
      </c>
      <c r="I2191" s="391">
        <v>99.043199999999999</v>
      </c>
      <c r="J2191" s="391">
        <v>99.438100000000006</v>
      </c>
      <c r="K2191" s="391">
        <v>99.522499999999994</v>
      </c>
      <c r="L2191" s="391">
        <v>97.626999999999995</v>
      </c>
      <c r="M2191" s="391">
        <v>98.436000000000007</v>
      </c>
      <c r="N2191" s="391">
        <v>99.564300000000003</v>
      </c>
      <c r="O2191" s="386">
        <v>98.024000000000001</v>
      </c>
      <c r="P2191" s="386" t="s">
        <v>65</v>
      </c>
    </row>
    <row r="2192" spans="1:16" ht="15" x14ac:dyDescent="0.25">
      <c r="A2192" s="389" t="s">
        <v>2654</v>
      </c>
      <c r="B2192" s="390"/>
      <c r="C2192" s="386"/>
      <c r="D2192" s="390"/>
      <c r="E2192" s="390"/>
      <c r="F2192" s="386">
        <v>98.698800000000006</v>
      </c>
      <c r="G2192" s="391">
        <v>95.749399999999994</v>
      </c>
      <c r="H2192" s="391">
        <v>100</v>
      </c>
      <c r="I2192" s="391">
        <v>98.225099999999998</v>
      </c>
      <c r="J2192" s="391">
        <v>95.023499999999999</v>
      </c>
      <c r="K2192" s="391">
        <v>97.901499999999999</v>
      </c>
      <c r="L2192" s="391">
        <v>92.788700000000006</v>
      </c>
      <c r="M2192" s="391">
        <v>99.310599999999994</v>
      </c>
      <c r="N2192" s="391">
        <v>96.699399999999997</v>
      </c>
      <c r="O2192" s="386">
        <v>95.880600000000001</v>
      </c>
      <c r="P2192" s="386" t="s">
        <v>65</v>
      </c>
    </row>
    <row r="2193" spans="1:16" ht="15" x14ac:dyDescent="0.25">
      <c r="A2193" s="389" t="s">
        <v>2655</v>
      </c>
      <c r="B2193" s="390"/>
      <c r="C2193" s="386"/>
      <c r="D2193" s="390"/>
      <c r="E2193" s="390"/>
      <c r="F2193" s="386">
        <v>99.882599999999996</v>
      </c>
      <c r="G2193" s="391">
        <v>99.804599999999994</v>
      </c>
      <c r="H2193" s="391">
        <v>99.9529</v>
      </c>
      <c r="I2193" s="391">
        <v>99.802599999999998</v>
      </c>
      <c r="J2193" s="391">
        <v>99.795900000000003</v>
      </c>
      <c r="K2193" s="391">
        <v>99.890900000000002</v>
      </c>
      <c r="L2193" s="391">
        <v>99.673299999999998</v>
      </c>
      <c r="M2193" s="391">
        <v>99.9268</v>
      </c>
      <c r="N2193" s="391">
        <v>99.756699999999995</v>
      </c>
      <c r="O2193" s="386">
        <v>99.413799999999995</v>
      </c>
      <c r="P2193" s="386" t="s">
        <v>65</v>
      </c>
    </row>
    <row r="2194" spans="1:16" ht="15" x14ac:dyDescent="0.25">
      <c r="A2194" s="389" t="s">
        <v>2656</v>
      </c>
      <c r="B2194" s="390"/>
      <c r="C2194" s="386"/>
      <c r="D2194" s="390"/>
      <c r="E2194" s="390"/>
      <c r="F2194" s="386">
        <v>99.887799999999999</v>
      </c>
      <c r="G2194" s="391">
        <v>99.993499999999997</v>
      </c>
      <c r="H2194" s="391">
        <v>99.988399999999999</v>
      </c>
      <c r="I2194" s="391">
        <v>99.963700000000003</v>
      </c>
      <c r="J2194" s="391">
        <v>99.958699999999993</v>
      </c>
      <c r="K2194" s="391">
        <v>99.952299999999994</v>
      </c>
      <c r="L2194" s="391">
        <v>99.813800000000001</v>
      </c>
      <c r="M2194" s="391">
        <v>99.914199999999994</v>
      </c>
      <c r="N2194" s="391">
        <v>99.768299999999996</v>
      </c>
      <c r="O2194" s="386">
        <v>99.563599999999994</v>
      </c>
      <c r="P2194" s="386" t="s">
        <v>65</v>
      </c>
    </row>
    <row r="2195" spans="1:16" ht="15" x14ac:dyDescent="0.25">
      <c r="A2195" s="389" t="s">
        <v>2657</v>
      </c>
      <c r="B2195" s="390"/>
      <c r="C2195" s="386"/>
      <c r="D2195" s="390"/>
      <c r="E2195" s="390"/>
      <c r="F2195" s="386">
        <v>99.846699999999998</v>
      </c>
      <c r="G2195" s="391">
        <v>98.768699999999995</v>
      </c>
      <c r="H2195" s="391">
        <v>99.754599999999996</v>
      </c>
      <c r="I2195" s="391">
        <v>98.893900000000002</v>
      </c>
      <c r="J2195" s="391">
        <v>98.944000000000003</v>
      </c>
      <c r="K2195" s="391">
        <v>99.563500000000005</v>
      </c>
      <c r="L2195" s="391">
        <v>98.941699999999997</v>
      </c>
      <c r="M2195" s="391">
        <v>100</v>
      </c>
      <c r="N2195" s="391">
        <v>99.696700000000007</v>
      </c>
      <c r="O2195" s="386">
        <v>98.618600000000001</v>
      </c>
      <c r="P2195" s="386" t="s">
        <v>65</v>
      </c>
    </row>
    <row r="2196" spans="1:16" ht="15" x14ac:dyDescent="0.25">
      <c r="A2196" s="389" t="s">
        <v>2658</v>
      </c>
      <c r="B2196" s="390"/>
      <c r="C2196" s="386"/>
      <c r="D2196" s="390"/>
      <c r="E2196" s="390"/>
      <c r="F2196" s="386">
        <v>99.507400000000004</v>
      </c>
      <c r="G2196" s="391">
        <v>99.0732</v>
      </c>
      <c r="H2196" s="391">
        <v>99.629199999999997</v>
      </c>
      <c r="I2196" s="391">
        <v>98.763800000000003</v>
      </c>
      <c r="J2196" s="391">
        <v>98.655600000000007</v>
      </c>
      <c r="K2196" s="391">
        <v>99.001999999999995</v>
      </c>
      <c r="L2196" s="391">
        <v>96.4328</v>
      </c>
      <c r="M2196" s="391">
        <v>99.173400000000001</v>
      </c>
      <c r="N2196" s="391">
        <v>98.174800000000005</v>
      </c>
      <c r="O2196" s="386">
        <v>97.340599999999995</v>
      </c>
      <c r="P2196" s="386" t="s">
        <v>65</v>
      </c>
    </row>
    <row r="2197" spans="1:16" ht="15" x14ac:dyDescent="0.25">
      <c r="A2197" s="389" t="s">
        <v>2659</v>
      </c>
      <c r="B2197" s="390"/>
      <c r="C2197" s="386"/>
      <c r="D2197" s="390"/>
      <c r="E2197" s="390"/>
      <c r="F2197" s="386">
        <v>99.5565</v>
      </c>
      <c r="G2197" s="391">
        <v>99.323300000000003</v>
      </c>
      <c r="H2197" s="391">
        <v>99.621499999999997</v>
      </c>
      <c r="I2197" s="391">
        <v>98.972499999999997</v>
      </c>
      <c r="J2197" s="391">
        <v>99.099199999999996</v>
      </c>
      <c r="K2197" s="391">
        <v>99.128100000000003</v>
      </c>
      <c r="L2197" s="391">
        <v>96.431299999999993</v>
      </c>
      <c r="M2197" s="391">
        <v>99.155299999999997</v>
      </c>
      <c r="N2197" s="391">
        <v>98.196299999999994</v>
      </c>
      <c r="O2197" s="386">
        <v>97.363100000000003</v>
      </c>
      <c r="P2197" s="386" t="s">
        <v>65</v>
      </c>
    </row>
    <row r="2198" spans="1:16" ht="15" x14ac:dyDescent="0.25">
      <c r="A2198" s="389" t="s">
        <v>2660</v>
      </c>
      <c r="B2198" s="390"/>
      <c r="C2198" s="386"/>
      <c r="D2198" s="390"/>
      <c r="E2198" s="390"/>
      <c r="F2198" s="386">
        <v>99.179699999999997</v>
      </c>
      <c r="G2198" s="391">
        <v>97.477500000000006</v>
      </c>
      <c r="H2198" s="391">
        <v>99.678100000000001</v>
      </c>
      <c r="I2198" s="391">
        <v>97.425700000000006</v>
      </c>
      <c r="J2198" s="391">
        <v>96.027100000000004</v>
      </c>
      <c r="K2198" s="391">
        <v>98.247399999999999</v>
      </c>
      <c r="L2198" s="391">
        <v>96.441100000000006</v>
      </c>
      <c r="M2198" s="391">
        <v>99.289500000000004</v>
      </c>
      <c r="N2198" s="391">
        <v>98.051500000000004</v>
      </c>
      <c r="O2198" s="386">
        <v>97.206100000000006</v>
      </c>
      <c r="P2198" s="386" t="s">
        <v>65</v>
      </c>
    </row>
    <row r="2199" spans="1:16" ht="15" x14ac:dyDescent="0.25">
      <c r="A2199" s="389" t="s">
        <v>2661</v>
      </c>
      <c r="B2199" s="390"/>
      <c r="C2199" s="386"/>
      <c r="D2199" s="390"/>
      <c r="E2199" s="390"/>
      <c r="F2199" s="386">
        <v>75.625600000000006</v>
      </c>
      <c r="G2199" s="391">
        <v>49.620199999999997</v>
      </c>
      <c r="H2199" s="391">
        <v>70.653099999999995</v>
      </c>
      <c r="I2199" s="391">
        <v>63.568899999999999</v>
      </c>
      <c r="J2199" s="391">
        <v>76.564400000000006</v>
      </c>
      <c r="K2199" s="391">
        <v>72.081100000000006</v>
      </c>
      <c r="L2199" s="391">
        <v>71.662000000000006</v>
      </c>
      <c r="M2199" s="391">
        <v>70.742800000000003</v>
      </c>
      <c r="N2199" s="391">
        <v>76.027199999999993</v>
      </c>
      <c r="O2199" s="386">
        <v>79.315299999999993</v>
      </c>
      <c r="P2199" s="386" t="s">
        <v>65</v>
      </c>
    </row>
    <row r="2200" spans="1:16" ht="15" x14ac:dyDescent="0.25">
      <c r="A2200" s="389" t="s">
        <v>2662</v>
      </c>
      <c r="B2200" s="390"/>
      <c r="C2200" s="386"/>
      <c r="D2200" s="390"/>
      <c r="E2200" s="390"/>
      <c r="F2200" s="386">
        <v>93.353300000000004</v>
      </c>
      <c r="G2200" s="391">
        <v>79.522999999999996</v>
      </c>
      <c r="H2200" s="391">
        <v>84.513800000000003</v>
      </c>
      <c r="I2200" s="391">
        <v>88.124200000000002</v>
      </c>
      <c r="J2200" s="391">
        <v>72.521900000000002</v>
      </c>
      <c r="K2200" s="391">
        <v>92.236199999999997</v>
      </c>
      <c r="L2200" s="391">
        <v>83.479100000000003</v>
      </c>
      <c r="M2200" s="391">
        <v>88.451599999999999</v>
      </c>
      <c r="N2200" s="391">
        <v>84.5458</v>
      </c>
      <c r="O2200" s="386">
        <v>94.349100000000007</v>
      </c>
      <c r="P2200" s="386" t="s">
        <v>65</v>
      </c>
    </row>
    <row r="2201" spans="1:16" ht="15" x14ac:dyDescent="0.25">
      <c r="A2201" s="389" t="s">
        <v>2663</v>
      </c>
      <c r="B2201" s="390"/>
      <c r="C2201" s="386"/>
      <c r="D2201" s="390"/>
      <c r="E2201" s="390"/>
      <c r="F2201" s="386">
        <v>70.651700000000005</v>
      </c>
      <c r="G2201" s="391">
        <v>44.729799999999997</v>
      </c>
      <c r="H2201" s="391">
        <v>68.754599999999996</v>
      </c>
      <c r="I2201" s="391">
        <v>60.296999999999997</v>
      </c>
      <c r="J2201" s="391">
        <v>77.154200000000003</v>
      </c>
      <c r="K2201" s="391">
        <v>69.165499999999994</v>
      </c>
      <c r="L2201" s="391">
        <v>69.703400000000002</v>
      </c>
      <c r="M2201" s="391">
        <v>68.329300000000003</v>
      </c>
      <c r="N2201" s="391">
        <v>74.792599999999993</v>
      </c>
      <c r="O2201" s="386">
        <v>77.068200000000004</v>
      </c>
      <c r="P2201" s="386" t="s">
        <v>65</v>
      </c>
    </row>
    <row r="2202" spans="1:16" ht="15" x14ac:dyDescent="0.25">
      <c r="A2202" s="389" t="s">
        <v>2664</v>
      </c>
      <c r="B2202" s="390"/>
      <c r="C2202" s="386"/>
      <c r="D2202" s="390"/>
      <c r="E2202" s="390"/>
      <c r="F2202" s="386">
        <v>87.409000000000006</v>
      </c>
      <c r="G2202" s="391">
        <v>88.277000000000001</v>
      </c>
      <c r="H2202" s="391">
        <v>87.500600000000006</v>
      </c>
      <c r="I2202" s="391">
        <v>86.964799999999997</v>
      </c>
      <c r="J2202" s="391">
        <v>84.668099999999995</v>
      </c>
      <c r="K2202" s="391">
        <v>91.990099999999998</v>
      </c>
      <c r="L2202" s="391">
        <v>88.035899999999998</v>
      </c>
      <c r="M2202" s="391">
        <v>87.090599999999995</v>
      </c>
      <c r="N2202" s="391">
        <v>75.376499999999993</v>
      </c>
      <c r="O2202" s="386">
        <v>86.655199999999994</v>
      </c>
      <c r="P2202" s="386" t="s">
        <v>65</v>
      </c>
    </row>
    <row r="2203" spans="1:16" ht="15" x14ac:dyDescent="0.25">
      <c r="A2203" s="389" t="s">
        <v>2665</v>
      </c>
      <c r="B2203" s="390"/>
      <c r="C2203" s="386"/>
      <c r="D2203" s="390"/>
      <c r="E2203" s="390"/>
      <c r="F2203" s="386">
        <v>58.386200000000002</v>
      </c>
      <c r="G2203" s="391">
        <v>59.747700000000002</v>
      </c>
      <c r="H2203" s="391">
        <v>63.911499999999997</v>
      </c>
      <c r="I2203" s="391">
        <v>58.149000000000001</v>
      </c>
      <c r="J2203" s="391">
        <v>65.453599999999994</v>
      </c>
      <c r="K2203" s="391">
        <v>79.332499999999996</v>
      </c>
      <c r="L2203" s="391">
        <v>73.970699999999994</v>
      </c>
      <c r="M2203" s="391">
        <v>81.337000000000003</v>
      </c>
      <c r="N2203" s="391">
        <v>68.584699999999998</v>
      </c>
      <c r="O2203" s="386">
        <v>85.3352</v>
      </c>
      <c r="P2203" s="386" t="s">
        <v>65</v>
      </c>
    </row>
    <row r="2204" spans="1:16" ht="15" x14ac:dyDescent="0.25">
      <c r="A2204" s="389" t="s">
        <v>2666</v>
      </c>
      <c r="B2204" s="390"/>
      <c r="C2204" s="386"/>
      <c r="D2204" s="390"/>
      <c r="E2204" s="390"/>
      <c r="F2204" s="386">
        <v>58.386200000000002</v>
      </c>
      <c r="G2204" s="391">
        <v>59.747700000000002</v>
      </c>
      <c r="H2204" s="391">
        <v>63.911499999999997</v>
      </c>
      <c r="I2204" s="391">
        <v>58.149000000000001</v>
      </c>
      <c r="J2204" s="391">
        <v>65.453599999999994</v>
      </c>
      <c r="K2204" s="391">
        <v>79.332499999999996</v>
      </c>
      <c r="L2204" s="391">
        <v>73.970699999999994</v>
      </c>
      <c r="M2204" s="391">
        <v>81.337000000000003</v>
      </c>
      <c r="N2204" s="391">
        <v>68.584699999999998</v>
      </c>
      <c r="O2204" s="386">
        <v>85.3352</v>
      </c>
      <c r="P2204" s="386" t="s">
        <v>65</v>
      </c>
    </row>
    <row r="2205" spans="1:16" ht="15" x14ac:dyDescent="0.25">
      <c r="A2205" s="389" t="s">
        <v>2667</v>
      </c>
      <c r="B2205" s="390"/>
      <c r="C2205" s="386"/>
      <c r="D2205" s="390"/>
      <c r="E2205" s="390"/>
      <c r="F2205" s="386"/>
      <c r="G2205" s="391">
        <v>99.1858</v>
      </c>
      <c r="H2205" s="391">
        <v>99.150499999999994</v>
      </c>
      <c r="I2205" s="391">
        <v>99.281700000000001</v>
      </c>
      <c r="J2205" s="391">
        <v>99.891599999999997</v>
      </c>
      <c r="K2205" s="391">
        <v>99.883600000000001</v>
      </c>
      <c r="L2205" s="391">
        <v>99.602599999999995</v>
      </c>
      <c r="M2205" s="391">
        <v>99.967500000000001</v>
      </c>
      <c r="N2205" s="391">
        <v>99.471599999999995</v>
      </c>
      <c r="O2205" s="386">
        <v>99.8887</v>
      </c>
      <c r="P2205" s="386" t="s">
        <v>65</v>
      </c>
    </row>
    <row r="2206" spans="1:16" ht="15" x14ac:dyDescent="0.25">
      <c r="A2206" s="389" t="s">
        <v>2668</v>
      </c>
      <c r="B2206" s="390"/>
      <c r="C2206" s="386"/>
      <c r="D2206" s="390"/>
      <c r="E2206" s="390"/>
      <c r="F2206" s="386"/>
      <c r="G2206" s="391">
        <v>99.1858</v>
      </c>
      <c r="H2206" s="391">
        <v>99.150499999999994</v>
      </c>
      <c r="I2206" s="391">
        <v>99.281700000000001</v>
      </c>
      <c r="J2206" s="391">
        <v>99.891599999999997</v>
      </c>
      <c r="K2206" s="391">
        <v>99.883600000000001</v>
      </c>
      <c r="L2206" s="391">
        <v>99.602599999999995</v>
      </c>
      <c r="M2206" s="391">
        <v>99.967500000000001</v>
      </c>
      <c r="N2206" s="391">
        <v>99.471599999999995</v>
      </c>
      <c r="O2206" s="386">
        <v>99.8887</v>
      </c>
      <c r="P2206" s="386" t="s">
        <v>65</v>
      </c>
    </row>
    <row r="2207" spans="1:16" ht="15" x14ac:dyDescent="0.25">
      <c r="A2207" s="389" t="s">
        <v>2669</v>
      </c>
      <c r="B2207" s="390"/>
      <c r="C2207" s="386"/>
      <c r="D2207" s="390"/>
      <c r="E2207" s="390"/>
      <c r="F2207" s="386">
        <v>98.413600000000002</v>
      </c>
      <c r="G2207" s="391">
        <v>95.612899999999996</v>
      </c>
      <c r="H2207" s="391">
        <v>98.525099999999995</v>
      </c>
      <c r="I2207" s="391">
        <v>98.410200000000003</v>
      </c>
      <c r="J2207" s="391">
        <v>95.633700000000005</v>
      </c>
      <c r="K2207" s="391">
        <v>98.6083</v>
      </c>
      <c r="L2207" s="391">
        <v>98.625299999999996</v>
      </c>
      <c r="M2207" s="391">
        <v>98.499300000000005</v>
      </c>
      <c r="N2207" s="391">
        <v>92.925899999999999</v>
      </c>
      <c r="O2207" s="386">
        <v>98.670900000000003</v>
      </c>
      <c r="P2207" s="386" t="s">
        <v>65</v>
      </c>
    </row>
    <row r="2208" spans="1:16" ht="15" x14ac:dyDescent="0.25">
      <c r="A2208" s="389" t="s">
        <v>2670</v>
      </c>
      <c r="B2208" s="390"/>
      <c r="C2208" s="386"/>
      <c r="D2208" s="390"/>
      <c r="E2208" s="390"/>
      <c r="F2208" s="386">
        <v>98.413600000000002</v>
      </c>
      <c r="G2208" s="391">
        <v>95.612899999999996</v>
      </c>
      <c r="H2208" s="391">
        <v>98.525099999999995</v>
      </c>
      <c r="I2208" s="391">
        <v>98.410200000000003</v>
      </c>
      <c r="J2208" s="391">
        <v>95.633700000000005</v>
      </c>
      <c r="K2208" s="391">
        <v>98.6083</v>
      </c>
      <c r="L2208" s="391">
        <v>98.625299999999996</v>
      </c>
      <c r="M2208" s="391">
        <v>98.499300000000005</v>
      </c>
      <c r="N2208" s="391">
        <v>92.925899999999999</v>
      </c>
      <c r="O2208" s="386">
        <v>98.670900000000003</v>
      </c>
      <c r="P2208" s="386" t="s">
        <v>65</v>
      </c>
    </row>
    <row r="2209" spans="1:16" ht="15" x14ac:dyDescent="0.25">
      <c r="A2209" s="389" t="s">
        <v>2671</v>
      </c>
      <c r="B2209" s="390"/>
      <c r="C2209" s="386"/>
      <c r="D2209" s="390"/>
      <c r="E2209" s="390"/>
      <c r="F2209" s="386">
        <v>87.108500000000006</v>
      </c>
      <c r="G2209" s="391">
        <v>88.337699999999998</v>
      </c>
      <c r="H2209" s="391">
        <v>87.402699999999996</v>
      </c>
      <c r="I2209" s="391">
        <v>87.071399999999997</v>
      </c>
      <c r="J2209" s="391">
        <v>84.698300000000003</v>
      </c>
      <c r="K2209" s="391">
        <v>92.193200000000004</v>
      </c>
      <c r="L2209" s="391">
        <v>87.922399999999996</v>
      </c>
      <c r="M2209" s="391">
        <v>86.938299999999998</v>
      </c>
      <c r="N2209" s="391">
        <v>75.005799999999994</v>
      </c>
      <c r="O2209" s="386">
        <v>86.594899999999996</v>
      </c>
      <c r="P2209" s="386" t="s">
        <v>65</v>
      </c>
    </row>
    <row r="2210" spans="1:16" ht="15" x14ac:dyDescent="0.25">
      <c r="A2210" s="389" t="s">
        <v>2672</v>
      </c>
      <c r="B2210" s="390"/>
      <c r="C2210" s="386"/>
      <c r="D2210" s="390"/>
      <c r="E2210" s="390"/>
      <c r="F2210" s="386">
        <v>89.671300000000002</v>
      </c>
      <c r="G2210" s="391">
        <v>86.489599999999996</v>
      </c>
      <c r="H2210" s="391">
        <v>90.270099999999999</v>
      </c>
      <c r="I2210" s="391">
        <v>82.992599999999996</v>
      </c>
      <c r="J2210" s="391">
        <v>83.646799999999999</v>
      </c>
      <c r="K2210" s="391">
        <v>85.056100000000001</v>
      </c>
      <c r="L2210" s="391">
        <v>92.157700000000006</v>
      </c>
      <c r="M2210" s="391">
        <v>92.57</v>
      </c>
      <c r="N2210" s="391">
        <v>89.197999999999993</v>
      </c>
      <c r="O2210" s="386">
        <v>89.936300000000003</v>
      </c>
      <c r="P2210" s="386" t="s">
        <v>65</v>
      </c>
    </row>
    <row r="2211" spans="1:16" ht="15" x14ac:dyDescent="0.25">
      <c r="A2211" s="389" t="s">
        <v>2673</v>
      </c>
      <c r="B2211" s="390"/>
      <c r="C2211" s="386"/>
      <c r="D2211" s="390"/>
      <c r="E2211" s="390"/>
      <c r="F2211" s="386">
        <v>98.388900000000007</v>
      </c>
      <c r="G2211" s="391">
        <v>97.411299999999997</v>
      </c>
      <c r="H2211" s="391">
        <v>97.683800000000005</v>
      </c>
      <c r="I2211" s="391">
        <v>97.045199999999994</v>
      </c>
      <c r="J2211" s="391">
        <v>98.5702</v>
      </c>
      <c r="K2211" s="391">
        <v>99.378399999999999</v>
      </c>
      <c r="L2211" s="391">
        <v>98.173100000000005</v>
      </c>
      <c r="M2211" s="391">
        <v>98.909499999999994</v>
      </c>
      <c r="N2211" s="391">
        <v>96.224299999999999</v>
      </c>
      <c r="O2211" s="386">
        <v>98.555499999999995</v>
      </c>
      <c r="P2211" s="386" t="s">
        <v>65</v>
      </c>
    </row>
    <row r="2212" spans="1:16" ht="15" x14ac:dyDescent="0.25">
      <c r="A2212" s="389" t="s">
        <v>2674</v>
      </c>
      <c r="B2212" s="390"/>
      <c r="C2212" s="386"/>
      <c r="D2212" s="390"/>
      <c r="E2212" s="390"/>
      <c r="F2212" s="386">
        <v>98.269099999999995</v>
      </c>
      <c r="G2212" s="391">
        <v>97.538499999999999</v>
      </c>
      <c r="H2212" s="391">
        <v>97.471599999999995</v>
      </c>
      <c r="I2212" s="391">
        <v>97.229200000000006</v>
      </c>
      <c r="J2212" s="391">
        <v>98.637600000000006</v>
      </c>
      <c r="K2212" s="391">
        <v>99.448499999999996</v>
      </c>
      <c r="L2212" s="391">
        <v>97.903199999999998</v>
      </c>
      <c r="M2212" s="391">
        <v>98.765000000000001</v>
      </c>
      <c r="N2212" s="391">
        <v>95.796400000000006</v>
      </c>
      <c r="O2212" s="386">
        <v>98.471900000000005</v>
      </c>
      <c r="P2212" s="386" t="s">
        <v>65</v>
      </c>
    </row>
    <row r="2213" spans="1:16" ht="15" x14ac:dyDescent="0.25">
      <c r="A2213" s="389" t="s">
        <v>2675</v>
      </c>
      <c r="B2213" s="390"/>
      <c r="C2213" s="386"/>
      <c r="D2213" s="390"/>
      <c r="E2213" s="390"/>
      <c r="F2213" s="386">
        <v>98.891000000000005</v>
      </c>
      <c r="G2213" s="391">
        <v>96.9559</v>
      </c>
      <c r="H2213" s="391">
        <v>98.451999999999998</v>
      </c>
      <c r="I2213" s="391">
        <v>96.381100000000004</v>
      </c>
      <c r="J2213" s="391">
        <v>98.327600000000004</v>
      </c>
      <c r="K2213" s="391">
        <v>99.123000000000005</v>
      </c>
      <c r="L2213" s="391">
        <v>99.185199999999995</v>
      </c>
      <c r="M2213" s="391">
        <v>99.454700000000003</v>
      </c>
      <c r="N2213" s="391">
        <v>97.764600000000002</v>
      </c>
      <c r="O2213" s="386">
        <v>98.813900000000004</v>
      </c>
      <c r="P2213" s="386" t="s">
        <v>65</v>
      </c>
    </row>
    <row r="2214" spans="1:16" ht="15" x14ac:dyDescent="0.25">
      <c r="A2214" s="389" t="s">
        <v>2676</v>
      </c>
      <c r="B2214" s="390"/>
      <c r="C2214" s="386"/>
      <c r="D2214" s="390"/>
      <c r="E2214" s="390"/>
      <c r="F2214" s="386">
        <v>99.510199999999998</v>
      </c>
      <c r="G2214" s="391">
        <v>99.357699999999994</v>
      </c>
      <c r="H2214" s="391">
        <v>99.229500000000002</v>
      </c>
      <c r="I2214" s="391">
        <v>98.429599999999994</v>
      </c>
      <c r="J2214" s="391">
        <v>99.471599999999995</v>
      </c>
      <c r="K2214" s="391">
        <v>99.712500000000006</v>
      </c>
      <c r="L2214" s="391">
        <v>99.621099999999998</v>
      </c>
      <c r="M2214" s="391">
        <v>99.678200000000004</v>
      </c>
      <c r="N2214" s="391">
        <v>98.915899999999993</v>
      </c>
      <c r="O2214" s="386">
        <v>99.568200000000004</v>
      </c>
      <c r="P2214" s="386" t="s">
        <v>65</v>
      </c>
    </row>
    <row r="2215" spans="1:16" ht="15" x14ac:dyDescent="0.25">
      <c r="A2215" s="389" t="s">
        <v>2677</v>
      </c>
      <c r="B2215" s="390"/>
      <c r="C2215" s="386"/>
      <c r="D2215" s="390"/>
      <c r="E2215" s="390"/>
      <c r="F2215" s="386">
        <v>99.516999999999996</v>
      </c>
      <c r="G2215" s="391">
        <v>99.430499999999995</v>
      </c>
      <c r="H2215" s="391">
        <v>99.229200000000006</v>
      </c>
      <c r="I2215" s="391">
        <v>98.369500000000002</v>
      </c>
      <c r="J2215" s="391">
        <v>99.474999999999994</v>
      </c>
      <c r="K2215" s="391">
        <v>99.716399999999993</v>
      </c>
      <c r="L2215" s="391">
        <v>99.609800000000007</v>
      </c>
      <c r="M2215" s="391">
        <v>99.665199999999999</v>
      </c>
      <c r="N2215" s="391">
        <v>98.888599999999997</v>
      </c>
      <c r="O2215" s="386">
        <v>99.560199999999995</v>
      </c>
      <c r="P2215" s="386" t="s">
        <v>65</v>
      </c>
    </row>
    <row r="2216" spans="1:16" ht="15" x14ac:dyDescent="0.25">
      <c r="A2216" s="389" t="s">
        <v>2678</v>
      </c>
      <c r="B2216" s="390"/>
      <c r="C2216" s="386"/>
      <c r="D2216" s="390"/>
      <c r="E2216" s="390"/>
      <c r="F2216" s="386">
        <v>99.366</v>
      </c>
      <c r="G2216" s="391">
        <v>98.000100000000003</v>
      </c>
      <c r="H2216" s="391">
        <v>99.234700000000004</v>
      </c>
      <c r="I2216" s="391">
        <v>99.569000000000003</v>
      </c>
      <c r="J2216" s="391">
        <v>99.408699999999996</v>
      </c>
      <c r="K2216" s="391">
        <v>99.636600000000001</v>
      </c>
      <c r="L2216" s="391">
        <v>99.8476</v>
      </c>
      <c r="M2216" s="391">
        <v>99.948999999999998</v>
      </c>
      <c r="N2216" s="391">
        <v>99.453199999999995</v>
      </c>
      <c r="O2216" s="386">
        <v>99.733900000000006</v>
      </c>
      <c r="P2216" s="386" t="s">
        <v>65</v>
      </c>
    </row>
    <row r="2217" spans="1:16" ht="15" x14ac:dyDescent="0.25">
      <c r="A2217" s="389" t="s">
        <v>2679</v>
      </c>
      <c r="B2217" s="390"/>
      <c r="C2217" s="386"/>
      <c r="D2217" s="390"/>
      <c r="E2217" s="390"/>
      <c r="F2217" s="386">
        <v>100</v>
      </c>
      <c r="G2217" s="391">
        <v>100</v>
      </c>
      <c r="H2217" s="391">
        <v>100</v>
      </c>
      <c r="I2217" s="391">
        <v>100</v>
      </c>
      <c r="J2217" s="391">
        <v>99.903499999999994</v>
      </c>
      <c r="K2217" s="391">
        <v>100</v>
      </c>
      <c r="L2217" s="391">
        <v>100</v>
      </c>
      <c r="M2217" s="391">
        <v>100</v>
      </c>
      <c r="N2217" s="391">
        <v>100</v>
      </c>
      <c r="O2217" s="386">
        <v>100</v>
      </c>
      <c r="P2217" s="386" t="s">
        <v>65</v>
      </c>
    </row>
    <row r="2218" spans="1:16" ht="15" x14ac:dyDescent="0.25">
      <c r="A2218" s="389" t="s">
        <v>2680</v>
      </c>
      <c r="B2218" s="390"/>
      <c r="C2218" s="386"/>
      <c r="D2218" s="390"/>
      <c r="E2218" s="390"/>
      <c r="F2218" s="386"/>
      <c r="G2218" s="391">
        <v>100</v>
      </c>
      <c r="H2218" s="391">
        <v>100</v>
      </c>
      <c r="I2218" s="391">
        <v>100</v>
      </c>
      <c r="J2218" s="391">
        <v>100</v>
      </c>
      <c r="K2218" s="391">
        <v>100</v>
      </c>
      <c r="L2218" s="391">
        <v>100</v>
      </c>
      <c r="M2218" s="391">
        <v>100</v>
      </c>
      <c r="N2218" s="391">
        <v>100</v>
      </c>
      <c r="O2218" s="386">
        <v>100</v>
      </c>
      <c r="P2218" s="386" t="s">
        <v>65</v>
      </c>
    </row>
    <row r="2219" spans="1:16" ht="15" x14ac:dyDescent="0.25">
      <c r="A2219" s="389" t="s">
        <v>2681</v>
      </c>
      <c r="B2219" s="390"/>
      <c r="C2219" s="386"/>
      <c r="D2219" s="390"/>
      <c r="E2219" s="390"/>
      <c r="F2219" s="386">
        <v>100</v>
      </c>
      <c r="G2219" s="391">
        <v>100</v>
      </c>
      <c r="H2219" s="391">
        <v>100</v>
      </c>
      <c r="I2219" s="391">
        <v>100</v>
      </c>
      <c r="J2219" s="391">
        <v>99.663200000000003</v>
      </c>
      <c r="K2219" s="391">
        <v>100</v>
      </c>
      <c r="L2219" s="391">
        <v>100</v>
      </c>
      <c r="M2219" s="391">
        <v>100</v>
      </c>
      <c r="N2219" s="391">
        <v>100</v>
      </c>
      <c r="O2219" s="386">
        <v>100</v>
      </c>
      <c r="P2219" s="386" t="s">
        <v>65</v>
      </c>
    </row>
    <row r="2220" spans="1:16" ht="15" x14ac:dyDescent="0.25">
      <c r="A2220" s="389" t="s">
        <v>2682</v>
      </c>
      <c r="B2220" s="390"/>
      <c r="C2220" s="386"/>
      <c r="D2220" s="390"/>
      <c r="E2220" s="390"/>
      <c r="F2220" s="386">
        <v>97.641400000000004</v>
      </c>
      <c r="G2220" s="391">
        <v>95.898200000000003</v>
      </c>
      <c r="H2220" s="391">
        <v>96.136300000000006</v>
      </c>
      <c r="I2220" s="391">
        <v>95.867099999999994</v>
      </c>
      <c r="J2220" s="391">
        <v>96.822000000000003</v>
      </c>
      <c r="K2220" s="391">
        <v>98.191100000000006</v>
      </c>
      <c r="L2220" s="391">
        <v>97.475700000000003</v>
      </c>
      <c r="M2220" s="391">
        <v>97.758600000000001</v>
      </c>
      <c r="N2220" s="391">
        <v>95.407300000000006</v>
      </c>
      <c r="O2220" s="386">
        <v>97.709400000000002</v>
      </c>
      <c r="P2220" s="386" t="s">
        <v>65</v>
      </c>
    </row>
    <row r="2221" spans="1:16" ht="15" x14ac:dyDescent="0.25">
      <c r="A2221" s="389" t="s">
        <v>2683</v>
      </c>
      <c r="B2221" s="390"/>
      <c r="C2221" s="386"/>
      <c r="D2221" s="390"/>
      <c r="E2221" s="390"/>
      <c r="F2221" s="386">
        <v>97.703599999999994</v>
      </c>
      <c r="G2221" s="391">
        <v>96.055300000000003</v>
      </c>
      <c r="H2221" s="391">
        <v>96.111900000000006</v>
      </c>
      <c r="I2221" s="391">
        <v>95.908600000000007</v>
      </c>
      <c r="J2221" s="391">
        <v>96.819599999999994</v>
      </c>
      <c r="K2221" s="391">
        <v>98.296800000000005</v>
      </c>
      <c r="L2221" s="391">
        <v>97.497500000000002</v>
      </c>
      <c r="M2221" s="391">
        <v>97.788600000000002</v>
      </c>
      <c r="N2221" s="391">
        <v>95.3048</v>
      </c>
      <c r="O2221" s="386">
        <v>97.719399999999993</v>
      </c>
      <c r="P2221" s="386" t="s">
        <v>65</v>
      </c>
    </row>
    <row r="2222" spans="1:16" ht="15" x14ac:dyDescent="0.25">
      <c r="A2222" s="389" t="s">
        <v>2684</v>
      </c>
      <c r="B2222" s="390"/>
      <c r="C2222" s="386"/>
      <c r="D2222" s="390"/>
      <c r="E2222" s="390"/>
      <c r="F2222" s="386">
        <v>96.769800000000004</v>
      </c>
      <c r="G2222" s="391">
        <v>93.667500000000004</v>
      </c>
      <c r="H2222" s="391">
        <v>96.486900000000006</v>
      </c>
      <c r="I2222" s="391">
        <v>95.272599999999997</v>
      </c>
      <c r="J2222" s="391">
        <v>96.856700000000004</v>
      </c>
      <c r="K2222" s="391">
        <v>96.652199999999993</v>
      </c>
      <c r="L2222" s="391">
        <v>97.142099999999999</v>
      </c>
      <c r="M2222" s="391">
        <v>97.295199999999994</v>
      </c>
      <c r="N2222" s="391">
        <v>96.932299999999998</v>
      </c>
      <c r="O2222" s="386">
        <v>97.559299999999993</v>
      </c>
      <c r="P2222" s="386" t="s">
        <v>65</v>
      </c>
    </row>
    <row r="2223" spans="1:16" ht="15" x14ac:dyDescent="0.25">
      <c r="A2223" s="389" t="s">
        <v>2685</v>
      </c>
      <c r="B2223" s="390"/>
      <c r="C2223" s="386"/>
      <c r="D2223" s="390"/>
      <c r="E2223" s="390"/>
      <c r="F2223" s="386">
        <v>78.8125</v>
      </c>
      <c r="G2223" s="391">
        <v>59.077300000000001</v>
      </c>
      <c r="H2223" s="391">
        <v>81.232299999999995</v>
      </c>
      <c r="I2223" s="391">
        <v>81.231200000000001</v>
      </c>
      <c r="J2223" s="391">
        <v>81.041799999999995</v>
      </c>
      <c r="K2223" s="391">
        <v>87.146799999999999</v>
      </c>
      <c r="L2223" s="391">
        <v>88.732900000000001</v>
      </c>
      <c r="M2223" s="391">
        <v>79.399600000000007</v>
      </c>
      <c r="N2223" s="391">
        <v>71.213999999999999</v>
      </c>
      <c r="O2223" s="386">
        <v>93.311099999999996</v>
      </c>
      <c r="P2223" s="386" t="s">
        <v>65</v>
      </c>
    </row>
    <row r="2224" spans="1:16" ht="15" x14ac:dyDescent="0.25">
      <c r="A2224" s="389" t="s">
        <v>2686</v>
      </c>
      <c r="B2224" s="390"/>
      <c r="C2224" s="386"/>
      <c r="D2224" s="390"/>
      <c r="E2224" s="390"/>
      <c r="F2224" s="386">
        <v>75.551699999999997</v>
      </c>
      <c r="G2224" s="391">
        <v>52.829300000000003</v>
      </c>
      <c r="H2224" s="391">
        <v>83.803700000000006</v>
      </c>
      <c r="I2224" s="391">
        <v>89.719499999999996</v>
      </c>
      <c r="J2224" s="391">
        <v>82.367400000000004</v>
      </c>
      <c r="K2224" s="391">
        <v>89.85</v>
      </c>
      <c r="L2224" s="391">
        <v>88.927300000000002</v>
      </c>
      <c r="M2224" s="391">
        <v>75.070499999999996</v>
      </c>
      <c r="N2224" s="391">
        <v>62.662799999999997</v>
      </c>
      <c r="O2224" s="386">
        <v>95.039199999999994</v>
      </c>
      <c r="P2224" s="386" t="s">
        <v>65</v>
      </c>
    </row>
    <row r="2225" spans="1:16" ht="15" x14ac:dyDescent="0.25">
      <c r="A2225" s="389" t="s">
        <v>2687</v>
      </c>
      <c r="B2225" s="390"/>
      <c r="C2225" s="386"/>
      <c r="D2225" s="390"/>
      <c r="E2225" s="390"/>
      <c r="F2225" s="386">
        <v>83.740799999999993</v>
      </c>
      <c r="G2225" s="391">
        <v>67.344800000000006</v>
      </c>
      <c r="H2225" s="391">
        <v>78.143900000000002</v>
      </c>
      <c r="I2225" s="391">
        <v>65.462100000000007</v>
      </c>
      <c r="J2225" s="391">
        <v>78.672399999999996</v>
      </c>
      <c r="K2225" s="391">
        <v>82.326499999999996</v>
      </c>
      <c r="L2225" s="391">
        <v>88.393100000000004</v>
      </c>
      <c r="M2225" s="391">
        <v>86.769800000000004</v>
      </c>
      <c r="N2225" s="391">
        <v>86.992000000000004</v>
      </c>
      <c r="O2225" s="386">
        <v>90.160399999999996</v>
      </c>
      <c r="P2225" s="386" t="s">
        <v>65</v>
      </c>
    </row>
    <row r="2226" spans="1:16" ht="15" x14ac:dyDescent="0.25">
      <c r="A2226" s="389" t="s">
        <v>2688</v>
      </c>
      <c r="B2226" s="390"/>
      <c r="C2226" s="386"/>
      <c r="D2226" s="390"/>
      <c r="E2226" s="390"/>
      <c r="F2226" s="386">
        <v>91.392799999999994</v>
      </c>
      <c r="G2226" s="391">
        <v>93.164199999999994</v>
      </c>
      <c r="H2226" s="391">
        <v>96.938299999999998</v>
      </c>
      <c r="I2226" s="391">
        <v>95.336299999999994</v>
      </c>
      <c r="J2226" s="391">
        <v>96.813699999999997</v>
      </c>
      <c r="K2226" s="391">
        <v>95.574200000000005</v>
      </c>
      <c r="L2226" s="391">
        <v>96.389700000000005</v>
      </c>
      <c r="M2226" s="391">
        <v>96.150300000000001</v>
      </c>
      <c r="N2226" s="391">
        <v>87.110600000000005</v>
      </c>
      <c r="O2226" s="386">
        <v>93.684200000000004</v>
      </c>
      <c r="P2226" s="386" t="s">
        <v>65</v>
      </c>
    </row>
    <row r="2227" spans="1:16" ht="15" x14ac:dyDescent="0.25">
      <c r="A2227" s="389" t="s">
        <v>2689</v>
      </c>
      <c r="B2227" s="390"/>
      <c r="C2227" s="386"/>
      <c r="D2227" s="390"/>
      <c r="E2227" s="390"/>
      <c r="F2227" s="386">
        <v>63.5625</v>
      </c>
      <c r="G2227" s="391">
        <v>76.193200000000004</v>
      </c>
      <c r="H2227" s="391">
        <v>89.405199999999994</v>
      </c>
      <c r="I2227" s="391">
        <v>87.891000000000005</v>
      </c>
      <c r="J2227" s="391">
        <v>77.074299999999994</v>
      </c>
      <c r="K2227" s="391">
        <v>82.146799999999999</v>
      </c>
      <c r="L2227" s="391">
        <v>87.256900000000002</v>
      </c>
      <c r="M2227" s="391">
        <v>81.378</v>
      </c>
      <c r="N2227" s="391">
        <v>65.479299999999995</v>
      </c>
      <c r="O2227" s="386">
        <v>76.866699999999994</v>
      </c>
      <c r="P2227" s="386" t="s">
        <v>65</v>
      </c>
    </row>
    <row r="2228" spans="1:16" ht="15" x14ac:dyDescent="0.25">
      <c r="A2228" s="389" t="s">
        <v>2690</v>
      </c>
      <c r="B2228" s="390"/>
      <c r="C2228" s="386"/>
      <c r="D2228" s="390"/>
      <c r="E2228" s="390"/>
      <c r="F2228" s="386">
        <v>63.464700000000001</v>
      </c>
      <c r="G2228" s="391">
        <v>76.076499999999996</v>
      </c>
      <c r="H2228" s="391">
        <v>89.360799999999998</v>
      </c>
      <c r="I2228" s="391">
        <v>87.838099999999997</v>
      </c>
      <c r="J2228" s="391">
        <v>76.973600000000005</v>
      </c>
      <c r="K2228" s="391">
        <v>82.068200000000004</v>
      </c>
      <c r="L2228" s="391">
        <v>87.200800000000001</v>
      </c>
      <c r="M2228" s="391">
        <v>81.322500000000005</v>
      </c>
      <c r="N2228" s="391">
        <v>65.339799999999997</v>
      </c>
      <c r="O2228" s="386">
        <v>76.775499999999994</v>
      </c>
      <c r="P2228" s="386" t="s">
        <v>65</v>
      </c>
    </row>
    <row r="2229" spans="1:16" ht="15" x14ac:dyDescent="0.25">
      <c r="A2229" s="389" t="s">
        <v>2691</v>
      </c>
      <c r="B2229" s="390"/>
      <c r="C2229" s="386"/>
      <c r="D2229" s="390"/>
      <c r="E2229" s="390"/>
      <c r="F2229" s="386">
        <v>91.666700000000006</v>
      </c>
      <c r="G2229" s="391">
        <v>93.75</v>
      </c>
      <c r="H2229" s="391">
        <v>100</v>
      </c>
      <c r="I2229" s="391">
        <v>100</v>
      </c>
      <c r="J2229" s="391">
        <v>100</v>
      </c>
      <c r="K2229" s="391">
        <v>100</v>
      </c>
      <c r="L2229" s="391">
        <v>100</v>
      </c>
      <c r="M2229" s="391">
        <v>94.444400000000002</v>
      </c>
      <c r="N2229" s="391">
        <v>100</v>
      </c>
      <c r="O2229" s="386">
        <v>100</v>
      </c>
      <c r="P2229" s="386" t="s">
        <v>65</v>
      </c>
    </row>
    <row r="2230" spans="1:16" ht="15" x14ac:dyDescent="0.25">
      <c r="A2230" s="389" t="s">
        <v>2692</v>
      </c>
      <c r="B2230" s="390"/>
      <c r="C2230" s="386"/>
      <c r="D2230" s="390"/>
      <c r="E2230" s="390"/>
      <c r="F2230" s="386">
        <v>100</v>
      </c>
      <c r="G2230" s="391">
        <v>100</v>
      </c>
      <c r="H2230" s="391">
        <v>100</v>
      </c>
      <c r="I2230" s="391">
        <v>99.963700000000003</v>
      </c>
      <c r="J2230" s="391">
        <v>99.9846</v>
      </c>
      <c r="K2230" s="391">
        <v>99.914000000000001</v>
      </c>
      <c r="L2230" s="391">
        <v>99.938599999999994</v>
      </c>
      <c r="M2230" s="391">
        <v>99.938699999999997</v>
      </c>
      <c r="N2230" s="391">
        <v>99.862899999999996</v>
      </c>
      <c r="O2230" s="386">
        <v>99.907799999999995</v>
      </c>
      <c r="P2230" s="386" t="s">
        <v>65</v>
      </c>
    </row>
    <row r="2231" spans="1:16" ht="15" x14ac:dyDescent="0.25">
      <c r="A2231" s="389" t="s">
        <v>2693</v>
      </c>
      <c r="B2231" s="390"/>
      <c r="C2231" s="386"/>
      <c r="D2231" s="390"/>
      <c r="E2231" s="390"/>
      <c r="F2231" s="386">
        <v>100</v>
      </c>
      <c r="G2231" s="391">
        <v>100</v>
      </c>
      <c r="H2231" s="391">
        <v>100</v>
      </c>
      <c r="I2231" s="391">
        <v>99.9636</v>
      </c>
      <c r="J2231" s="391">
        <v>99.984499999999997</v>
      </c>
      <c r="K2231" s="391">
        <v>99.913700000000006</v>
      </c>
      <c r="L2231" s="391">
        <v>99.938400000000001</v>
      </c>
      <c r="M2231" s="391">
        <v>99.938500000000005</v>
      </c>
      <c r="N2231" s="391">
        <v>99.862399999999994</v>
      </c>
      <c r="O2231" s="386">
        <v>99.907499999999999</v>
      </c>
      <c r="P2231" s="386" t="s">
        <v>65</v>
      </c>
    </row>
    <row r="2232" spans="1:16" ht="15" x14ac:dyDescent="0.25">
      <c r="A2232" s="389" t="s">
        <v>2694</v>
      </c>
      <c r="B2232" s="390"/>
      <c r="C2232" s="386"/>
      <c r="D2232" s="390"/>
      <c r="E2232" s="390"/>
      <c r="F2232" s="386"/>
      <c r="G2232" s="391">
        <v>100</v>
      </c>
      <c r="H2232" s="391">
        <v>100</v>
      </c>
      <c r="I2232" s="391">
        <v>100</v>
      </c>
      <c r="J2232" s="391">
        <v>100</v>
      </c>
      <c r="K2232" s="391">
        <v>100</v>
      </c>
      <c r="L2232" s="391">
        <v>100</v>
      </c>
      <c r="M2232" s="391">
        <v>100</v>
      </c>
      <c r="N2232" s="391">
        <v>100</v>
      </c>
      <c r="O2232" s="386">
        <v>100</v>
      </c>
      <c r="P2232" s="386" t="s">
        <v>65</v>
      </c>
    </row>
    <row r="2233" spans="1:16" ht="15" x14ac:dyDescent="0.25">
      <c r="A2233" s="389" t="s">
        <v>2695</v>
      </c>
      <c r="B2233" s="390"/>
      <c r="C2233" s="386"/>
      <c r="D2233" s="390"/>
      <c r="E2233" s="390"/>
      <c r="F2233" s="386">
        <v>100</v>
      </c>
      <c r="G2233" s="391">
        <v>99.331800000000001</v>
      </c>
      <c r="H2233" s="391">
        <v>99.532899999999998</v>
      </c>
      <c r="I2233" s="391">
        <v>98.162599999999998</v>
      </c>
      <c r="J2233" s="391">
        <v>100</v>
      </c>
      <c r="K2233" s="391">
        <v>100</v>
      </c>
      <c r="L2233" s="391">
        <v>100</v>
      </c>
      <c r="M2233" s="391">
        <v>100</v>
      </c>
      <c r="N2233" s="391">
        <v>100</v>
      </c>
      <c r="O2233" s="386">
        <v>100</v>
      </c>
      <c r="P2233" s="386" t="s">
        <v>65</v>
      </c>
    </row>
    <row r="2234" spans="1:16" ht="15" x14ac:dyDescent="0.25">
      <c r="A2234" s="389" t="s">
        <v>2696</v>
      </c>
      <c r="B2234" s="390"/>
      <c r="C2234" s="386"/>
      <c r="D2234" s="390"/>
      <c r="E2234" s="390"/>
      <c r="F2234" s="386">
        <v>100</v>
      </c>
      <c r="G2234" s="391">
        <v>99.331800000000001</v>
      </c>
      <c r="H2234" s="391">
        <v>99.532899999999998</v>
      </c>
      <c r="I2234" s="391">
        <v>98.162599999999998</v>
      </c>
      <c r="J2234" s="391">
        <v>100</v>
      </c>
      <c r="K2234" s="391">
        <v>100</v>
      </c>
      <c r="L2234" s="391">
        <v>100</v>
      </c>
      <c r="M2234" s="391">
        <v>100</v>
      </c>
      <c r="N2234" s="391">
        <v>100</v>
      </c>
      <c r="O2234" s="386">
        <v>100</v>
      </c>
      <c r="P2234" s="386" t="s">
        <v>65</v>
      </c>
    </row>
    <row r="2235" spans="1:16" ht="15" x14ac:dyDescent="0.25">
      <c r="A2235" s="389" t="s">
        <v>2697</v>
      </c>
      <c r="B2235" s="390"/>
      <c r="C2235" s="386"/>
      <c r="D2235" s="390"/>
      <c r="E2235" s="390"/>
      <c r="F2235" s="386">
        <v>93.446899999999999</v>
      </c>
      <c r="G2235" s="391">
        <v>95.319900000000004</v>
      </c>
      <c r="H2235" s="391">
        <v>97.671999999999997</v>
      </c>
      <c r="I2235" s="391">
        <v>96.256200000000007</v>
      </c>
      <c r="J2235" s="391">
        <v>97.873099999999994</v>
      </c>
      <c r="K2235" s="391">
        <v>96.329099999999997</v>
      </c>
      <c r="L2235" s="391">
        <v>96.262500000000003</v>
      </c>
      <c r="M2235" s="391">
        <v>96.046000000000006</v>
      </c>
      <c r="N2235" s="391">
        <v>86.748199999999997</v>
      </c>
      <c r="O2235" s="386">
        <v>93.268699999999995</v>
      </c>
      <c r="P2235" s="386" t="s">
        <v>65</v>
      </c>
    </row>
    <row r="2236" spans="1:16" ht="15" x14ac:dyDescent="0.25">
      <c r="A2236" s="389" t="s">
        <v>2698</v>
      </c>
      <c r="B2236" s="390"/>
      <c r="C2236" s="386"/>
      <c r="D2236" s="390"/>
      <c r="E2236" s="390"/>
      <c r="F2236" s="386">
        <v>86.756</v>
      </c>
      <c r="G2236" s="391">
        <v>78.102199999999996</v>
      </c>
      <c r="H2236" s="391">
        <v>91.590299999999999</v>
      </c>
      <c r="I2236" s="391">
        <v>88.160600000000002</v>
      </c>
      <c r="J2236" s="391">
        <v>88.357699999999994</v>
      </c>
      <c r="K2236" s="391">
        <v>89.548599999999993</v>
      </c>
      <c r="L2236" s="391">
        <v>97.428899999999999</v>
      </c>
      <c r="M2236" s="391">
        <v>96.997900000000001</v>
      </c>
      <c r="N2236" s="391">
        <v>90.350099999999998</v>
      </c>
      <c r="O2236" s="386">
        <v>97.4345</v>
      </c>
      <c r="P2236" s="386" t="s">
        <v>65</v>
      </c>
    </row>
    <row r="2237" spans="1:16" ht="15" x14ac:dyDescent="0.25">
      <c r="A2237" s="389" t="s">
        <v>2699</v>
      </c>
      <c r="B2237" s="390"/>
      <c r="C2237" s="386"/>
      <c r="D2237" s="390"/>
      <c r="E2237" s="390"/>
      <c r="F2237" s="386">
        <v>99.630499999999998</v>
      </c>
      <c r="G2237" s="391">
        <v>99.758700000000005</v>
      </c>
      <c r="H2237" s="391">
        <v>99.718900000000005</v>
      </c>
      <c r="I2237" s="391">
        <v>99.683700000000002</v>
      </c>
      <c r="J2237" s="391">
        <v>99.760300000000001</v>
      </c>
      <c r="K2237" s="391">
        <v>99.471299999999999</v>
      </c>
      <c r="L2237" s="391">
        <v>99.044899999999998</v>
      </c>
      <c r="M2237" s="391">
        <v>99.743799999999993</v>
      </c>
      <c r="N2237" s="391">
        <v>98.661199999999994</v>
      </c>
      <c r="O2237" s="386">
        <v>98.743300000000005</v>
      </c>
      <c r="P2237" s="386" t="s">
        <v>65</v>
      </c>
    </row>
    <row r="2238" spans="1:16" ht="15" x14ac:dyDescent="0.25">
      <c r="A2238" s="389" t="s">
        <v>2700</v>
      </c>
      <c r="B2238" s="390"/>
      <c r="C2238" s="386"/>
      <c r="D2238" s="390"/>
      <c r="E2238" s="390"/>
      <c r="F2238" s="386">
        <v>99.615899999999996</v>
      </c>
      <c r="G2238" s="391">
        <v>99.775599999999997</v>
      </c>
      <c r="H2238" s="391">
        <v>99.6768</v>
      </c>
      <c r="I2238" s="391">
        <v>99.729500000000002</v>
      </c>
      <c r="J2238" s="391">
        <v>99.768600000000006</v>
      </c>
      <c r="K2238" s="391">
        <v>99.491100000000003</v>
      </c>
      <c r="L2238" s="391">
        <v>98.999399999999994</v>
      </c>
      <c r="M2238" s="391">
        <v>99.812399999999997</v>
      </c>
      <c r="N2238" s="391">
        <v>98.570499999999996</v>
      </c>
      <c r="O2238" s="386">
        <v>98.599500000000006</v>
      </c>
      <c r="P2238" s="386" t="s">
        <v>65</v>
      </c>
    </row>
    <row r="2239" spans="1:16" ht="15" x14ac:dyDescent="0.25">
      <c r="A2239" s="389" t="s">
        <v>2701</v>
      </c>
      <c r="B2239" s="390"/>
      <c r="C2239" s="386"/>
      <c r="D2239" s="390"/>
      <c r="E2239" s="390"/>
      <c r="F2239" s="386">
        <v>99.738100000000003</v>
      </c>
      <c r="G2239" s="391">
        <v>99.672799999999995</v>
      </c>
      <c r="H2239" s="391">
        <v>99.944299999999998</v>
      </c>
      <c r="I2239" s="391">
        <v>99.368399999999994</v>
      </c>
      <c r="J2239" s="391">
        <v>99.706800000000001</v>
      </c>
      <c r="K2239" s="391">
        <v>99.342299999999994</v>
      </c>
      <c r="L2239" s="391">
        <v>99.337400000000002</v>
      </c>
      <c r="M2239" s="391">
        <v>98.646199999999993</v>
      </c>
      <c r="N2239" s="391">
        <v>99.166899999999998</v>
      </c>
      <c r="O2239" s="386">
        <v>99.534199999999998</v>
      </c>
      <c r="P2239" s="386" t="s">
        <v>65</v>
      </c>
    </row>
    <row r="2240" spans="1:16" ht="15" x14ac:dyDescent="0.25">
      <c r="A2240" s="389" t="s">
        <v>2702</v>
      </c>
      <c r="B2240" s="390"/>
      <c r="C2240" s="386"/>
      <c r="D2240" s="390"/>
      <c r="E2240" s="390"/>
      <c r="F2240" s="386">
        <v>99.892700000000005</v>
      </c>
      <c r="G2240" s="391">
        <v>99.847099999999998</v>
      </c>
      <c r="H2240" s="391">
        <v>99.734200000000001</v>
      </c>
      <c r="I2240" s="391">
        <v>99.717100000000002</v>
      </c>
      <c r="J2240" s="391">
        <v>99.810699999999997</v>
      </c>
      <c r="K2240" s="391">
        <v>99.328999999999994</v>
      </c>
      <c r="L2240" s="391">
        <v>99.635900000000007</v>
      </c>
      <c r="M2240" s="391">
        <v>99.322299999999998</v>
      </c>
      <c r="N2240" s="391">
        <v>98.8279</v>
      </c>
      <c r="O2240" s="386">
        <v>98.25</v>
      </c>
      <c r="P2240" s="386" t="s">
        <v>65</v>
      </c>
    </row>
    <row r="2241" spans="1:16" ht="15" x14ac:dyDescent="0.25">
      <c r="A2241" s="389" t="s">
        <v>2703</v>
      </c>
      <c r="B2241" s="390"/>
      <c r="C2241" s="386"/>
      <c r="D2241" s="390"/>
      <c r="E2241" s="390"/>
      <c r="F2241" s="386">
        <v>99.886499999999998</v>
      </c>
      <c r="G2241" s="391">
        <v>99.837800000000001</v>
      </c>
      <c r="H2241" s="391">
        <v>99.715699999999998</v>
      </c>
      <c r="I2241" s="391">
        <v>99.732200000000006</v>
      </c>
      <c r="J2241" s="391">
        <v>99.810199999999995</v>
      </c>
      <c r="K2241" s="391">
        <v>99.372100000000003</v>
      </c>
      <c r="L2241" s="391">
        <v>99.640299999999996</v>
      </c>
      <c r="M2241" s="391">
        <v>99.307000000000002</v>
      </c>
      <c r="N2241" s="391">
        <v>98.735600000000005</v>
      </c>
      <c r="O2241" s="386">
        <v>98.0869</v>
      </c>
      <c r="P2241" s="386" t="s">
        <v>65</v>
      </c>
    </row>
    <row r="2242" spans="1:16" ht="15" x14ac:dyDescent="0.25">
      <c r="A2242" s="389" t="s">
        <v>2704</v>
      </c>
      <c r="B2242" s="390"/>
      <c r="C2242" s="386"/>
      <c r="D2242" s="390"/>
      <c r="E2242" s="390"/>
      <c r="F2242" s="386">
        <v>99.980699999999999</v>
      </c>
      <c r="G2242" s="391">
        <v>99.957700000000003</v>
      </c>
      <c r="H2242" s="391">
        <v>99.961100000000002</v>
      </c>
      <c r="I2242" s="391">
        <v>99.493200000000002</v>
      </c>
      <c r="J2242" s="391">
        <v>99.816699999999997</v>
      </c>
      <c r="K2242" s="391">
        <v>98.716700000000003</v>
      </c>
      <c r="L2242" s="391">
        <v>99.574100000000001</v>
      </c>
      <c r="M2242" s="391">
        <v>99.6447</v>
      </c>
      <c r="N2242" s="391">
        <v>99.770099999999999</v>
      </c>
      <c r="O2242" s="386">
        <v>99.909300000000002</v>
      </c>
      <c r="P2242" s="386" t="s">
        <v>65</v>
      </c>
    </row>
    <row r="2243" spans="1:16" ht="15" x14ac:dyDescent="0.25">
      <c r="A2243" s="389" t="s">
        <v>2705</v>
      </c>
      <c r="B2243" s="390"/>
      <c r="C2243" s="386"/>
      <c r="D2243" s="390"/>
      <c r="E2243" s="390"/>
      <c r="F2243" s="386">
        <v>100</v>
      </c>
      <c r="G2243" s="391">
        <v>100</v>
      </c>
      <c r="H2243" s="391">
        <v>100</v>
      </c>
      <c r="I2243" s="391">
        <v>100</v>
      </c>
      <c r="J2243" s="391">
        <v>100</v>
      </c>
      <c r="K2243" s="391">
        <v>100</v>
      </c>
      <c r="L2243" s="391">
        <v>100</v>
      </c>
      <c r="M2243" s="391">
        <v>100</v>
      </c>
      <c r="N2243" s="391">
        <v>100</v>
      </c>
      <c r="O2243" s="386">
        <v>100</v>
      </c>
      <c r="P2243" s="386" t="s">
        <v>65</v>
      </c>
    </row>
    <row r="2244" spans="1:16" ht="15" x14ac:dyDescent="0.25">
      <c r="A2244" s="389" t="s">
        <v>2706</v>
      </c>
      <c r="B2244" s="390"/>
      <c r="C2244" s="386"/>
      <c r="D2244" s="390"/>
      <c r="E2244" s="390"/>
      <c r="F2244" s="386">
        <v>100</v>
      </c>
      <c r="G2244" s="391">
        <v>100</v>
      </c>
      <c r="H2244" s="391">
        <v>100</v>
      </c>
      <c r="I2244" s="391">
        <v>100</v>
      </c>
      <c r="J2244" s="391">
        <v>100</v>
      </c>
      <c r="K2244" s="391">
        <v>100</v>
      </c>
      <c r="L2244" s="391">
        <v>100</v>
      </c>
      <c r="M2244" s="391">
        <v>100</v>
      </c>
      <c r="N2244" s="391">
        <v>100</v>
      </c>
      <c r="O2244" s="386">
        <v>100</v>
      </c>
      <c r="P2244" s="386" t="s">
        <v>65</v>
      </c>
    </row>
    <row r="2245" spans="1:16" ht="15" x14ac:dyDescent="0.25">
      <c r="A2245" s="389" t="s">
        <v>2707</v>
      </c>
      <c r="B2245" s="390"/>
      <c r="C2245" s="386"/>
      <c r="D2245" s="390"/>
      <c r="E2245" s="390"/>
      <c r="F2245" s="386">
        <v>100</v>
      </c>
      <c r="G2245" s="391">
        <v>100</v>
      </c>
      <c r="H2245" s="391">
        <v>100</v>
      </c>
      <c r="I2245" s="391">
        <v>100</v>
      </c>
      <c r="J2245" s="391">
        <v>100</v>
      </c>
      <c r="K2245" s="391">
        <v>100</v>
      </c>
      <c r="L2245" s="391">
        <v>100</v>
      </c>
      <c r="M2245" s="391">
        <v>100</v>
      </c>
      <c r="N2245" s="391">
        <v>100</v>
      </c>
      <c r="O2245" s="386">
        <v>100</v>
      </c>
      <c r="P2245" s="386" t="s">
        <v>65</v>
      </c>
    </row>
    <row r="2246" spans="1:16" ht="15" x14ac:dyDescent="0.25">
      <c r="A2246" s="389" t="s">
        <v>2708</v>
      </c>
      <c r="B2246" s="390"/>
      <c r="C2246" s="386"/>
      <c r="D2246" s="390"/>
      <c r="E2246" s="390"/>
      <c r="F2246" s="386">
        <v>99.4</v>
      </c>
      <c r="G2246" s="391">
        <v>99.065299999999993</v>
      </c>
      <c r="H2246" s="391">
        <v>99.506100000000004</v>
      </c>
      <c r="I2246" s="391">
        <v>99.372600000000006</v>
      </c>
      <c r="J2246" s="391">
        <v>99.3874</v>
      </c>
      <c r="K2246" s="391">
        <v>99.255399999999995</v>
      </c>
      <c r="L2246" s="391">
        <v>99.410399999999996</v>
      </c>
      <c r="M2246" s="391">
        <v>99.621399999999994</v>
      </c>
      <c r="N2246" s="391">
        <v>98.370199999999997</v>
      </c>
      <c r="O2246" s="386">
        <v>98.855900000000005</v>
      </c>
      <c r="P2246" s="386" t="s">
        <v>65</v>
      </c>
    </row>
    <row r="2247" spans="1:16" ht="15" x14ac:dyDescent="0.25">
      <c r="A2247" s="389" t="s">
        <v>2709</v>
      </c>
      <c r="B2247" s="390"/>
      <c r="C2247" s="386"/>
      <c r="D2247" s="390"/>
      <c r="E2247" s="390"/>
      <c r="F2247" s="386">
        <v>99.499399999999994</v>
      </c>
      <c r="G2247" s="391">
        <v>99.275300000000001</v>
      </c>
      <c r="H2247" s="391">
        <v>99.605000000000004</v>
      </c>
      <c r="I2247" s="391">
        <v>99.541600000000003</v>
      </c>
      <c r="J2247" s="391">
        <v>99.515699999999995</v>
      </c>
      <c r="K2247" s="391">
        <v>99.382199999999997</v>
      </c>
      <c r="L2247" s="391">
        <v>99.453599999999994</v>
      </c>
      <c r="M2247" s="391">
        <v>99.649500000000003</v>
      </c>
      <c r="N2247" s="391">
        <v>98.255099999999999</v>
      </c>
      <c r="O2247" s="386">
        <v>98.754400000000004</v>
      </c>
      <c r="P2247" s="386" t="s">
        <v>65</v>
      </c>
    </row>
    <row r="2248" spans="1:16" ht="15" x14ac:dyDescent="0.25">
      <c r="A2248" s="389" t="s">
        <v>2710</v>
      </c>
      <c r="B2248" s="390"/>
      <c r="C2248" s="386"/>
      <c r="D2248" s="390"/>
      <c r="E2248" s="390"/>
      <c r="F2248" s="386">
        <v>96.956999999999994</v>
      </c>
      <c r="G2248" s="391">
        <v>94.507499999999993</v>
      </c>
      <c r="H2248" s="391">
        <v>97.320999999999998</v>
      </c>
      <c r="I2248" s="391">
        <v>95.316299999999998</v>
      </c>
      <c r="J2248" s="391">
        <v>96.490899999999996</v>
      </c>
      <c r="K2248" s="391">
        <v>96.354600000000005</v>
      </c>
      <c r="L2248" s="391">
        <v>98.424599999999998</v>
      </c>
      <c r="M2248" s="391">
        <v>98.097300000000004</v>
      </c>
      <c r="N2248" s="391">
        <v>99.168899999999994</v>
      </c>
      <c r="O2248" s="386">
        <v>99.590699999999998</v>
      </c>
      <c r="P2248" s="386" t="s">
        <v>65</v>
      </c>
    </row>
    <row r="2249" spans="1:16" ht="15" x14ac:dyDescent="0.25">
      <c r="A2249" s="389" t="s">
        <v>2711</v>
      </c>
      <c r="B2249" s="390"/>
      <c r="C2249" s="386"/>
      <c r="D2249" s="390"/>
      <c r="E2249" s="390"/>
      <c r="F2249" s="386">
        <v>94.6267</v>
      </c>
      <c r="G2249" s="391">
        <v>92.355500000000006</v>
      </c>
      <c r="H2249" s="391">
        <v>94.848500000000001</v>
      </c>
      <c r="I2249" s="391">
        <v>85.676000000000002</v>
      </c>
      <c r="J2249" s="391">
        <v>93.309299999999993</v>
      </c>
      <c r="K2249" s="391">
        <v>93.443600000000004</v>
      </c>
      <c r="L2249" s="391">
        <v>94.106499999999997</v>
      </c>
      <c r="M2249" s="391">
        <v>87.819199999999995</v>
      </c>
      <c r="N2249" s="391">
        <v>81.342500000000001</v>
      </c>
      <c r="O2249" s="386">
        <v>87.884200000000007</v>
      </c>
      <c r="P2249" s="386" t="s">
        <v>65</v>
      </c>
    </row>
    <row r="2250" spans="1:16" ht="15" x14ac:dyDescent="0.25">
      <c r="A2250" s="389" t="s">
        <v>2712</v>
      </c>
      <c r="B2250" s="390"/>
      <c r="C2250" s="386"/>
      <c r="D2250" s="390"/>
      <c r="E2250" s="390"/>
      <c r="F2250" s="386"/>
      <c r="G2250" s="391"/>
      <c r="H2250" s="391">
        <v>100</v>
      </c>
      <c r="I2250" s="391">
        <v>100</v>
      </c>
      <c r="J2250" s="391">
        <v>100</v>
      </c>
      <c r="K2250" s="391">
        <v>100</v>
      </c>
      <c r="L2250" s="391">
        <v>100</v>
      </c>
      <c r="M2250" s="391">
        <v>100</v>
      </c>
      <c r="N2250" s="391">
        <v>91.666700000000006</v>
      </c>
      <c r="O2250" s="386">
        <v>100</v>
      </c>
      <c r="P2250" s="386" t="s">
        <v>65</v>
      </c>
    </row>
    <row r="2251" spans="1:16" ht="15" x14ac:dyDescent="0.25">
      <c r="A2251" s="389" t="s">
        <v>2713</v>
      </c>
      <c r="B2251" s="390"/>
      <c r="C2251" s="386"/>
      <c r="D2251" s="390"/>
      <c r="E2251" s="390"/>
      <c r="F2251" s="386"/>
      <c r="G2251" s="391"/>
      <c r="H2251" s="391">
        <v>100</v>
      </c>
      <c r="I2251" s="391">
        <v>100</v>
      </c>
      <c r="J2251" s="391">
        <v>100</v>
      </c>
      <c r="K2251" s="391">
        <v>100</v>
      </c>
      <c r="L2251" s="391">
        <v>100</v>
      </c>
      <c r="M2251" s="391">
        <v>100</v>
      </c>
      <c r="N2251" s="391">
        <v>91.666700000000006</v>
      </c>
      <c r="O2251" s="386">
        <v>100</v>
      </c>
      <c r="P2251" s="386" t="s">
        <v>65</v>
      </c>
    </row>
    <row r="2252" spans="1:16" ht="15" x14ac:dyDescent="0.25">
      <c r="A2252" s="389" t="s">
        <v>2714</v>
      </c>
      <c r="B2252" s="390"/>
      <c r="C2252" s="386"/>
      <c r="D2252" s="390"/>
      <c r="E2252" s="390"/>
      <c r="F2252" s="386">
        <v>94.377600000000001</v>
      </c>
      <c r="G2252" s="391">
        <v>92.218299999999999</v>
      </c>
      <c r="H2252" s="391">
        <v>94.796999999999997</v>
      </c>
      <c r="I2252" s="391">
        <v>86.490200000000002</v>
      </c>
      <c r="J2252" s="391">
        <v>93.575299999999999</v>
      </c>
      <c r="K2252" s="391">
        <v>93.411600000000007</v>
      </c>
      <c r="L2252" s="391">
        <v>94.659899999999993</v>
      </c>
      <c r="M2252" s="391">
        <v>88.863100000000003</v>
      </c>
      <c r="N2252" s="391">
        <v>80.904700000000005</v>
      </c>
      <c r="O2252" s="386">
        <v>87.854500000000002</v>
      </c>
      <c r="P2252" s="386" t="s">
        <v>65</v>
      </c>
    </row>
    <row r="2253" spans="1:16" ht="15" x14ac:dyDescent="0.25">
      <c r="A2253" s="389" t="s">
        <v>2715</v>
      </c>
      <c r="B2253" s="390"/>
      <c r="C2253" s="386"/>
      <c r="D2253" s="390"/>
      <c r="E2253" s="390"/>
      <c r="F2253" s="386">
        <v>98.174499999999995</v>
      </c>
      <c r="G2253" s="391">
        <v>94.070400000000006</v>
      </c>
      <c r="H2253" s="391">
        <v>95.403899999999993</v>
      </c>
      <c r="I2253" s="391">
        <v>76.016300000000001</v>
      </c>
      <c r="J2253" s="391">
        <v>90.336799999999997</v>
      </c>
      <c r="K2253" s="391">
        <v>93.815100000000001</v>
      </c>
      <c r="L2253" s="391">
        <v>87.463300000000004</v>
      </c>
      <c r="M2253" s="391">
        <v>73.858599999999996</v>
      </c>
      <c r="N2253" s="391">
        <v>87.468500000000006</v>
      </c>
      <c r="O2253" s="386">
        <v>88.320400000000006</v>
      </c>
      <c r="P2253" s="386" t="s">
        <v>65</v>
      </c>
    </row>
    <row r="2254" spans="1:16" ht="15" x14ac:dyDescent="0.25">
      <c r="A2254" s="389" t="s">
        <v>2716</v>
      </c>
      <c r="B2254" s="390"/>
      <c r="C2254" s="386"/>
      <c r="D2254" s="390"/>
      <c r="E2254" s="390"/>
      <c r="F2254" s="386">
        <v>98.416200000000003</v>
      </c>
      <c r="G2254" s="391">
        <v>98.129000000000005</v>
      </c>
      <c r="H2254" s="391">
        <v>99.100700000000003</v>
      </c>
      <c r="I2254" s="391">
        <v>95.577200000000005</v>
      </c>
      <c r="J2254" s="391">
        <v>98.462400000000002</v>
      </c>
      <c r="K2254" s="391">
        <v>96.8553</v>
      </c>
      <c r="L2254" s="391">
        <v>99.121600000000001</v>
      </c>
      <c r="M2254" s="391">
        <v>98.714699999999993</v>
      </c>
      <c r="N2254" s="391">
        <v>93.268000000000001</v>
      </c>
      <c r="O2254" s="386">
        <v>97.327799999999996</v>
      </c>
      <c r="P2254" s="386" t="s">
        <v>65</v>
      </c>
    </row>
    <row r="2255" spans="1:16" ht="15" x14ac:dyDescent="0.25">
      <c r="A2255" s="389" t="s">
        <v>2717</v>
      </c>
      <c r="B2255" s="390"/>
      <c r="C2255" s="386"/>
      <c r="D2255" s="390"/>
      <c r="E2255" s="390"/>
      <c r="F2255" s="386">
        <v>85.216300000000004</v>
      </c>
      <c r="G2255" s="391">
        <v>85.988200000000006</v>
      </c>
      <c r="H2255" s="391">
        <v>90.892099999999999</v>
      </c>
      <c r="I2255" s="391">
        <v>79.448499999999996</v>
      </c>
      <c r="J2255" s="391">
        <v>84.209400000000002</v>
      </c>
      <c r="K2255" s="391">
        <v>84.641599999999997</v>
      </c>
      <c r="L2255" s="391">
        <v>91.161000000000001</v>
      </c>
      <c r="M2255" s="391">
        <v>85.150400000000005</v>
      </c>
      <c r="N2255" s="391">
        <v>71.924700000000001</v>
      </c>
      <c r="O2255" s="386">
        <v>80.325299999999999</v>
      </c>
      <c r="P2255" s="386" t="s">
        <v>65</v>
      </c>
    </row>
    <row r="2256" spans="1:16" ht="15" x14ac:dyDescent="0.25">
      <c r="A2256" s="389" t="s">
        <v>2718</v>
      </c>
      <c r="B2256" s="390"/>
      <c r="C2256" s="386"/>
      <c r="D2256" s="390"/>
      <c r="E2256" s="390"/>
      <c r="F2256" s="386">
        <v>85.216300000000004</v>
      </c>
      <c r="G2256" s="391">
        <v>85.988200000000006</v>
      </c>
      <c r="H2256" s="391">
        <v>90.892099999999999</v>
      </c>
      <c r="I2256" s="391">
        <v>79.448499999999996</v>
      </c>
      <c r="J2256" s="391">
        <v>84.209400000000002</v>
      </c>
      <c r="K2256" s="391">
        <v>84.641599999999997</v>
      </c>
      <c r="L2256" s="391">
        <v>91.161000000000001</v>
      </c>
      <c r="M2256" s="391">
        <v>85.150400000000005</v>
      </c>
      <c r="N2256" s="391">
        <v>71.924700000000001</v>
      </c>
      <c r="O2256" s="386">
        <v>80.325299999999999</v>
      </c>
      <c r="P2256" s="386" t="s">
        <v>65</v>
      </c>
    </row>
    <row r="2257" spans="1:16" ht="15" x14ac:dyDescent="0.25">
      <c r="A2257" s="389" t="s">
        <v>2719</v>
      </c>
      <c r="B2257" s="390"/>
      <c r="C2257" s="386"/>
      <c r="D2257" s="390"/>
      <c r="E2257" s="390"/>
      <c r="F2257" s="386">
        <v>100</v>
      </c>
      <c r="G2257" s="391">
        <v>99.987700000000004</v>
      </c>
      <c r="H2257" s="391">
        <v>99.978499999999997</v>
      </c>
      <c r="I2257" s="391">
        <v>99.880600000000001</v>
      </c>
      <c r="J2257" s="391">
        <v>99.965199999999996</v>
      </c>
      <c r="K2257" s="391">
        <v>99.965100000000007</v>
      </c>
      <c r="L2257" s="391">
        <v>100</v>
      </c>
      <c r="M2257" s="391">
        <v>100</v>
      </c>
      <c r="N2257" s="391">
        <v>99.845500000000001</v>
      </c>
      <c r="O2257" s="386">
        <v>99.989599999999996</v>
      </c>
      <c r="P2257" s="386" t="s">
        <v>65</v>
      </c>
    </row>
    <row r="2258" spans="1:16" ht="15" x14ac:dyDescent="0.25">
      <c r="A2258" s="389" t="s">
        <v>2720</v>
      </c>
      <c r="B2258" s="390"/>
      <c r="C2258" s="386"/>
      <c r="D2258" s="390"/>
      <c r="E2258" s="390"/>
      <c r="F2258" s="386">
        <v>100</v>
      </c>
      <c r="G2258" s="391">
        <v>99.987700000000004</v>
      </c>
      <c r="H2258" s="391">
        <v>99.978499999999997</v>
      </c>
      <c r="I2258" s="391">
        <v>99.880600000000001</v>
      </c>
      <c r="J2258" s="391">
        <v>99.965199999999996</v>
      </c>
      <c r="K2258" s="391">
        <v>99.965100000000007</v>
      </c>
      <c r="L2258" s="391">
        <v>100</v>
      </c>
      <c r="M2258" s="391">
        <v>100</v>
      </c>
      <c r="N2258" s="391">
        <v>99.845500000000001</v>
      </c>
      <c r="O2258" s="386">
        <v>99.989599999999996</v>
      </c>
      <c r="P2258" s="386" t="s">
        <v>65</v>
      </c>
    </row>
    <row r="2259" spans="1:16" ht="15" x14ac:dyDescent="0.25">
      <c r="A2259" s="389" t="s">
        <v>2721</v>
      </c>
      <c r="B2259" s="390"/>
      <c r="C2259" s="386"/>
      <c r="D2259" s="390"/>
      <c r="E2259" s="390"/>
      <c r="F2259" s="386">
        <v>99.954400000000007</v>
      </c>
      <c r="G2259" s="391">
        <v>100</v>
      </c>
      <c r="H2259" s="391">
        <v>99.959699999999998</v>
      </c>
      <c r="I2259" s="391">
        <v>98.448499999999996</v>
      </c>
      <c r="J2259" s="391">
        <v>99.950999999999993</v>
      </c>
      <c r="K2259" s="391">
        <v>98.603099999999998</v>
      </c>
      <c r="L2259" s="391">
        <v>99.901799999999994</v>
      </c>
      <c r="M2259" s="391">
        <v>99.823800000000006</v>
      </c>
      <c r="N2259" s="391">
        <v>99.111400000000003</v>
      </c>
      <c r="O2259" s="386">
        <v>97.985399999999998</v>
      </c>
      <c r="P2259" s="386" t="s">
        <v>65</v>
      </c>
    </row>
    <row r="2260" spans="1:16" ht="15" x14ac:dyDescent="0.25">
      <c r="A2260" s="389" t="s">
        <v>2722</v>
      </c>
      <c r="B2260" s="390"/>
      <c r="C2260" s="386"/>
      <c r="D2260" s="390"/>
      <c r="E2260" s="390"/>
      <c r="F2260" s="386">
        <v>99.954400000000007</v>
      </c>
      <c r="G2260" s="391">
        <v>100</v>
      </c>
      <c r="H2260" s="391">
        <v>99.959699999999998</v>
      </c>
      <c r="I2260" s="391">
        <v>98.448499999999996</v>
      </c>
      <c r="J2260" s="391">
        <v>99.950999999999993</v>
      </c>
      <c r="K2260" s="391">
        <v>98.603099999999998</v>
      </c>
      <c r="L2260" s="391">
        <v>99.901799999999994</v>
      </c>
      <c r="M2260" s="391">
        <v>99.823800000000006</v>
      </c>
      <c r="N2260" s="391">
        <v>99.111400000000003</v>
      </c>
      <c r="O2260" s="386">
        <v>97.985399999999998</v>
      </c>
      <c r="P2260" s="386" t="s">
        <v>65</v>
      </c>
    </row>
    <row r="2261" spans="1:16" ht="15" x14ac:dyDescent="0.25">
      <c r="A2261" s="389" t="s">
        <v>2723</v>
      </c>
      <c r="B2261" s="390"/>
      <c r="C2261" s="386"/>
      <c r="D2261" s="390"/>
      <c r="E2261" s="390"/>
      <c r="F2261" s="386">
        <v>98.4178</v>
      </c>
      <c r="G2261" s="391">
        <v>98.144999999999996</v>
      </c>
      <c r="H2261" s="391">
        <v>99.115700000000004</v>
      </c>
      <c r="I2261" s="391">
        <v>95.576599999999999</v>
      </c>
      <c r="J2261" s="391">
        <v>98.470399999999998</v>
      </c>
      <c r="K2261" s="391">
        <v>96.885599999999997</v>
      </c>
      <c r="L2261" s="391">
        <v>99.162800000000004</v>
      </c>
      <c r="M2261" s="391">
        <v>98.756500000000003</v>
      </c>
      <c r="N2261" s="391">
        <v>93.244699999999995</v>
      </c>
      <c r="O2261" s="386">
        <v>97.411199999999994</v>
      </c>
      <c r="P2261" s="386" t="s">
        <v>65</v>
      </c>
    </row>
    <row r="2262" spans="1:16" ht="15" x14ac:dyDescent="0.25">
      <c r="A2262" s="389" t="s">
        <v>2724</v>
      </c>
      <c r="B2262" s="390"/>
      <c r="C2262" s="386"/>
      <c r="D2262" s="390"/>
      <c r="E2262" s="390"/>
      <c r="F2262" s="386">
        <v>98.388199999999998</v>
      </c>
      <c r="G2262" s="391">
        <v>97.355800000000002</v>
      </c>
      <c r="H2262" s="391">
        <v>98.410600000000002</v>
      </c>
      <c r="I2262" s="391">
        <v>95.617800000000003</v>
      </c>
      <c r="J2262" s="391">
        <v>97.932199999999995</v>
      </c>
      <c r="K2262" s="391">
        <v>94.753100000000003</v>
      </c>
      <c r="L2262" s="391">
        <v>96.354100000000003</v>
      </c>
      <c r="M2262" s="391">
        <v>95.655199999999994</v>
      </c>
      <c r="N2262" s="391">
        <v>95.038799999999995</v>
      </c>
      <c r="O2262" s="386">
        <v>91.206100000000006</v>
      </c>
      <c r="P2262" s="386" t="s">
        <v>65</v>
      </c>
    </row>
    <row r="2263" spans="1:16" ht="15" x14ac:dyDescent="0.25">
      <c r="A2263" s="389" t="s">
        <v>2725</v>
      </c>
      <c r="B2263" s="390"/>
      <c r="C2263" s="386"/>
      <c r="D2263" s="390"/>
      <c r="E2263" s="390"/>
      <c r="F2263" s="386">
        <v>99.774199999999993</v>
      </c>
      <c r="G2263" s="391">
        <v>99.893900000000002</v>
      </c>
      <c r="H2263" s="391">
        <v>99.8155</v>
      </c>
      <c r="I2263" s="391">
        <v>98.875900000000001</v>
      </c>
      <c r="J2263" s="391">
        <v>99.850099999999998</v>
      </c>
      <c r="K2263" s="391">
        <v>99.668199999999999</v>
      </c>
      <c r="L2263" s="391">
        <v>99.904200000000003</v>
      </c>
      <c r="M2263" s="391">
        <v>99.864400000000003</v>
      </c>
      <c r="N2263" s="391">
        <v>98.397400000000005</v>
      </c>
      <c r="O2263" s="386">
        <v>99.098600000000005</v>
      </c>
      <c r="P2263" s="386" t="s">
        <v>65</v>
      </c>
    </row>
    <row r="2264" spans="1:16" ht="15" x14ac:dyDescent="0.25">
      <c r="A2264" s="389" t="s">
        <v>2726</v>
      </c>
      <c r="B2264" s="390"/>
      <c r="C2264" s="386"/>
      <c r="D2264" s="390"/>
      <c r="E2264" s="390"/>
      <c r="F2264" s="386"/>
      <c r="G2264" s="391"/>
      <c r="H2264" s="391"/>
      <c r="I2264" s="391"/>
      <c r="J2264" s="391">
        <v>100</v>
      </c>
      <c r="K2264" s="391">
        <v>100</v>
      </c>
      <c r="L2264" s="391">
        <v>100</v>
      </c>
      <c r="M2264" s="391">
        <v>100</v>
      </c>
      <c r="N2264" s="391">
        <v>100</v>
      </c>
      <c r="O2264" s="386">
        <v>100</v>
      </c>
      <c r="P2264" s="386" t="s">
        <v>65</v>
      </c>
    </row>
    <row r="2265" spans="1:16" ht="15" x14ac:dyDescent="0.25">
      <c r="A2265" s="389" t="s">
        <v>2727</v>
      </c>
      <c r="B2265" s="390"/>
      <c r="C2265" s="386"/>
      <c r="D2265" s="390"/>
      <c r="E2265" s="390"/>
      <c r="F2265" s="386"/>
      <c r="G2265" s="391"/>
      <c r="H2265" s="391"/>
      <c r="I2265" s="391"/>
      <c r="J2265" s="391">
        <v>100</v>
      </c>
      <c r="K2265" s="391">
        <v>100</v>
      </c>
      <c r="L2265" s="391">
        <v>100</v>
      </c>
      <c r="M2265" s="391">
        <v>100</v>
      </c>
      <c r="N2265" s="391">
        <v>100</v>
      </c>
      <c r="O2265" s="386">
        <v>100</v>
      </c>
      <c r="P2265" s="386" t="s">
        <v>65</v>
      </c>
    </row>
    <row r="2266" spans="1:16" ht="15" x14ac:dyDescent="0.25">
      <c r="A2266" s="389" t="s">
        <v>2728</v>
      </c>
      <c r="B2266" s="390"/>
      <c r="C2266" s="386"/>
      <c r="D2266" s="390"/>
      <c r="E2266" s="390"/>
      <c r="F2266" s="386">
        <v>99.747699999999995</v>
      </c>
      <c r="G2266" s="391">
        <v>99.906000000000006</v>
      </c>
      <c r="H2266" s="391">
        <v>99.819699999999997</v>
      </c>
      <c r="I2266" s="391">
        <v>98.780500000000004</v>
      </c>
      <c r="J2266" s="391">
        <v>99.867000000000004</v>
      </c>
      <c r="K2266" s="391">
        <v>99.774799999999999</v>
      </c>
      <c r="L2266" s="391">
        <v>99.891800000000003</v>
      </c>
      <c r="M2266" s="391">
        <v>99.9482</v>
      </c>
      <c r="N2266" s="391">
        <v>98.214200000000005</v>
      </c>
      <c r="O2266" s="386">
        <v>98.9786</v>
      </c>
      <c r="P2266" s="386" t="s">
        <v>65</v>
      </c>
    </row>
    <row r="2267" spans="1:16" ht="15" x14ac:dyDescent="0.25">
      <c r="A2267" s="389" t="s">
        <v>2729</v>
      </c>
      <c r="B2267" s="390"/>
      <c r="C2267" s="386"/>
      <c r="D2267" s="390"/>
      <c r="E2267" s="390"/>
      <c r="F2267" s="386">
        <v>100</v>
      </c>
      <c r="G2267" s="391">
        <v>99.82</v>
      </c>
      <c r="H2267" s="391">
        <v>99.790400000000005</v>
      </c>
      <c r="I2267" s="391">
        <v>99.458600000000004</v>
      </c>
      <c r="J2267" s="391">
        <v>99.740600000000001</v>
      </c>
      <c r="K2267" s="391">
        <v>98.964699999999993</v>
      </c>
      <c r="L2267" s="391">
        <v>99.988600000000005</v>
      </c>
      <c r="M2267" s="391">
        <v>99.251000000000005</v>
      </c>
      <c r="N2267" s="391">
        <v>99.794899999999998</v>
      </c>
      <c r="O2267" s="386">
        <v>99.986999999999995</v>
      </c>
      <c r="P2267" s="386" t="s">
        <v>65</v>
      </c>
    </row>
    <row r="2268" spans="1:16" ht="15" x14ac:dyDescent="0.25">
      <c r="A2268" s="389" t="s">
        <v>2730</v>
      </c>
      <c r="B2268" s="390"/>
      <c r="C2268" s="386"/>
      <c r="D2268" s="390"/>
      <c r="E2268" s="390"/>
      <c r="F2268" s="386">
        <v>99.979200000000006</v>
      </c>
      <c r="G2268" s="391">
        <v>99.967600000000004</v>
      </c>
      <c r="H2268" s="391">
        <v>99.945599999999999</v>
      </c>
      <c r="I2268" s="391">
        <v>99.927000000000007</v>
      </c>
      <c r="J2268" s="391">
        <v>99.962400000000002</v>
      </c>
      <c r="K2268" s="391">
        <v>99.950500000000005</v>
      </c>
      <c r="L2268" s="391">
        <v>99.976100000000002</v>
      </c>
      <c r="M2268" s="391">
        <v>99.984700000000004</v>
      </c>
      <c r="N2268" s="391">
        <v>99.415999999999997</v>
      </c>
      <c r="O2268" s="386">
        <v>99.949100000000001</v>
      </c>
      <c r="P2268" s="386" t="s">
        <v>65</v>
      </c>
    </row>
    <row r="2269" spans="1:16" ht="15" x14ac:dyDescent="0.25">
      <c r="A2269" s="389" t="s">
        <v>2731</v>
      </c>
      <c r="B2269" s="390"/>
      <c r="C2269" s="386"/>
      <c r="D2269" s="390"/>
      <c r="E2269" s="390"/>
      <c r="F2269" s="386">
        <v>99.979600000000005</v>
      </c>
      <c r="G2269" s="391">
        <v>99.966700000000003</v>
      </c>
      <c r="H2269" s="391">
        <v>99.943899999999999</v>
      </c>
      <c r="I2269" s="391">
        <v>99.9251</v>
      </c>
      <c r="J2269" s="391">
        <v>99.9619</v>
      </c>
      <c r="K2269" s="391">
        <v>99.962100000000007</v>
      </c>
      <c r="L2269" s="391">
        <v>99.977199999999996</v>
      </c>
      <c r="M2269" s="391">
        <v>99.987399999999994</v>
      </c>
      <c r="N2269" s="391">
        <v>99.403300000000002</v>
      </c>
      <c r="O2269" s="386">
        <v>99.947400000000002</v>
      </c>
      <c r="P2269" s="386" t="s">
        <v>65</v>
      </c>
    </row>
    <row r="2270" spans="1:16" ht="15" x14ac:dyDescent="0.25">
      <c r="A2270" s="389" t="s">
        <v>2732</v>
      </c>
      <c r="B2270" s="390"/>
      <c r="C2270" s="386"/>
      <c r="D2270" s="390"/>
      <c r="E2270" s="390"/>
      <c r="F2270" s="386">
        <v>99.962500000000006</v>
      </c>
      <c r="G2270" s="391">
        <v>99.991399999999999</v>
      </c>
      <c r="H2270" s="391">
        <v>99.990200000000002</v>
      </c>
      <c r="I2270" s="391">
        <v>99.977900000000005</v>
      </c>
      <c r="J2270" s="391">
        <v>99.976900000000001</v>
      </c>
      <c r="K2270" s="391">
        <v>99.633499999999998</v>
      </c>
      <c r="L2270" s="391">
        <v>99.946600000000004</v>
      </c>
      <c r="M2270" s="391">
        <v>99.907200000000003</v>
      </c>
      <c r="N2270" s="391">
        <v>99.784999999999997</v>
      </c>
      <c r="O2270" s="386">
        <v>99.997399999999999</v>
      </c>
      <c r="P2270" s="386" t="s">
        <v>65</v>
      </c>
    </row>
    <row r="2271" spans="1:16" ht="15" x14ac:dyDescent="0.25">
      <c r="A2271" s="389" t="s">
        <v>2733</v>
      </c>
      <c r="B2271" s="390"/>
      <c r="C2271" s="386"/>
      <c r="D2271" s="390"/>
      <c r="E2271" s="390"/>
      <c r="F2271" s="386">
        <v>100</v>
      </c>
      <c r="G2271" s="391">
        <v>100</v>
      </c>
      <c r="H2271" s="391">
        <v>100</v>
      </c>
      <c r="I2271" s="391">
        <v>100</v>
      </c>
      <c r="J2271" s="391">
        <v>100</v>
      </c>
      <c r="K2271" s="391">
        <v>100</v>
      </c>
      <c r="L2271" s="391">
        <v>100</v>
      </c>
      <c r="M2271" s="391">
        <v>100</v>
      </c>
      <c r="N2271" s="391">
        <v>100</v>
      </c>
      <c r="O2271" s="386">
        <v>100</v>
      </c>
      <c r="P2271" s="386" t="s">
        <v>65</v>
      </c>
    </row>
    <row r="2272" spans="1:16" ht="15" x14ac:dyDescent="0.25">
      <c r="A2272" s="389" t="s">
        <v>2734</v>
      </c>
      <c r="B2272" s="390"/>
      <c r="C2272" s="386"/>
      <c r="D2272" s="390"/>
      <c r="E2272" s="390"/>
      <c r="F2272" s="386">
        <v>100</v>
      </c>
      <c r="G2272" s="391">
        <v>100</v>
      </c>
      <c r="H2272" s="391">
        <v>100</v>
      </c>
      <c r="I2272" s="391">
        <v>100</v>
      </c>
      <c r="J2272" s="391">
        <v>100</v>
      </c>
      <c r="K2272" s="391">
        <v>100</v>
      </c>
      <c r="L2272" s="391">
        <v>100</v>
      </c>
      <c r="M2272" s="391">
        <v>100</v>
      </c>
      <c r="N2272" s="391">
        <v>100</v>
      </c>
      <c r="O2272" s="386">
        <v>100</v>
      </c>
      <c r="P2272" s="386" t="s">
        <v>65</v>
      </c>
    </row>
    <row r="2273" spans="1:16" ht="15" x14ac:dyDescent="0.25">
      <c r="A2273" s="389" t="s">
        <v>2735</v>
      </c>
      <c r="B2273" s="390"/>
      <c r="C2273" s="386"/>
      <c r="D2273" s="390"/>
      <c r="E2273" s="390"/>
      <c r="F2273" s="386">
        <v>99.045299999999997</v>
      </c>
      <c r="G2273" s="391">
        <v>98.354500000000002</v>
      </c>
      <c r="H2273" s="391">
        <v>98.960599999999999</v>
      </c>
      <c r="I2273" s="391">
        <v>98.194599999999994</v>
      </c>
      <c r="J2273" s="391">
        <v>99.111099999999993</v>
      </c>
      <c r="K2273" s="391">
        <v>98.726299999999995</v>
      </c>
      <c r="L2273" s="391">
        <v>99.474400000000003</v>
      </c>
      <c r="M2273" s="391">
        <v>99.159099999999995</v>
      </c>
      <c r="N2273" s="391">
        <v>97.109499999999997</v>
      </c>
      <c r="O2273" s="386">
        <v>98.640900000000002</v>
      </c>
      <c r="P2273" s="386" t="s">
        <v>65</v>
      </c>
    </row>
    <row r="2274" spans="1:16" ht="15" x14ac:dyDescent="0.25">
      <c r="A2274" s="389" t="s">
        <v>2736</v>
      </c>
      <c r="B2274" s="390"/>
      <c r="C2274" s="386"/>
      <c r="D2274" s="390"/>
      <c r="E2274" s="390"/>
      <c r="F2274" s="386">
        <v>99.020700000000005</v>
      </c>
      <c r="G2274" s="391">
        <v>98.311499999999995</v>
      </c>
      <c r="H2274" s="391">
        <v>98.933400000000006</v>
      </c>
      <c r="I2274" s="391">
        <v>98.163499999999999</v>
      </c>
      <c r="J2274" s="391">
        <v>99.094899999999996</v>
      </c>
      <c r="K2274" s="391">
        <v>98.718500000000006</v>
      </c>
      <c r="L2274" s="391">
        <v>99.477400000000003</v>
      </c>
      <c r="M2274" s="391">
        <v>99.165499999999994</v>
      </c>
      <c r="N2274" s="391">
        <v>97.046899999999994</v>
      </c>
      <c r="O2274" s="386">
        <v>98.632099999999994</v>
      </c>
      <c r="P2274" s="386" t="s">
        <v>65</v>
      </c>
    </row>
    <row r="2275" spans="1:16" ht="15" x14ac:dyDescent="0.25">
      <c r="A2275" s="389" t="s">
        <v>2737</v>
      </c>
      <c r="B2275" s="390"/>
      <c r="C2275" s="386"/>
      <c r="D2275" s="390"/>
      <c r="E2275" s="390"/>
      <c r="F2275" s="386">
        <v>99.781499999999994</v>
      </c>
      <c r="G2275" s="391">
        <v>99.617599999999996</v>
      </c>
      <c r="H2275" s="391">
        <v>99.728499999999997</v>
      </c>
      <c r="I2275" s="391">
        <v>99.094099999999997</v>
      </c>
      <c r="J2275" s="391">
        <v>99.580399999999997</v>
      </c>
      <c r="K2275" s="391">
        <v>98.961200000000005</v>
      </c>
      <c r="L2275" s="391">
        <v>99.384</v>
      </c>
      <c r="M2275" s="391">
        <v>98.953699999999998</v>
      </c>
      <c r="N2275" s="391">
        <v>99.140900000000002</v>
      </c>
      <c r="O2275" s="386">
        <v>98.930800000000005</v>
      </c>
      <c r="P2275" s="386" t="s">
        <v>65</v>
      </c>
    </row>
    <row r="2276" spans="1:16" ht="15" x14ac:dyDescent="0.25">
      <c r="A2276" s="389" t="s">
        <v>2738</v>
      </c>
      <c r="B2276" s="390"/>
      <c r="C2276" s="386"/>
      <c r="D2276" s="390"/>
      <c r="E2276" s="390"/>
      <c r="F2276" s="386">
        <v>83.183300000000003</v>
      </c>
      <c r="G2276" s="391">
        <v>94.326700000000002</v>
      </c>
      <c r="H2276" s="391">
        <v>92.832800000000006</v>
      </c>
      <c r="I2276" s="391">
        <v>87.049899999999994</v>
      </c>
      <c r="J2276" s="391">
        <v>78.718100000000007</v>
      </c>
      <c r="K2276" s="391">
        <v>85.276499999999999</v>
      </c>
      <c r="L2276" s="391">
        <v>81.549599999999998</v>
      </c>
      <c r="M2276" s="391">
        <v>76.269300000000001</v>
      </c>
      <c r="N2276" s="391">
        <v>61.611699999999999</v>
      </c>
      <c r="O2276" s="386">
        <v>75.454999999999998</v>
      </c>
      <c r="P2276" s="386" t="s">
        <v>65</v>
      </c>
    </row>
    <row r="2277" spans="1:16" ht="15" x14ac:dyDescent="0.25">
      <c r="A2277" s="389" t="s">
        <v>2739</v>
      </c>
      <c r="B2277" s="390"/>
      <c r="C2277" s="386"/>
      <c r="D2277" s="390"/>
      <c r="E2277" s="390"/>
      <c r="F2277" s="386">
        <v>88.377300000000005</v>
      </c>
      <c r="G2277" s="391">
        <v>93.832400000000007</v>
      </c>
      <c r="H2277" s="391">
        <v>91.372699999999995</v>
      </c>
      <c r="I2277" s="391">
        <v>85.599599999999995</v>
      </c>
      <c r="J2277" s="391">
        <v>78.946700000000007</v>
      </c>
      <c r="K2277" s="391">
        <v>84.662999999999997</v>
      </c>
      <c r="L2277" s="391">
        <v>81.017200000000003</v>
      </c>
      <c r="M2277" s="391">
        <v>74.463399999999993</v>
      </c>
      <c r="N2277" s="391">
        <v>57.657899999999998</v>
      </c>
      <c r="O2277" s="386">
        <v>72.021699999999996</v>
      </c>
      <c r="P2277" s="386" t="s">
        <v>65</v>
      </c>
    </row>
    <row r="2278" spans="1:16" ht="15" x14ac:dyDescent="0.25">
      <c r="A2278" s="389" t="s">
        <v>2740</v>
      </c>
      <c r="B2278" s="390"/>
      <c r="C2278" s="386"/>
      <c r="D2278" s="390"/>
      <c r="E2278" s="390"/>
      <c r="F2278" s="386">
        <v>67.328900000000004</v>
      </c>
      <c r="G2278" s="391">
        <v>96.081000000000003</v>
      </c>
      <c r="H2278" s="391">
        <v>96.421199999999999</v>
      </c>
      <c r="I2278" s="391">
        <v>90.273200000000003</v>
      </c>
      <c r="J2278" s="391">
        <v>78.226799999999997</v>
      </c>
      <c r="K2278" s="391">
        <v>86.887</v>
      </c>
      <c r="L2278" s="391">
        <v>82.857200000000006</v>
      </c>
      <c r="M2278" s="391">
        <v>80.247200000000007</v>
      </c>
      <c r="N2278" s="391">
        <v>70.727400000000003</v>
      </c>
      <c r="O2278" s="386">
        <v>84.716700000000003</v>
      </c>
      <c r="P2278" s="386" t="s">
        <v>65</v>
      </c>
    </row>
    <row r="2279" spans="1:16" ht="15" x14ac:dyDescent="0.25">
      <c r="A2279" s="389" t="s">
        <v>2741</v>
      </c>
      <c r="B2279" s="390"/>
      <c r="C2279" s="386"/>
      <c r="D2279" s="390"/>
      <c r="E2279" s="390"/>
      <c r="F2279" s="386">
        <v>93.307400000000001</v>
      </c>
      <c r="G2279" s="391">
        <v>98.874799999999993</v>
      </c>
      <c r="H2279" s="391">
        <v>97.901600000000002</v>
      </c>
      <c r="I2279" s="391">
        <v>95.068600000000004</v>
      </c>
      <c r="J2279" s="391">
        <v>91.322599999999994</v>
      </c>
      <c r="K2279" s="391">
        <v>89.175200000000004</v>
      </c>
      <c r="L2279" s="391">
        <v>94.792299999999997</v>
      </c>
      <c r="M2279" s="391">
        <v>86.899199999999993</v>
      </c>
      <c r="N2279" s="391">
        <v>84.465500000000006</v>
      </c>
      <c r="O2279" s="386">
        <v>88.626599999999996</v>
      </c>
      <c r="P2279" s="386" t="s">
        <v>65</v>
      </c>
    </row>
    <row r="2280" spans="1:16" ht="15" x14ac:dyDescent="0.25">
      <c r="A2280" s="389" t="s">
        <v>2742</v>
      </c>
      <c r="B2280" s="390"/>
      <c r="C2280" s="386"/>
      <c r="D2280" s="390"/>
      <c r="E2280" s="390"/>
      <c r="F2280" s="386">
        <v>38.663200000000003</v>
      </c>
      <c r="G2280" s="391">
        <v>100</v>
      </c>
      <c r="H2280" s="391">
        <v>100</v>
      </c>
      <c r="I2280" s="391">
        <v>92.787199999999999</v>
      </c>
      <c r="J2280" s="391">
        <v>84.326800000000006</v>
      </c>
      <c r="K2280" s="391">
        <v>4.734</v>
      </c>
      <c r="L2280" s="391">
        <v>17.5227</v>
      </c>
      <c r="M2280" s="391">
        <v>93.4422</v>
      </c>
      <c r="N2280" s="391">
        <v>62.274000000000001</v>
      </c>
      <c r="O2280" s="386">
        <v>86.951700000000002</v>
      </c>
      <c r="P2280" s="386" t="s">
        <v>65</v>
      </c>
    </row>
    <row r="2281" spans="1:16" ht="15" x14ac:dyDescent="0.25">
      <c r="A2281" s="389" t="s">
        <v>2743</v>
      </c>
      <c r="B2281" s="390"/>
      <c r="C2281" s="386"/>
      <c r="D2281" s="390"/>
      <c r="E2281" s="390"/>
      <c r="F2281" s="386">
        <v>38.663200000000003</v>
      </c>
      <c r="G2281" s="391">
        <v>100</v>
      </c>
      <c r="H2281" s="391">
        <v>100</v>
      </c>
      <c r="I2281" s="391">
        <v>92.787199999999999</v>
      </c>
      <c r="J2281" s="391">
        <v>84.326800000000006</v>
      </c>
      <c r="K2281" s="391">
        <v>4.734</v>
      </c>
      <c r="L2281" s="391">
        <v>17.5227</v>
      </c>
      <c r="M2281" s="391">
        <v>93.4422</v>
      </c>
      <c r="N2281" s="391">
        <v>62.274000000000001</v>
      </c>
      <c r="O2281" s="386">
        <v>86.951700000000002</v>
      </c>
      <c r="P2281" s="386" t="s">
        <v>65</v>
      </c>
    </row>
    <row r="2282" spans="1:16" ht="15" x14ac:dyDescent="0.25">
      <c r="A2282" s="389" t="s">
        <v>2744</v>
      </c>
      <c r="B2282" s="390"/>
      <c r="C2282" s="386"/>
      <c r="D2282" s="390"/>
      <c r="E2282" s="390"/>
      <c r="F2282" s="386"/>
      <c r="G2282" s="391">
        <v>100</v>
      </c>
      <c r="H2282" s="391">
        <v>100</v>
      </c>
      <c r="I2282" s="391">
        <v>99.960400000000007</v>
      </c>
      <c r="J2282" s="391">
        <v>100</v>
      </c>
      <c r="K2282" s="391">
        <v>100</v>
      </c>
      <c r="L2282" s="391">
        <v>100</v>
      </c>
      <c r="M2282" s="391">
        <v>100</v>
      </c>
      <c r="N2282" s="391">
        <v>99.828000000000003</v>
      </c>
      <c r="O2282" s="386">
        <v>100</v>
      </c>
      <c r="P2282" s="386" t="s">
        <v>65</v>
      </c>
    </row>
    <row r="2283" spans="1:16" ht="15" x14ac:dyDescent="0.25">
      <c r="A2283" s="389" t="s">
        <v>2745</v>
      </c>
      <c r="B2283" s="390"/>
      <c r="C2283" s="386"/>
      <c r="D2283" s="390"/>
      <c r="E2283" s="390"/>
      <c r="F2283" s="386"/>
      <c r="G2283" s="391">
        <v>100</v>
      </c>
      <c r="H2283" s="391">
        <v>100</v>
      </c>
      <c r="I2283" s="391">
        <v>99.959199999999996</v>
      </c>
      <c r="J2283" s="391">
        <v>100</v>
      </c>
      <c r="K2283" s="391">
        <v>100</v>
      </c>
      <c r="L2283" s="391">
        <v>100</v>
      </c>
      <c r="M2283" s="391">
        <v>100</v>
      </c>
      <c r="N2283" s="391">
        <v>99.82</v>
      </c>
      <c r="O2283" s="386">
        <v>100</v>
      </c>
      <c r="P2283" s="386" t="s">
        <v>65</v>
      </c>
    </row>
    <row r="2284" spans="1:16" ht="15" x14ac:dyDescent="0.25">
      <c r="A2284" s="389" t="s">
        <v>2746</v>
      </c>
      <c r="B2284" s="390"/>
      <c r="C2284" s="386"/>
      <c r="D2284" s="390"/>
      <c r="E2284" s="390"/>
      <c r="F2284" s="386"/>
      <c r="G2284" s="391">
        <v>100</v>
      </c>
      <c r="H2284" s="391">
        <v>100</v>
      </c>
      <c r="I2284" s="391">
        <v>100</v>
      </c>
      <c r="J2284" s="391">
        <v>100</v>
      </c>
      <c r="K2284" s="391">
        <v>100</v>
      </c>
      <c r="L2284" s="391">
        <v>100</v>
      </c>
      <c r="M2284" s="391">
        <v>100</v>
      </c>
      <c r="N2284" s="391">
        <v>100</v>
      </c>
      <c r="O2284" s="386">
        <v>100</v>
      </c>
      <c r="P2284" s="386" t="s">
        <v>65</v>
      </c>
    </row>
    <row r="2285" spans="1:16" ht="15" x14ac:dyDescent="0.25">
      <c r="A2285" s="389" t="s">
        <v>2747</v>
      </c>
      <c r="B2285" s="390"/>
      <c r="C2285" s="386"/>
      <c r="D2285" s="390"/>
      <c r="E2285" s="390"/>
      <c r="F2285" s="386">
        <v>100</v>
      </c>
      <c r="G2285" s="391">
        <v>100</v>
      </c>
      <c r="H2285" s="391">
        <v>100</v>
      </c>
      <c r="I2285" s="391">
        <v>100</v>
      </c>
      <c r="J2285" s="391">
        <v>100</v>
      </c>
      <c r="K2285" s="391">
        <v>100</v>
      </c>
      <c r="L2285" s="391">
        <v>100</v>
      </c>
      <c r="M2285" s="391">
        <v>100</v>
      </c>
      <c r="N2285" s="391">
        <v>98.762600000000006</v>
      </c>
      <c r="O2285" s="386">
        <v>99.333699999999993</v>
      </c>
      <c r="P2285" s="386" t="s">
        <v>65</v>
      </c>
    </row>
    <row r="2286" spans="1:16" ht="15" x14ac:dyDescent="0.25">
      <c r="A2286" s="389" t="s">
        <v>2748</v>
      </c>
      <c r="B2286" s="390"/>
      <c r="C2286" s="386"/>
      <c r="D2286" s="390"/>
      <c r="E2286" s="390"/>
      <c r="F2286" s="386">
        <v>100</v>
      </c>
      <c r="G2286" s="391">
        <v>100</v>
      </c>
      <c r="H2286" s="391">
        <v>100</v>
      </c>
      <c r="I2286" s="391">
        <v>100</v>
      </c>
      <c r="J2286" s="391">
        <v>100</v>
      </c>
      <c r="K2286" s="391">
        <v>100</v>
      </c>
      <c r="L2286" s="391">
        <v>100</v>
      </c>
      <c r="M2286" s="391">
        <v>100</v>
      </c>
      <c r="N2286" s="391">
        <v>98.762600000000006</v>
      </c>
      <c r="O2286" s="386">
        <v>99.333699999999993</v>
      </c>
      <c r="P2286" s="386" t="s">
        <v>65</v>
      </c>
    </row>
    <row r="2287" spans="1:16" ht="15" x14ac:dyDescent="0.25">
      <c r="A2287" s="389" t="s">
        <v>2749</v>
      </c>
      <c r="B2287" s="390"/>
      <c r="C2287" s="386"/>
      <c r="D2287" s="390"/>
      <c r="E2287" s="390"/>
      <c r="F2287" s="386">
        <v>96.034899999999993</v>
      </c>
      <c r="G2287" s="391">
        <v>99.652100000000004</v>
      </c>
      <c r="H2287" s="391">
        <v>99.400899999999993</v>
      </c>
      <c r="I2287" s="391">
        <v>96.625900000000001</v>
      </c>
      <c r="J2287" s="391">
        <v>91.703000000000003</v>
      </c>
      <c r="K2287" s="391">
        <v>89.476100000000002</v>
      </c>
      <c r="L2287" s="391">
        <v>94.754499999999993</v>
      </c>
      <c r="M2287" s="391">
        <v>86.834299999999999</v>
      </c>
      <c r="N2287" s="391">
        <v>84.445599999999999</v>
      </c>
      <c r="O2287" s="386">
        <v>88.443299999999994</v>
      </c>
      <c r="P2287" s="386" t="s">
        <v>65</v>
      </c>
    </row>
    <row r="2288" spans="1:16" ht="15" x14ac:dyDescent="0.25">
      <c r="A2288" s="389" t="s">
        <v>2750</v>
      </c>
      <c r="B2288" s="390"/>
      <c r="C2288" s="386"/>
      <c r="D2288" s="390"/>
      <c r="E2288" s="390"/>
      <c r="F2288" s="386">
        <v>48.893999999999998</v>
      </c>
      <c r="G2288" s="391">
        <v>82.062799999999996</v>
      </c>
      <c r="H2288" s="391">
        <v>69.275099999999995</v>
      </c>
      <c r="I2288" s="391">
        <v>49.561300000000003</v>
      </c>
      <c r="J2288" s="391">
        <v>80.179599999999994</v>
      </c>
      <c r="K2288" s="391">
        <v>79.720600000000005</v>
      </c>
      <c r="L2288" s="391">
        <v>96.180099999999996</v>
      </c>
      <c r="M2288" s="391">
        <v>88.984899999999996</v>
      </c>
      <c r="N2288" s="391">
        <v>85.445700000000002</v>
      </c>
      <c r="O2288" s="386">
        <v>93.320099999999996</v>
      </c>
      <c r="P2288" s="386" t="s">
        <v>65</v>
      </c>
    </row>
    <row r="2289" spans="1:16" ht="15" x14ac:dyDescent="0.25">
      <c r="A2289" s="389" t="s">
        <v>2751</v>
      </c>
      <c r="B2289" s="390"/>
      <c r="C2289" s="386"/>
      <c r="D2289" s="390"/>
      <c r="E2289" s="390"/>
      <c r="F2289" s="386">
        <v>95.561899999999994</v>
      </c>
      <c r="G2289" s="391">
        <v>99.999099999999999</v>
      </c>
      <c r="H2289" s="391">
        <v>99.999200000000002</v>
      </c>
      <c r="I2289" s="391">
        <v>99.885599999999997</v>
      </c>
      <c r="J2289" s="391">
        <v>99.958699999999993</v>
      </c>
      <c r="K2289" s="391">
        <v>99.623099999999994</v>
      </c>
      <c r="L2289" s="391">
        <v>99.846000000000004</v>
      </c>
      <c r="M2289" s="391">
        <v>98.052599999999998</v>
      </c>
      <c r="N2289" s="391">
        <v>95.989400000000003</v>
      </c>
      <c r="O2289" s="386">
        <v>98.750200000000007</v>
      </c>
      <c r="P2289" s="386" t="s">
        <v>65</v>
      </c>
    </row>
    <row r="2290" spans="1:16" ht="15" x14ac:dyDescent="0.25">
      <c r="A2290" s="389" t="s">
        <v>2752</v>
      </c>
      <c r="B2290" s="390"/>
      <c r="C2290" s="386"/>
      <c r="D2290" s="390"/>
      <c r="E2290" s="390"/>
      <c r="F2290" s="386">
        <v>95.518699999999995</v>
      </c>
      <c r="G2290" s="391">
        <v>99.999099999999999</v>
      </c>
      <c r="H2290" s="391">
        <v>99.999200000000002</v>
      </c>
      <c r="I2290" s="391">
        <v>99.897599999999997</v>
      </c>
      <c r="J2290" s="391">
        <v>99.958299999999994</v>
      </c>
      <c r="K2290" s="391">
        <v>99.645200000000003</v>
      </c>
      <c r="L2290" s="391">
        <v>99.874600000000001</v>
      </c>
      <c r="M2290" s="391">
        <v>98.064099999999996</v>
      </c>
      <c r="N2290" s="391">
        <v>96.010400000000004</v>
      </c>
      <c r="O2290" s="386">
        <v>98.782799999999995</v>
      </c>
      <c r="P2290" s="386" t="s">
        <v>65</v>
      </c>
    </row>
    <row r="2291" spans="1:16" ht="15" x14ac:dyDescent="0.25">
      <c r="A2291" s="389" t="s">
        <v>2753</v>
      </c>
      <c r="B2291" s="390"/>
      <c r="C2291" s="386"/>
      <c r="D2291" s="390"/>
      <c r="E2291" s="390"/>
      <c r="F2291" s="386">
        <v>99.459299999999999</v>
      </c>
      <c r="G2291" s="391">
        <v>100</v>
      </c>
      <c r="H2291" s="391">
        <v>100</v>
      </c>
      <c r="I2291" s="391">
        <v>98.500600000000006</v>
      </c>
      <c r="J2291" s="391">
        <v>100</v>
      </c>
      <c r="K2291" s="391">
        <v>96.682199999999995</v>
      </c>
      <c r="L2291" s="391">
        <v>96.360600000000005</v>
      </c>
      <c r="M2291" s="391">
        <v>96.563900000000004</v>
      </c>
      <c r="N2291" s="391">
        <v>93.432000000000002</v>
      </c>
      <c r="O2291" s="386">
        <v>95.591499999999996</v>
      </c>
      <c r="P2291" s="386" t="s">
        <v>65</v>
      </c>
    </row>
    <row r="2292" spans="1:16" ht="15" x14ac:dyDescent="0.25">
      <c r="A2292" s="389" t="s">
        <v>2754</v>
      </c>
      <c r="B2292" s="390"/>
      <c r="C2292" s="386"/>
      <c r="D2292" s="390"/>
      <c r="E2292" s="390"/>
      <c r="F2292" s="386">
        <v>99.566199999999995</v>
      </c>
      <c r="G2292" s="391">
        <v>100</v>
      </c>
      <c r="H2292" s="391">
        <v>100</v>
      </c>
      <c r="I2292" s="391">
        <v>99.938999999999993</v>
      </c>
      <c r="J2292" s="391">
        <v>99.957700000000003</v>
      </c>
      <c r="K2292" s="391">
        <v>99.981499999999997</v>
      </c>
      <c r="L2292" s="391">
        <v>99.992699999999999</v>
      </c>
      <c r="M2292" s="391">
        <v>99.9422</v>
      </c>
      <c r="N2292" s="391">
        <v>98.963899999999995</v>
      </c>
      <c r="O2292" s="386">
        <v>99.647499999999994</v>
      </c>
      <c r="P2292" s="386" t="s">
        <v>65</v>
      </c>
    </row>
    <row r="2293" spans="1:16" ht="15" x14ac:dyDescent="0.25">
      <c r="A2293" s="389" t="s">
        <v>2755</v>
      </c>
      <c r="B2293" s="390"/>
      <c r="C2293" s="386"/>
      <c r="D2293" s="390"/>
      <c r="E2293" s="390"/>
      <c r="F2293" s="386">
        <v>99.5501</v>
      </c>
      <c r="G2293" s="391">
        <v>100</v>
      </c>
      <c r="H2293" s="391">
        <v>100</v>
      </c>
      <c r="I2293" s="391">
        <v>99.935299999999998</v>
      </c>
      <c r="J2293" s="391">
        <v>100</v>
      </c>
      <c r="K2293" s="391">
        <v>99.992999999999995</v>
      </c>
      <c r="L2293" s="391">
        <v>99.992400000000004</v>
      </c>
      <c r="M2293" s="391">
        <v>99.939700000000002</v>
      </c>
      <c r="N2293" s="391">
        <v>98.953299999999999</v>
      </c>
      <c r="O2293" s="386">
        <v>99.695499999999996</v>
      </c>
      <c r="P2293" s="386" t="s">
        <v>65</v>
      </c>
    </row>
    <row r="2294" spans="1:16" ht="15" x14ac:dyDescent="0.25">
      <c r="A2294" s="389" t="s">
        <v>2756</v>
      </c>
      <c r="B2294" s="390"/>
      <c r="C2294" s="386"/>
      <c r="D2294" s="390"/>
      <c r="E2294" s="390"/>
      <c r="F2294" s="386">
        <v>100</v>
      </c>
      <c r="G2294" s="391">
        <v>100</v>
      </c>
      <c r="H2294" s="391">
        <v>100</v>
      </c>
      <c r="I2294" s="391">
        <v>100</v>
      </c>
      <c r="J2294" s="391">
        <v>99.375399999999999</v>
      </c>
      <c r="K2294" s="391">
        <v>99.842100000000002</v>
      </c>
      <c r="L2294" s="391">
        <v>100</v>
      </c>
      <c r="M2294" s="391">
        <v>100</v>
      </c>
      <c r="N2294" s="391">
        <v>99.192800000000005</v>
      </c>
      <c r="O2294" s="386">
        <v>98.697699999999998</v>
      </c>
      <c r="P2294" s="386" t="s">
        <v>65</v>
      </c>
    </row>
    <row r="2295" spans="1:16" ht="15" x14ac:dyDescent="0.25">
      <c r="A2295" s="389" t="s">
        <v>2757</v>
      </c>
      <c r="B2295" s="390"/>
      <c r="C2295" s="386"/>
      <c r="D2295" s="390"/>
      <c r="E2295" s="390"/>
      <c r="F2295" s="386">
        <v>99.997399999999999</v>
      </c>
      <c r="G2295" s="391">
        <v>100</v>
      </c>
      <c r="H2295" s="391">
        <v>100</v>
      </c>
      <c r="I2295" s="391">
        <v>100</v>
      </c>
      <c r="J2295" s="391">
        <v>100</v>
      </c>
      <c r="K2295" s="391">
        <v>100</v>
      </c>
      <c r="L2295" s="391">
        <v>100</v>
      </c>
      <c r="M2295" s="391">
        <v>100</v>
      </c>
      <c r="N2295" s="391">
        <v>99.999499999999998</v>
      </c>
      <c r="O2295" s="386">
        <v>99.998199999999997</v>
      </c>
      <c r="P2295" s="386" t="s">
        <v>65</v>
      </c>
    </row>
    <row r="2296" spans="1:16" ht="15" x14ac:dyDescent="0.25">
      <c r="A2296" s="389" t="s">
        <v>2758</v>
      </c>
      <c r="B2296" s="390"/>
      <c r="C2296" s="386"/>
      <c r="D2296" s="390"/>
      <c r="E2296" s="390"/>
      <c r="F2296" s="386">
        <v>99.997399999999999</v>
      </c>
      <c r="G2296" s="391">
        <v>100</v>
      </c>
      <c r="H2296" s="391">
        <v>100</v>
      </c>
      <c r="I2296" s="391">
        <v>100</v>
      </c>
      <c r="J2296" s="391">
        <v>100</v>
      </c>
      <c r="K2296" s="391">
        <v>100</v>
      </c>
      <c r="L2296" s="391">
        <v>100</v>
      </c>
      <c r="M2296" s="391">
        <v>100</v>
      </c>
      <c r="N2296" s="391">
        <v>99.999499999999998</v>
      </c>
      <c r="O2296" s="386">
        <v>99.998199999999997</v>
      </c>
      <c r="P2296" s="386" t="s">
        <v>65</v>
      </c>
    </row>
    <row r="2297" spans="1:16" ht="15" x14ac:dyDescent="0.25">
      <c r="A2297" s="389" t="s">
        <v>2759</v>
      </c>
      <c r="B2297" s="390"/>
      <c r="C2297" s="386"/>
      <c r="D2297" s="390"/>
      <c r="E2297" s="390"/>
      <c r="F2297" s="386">
        <v>100</v>
      </c>
      <c r="G2297" s="391">
        <v>100</v>
      </c>
      <c r="H2297" s="391">
        <v>100</v>
      </c>
      <c r="I2297" s="391">
        <v>100</v>
      </c>
      <c r="J2297" s="391">
        <v>100</v>
      </c>
      <c r="K2297" s="391">
        <v>100</v>
      </c>
      <c r="L2297" s="391">
        <v>100</v>
      </c>
      <c r="M2297" s="391">
        <v>100</v>
      </c>
      <c r="N2297" s="391">
        <v>100</v>
      </c>
      <c r="O2297" s="386">
        <v>100</v>
      </c>
      <c r="P2297" s="386" t="s">
        <v>65</v>
      </c>
    </row>
    <row r="2298" spans="1:16" ht="15" x14ac:dyDescent="0.25">
      <c r="A2298" s="389" t="s">
        <v>2760</v>
      </c>
      <c r="B2298" s="390"/>
      <c r="C2298" s="386"/>
      <c r="D2298" s="390"/>
      <c r="E2298" s="390"/>
      <c r="F2298" s="386">
        <v>99.804500000000004</v>
      </c>
      <c r="G2298" s="391">
        <v>99.977099999999993</v>
      </c>
      <c r="H2298" s="391">
        <v>99.962000000000003</v>
      </c>
      <c r="I2298" s="391">
        <v>99.911199999999994</v>
      </c>
      <c r="J2298" s="391">
        <v>99.851900000000001</v>
      </c>
      <c r="K2298" s="391">
        <v>99.808199999999999</v>
      </c>
      <c r="L2298" s="391">
        <v>99.906999999999996</v>
      </c>
      <c r="M2298" s="391">
        <v>99.745500000000007</v>
      </c>
      <c r="N2298" s="391">
        <v>99.499600000000001</v>
      </c>
      <c r="O2298" s="386">
        <v>99.723200000000006</v>
      </c>
      <c r="P2298" s="386" t="s">
        <v>65</v>
      </c>
    </row>
    <row r="2299" spans="1:16" ht="15" x14ac:dyDescent="0.25">
      <c r="A2299" s="389" t="s">
        <v>2761</v>
      </c>
      <c r="B2299" s="390"/>
      <c r="C2299" s="386"/>
      <c r="D2299" s="390"/>
      <c r="E2299" s="390"/>
      <c r="F2299" s="386">
        <v>99.831800000000001</v>
      </c>
      <c r="G2299" s="391">
        <v>99.990399999999994</v>
      </c>
      <c r="H2299" s="391">
        <v>99.9863</v>
      </c>
      <c r="I2299" s="391">
        <v>99.937399999999997</v>
      </c>
      <c r="J2299" s="391">
        <v>99.867500000000007</v>
      </c>
      <c r="K2299" s="391">
        <v>99.82</v>
      </c>
      <c r="L2299" s="391">
        <v>99.912300000000002</v>
      </c>
      <c r="M2299" s="391">
        <v>99.753500000000003</v>
      </c>
      <c r="N2299" s="391">
        <v>99.513199999999998</v>
      </c>
      <c r="O2299" s="386">
        <v>99.734999999999999</v>
      </c>
      <c r="P2299" s="386" t="s">
        <v>65</v>
      </c>
    </row>
    <row r="2300" spans="1:16" ht="15" x14ac:dyDescent="0.25">
      <c r="A2300" s="389" t="s">
        <v>2762</v>
      </c>
      <c r="B2300" s="390"/>
      <c r="C2300" s="386"/>
      <c r="D2300" s="390"/>
      <c r="E2300" s="390"/>
      <c r="F2300" s="386">
        <v>94.754900000000006</v>
      </c>
      <c r="G2300" s="391">
        <v>97.559299999999993</v>
      </c>
      <c r="H2300" s="391">
        <v>97.516900000000007</v>
      </c>
      <c r="I2300" s="391">
        <v>97.191199999999995</v>
      </c>
      <c r="J2300" s="391">
        <v>98.252099999999999</v>
      </c>
      <c r="K2300" s="391">
        <v>98.581800000000001</v>
      </c>
      <c r="L2300" s="391">
        <v>99.237200000000001</v>
      </c>
      <c r="M2300" s="391">
        <v>98.760099999999994</v>
      </c>
      <c r="N2300" s="391">
        <v>97.042699999999996</v>
      </c>
      <c r="O2300" s="386">
        <v>98.455399999999997</v>
      </c>
      <c r="P2300" s="386" t="s">
        <v>65</v>
      </c>
    </row>
    <row r="2301" spans="1:16" ht="15" x14ac:dyDescent="0.25">
      <c r="A2301" s="389" t="s">
        <v>2763</v>
      </c>
      <c r="B2301" s="390"/>
      <c r="C2301" s="386"/>
      <c r="D2301" s="390"/>
      <c r="E2301" s="390"/>
      <c r="F2301" s="386">
        <v>70.615700000000004</v>
      </c>
      <c r="G2301" s="391">
        <v>88.403199999999998</v>
      </c>
      <c r="H2301" s="391">
        <v>84.532700000000006</v>
      </c>
      <c r="I2301" s="391">
        <v>83.162199999999999</v>
      </c>
      <c r="J2301" s="391">
        <v>100</v>
      </c>
      <c r="K2301" s="391">
        <v>69.256799999999998</v>
      </c>
      <c r="L2301" s="391">
        <v>84.785899999999998</v>
      </c>
      <c r="M2301" s="391">
        <v>95.548699999999997</v>
      </c>
      <c r="N2301" s="391">
        <v>69.357799999999997</v>
      </c>
      <c r="O2301" s="386">
        <v>80.857900000000001</v>
      </c>
      <c r="P2301" s="386" t="s">
        <v>65</v>
      </c>
    </row>
    <row r="2302" spans="1:16" ht="15" x14ac:dyDescent="0.25">
      <c r="A2302" s="389" t="s">
        <v>2764</v>
      </c>
      <c r="B2302" s="390"/>
      <c r="C2302" s="386"/>
      <c r="D2302" s="390"/>
      <c r="E2302" s="390"/>
      <c r="F2302" s="386">
        <v>68.617999999999995</v>
      </c>
      <c r="G2302" s="391">
        <v>87.275199999999998</v>
      </c>
      <c r="H2302" s="391">
        <v>83.149199999999993</v>
      </c>
      <c r="I2302" s="391">
        <v>81.624899999999997</v>
      </c>
      <c r="J2302" s="391">
        <v>100</v>
      </c>
      <c r="K2302" s="391">
        <v>66.775400000000005</v>
      </c>
      <c r="L2302" s="391">
        <v>83.600399999999993</v>
      </c>
      <c r="M2302" s="391">
        <v>95.229100000000003</v>
      </c>
      <c r="N2302" s="391">
        <v>67.650599999999997</v>
      </c>
      <c r="O2302" s="386">
        <v>79.594999999999999</v>
      </c>
      <c r="P2302" s="386" t="s">
        <v>65</v>
      </c>
    </row>
    <row r="2303" spans="1:16" ht="15" x14ac:dyDescent="0.25">
      <c r="A2303" s="389" t="s">
        <v>2765</v>
      </c>
      <c r="B2303" s="390"/>
      <c r="C2303" s="386"/>
      <c r="D2303" s="390"/>
      <c r="E2303" s="390"/>
      <c r="F2303" s="386">
        <v>100</v>
      </c>
      <c r="G2303" s="391">
        <v>100</v>
      </c>
      <c r="H2303" s="391">
        <v>100</v>
      </c>
      <c r="I2303" s="391">
        <v>100</v>
      </c>
      <c r="J2303" s="391">
        <v>100</v>
      </c>
      <c r="K2303" s="391">
        <v>100</v>
      </c>
      <c r="L2303" s="391">
        <v>100</v>
      </c>
      <c r="M2303" s="391">
        <v>100</v>
      </c>
      <c r="N2303" s="391">
        <v>100</v>
      </c>
      <c r="O2303" s="386">
        <v>100</v>
      </c>
      <c r="P2303" s="386" t="s">
        <v>65</v>
      </c>
    </row>
    <row r="2304" spans="1:16" ht="15" x14ac:dyDescent="0.25">
      <c r="A2304" s="389" t="s">
        <v>2766</v>
      </c>
      <c r="B2304" s="390"/>
      <c r="C2304" s="386"/>
      <c r="D2304" s="390"/>
      <c r="E2304" s="390"/>
      <c r="F2304" s="386">
        <v>95.597899999999996</v>
      </c>
      <c r="G2304" s="391">
        <v>96.412700000000001</v>
      </c>
      <c r="H2304" s="391">
        <v>97.701700000000002</v>
      </c>
      <c r="I2304" s="391">
        <v>93.320599999999999</v>
      </c>
      <c r="J2304" s="391">
        <v>97.752700000000004</v>
      </c>
      <c r="K2304" s="391">
        <v>93.003299999999996</v>
      </c>
      <c r="L2304" s="391">
        <v>95.64</v>
      </c>
      <c r="M2304" s="391">
        <v>95.502300000000005</v>
      </c>
      <c r="N2304" s="391">
        <v>86.486400000000003</v>
      </c>
      <c r="O2304" s="386">
        <v>88.931399999999996</v>
      </c>
      <c r="P2304" s="386" t="s">
        <v>65</v>
      </c>
    </row>
    <row r="2305" spans="1:16" ht="15" x14ac:dyDescent="0.25">
      <c r="A2305" s="389" t="s">
        <v>2767</v>
      </c>
      <c r="B2305" s="390"/>
      <c r="C2305" s="386"/>
      <c r="D2305" s="390"/>
      <c r="E2305" s="390"/>
      <c r="F2305" s="386">
        <v>77.308999999999997</v>
      </c>
      <c r="G2305" s="391">
        <v>78.408500000000004</v>
      </c>
      <c r="H2305" s="391">
        <v>86.537199999999999</v>
      </c>
      <c r="I2305" s="391">
        <v>75.585800000000006</v>
      </c>
      <c r="J2305" s="391">
        <v>85.875500000000002</v>
      </c>
      <c r="K2305" s="391">
        <v>82.967399999999998</v>
      </c>
      <c r="L2305" s="391">
        <v>88.834900000000005</v>
      </c>
      <c r="M2305" s="391">
        <v>87.976500000000001</v>
      </c>
      <c r="N2305" s="391">
        <v>76.691400000000002</v>
      </c>
      <c r="O2305" s="386">
        <v>84.218199999999996</v>
      </c>
      <c r="P2305" s="386" t="s">
        <v>65</v>
      </c>
    </row>
    <row r="2306" spans="1:16" ht="15" x14ac:dyDescent="0.25">
      <c r="A2306" s="389" t="s">
        <v>2768</v>
      </c>
      <c r="B2306" s="390"/>
      <c r="C2306" s="386"/>
      <c r="D2306" s="390"/>
      <c r="E2306" s="390"/>
      <c r="F2306" s="386">
        <v>77.308999999999997</v>
      </c>
      <c r="G2306" s="391">
        <v>78.408500000000004</v>
      </c>
      <c r="H2306" s="391">
        <v>86.537199999999999</v>
      </c>
      <c r="I2306" s="391">
        <v>75.585800000000006</v>
      </c>
      <c r="J2306" s="391">
        <v>85.875500000000002</v>
      </c>
      <c r="K2306" s="391">
        <v>82.967399999999998</v>
      </c>
      <c r="L2306" s="391">
        <v>88.834900000000005</v>
      </c>
      <c r="M2306" s="391">
        <v>87.976500000000001</v>
      </c>
      <c r="N2306" s="391">
        <v>76.691400000000002</v>
      </c>
      <c r="O2306" s="386">
        <v>84.218199999999996</v>
      </c>
      <c r="P2306" s="386" t="s">
        <v>65</v>
      </c>
    </row>
    <row r="2307" spans="1:16" ht="15" x14ac:dyDescent="0.25">
      <c r="A2307" s="389" t="s">
        <v>2769</v>
      </c>
      <c r="B2307" s="390"/>
      <c r="C2307" s="386"/>
      <c r="D2307" s="390"/>
      <c r="E2307" s="390"/>
      <c r="F2307" s="386"/>
      <c r="G2307" s="391">
        <v>99.583699999999993</v>
      </c>
      <c r="H2307" s="391">
        <v>100</v>
      </c>
      <c r="I2307" s="391">
        <v>100</v>
      </c>
      <c r="J2307" s="391">
        <v>100</v>
      </c>
      <c r="K2307" s="391">
        <v>99.858800000000002</v>
      </c>
      <c r="L2307" s="391">
        <v>99.857500000000002</v>
      </c>
      <c r="M2307" s="391">
        <v>99.614699999999999</v>
      </c>
      <c r="N2307" s="391">
        <v>99.451400000000007</v>
      </c>
      <c r="O2307" s="386">
        <v>99.6083</v>
      </c>
      <c r="P2307" s="386" t="s">
        <v>65</v>
      </c>
    </row>
    <row r="2308" spans="1:16" ht="15" x14ac:dyDescent="0.25">
      <c r="A2308" s="389" t="s">
        <v>2770</v>
      </c>
      <c r="B2308" s="390"/>
      <c r="C2308" s="386"/>
      <c r="D2308" s="390"/>
      <c r="E2308" s="390"/>
      <c r="F2308" s="386"/>
      <c r="G2308" s="391">
        <v>99.583699999999993</v>
      </c>
      <c r="H2308" s="391">
        <v>100</v>
      </c>
      <c r="I2308" s="391">
        <v>100</v>
      </c>
      <c r="J2308" s="391">
        <v>100</v>
      </c>
      <c r="K2308" s="391">
        <v>99.858800000000002</v>
      </c>
      <c r="L2308" s="391">
        <v>99.857500000000002</v>
      </c>
      <c r="M2308" s="391">
        <v>99.614699999999999</v>
      </c>
      <c r="N2308" s="391">
        <v>99.451400000000007</v>
      </c>
      <c r="O2308" s="386">
        <v>99.6083</v>
      </c>
      <c r="P2308" s="386" t="s">
        <v>65</v>
      </c>
    </row>
    <row r="2309" spans="1:16" ht="15" x14ac:dyDescent="0.25">
      <c r="A2309" s="389" t="s">
        <v>2771</v>
      </c>
      <c r="B2309" s="390"/>
      <c r="C2309" s="386"/>
      <c r="D2309" s="390"/>
      <c r="E2309" s="390"/>
      <c r="F2309" s="386">
        <v>100</v>
      </c>
      <c r="G2309" s="391">
        <v>100</v>
      </c>
      <c r="H2309" s="391">
        <v>100</v>
      </c>
      <c r="I2309" s="391">
        <v>99.286500000000004</v>
      </c>
      <c r="J2309" s="391">
        <v>100</v>
      </c>
      <c r="K2309" s="391">
        <v>99.758899999999997</v>
      </c>
      <c r="L2309" s="391">
        <v>100</v>
      </c>
      <c r="M2309" s="391">
        <v>100</v>
      </c>
      <c r="N2309" s="391">
        <v>100</v>
      </c>
      <c r="O2309" s="386">
        <v>100</v>
      </c>
      <c r="P2309" s="386" t="s">
        <v>65</v>
      </c>
    </row>
    <row r="2310" spans="1:16" ht="15" x14ac:dyDescent="0.25">
      <c r="A2310" s="389" t="s">
        <v>2772</v>
      </c>
      <c r="B2310" s="390"/>
      <c r="C2310" s="386"/>
      <c r="D2310" s="390"/>
      <c r="E2310" s="390"/>
      <c r="F2310" s="386">
        <v>100</v>
      </c>
      <c r="G2310" s="391">
        <v>100</v>
      </c>
      <c r="H2310" s="391">
        <v>100</v>
      </c>
      <c r="I2310" s="391">
        <v>99.286500000000004</v>
      </c>
      <c r="J2310" s="391">
        <v>100</v>
      </c>
      <c r="K2310" s="391">
        <v>99.758899999999997</v>
      </c>
      <c r="L2310" s="391">
        <v>100</v>
      </c>
      <c r="M2310" s="391">
        <v>100</v>
      </c>
      <c r="N2310" s="391">
        <v>100</v>
      </c>
      <c r="O2310" s="386">
        <v>100</v>
      </c>
      <c r="P2310" s="386" t="s">
        <v>65</v>
      </c>
    </row>
    <row r="2311" spans="1:16" ht="15" x14ac:dyDescent="0.25">
      <c r="A2311" s="389" t="s">
        <v>2773</v>
      </c>
      <c r="B2311" s="390"/>
      <c r="C2311" s="386"/>
      <c r="D2311" s="390"/>
      <c r="E2311" s="390"/>
      <c r="F2311" s="386">
        <v>95.520899999999997</v>
      </c>
      <c r="G2311" s="391">
        <v>96.400899999999993</v>
      </c>
      <c r="H2311" s="391">
        <v>97.697900000000004</v>
      </c>
      <c r="I2311" s="391">
        <v>93.295000000000002</v>
      </c>
      <c r="J2311" s="391">
        <v>97.743099999999998</v>
      </c>
      <c r="K2311" s="391">
        <v>92.9893</v>
      </c>
      <c r="L2311" s="391">
        <v>95.635800000000003</v>
      </c>
      <c r="M2311" s="391">
        <v>95.497799999999998</v>
      </c>
      <c r="N2311" s="391">
        <v>86.477800000000002</v>
      </c>
      <c r="O2311" s="386">
        <v>88.897000000000006</v>
      </c>
      <c r="P2311" s="386" t="s">
        <v>65</v>
      </c>
    </row>
    <row r="2312" spans="1:16" ht="15" x14ac:dyDescent="0.25">
      <c r="A2312" s="389" t="s">
        <v>2774</v>
      </c>
      <c r="B2312" s="390"/>
      <c r="C2312" s="386"/>
      <c r="D2312" s="390"/>
      <c r="E2312" s="390"/>
      <c r="F2312" s="386">
        <v>100</v>
      </c>
      <c r="G2312" s="391">
        <v>98.293700000000001</v>
      </c>
      <c r="H2312" s="391">
        <v>98.328199999999995</v>
      </c>
      <c r="I2312" s="391">
        <v>100</v>
      </c>
      <c r="J2312" s="391">
        <v>100</v>
      </c>
      <c r="K2312" s="391">
        <v>96.763199999999998</v>
      </c>
      <c r="L2312" s="391">
        <v>96.793499999999995</v>
      </c>
      <c r="M2312" s="391">
        <v>96.857200000000006</v>
      </c>
      <c r="N2312" s="391">
        <v>89.368200000000002</v>
      </c>
      <c r="O2312" s="386">
        <v>100</v>
      </c>
      <c r="P2312" s="386" t="s">
        <v>65</v>
      </c>
    </row>
    <row r="2313" spans="1:16" ht="15" x14ac:dyDescent="0.25">
      <c r="A2313" s="389" t="s">
        <v>2775</v>
      </c>
      <c r="B2313" s="390"/>
      <c r="C2313" s="386"/>
      <c r="D2313" s="390"/>
      <c r="E2313" s="390"/>
      <c r="F2313" s="386">
        <v>97.695999999999998</v>
      </c>
      <c r="G2313" s="391">
        <v>98.416600000000003</v>
      </c>
      <c r="H2313" s="391">
        <v>97.895099999999999</v>
      </c>
      <c r="I2313" s="391">
        <v>96.931299999999993</v>
      </c>
      <c r="J2313" s="391">
        <v>98.484700000000004</v>
      </c>
      <c r="K2313" s="391">
        <v>98.064800000000005</v>
      </c>
      <c r="L2313" s="391">
        <v>99.511700000000005</v>
      </c>
      <c r="M2313" s="391">
        <v>99.790499999999994</v>
      </c>
      <c r="N2313" s="391">
        <v>98.560299999999998</v>
      </c>
      <c r="O2313" s="386">
        <v>98.385400000000004</v>
      </c>
      <c r="P2313" s="386" t="s">
        <v>65</v>
      </c>
    </row>
    <row r="2314" spans="1:16" ht="15" x14ac:dyDescent="0.25">
      <c r="A2314" s="389" t="s">
        <v>2776</v>
      </c>
      <c r="B2314" s="390"/>
      <c r="C2314" s="386"/>
      <c r="D2314" s="390"/>
      <c r="E2314" s="390"/>
      <c r="F2314" s="386">
        <v>97.538200000000003</v>
      </c>
      <c r="G2314" s="391">
        <v>98.2166</v>
      </c>
      <c r="H2314" s="391">
        <v>97.640299999999996</v>
      </c>
      <c r="I2314" s="391">
        <v>96.564700000000002</v>
      </c>
      <c r="J2314" s="391">
        <v>98.275899999999993</v>
      </c>
      <c r="K2314" s="391">
        <v>97.843900000000005</v>
      </c>
      <c r="L2314" s="391">
        <v>99.457800000000006</v>
      </c>
      <c r="M2314" s="391">
        <v>99.769900000000007</v>
      </c>
      <c r="N2314" s="391">
        <v>98.441900000000004</v>
      </c>
      <c r="O2314" s="386">
        <v>98.238399999999999</v>
      </c>
      <c r="P2314" s="386" t="s">
        <v>65</v>
      </c>
    </row>
    <row r="2315" spans="1:16" ht="15" x14ac:dyDescent="0.25">
      <c r="A2315" s="389" t="s">
        <v>2777</v>
      </c>
      <c r="B2315" s="390"/>
      <c r="C2315" s="386"/>
      <c r="D2315" s="390"/>
      <c r="E2315" s="390"/>
      <c r="F2315" s="386">
        <v>100</v>
      </c>
      <c r="G2315" s="391">
        <v>100</v>
      </c>
      <c r="H2315" s="391">
        <v>100</v>
      </c>
      <c r="I2315" s="391">
        <v>100</v>
      </c>
      <c r="J2315" s="391">
        <v>100</v>
      </c>
      <c r="K2315" s="391">
        <v>100</v>
      </c>
      <c r="L2315" s="391">
        <v>100</v>
      </c>
      <c r="M2315" s="391">
        <v>100</v>
      </c>
      <c r="N2315" s="391">
        <v>100</v>
      </c>
      <c r="O2315" s="386">
        <v>100</v>
      </c>
      <c r="P2315" s="386" t="s">
        <v>65</v>
      </c>
    </row>
    <row r="2316" spans="1:16" ht="15" x14ac:dyDescent="0.25">
      <c r="A2316" s="389" t="s">
        <v>2778</v>
      </c>
      <c r="B2316" s="390"/>
      <c r="C2316" s="386"/>
      <c r="D2316" s="390"/>
      <c r="E2316" s="390"/>
      <c r="F2316" s="386">
        <v>99.380200000000002</v>
      </c>
      <c r="G2316" s="391">
        <v>99.487499999999997</v>
      </c>
      <c r="H2316" s="391">
        <v>99.615899999999996</v>
      </c>
      <c r="I2316" s="391">
        <v>99.745800000000003</v>
      </c>
      <c r="J2316" s="391">
        <v>99.741600000000005</v>
      </c>
      <c r="K2316" s="391">
        <v>99.925399999999996</v>
      </c>
      <c r="L2316" s="391">
        <v>99.924700000000001</v>
      </c>
      <c r="M2316" s="391">
        <v>99.570499999999996</v>
      </c>
      <c r="N2316" s="391">
        <v>99.808899999999994</v>
      </c>
      <c r="O2316" s="386">
        <v>99.872</v>
      </c>
      <c r="P2316" s="386" t="s">
        <v>65</v>
      </c>
    </row>
    <row r="2317" spans="1:16" ht="15" x14ac:dyDescent="0.25">
      <c r="A2317" s="389" t="s">
        <v>2779</v>
      </c>
      <c r="B2317" s="390"/>
      <c r="C2317" s="386"/>
      <c r="D2317" s="390"/>
      <c r="E2317" s="390"/>
      <c r="F2317" s="386">
        <v>99.374399999999994</v>
      </c>
      <c r="G2317" s="391">
        <v>99.480900000000005</v>
      </c>
      <c r="H2317" s="391">
        <v>99.611199999999997</v>
      </c>
      <c r="I2317" s="391">
        <v>99.742800000000003</v>
      </c>
      <c r="J2317" s="391">
        <v>99.738</v>
      </c>
      <c r="K2317" s="391">
        <v>99.924499999999995</v>
      </c>
      <c r="L2317" s="391">
        <v>99.923900000000003</v>
      </c>
      <c r="M2317" s="391">
        <v>99.566199999999995</v>
      </c>
      <c r="N2317" s="391">
        <v>99.807199999999995</v>
      </c>
      <c r="O2317" s="386">
        <v>99.870800000000003</v>
      </c>
      <c r="P2317" s="386" t="s">
        <v>65</v>
      </c>
    </row>
    <row r="2318" spans="1:16" ht="15" x14ac:dyDescent="0.25">
      <c r="A2318" s="389" t="s">
        <v>2780</v>
      </c>
      <c r="B2318" s="390"/>
      <c r="C2318" s="386"/>
      <c r="D2318" s="390"/>
      <c r="E2318" s="390"/>
      <c r="F2318" s="386">
        <v>100</v>
      </c>
      <c r="G2318" s="391">
        <v>100</v>
      </c>
      <c r="H2318" s="391">
        <v>100</v>
      </c>
      <c r="I2318" s="391">
        <v>100</v>
      </c>
      <c r="J2318" s="391">
        <v>100</v>
      </c>
      <c r="K2318" s="391">
        <v>100</v>
      </c>
      <c r="L2318" s="391">
        <v>100</v>
      </c>
      <c r="M2318" s="391">
        <v>100</v>
      </c>
      <c r="N2318" s="391">
        <v>100</v>
      </c>
      <c r="O2318" s="386">
        <v>100</v>
      </c>
      <c r="P2318" s="386" t="s">
        <v>65</v>
      </c>
    </row>
    <row r="2319" spans="1:16" ht="15" x14ac:dyDescent="0.25">
      <c r="A2319" s="389" t="s">
        <v>2781</v>
      </c>
      <c r="B2319" s="390"/>
      <c r="C2319" s="386"/>
      <c r="D2319" s="390"/>
      <c r="E2319" s="390"/>
      <c r="F2319" s="386">
        <v>97.194800000000001</v>
      </c>
      <c r="G2319" s="391">
        <v>95.608800000000002</v>
      </c>
      <c r="H2319" s="391">
        <v>97.169499999999999</v>
      </c>
      <c r="I2319" s="391">
        <v>96.8904</v>
      </c>
      <c r="J2319" s="391">
        <v>98.7791</v>
      </c>
      <c r="K2319" s="391">
        <v>96.912499999999994</v>
      </c>
      <c r="L2319" s="391">
        <v>98.078000000000003</v>
      </c>
      <c r="M2319" s="391">
        <v>97.845500000000001</v>
      </c>
      <c r="N2319" s="391">
        <v>94.178700000000006</v>
      </c>
      <c r="O2319" s="386">
        <v>95.33</v>
      </c>
      <c r="P2319" s="386" t="s">
        <v>65</v>
      </c>
    </row>
    <row r="2320" spans="1:16" ht="15" x14ac:dyDescent="0.25">
      <c r="A2320" s="389" t="s">
        <v>2782</v>
      </c>
      <c r="B2320" s="390"/>
      <c r="C2320" s="386"/>
      <c r="D2320" s="390"/>
      <c r="E2320" s="390"/>
      <c r="F2320" s="386">
        <v>97.160399999999996</v>
      </c>
      <c r="G2320" s="391">
        <v>95.560599999999994</v>
      </c>
      <c r="H2320" s="391">
        <v>97.140500000000003</v>
      </c>
      <c r="I2320" s="391">
        <v>96.856700000000004</v>
      </c>
      <c r="J2320" s="391">
        <v>98.763800000000003</v>
      </c>
      <c r="K2320" s="391">
        <v>96.885099999999994</v>
      </c>
      <c r="L2320" s="391">
        <v>98.063100000000006</v>
      </c>
      <c r="M2320" s="391">
        <v>97.830100000000002</v>
      </c>
      <c r="N2320" s="391">
        <v>94.146500000000003</v>
      </c>
      <c r="O2320" s="386">
        <v>95.290899999999993</v>
      </c>
      <c r="P2320" s="386" t="s">
        <v>65</v>
      </c>
    </row>
    <row r="2321" spans="1:16" ht="15" x14ac:dyDescent="0.25">
      <c r="A2321" s="389" t="s">
        <v>2783</v>
      </c>
      <c r="B2321" s="390"/>
      <c r="C2321" s="386"/>
      <c r="D2321" s="390"/>
      <c r="E2321" s="390"/>
      <c r="F2321" s="386">
        <v>100</v>
      </c>
      <c r="G2321" s="391">
        <v>99.765699999999995</v>
      </c>
      <c r="H2321" s="391">
        <v>99.766599999999997</v>
      </c>
      <c r="I2321" s="391">
        <v>100</v>
      </c>
      <c r="J2321" s="391">
        <v>100</v>
      </c>
      <c r="K2321" s="391">
        <v>99.546999999999997</v>
      </c>
      <c r="L2321" s="391">
        <v>99.547799999999995</v>
      </c>
      <c r="M2321" s="391">
        <v>99.549499999999995</v>
      </c>
      <c r="N2321" s="391">
        <v>98.371200000000002</v>
      </c>
      <c r="O2321" s="386">
        <v>100</v>
      </c>
      <c r="P2321" s="386" t="s">
        <v>65</v>
      </c>
    </row>
    <row r="2322" spans="1:16" ht="15" x14ac:dyDescent="0.25">
      <c r="A2322" s="389" t="s">
        <v>798</v>
      </c>
      <c r="B2322" s="390"/>
      <c r="C2322" s="386"/>
      <c r="D2322" s="390"/>
      <c r="E2322" s="390"/>
      <c r="F2322" s="386">
        <v>76.926699999999997</v>
      </c>
      <c r="G2322" s="391">
        <v>74.769400000000005</v>
      </c>
      <c r="H2322" s="391">
        <v>77.714500000000001</v>
      </c>
      <c r="I2322" s="391">
        <v>73.206100000000006</v>
      </c>
      <c r="J2322" s="391">
        <v>69.118099999999998</v>
      </c>
      <c r="K2322" s="391">
        <v>67.294700000000006</v>
      </c>
      <c r="L2322" s="391">
        <v>72.05</v>
      </c>
      <c r="M2322" s="391">
        <v>71.836600000000004</v>
      </c>
      <c r="N2322" s="391">
        <v>65.755300000000005</v>
      </c>
      <c r="O2322" s="386">
        <v>78.597700000000003</v>
      </c>
      <c r="P2322" s="386" t="s">
        <v>65</v>
      </c>
    </row>
    <row r="2323" spans="1:16" ht="15" x14ac:dyDescent="0.25">
      <c r="A2323" s="389" t="s">
        <v>722</v>
      </c>
      <c r="B2323" s="390"/>
      <c r="C2323" s="386"/>
      <c r="D2323" s="390"/>
      <c r="E2323" s="390"/>
      <c r="F2323" s="386"/>
      <c r="G2323" s="391"/>
      <c r="H2323" s="391">
        <v>99.705200000000005</v>
      </c>
      <c r="I2323" s="391">
        <v>100</v>
      </c>
      <c r="J2323" s="391">
        <v>87.305000000000007</v>
      </c>
      <c r="K2323" s="391">
        <v>61.890900000000002</v>
      </c>
      <c r="L2323" s="391">
        <v>68.169899999999998</v>
      </c>
      <c r="M2323" s="391">
        <v>47.032499999999999</v>
      </c>
      <c r="N2323" s="391">
        <v>44.951799999999999</v>
      </c>
      <c r="O2323" s="386">
        <v>33.5717</v>
      </c>
      <c r="P2323" s="386" t="s">
        <v>65</v>
      </c>
    </row>
    <row r="2324" spans="1:16" ht="15" x14ac:dyDescent="0.25">
      <c r="A2324" s="389" t="s">
        <v>723</v>
      </c>
      <c r="B2324" s="390"/>
      <c r="C2324" s="386"/>
      <c r="D2324" s="390"/>
      <c r="E2324" s="390"/>
      <c r="F2324" s="386"/>
      <c r="G2324" s="391"/>
      <c r="H2324" s="391">
        <v>100</v>
      </c>
      <c r="I2324" s="391">
        <v>100</v>
      </c>
      <c r="J2324" s="391">
        <v>100</v>
      </c>
      <c r="K2324" s="391">
        <v>100</v>
      </c>
      <c r="L2324" s="391">
        <v>100</v>
      </c>
      <c r="M2324" s="391">
        <v>100</v>
      </c>
      <c r="N2324" s="391">
        <v>91.666700000000006</v>
      </c>
      <c r="O2324" s="386">
        <v>100</v>
      </c>
      <c r="P2324" s="386" t="s">
        <v>65</v>
      </c>
    </row>
    <row r="2325" spans="1:16" ht="15" x14ac:dyDescent="0.25">
      <c r="A2325" s="389" t="s">
        <v>724</v>
      </c>
      <c r="B2325" s="390"/>
      <c r="C2325" s="386"/>
      <c r="D2325" s="390"/>
      <c r="E2325" s="390"/>
      <c r="F2325" s="386"/>
      <c r="G2325" s="391"/>
      <c r="H2325" s="391">
        <v>99.698599999999999</v>
      </c>
      <c r="I2325" s="391">
        <v>100</v>
      </c>
      <c r="J2325" s="391">
        <v>87.087199999999996</v>
      </c>
      <c r="K2325" s="391">
        <v>61.566200000000002</v>
      </c>
      <c r="L2325" s="391">
        <v>67.890600000000006</v>
      </c>
      <c r="M2325" s="391">
        <v>46.555399999999999</v>
      </c>
      <c r="N2325" s="391">
        <v>44.523200000000003</v>
      </c>
      <c r="O2325" s="386">
        <v>33.003900000000002</v>
      </c>
      <c r="P2325" s="386" t="s">
        <v>65</v>
      </c>
    </row>
    <row r="2326" spans="1:16" ht="15" x14ac:dyDescent="0.25">
      <c r="A2326" s="389" t="s">
        <v>799</v>
      </c>
      <c r="B2326" s="390"/>
      <c r="C2326" s="386"/>
      <c r="D2326" s="390"/>
      <c r="E2326" s="390"/>
      <c r="F2326" s="386">
        <v>78.470299999999995</v>
      </c>
      <c r="G2326" s="391">
        <v>77.597399999999993</v>
      </c>
      <c r="H2326" s="391">
        <v>81.911500000000004</v>
      </c>
      <c r="I2326" s="391">
        <v>78.974999999999994</v>
      </c>
      <c r="J2326" s="391">
        <v>79.3</v>
      </c>
      <c r="K2326" s="391">
        <v>80.272999999999996</v>
      </c>
      <c r="L2326" s="391">
        <v>78.806700000000006</v>
      </c>
      <c r="M2326" s="391">
        <v>75.688000000000002</v>
      </c>
      <c r="N2326" s="391">
        <v>68.251800000000003</v>
      </c>
      <c r="O2326" s="386">
        <v>83.967500000000001</v>
      </c>
      <c r="P2326" s="386" t="s">
        <v>65</v>
      </c>
    </row>
    <row r="2327" spans="1:16" ht="15" x14ac:dyDescent="0.25">
      <c r="A2327" s="389" t="s">
        <v>800</v>
      </c>
      <c r="B2327" s="390"/>
      <c r="C2327" s="386"/>
      <c r="D2327" s="390"/>
      <c r="E2327" s="390"/>
      <c r="F2327" s="386">
        <v>75.362799999999993</v>
      </c>
      <c r="G2327" s="391">
        <v>72.641199999999998</v>
      </c>
      <c r="H2327" s="391">
        <v>74.748199999999997</v>
      </c>
      <c r="I2327" s="391">
        <v>68.635599999999997</v>
      </c>
      <c r="J2327" s="391">
        <v>61.058300000000003</v>
      </c>
      <c r="K2327" s="391">
        <v>56.969700000000003</v>
      </c>
      <c r="L2327" s="391">
        <v>66.188100000000006</v>
      </c>
      <c r="M2327" s="391">
        <v>68.429599999999994</v>
      </c>
      <c r="N2327" s="391">
        <v>63.259399999999999</v>
      </c>
      <c r="O2327" s="386">
        <v>73.960300000000004</v>
      </c>
      <c r="P2327" s="386" t="s">
        <v>65</v>
      </c>
    </row>
    <row r="2328" spans="1:16" ht="15" x14ac:dyDescent="0.25">
      <c r="A2328" s="389" t="s">
        <v>801</v>
      </c>
      <c r="B2328" s="390"/>
      <c r="C2328" s="386"/>
      <c r="D2328" s="390"/>
      <c r="E2328" s="390"/>
      <c r="F2328" s="386">
        <v>87.7239</v>
      </c>
      <c r="G2328" s="391">
        <v>92.802999999999997</v>
      </c>
      <c r="H2328" s="391">
        <v>94.712999999999994</v>
      </c>
      <c r="I2328" s="391">
        <v>92.831000000000003</v>
      </c>
      <c r="J2328" s="391">
        <v>93.0471</v>
      </c>
      <c r="K2328" s="391">
        <v>93.435599999999994</v>
      </c>
      <c r="L2328" s="391">
        <v>92.406599999999997</v>
      </c>
      <c r="M2328" s="391">
        <v>92.786500000000004</v>
      </c>
      <c r="N2328" s="391">
        <v>84.436999999999998</v>
      </c>
      <c r="O2328" s="386">
        <v>90.223799999999997</v>
      </c>
      <c r="P2328" s="386" t="s">
        <v>65</v>
      </c>
    </row>
    <row r="2329" spans="1:16" ht="15" x14ac:dyDescent="0.25">
      <c r="A2329" s="389" t="s">
        <v>725</v>
      </c>
      <c r="B2329" s="390"/>
      <c r="C2329" s="386"/>
      <c r="D2329" s="390"/>
      <c r="E2329" s="390"/>
      <c r="F2329" s="386">
        <v>70.527199999999993</v>
      </c>
      <c r="G2329" s="391">
        <v>76.712100000000007</v>
      </c>
      <c r="H2329" s="391">
        <v>81.435900000000004</v>
      </c>
      <c r="I2329" s="391">
        <v>75.522999999999996</v>
      </c>
      <c r="J2329" s="391">
        <v>75.009</v>
      </c>
      <c r="K2329" s="391">
        <v>77.592399999999998</v>
      </c>
      <c r="L2329" s="391">
        <v>77.835700000000003</v>
      </c>
      <c r="M2329" s="391">
        <v>81.120599999999996</v>
      </c>
      <c r="N2329" s="391">
        <v>67.282799999999995</v>
      </c>
      <c r="O2329" s="386">
        <v>78.552000000000007</v>
      </c>
      <c r="P2329" s="386" t="s">
        <v>65</v>
      </c>
    </row>
    <row r="2330" spans="1:16" ht="15" x14ac:dyDescent="0.25">
      <c r="A2330" s="389" t="s">
        <v>726</v>
      </c>
      <c r="B2330" s="390"/>
      <c r="C2330" s="386"/>
      <c r="D2330" s="390"/>
      <c r="E2330" s="390"/>
      <c r="F2330" s="386">
        <v>70.532300000000006</v>
      </c>
      <c r="G2330" s="391">
        <v>76.711100000000002</v>
      </c>
      <c r="H2330" s="391">
        <v>81.434200000000004</v>
      </c>
      <c r="I2330" s="391">
        <v>75.517899999999997</v>
      </c>
      <c r="J2330" s="391">
        <v>75.004400000000004</v>
      </c>
      <c r="K2330" s="391">
        <v>77.590599999999995</v>
      </c>
      <c r="L2330" s="391">
        <v>77.8339</v>
      </c>
      <c r="M2330" s="391">
        <v>81.118600000000001</v>
      </c>
      <c r="N2330" s="391">
        <v>67.281300000000002</v>
      </c>
      <c r="O2330" s="386">
        <v>78.5518</v>
      </c>
      <c r="P2330" s="386" t="s">
        <v>65</v>
      </c>
    </row>
    <row r="2331" spans="1:16" ht="15" x14ac:dyDescent="0.25">
      <c r="A2331" s="389" t="s">
        <v>727</v>
      </c>
      <c r="B2331" s="390"/>
      <c r="C2331" s="386"/>
      <c r="D2331" s="390"/>
      <c r="E2331" s="390"/>
      <c r="F2331" s="386">
        <v>59.861400000000003</v>
      </c>
      <c r="G2331" s="391">
        <v>78.688400000000001</v>
      </c>
      <c r="H2331" s="391">
        <v>84.392399999999995</v>
      </c>
      <c r="I2331" s="391">
        <v>93.619799999999998</v>
      </c>
      <c r="J2331" s="391">
        <v>90.898499999999999</v>
      </c>
      <c r="K2331" s="391">
        <v>87.721299999999999</v>
      </c>
      <c r="L2331" s="391">
        <v>87.702600000000004</v>
      </c>
      <c r="M2331" s="391">
        <v>91.849100000000007</v>
      </c>
      <c r="N2331" s="391">
        <v>73.540999999999997</v>
      </c>
      <c r="O2331" s="386">
        <v>79.368799999999993</v>
      </c>
      <c r="P2331" s="386" t="s">
        <v>65</v>
      </c>
    </row>
    <row r="2332" spans="1:16" ht="15" x14ac:dyDescent="0.25">
      <c r="A2332" s="389" t="s">
        <v>728</v>
      </c>
      <c r="B2332" s="390"/>
      <c r="C2332" s="386"/>
      <c r="D2332" s="390"/>
      <c r="E2332" s="390"/>
      <c r="F2332" s="386">
        <v>97.583500000000001</v>
      </c>
      <c r="G2332" s="391">
        <v>99.769099999999995</v>
      </c>
      <c r="H2332" s="391">
        <v>99.711200000000005</v>
      </c>
      <c r="I2332" s="391">
        <v>99.457800000000006</v>
      </c>
      <c r="J2332" s="391">
        <v>99.589200000000005</v>
      </c>
      <c r="K2332" s="391">
        <v>99.688400000000001</v>
      </c>
      <c r="L2332" s="391">
        <v>99.577799999999996</v>
      </c>
      <c r="M2332" s="391">
        <v>99.551299999999998</v>
      </c>
      <c r="N2332" s="391">
        <v>98.646299999999997</v>
      </c>
      <c r="O2332" s="386">
        <v>99.033500000000004</v>
      </c>
      <c r="P2332" s="386" t="s">
        <v>65</v>
      </c>
    </row>
    <row r="2333" spans="1:16" ht="15" x14ac:dyDescent="0.25">
      <c r="A2333" s="389" t="s">
        <v>729</v>
      </c>
      <c r="B2333" s="390"/>
      <c r="C2333" s="386"/>
      <c r="D2333" s="390"/>
      <c r="E2333" s="390"/>
      <c r="F2333" s="386">
        <v>97.551299999999998</v>
      </c>
      <c r="G2333" s="391">
        <v>99.770099999999999</v>
      </c>
      <c r="H2333" s="391">
        <v>99.709400000000002</v>
      </c>
      <c r="I2333" s="391">
        <v>99.453199999999995</v>
      </c>
      <c r="J2333" s="391">
        <v>99.585499999999996</v>
      </c>
      <c r="K2333" s="391">
        <v>99.686099999999996</v>
      </c>
      <c r="L2333" s="391">
        <v>99.579800000000006</v>
      </c>
      <c r="M2333" s="391">
        <v>99.548199999999994</v>
      </c>
      <c r="N2333" s="391">
        <v>98.679000000000002</v>
      </c>
      <c r="O2333" s="386">
        <v>99.029200000000003</v>
      </c>
      <c r="P2333" s="386" t="s">
        <v>65</v>
      </c>
    </row>
    <row r="2334" spans="1:16" ht="15" x14ac:dyDescent="0.25">
      <c r="A2334" s="389" t="s">
        <v>730</v>
      </c>
      <c r="B2334" s="390"/>
      <c r="C2334" s="386"/>
      <c r="D2334" s="390"/>
      <c r="E2334" s="390"/>
      <c r="F2334" s="386">
        <v>100</v>
      </c>
      <c r="G2334" s="391">
        <v>99.628900000000002</v>
      </c>
      <c r="H2334" s="391">
        <v>100</v>
      </c>
      <c r="I2334" s="391">
        <v>100</v>
      </c>
      <c r="J2334" s="391">
        <v>100</v>
      </c>
      <c r="K2334" s="391">
        <v>100</v>
      </c>
      <c r="L2334" s="391">
        <v>99.32</v>
      </c>
      <c r="M2334" s="391">
        <v>99.978999999999999</v>
      </c>
      <c r="N2334" s="391">
        <v>94.291399999999996</v>
      </c>
      <c r="O2334" s="386">
        <v>100</v>
      </c>
      <c r="P2334" s="386" t="s">
        <v>65</v>
      </c>
    </row>
    <row r="2335" spans="1:16" ht="15" x14ac:dyDescent="0.25">
      <c r="A2335" s="389" t="s">
        <v>731</v>
      </c>
      <c r="B2335" s="390"/>
      <c r="C2335" s="386"/>
      <c r="D2335" s="390"/>
      <c r="E2335" s="390"/>
      <c r="F2335" s="386">
        <v>97.383799999999994</v>
      </c>
      <c r="G2335" s="391">
        <v>98.714500000000001</v>
      </c>
      <c r="H2335" s="391">
        <v>99.179900000000004</v>
      </c>
      <c r="I2335" s="391">
        <v>98.45</v>
      </c>
      <c r="J2335" s="391">
        <v>98.207800000000006</v>
      </c>
      <c r="K2335" s="391">
        <v>98.343400000000003</v>
      </c>
      <c r="L2335" s="391">
        <v>97.586699999999993</v>
      </c>
      <c r="M2335" s="391">
        <v>98.946600000000004</v>
      </c>
      <c r="N2335" s="391">
        <v>94.683999999999997</v>
      </c>
      <c r="O2335" s="386">
        <v>96.347899999999996</v>
      </c>
      <c r="P2335" s="386" t="s">
        <v>65</v>
      </c>
    </row>
    <row r="2336" spans="1:16" ht="15" x14ac:dyDescent="0.25">
      <c r="A2336" s="389" t="s">
        <v>732</v>
      </c>
      <c r="B2336" s="390"/>
      <c r="C2336" s="386"/>
      <c r="D2336" s="390"/>
      <c r="E2336" s="390"/>
      <c r="F2336" s="386">
        <v>97.382499999999993</v>
      </c>
      <c r="G2336" s="391">
        <v>98.713899999999995</v>
      </c>
      <c r="H2336" s="391">
        <v>99.179500000000004</v>
      </c>
      <c r="I2336" s="391">
        <v>98.449200000000005</v>
      </c>
      <c r="J2336" s="391">
        <v>98.398799999999994</v>
      </c>
      <c r="K2336" s="391">
        <v>98.333399999999997</v>
      </c>
      <c r="L2336" s="391">
        <v>97.625299999999996</v>
      </c>
      <c r="M2336" s="391">
        <v>98.971599999999995</v>
      </c>
      <c r="N2336" s="391">
        <v>94.732900000000001</v>
      </c>
      <c r="O2336" s="386">
        <v>96.359700000000004</v>
      </c>
      <c r="P2336" s="386" t="s">
        <v>65</v>
      </c>
    </row>
    <row r="2337" spans="1:16" ht="15" x14ac:dyDescent="0.25">
      <c r="A2337" s="389" t="s">
        <v>733</v>
      </c>
      <c r="B2337" s="390"/>
      <c r="C2337" s="386"/>
      <c r="D2337" s="390"/>
      <c r="E2337" s="390"/>
      <c r="F2337" s="386">
        <v>100</v>
      </c>
      <c r="G2337" s="391">
        <v>100</v>
      </c>
      <c r="H2337" s="391">
        <v>100</v>
      </c>
      <c r="I2337" s="391">
        <v>100</v>
      </c>
      <c r="J2337" s="391">
        <v>85.546099999999996</v>
      </c>
      <c r="K2337" s="391">
        <v>99.045900000000003</v>
      </c>
      <c r="L2337" s="391">
        <v>94.936099999999996</v>
      </c>
      <c r="M2337" s="391">
        <v>97.108699999999999</v>
      </c>
      <c r="N2337" s="391">
        <v>91.177300000000002</v>
      </c>
      <c r="O2337" s="386">
        <v>95.461699999999993</v>
      </c>
      <c r="P2337" s="386" t="s">
        <v>65</v>
      </c>
    </row>
    <row r="2338" spans="1:16" ht="15" x14ac:dyDescent="0.25">
      <c r="A2338" s="389" t="s">
        <v>802</v>
      </c>
      <c r="B2338" s="390"/>
      <c r="C2338" s="386"/>
      <c r="D2338" s="390"/>
      <c r="E2338" s="390"/>
      <c r="F2338" s="386">
        <v>88.033900000000003</v>
      </c>
      <c r="G2338" s="391">
        <v>93.116699999999994</v>
      </c>
      <c r="H2338" s="391">
        <v>94.849900000000005</v>
      </c>
      <c r="I2338" s="391">
        <v>93.057299999999998</v>
      </c>
      <c r="J2338" s="391">
        <v>93.260400000000004</v>
      </c>
      <c r="K2338" s="391">
        <v>93.634100000000004</v>
      </c>
      <c r="L2338" s="391">
        <v>92.570499999999996</v>
      </c>
      <c r="M2338" s="391">
        <v>92.907700000000006</v>
      </c>
      <c r="N2338" s="391">
        <v>84.540099999999995</v>
      </c>
      <c r="O2338" s="386">
        <v>90.265600000000006</v>
      </c>
      <c r="P2338" s="386" t="s">
        <v>65</v>
      </c>
    </row>
    <row r="2339" spans="1:16" ht="15" x14ac:dyDescent="0.25">
      <c r="A2339" s="389" t="s">
        <v>803</v>
      </c>
      <c r="B2339" s="390"/>
      <c r="C2339" s="386"/>
      <c r="D2339" s="390"/>
      <c r="E2339" s="390"/>
      <c r="F2339" s="386">
        <v>85.091200000000001</v>
      </c>
      <c r="G2339" s="391">
        <v>84.475200000000001</v>
      </c>
      <c r="H2339" s="391">
        <v>91.1083</v>
      </c>
      <c r="I2339" s="391">
        <v>85.297200000000004</v>
      </c>
      <c r="J2339" s="391">
        <v>85.786799999999999</v>
      </c>
      <c r="K2339" s="391">
        <v>86.839799999999997</v>
      </c>
      <c r="L2339" s="391">
        <v>86.773099999999999</v>
      </c>
      <c r="M2339" s="391">
        <v>88.578100000000006</v>
      </c>
      <c r="N2339" s="391">
        <v>80.789699999999996</v>
      </c>
      <c r="O2339" s="386">
        <v>88.782700000000006</v>
      </c>
      <c r="P2339" s="386" t="s">
        <v>65</v>
      </c>
    </row>
    <row r="2340" spans="1:16" ht="15" x14ac:dyDescent="0.25">
      <c r="A2340" s="389" t="s">
        <v>804</v>
      </c>
      <c r="B2340" s="390"/>
      <c r="C2340" s="386"/>
      <c r="D2340" s="390"/>
      <c r="E2340" s="390"/>
      <c r="F2340" s="386">
        <v>98.154700000000005</v>
      </c>
      <c r="G2340" s="391">
        <v>98.562100000000001</v>
      </c>
      <c r="H2340" s="391">
        <v>98.723600000000005</v>
      </c>
      <c r="I2340" s="391">
        <v>97.849900000000005</v>
      </c>
      <c r="J2340" s="391">
        <v>98.310400000000001</v>
      </c>
      <c r="K2340" s="391">
        <v>98.267499999999998</v>
      </c>
      <c r="L2340" s="391">
        <v>97.993700000000004</v>
      </c>
      <c r="M2340" s="391">
        <v>98.334599999999995</v>
      </c>
      <c r="N2340" s="391">
        <v>94.364199999999997</v>
      </c>
      <c r="O2340" s="386">
        <v>97.0762</v>
      </c>
      <c r="P2340" s="386" t="s">
        <v>65</v>
      </c>
    </row>
    <row r="2341" spans="1:16" ht="15" x14ac:dyDescent="0.25">
      <c r="A2341" s="389" t="s">
        <v>734</v>
      </c>
      <c r="B2341" s="390"/>
      <c r="C2341" s="386"/>
      <c r="D2341" s="390"/>
      <c r="E2341" s="390"/>
      <c r="F2341" s="386"/>
      <c r="G2341" s="391"/>
      <c r="H2341" s="391"/>
      <c r="I2341" s="391"/>
      <c r="J2341" s="391"/>
      <c r="K2341" s="391">
        <v>76.382099999999994</v>
      </c>
      <c r="L2341" s="391">
        <v>82.110799999999998</v>
      </c>
      <c r="M2341" s="391">
        <v>81.603300000000004</v>
      </c>
      <c r="N2341" s="391">
        <v>62.816299999999998</v>
      </c>
      <c r="O2341" s="386">
        <v>71.178200000000004</v>
      </c>
      <c r="P2341" s="386" t="s">
        <v>65</v>
      </c>
    </row>
    <row r="2342" spans="1:16" ht="15" x14ac:dyDescent="0.25">
      <c r="A2342" s="389" t="s">
        <v>735</v>
      </c>
      <c r="B2342" s="390"/>
      <c r="C2342" s="386"/>
      <c r="D2342" s="390"/>
      <c r="E2342" s="390"/>
      <c r="F2342" s="386"/>
      <c r="G2342" s="391"/>
      <c r="H2342" s="391"/>
      <c r="I2342" s="391"/>
      <c r="J2342" s="391"/>
      <c r="K2342" s="391">
        <v>75.736500000000007</v>
      </c>
      <c r="L2342" s="391">
        <v>82.774299999999997</v>
      </c>
      <c r="M2342" s="391">
        <v>82.384299999999996</v>
      </c>
      <c r="N2342" s="391">
        <v>62.466500000000003</v>
      </c>
      <c r="O2342" s="386">
        <v>69.284999999999997</v>
      </c>
      <c r="P2342" s="386" t="s">
        <v>65</v>
      </c>
    </row>
    <row r="2343" spans="1:16" ht="15" x14ac:dyDescent="0.25">
      <c r="A2343" s="389" t="s">
        <v>736</v>
      </c>
      <c r="B2343" s="390"/>
      <c r="C2343" s="386"/>
      <c r="D2343" s="390"/>
      <c r="E2343" s="390"/>
      <c r="F2343" s="386"/>
      <c r="G2343" s="391"/>
      <c r="H2343" s="391"/>
      <c r="I2343" s="391"/>
      <c r="J2343" s="391"/>
      <c r="K2343" s="391">
        <v>79.154700000000005</v>
      </c>
      <c r="L2343" s="391">
        <v>79.209100000000007</v>
      </c>
      <c r="M2343" s="391">
        <v>78.245699999999999</v>
      </c>
      <c r="N2343" s="391">
        <v>64.403400000000005</v>
      </c>
      <c r="O2343" s="386">
        <v>79.159300000000002</v>
      </c>
      <c r="P2343" s="386" t="s">
        <v>65</v>
      </c>
    </row>
    <row r="2344" spans="1:16" ht="15" x14ac:dyDescent="0.25">
      <c r="A2344" s="389" t="s">
        <v>737</v>
      </c>
      <c r="B2344" s="390"/>
      <c r="C2344" s="386"/>
      <c r="D2344" s="390"/>
      <c r="E2344" s="390"/>
      <c r="F2344" s="386"/>
      <c r="G2344" s="391"/>
      <c r="H2344" s="391">
        <v>100</v>
      </c>
      <c r="I2344" s="391">
        <v>100</v>
      </c>
      <c r="J2344" s="391">
        <v>100</v>
      </c>
      <c r="K2344" s="391">
        <v>100</v>
      </c>
      <c r="L2344" s="391">
        <v>100</v>
      </c>
      <c r="M2344" s="391">
        <v>100</v>
      </c>
      <c r="N2344" s="391">
        <v>99.092100000000002</v>
      </c>
      <c r="O2344" s="386">
        <v>100</v>
      </c>
      <c r="P2344" s="386" t="s">
        <v>65</v>
      </c>
    </row>
    <row r="2345" spans="1:16" ht="15" x14ac:dyDescent="0.25">
      <c r="A2345" s="389" t="s">
        <v>738</v>
      </c>
      <c r="B2345" s="390"/>
      <c r="C2345" s="386"/>
      <c r="D2345" s="390"/>
      <c r="E2345" s="390"/>
      <c r="F2345" s="386"/>
      <c r="G2345" s="391"/>
      <c r="H2345" s="391">
        <v>100</v>
      </c>
      <c r="I2345" s="391">
        <v>100</v>
      </c>
      <c r="J2345" s="391">
        <v>100</v>
      </c>
      <c r="K2345" s="391">
        <v>100</v>
      </c>
      <c r="L2345" s="391">
        <v>100</v>
      </c>
      <c r="M2345" s="391">
        <v>100</v>
      </c>
      <c r="N2345" s="391">
        <v>99.092100000000002</v>
      </c>
      <c r="O2345" s="386">
        <v>100</v>
      </c>
      <c r="P2345" s="386" t="s">
        <v>65</v>
      </c>
    </row>
    <row r="2346" spans="1:16" ht="15" x14ac:dyDescent="0.25">
      <c r="A2346" s="389" t="s">
        <v>805</v>
      </c>
      <c r="B2346" s="390"/>
      <c r="C2346" s="386"/>
      <c r="D2346" s="390"/>
      <c r="E2346" s="390"/>
      <c r="F2346" s="386">
        <v>98.150899999999993</v>
      </c>
      <c r="G2346" s="391">
        <v>98.696100000000001</v>
      </c>
      <c r="H2346" s="391">
        <v>98.747399999999999</v>
      </c>
      <c r="I2346" s="391">
        <v>97.869299999999996</v>
      </c>
      <c r="J2346" s="391">
        <v>98.447100000000006</v>
      </c>
      <c r="K2346" s="391">
        <v>98.349400000000003</v>
      </c>
      <c r="L2346" s="391">
        <v>98.05</v>
      </c>
      <c r="M2346" s="391">
        <v>98.438699999999997</v>
      </c>
      <c r="N2346" s="391">
        <v>94.208699999999993</v>
      </c>
      <c r="O2346" s="386">
        <v>97.072100000000006</v>
      </c>
      <c r="P2346" s="386" t="s">
        <v>65</v>
      </c>
    </row>
    <row r="2347" spans="1:16" ht="15" x14ac:dyDescent="0.25">
      <c r="A2347" s="389" t="s">
        <v>806</v>
      </c>
      <c r="B2347" s="390"/>
      <c r="C2347" s="386"/>
      <c r="D2347" s="390"/>
      <c r="E2347" s="390"/>
      <c r="F2347" s="386">
        <v>98.185599999999994</v>
      </c>
      <c r="G2347" s="391">
        <v>97.697900000000004</v>
      </c>
      <c r="H2347" s="391">
        <v>98.570300000000003</v>
      </c>
      <c r="I2347" s="391">
        <v>97.721100000000007</v>
      </c>
      <c r="J2347" s="391">
        <v>97.417100000000005</v>
      </c>
      <c r="K2347" s="391">
        <v>97.710099999999997</v>
      </c>
      <c r="L2347" s="391">
        <v>97.603899999999996</v>
      </c>
      <c r="M2347" s="391">
        <v>97.495000000000005</v>
      </c>
      <c r="N2347" s="391">
        <v>95.524699999999996</v>
      </c>
      <c r="O2347" s="386">
        <v>97.105400000000003</v>
      </c>
      <c r="P2347" s="386" t="s">
        <v>65</v>
      </c>
    </row>
    <row r="2348" spans="1:16" ht="15" x14ac:dyDescent="0.25">
      <c r="A2348" s="389" t="s">
        <v>807</v>
      </c>
      <c r="B2348" s="390"/>
      <c r="C2348" s="386"/>
      <c r="D2348" s="390"/>
      <c r="E2348" s="390"/>
      <c r="F2348" s="386">
        <v>99.522800000000004</v>
      </c>
      <c r="G2348" s="391">
        <v>99.348100000000002</v>
      </c>
      <c r="H2348" s="391">
        <v>99.488799999999998</v>
      </c>
      <c r="I2348" s="391">
        <v>99.182000000000002</v>
      </c>
      <c r="J2348" s="391">
        <v>99.457400000000007</v>
      </c>
      <c r="K2348" s="391">
        <v>99.400999999999996</v>
      </c>
      <c r="L2348" s="391">
        <v>99.3386</v>
      </c>
      <c r="M2348" s="391">
        <v>99.402900000000002</v>
      </c>
      <c r="N2348" s="391">
        <v>98.126800000000003</v>
      </c>
      <c r="O2348" s="386">
        <v>98.9482</v>
      </c>
      <c r="P2348" s="386" t="s">
        <v>65</v>
      </c>
    </row>
    <row r="2349" spans="1:16" ht="15" x14ac:dyDescent="0.25">
      <c r="A2349" s="389" t="s">
        <v>808</v>
      </c>
      <c r="B2349" s="390"/>
      <c r="C2349" s="386"/>
      <c r="D2349" s="390"/>
      <c r="E2349" s="390"/>
      <c r="F2349" s="386">
        <v>99.518900000000002</v>
      </c>
      <c r="G2349" s="391">
        <v>99.341300000000004</v>
      </c>
      <c r="H2349" s="391">
        <v>99.4863</v>
      </c>
      <c r="I2349" s="391">
        <v>99.186099999999996</v>
      </c>
      <c r="J2349" s="391">
        <v>99.465900000000005</v>
      </c>
      <c r="K2349" s="391">
        <v>99.408500000000004</v>
      </c>
      <c r="L2349" s="391">
        <v>99.3369</v>
      </c>
      <c r="M2349" s="391">
        <v>99.401899999999998</v>
      </c>
      <c r="N2349" s="391">
        <v>98.120599999999996</v>
      </c>
      <c r="O2349" s="386">
        <v>98.953100000000006</v>
      </c>
      <c r="P2349" s="386" t="s">
        <v>65</v>
      </c>
    </row>
    <row r="2350" spans="1:16" ht="15" x14ac:dyDescent="0.25">
      <c r="A2350" s="389" t="s">
        <v>809</v>
      </c>
      <c r="B2350" s="390"/>
      <c r="C2350" s="386"/>
      <c r="D2350" s="390"/>
      <c r="E2350" s="390"/>
      <c r="F2350" s="386">
        <v>99.624200000000002</v>
      </c>
      <c r="G2350" s="391">
        <v>99.506699999999995</v>
      </c>
      <c r="H2350" s="391">
        <v>99.545400000000001</v>
      </c>
      <c r="I2350" s="391">
        <v>99.086699999999993</v>
      </c>
      <c r="J2350" s="391">
        <v>99.260800000000003</v>
      </c>
      <c r="K2350" s="391">
        <v>99.224800000000002</v>
      </c>
      <c r="L2350" s="391">
        <v>99.380200000000002</v>
      </c>
      <c r="M2350" s="391">
        <v>99.427800000000005</v>
      </c>
      <c r="N2350" s="391">
        <v>98.277299999999997</v>
      </c>
      <c r="O2350" s="386">
        <v>98.8292</v>
      </c>
      <c r="P2350" s="386" t="s">
        <v>65</v>
      </c>
    </row>
    <row r="2351" spans="1:16" ht="15" x14ac:dyDescent="0.25">
      <c r="A2351" s="389" t="s">
        <v>810</v>
      </c>
      <c r="B2351" s="390"/>
      <c r="C2351" s="386"/>
      <c r="D2351" s="390"/>
      <c r="E2351" s="390"/>
      <c r="F2351" s="386">
        <v>99.997100000000003</v>
      </c>
      <c r="G2351" s="391">
        <v>99.998800000000003</v>
      </c>
      <c r="H2351" s="391">
        <v>99.998999999999995</v>
      </c>
      <c r="I2351" s="391">
        <v>99.998999999999995</v>
      </c>
      <c r="J2351" s="391">
        <v>99.988</v>
      </c>
      <c r="K2351" s="391">
        <v>99.987899999999996</v>
      </c>
      <c r="L2351" s="391">
        <v>99.993499999999997</v>
      </c>
      <c r="M2351" s="391">
        <v>99.990700000000004</v>
      </c>
      <c r="N2351" s="391">
        <v>99.954300000000003</v>
      </c>
      <c r="O2351" s="386">
        <v>99.961699999999993</v>
      </c>
      <c r="P2351" s="386" t="s">
        <v>65</v>
      </c>
    </row>
    <row r="2352" spans="1:16" ht="15" x14ac:dyDescent="0.25">
      <c r="A2352" s="389" t="s">
        <v>811</v>
      </c>
      <c r="B2352" s="390"/>
      <c r="C2352" s="386"/>
      <c r="D2352" s="390"/>
      <c r="E2352" s="390"/>
      <c r="F2352" s="386">
        <v>99.997</v>
      </c>
      <c r="G2352" s="391">
        <v>99.998800000000003</v>
      </c>
      <c r="H2352" s="391">
        <v>99.999099999999999</v>
      </c>
      <c r="I2352" s="391">
        <v>99.999700000000004</v>
      </c>
      <c r="J2352" s="391">
        <v>99.988299999999995</v>
      </c>
      <c r="K2352" s="391">
        <v>99.988299999999995</v>
      </c>
      <c r="L2352" s="391">
        <v>99.993399999999994</v>
      </c>
      <c r="M2352" s="391">
        <v>99.990600000000001</v>
      </c>
      <c r="N2352" s="391">
        <v>99.9542</v>
      </c>
      <c r="O2352" s="386">
        <v>99.964799999999997</v>
      </c>
      <c r="P2352" s="386" t="s">
        <v>65</v>
      </c>
    </row>
    <row r="2353" spans="1:16" ht="15" x14ac:dyDescent="0.25">
      <c r="A2353" s="389" t="s">
        <v>812</v>
      </c>
      <c r="B2353" s="390"/>
      <c r="C2353" s="386"/>
      <c r="D2353" s="390"/>
      <c r="E2353" s="390"/>
      <c r="F2353" s="386">
        <v>99.998900000000006</v>
      </c>
      <c r="G2353" s="391">
        <v>99.998900000000006</v>
      </c>
      <c r="H2353" s="391">
        <v>99.995699999999999</v>
      </c>
      <c r="I2353" s="391">
        <v>99.974400000000003</v>
      </c>
      <c r="J2353" s="391">
        <v>99.976399999999998</v>
      </c>
      <c r="K2353" s="391">
        <v>99.973799999999997</v>
      </c>
      <c r="L2353" s="391">
        <v>99.998099999999994</v>
      </c>
      <c r="M2353" s="391">
        <v>99.9983</v>
      </c>
      <c r="N2353" s="391">
        <v>99.957899999999995</v>
      </c>
      <c r="O2353" s="386">
        <v>99.897099999999995</v>
      </c>
      <c r="P2353" s="386" t="s">
        <v>65</v>
      </c>
    </row>
    <row r="2354" spans="1:16" ht="15" x14ac:dyDescent="0.25">
      <c r="A2354" s="389" t="s">
        <v>739</v>
      </c>
      <c r="B2354" s="390"/>
      <c r="C2354" s="386"/>
      <c r="D2354" s="390"/>
      <c r="E2354" s="390"/>
      <c r="F2354" s="386">
        <v>98.397499999999994</v>
      </c>
      <c r="G2354" s="391">
        <v>97.851100000000002</v>
      </c>
      <c r="H2354" s="391">
        <v>98.337500000000006</v>
      </c>
      <c r="I2354" s="391">
        <v>98.072400000000002</v>
      </c>
      <c r="J2354" s="391">
        <v>98.286600000000007</v>
      </c>
      <c r="K2354" s="391">
        <v>98.338700000000003</v>
      </c>
      <c r="L2354" s="391">
        <v>98.186000000000007</v>
      </c>
      <c r="M2354" s="391">
        <v>98.445499999999996</v>
      </c>
      <c r="N2354" s="391">
        <v>96.174999999999997</v>
      </c>
      <c r="O2354" s="386">
        <v>97.648200000000003</v>
      </c>
      <c r="P2354" s="386" t="s">
        <v>65</v>
      </c>
    </row>
    <row r="2355" spans="1:16" ht="15" x14ac:dyDescent="0.25">
      <c r="A2355" s="389" t="s">
        <v>740</v>
      </c>
      <c r="B2355" s="390"/>
      <c r="C2355" s="386"/>
      <c r="D2355" s="390"/>
      <c r="E2355" s="390"/>
      <c r="F2355" s="386">
        <v>98.442899999999995</v>
      </c>
      <c r="G2355" s="391">
        <v>97.888099999999994</v>
      </c>
      <c r="H2355" s="391">
        <v>98.3613</v>
      </c>
      <c r="I2355" s="391">
        <v>98.132300000000001</v>
      </c>
      <c r="J2355" s="391">
        <v>98.365399999999994</v>
      </c>
      <c r="K2355" s="391">
        <v>98.423400000000001</v>
      </c>
      <c r="L2355" s="391">
        <v>98.244799999999998</v>
      </c>
      <c r="M2355" s="391">
        <v>98.499300000000005</v>
      </c>
      <c r="N2355" s="391">
        <v>96.197999999999993</v>
      </c>
      <c r="O2355" s="386">
        <v>97.671700000000001</v>
      </c>
      <c r="P2355" s="386" t="s">
        <v>65</v>
      </c>
    </row>
    <row r="2356" spans="1:16" ht="15" x14ac:dyDescent="0.25">
      <c r="A2356" s="389" t="s">
        <v>741</v>
      </c>
      <c r="B2356" s="390"/>
      <c r="C2356" s="386"/>
      <c r="D2356" s="390"/>
      <c r="E2356" s="390"/>
      <c r="F2356" s="386">
        <v>97.339600000000004</v>
      </c>
      <c r="G2356" s="391">
        <v>96.991299999999995</v>
      </c>
      <c r="H2356" s="391">
        <v>97.799199999999999</v>
      </c>
      <c r="I2356" s="391">
        <v>96.692999999999998</v>
      </c>
      <c r="J2356" s="391">
        <v>96.471299999999999</v>
      </c>
      <c r="K2356" s="391">
        <v>96.373400000000004</v>
      </c>
      <c r="L2356" s="391">
        <v>96.790099999999995</v>
      </c>
      <c r="M2356" s="391">
        <v>97.0411</v>
      </c>
      <c r="N2356" s="391">
        <v>95.657300000000006</v>
      </c>
      <c r="O2356" s="386">
        <v>97.135300000000001</v>
      </c>
      <c r="P2356" s="386" t="s">
        <v>65</v>
      </c>
    </row>
    <row r="2357" spans="1:16" ht="15" x14ac:dyDescent="0.25">
      <c r="A2357" s="389" t="s">
        <v>2784</v>
      </c>
      <c r="B2357" s="390"/>
      <c r="C2357" s="386"/>
      <c r="D2357" s="390"/>
      <c r="E2357" s="390"/>
      <c r="F2357" s="386">
        <v>97.515199999999993</v>
      </c>
      <c r="G2357" s="391">
        <v>97.916399999999996</v>
      </c>
      <c r="H2357" s="391">
        <v>98.525700000000001</v>
      </c>
      <c r="I2357" s="391">
        <v>97.659300000000002</v>
      </c>
      <c r="J2357" s="391">
        <v>98.807900000000004</v>
      </c>
      <c r="K2357" s="391">
        <v>97.466399999999993</v>
      </c>
      <c r="L2357" s="391">
        <v>98.483699999999999</v>
      </c>
      <c r="M2357" s="391">
        <v>99.162899999999993</v>
      </c>
      <c r="N2357" s="391">
        <v>97.745099999999994</v>
      </c>
      <c r="O2357" s="386">
        <v>98.053799999999995</v>
      </c>
      <c r="P2357" s="386" t="s">
        <v>38</v>
      </c>
    </row>
    <row r="2358" spans="1:16" ht="15" x14ac:dyDescent="0.25">
      <c r="A2358" s="389" t="s">
        <v>2785</v>
      </c>
      <c r="B2358" s="390"/>
      <c r="C2358" s="386"/>
      <c r="D2358" s="390"/>
      <c r="E2358" s="390"/>
      <c r="F2358" s="386">
        <v>97.455200000000005</v>
      </c>
      <c r="G2358" s="391">
        <v>97.94</v>
      </c>
      <c r="H2358" s="391">
        <v>98.526600000000002</v>
      </c>
      <c r="I2358" s="391">
        <v>97.721999999999994</v>
      </c>
      <c r="J2358" s="391">
        <v>98.859899999999996</v>
      </c>
      <c r="K2358" s="391">
        <v>97.460400000000007</v>
      </c>
      <c r="L2358" s="391">
        <v>98.637600000000006</v>
      </c>
      <c r="M2358" s="391">
        <v>99.210999999999999</v>
      </c>
      <c r="N2358" s="391">
        <v>97.813500000000005</v>
      </c>
      <c r="O2358" s="386">
        <v>98.088499999999996</v>
      </c>
      <c r="P2358" s="386" t="s">
        <v>38</v>
      </c>
    </row>
    <row r="2359" spans="1:16" ht="15" x14ac:dyDescent="0.25">
      <c r="A2359" s="389" t="s">
        <v>2786</v>
      </c>
      <c r="B2359" s="390"/>
      <c r="C2359" s="386"/>
      <c r="D2359" s="390"/>
      <c r="E2359" s="390"/>
      <c r="F2359" s="386">
        <v>98.676699999999997</v>
      </c>
      <c r="G2359" s="391">
        <v>97.464799999999997</v>
      </c>
      <c r="H2359" s="391">
        <v>98.509100000000004</v>
      </c>
      <c r="I2359" s="391">
        <v>96.487700000000004</v>
      </c>
      <c r="J2359" s="391">
        <v>97.858800000000002</v>
      </c>
      <c r="K2359" s="391">
        <v>97.576899999999995</v>
      </c>
      <c r="L2359" s="391">
        <v>95.543099999999995</v>
      </c>
      <c r="M2359" s="391">
        <v>98.259299999999996</v>
      </c>
      <c r="N2359" s="391">
        <v>96.45</v>
      </c>
      <c r="O2359" s="386">
        <v>97.381500000000003</v>
      </c>
      <c r="P2359" s="386" t="s">
        <v>38</v>
      </c>
    </row>
    <row r="2360" spans="1:16" ht="15" x14ac:dyDescent="0.25">
      <c r="A2360" s="389" t="s">
        <v>2787</v>
      </c>
      <c r="B2360" s="390"/>
      <c r="C2360" s="386"/>
      <c r="D2360" s="390"/>
      <c r="E2360" s="390"/>
      <c r="F2360" s="386">
        <v>98.781099999999995</v>
      </c>
      <c r="G2360" s="391">
        <v>96.685299999999998</v>
      </c>
      <c r="H2360" s="391">
        <v>98.1965</v>
      </c>
      <c r="I2360" s="391">
        <v>97.968000000000004</v>
      </c>
      <c r="J2360" s="391">
        <v>98.278199999999998</v>
      </c>
      <c r="K2360" s="391">
        <v>97.745500000000007</v>
      </c>
      <c r="L2360" s="391">
        <v>97.578999999999994</v>
      </c>
      <c r="M2360" s="391">
        <v>99.184899999999999</v>
      </c>
      <c r="N2360" s="391">
        <v>97.730699999999999</v>
      </c>
      <c r="O2360" s="386">
        <v>97.397800000000004</v>
      </c>
      <c r="P2360" s="386" t="s">
        <v>38</v>
      </c>
    </row>
    <row r="2361" spans="1:16" ht="15" x14ac:dyDescent="0.25">
      <c r="A2361" s="389" t="s">
        <v>2788</v>
      </c>
      <c r="B2361" s="390"/>
      <c r="C2361" s="386"/>
      <c r="D2361" s="390"/>
      <c r="E2361" s="390"/>
      <c r="F2361" s="386">
        <v>98.762500000000003</v>
      </c>
      <c r="G2361" s="391">
        <v>96.695899999999995</v>
      </c>
      <c r="H2361" s="391">
        <v>98.208100000000002</v>
      </c>
      <c r="I2361" s="391">
        <v>98.089100000000002</v>
      </c>
      <c r="J2361" s="391">
        <v>98.290400000000005</v>
      </c>
      <c r="K2361" s="391">
        <v>97.783699999999996</v>
      </c>
      <c r="L2361" s="391">
        <v>97.879499999999993</v>
      </c>
      <c r="M2361" s="391">
        <v>99.314700000000002</v>
      </c>
      <c r="N2361" s="391">
        <v>97.980599999999995</v>
      </c>
      <c r="O2361" s="386">
        <v>97.492000000000004</v>
      </c>
      <c r="P2361" s="386" t="s">
        <v>38</v>
      </c>
    </row>
    <row r="2362" spans="1:16" ht="15" x14ac:dyDescent="0.25">
      <c r="A2362" s="389" t="s">
        <v>2789</v>
      </c>
      <c r="B2362" s="390"/>
      <c r="C2362" s="386"/>
      <c r="D2362" s="390"/>
      <c r="E2362" s="390"/>
      <c r="F2362" s="386">
        <v>99.070899999999995</v>
      </c>
      <c r="G2362" s="391">
        <v>96.518199999999993</v>
      </c>
      <c r="H2362" s="391">
        <v>98.013499999999993</v>
      </c>
      <c r="I2362" s="391">
        <v>96.067400000000006</v>
      </c>
      <c r="J2362" s="391">
        <v>98.088300000000004</v>
      </c>
      <c r="K2362" s="391">
        <v>97.147499999999994</v>
      </c>
      <c r="L2362" s="391">
        <v>92.590800000000002</v>
      </c>
      <c r="M2362" s="391">
        <v>97.128200000000007</v>
      </c>
      <c r="N2362" s="391">
        <v>94.453900000000004</v>
      </c>
      <c r="O2362" s="386">
        <v>95.863299999999995</v>
      </c>
      <c r="P2362" s="386" t="s">
        <v>38</v>
      </c>
    </row>
    <row r="2363" spans="1:16" ht="15" x14ac:dyDescent="0.25">
      <c r="A2363" s="389" t="s">
        <v>2790</v>
      </c>
      <c r="B2363" s="390"/>
      <c r="C2363" s="386"/>
      <c r="D2363" s="390"/>
      <c r="E2363" s="390"/>
      <c r="F2363" s="386">
        <v>95.799400000000006</v>
      </c>
      <c r="G2363" s="391">
        <v>99.088399999999993</v>
      </c>
      <c r="H2363" s="391">
        <v>98.765799999999999</v>
      </c>
      <c r="I2363" s="391">
        <v>97.263400000000004</v>
      </c>
      <c r="J2363" s="391">
        <v>99.429699999999997</v>
      </c>
      <c r="K2363" s="391">
        <v>96.973600000000005</v>
      </c>
      <c r="L2363" s="391">
        <v>99.434600000000003</v>
      </c>
      <c r="M2363" s="391">
        <v>99.204999999999998</v>
      </c>
      <c r="N2363" s="391">
        <v>98.167699999999996</v>
      </c>
      <c r="O2363" s="386">
        <v>98.563299999999998</v>
      </c>
      <c r="P2363" s="386" t="s">
        <v>38</v>
      </c>
    </row>
    <row r="2364" spans="1:16" ht="15" x14ac:dyDescent="0.25">
      <c r="A2364" s="389" t="s">
        <v>2791</v>
      </c>
      <c r="B2364" s="390"/>
      <c r="C2364" s="386"/>
      <c r="D2364" s="390"/>
      <c r="E2364" s="390"/>
      <c r="F2364" s="386">
        <v>95.698300000000003</v>
      </c>
      <c r="G2364" s="391">
        <v>99.104200000000006</v>
      </c>
      <c r="H2364" s="391">
        <v>98.744799999999998</v>
      </c>
      <c r="I2364" s="391">
        <v>97.277600000000007</v>
      </c>
      <c r="J2364" s="391">
        <v>99.531300000000002</v>
      </c>
      <c r="K2364" s="391">
        <v>96.916700000000006</v>
      </c>
      <c r="L2364" s="391">
        <v>99.432400000000001</v>
      </c>
      <c r="M2364" s="391">
        <v>99.177300000000002</v>
      </c>
      <c r="N2364" s="391">
        <v>98.137</v>
      </c>
      <c r="O2364" s="386">
        <v>98.523899999999998</v>
      </c>
      <c r="P2364" s="386" t="s">
        <v>38</v>
      </c>
    </row>
    <row r="2365" spans="1:16" ht="15" x14ac:dyDescent="0.25">
      <c r="A2365" s="389" t="s">
        <v>2792</v>
      </c>
      <c r="B2365" s="390"/>
      <c r="C2365" s="386"/>
      <c r="D2365" s="390"/>
      <c r="E2365" s="390"/>
      <c r="F2365" s="386">
        <v>98.0077</v>
      </c>
      <c r="G2365" s="391">
        <v>98.755300000000005</v>
      </c>
      <c r="H2365" s="391">
        <v>99.200599999999994</v>
      </c>
      <c r="I2365" s="391">
        <v>96.974299999999999</v>
      </c>
      <c r="J2365" s="391">
        <v>97.462000000000003</v>
      </c>
      <c r="K2365" s="391">
        <v>98.096500000000006</v>
      </c>
      <c r="L2365" s="391">
        <v>99.477000000000004</v>
      </c>
      <c r="M2365" s="391">
        <v>99.750399999999999</v>
      </c>
      <c r="N2365" s="391">
        <v>98.81</v>
      </c>
      <c r="O2365" s="386">
        <v>99.375200000000007</v>
      </c>
      <c r="P2365" s="386" t="s">
        <v>38</v>
      </c>
    </row>
    <row r="2366" spans="1:16" ht="15" x14ac:dyDescent="0.25">
      <c r="A2366" s="389" t="s">
        <v>2793</v>
      </c>
      <c r="B2366" s="390"/>
      <c r="C2366" s="386"/>
      <c r="D2366" s="390"/>
      <c r="E2366" s="390"/>
      <c r="F2366" s="386">
        <v>99.113200000000006</v>
      </c>
      <c r="G2366" s="391">
        <v>99.151700000000005</v>
      </c>
      <c r="H2366" s="391">
        <v>99.337199999999996</v>
      </c>
      <c r="I2366" s="391">
        <v>97.865499999999997</v>
      </c>
      <c r="J2366" s="391">
        <v>98.734300000000005</v>
      </c>
      <c r="K2366" s="391">
        <v>98.396900000000002</v>
      </c>
      <c r="L2366" s="391">
        <v>99.1374</v>
      </c>
      <c r="M2366" s="391">
        <v>98.825199999999995</v>
      </c>
      <c r="N2366" s="391">
        <v>96.4298</v>
      </c>
      <c r="O2366" s="386">
        <v>99.225200000000001</v>
      </c>
      <c r="P2366" s="386" t="s">
        <v>38</v>
      </c>
    </row>
    <row r="2367" spans="1:16" ht="15" x14ac:dyDescent="0.25">
      <c r="A2367" s="389" t="s">
        <v>2794</v>
      </c>
      <c r="B2367" s="390"/>
      <c r="C2367" s="386"/>
      <c r="D2367" s="390"/>
      <c r="E2367" s="390"/>
      <c r="F2367" s="386">
        <v>99.103700000000003</v>
      </c>
      <c r="G2367" s="391">
        <v>99.141599999999997</v>
      </c>
      <c r="H2367" s="391">
        <v>99.330200000000005</v>
      </c>
      <c r="I2367" s="391">
        <v>97.841099999999997</v>
      </c>
      <c r="J2367" s="391">
        <v>98.723600000000005</v>
      </c>
      <c r="K2367" s="391">
        <v>98.378200000000007</v>
      </c>
      <c r="L2367" s="391">
        <v>99.126499999999993</v>
      </c>
      <c r="M2367" s="391">
        <v>98.813999999999993</v>
      </c>
      <c r="N2367" s="391">
        <v>96.3947</v>
      </c>
      <c r="O2367" s="386">
        <v>99.216099999999997</v>
      </c>
      <c r="P2367" s="386" t="s">
        <v>38</v>
      </c>
    </row>
    <row r="2368" spans="1:16" ht="15" x14ac:dyDescent="0.25">
      <c r="A2368" s="389" t="s">
        <v>2795</v>
      </c>
      <c r="B2368" s="390"/>
      <c r="C2368" s="386"/>
      <c r="D2368" s="390"/>
      <c r="E2368" s="390"/>
      <c r="F2368" s="386">
        <v>100</v>
      </c>
      <c r="G2368" s="391">
        <v>100</v>
      </c>
      <c r="H2368" s="391">
        <v>100</v>
      </c>
      <c r="I2368" s="391">
        <v>100</v>
      </c>
      <c r="J2368" s="391">
        <v>99.662400000000005</v>
      </c>
      <c r="K2368" s="391">
        <v>100</v>
      </c>
      <c r="L2368" s="391">
        <v>100</v>
      </c>
      <c r="M2368" s="391">
        <v>99.784300000000002</v>
      </c>
      <c r="N2368" s="391">
        <v>100</v>
      </c>
      <c r="O2368" s="386">
        <v>100</v>
      </c>
      <c r="P2368" s="386" t="s">
        <v>38</v>
      </c>
    </row>
    <row r="2369" spans="1:16" ht="15" x14ac:dyDescent="0.25">
      <c r="A2369" s="389" t="s">
        <v>2796</v>
      </c>
      <c r="B2369" s="390"/>
      <c r="C2369" s="386"/>
      <c r="D2369" s="390"/>
      <c r="E2369" s="390"/>
      <c r="F2369" s="386">
        <v>98.703999999999994</v>
      </c>
      <c r="G2369" s="391">
        <v>97.661299999999997</v>
      </c>
      <c r="H2369" s="391">
        <v>98.436000000000007</v>
      </c>
      <c r="I2369" s="391">
        <v>98.518500000000003</v>
      </c>
      <c r="J2369" s="391">
        <v>97.907799999999995</v>
      </c>
      <c r="K2369" s="391">
        <v>98.871300000000005</v>
      </c>
      <c r="L2369" s="391">
        <v>99.1815</v>
      </c>
      <c r="M2369" s="391">
        <v>99.426299999999998</v>
      </c>
      <c r="N2369" s="391">
        <v>98.243899999999996</v>
      </c>
      <c r="O2369" s="386">
        <v>98.756299999999996</v>
      </c>
      <c r="P2369" s="386" t="s">
        <v>38</v>
      </c>
    </row>
    <row r="2370" spans="1:16" ht="15" x14ac:dyDescent="0.25">
      <c r="A2370" s="389" t="s">
        <v>2797</v>
      </c>
      <c r="B2370" s="390"/>
      <c r="C2370" s="386"/>
      <c r="D2370" s="390"/>
      <c r="E2370" s="390"/>
      <c r="F2370" s="386">
        <v>98.830500000000001</v>
      </c>
      <c r="G2370" s="391">
        <v>97.822900000000004</v>
      </c>
      <c r="H2370" s="391">
        <v>98.484899999999996</v>
      </c>
      <c r="I2370" s="391">
        <v>98.597800000000007</v>
      </c>
      <c r="J2370" s="391">
        <v>97.968800000000002</v>
      </c>
      <c r="K2370" s="391">
        <v>98.945700000000002</v>
      </c>
      <c r="L2370" s="391">
        <v>99.276499999999999</v>
      </c>
      <c r="M2370" s="391">
        <v>99.522599999999997</v>
      </c>
      <c r="N2370" s="391">
        <v>98.330500000000001</v>
      </c>
      <c r="O2370" s="386">
        <v>98.768500000000003</v>
      </c>
      <c r="P2370" s="386" t="s">
        <v>38</v>
      </c>
    </row>
    <row r="2371" spans="1:16" ht="15" x14ac:dyDescent="0.25">
      <c r="A2371" s="389" t="s">
        <v>2798</v>
      </c>
      <c r="B2371" s="390"/>
      <c r="C2371" s="386"/>
      <c r="D2371" s="390"/>
      <c r="E2371" s="390"/>
      <c r="F2371" s="386">
        <v>96.342699999999994</v>
      </c>
      <c r="G2371" s="391">
        <v>94.5886</v>
      </c>
      <c r="H2371" s="391">
        <v>97.587400000000002</v>
      </c>
      <c r="I2371" s="391">
        <v>97.065100000000001</v>
      </c>
      <c r="J2371" s="391">
        <v>96.900300000000001</v>
      </c>
      <c r="K2371" s="391">
        <v>97.585499999999996</v>
      </c>
      <c r="L2371" s="391">
        <v>97.291200000000003</v>
      </c>
      <c r="M2371" s="391">
        <v>97.316999999999993</v>
      </c>
      <c r="N2371" s="391">
        <v>96.363299999999995</v>
      </c>
      <c r="O2371" s="386">
        <v>98.503900000000002</v>
      </c>
      <c r="P2371" s="386" t="s">
        <v>38</v>
      </c>
    </row>
    <row r="2372" spans="1:16" ht="15" x14ac:dyDescent="0.25">
      <c r="A2372" s="389" t="s">
        <v>2799</v>
      </c>
      <c r="B2372" s="390"/>
      <c r="C2372" s="386"/>
      <c r="D2372" s="390"/>
      <c r="E2372" s="390"/>
      <c r="F2372" s="386">
        <v>96.985200000000006</v>
      </c>
      <c r="G2372" s="391">
        <v>98.627499999999998</v>
      </c>
      <c r="H2372" s="391">
        <v>98.794799999999995</v>
      </c>
      <c r="I2372" s="391">
        <v>98.536000000000001</v>
      </c>
      <c r="J2372" s="391">
        <v>97.569500000000005</v>
      </c>
      <c r="K2372" s="391">
        <v>98.484700000000004</v>
      </c>
      <c r="L2372" s="391">
        <v>98.876900000000006</v>
      </c>
      <c r="M2372" s="391">
        <v>98.353999999999999</v>
      </c>
      <c r="N2372" s="391">
        <v>96.996499999999997</v>
      </c>
      <c r="O2372" s="386">
        <v>97.942499999999995</v>
      </c>
      <c r="P2372" s="386" t="s">
        <v>38</v>
      </c>
    </row>
    <row r="2373" spans="1:16" ht="15" x14ac:dyDescent="0.25">
      <c r="A2373" s="389" t="s">
        <v>2800</v>
      </c>
      <c r="B2373" s="390"/>
      <c r="C2373" s="386"/>
      <c r="D2373" s="390"/>
      <c r="E2373" s="390"/>
      <c r="F2373" s="386">
        <v>97.021500000000003</v>
      </c>
      <c r="G2373" s="391">
        <v>98.656599999999997</v>
      </c>
      <c r="H2373" s="391">
        <v>98.783900000000003</v>
      </c>
      <c r="I2373" s="391">
        <v>98.528300000000002</v>
      </c>
      <c r="J2373" s="391">
        <v>97.469499999999996</v>
      </c>
      <c r="K2373" s="391">
        <v>98.485100000000003</v>
      </c>
      <c r="L2373" s="391">
        <v>98.884100000000004</v>
      </c>
      <c r="M2373" s="391">
        <v>98.350200000000001</v>
      </c>
      <c r="N2373" s="391">
        <v>96.876000000000005</v>
      </c>
      <c r="O2373" s="386">
        <v>97.828100000000006</v>
      </c>
      <c r="P2373" s="386" t="s">
        <v>38</v>
      </c>
    </row>
    <row r="2374" spans="1:16" ht="15" x14ac:dyDescent="0.25">
      <c r="A2374" s="389" t="s">
        <v>2801</v>
      </c>
      <c r="B2374" s="390"/>
      <c r="C2374" s="386"/>
      <c r="D2374" s="390"/>
      <c r="E2374" s="390"/>
      <c r="F2374" s="386">
        <v>92.983099999999993</v>
      </c>
      <c r="G2374" s="391">
        <v>95.127300000000005</v>
      </c>
      <c r="H2374" s="391">
        <v>100</v>
      </c>
      <c r="I2374" s="391">
        <v>99.416399999999996</v>
      </c>
      <c r="J2374" s="391">
        <v>99.371799999999993</v>
      </c>
      <c r="K2374" s="391">
        <v>98.476500000000001</v>
      </c>
      <c r="L2374" s="391">
        <v>98.746799999999993</v>
      </c>
      <c r="M2374" s="391">
        <v>98.422799999999995</v>
      </c>
      <c r="N2374" s="391">
        <v>98.587900000000005</v>
      </c>
      <c r="O2374" s="386">
        <v>99.587400000000002</v>
      </c>
      <c r="P2374" s="386" t="s">
        <v>38</v>
      </c>
    </row>
    <row r="2375" spans="1:16" ht="15" x14ac:dyDescent="0.25">
      <c r="A2375" s="389" t="s">
        <v>2802</v>
      </c>
      <c r="B2375" s="390"/>
      <c r="C2375" s="386"/>
      <c r="D2375" s="390"/>
      <c r="E2375" s="390"/>
      <c r="F2375" s="386">
        <v>99.164400000000001</v>
      </c>
      <c r="G2375" s="391">
        <v>98.749899999999997</v>
      </c>
      <c r="H2375" s="391">
        <v>98.676199999999994</v>
      </c>
      <c r="I2375" s="391">
        <v>99.233500000000006</v>
      </c>
      <c r="J2375" s="391">
        <v>99.296599999999998</v>
      </c>
      <c r="K2375" s="391">
        <v>99.467100000000002</v>
      </c>
      <c r="L2375" s="391">
        <v>99.668800000000005</v>
      </c>
      <c r="M2375" s="391">
        <v>99.771299999999997</v>
      </c>
      <c r="N2375" s="391">
        <v>99.1434</v>
      </c>
      <c r="O2375" s="386">
        <v>99.4482</v>
      </c>
      <c r="P2375" s="386" t="s">
        <v>38</v>
      </c>
    </row>
    <row r="2376" spans="1:16" ht="15" x14ac:dyDescent="0.25">
      <c r="A2376" s="389" t="s">
        <v>2803</v>
      </c>
      <c r="B2376" s="390"/>
      <c r="C2376" s="386"/>
      <c r="D2376" s="390"/>
      <c r="E2376" s="390"/>
      <c r="F2376" s="386">
        <v>99.379599999999996</v>
      </c>
      <c r="G2376" s="391">
        <v>99.000500000000002</v>
      </c>
      <c r="H2376" s="391">
        <v>98.784400000000005</v>
      </c>
      <c r="I2376" s="391">
        <v>99.386499999999998</v>
      </c>
      <c r="J2376" s="391">
        <v>99.457400000000007</v>
      </c>
      <c r="K2376" s="391">
        <v>99.575500000000005</v>
      </c>
      <c r="L2376" s="391">
        <v>99.787499999999994</v>
      </c>
      <c r="M2376" s="391">
        <v>99.870099999999994</v>
      </c>
      <c r="N2376" s="391">
        <v>99.269900000000007</v>
      </c>
      <c r="O2376" s="386">
        <v>99.476500000000001</v>
      </c>
      <c r="P2376" s="386" t="s">
        <v>38</v>
      </c>
    </row>
    <row r="2377" spans="1:16" ht="15" x14ac:dyDescent="0.25">
      <c r="A2377" s="389" t="s">
        <v>2804</v>
      </c>
      <c r="B2377" s="390"/>
      <c r="C2377" s="386"/>
      <c r="D2377" s="390"/>
      <c r="E2377" s="390"/>
      <c r="F2377" s="386">
        <v>96.049800000000005</v>
      </c>
      <c r="G2377" s="391">
        <v>95.118499999999997</v>
      </c>
      <c r="H2377" s="391">
        <v>97.312100000000001</v>
      </c>
      <c r="I2377" s="391">
        <v>97.096599999999995</v>
      </c>
      <c r="J2377" s="391">
        <v>97.134900000000002</v>
      </c>
      <c r="K2377" s="391">
        <v>97.914199999999994</v>
      </c>
      <c r="L2377" s="391">
        <v>97.564099999999996</v>
      </c>
      <c r="M2377" s="391">
        <v>97.804299999999998</v>
      </c>
      <c r="N2377" s="391">
        <v>96.558499999999995</v>
      </c>
      <c r="O2377" s="386">
        <v>98.902000000000001</v>
      </c>
      <c r="P2377" s="386" t="s">
        <v>38</v>
      </c>
    </row>
    <row r="2378" spans="1:16" ht="15" x14ac:dyDescent="0.25">
      <c r="A2378" s="389" t="s">
        <v>2805</v>
      </c>
      <c r="B2378" s="390"/>
      <c r="C2378" s="386"/>
      <c r="D2378" s="390"/>
      <c r="E2378" s="390"/>
      <c r="F2378" s="386">
        <v>97.888400000000004</v>
      </c>
      <c r="G2378" s="391">
        <v>94.580100000000002</v>
      </c>
      <c r="H2378" s="391">
        <v>97.699600000000004</v>
      </c>
      <c r="I2378" s="391">
        <v>96.867800000000003</v>
      </c>
      <c r="J2378" s="391">
        <v>94.149299999999997</v>
      </c>
      <c r="K2378" s="391">
        <v>97.529499999999999</v>
      </c>
      <c r="L2378" s="391">
        <v>97.719800000000006</v>
      </c>
      <c r="M2378" s="391">
        <v>98.701499999999996</v>
      </c>
      <c r="N2378" s="391">
        <v>95.286699999999996</v>
      </c>
      <c r="O2378" s="386">
        <v>96.860100000000003</v>
      </c>
      <c r="P2378" s="386" t="s">
        <v>38</v>
      </c>
    </row>
    <row r="2379" spans="1:16" ht="15" x14ac:dyDescent="0.25">
      <c r="A2379" s="389" t="s">
        <v>2806</v>
      </c>
      <c r="B2379" s="390"/>
      <c r="C2379" s="386"/>
      <c r="D2379" s="390"/>
      <c r="E2379" s="390"/>
      <c r="F2379" s="386">
        <v>97.891099999999994</v>
      </c>
      <c r="G2379" s="391">
        <v>94.5989</v>
      </c>
      <c r="H2379" s="391">
        <v>97.680800000000005</v>
      </c>
      <c r="I2379" s="391">
        <v>96.8947</v>
      </c>
      <c r="J2379" s="391">
        <v>94.182100000000005</v>
      </c>
      <c r="K2379" s="391">
        <v>97.6267</v>
      </c>
      <c r="L2379" s="391">
        <v>97.804599999999994</v>
      </c>
      <c r="M2379" s="391">
        <v>98.8142</v>
      </c>
      <c r="N2379" s="391">
        <v>95.368300000000005</v>
      </c>
      <c r="O2379" s="386">
        <v>96.934299999999993</v>
      </c>
      <c r="P2379" s="386" t="s">
        <v>38</v>
      </c>
    </row>
    <row r="2380" spans="1:16" ht="15" x14ac:dyDescent="0.25">
      <c r="A2380" s="389" t="s">
        <v>2807</v>
      </c>
      <c r="B2380" s="390"/>
      <c r="C2380" s="386"/>
      <c r="D2380" s="390"/>
      <c r="E2380" s="390"/>
      <c r="F2380" s="386">
        <v>97.674499999999995</v>
      </c>
      <c r="G2380" s="391">
        <v>92.970600000000005</v>
      </c>
      <c r="H2380" s="391">
        <v>99.201999999999998</v>
      </c>
      <c r="I2380" s="391">
        <v>94.718699999999998</v>
      </c>
      <c r="J2380" s="391">
        <v>91.615799999999993</v>
      </c>
      <c r="K2380" s="391">
        <v>90.290800000000004</v>
      </c>
      <c r="L2380" s="391">
        <v>91.286799999999999</v>
      </c>
      <c r="M2380" s="391">
        <v>89.697000000000003</v>
      </c>
      <c r="N2380" s="391">
        <v>88.815600000000003</v>
      </c>
      <c r="O2380" s="386">
        <v>91.346599999999995</v>
      </c>
      <c r="P2380" s="386" t="s">
        <v>38</v>
      </c>
    </row>
    <row r="2381" spans="1:16" ht="15" x14ac:dyDescent="0.25">
      <c r="A2381" s="389" t="s">
        <v>2808</v>
      </c>
      <c r="B2381" s="390"/>
      <c r="C2381" s="386"/>
      <c r="D2381" s="390"/>
      <c r="E2381" s="390"/>
      <c r="F2381" s="386">
        <v>98.5428</v>
      </c>
      <c r="G2381" s="391">
        <v>95.586200000000005</v>
      </c>
      <c r="H2381" s="391">
        <v>98.671099999999996</v>
      </c>
      <c r="I2381" s="391">
        <v>96.037199999999999</v>
      </c>
      <c r="J2381" s="391">
        <v>96.370800000000003</v>
      </c>
      <c r="K2381" s="391">
        <v>96.423699999999997</v>
      </c>
      <c r="L2381" s="391">
        <v>96.712299999999999</v>
      </c>
      <c r="M2381" s="391">
        <v>96.919899999999998</v>
      </c>
      <c r="N2381" s="391">
        <v>94.9435</v>
      </c>
      <c r="O2381" s="386">
        <v>94.295699999999997</v>
      </c>
      <c r="P2381" s="386" t="s">
        <v>38</v>
      </c>
    </row>
    <row r="2382" spans="1:16" ht="15" x14ac:dyDescent="0.25">
      <c r="A2382" s="389" t="s">
        <v>2809</v>
      </c>
      <c r="B2382" s="390"/>
      <c r="C2382" s="386"/>
      <c r="D2382" s="390"/>
      <c r="E2382" s="390"/>
      <c r="F2382" s="386">
        <v>98.486500000000007</v>
      </c>
      <c r="G2382" s="391">
        <v>96.270300000000006</v>
      </c>
      <c r="H2382" s="391">
        <v>98.640199999999993</v>
      </c>
      <c r="I2382" s="391">
        <v>95.8018</v>
      </c>
      <c r="J2382" s="391">
        <v>96.488900000000001</v>
      </c>
      <c r="K2382" s="391">
        <v>96.193399999999997</v>
      </c>
      <c r="L2382" s="391">
        <v>96.709900000000005</v>
      </c>
      <c r="M2382" s="391">
        <v>97.059600000000003</v>
      </c>
      <c r="N2382" s="391">
        <v>94.796099999999996</v>
      </c>
      <c r="O2382" s="386">
        <v>93.926000000000002</v>
      </c>
      <c r="P2382" s="386" t="s">
        <v>38</v>
      </c>
    </row>
    <row r="2383" spans="1:16" ht="15" x14ac:dyDescent="0.25">
      <c r="A2383" s="389" t="s">
        <v>2810</v>
      </c>
      <c r="B2383" s="390"/>
      <c r="C2383" s="386"/>
      <c r="D2383" s="390"/>
      <c r="E2383" s="390"/>
      <c r="F2383" s="386">
        <v>98.983599999999996</v>
      </c>
      <c r="G2383" s="391">
        <v>90.134299999999996</v>
      </c>
      <c r="H2383" s="391">
        <v>98.909700000000001</v>
      </c>
      <c r="I2383" s="391">
        <v>97.906300000000002</v>
      </c>
      <c r="J2383" s="391">
        <v>95.459800000000001</v>
      </c>
      <c r="K2383" s="391">
        <v>98.228399999999993</v>
      </c>
      <c r="L2383" s="391">
        <v>96.732200000000006</v>
      </c>
      <c r="M2383" s="391">
        <v>95.752099999999999</v>
      </c>
      <c r="N2383" s="391">
        <v>96.187200000000004</v>
      </c>
      <c r="O2383" s="386">
        <v>97.490099999999998</v>
      </c>
      <c r="P2383" s="386" t="s">
        <v>38</v>
      </c>
    </row>
    <row r="2384" spans="1:16" ht="15" x14ac:dyDescent="0.25">
      <c r="A2384" s="389" t="s">
        <v>2811</v>
      </c>
      <c r="B2384" s="390"/>
      <c r="C2384" s="386"/>
      <c r="D2384" s="390"/>
      <c r="E2384" s="390"/>
      <c r="F2384" s="386">
        <v>97.300200000000004</v>
      </c>
      <c r="G2384" s="391">
        <v>94.534499999999994</v>
      </c>
      <c r="H2384" s="391">
        <v>94.209800000000001</v>
      </c>
      <c r="I2384" s="391">
        <v>95.215000000000003</v>
      </c>
      <c r="J2384" s="391">
        <v>93.131399999999999</v>
      </c>
      <c r="K2384" s="391">
        <v>97.509500000000003</v>
      </c>
      <c r="L2384" s="391">
        <v>97.672700000000006</v>
      </c>
      <c r="M2384" s="391">
        <v>97.041399999999996</v>
      </c>
      <c r="N2384" s="391">
        <v>95.703699999999998</v>
      </c>
      <c r="O2384" s="386">
        <v>96.043300000000002</v>
      </c>
      <c r="P2384" s="386" t="s">
        <v>38</v>
      </c>
    </row>
    <row r="2385" spans="1:16" ht="15" x14ac:dyDescent="0.25">
      <c r="A2385" s="389" t="s">
        <v>2812</v>
      </c>
      <c r="B2385" s="390"/>
      <c r="C2385" s="386"/>
      <c r="D2385" s="390"/>
      <c r="E2385" s="390"/>
      <c r="F2385" s="386">
        <v>97.334599999999995</v>
      </c>
      <c r="G2385" s="391">
        <v>94.494399999999999</v>
      </c>
      <c r="H2385" s="391">
        <v>94.212000000000003</v>
      </c>
      <c r="I2385" s="391">
        <v>95.3767</v>
      </c>
      <c r="J2385" s="391">
        <v>93.2363</v>
      </c>
      <c r="K2385" s="391">
        <v>97.577399999999997</v>
      </c>
      <c r="L2385" s="391">
        <v>97.691400000000002</v>
      </c>
      <c r="M2385" s="391">
        <v>97.0124</v>
      </c>
      <c r="N2385" s="391">
        <v>95.636700000000005</v>
      </c>
      <c r="O2385" s="386">
        <v>96.049199999999999</v>
      </c>
      <c r="P2385" s="386" t="s">
        <v>38</v>
      </c>
    </row>
    <row r="2386" spans="1:16" ht="15" x14ac:dyDescent="0.25">
      <c r="A2386" s="389" t="s">
        <v>2813</v>
      </c>
      <c r="B2386" s="390"/>
      <c r="C2386" s="386"/>
      <c r="D2386" s="390"/>
      <c r="E2386" s="390"/>
      <c r="F2386" s="386">
        <v>96.367599999999996</v>
      </c>
      <c r="G2386" s="391">
        <v>95.563000000000002</v>
      </c>
      <c r="H2386" s="391">
        <v>94.153999999999996</v>
      </c>
      <c r="I2386" s="391">
        <v>91.007300000000001</v>
      </c>
      <c r="J2386" s="391">
        <v>90.389099999999999</v>
      </c>
      <c r="K2386" s="391">
        <v>95.723500000000001</v>
      </c>
      <c r="L2386" s="391">
        <v>97.178600000000003</v>
      </c>
      <c r="M2386" s="391">
        <v>97.7988</v>
      </c>
      <c r="N2386" s="391">
        <v>97.723100000000002</v>
      </c>
      <c r="O2386" s="386">
        <v>95.858199999999997</v>
      </c>
      <c r="P2386" s="386" t="s">
        <v>38</v>
      </c>
    </row>
    <row r="2387" spans="1:16" ht="15" x14ac:dyDescent="0.25">
      <c r="A2387" s="389" t="s">
        <v>2814</v>
      </c>
      <c r="B2387" s="390"/>
      <c r="C2387" s="386"/>
      <c r="D2387" s="390"/>
      <c r="E2387" s="390"/>
      <c r="F2387" s="386">
        <v>96.763599999999997</v>
      </c>
      <c r="G2387" s="391">
        <v>91.896199999999993</v>
      </c>
      <c r="H2387" s="391">
        <v>94.554500000000004</v>
      </c>
      <c r="I2387" s="391">
        <v>94.9602</v>
      </c>
      <c r="J2387" s="391">
        <v>93.967100000000002</v>
      </c>
      <c r="K2387" s="391">
        <v>98.188900000000004</v>
      </c>
      <c r="L2387" s="391">
        <v>98.096199999999996</v>
      </c>
      <c r="M2387" s="391">
        <v>97.348600000000005</v>
      </c>
      <c r="N2387" s="391">
        <v>96.139899999999997</v>
      </c>
      <c r="O2387" s="386">
        <v>95.114000000000004</v>
      </c>
      <c r="P2387" s="386" t="s">
        <v>38</v>
      </c>
    </row>
    <row r="2388" spans="1:16" ht="15" x14ac:dyDescent="0.25">
      <c r="A2388" s="389" t="s">
        <v>2815</v>
      </c>
      <c r="B2388" s="390"/>
      <c r="C2388" s="386"/>
      <c r="D2388" s="390"/>
      <c r="E2388" s="390"/>
      <c r="F2388" s="386">
        <v>96.788200000000003</v>
      </c>
      <c r="G2388" s="391">
        <v>91.913600000000002</v>
      </c>
      <c r="H2388" s="391">
        <v>94.583399999999997</v>
      </c>
      <c r="I2388" s="391">
        <v>95.043800000000005</v>
      </c>
      <c r="J2388" s="391">
        <v>94.022000000000006</v>
      </c>
      <c r="K2388" s="391">
        <v>98.232900000000001</v>
      </c>
      <c r="L2388" s="391">
        <v>98.134500000000003</v>
      </c>
      <c r="M2388" s="391">
        <v>97.361099999999993</v>
      </c>
      <c r="N2388" s="391">
        <v>96.134699999999995</v>
      </c>
      <c r="O2388" s="386">
        <v>95.103099999999998</v>
      </c>
      <c r="P2388" s="386" t="s">
        <v>38</v>
      </c>
    </row>
    <row r="2389" spans="1:16" ht="15" x14ac:dyDescent="0.25">
      <c r="A2389" s="389" t="s">
        <v>2816</v>
      </c>
      <c r="B2389" s="390"/>
      <c r="C2389" s="386"/>
      <c r="D2389" s="390"/>
      <c r="E2389" s="390"/>
      <c r="F2389" s="386">
        <v>94.307500000000005</v>
      </c>
      <c r="G2389" s="391">
        <v>90.176000000000002</v>
      </c>
      <c r="H2389" s="391">
        <v>91.745800000000003</v>
      </c>
      <c r="I2389" s="391">
        <v>86.812100000000001</v>
      </c>
      <c r="J2389" s="391">
        <v>88.618499999999997</v>
      </c>
      <c r="K2389" s="391">
        <v>93.928100000000001</v>
      </c>
      <c r="L2389" s="391">
        <v>94.391800000000003</v>
      </c>
      <c r="M2389" s="391">
        <v>96.156800000000004</v>
      </c>
      <c r="N2389" s="391">
        <v>96.629199999999997</v>
      </c>
      <c r="O2389" s="386">
        <v>96.179299999999998</v>
      </c>
      <c r="P2389" s="386" t="s">
        <v>38</v>
      </c>
    </row>
    <row r="2390" spans="1:16" ht="15" x14ac:dyDescent="0.25">
      <c r="A2390" s="389" t="s">
        <v>2817</v>
      </c>
      <c r="B2390" s="390"/>
      <c r="C2390" s="386"/>
      <c r="D2390" s="390"/>
      <c r="E2390" s="390"/>
      <c r="F2390" s="386">
        <v>95.769400000000005</v>
      </c>
      <c r="G2390" s="391">
        <v>92.210499999999996</v>
      </c>
      <c r="H2390" s="391">
        <v>94.222700000000003</v>
      </c>
      <c r="I2390" s="391">
        <v>95.790099999999995</v>
      </c>
      <c r="J2390" s="391">
        <v>92.795599999999993</v>
      </c>
      <c r="K2390" s="391">
        <v>98.359800000000007</v>
      </c>
      <c r="L2390" s="391">
        <v>98.379599999999996</v>
      </c>
      <c r="M2390" s="391">
        <v>97.876300000000001</v>
      </c>
      <c r="N2390" s="391">
        <v>96.804599999999994</v>
      </c>
      <c r="O2390" s="386">
        <v>95.990200000000002</v>
      </c>
      <c r="P2390" s="386" t="s">
        <v>38</v>
      </c>
    </row>
    <row r="2391" spans="1:16" ht="15" x14ac:dyDescent="0.25">
      <c r="A2391" s="389" t="s">
        <v>2818</v>
      </c>
      <c r="B2391" s="390"/>
      <c r="C2391" s="386"/>
      <c r="D2391" s="390"/>
      <c r="E2391" s="390"/>
      <c r="F2391" s="386">
        <v>95.758399999999995</v>
      </c>
      <c r="G2391" s="391">
        <v>92.194999999999993</v>
      </c>
      <c r="H2391" s="391">
        <v>94.203199999999995</v>
      </c>
      <c r="I2391" s="391">
        <v>95.774699999999996</v>
      </c>
      <c r="J2391" s="391">
        <v>92.779899999999998</v>
      </c>
      <c r="K2391" s="391">
        <v>98.355900000000005</v>
      </c>
      <c r="L2391" s="391">
        <v>98.376099999999994</v>
      </c>
      <c r="M2391" s="391">
        <v>97.880899999999997</v>
      </c>
      <c r="N2391" s="391">
        <v>96.797200000000004</v>
      </c>
      <c r="O2391" s="386">
        <v>95.9803</v>
      </c>
      <c r="P2391" s="386" t="s">
        <v>38</v>
      </c>
    </row>
    <row r="2392" spans="1:16" ht="15" x14ac:dyDescent="0.25">
      <c r="A2392" s="389" t="s">
        <v>2819</v>
      </c>
      <c r="B2392" s="390"/>
      <c r="C2392" s="386"/>
      <c r="D2392" s="390"/>
      <c r="E2392" s="390"/>
      <c r="F2392" s="386">
        <v>98.918999999999997</v>
      </c>
      <c r="G2392" s="391">
        <v>96.456900000000005</v>
      </c>
      <c r="H2392" s="391">
        <v>99.702600000000004</v>
      </c>
      <c r="I2392" s="391">
        <v>99.819199999999995</v>
      </c>
      <c r="J2392" s="391">
        <v>97.041200000000003</v>
      </c>
      <c r="K2392" s="391">
        <v>99.486800000000002</v>
      </c>
      <c r="L2392" s="391">
        <v>99.362700000000004</v>
      </c>
      <c r="M2392" s="391">
        <v>96.642499999999998</v>
      </c>
      <c r="N2392" s="391">
        <v>98.565399999999997</v>
      </c>
      <c r="O2392" s="386">
        <v>98.644300000000001</v>
      </c>
      <c r="P2392" s="386" t="s">
        <v>38</v>
      </c>
    </row>
    <row r="2393" spans="1:16" ht="15" x14ac:dyDescent="0.25">
      <c r="A2393" s="389" t="s">
        <v>2820</v>
      </c>
      <c r="B2393" s="390"/>
      <c r="C2393" s="386"/>
      <c r="D2393" s="390"/>
      <c r="E2393" s="390"/>
      <c r="F2393" s="386">
        <v>98.060500000000005</v>
      </c>
      <c r="G2393" s="391">
        <v>96.448300000000003</v>
      </c>
      <c r="H2393" s="391">
        <v>94.069500000000005</v>
      </c>
      <c r="I2393" s="391">
        <v>95.1113</v>
      </c>
      <c r="J2393" s="391">
        <v>92.909499999999994</v>
      </c>
      <c r="K2393" s="391">
        <v>96.9328</v>
      </c>
      <c r="L2393" s="391">
        <v>97.250600000000006</v>
      </c>
      <c r="M2393" s="391">
        <v>96.614800000000002</v>
      </c>
      <c r="N2393" s="391">
        <v>95.081400000000002</v>
      </c>
      <c r="O2393" s="386">
        <v>96.5304</v>
      </c>
      <c r="P2393" s="386" t="s">
        <v>38</v>
      </c>
    </row>
    <row r="2394" spans="1:16" ht="15" x14ac:dyDescent="0.25">
      <c r="A2394" s="389" t="s">
        <v>2821</v>
      </c>
      <c r="B2394" s="390"/>
      <c r="C2394" s="386"/>
      <c r="D2394" s="390"/>
      <c r="E2394" s="390"/>
      <c r="F2394" s="386">
        <v>98.157799999999995</v>
      </c>
      <c r="G2394" s="391">
        <v>96.483800000000002</v>
      </c>
      <c r="H2394" s="391">
        <v>94.060900000000004</v>
      </c>
      <c r="I2394" s="391">
        <v>95.367500000000007</v>
      </c>
      <c r="J2394" s="391">
        <v>93.070800000000006</v>
      </c>
      <c r="K2394" s="391">
        <v>97.006100000000004</v>
      </c>
      <c r="L2394" s="391">
        <v>97.245900000000006</v>
      </c>
      <c r="M2394" s="391">
        <v>96.53</v>
      </c>
      <c r="N2394" s="391">
        <v>94.929599999999994</v>
      </c>
      <c r="O2394" s="386">
        <v>96.572900000000004</v>
      </c>
      <c r="P2394" s="386" t="s">
        <v>38</v>
      </c>
    </row>
    <row r="2395" spans="1:16" ht="15" x14ac:dyDescent="0.25">
      <c r="A2395" s="389" t="s">
        <v>2822</v>
      </c>
      <c r="B2395" s="390"/>
      <c r="C2395" s="386"/>
      <c r="D2395" s="390"/>
      <c r="E2395" s="390"/>
      <c r="F2395" s="386">
        <v>96.455500000000001</v>
      </c>
      <c r="G2395" s="391">
        <v>95.9024</v>
      </c>
      <c r="H2395" s="391">
        <v>94.202100000000002</v>
      </c>
      <c r="I2395" s="391">
        <v>91.094800000000006</v>
      </c>
      <c r="J2395" s="391">
        <v>90.365799999999993</v>
      </c>
      <c r="K2395" s="391">
        <v>95.763999999999996</v>
      </c>
      <c r="L2395" s="391">
        <v>97.326599999999999</v>
      </c>
      <c r="M2395" s="391">
        <v>97.946100000000001</v>
      </c>
      <c r="N2395" s="391">
        <v>97.801299999999998</v>
      </c>
      <c r="O2395" s="386">
        <v>95.749399999999994</v>
      </c>
      <c r="P2395" s="386" t="s">
        <v>38</v>
      </c>
    </row>
    <row r="2396" spans="1:16" ht="15" x14ac:dyDescent="0.25">
      <c r="A2396" s="389" t="s">
        <v>2823</v>
      </c>
      <c r="B2396" s="390"/>
      <c r="C2396" s="386"/>
      <c r="D2396" s="390"/>
      <c r="E2396" s="390"/>
      <c r="F2396" s="386">
        <v>98.792599999999993</v>
      </c>
      <c r="G2396" s="391">
        <v>97.650800000000004</v>
      </c>
      <c r="H2396" s="391">
        <v>98.216800000000006</v>
      </c>
      <c r="I2396" s="391">
        <v>98.7423</v>
      </c>
      <c r="J2396" s="391">
        <v>98.218699999999998</v>
      </c>
      <c r="K2396" s="391">
        <v>99.278800000000004</v>
      </c>
      <c r="L2396" s="391">
        <v>98.864000000000004</v>
      </c>
      <c r="M2396" s="391">
        <v>98.541799999999995</v>
      </c>
      <c r="N2396" s="391">
        <v>97.2881</v>
      </c>
      <c r="O2396" s="386">
        <v>98.181299999999993</v>
      </c>
      <c r="P2396" s="386" t="s">
        <v>38</v>
      </c>
    </row>
    <row r="2397" spans="1:16" ht="15" x14ac:dyDescent="0.25">
      <c r="A2397" s="389" t="s">
        <v>2824</v>
      </c>
      <c r="B2397" s="390"/>
      <c r="C2397" s="386"/>
      <c r="D2397" s="390"/>
      <c r="E2397" s="390"/>
      <c r="F2397" s="386">
        <v>98.828500000000005</v>
      </c>
      <c r="G2397" s="391">
        <v>97.617000000000004</v>
      </c>
      <c r="H2397" s="391">
        <v>98.212699999999998</v>
      </c>
      <c r="I2397" s="391">
        <v>98.790999999999997</v>
      </c>
      <c r="J2397" s="391">
        <v>98.299300000000002</v>
      </c>
      <c r="K2397" s="391">
        <v>99.330399999999997</v>
      </c>
      <c r="L2397" s="391">
        <v>98.910700000000006</v>
      </c>
      <c r="M2397" s="391">
        <v>98.584900000000005</v>
      </c>
      <c r="N2397" s="391">
        <v>97.278899999999993</v>
      </c>
      <c r="O2397" s="386">
        <v>98.171999999999997</v>
      </c>
      <c r="P2397" s="386" t="s">
        <v>38</v>
      </c>
    </row>
    <row r="2398" spans="1:16" ht="15" x14ac:dyDescent="0.25">
      <c r="A2398" s="389" t="s">
        <v>2825</v>
      </c>
      <c r="B2398" s="390"/>
      <c r="C2398" s="386"/>
      <c r="D2398" s="390"/>
      <c r="E2398" s="390"/>
      <c r="F2398" s="386">
        <v>98.061199999999999</v>
      </c>
      <c r="G2398" s="391">
        <v>98.337800000000001</v>
      </c>
      <c r="H2398" s="391">
        <v>98.3035</v>
      </c>
      <c r="I2398" s="391">
        <v>97.744699999999995</v>
      </c>
      <c r="J2398" s="391">
        <v>96.557299999999998</v>
      </c>
      <c r="K2398" s="391">
        <v>98.204700000000003</v>
      </c>
      <c r="L2398" s="391">
        <v>97.8977</v>
      </c>
      <c r="M2398" s="391">
        <v>97.655500000000004</v>
      </c>
      <c r="N2398" s="391">
        <v>97.482399999999998</v>
      </c>
      <c r="O2398" s="386">
        <v>98.370599999999996</v>
      </c>
      <c r="P2398" s="386" t="s">
        <v>38</v>
      </c>
    </row>
    <row r="2399" spans="1:16" ht="15" x14ac:dyDescent="0.25">
      <c r="A2399" s="389" t="s">
        <v>2826</v>
      </c>
      <c r="B2399" s="390"/>
      <c r="C2399" s="386"/>
      <c r="D2399" s="390"/>
      <c r="E2399" s="390"/>
      <c r="F2399" s="386">
        <v>98.533500000000004</v>
      </c>
      <c r="G2399" s="391">
        <v>96.595500000000001</v>
      </c>
      <c r="H2399" s="391">
        <v>97.654600000000002</v>
      </c>
      <c r="I2399" s="391">
        <v>98.557199999999995</v>
      </c>
      <c r="J2399" s="391">
        <v>97.888800000000003</v>
      </c>
      <c r="K2399" s="391">
        <v>99.178299999999993</v>
      </c>
      <c r="L2399" s="391">
        <v>98.760400000000004</v>
      </c>
      <c r="M2399" s="391">
        <v>99.158000000000001</v>
      </c>
      <c r="N2399" s="391">
        <v>98.891599999999997</v>
      </c>
      <c r="O2399" s="386">
        <v>98.487399999999994</v>
      </c>
      <c r="P2399" s="386" t="s">
        <v>38</v>
      </c>
    </row>
    <row r="2400" spans="1:16" ht="15" x14ac:dyDescent="0.25">
      <c r="A2400" s="389" t="s">
        <v>2827</v>
      </c>
      <c r="B2400" s="390"/>
      <c r="C2400" s="386"/>
      <c r="D2400" s="390"/>
      <c r="E2400" s="390"/>
      <c r="F2400" s="386">
        <v>98.535700000000006</v>
      </c>
      <c r="G2400" s="391">
        <v>96.566500000000005</v>
      </c>
      <c r="H2400" s="391">
        <v>97.651799999999994</v>
      </c>
      <c r="I2400" s="391">
        <v>98.547200000000004</v>
      </c>
      <c r="J2400" s="391">
        <v>97.908000000000001</v>
      </c>
      <c r="K2400" s="391">
        <v>99.200699999999998</v>
      </c>
      <c r="L2400" s="391">
        <v>98.795199999999994</v>
      </c>
      <c r="M2400" s="391">
        <v>99.197100000000006</v>
      </c>
      <c r="N2400" s="391">
        <v>98.910399999999996</v>
      </c>
      <c r="O2400" s="386">
        <v>98.491699999999994</v>
      </c>
      <c r="P2400" s="386" t="s">
        <v>38</v>
      </c>
    </row>
    <row r="2401" spans="1:16" ht="15" x14ac:dyDescent="0.25">
      <c r="A2401" s="389" t="s">
        <v>2828</v>
      </c>
      <c r="B2401" s="390"/>
      <c r="C2401" s="386"/>
      <c r="D2401" s="390"/>
      <c r="E2401" s="390"/>
      <c r="F2401" s="386">
        <v>98.436499999999995</v>
      </c>
      <c r="G2401" s="391">
        <v>97.876400000000004</v>
      </c>
      <c r="H2401" s="391">
        <v>97.783500000000004</v>
      </c>
      <c r="I2401" s="391">
        <v>98.978800000000007</v>
      </c>
      <c r="J2401" s="391">
        <v>97.053600000000003</v>
      </c>
      <c r="K2401" s="391">
        <v>98.153400000000005</v>
      </c>
      <c r="L2401" s="391">
        <v>97.162899999999993</v>
      </c>
      <c r="M2401" s="391">
        <v>97.328599999999994</v>
      </c>
      <c r="N2401" s="391">
        <v>98.001000000000005</v>
      </c>
      <c r="O2401" s="386">
        <v>98.297899999999998</v>
      </c>
      <c r="P2401" s="386" t="s">
        <v>38</v>
      </c>
    </row>
    <row r="2402" spans="1:16" ht="15" x14ac:dyDescent="0.25">
      <c r="A2402" s="389" t="s">
        <v>2829</v>
      </c>
      <c r="B2402" s="390"/>
      <c r="C2402" s="386"/>
      <c r="D2402" s="390"/>
      <c r="E2402" s="390"/>
      <c r="F2402" s="386">
        <v>98.585599999999999</v>
      </c>
      <c r="G2402" s="391">
        <v>97.617199999999997</v>
      </c>
      <c r="H2402" s="391">
        <v>97.706299999999999</v>
      </c>
      <c r="I2402" s="391">
        <v>98.373099999999994</v>
      </c>
      <c r="J2402" s="391">
        <v>97.625699999999995</v>
      </c>
      <c r="K2402" s="391">
        <v>99.179199999999994</v>
      </c>
      <c r="L2402" s="391">
        <v>98.888999999999996</v>
      </c>
      <c r="M2402" s="391">
        <v>98.207999999999998</v>
      </c>
      <c r="N2402" s="391">
        <v>96.431399999999996</v>
      </c>
      <c r="O2402" s="386">
        <v>98.237499999999997</v>
      </c>
      <c r="P2402" s="386" t="s">
        <v>38</v>
      </c>
    </row>
    <row r="2403" spans="1:16" ht="15" x14ac:dyDescent="0.25">
      <c r="A2403" s="389" t="s">
        <v>2830</v>
      </c>
      <c r="B2403" s="390"/>
      <c r="C2403" s="386"/>
      <c r="D2403" s="390"/>
      <c r="E2403" s="390"/>
      <c r="F2403" s="386">
        <v>98.591099999999997</v>
      </c>
      <c r="G2403" s="391">
        <v>97.514099999999999</v>
      </c>
      <c r="H2403" s="391">
        <v>97.629300000000001</v>
      </c>
      <c r="I2403" s="391">
        <v>98.392600000000002</v>
      </c>
      <c r="J2403" s="391">
        <v>97.732600000000005</v>
      </c>
      <c r="K2403" s="391">
        <v>99.225999999999999</v>
      </c>
      <c r="L2403" s="391">
        <v>98.937200000000004</v>
      </c>
      <c r="M2403" s="391">
        <v>98.238799999999998</v>
      </c>
      <c r="N2403" s="391">
        <v>96.342500000000001</v>
      </c>
      <c r="O2403" s="386">
        <v>98.195599999999999</v>
      </c>
      <c r="P2403" s="386" t="s">
        <v>38</v>
      </c>
    </row>
    <row r="2404" spans="1:16" ht="15" x14ac:dyDescent="0.25">
      <c r="A2404" s="389" t="s">
        <v>2831</v>
      </c>
      <c r="B2404" s="390"/>
      <c r="C2404" s="386"/>
      <c r="D2404" s="390"/>
      <c r="E2404" s="390"/>
      <c r="F2404" s="386">
        <v>98.495099999999994</v>
      </c>
      <c r="G2404" s="391">
        <v>99.352699999999999</v>
      </c>
      <c r="H2404" s="391">
        <v>99.105800000000002</v>
      </c>
      <c r="I2404" s="391">
        <v>98.027199999999993</v>
      </c>
      <c r="J2404" s="391">
        <v>95.756399999999999</v>
      </c>
      <c r="K2404" s="391">
        <v>98.374300000000005</v>
      </c>
      <c r="L2404" s="391">
        <v>98.0852</v>
      </c>
      <c r="M2404" s="391">
        <v>97.701400000000007</v>
      </c>
      <c r="N2404" s="391">
        <v>97.934600000000003</v>
      </c>
      <c r="O2404" s="386">
        <v>98.935299999999998</v>
      </c>
      <c r="P2404" s="386" t="s">
        <v>38</v>
      </c>
    </row>
    <row r="2405" spans="1:16" ht="15" x14ac:dyDescent="0.25">
      <c r="A2405" s="389" t="s">
        <v>2832</v>
      </c>
      <c r="B2405" s="390"/>
      <c r="C2405" s="386"/>
      <c r="D2405" s="390"/>
      <c r="E2405" s="390"/>
      <c r="F2405" s="386">
        <v>99.365899999999996</v>
      </c>
      <c r="G2405" s="391">
        <v>98.804400000000001</v>
      </c>
      <c r="H2405" s="391">
        <v>99.62</v>
      </c>
      <c r="I2405" s="391">
        <v>99.457599999999999</v>
      </c>
      <c r="J2405" s="391">
        <v>99.450800000000001</v>
      </c>
      <c r="K2405" s="391">
        <v>99.525499999999994</v>
      </c>
      <c r="L2405" s="391">
        <v>98.935000000000002</v>
      </c>
      <c r="M2405" s="391">
        <v>98.383600000000001</v>
      </c>
      <c r="N2405" s="391">
        <v>96.885800000000003</v>
      </c>
      <c r="O2405" s="386">
        <v>97.791399999999996</v>
      </c>
      <c r="P2405" s="386" t="s">
        <v>38</v>
      </c>
    </row>
    <row r="2406" spans="1:16" ht="15" x14ac:dyDescent="0.25">
      <c r="A2406" s="389" t="s">
        <v>2833</v>
      </c>
      <c r="B2406" s="390"/>
      <c r="C2406" s="386"/>
      <c r="D2406" s="390"/>
      <c r="E2406" s="390"/>
      <c r="F2406" s="386">
        <v>99.494299999999996</v>
      </c>
      <c r="G2406" s="391">
        <v>98.913300000000007</v>
      </c>
      <c r="H2406" s="391">
        <v>99.758899999999997</v>
      </c>
      <c r="I2406" s="391">
        <v>99.618499999999997</v>
      </c>
      <c r="J2406" s="391">
        <v>99.576400000000007</v>
      </c>
      <c r="K2406" s="391">
        <v>99.62</v>
      </c>
      <c r="L2406" s="391">
        <v>98.996499999999997</v>
      </c>
      <c r="M2406" s="391">
        <v>98.424099999999996</v>
      </c>
      <c r="N2406" s="391">
        <v>96.901200000000003</v>
      </c>
      <c r="O2406" s="386">
        <v>97.802300000000002</v>
      </c>
      <c r="P2406" s="386" t="s">
        <v>38</v>
      </c>
    </row>
    <row r="2407" spans="1:16" ht="15" x14ac:dyDescent="0.25">
      <c r="A2407" s="389" t="s">
        <v>2834</v>
      </c>
      <c r="B2407" s="390"/>
      <c r="C2407" s="386"/>
      <c r="D2407" s="390"/>
      <c r="E2407" s="390"/>
      <c r="F2407" s="386">
        <v>97.310100000000006</v>
      </c>
      <c r="G2407" s="391">
        <v>97.063699999999997</v>
      </c>
      <c r="H2407" s="391">
        <v>97.367599999999996</v>
      </c>
      <c r="I2407" s="391">
        <v>96.912300000000002</v>
      </c>
      <c r="J2407" s="391">
        <v>97.459800000000001</v>
      </c>
      <c r="K2407" s="391">
        <v>97.993399999999994</v>
      </c>
      <c r="L2407" s="391">
        <v>97.9161</v>
      </c>
      <c r="M2407" s="391">
        <v>97.712699999999998</v>
      </c>
      <c r="N2407" s="391">
        <v>96.625900000000001</v>
      </c>
      <c r="O2407" s="386">
        <v>97.612399999999994</v>
      </c>
      <c r="P2407" s="386" t="s">
        <v>38</v>
      </c>
    </row>
    <row r="2408" spans="1:16" ht="15" x14ac:dyDescent="0.25">
      <c r="A2408" s="389" t="s">
        <v>2835</v>
      </c>
      <c r="B2408" s="390"/>
      <c r="C2408" s="386"/>
      <c r="D2408" s="390"/>
      <c r="E2408" s="390"/>
      <c r="F2408" s="386">
        <v>97.780699999999996</v>
      </c>
      <c r="G2408" s="391">
        <v>98.283199999999994</v>
      </c>
      <c r="H2408" s="391">
        <v>98.458299999999994</v>
      </c>
      <c r="I2408" s="391">
        <v>98.555400000000006</v>
      </c>
      <c r="J2408" s="391">
        <v>97.550600000000003</v>
      </c>
      <c r="K2408" s="391">
        <v>99.015699999999995</v>
      </c>
      <c r="L2408" s="391">
        <v>98.677199999999999</v>
      </c>
      <c r="M2408" s="391">
        <v>98.855500000000006</v>
      </c>
      <c r="N2408" s="391">
        <v>97.862099999999998</v>
      </c>
      <c r="O2408" s="386">
        <v>98.823800000000006</v>
      </c>
      <c r="P2408" s="386" t="s">
        <v>38</v>
      </c>
    </row>
    <row r="2409" spans="1:16" ht="15" x14ac:dyDescent="0.25">
      <c r="A2409" s="389" t="s">
        <v>2836</v>
      </c>
      <c r="B2409" s="390"/>
      <c r="C2409" s="386"/>
      <c r="D2409" s="390"/>
      <c r="E2409" s="390"/>
      <c r="F2409" s="386">
        <v>97.799700000000001</v>
      </c>
      <c r="G2409" s="391">
        <v>98.381600000000006</v>
      </c>
      <c r="H2409" s="391">
        <v>98.521600000000007</v>
      </c>
      <c r="I2409" s="391">
        <v>98.777299999999997</v>
      </c>
      <c r="J2409" s="391">
        <v>97.533100000000005</v>
      </c>
      <c r="K2409" s="391">
        <v>99.038600000000002</v>
      </c>
      <c r="L2409" s="391">
        <v>98.796099999999996</v>
      </c>
      <c r="M2409" s="391">
        <v>98.873900000000006</v>
      </c>
      <c r="N2409" s="391">
        <v>97.988500000000002</v>
      </c>
      <c r="O2409" s="386">
        <v>98.921800000000005</v>
      </c>
      <c r="P2409" s="386" t="s">
        <v>38</v>
      </c>
    </row>
    <row r="2410" spans="1:16" ht="15" x14ac:dyDescent="0.25">
      <c r="A2410" s="389" t="s">
        <v>2837</v>
      </c>
      <c r="B2410" s="390"/>
      <c r="C2410" s="386"/>
      <c r="D2410" s="390"/>
      <c r="E2410" s="390"/>
      <c r="F2410" s="386">
        <v>97.374799999999993</v>
      </c>
      <c r="G2410" s="391">
        <v>96.080100000000002</v>
      </c>
      <c r="H2410" s="391">
        <v>97.116100000000003</v>
      </c>
      <c r="I2410" s="391">
        <v>93.715199999999996</v>
      </c>
      <c r="J2410" s="391">
        <v>97.930599999999998</v>
      </c>
      <c r="K2410" s="391">
        <v>98.513000000000005</v>
      </c>
      <c r="L2410" s="391">
        <v>95.749899999999997</v>
      </c>
      <c r="M2410" s="391">
        <v>98.314599999999999</v>
      </c>
      <c r="N2410" s="391">
        <v>94.125299999999996</v>
      </c>
      <c r="O2410" s="386">
        <v>95.537700000000001</v>
      </c>
      <c r="P2410" s="386" t="s">
        <v>38</v>
      </c>
    </row>
    <row r="2411" spans="1:16" ht="15" x14ac:dyDescent="0.25">
      <c r="A2411" s="389" t="s">
        <v>2838</v>
      </c>
      <c r="B2411" s="390"/>
      <c r="C2411" s="386"/>
      <c r="D2411" s="390"/>
      <c r="E2411" s="390"/>
      <c r="F2411" s="386">
        <v>98.825500000000005</v>
      </c>
      <c r="G2411" s="391">
        <v>99.833600000000004</v>
      </c>
      <c r="H2411" s="391">
        <v>99.677499999999995</v>
      </c>
      <c r="I2411" s="391">
        <v>99.477900000000005</v>
      </c>
      <c r="J2411" s="391">
        <v>98.489699999999999</v>
      </c>
      <c r="K2411" s="391">
        <v>99.673299999999998</v>
      </c>
      <c r="L2411" s="391">
        <v>99.469700000000003</v>
      </c>
      <c r="M2411" s="391">
        <v>99.606300000000005</v>
      </c>
      <c r="N2411" s="391">
        <v>99.377099999999999</v>
      </c>
      <c r="O2411" s="386">
        <v>98.488200000000006</v>
      </c>
      <c r="P2411" s="386" t="s">
        <v>38</v>
      </c>
    </row>
    <row r="2412" spans="1:16" ht="15" x14ac:dyDescent="0.25">
      <c r="A2412" s="389" t="s">
        <v>2839</v>
      </c>
      <c r="B2412" s="390"/>
      <c r="C2412" s="386"/>
      <c r="D2412" s="390"/>
      <c r="E2412" s="390"/>
      <c r="F2412" s="386">
        <v>98.825500000000005</v>
      </c>
      <c r="G2412" s="391">
        <v>99.833600000000004</v>
      </c>
      <c r="H2412" s="391">
        <v>99.677499999999995</v>
      </c>
      <c r="I2412" s="391">
        <v>99.477900000000005</v>
      </c>
      <c r="J2412" s="391">
        <v>98.489699999999999</v>
      </c>
      <c r="K2412" s="391">
        <v>99.673299999999998</v>
      </c>
      <c r="L2412" s="391">
        <v>99.469700000000003</v>
      </c>
      <c r="M2412" s="391">
        <v>99.606300000000005</v>
      </c>
      <c r="N2412" s="391">
        <v>99.377099999999999</v>
      </c>
      <c r="O2412" s="386">
        <v>98.488200000000006</v>
      </c>
      <c r="P2412" s="386" t="s">
        <v>38</v>
      </c>
    </row>
    <row r="2413" spans="1:16" ht="15" x14ac:dyDescent="0.25">
      <c r="A2413" s="389" t="s">
        <v>2840</v>
      </c>
      <c r="B2413" s="390"/>
      <c r="C2413" s="386"/>
      <c r="D2413" s="390"/>
      <c r="E2413" s="390"/>
      <c r="F2413" s="386">
        <v>95.790400000000005</v>
      </c>
      <c r="G2413" s="391">
        <v>97.806799999999996</v>
      </c>
      <c r="H2413" s="391">
        <v>98.908000000000001</v>
      </c>
      <c r="I2413" s="391">
        <v>97.672499999999999</v>
      </c>
      <c r="J2413" s="391">
        <v>98.212500000000006</v>
      </c>
      <c r="K2413" s="391">
        <v>98.4405</v>
      </c>
      <c r="L2413" s="391">
        <v>98.584599999999995</v>
      </c>
      <c r="M2413" s="391">
        <v>98.830299999999994</v>
      </c>
      <c r="N2413" s="391">
        <v>97.724199999999996</v>
      </c>
      <c r="O2413" s="386">
        <v>98.828999999999994</v>
      </c>
      <c r="P2413" s="386" t="s">
        <v>38</v>
      </c>
    </row>
    <row r="2414" spans="1:16" ht="15" x14ac:dyDescent="0.25">
      <c r="A2414" s="389" t="s">
        <v>2841</v>
      </c>
      <c r="B2414" s="390"/>
      <c r="C2414" s="386"/>
      <c r="D2414" s="390"/>
      <c r="E2414" s="390"/>
      <c r="F2414" s="386">
        <v>95.386200000000002</v>
      </c>
      <c r="G2414" s="391">
        <v>98.097800000000007</v>
      </c>
      <c r="H2414" s="391">
        <v>99.203900000000004</v>
      </c>
      <c r="I2414" s="391">
        <v>98.531000000000006</v>
      </c>
      <c r="J2414" s="391">
        <v>98.202399999999997</v>
      </c>
      <c r="K2414" s="391">
        <v>98.405799999999999</v>
      </c>
      <c r="L2414" s="391">
        <v>98.897000000000006</v>
      </c>
      <c r="M2414" s="391">
        <v>98.851900000000001</v>
      </c>
      <c r="N2414" s="391">
        <v>97.987399999999994</v>
      </c>
      <c r="O2414" s="386">
        <v>99.031499999999994</v>
      </c>
      <c r="P2414" s="386" t="s">
        <v>38</v>
      </c>
    </row>
    <row r="2415" spans="1:16" ht="15" x14ac:dyDescent="0.25">
      <c r="A2415" s="389" t="s">
        <v>2842</v>
      </c>
      <c r="B2415" s="390"/>
      <c r="C2415" s="386"/>
      <c r="D2415" s="390"/>
      <c r="E2415" s="390"/>
      <c r="F2415" s="386">
        <v>98.265799999999999</v>
      </c>
      <c r="G2415" s="391">
        <v>95.947999999999993</v>
      </c>
      <c r="H2415" s="391">
        <v>97.1614</v>
      </c>
      <c r="I2415" s="391">
        <v>92.457999999999998</v>
      </c>
      <c r="J2415" s="391">
        <v>98.275999999999996</v>
      </c>
      <c r="K2415" s="391">
        <v>98.657899999999998</v>
      </c>
      <c r="L2415" s="391">
        <v>95.4011</v>
      </c>
      <c r="M2415" s="391">
        <v>98.495400000000004</v>
      </c>
      <c r="N2415" s="391">
        <v>93.597800000000007</v>
      </c>
      <c r="O2415" s="386">
        <v>95.061099999999996</v>
      </c>
      <c r="P2415" s="386" t="s">
        <v>38</v>
      </c>
    </row>
    <row r="2416" spans="1:16" ht="15" x14ac:dyDescent="0.25">
      <c r="A2416" s="389" t="s">
        <v>2843</v>
      </c>
      <c r="B2416" s="390"/>
      <c r="C2416" s="386"/>
      <c r="D2416" s="390"/>
      <c r="E2416" s="390"/>
      <c r="F2416" s="386">
        <v>97.657899999999998</v>
      </c>
      <c r="G2416" s="391">
        <v>96.595299999999995</v>
      </c>
      <c r="H2416" s="391">
        <v>95.763099999999994</v>
      </c>
      <c r="I2416" s="391">
        <v>97.269300000000001</v>
      </c>
      <c r="J2416" s="391">
        <v>96.726600000000005</v>
      </c>
      <c r="K2416" s="391">
        <v>98.904799999999994</v>
      </c>
      <c r="L2416" s="391">
        <v>98.990700000000004</v>
      </c>
      <c r="M2416" s="391">
        <v>98.997200000000007</v>
      </c>
      <c r="N2416" s="391">
        <v>98.753200000000007</v>
      </c>
      <c r="O2416" s="386">
        <v>99.448599999999999</v>
      </c>
      <c r="P2416" s="386" t="s">
        <v>38</v>
      </c>
    </row>
    <row r="2417" spans="1:16" ht="15" x14ac:dyDescent="0.25">
      <c r="A2417" s="389" t="s">
        <v>2844</v>
      </c>
      <c r="B2417" s="390"/>
      <c r="C2417" s="386"/>
      <c r="D2417" s="390"/>
      <c r="E2417" s="390"/>
      <c r="F2417" s="386">
        <v>97.657899999999998</v>
      </c>
      <c r="G2417" s="391">
        <v>96.595299999999995</v>
      </c>
      <c r="H2417" s="391">
        <v>95.760999999999996</v>
      </c>
      <c r="I2417" s="391">
        <v>97.268100000000004</v>
      </c>
      <c r="J2417" s="391">
        <v>96.724800000000002</v>
      </c>
      <c r="K2417" s="391">
        <v>98.904200000000003</v>
      </c>
      <c r="L2417" s="391">
        <v>98.989800000000002</v>
      </c>
      <c r="M2417" s="391">
        <v>98.995999999999995</v>
      </c>
      <c r="N2417" s="391">
        <v>98.751199999999997</v>
      </c>
      <c r="O2417" s="386">
        <v>99.449700000000007</v>
      </c>
      <c r="P2417" s="386" t="s">
        <v>38</v>
      </c>
    </row>
    <row r="2418" spans="1:16" ht="15" x14ac:dyDescent="0.25">
      <c r="A2418" s="389" t="s">
        <v>2845</v>
      </c>
      <c r="B2418" s="390"/>
      <c r="C2418" s="386"/>
      <c r="D2418" s="390"/>
      <c r="E2418" s="390"/>
      <c r="F2418" s="386"/>
      <c r="G2418" s="391"/>
      <c r="H2418" s="391">
        <v>100</v>
      </c>
      <c r="I2418" s="391">
        <v>100</v>
      </c>
      <c r="J2418" s="391">
        <v>100</v>
      </c>
      <c r="K2418" s="391">
        <v>100</v>
      </c>
      <c r="L2418" s="391">
        <v>100</v>
      </c>
      <c r="M2418" s="391">
        <v>100</v>
      </c>
      <c r="N2418" s="391">
        <v>100</v>
      </c>
      <c r="O2418" s="386">
        <v>98.884799999999998</v>
      </c>
      <c r="P2418" s="386" t="s">
        <v>38</v>
      </c>
    </row>
    <row r="2419" spans="1:16" ht="15" x14ac:dyDescent="0.25">
      <c r="A2419" s="389" t="s">
        <v>2846</v>
      </c>
      <c r="B2419" s="390"/>
      <c r="C2419" s="386"/>
      <c r="D2419" s="390"/>
      <c r="E2419" s="390"/>
      <c r="F2419" s="386">
        <v>98.577299999999994</v>
      </c>
      <c r="G2419" s="391">
        <v>98.587800000000001</v>
      </c>
      <c r="H2419" s="391">
        <v>98.688800000000001</v>
      </c>
      <c r="I2419" s="391">
        <v>99.128500000000003</v>
      </c>
      <c r="J2419" s="391">
        <v>97.203699999999998</v>
      </c>
      <c r="K2419" s="391">
        <v>99.181299999999993</v>
      </c>
      <c r="L2419" s="391">
        <v>98.520200000000003</v>
      </c>
      <c r="M2419" s="391">
        <v>98.704099999999997</v>
      </c>
      <c r="N2419" s="391">
        <v>97.471599999999995</v>
      </c>
      <c r="O2419" s="386">
        <v>98.700900000000004</v>
      </c>
      <c r="P2419" s="386" t="s">
        <v>38</v>
      </c>
    </row>
    <row r="2420" spans="1:16" ht="15" x14ac:dyDescent="0.25">
      <c r="A2420" s="389" t="s">
        <v>2847</v>
      </c>
      <c r="B2420" s="390"/>
      <c r="C2420" s="386"/>
      <c r="D2420" s="390"/>
      <c r="E2420" s="390"/>
      <c r="F2420" s="386">
        <v>98.663799999999995</v>
      </c>
      <c r="G2420" s="391">
        <v>98.625900000000001</v>
      </c>
      <c r="H2420" s="391">
        <v>98.723100000000002</v>
      </c>
      <c r="I2420" s="391">
        <v>99.139300000000006</v>
      </c>
      <c r="J2420" s="391">
        <v>97.215299999999999</v>
      </c>
      <c r="K2420" s="391">
        <v>99.204300000000003</v>
      </c>
      <c r="L2420" s="391">
        <v>98.546499999999995</v>
      </c>
      <c r="M2420" s="391">
        <v>98.723799999999997</v>
      </c>
      <c r="N2420" s="391">
        <v>97.497</v>
      </c>
      <c r="O2420" s="386">
        <v>98.729799999999997</v>
      </c>
      <c r="P2420" s="386" t="s">
        <v>38</v>
      </c>
    </row>
    <row r="2421" spans="1:16" ht="15" x14ac:dyDescent="0.25">
      <c r="A2421" s="389" t="s">
        <v>2848</v>
      </c>
      <c r="B2421" s="390"/>
      <c r="C2421" s="386"/>
      <c r="D2421" s="390"/>
      <c r="E2421" s="390"/>
      <c r="F2421" s="386">
        <v>93.848100000000002</v>
      </c>
      <c r="G2421" s="391">
        <v>96.561800000000005</v>
      </c>
      <c r="H2421" s="391">
        <v>96.926000000000002</v>
      </c>
      <c r="I2421" s="391">
        <v>98.542699999999996</v>
      </c>
      <c r="J2421" s="391">
        <v>96.576599999999999</v>
      </c>
      <c r="K2421" s="391">
        <v>97.935199999999995</v>
      </c>
      <c r="L2421" s="391">
        <v>97.054599999999994</v>
      </c>
      <c r="M2421" s="391">
        <v>97.613299999999995</v>
      </c>
      <c r="N2421" s="391">
        <v>96.030500000000004</v>
      </c>
      <c r="O2421" s="386">
        <v>97.050799999999995</v>
      </c>
      <c r="P2421" s="386" t="s">
        <v>38</v>
      </c>
    </row>
    <row r="2422" spans="1:16" ht="15" x14ac:dyDescent="0.25">
      <c r="A2422" s="389" t="s">
        <v>2849</v>
      </c>
      <c r="B2422" s="390"/>
      <c r="C2422" s="386"/>
      <c r="D2422" s="390"/>
      <c r="E2422" s="390"/>
      <c r="F2422" s="386">
        <v>98.3339</v>
      </c>
      <c r="G2422" s="391">
        <v>95.369799999999998</v>
      </c>
      <c r="H2422" s="391">
        <v>98.398600000000002</v>
      </c>
      <c r="I2422" s="391">
        <v>97.768699999999995</v>
      </c>
      <c r="J2422" s="391">
        <v>97.250100000000003</v>
      </c>
      <c r="K2422" s="391">
        <v>99.059200000000004</v>
      </c>
      <c r="L2422" s="391">
        <v>97.906099999999995</v>
      </c>
      <c r="M2422" s="391">
        <v>97.315799999999996</v>
      </c>
      <c r="N2422" s="391">
        <v>96.6768</v>
      </c>
      <c r="O2422" s="386">
        <v>96.083799999999997</v>
      </c>
      <c r="P2422" s="386" t="s">
        <v>38</v>
      </c>
    </row>
    <row r="2423" spans="1:16" ht="15" x14ac:dyDescent="0.25">
      <c r="A2423" s="389" t="s">
        <v>2850</v>
      </c>
      <c r="B2423" s="390"/>
      <c r="C2423" s="386"/>
      <c r="D2423" s="390"/>
      <c r="E2423" s="390"/>
      <c r="F2423" s="386">
        <v>98.340999999999994</v>
      </c>
      <c r="G2423" s="391">
        <v>95.356499999999997</v>
      </c>
      <c r="H2423" s="391">
        <v>98.394999999999996</v>
      </c>
      <c r="I2423" s="391">
        <v>97.767799999999994</v>
      </c>
      <c r="J2423" s="391">
        <v>97.254800000000003</v>
      </c>
      <c r="K2423" s="391">
        <v>99.072199999999995</v>
      </c>
      <c r="L2423" s="391">
        <v>97.904600000000002</v>
      </c>
      <c r="M2423" s="391">
        <v>97.314499999999995</v>
      </c>
      <c r="N2423" s="391">
        <v>96.677300000000002</v>
      </c>
      <c r="O2423" s="386">
        <v>96.078599999999994</v>
      </c>
      <c r="P2423" s="386" t="s">
        <v>38</v>
      </c>
    </row>
    <row r="2424" spans="1:16" ht="15" x14ac:dyDescent="0.25">
      <c r="A2424" s="389" t="s">
        <v>2851</v>
      </c>
      <c r="B2424" s="390"/>
      <c r="C2424" s="386"/>
      <c r="D2424" s="390"/>
      <c r="E2424" s="390"/>
      <c r="F2424" s="386">
        <v>97.124899999999997</v>
      </c>
      <c r="G2424" s="391">
        <v>97.712999999999994</v>
      </c>
      <c r="H2424" s="391">
        <v>99.015500000000003</v>
      </c>
      <c r="I2424" s="391">
        <v>97.916600000000003</v>
      </c>
      <c r="J2424" s="391">
        <v>96.443899999999999</v>
      </c>
      <c r="K2424" s="391">
        <v>96.4893</v>
      </c>
      <c r="L2424" s="391">
        <v>98.208100000000002</v>
      </c>
      <c r="M2424" s="391">
        <v>97.586600000000004</v>
      </c>
      <c r="N2424" s="391">
        <v>96.568399999999997</v>
      </c>
      <c r="O2424" s="386">
        <v>97.1541</v>
      </c>
      <c r="P2424" s="386" t="s">
        <v>38</v>
      </c>
    </row>
    <row r="2425" spans="1:16" ht="15" x14ac:dyDescent="0.25">
      <c r="A2425" s="389" t="s">
        <v>2852</v>
      </c>
      <c r="B2425" s="390"/>
      <c r="C2425" s="386"/>
      <c r="D2425" s="390"/>
      <c r="E2425" s="390"/>
      <c r="F2425" s="386">
        <v>95.1447</v>
      </c>
      <c r="G2425" s="391">
        <v>94.708399999999997</v>
      </c>
      <c r="H2425" s="391">
        <v>97.084999999999994</v>
      </c>
      <c r="I2425" s="391">
        <v>96.734499999999997</v>
      </c>
      <c r="J2425" s="391">
        <v>98.105599999999995</v>
      </c>
      <c r="K2425" s="391">
        <v>99.376599999999996</v>
      </c>
      <c r="L2425" s="391">
        <v>97.784899999999993</v>
      </c>
      <c r="M2425" s="391">
        <v>97.665599999999998</v>
      </c>
      <c r="N2425" s="391">
        <v>96.872</v>
      </c>
      <c r="O2425" s="386">
        <v>97.830600000000004</v>
      </c>
      <c r="P2425" s="386" t="s">
        <v>38</v>
      </c>
    </row>
    <row r="2426" spans="1:16" ht="15" x14ac:dyDescent="0.25">
      <c r="A2426" s="389" t="s">
        <v>2853</v>
      </c>
      <c r="B2426" s="390"/>
      <c r="C2426" s="386"/>
      <c r="D2426" s="390"/>
      <c r="E2426" s="390"/>
      <c r="F2426" s="386">
        <v>95.140100000000004</v>
      </c>
      <c r="G2426" s="391">
        <v>94.717200000000005</v>
      </c>
      <c r="H2426" s="391">
        <v>97.0839</v>
      </c>
      <c r="I2426" s="391">
        <v>96.743600000000001</v>
      </c>
      <c r="J2426" s="391">
        <v>98.107200000000006</v>
      </c>
      <c r="K2426" s="391">
        <v>99.379499999999993</v>
      </c>
      <c r="L2426" s="391">
        <v>97.781800000000004</v>
      </c>
      <c r="M2426" s="391">
        <v>97.662999999999997</v>
      </c>
      <c r="N2426" s="391">
        <v>96.872399999999999</v>
      </c>
      <c r="O2426" s="386">
        <v>97.828500000000005</v>
      </c>
      <c r="P2426" s="386" t="s">
        <v>38</v>
      </c>
    </row>
    <row r="2427" spans="1:16" ht="15" x14ac:dyDescent="0.25">
      <c r="A2427" s="389" t="s">
        <v>2854</v>
      </c>
      <c r="B2427" s="390"/>
      <c r="C2427" s="386"/>
      <c r="D2427" s="390"/>
      <c r="E2427" s="390"/>
      <c r="F2427" s="386">
        <v>99.029300000000006</v>
      </c>
      <c r="G2427" s="391">
        <v>89.066400000000002</v>
      </c>
      <c r="H2427" s="391">
        <v>97.742199999999997</v>
      </c>
      <c r="I2427" s="391">
        <v>91.195599999999999</v>
      </c>
      <c r="J2427" s="391">
        <v>96.984099999999998</v>
      </c>
      <c r="K2427" s="391">
        <v>97.522400000000005</v>
      </c>
      <c r="L2427" s="391">
        <v>99.752600000000001</v>
      </c>
      <c r="M2427" s="391">
        <v>99.374600000000001</v>
      </c>
      <c r="N2427" s="391">
        <v>96.650400000000005</v>
      </c>
      <c r="O2427" s="386">
        <v>99.197100000000006</v>
      </c>
      <c r="P2427" s="386" t="s">
        <v>38</v>
      </c>
    </row>
    <row r="2428" spans="1:16" ht="15" x14ac:dyDescent="0.25">
      <c r="A2428" s="389" t="s">
        <v>2855</v>
      </c>
      <c r="B2428" s="390"/>
      <c r="C2428" s="386"/>
      <c r="D2428" s="390"/>
      <c r="E2428" s="390"/>
      <c r="F2428" s="386">
        <v>98.887299999999996</v>
      </c>
      <c r="G2428" s="391">
        <v>98.062799999999996</v>
      </c>
      <c r="H2428" s="391">
        <v>98.811000000000007</v>
      </c>
      <c r="I2428" s="391">
        <v>97.645099999999999</v>
      </c>
      <c r="J2428" s="391">
        <v>96.968699999999998</v>
      </c>
      <c r="K2428" s="391">
        <v>98.517799999999994</v>
      </c>
      <c r="L2428" s="391">
        <v>95.927199999999999</v>
      </c>
      <c r="M2428" s="391">
        <v>95.530799999999999</v>
      </c>
      <c r="N2428" s="391">
        <v>96.054100000000005</v>
      </c>
      <c r="O2428" s="386">
        <v>95.447400000000002</v>
      </c>
      <c r="P2428" s="386" t="s">
        <v>38</v>
      </c>
    </row>
    <row r="2429" spans="1:16" ht="15" x14ac:dyDescent="0.25">
      <c r="A2429" s="389" t="s">
        <v>2856</v>
      </c>
      <c r="B2429" s="390"/>
      <c r="C2429" s="386"/>
      <c r="D2429" s="390"/>
      <c r="E2429" s="390"/>
      <c r="F2429" s="386">
        <v>98.956400000000002</v>
      </c>
      <c r="G2429" s="391">
        <v>98.077699999999993</v>
      </c>
      <c r="H2429" s="391">
        <v>98.815700000000007</v>
      </c>
      <c r="I2429" s="391">
        <v>97.657899999999998</v>
      </c>
      <c r="J2429" s="391">
        <v>96.983699999999999</v>
      </c>
      <c r="K2429" s="391">
        <v>98.566400000000002</v>
      </c>
      <c r="L2429" s="391">
        <v>95.895499999999998</v>
      </c>
      <c r="M2429" s="391">
        <v>95.500500000000002</v>
      </c>
      <c r="N2429" s="391">
        <v>96.045000000000002</v>
      </c>
      <c r="O2429" s="386">
        <v>95.421999999999997</v>
      </c>
      <c r="P2429" s="386" t="s">
        <v>38</v>
      </c>
    </row>
    <row r="2430" spans="1:16" ht="15" x14ac:dyDescent="0.25">
      <c r="A2430" s="389" t="s">
        <v>2857</v>
      </c>
      <c r="B2430" s="390"/>
      <c r="C2430" s="386"/>
      <c r="D2430" s="390"/>
      <c r="E2430" s="390"/>
      <c r="F2430" s="386">
        <v>92.913700000000006</v>
      </c>
      <c r="G2430" s="391">
        <v>96.619699999999995</v>
      </c>
      <c r="H2430" s="391">
        <v>98.335700000000003</v>
      </c>
      <c r="I2430" s="391">
        <v>96.418000000000006</v>
      </c>
      <c r="J2430" s="391">
        <v>95.4452</v>
      </c>
      <c r="K2430" s="391">
        <v>93.588300000000004</v>
      </c>
      <c r="L2430" s="391">
        <v>99.083500000000001</v>
      </c>
      <c r="M2430" s="391">
        <v>98.484700000000004</v>
      </c>
      <c r="N2430" s="391">
        <v>96.976200000000006</v>
      </c>
      <c r="O2430" s="386">
        <v>97.953000000000003</v>
      </c>
      <c r="P2430" s="386" t="s">
        <v>38</v>
      </c>
    </row>
    <row r="2431" spans="1:16" ht="15" x14ac:dyDescent="0.25">
      <c r="A2431" s="389" t="s">
        <v>2858</v>
      </c>
      <c r="B2431" s="390"/>
      <c r="C2431" s="386"/>
      <c r="D2431" s="390"/>
      <c r="E2431" s="390"/>
      <c r="F2431" s="386">
        <v>97.825000000000003</v>
      </c>
      <c r="G2431" s="391">
        <v>88.581000000000003</v>
      </c>
      <c r="H2431" s="391">
        <v>97.816199999999995</v>
      </c>
      <c r="I2431" s="391">
        <v>97.084199999999996</v>
      </c>
      <c r="J2431" s="391">
        <v>95.874200000000002</v>
      </c>
      <c r="K2431" s="391">
        <v>98.8947</v>
      </c>
      <c r="L2431" s="391">
        <v>97.494500000000002</v>
      </c>
      <c r="M2431" s="391">
        <v>96.835800000000006</v>
      </c>
      <c r="N2431" s="391">
        <v>95.704099999999997</v>
      </c>
      <c r="O2431" s="386">
        <v>95.377700000000004</v>
      </c>
      <c r="P2431" s="386" t="s">
        <v>38</v>
      </c>
    </row>
    <row r="2432" spans="1:16" ht="15" x14ac:dyDescent="0.25">
      <c r="A2432" s="389" t="s">
        <v>2859</v>
      </c>
      <c r="B2432" s="390"/>
      <c r="C2432" s="386"/>
      <c r="D2432" s="390"/>
      <c r="E2432" s="390"/>
      <c r="F2432" s="386">
        <v>97.8001</v>
      </c>
      <c r="G2432" s="391">
        <v>88.434600000000003</v>
      </c>
      <c r="H2432" s="391">
        <v>97.789500000000004</v>
      </c>
      <c r="I2432" s="391">
        <v>97.049700000000001</v>
      </c>
      <c r="J2432" s="391">
        <v>95.858999999999995</v>
      </c>
      <c r="K2432" s="391">
        <v>98.9011</v>
      </c>
      <c r="L2432" s="391">
        <v>97.498800000000003</v>
      </c>
      <c r="M2432" s="391">
        <v>96.840999999999994</v>
      </c>
      <c r="N2432" s="391">
        <v>95.703800000000001</v>
      </c>
      <c r="O2432" s="386">
        <v>95.372</v>
      </c>
      <c r="P2432" s="386" t="s">
        <v>38</v>
      </c>
    </row>
    <row r="2433" spans="1:16" ht="15" x14ac:dyDescent="0.25">
      <c r="A2433" s="389" t="s">
        <v>2860</v>
      </c>
      <c r="B2433" s="390"/>
      <c r="C2433" s="386"/>
      <c r="D2433" s="390"/>
      <c r="E2433" s="390"/>
      <c r="F2433" s="386">
        <v>99.458100000000002</v>
      </c>
      <c r="G2433" s="391">
        <v>98.949799999999996</v>
      </c>
      <c r="H2433" s="391">
        <v>99.539900000000003</v>
      </c>
      <c r="I2433" s="391">
        <v>99.233099999999993</v>
      </c>
      <c r="J2433" s="391">
        <v>96.834100000000007</v>
      </c>
      <c r="K2433" s="391">
        <v>98.340999999999994</v>
      </c>
      <c r="L2433" s="391">
        <v>97.058899999999994</v>
      </c>
      <c r="M2433" s="391">
        <v>96.321600000000004</v>
      </c>
      <c r="N2433" s="391">
        <v>95.732500000000002</v>
      </c>
      <c r="O2433" s="386">
        <v>95.924999999999997</v>
      </c>
      <c r="P2433" s="386" t="s">
        <v>38</v>
      </c>
    </row>
    <row r="2434" spans="1:16" ht="15" x14ac:dyDescent="0.25">
      <c r="A2434" s="389" t="s">
        <v>2861</v>
      </c>
      <c r="B2434" s="390"/>
      <c r="C2434" s="386"/>
      <c r="D2434" s="390"/>
      <c r="E2434" s="390"/>
      <c r="F2434" s="386">
        <v>99.218699999999998</v>
      </c>
      <c r="G2434" s="391">
        <v>96.827500000000001</v>
      </c>
      <c r="H2434" s="391">
        <v>98.455299999999994</v>
      </c>
      <c r="I2434" s="391">
        <v>98.428799999999995</v>
      </c>
      <c r="J2434" s="391">
        <v>96.075100000000006</v>
      </c>
      <c r="K2434" s="391">
        <v>99.154600000000002</v>
      </c>
      <c r="L2434" s="391">
        <v>99.145300000000006</v>
      </c>
      <c r="M2434" s="391">
        <v>97.896699999999996</v>
      </c>
      <c r="N2434" s="391">
        <v>96.468500000000006</v>
      </c>
      <c r="O2434" s="386">
        <v>96.631</v>
      </c>
      <c r="P2434" s="386" t="s">
        <v>38</v>
      </c>
    </row>
    <row r="2435" spans="1:16" ht="15" x14ac:dyDescent="0.25">
      <c r="A2435" s="389" t="s">
        <v>2862</v>
      </c>
      <c r="B2435" s="390"/>
      <c r="C2435" s="386"/>
      <c r="D2435" s="390"/>
      <c r="E2435" s="390"/>
      <c r="F2435" s="386">
        <v>99.218999999999994</v>
      </c>
      <c r="G2435" s="391">
        <v>96.825999999999993</v>
      </c>
      <c r="H2435" s="391">
        <v>98.454899999999995</v>
      </c>
      <c r="I2435" s="391">
        <v>98.427899999999994</v>
      </c>
      <c r="J2435" s="391">
        <v>96.070700000000002</v>
      </c>
      <c r="K2435" s="391">
        <v>99.153599999999997</v>
      </c>
      <c r="L2435" s="391">
        <v>99.144199999999998</v>
      </c>
      <c r="M2435" s="391">
        <v>97.894000000000005</v>
      </c>
      <c r="N2435" s="391">
        <v>96.462000000000003</v>
      </c>
      <c r="O2435" s="386">
        <v>96.625799999999998</v>
      </c>
      <c r="P2435" s="386" t="s">
        <v>38</v>
      </c>
    </row>
    <row r="2436" spans="1:16" ht="15" x14ac:dyDescent="0.25">
      <c r="A2436" s="389" t="s">
        <v>2863</v>
      </c>
      <c r="B2436" s="390"/>
      <c r="C2436" s="386"/>
      <c r="D2436" s="390"/>
      <c r="E2436" s="390"/>
      <c r="F2436" s="386">
        <v>99.049199999999999</v>
      </c>
      <c r="G2436" s="391">
        <v>97.747200000000007</v>
      </c>
      <c r="H2436" s="391">
        <v>98.707400000000007</v>
      </c>
      <c r="I2436" s="391">
        <v>98.998400000000004</v>
      </c>
      <c r="J2436" s="391">
        <v>98.8523</v>
      </c>
      <c r="K2436" s="391">
        <v>99.763599999999997</v>
      </c>
      <c r="L2436" s="391">
        <v>99.796800000000005</v>
      </c>
      <c r="M2436" s="391">
        <v>99.562200000000004</v>
      </c>
      <c r="N2436" s="391">
        <v>99.903800000000004</v>
      </c>
      <c r="O2436" s="386">
        <v>99.674800000000005</v>
      </c>
      <c r="P2436" s="386" t="s">
        <v>38</v>
      </c>
    </row>
    <row r="2437" spans="1:16" ht="15" x14ac:dyDescent="0.25">
      <c r="A2437" s="389" t="s">
        <v>2864</v>
      </c>
      <c r="B2437" s="390"/>
      <c r="C2437" s="386"/>
      <c r="D2437" s="390"/>
      <c r="E2437" s="390"/>
      <c r="F2437" s="386">
        <v>99.428100000000001</v>
      </c>
      <c r="G2437" s="391">
        <v>98.568700000000007</v>
      </c>
      <c r="H2437" s="391">
        <v>99.146699999999996</v>
      </c>
      <c r="I2437" s="391">
        <v>98.426900000000003</v>
      </c>
      <c r="J2437" s="391">
        <v>98.810299999999998</v>
      </c>
      <c r="K2437" s="391">
        <v>99.388000000000005</v>
      </c>
      <c r="L2437" s="391">
        <v>99.043999999999997</v>
      </c>
      <c r="M2437" s="391">
        <v>98.491100000000003</v>
      </c>
      <c r="N2437" s="391">
        <v>97.943299999999994</v>
      </c>
      <c r="O2437" s="386">
        <v>95.920199999999994</v>
      </c>
      <c r="P2437" s="386" t="s">
        <v>38</v>
      </c>
    </row>
    <row r="2438" spans="1:16" ht="15" x14ac:dyDescent="0.25">
      <c r="A2438" s="389" t="s">
        <v>2865</v>
      </c>
      <c r="B2438" s="390"/>
      <c r="C2438" s="386"/>
      <c r="D2438" s="390"/>
      <c r="E2438" s="390"/>
      <c r="F2438" s="386">
        <v>99.428100000000001</v>
      </c>
      <c r="G2438" s="391">
        <v>98.568700000000007</v>
      </c>
      <c r="H2438" s="391">
        <v>99.146699999999996</v>
      </c>
      <c r="I2438" s="391">
        <v>98.426900000000003</v>
      </c>
      <c r="J2438" s="391">
        <v>98.810299999999998</v>
      </c>
      <c r="K2438" s="391">
        <v>99.388000000000005</v>
      </c>
      <c r="L2438" s="391">
        <v>99.043999999999997</v>
      </c>
      <c r="M2438" s="391">
        <v>98.491100000000003</v>
      </c>
      <c r="N2438" s="391">
        <v>97.943299999999994</v>
      </c>
      <c r="O2438" s="386">
        <v>95.920199999999994</v>
      </c>
      <c r="P2438" s="386" t="s">
        <v>38</v>
      </c>
    </row>
    <row r="2439" spans="1:16" ht="15" x14ac:dyDescent="0.25">
      <c r="A2439" s="389" t="s">
        <v>6129</v>
      </c>
      <c r="B2439" s="390"/>
      <c r="C2439" s="386"/>
      <c r="D2439" s="390"/>
      <c r="E2439" s="390"/>
      <c r="F2439" s="386">
        <v>98.6173</v>
      </c>
      <c r="G2439" s="391">
        <v>97.772499999999994</v>
      </c>
      <c r="H2439" s="391">
        <v>97.496300000000005</v>
      </c>
      <c r="I2439" s="391">
        <v>98.444400000000002</v>
      </c>
      <c r="J2439" s="391">
        <v>98.355699999999999</v>
      </c>
      <c r="K2439" s="391">
        <v>97.876199999999997</v>
      </c>
      <c r="L2439" s="391">
        <v>98.065200000000004</v>
      </c>
      <c r="M2439" s="391">
        <v>98.7607</v>
      </c>
      <c r="N2439" s="391">
        <v>94.813299999999998</v>
      </c>
      <c r="O2439" s="386">
        <v>97.308999999999997</v>
      </c>
      <c r="P2439" s="386" t="s">
        <v>38</v>
      </c>
    </row>
    <row r="2440" spans="1:16" ht="15" x14ac:dyDescent="0.25">
      <c r="A2440" s="389" t="s">
        <v>6130</v>
      </c>
      <c r="B2440" s="390"/>
      <c r="C2440" s="386"/>
      <c r="D2440" s="390"/>
      <c r="E2440" s="390"/>
      <c r="F2440" s="386">
        <v>98.652900000000002</v>
      </c>
      <c r="G2440" s="391">
        <v>97.861199999999997</v>
      </c>
      <c r="H2440" s="391">
        <v>97.559100000000001</v>
      </c>
      <c r="I2440" s="391">
        <v>98.528499999999994</v>
      </c>
      <c r="J2440" s="391">
        <v>98.454800000000006</v>
      </c>
      <c r="K2440" s="391">
        <v>97.976299999999995</v>
      </c>
      <c r="L2440" s="391">
        <v>98.144499999999994</v>
      </c>
      <c r="M2440" s="391">
        <v>98.824700000000007</v>
      </c>
      <c r="N2440" s="391">
        <v>94.8489</v>
      </c>
      <c r="O2440" s="386">
        <v>97.343000000000004</v>
      </c>
      <c r="P2440" s="386" t="s">
        <v>38</v>
      </c>
    </row>
    <row r="2441" spans="1:16" ht="15" x14ac:dyDescent="0.25">
      <c r="A2441" s="389" t="s">
        <v>6131</v>
      </c>
      <c r="B2441" s="390"/>
      <c r="C2441" s="386"/>
      <c r="D2441" s="390"/>
      <c r="E2441" s="390"/>
      <c r="F2441" s="386">
        <v>94.820400000000006</v>
      </c>
      <c r="G2441" s="391">
        <v>89.584699999999998</v>
      </c>
      <c r="H2441" s="391">
        <v>91.951800000000006</v>
      </c>
      <c r="I2441" s="391">
        <v>90.7059</v>
      </c>
      <c r="J2441" s="391">
        <v>88.724900000000005</v>
      </c>
      <c r="K2441" s="391">
        <v>88.129400000000004</v>
      </c>
      <c r="L2441" s="391">
        <v>90.304199999999994</v>
      </c>
      <c r="M2441" s="391">
        <v>92.327399999999997</v>
      </c>
      <c r="N2441" s="391">
        <v>90.989199999999997</v>
      </c>
      <c r="O2441" s="386">
        <v>93.663399999999996</v>
      </c>
      <c r="P2441" s="386" t="s">
        <v>38</v>
      </c>
    </row>
    <row r="2442" spans="1:16" ht="15" x14ac:dyDescent="0.25">
      <c r="A2442" s="389" t="s">
        <v>6132</v>
      </c>
      <c r="B2442" s="390"/>
      <c r="C2442" s="386"/>
      <c r="D2442" s="390"/>
      <c r="E2442" s="390"/>
      <c r="F2442" s="386">
        <v>98.387500000000003</v>
      </c>
      <c r="G2442" s="391">
        <v>98.324700000000007</v>
      </c>
      <c r="H2442" s="391">
        <v>97.586299999999994</v>
      </c>
      <c r="I2442" s="391">
        <v>98.699399999999997</v>
      </c>
      <c r="J2442" s="391">
        <v>98.194100000000006</v>
      </c>
      <c r="K2442" s="391">
        <v>97.508899999999997</v>
      </c>
      <c r="L2442" s="391">
        <v>98.390799999999999</v>
      </c>
      <c r="M2442" s="391">
        <v>98.3767</v>
      </c>
      <c r="N2442" s="391">
        <v>93.798500000000004</v>
      </c>
      <c r="O2442" s="386">
        <v>97.893500000000003</v>
      </c>
      <c r="P2442" s="386" t="s">
        <v>38</v>
      </c>
    </row>
    <row r="2443" spans="1:16" ht="15" x14ac:dyDescent="0.25">
      <c r="A2443" s="389" t="s">
        <v>6133</v>
      </c>
      <c r="B2443" s="390"/>
      <c r="C2443" s="386"/>
      <c r="D2443" s="390"/>
      <c r="E2443" s="390"/>
      <c r="F2443" s="386">
        <v>98.398700000000005</v>
      </c>
      <c r="G2443" s="391">
        <v>98.339500000000001</v>
      </c>
      <c r="H2443" s="391">
        <v>97.582999999999998</v>
      </c>
      <c r="I2443" s="391">
        <v>98.705399999999997</v>
      </c>
      <c r="J2443" s="391">
        <v>98.193399999999997</v>
      </c>
      <c r="K2443" s="391">
        <v>97.508600000000001</v>
      </c>
      <c r="L2443" s="391">
        <v>98.392600000000002</v>
      </c>
      <c r="M2443" s="391">
        <v>98.377700000000004</v>
      </c>
      <c r="N2443" s="391">
        <v>93.788700000000006</v>
      </c>
      <c r="O2443" s="386">
        <v>97.884</v>
      </c>
      <c r="P2443" s="386" t="s">
        <v>38</v>
      </c>
    </row>
    <row r="2444" spans="1:16" ht="15" x14ac:dyDescent="0.25">
      <c r="A2444" s="389" t="s">
        <v>6134</v>
      </c>
      <c r="B2444" s="390"/>
      <c r="C2444" s="386"/>
      <c r="D2444" s="390"/>
      <c r="E2444" s="390"/>
      <c r="F2444" s="386">
        <v>92.642600000000002</v>
      </c>
      <c r="G2444" s="391">
        <v>91.594099999999997</v>
      </c>
      <c r="H2444" s="391">
        <v>99.0441</v>
      </c>
      <c r="I2444" s="391">
        <v>96.096599999999995</v>
      </c>
      <c r="J2444" s="391">
        <v>98.548699999999997</v>
      </c>
      <c r="K2444" s="391">
        <v>97.621099999999998</v>
      </c>
      <c r="L2444" s="391">
        <v>97.529600000000002</v>
      </c>
      <c r="M2444" s="391">
        <v>97.873000000000005</v>
      </c>
      <c r="N2444" s="391">
        <v>95.400800000000004</v>
      </c>
      <c r="O2444" s="386">
        <v>99.887100000000004</v>
      </c>
      <c r="P2444" s="386" t="s">
        <v>38</v>
      </c>
    </row>
    <row r="2445" spans="1:16" ht="15" x14ac:dyDescent="0.25">
      <c r="A2445" s="389" t="s">
        <v>6135</v>
      </c>
      <c r="B2445" s="390"/>
      <c r="C2445" s="386"/>
      <c r="D2445" s="390"/>
      <c r="E2445" s="390"/>
      <c r="F2445" s="386">
        <v>99.136600000000001</v>
      </c>
      <c r="G2445" s="391">
        <v>97.889499999999998</v>
      </c>
      <c r="H2445" s="391">
        <v>98.029300000000006</v>
      </c>
      <c r="I2445" s="391">
        <v>98.495900000000006</v>
      </c>
      <c r="J2445" s="391">
        <v>98.739599999999996</v>
      </c>
      <c r="K2445" s="391">
        <v>98.641800000000003</v>
      </c>
      <c r="L2445" s="391">
        <v>98.244100000000003</v>
      </c>
      <c r="M2445" s="391">
        <v>99.127300000000005</v>
      </c>
      <c r="N2445" s="391">
        <v>96.635099999999994</v>
      </c>
      <c r="O2445" s="386">
        <v>97.841800000000006</v>
      </c>
      <c r="P2445" s="386" t="s">
        <v>38</v>
      </c>
    </row>
    <row r="2446" spans="1:16" ht="15" x14ac:dyDescent="0.25">
      <c r="A2446" s="389" t="s">
        <v>6136</v>
      </c>
      <c r="B2446" s="390"/>
      <c r="C2446" s="386"/>
      <c r="D2446" s="390"/>
      <c r="E2446" s="390"/>
      <c r="F2446" s="386">
        <v>99.2376</v>
      </c>
      <c r="G2446" s="391">
        <v>98.1173</v>
      </c>
      <c r="H2446" s="391">
        <v>98.195300000000003</v>
      </c>
      <c r="I2446" s="391">
        <v>98.701499999999996</v>
      </c>
      <c r="J2446" s="391">
        <v>98.978999999999999</v>
      </c>
      <c r="K2446" s="391">
        <v>98.884399999999999</v>
      </c>
      <c r="L2446" s="391">
        <v>98.431600000000003</v>
      </c>
      <c r="M2446" s="391">
        <v>99.310900000000004</v>
      </c>
      <c r="N2446" s="391">
        <v>96.747100000000003</v>
      </c>
      <c r="O2446" s="386">
        <v>97.942599999999999</v>
      </c>
      <c r="P2446" s="386" t="s">
        <v>38</v>
      </c>
    </row>
    <row r="2447" spans="1:16" ht="15" x14ac:dyDescent="0.25">
      <c r="A2447" s="389" t="s">
        <v>6137</v>
      </c>
      <c r="B2447" s="390"/>
      <c r="C2447" s="386"/>
      <c r="D2447" s="390"/>
      <c r="E2447" s="390"/>
      <c r="F2447" s="386">
        <v>94.237700000000004</v>
      </c>
      <c r="G2447" s="391">
        <v>88.257199999999997</v>
      </c>
      <c r="H2447" s="391">
        <v>91.319299999999998</v>
      </c>
      <c r="I2447" s="391">
        <v>89.811599999999999</v>
      </c>
      <c r="J2447" s="391">
        <v>87.817999999999998</v>
      </c>
      <c r="K2447" s="391">
        <v>87.692499999999995</v>
      </c>
      <c r="L2447" s="391">
        <v>89.88</v>
      </c>
      <c r="M2447" s="391">
        <v>90.746700000000004</v>
      </c>
      <c r="N2447" s="391">
        <v>90.981499999999997</v>
      </c>
      <c r="O2447" s="386">
        <v>92.982399999999998</v>
      </c>
      <c r="P2447" s="386" t="s">
        <v>38</v>
      </c>
    </row>
    <row r="2448" spans="1:16" ht="15" x14ac:dyDescent="0.25">
      <c r="A2448" s="389" t="s">
        <v>6138</v>
      </c>
      <c r="B2448" s="390"/>
      <c r="C2448" s="386"/>
      <c r="D2448" s="390"/>
      <c r="E2448" s="390"/>
      <c r="F2448" s="386">
        <v>98.367000000000004</v>
      </c>
      <c r="G2448" s="391">
        <v>97.174800000000005</v>
      </c>
      <c r="H2448" s="391">
        <v>97.084599999999995</v>
      </c>
      <c r="I2448" s="391">
        <v>98.326599999999999</v>
      </c>
      <c r="J2448" s="391">
        <v>97.3703</v>
      </c>
      <c r="K2448" s="391">
        <v>96.185699999999997</v>
      </c>
      <c r="L2448" s="391">
        <v>96.977500000000006</v>
      </c>
      <c r="M2448" s="391">
        <v>97.674599999999998</v>
      </c>
      <c r="N2448" s="391">
        <v>92.689599999999999</v>
      </c>
      <c r="O2448" s="386">
        <v>95.992999999999995</v>
      </c>
      <c r="P2448" s="386" t="s">
        <v>38</v>
      </c>
    </row>
    <row r="2449" spans="1:16" ht="15" x14ac:dyDescent="0.25">
      <c r="A2449" s="389" t="s">
        <v>6139</v>
      </c>
      <c r="B2449" s="390"/>
      <c r="C2449" s="386"/>
      <c r="D2449" s="390"/>
      <c r="E2449" s="390"/>
      <c r="F2449" s="386">
        <v>98.365099999999998</v>
      </c>
      <c r="G2449" s="391">
        <v>97.171499999999995</v>
      </c>
      <c r="H2449" s="391">
        <v>97.081900000000005</v>
      </c>
      <c r="I2449" s="391">
        <v>98.325000000000003</v>
      </c>
      <c r="J2449" s="391">
        <v>97.368700000000004</v>
      </c>
      <c r="K2449" s="391">
        <v>96.183499999999995</v>
      </c>
      <c r="L2449" s="391">
        <v>96.975800000000007</v>
      </c>
      <c r="M2449" s="391">
        <v>97.672600000000003</v>
      </c>
      <c r="N2449" s="391">
        <v>92.693399999999997</v>
      </c>
      <c r="O2449" s="386">
        <v>95.990899999999996</v>
      </c>
      <c r="P2449" s="386" t="s">
        <v>38</v>
      </c>
    </row>
    <row r="2450" spans="1:16" ht="15" x14ac:dyDescent="0.25">
      <c r="A2450" s="389" t="s">
        <v>6140</v>
      </c>
      <c r="B2450" s="390"/>
      <c r="C2450" s="386"/>
      <c r="D2450" s="390"/>
      <c r="E2450" s="390"/>
      <c r="F2450" s="386">
        <v>99.825599999999994</v>
      </c>
      <c r="G2450" s="391">
        <v>99.870099999999994</v>
      </c>
      <c r="H2450" s="391">
        <v>99.232600000000005</v>
      </c>
      <c r="I2450" s="391">
        <v>99.677199999999999</v>
      </c>
      <c r="J2450" s="391">
        <v>98.738</v>
      </c>
      <c r="K2450" s="391">
        <v>97.939700000000002</v>
      </c>
      <c r="L2450" s="391">
        <v>98.374700000000004</v>
      </c>
      <c r="M2450" s="391">
        <v>99.344999999999999</v>
      </c>
      <c r="N2450" s="391">
        <v>89.506699999999995</v>
      </c>
      <c r="O2450" s="386">
        <v>97.706800000000001</v>
      </c>
      <c r="P2450" s="386" t="s">
        <v>38</v>
      </c>
    </row>
    <row r="2451" spans="1:16" ht="15" x14ac:dyDescent="0.25">
      <c r="A2451" s="389" t="s">
        <v>6141</v>
      </c>
      <c r="B2451" s="390"/>
      <c r="C2451" s="386"/>
      <c r="D2451" s="390"/>
      <c r="E2451" s="390"/>
      <c r="F2451" s="386">
        <v>98.2971</v>
      </c>
      <c r="G2451" s="391">
        <v>97.615899999999996</v>
      </c>
      <c r="H2451" s="391">
        <v>97.430599999999998</v>
      </c>
      <c r="I2451" s="391">
        <v>98.031199999999998</v>
      </c>
      <c r="J2451" s="391">
        <v>98.4</v>
      </c>
      <c r="K2451" s="391">
        <v>98.410300000000007</v>
      </c>
      <c r="L2451" s="391">
        <v>98.130300000000005</v>
      </c>
      <c r="M2451" s="391">
        <v>99.331999999999994</v>
      </c>
      <c r="N2451" s="391">
        <v>93.184600000000003</v>
      </c>
      <c r="O2451" s="386">
        <v>96.474299999999999</v>
      </c>
      <c r="P2451" s="386" t="s">
        <v>38</v>
      </c>
    </row>
    <row r="2452" spans="1:16" ht="15" x14ac:dyDescent="0.25">
      <c r="A2452" s="389" t="s">
        <v>6142</v>
      </c>
      <c r="B2452" s="390"/>
      <c r="C2452" s="386"/>
      <c r="D2452" s="390"/>
      <c r="E2452" s="390"/>
      <c r="F2452" s="386">
        <v>98.333100000000002</v>
      </c>
      <c r="G2452" s="391">
        <v>97.658600000000007</v>
      </c>
      <c r="H2452" s="391">
        <v>97.458500000000001</v>
      </c>
      <c r="I2452" s="391">
        <v>98.084999999999994</v>
      </c>
      <c r="J2452" s="391">
        <v>98.454700000000003</v>
      </c>
      <c r="K2452" s="391">
        <v>98.479100000000003</v>
      </c>
      <c r="L2452" s="391">
        <v>98.205299999999994</v>
      </c>
      <c r="M2452" s="391">
        <v>99.365300000000005</v>
      </c>
      <c r="N2452" s="391">
        <v>93.229600000000005</v>
      </c>
      <c r="O2452" s="386">
        <v>96.509200000000007</v>
      </c>
      <c r="P2452" s="386" t="s">
        <v>38</v>
      </c>
    </row>
    <row r="2453" spans="1:16" ht="15" x14ac:dyDescent="0.25">
      <c r="A2453" s="389" t="s">
        <v>6143</v>
      </c>
      <c r="B2453" s="390"/>
      <c r="C2453" s="386"/>
      <c r="D2453" s="390"/>
      <c r="E2453" s="390"/>
      <c r="F2453" s="386">
        <v>93.492400000000004</v>
      </c>
      <c r="G2453" s="391">
        <v>91.634600000000006</v>
      </c>
      <c r="H2453" s="391">
        <v>93.569000000000003</v>
      </c>
      <c r="I2453" s="391">
        <v>90.673199999999994</v>
      </c>
      <c r="J2453" s="391">
        <v>90.957099999999997</v>
      </c>
      <c r="K2453" s="391">
        <v>89.029300000000006</v>
      </c>
      <c r="L2453" s="391">
        <v>87.946399999999997</v>
      </c>
      <c r="M2453" s="391">
        <v>94.770499999999998</v>
      </c>
      <c r="N2453" s="391">
        <v>87.0685</v>
      </c>
      <c r="O2453" s="386">
        <v>91.673199999999994</v>
      </c>
      <c r="P2453" s="386" t="s">
        <v>38</v>
      </c>
    </row>
    <row r="2454" spans="1:16" ht="15" x14ac:dyDescent="0.25">
      <c r="A2454" s="389" t="s">
        <v>6144</v>
      </c>
      <c r="B2454" s="390"/>
      <c r="C2454" s="386"/>
      <c r="D2454" s="390"/>
      <c r="E2454" s="390"/>
      <c r="F2454" s="386">
        <v>98.499600000000001</v>
      </c>
      <c r="G2454" s="391">
        <v>97.694800000000001</v>
      </c>
      <c r="H2454" s="391">
        <v>96.553100000000001</v>
      </c>
      <c r="I2454" s="391">
        <v>98.802700000000002</v>
      </c>
      <c r="J2454" s="391">
        <v>98.730199999999996</v>
      </c>
      <c r="K2454" s="391">
        <v>97.538700000000006</v>
      </c>
      <c r="L2454" s="391">
        <v>98.366900000000001</v>
      </c>
      <c r="M2454" s="391">
        <v>98.838899999999995</v>
      </c>
      <c r="N2454" s="391">
        <v>97.535399999999996</v>
      </c>
      <c r="O2454" s="386">
        <v>98.071100000000001</v>
      </c>
      <c r="P2454" s="386" t="s">
        <v>38</v>
      </c>
    </row>
    <row r="2455" spans="1:16" ht="15" x14ac:dyDescent="0.25">
      <c r="A2455" s="389" t="s">
        <v>6145</v>
      </c>
      <c r="B2455" s="390"/>
      <c r="C2455" s="386"/>
      <c r="D2455" s="390"/>
      <c r="E2455" s="390"/>
      <c r="F2455" s="386">
        <v>98.492599999999996</v>
      </c>
      <c r="G2455" s="391">
        <v>97.725499999999997</v>
      </c>
      <c r="H2455" s="391">
        <v>96.601799999999997</v>
      </c>
      <c r="I2455" s="391">
        <v>98.841700000000003</v>
      </c>
      <c r="J2455" s="391">
        <v>98.834900000000005</v>
      </c>
      <c r="K2455" s="391">
        <v>97.642499999999998</v>
      </c>
      <c r="L2455" s="391">
        <v>98.411600000000007</v>
      </c>
      <c r="M2455" s="391">
        <v>98.858800000000002</v>
      </c>
      <c r="N2455" s="391">
        <v>97.533900000000003</v>
      </c>
      <c r="O2455" s="386">
        <v>98.070599999999999</v>
      </c>
      <c r="P2455" s="386" t="s">
        <v>38</v>
      </c>
    </row>
    <row r="2456" spans="1:16" ht="15" x14ac:dyDescent="0.25">
      <c r="A2456" s="389" t="s">
        <v>6146</v>
      </c>
      <c r="B2456" s="390"/>
      <c r="C2456" s="386"/>
      <c r="D2456" s="390"/>
      <c r="E2456" s="390"/>
      <c r="F2456" s="386">
        <v>99.718299999999999</v>
      </c>
      <c r="G2456" s="391">
        <v>93.875600000000006</v>
      </c>
      <c r="H2456" s="391">
        <v>90.343000000000004</v>
      </c>
      <c r="I2456" s="391">
        <v>93.789100000000005</v>
      </c>
      <c r="J2456" s="391">
        <v>85.763300000000001</v>
      </c>
      <c r="K2456" s="391">
        <v>83.922700000000006</v>
      </c>
      <c r="L2456" s="391">
        <v>92.709699999999998</v>
      </c>
      <c r="M2456" s="391">
        <v>96.294499999999999</v>
      </c>
      <c r="N2456" s="391">
        <v>99.503500000000003</v>
      </c>
      <c r="O2456" s="386">
        <v>98.829499999999996</v>
      </c>
      <c r="P2456" s="386" t="s">
        <v>38</v>
      </c>
    </row>
    <row r="2457" spans="1:16" ht="15" x14ac:dyDescent="0.25">
      <c r="A2457" s="389" t="s">
        <v>2866</v>
      </c>
      <c r="B2457" s="390"/>
      <c r="C2457" s="386"/>
      <c r="D2457" s="390"/>
      <c r="E2457" s="390"/>
      <c r="F2457" s="386">
        <v>94.452399999999997</v>
      </c>
      <c r="G2457" s="391">
        <v>94.278599999999997</v>
      </c>
      <c r="H2457" s="391">
        <v>94.694000000000003</v>
      </c>
      <c r="I2457" s="391">
        <v>96.164000000000001</v>
      </c>
      <c r="J2457" s="391">
        <v>93.955100000000002</v>
      </c>
      <c r="K2457" s="391">
        <v>95.959599999999995</v>
      </c>
      <c r="L2457" s="391">
        <v>95.912199999999999</v>
      </c>
      <c r="M2457" s="391">
        <v>96.8005</v>
      </c>
      <c r="N2457" s="391">
        <v>88.021100000000004</v>
      </c>
      <c r="O2457" s="386">
        <v>94.644599999999997</v>
      </c>
      <c r="P2457" s="386" t="s">
        <v>38</v>
      </c>
    </row>
    <row r="2458" spans="1:16" ht="15" x14ac:dyDescent="0.25">
      <c r="A2458" s="389" t="s">
        <v>2867</v>
      </c>
      <c r="B2458" s="390"/>
      <c r="C2458" s="386"/>
      <c r="D2458" s="390"/>
      <c r="E2458" s="390"/>
      <c r="F2458" s="386">
        <v>94.508799999999994</v>
      </c>
      <c r="G2458" s="391">
        <v>94.247299999999996</v>
      </c>
      <c r="H2458" s="391">
        <v>94.594499999999996</v>
      </c>
      <c r="I2458" s="391">
        <v>96.124499999999998</v>
      </c>
      <c r="J2458" s="391">
        <v>93.962599999999995</v>
      </c>
      <c r="K2458" s="391">
        <v>95.9863</v>
      </c>
      <c r="L2458" s="391">
        <v>95.959699999999998</v>
      </c>
      <c r="M2458" s="391">
        <v>96.868700000000004</v>
      </c>
      <c r="N2458" s="391">
        <v>88.116699999999994</v>
      </c>
      <c r="O2458" s="386">
        <v>94.635300000000001</v>
      </c>
      <c r="P2458" s="386" t="s">
        <v>38</v>
      </c>
    </row>
    <row r="2459" spans="1:16" ht="15" x14ac:dyDescent="0.25">
      <c r="A2459" s="389" t="s">
        <v>2868</v>
      </c>
      <c r="B2459" s="390"/>
      <c r="C2459" s="386"/>
      <c r="D2459" s="390"/>
      <c r="E2459" s="390"/>
      <c r="F2459" s="386">
        <v>92.915800000000004</v>
      </c>
      <c r="G2459" s="391">
        <v>95.0959</v>
      </c>
      <c r="H2459" s="391">
        <v>97.295900000000003</v>
      </c>
      <c r="I2459" s="391">
        <v>97.165300000000002</v>
      </c>
      <c r="J2459" s="391">
        <v>93.756500000000003</v>
      </c>
      <c r="K2459" s="391">
        <v>95.233699999999999</v>
      </c>
      <c r="L2459" s="391">
        <v>94.616299999999995</v>
      </c>
      <c r="M2459" s="391">
        <v>94.968900000000005</v>
      </c>
      <c r="N2459" s="391">
        <v>85.186499999999995</v>
      </c>
      <c r="O2459" s="386">
        <v>94.907799999999995</v>
      </c>
      <c r="P2459" s="386" t="s">
        <v>38</v>
      </c>
    </row>
    <row r="2460" spans="1:16" ht="15" x14ac:dyDescent="0.25">
      <c r="A2460" s="389" t="s">
        <v>2869</v>
      </c>
      <c r="B2460" s="390"/>
      <c r="C2460" s="386"/>
      <c r="D2460" s="390"/>
      <c r="E2460" s="390"/>
      <c r="F2460" s="386">
        <v>95.55</v>
      </c>
      <c r="G2460" s="391">
        <v>96.269199999999998</v>
      </c>
      <c r="H2460" s="391">
        <v>96.8416</v>
      </c>
      <c r="I2460" s="391">
        <v>96.422799999999995</v>
      </c>
      <c r="J2460" s="391">
        <v>94.543199999999999</v>
      </c>
      <c r="K2460" s="391">
        <v>96.690600000000003</v>
      </c>
      <c r="L2460" s="391">
        <v>96.543099999999995</v>
      </c>
      <c r="M2460" s="391">
        <v>97.060500000000005</v>
      </c>
      <c r="N2460" s="391">
        <v>87.218999999999994</v>
      </c>
      <c r="O2460" s="386">
        <v>95.697000000000003</v>
      </c>
      <c r="P2460" s="386" t="s">
        <v>38</v>
      </c>
    </row>
    <row r="2461" spans="1:16" ht="15" x14ac:dyDescent="0.25">
      <c r="A2461" s="389" t="s">
        <v>2870</v>
      </c>
      <c r="B2461" s="390"/>
      <c r="C2461" s="386"/>
      <c r="D2461" s="390"/>
      <c r="E2461" s="390"/>
      <c r="F2461" s="386">
        <v>95.5274</v>
      </c>
      <c r="G2461" s="391">
        <v>96.289699999999996</v>
      </c>
      <c r="H2461" s="391">
        <v>96.792699999999996</v>
      </c>
      <c r="I2461" s="391">
        <v>96.411000000000001</v>
      </c>
      <c r="J2461" s="391">
        <v>94.564499999999995</v>
      </c>
      <c r="K2461" s="391">
        <v>96.769199999999998</v>
      </c>
      <c r="L2461" s="391">
        <v>96.540700000000001</v>
      </c>
      <c r="M2461" s="391">
        <v>97.103800000000007</v>
      </c>
      <c r="N2461" s="391">
        <v>87.282700000000006</v>
      </c>
      <c r="O2461" s="386">
        <v>95.773499999999999</v>
      </c>
      <c r="P2461" s="386" t="s">
        <v>38</v>
      </c>
    </row>
    <row r="2462" spans="1:16" ht="15" x14ac:dyDescent="0.25">
      <c r="A2462" s="389" t="s">
        <v>2871</v>
      </c>
      <c r="B2462" s="390"/>
      <c r="C2462" s="386"/>
      <c r="D2462" s="390"/>
      <c r="E2462" s="390"/>
      <c r="F2462" s="386">
        <v>96.331599999999995</v>
      </c>
      <c r="G2462" s="391">
        <v>95.569800000000001</v>
      </c>
      <c r="H2462" s="391">
        <v>98.504000000000005</v>
      </c>
      <c r="I2462" s="391">
        <v>96.819000000000003</v>
      </c>
      <c r="J2462" s="391">
        <v>93.840900000000005</v>
      </c>
      <c r="K2462" s="391">
        <v>94.018699999999995</v>
      </c>
      <c r="L2462" s="391">
        <v>96.629800000000003</v>
      </c>
      <c r="M2462" s="391">
        <v>95.569299999999998</v>
      </c>
      <c r="N2462" s="391">
        <v>84.953699999999998</v>
      </c>
      <c r="O2462" s="386">
        <v>93.0702</v>
      </c>
      <c r="P2462" s="386" t="s">
        <v>38</v>
      </c>
    </row>
    <row r="2463" spans="1:16" ht="15" x14ac:dyDescent="0.25">
      <c r="A2463" s="389" t="s">
        <v>2872</v>
      </c>
      <c r="B2463" s="390"/>
      <c r="C2463" s="386"/>
      <c r="D2463" s="390"/>
      <c r="E2463" s="390"/>
      <c r="F2463" s="386">
        <v>98.450199999999995</v>
      </c>
      <c r="G2463" s="391">
        <v>91.509699999999995</v>
      </c>
      <c r="H2463" s="391">
        <v>82.611999999999995</v>
      </c>
      <c r="I2463" s="391">
        <v>93.271000000000001</v>
      </c>
      <c r="J2463" s="391">
        <v>93.5244</v>
      </c>
      <c r="K2463" s="391">
        <v>94.047300000000007</v>
      </c>
      <c r="L2463" s="391">
        <v>97.643699999999995</v>
      </c>
      <c r="M2463" s="391">
        <v>97.716800000000006</v>
      </c>
      <c r="N2463" s="391">
        <v>89.635800000000003</v>
      </c>
      <c r="O2463" s="386">
        <v>92.499399999999994</v>
      </c>
      <c r="P2463" s="386" t="s">
        <v>38</v>
      </c>
    </row>
    <row r="2464" spans="1:16" ht="15" x14ac:dyDescent="0.25">
      <c r="A2464" s="389" t="s">
        <v>2873</v>
      </c>
      <c r="B2464" s="390"/>
      <c r="C2464" s="386"/>
      <c r="D2464" s="390"/>
      <c r="E2464" s="390"/>
      <c r="F2464" s="386">
        <v>98.438199999999995</v>
      </c>
      <c r="G2464" s="391">
        <v>91.384299999999996</v>
      </c>
      <c r="H2464" s="391">
        <v>82.413899999999998</v>
      </c>
      <c r="I2464" s="391">
        <v>93.171300000000002</v>
      </c>
      <c r="J2464" s="391">
        <v>93.467299999999994</v>
      </c>
      <c r="K2464" s="391">
        <v>93.985500000000002</v>
      </c>
      <c r="L2464" s="391">
        <v>97.615700000000004</v>
      </c>
      <c r="M2464" s="391">
        <v>97.695599999999999</v>
      </c>
      <c r="N2464" s="391">
        <v>89.480199999999996</v>
      </c>
      <c r="O2464" s="386">
        <v>92.430800000000005</v>
      </c>
      <c r="P2464" s="386" t="s">
        <v>38</v>
      </c>
    </row>
    <row r="2465" spans="1:16" ht="15" x14ac:dyDescent="0.25">
      <c r="A2465" s="389" t="s">
        <v>2874</v>
      </c>
      <c r="B2465" s="390"/>
      <c r="C2465" s="386"/>
      <c r="D2465" s="390"/>
      <c r="E2465" s="390"/>
      <c r="F2465" s="386">
        <v>99.313599999999994</v>
      </c>
      <c r="G2465" s="391">
        <v>100</v>
      </c>
      <c r="H2465" s="391">
        <v>96.423000000000002</v>
      </c>
      <c r="I2465" s="391">
        <v>99.585999999999999</v>
      </c>
      <c r="J2465" s="391">
        <v>97.465400000000002</v>
      </c>
      <c r="K2465" s="391">
        <v>98.378299999999996</v>
      </c>
      <c r="L2465" s="391">
        <v>99.5946</v>
      </c>
      <c r="M2465" s="391">
        <v>99.193600000000004</v>
      </c>
      <c r="N2465" s="391">
        <v>100</v>
      </c>
      <c r="O2465" s="386">
        <v>97.085400000000007</v>
      </c>
      <c r="P2465" s="386" t="s">
        <v>38</v>
      </c>
    </row>
    <row r="2466" spans="1:16" ht="15" x14ac:dyDescent="0.25">
      <c r="A2466" s="389" t="s">
        <v>2875</v>
      </c>
      <c r="B2466" s="390"/>
      <c r="C2466" s="386"/>
      <c r="D2466" s="390"/>
      <c r="E2466" s="390"/>
      <c r="F2466" s="386">
        <v>86.753399999999999</v>
      </c>
      <c r="G2466" s="391">
        <v>89.467500000000001</v>
      </c>
      <c r="H2466" s="391">
        <v>90.273600000000002</v>
      </c>
      <c r="I2466" s="391">
        <v>93.694800000000001</v>
      </c>
      <c r="J2466" s="391">
        <v>89.529399999999995</v>
      </c>
      <c r="K2466" s="391">
        <v>94.174899999999994</v>
      </c>
      <c r="L2466" s="391">
        <v>92.058199999999999</v>
      </c>
      <c r="M2466" s="391">
        <v>96.394800000000004</v>
      </c>
      <c r="N2466" s="391">
        <v>90.244799999999998</v>
      </c>
      <c r="O2466" s="386">
        <v>93.937100000000001</v>
      </c>
      <c r="P2466" s="386" t="s">
        <v>38</v>
      </c>
    </row>
    <row r="2467" spans="1:16" ht="15" x14ac:dyDescent="0.25">
      <c r="A2467" s="389" t="s">
        <v>2876</v>
      </c>
      <c r="B2467" s="390"/>
      <c r="C2467" s="386"/>
      <c r="D2467" s="390"/>
      <c r="E2467" s="390"/>
      <c r="F2467" s="386">
        <v>86.791600000000003</v>
      </c>
      <c r="G2467" s="391">
        <v>89.151300000000006</v>
      </c>
      <c r="H2467" s="391">
        <v>89.814099999999996</v>
      </c>
      <c r="I2467" s="391">
        <v>93.417400000000001</v>
      </c>
      <c r="J2467" s="391">
        <v>89.380300000000005</v>
      </c>
      <c r="K2467" s="391">
        <v>93.962599999999995</v>
      </c>
      <c r="L2467" s="391">
        <v>92.134100000000004</v>
      </c>
      <c r="M2467" s="391">
        <v>96.474400000000003</v>
      </c>
      <c r="N2467" s="391">
        <v>90.622</v>
      </c>
      <c r="O2467" s="386">
        <v>93.703900000000004</v>
      </c>
      <c r="P2467" s="386" t="s">
        <v>38</v>
      </c>
    </row>
    <row r="2468" spans="1:16" ht="15" x14ac:dyDescent="0.25">
      <c r="A2468" s="389" t="s">
        <v>2877</v>
      </c>
      <c r="B2468" s="390"/>
      <c r="C2468" s="386"/>
      <c r="D2468" s="390"/>
      <c r="E2468" s="390"/>
      <c r="F2468" s="386">
        <v>86.212500000000006</v>
      </c>
      <c r="G2468" s="391">
        <v>93.739500000000007</v>
      </c>
      <c r="H2468" s="391">
        <v>96.046899999999994</v>
      </c>
      <c r="I2468" s="391">
        <v>97.181200000000004</v>
      </c>
      <c r="J2468" s="391">
        <v>91.701999999999998</v>
      </c>
      <c r="K2468" s="391">
        <v>97.271299999999997</v>
      </c>
      <c r="L2468" s="391">
        <v>90.956599999999995</v>
      </c>
      <c r="M2468" s="391">
        <v>95.293700000000001</v>
      </c>
      <c r="N2468" s="391">
        <v>84.605699999999999</v>
      </c>
      <c r="O2468" s="386">
        <v>97.176199999999994</v>
      </c>
      <c r="P2468" s="386" t="s">
        <v>38</v>
      </c>
    </row>
    <row r="2469" spans="1:16" ht="15" x14ac:dyDescent="0.25">
      <c r="A2469" s="389" t="s">
        <v>2878</v>
      </c>
      <c r="B2469" s="390"/>
      <c r="C2469" s="386"/>
      <c r="D2469" s="390"/>
      <c r="E2469" s="390"/>
      <c r="F2469" s="386">
        <v>96.761799999999994</v>
      </c>
      <c r="G2469" s="391">
        <v>94.915300000000002</v>
      </c>
      <c r="H2469" s="391">
        <v>96.713399999999993</v>
      </c>
      <c r="I2469" s="391">
        <v>98.084900000000005</v>
      </c>
      <c r="J2469" s="391">
        <v>96.124399999999994</v>
      </c>
      <c r="K2469" s="391">
        <v>96.304299999999998</v>
      </c>
      <c r="L2469" s="391">
        <v>97.054299999999998</v>
      </c>
      <c r="M2469" s="391">
        <v>96.421999999999997</v>
      </c>
      <c r="N2469" s="391">
        <v>87.040999999999997</v>
      </c>
      <c r="O2469" s="386">
        <v>93.175600000000003</v>
      </c>
      <c r="P2469" s="386" t="s">
        <v>38</v>
      </c>
    </row>
    <row r="2470" spans="1:16" ht="15" x14ac:dyDescent="0.25">
      <c r="A2470" s="389" t="s">
        <v>2879</v>
      </c>
      <c r="B2470" s="390"/>
      <c r="C2470" s="386"/>
      <c r="D2470" s="390"/>
      <c r="E2470" s="390"/>
      <c r="F2470" s="386">
        <v>96.779899999999998</v>
      </c>
      <c r="G2470" s="391">
        <v>94.880399999999995</v>
      </c>
      <c r="H2470" s="391">
        <v>96.687299999999993</v>
      </c>
      <c r="I2470" s="391">
        <v>98.107600000000005</v>
      </c>
      <c r="J2470" s="391">
        <v>96.127099999999999</v>
      </c>
      <c r="K2470" s="391">
        <v>96.378600000000006</v>
      </c>
      <c r="L2470" s="391">
        <v>97.087400000000002</v>
      </c>
      <c r="M2470" s="391">
        <v>96.529799999999994</v>
      </c>
      <c r="N2470" s="391">
        <v>87.099699999999999</v>
      </c>
      <c r="O2470" s="386">
        <v>93.188599999999994</v>
      </c>
      <c r="P2470" s="386" t="s">
        <v>38</v>
      </c>
    </row>
    <row r="2471" spans="1:16" ht="15" x14ac:dyDescent="0.25">
      <c r="A2471" s="389" t="s">
        <v>2880</v>
      </c>
      <c r="B2471" s="390"/>
      <c r="C2471" s="386"/>
      <c r="D2471" s="390"/>
      <c r="E2471" s="390"/>
      <c r="F2471" s="386">
        <v>96.227199999999996</v>
      </c>
      <c r="G2471" s="391">
        <v>95.924499999999995</v>
      </c>
      <c r="H2471" s="391">
        <v>97.561300000000003</v>
      </c>
      <c r="I2471" s="391">
        <v>97.420699999999997</v>
      </c>
      <c r="J2471" s="391">
        <v>96.045000000000002</v>
      </c>
      <c r="K2471" s="391">
        <v>94.110100000000003</v>
      </c>
      <c r="L2471" s="391">
        <v>96.079800000000006</v>
      </c>
      <c r="M2471" s="391">
        <v>93.266900000000007</v>
      </c>
      <c r="N2471" s="391">
        <v>83.888999999999996</v>
      </c>
      <c r="O2471" s="386">
        <v>92.471699999999998</v>
      </c>
      <c r="P2471" s="386" t="s">
        <v>38</v>
      </c>
    </row>
    <row r="2472" spans="1:16" ht="15" x14ac:dyDescent="0.25">
      <c r="A2472" s="389" t="s">
        <v>2881</v>
      </c>
      <c r="B2472" s="390"/>
      <c r="C2472" s="386"/>
      <c r="D2472" s="390"/>
      <c r="E2472" s="390"/>
      <c r="F2472" s="386">
        <v>98.725200000000001</v>
      </c>
      <c r="G2472" s="391">
        <v>98.527900000000002</v>
      </c>
      <c r="H2472" s="391">
        <v>98.486599999999996</v>
      </c>
      <c r="I2472" s="391">
        <v>98.289900000000003</v>
      </c>
      <c r="J2472" s="391">
        <v>98.928600000000003</v>
      </c>
      <c r="K2472" s="391">
        <v>97.933999999999997</v>
      </c>
      <c r="L2472" s="391">
        <v>97.576800000000006</v>
      </c>
      <c r="M2472" s="391">
        <v>98.177899999999994</v>
      </c>
      <c r="N2472" s="391">
        <v>96.667100000000005</v>
      </c>
      <c r="O2472" s="386">
        <v>95.683199999999999</v>
      </c>
      <c r="P2472" s="386" t="s">
        <v>38</v>
      </c>
    </row>
    <row r="2473" spans="1:16" ht="15" x14ac:dyDescent="0.25">
      <c r="A2473" s="389" t="s">
        <v>2882</v>
      </c>
      <c r="B2473" s="390"/>
      <c r="C2473" s="386"/>
      <c r="D2473" s="390"/>
      <c r="E2473" s="390"/>
      <c r="F2473" s="386">
        <v>98.721000000000004</v>
      </c>
      <c r="G2473" s="391">
        <v>98.515500000000003</v>
      </c>
      <c r="H2473" s="391">
        <v>98.463300000000004</v>
      </c>
      <c r="I2473" s="391">
        <v>98.275400000000005</v>
      </c>
      <c r="J2473" s="391">
        <v>98.961200000000005</v>
      </c>
      <c r="K2473" s="391">
        <v>97.951899999999995</v>
      </c>
      <c r="L2473" s="391">
        <v>97.570899999999995</v>
      </c>
      <c r="M2473" s="391">
        <v>98.225300000000004</v>
      </c>
      <c r="N2473" s="391">
        <v>96.729500000000002</v>
      </c>
      <c r="O2473" s="386">
        <v>95.778599999999997</v>
      </c>
      <c r="P2473" s="386" t="s">
        <v>38</v>
      </c>
    </row>
    <row r="2474" spans="1:16" ht="15" x14ac:dyDescent="0.25">
      <c r="A2474" s="389" t="s">
        <v>2883</v>
      </c>
      <c r="B2474" s="390"/>
      <c r="C2474" s="386"/>
      <c r="D2474" s="390"/>
      <c r="E2474" s="390"/>
      <c r="F2474" s="386">
        <v>98.893100000000004</v>
      </c>
      <c r="G2474" s="391">
        <v>99.027900000000002</v>
      </c>
      <c r="H2474" s="391">
        <v>99.398200000000003</v>
      </c>
      <c r="I2474" s="391">
        <v>98.849400000000003</v>
      </c>
      <c r="J2474" s="391">
        <v>97.660899999999998</v>
      </c>
      <c r="K2474" s="391">
        <v>97.231700000000004</v>
      </c>
      <c r="L2474" s="391">
        <v>97.808999999999997</v>
      </c>
      <c r="M2474" s="391">
        <v>96.362300000000005</v>
      </c>
      <c r="N2474" s="391">
        <v>94.263800000000003</v>
      </c>
      <c r="O2474" s="386">
        <v>92.341099999999997</v>
      </c>
      <c r="P2474" s="386" t="s">
        <v>38</v>
      </c>
    </row>
    <row r="2475" spans="1:16" ht="15" x14ac:dyDescent="0.25">
      <c r="A2475" s="389" t="s">
        <v>2884</v>
      </c>
      <c r="B2475" s="390"/>
      <c r="C2475" s="386"/>
      <c r="D2475" s="390"/>
      <c r="E2475" s="390"/>
      <c r="F2475" s="386">
        <v>99.711799999999997</v>
      </c>
      <c r="G2475" s="391">
        <v>99.751800000000003</v>
      </c>
      <c r="H2475" s="391">
        <v>99.396799999999999</v>
      </c>
      <c r="I2475" s="391">
        <v>97.690399999999997</v>
      </c>
      <c r="J2475" s="391">
        <v>99.869600000000005</v>
      </c>
      <c r="K2475" s="391">
        <v>99.297600000000003</v>
      </c>
      <c r="L2475" s="391">
        <v>99.253299999999996</v>
      </c>
      <c r="M2475" s="391">
        <v>97.810100000000006</v>
      </c>
      <c r="N2475" s="391">
        <v>94.027799999999999</v>
      </c>
      <c r="O2475" s="386">
        <v>93.340900000000005</v>
      </c>
      <c r="P2475" s="386" t="s">
        <v>38</v>
      </c>
    </row>
    <row r="2476" spans="1:16" ht="15" x14ac:dyDescent="0.25">
      <c r="A2476" s="389" t="s">
        <v>2885</v>
      </c>
      <c r="B2476" s="390"/>
      <c r="C2476" s="386"/>
      <c r="D2476" s="390"/>
      <c r="E2476" s="390"/>
      <c r="F2476" s="386">
        <v>99.794399999999996</v>
      </c>
      <c r="G2476" s="391">
        <v>99.818200000000004</v>
      </c>
      <c r="H2476" s="391">
        <v>99.413799999999995</v>
      </c>
      <c r="I2476" s="391">
        <v>97.506500000000003</v>
      </c>
      <c r="J2476" s="391">
        <v>99.934700000000007</v>
      </c>
      <c r="K2476" s="391">
        <v>99.673100000000005</v>
      </c>
      <c r="L2476" s="391">
        <v>99.382400000000004</v>
      </c>
      <c r="M2476" s="391">
        <v>98.073300000000003</v>
      </c>
      <c r="N2476" s="391">
        <v>94.162999999999997</v>
      </c>
      <c r="O2476" s="386">
        <v>93.328400000000002</v>
      </c>
      <c r="P2476" s="386" t="s">
        <v>38</v>
      </c>
    </row>
    <row r="2477" spans="1:16" ht="15" x14ac:dyDescent="0.25">
      <c r="A2477" s="389" t="s">
        <v>2886</v>
      </c>
      <c r="B2477" s="390"/>
      <c r="C2477" s="386"/>
      <c r="D2477" s="390"/>
      <c r="E2477" s="390"/>
      <c r="F2477" s="386">
        <v>98.951700000000002</v>
      </c>
      <c r="G2477" s="391">
        <v>99.146699999999996</v>
      </c>
      <c r="H2477" s="391">
        <v>99.239199999999997</v>
      </c>
      <c r="I2477" s="391">
        <v>99.384600000000006</v>
      </c>
      <c r="J2477" s="391">
        <v>99.270499999999998</v>
      </c>
      <c r="K2477" s="391">
        <v>95.85</v>
      </c>
      <c r="L2477" s="391">
        <v>98.031800000000004</v>
      </c>
      <c r="M2477" s="391">
        <v>95.383799999999994</v>
      </c>
      <c r="N2477" s="391">
        <v>92.744399999999999</v>
      </c>
      <c r="O2477" s="386">
        <v>93.46</v>
      </c>
      <c r="P2477" s="386" t="s">
        <v>38</v>
      </c>
    </row>
    <row r="2478" spans="1:16" ht="15" x14ac:dyDescent="0.25">
      <c r="A2478" s="389" t="s">
        <v>2887</v>
      </c>
      <c r="B2478" s="390"/>
      <c r="C2478" s="386"/>
      <c r="D2478" s="390"/>
      <c r="E2478" s="390"/>
      <c r="F2478" s="386">
        <v>99.702799999999996</v>
      </c>
      <c r="G2478" s="391">
        <v>99.726600000000005</v>
      </c>
      <c r="H2478" s="391">
        <v>99.826499999999996</v>
      </c>
      <c r="I2478" s="391">
        <v>99.582800000000006</v>
      </c>
      <c r="J2478" s="391">
        <v>99.677800000000005</v>
      </c>
      <c r="K2478" s="391">
        <v>99.373999999999995</v>
      </c>
      <c r="L2478" s="391">
        <v>99.029399999999995</v>
      </c>
      <c r="M2478" s="391">
        <v>99.605900000000005</v>
      </c>
      <c r="N2478" s="391">
        <v>98.611800000000002</v>
      </c>
      <c r="O2478" s="386">
        <v>99.206599999999995</v>
      </c>
      <c r="P2478" s="386" t="s">
        <v>38</v>
      </c>
    </row>
    <row r="2479" spans="1:16" ht="15" x14ac:dyDescent="0.25">
      <c r="A2479" s="389" t="s">
        <v>2888</v>
      </c>
      <c r="B2479" s="390"/>
      <c r="C2479" s="386"/>
      <c r="D2479" s="390"/>
      <c r="E2479" s="390"/>
      <c r="F2479" s="386">
        <v>99.773399999999995</v>
      </c>
      <c r="G2479" s="391">
        <v>99.768500000000003</v>
      </c>
      <c r="H2479" s="391">
        <v>99.861199999999997</v>
      </c>
      <c r="I2479" s="391">
        <v>99.697800000000001</v>
      </c>
      <c r="J2479" s="391">
        <v>99.771299999999997</v>
      </c>
      <c r="K2479" s="391">
        <v>99.478999999999999</v>
      </c>
      <c r="L2479" s="391">
        <v>99.050799999999995</v>
      </c>
      <c r="M2479" s="391">
        <v>99.741</v>
      </c>
      <c r="N2479" s="391">
        <v>98.926599999999993</v>
      </c>
      <c r="O2479" s="386">
        <v>99.617999999999995</v>
      </c>
      <c r="P2479" s="386" t="s">
        <v>38</v>
      </c>
    </row>
    <row r="2480" spans="1:16" ht="15" x14ac:dyDescent="0.25">
      <c r="A2480" s="389" t="s">
        <v>2889</v>
      </c>
      <c r="B2480" s="390"/>
      <c r="C2480" s="386"/>
      <c r="D2480" s="390"/>
      <c r="E2480" s="390"/>
      <c r="F2480" s="386">
        <v>98.701400000000007</v>
      </c>
      <c r="G2480" s="391">
        <v>99.103800000000007</v>
      </c>
      <c r="H2480" s="391">
        <v>99.330100000000002</v>
      </c>
      <c r="I2480" s="391">
        <v>97.760099999999994</v>
      </c>
      <c r="J2480" s="391">
        <v>98.160499999999999</v>
      </c>
      <c r="K2480" s="391">
        <v>97.667599999999993</v>
      </c>
      <c r="L2480" s="391">
        <v>98.685900000000004</v>
      </c>
      <c r="M2480" s="391">
        <v>97.218800000000002</v>
      </c>
      <c r="N2480" s="391">
        <v>93.3553</v>
      </c>
      <c r="O2480" s="386">
        <v>96.002300000000005</v>
      </c>
      <c r="P2480" s="386" t="s">
        <v>38</v>
      </c>
    </row>
    <row r="2481" spans="1:16" ht="15" x14ac:dyDescent="0.25">
      <c r="A2481" s="389" t="s">
        <v>2890</v>
      </c>
      <c r="B2481" s="390"/>
      <c r="C2481" s="386"/>
      <c r="D2481" s="390"/>
      <c r="E2481" s="390"/>
      <c r="F2481" s="386">
        <v>99.714100000000002</v>
      </c>
      <c r="G2481" s="391">
        <v>99.465299999999999</v>
      </c>
      <c r="H2481" s="391">
        <v>99.615099999999998</v>
      </c>
      <c r="I2481" s="391">
        <v>99.165000000000006</v>
      </c>
      <c r="J2481" s="391">
        <v>99.312700000000007</v>
      </c>
      <c r="K2481" s="391">
        <v>98.795500000000004</v>
      </c>
      <c r="L2481" s="391">
        <v>99.307100000000005</v>
      </c>
      <c r="M2481" s="391">
        <v>99.523600000000002</v>
      </c>
      <c r="N2481" s="391">
        <v>99.434799999999996</v>
      </c>
      <c r="O2481" s="386">
        <v>98.866399999999999</v>
      </c>
      <c r="P2481" s="386" t="s">
        <v>38</v>
      </c>
    </row>
    <row r="2482" spans="1:16" ht="15" x14ac:dyDescent="0.25">
      <c r="A2482" s="389" t="s">
        <v>2891</v>
      </c>
      <c r="B2482" s="390"/>
      <c r="C2482" s="386"/>
      <c r="D2482" s="390"/>
      <c r="E2482" s="390"/>
      <c r="F2482" s="386">
        <v>99.737899999999996</v>
      </c>
      <c r="G2482" s="391">
        <v>99.488900000000001</v>
      </c>
      <c r="H2482" s="391">
        <v>99.620999999999995</v>
      </c>
      <c r="I2482" s="391">
        <v>99.171300000000002</v>
      </c>
      <c r="J2482" s="391">
        <v>99.432299999999998</v>
      </c>
      <c r="K2482" s="391">
        <v>98.826899999999995</v>
      </c>
      <c r="L2482" s="391">
        <v>99.356899999999996</v>
      </c>
      <c r="M2482" s="391">
        <v>99.633099999999999</v>
      </c>
      <c r="N2482" s="391">
        <v>99.533600000000007</v>
      </c>
      <c r="O2482" s="386">
        <v>99.158900000000003</v>
      </c>
      <c r="P2482" s="386" t="s">
        <v>38</v>
      </c>
    </row>
    <row r="2483" spans="1:16" ht="15" x14ac:dyDescent="0.25">
      <c r="A2483" s="389" t="s">
        <v>2892</v>
      </c>
      <c r="B2483" s="390"/>
      <c r="C2483" s="386"/>
      <c r="D2483" s="390"/>
      <c r="E2483" s="390"/>
      <c r="F2483" s="386">
        <v>98.756200000000007</v>
      </c>
      <c r="G2483" s="391">
        <v>98.47</v>
      </c>
      <c r="H2483" s="391">
        <v>99.366799999999998</v>
      </c>
      <c r="I2483" s="391">
        <v>98.934200000000004</v>
      </c>
      <c r="J2483" s="391">
        <v>95.003</v>
      </c>
      <c r="K2483" s="391">
        <v>97.632400000000004</v>
      </c>
      <c r="L2483" s="391">
        <v>97.514899999999997</v>
      </c>
      <c r="M2483" s="391">
        <v>95.616399999999999</v>
      </c>
      <c r="N2483" s="391">
        <v>95.8643</v>
      </c>
      <c r="O2483" s="386">
        <v>88.412499999999994</v>
      </c>
      <c r="P2483" s="386" t="s">
        <v>38</v>
      </c>
    </row>
    <row r="2484" spans="1:16" ht="15" x14ac:dyDescent="0.25">
      <c r="A2484" s="389" t="s">
        <v>2893</v>
      </c>
      <c r="B2484" s="390"/>
      <c r="C2484" s="386"/>
      <c r="D2484" s="390"/>
      <c r="E2484" s="390"/>
      <c r="F2484" s="386">
        <v>97.614599999999996</v>
      </c>
      <c r="G2484" s="391">
        <v>98.4542</v>
      </c>
      <c r="H2484" s="391">
        <v>98.427999999999997</v>
      </c>
      <c r="I2484" s="391">
        <v>98.108199999999997</v>
      </c>
      <c r="J2484" s="391">
        <v>99.047899999999998</v>
      </c>
      <c r="K2484" s="391">
        <v>98.154499999999999</v>
      </c>
      <c r="L2484" s="391">
        <v>96.392399999999995</v>
      </c>
      <c r="M2484" s="391">
        <v>96.706199999999995</v>
      </c>
      <c r="N2484" s="391">
        <v>96.063900000000004</v>
      </c>
      <c r="O2484" s="386">
        <v>98.487099999999998</v>
      </c>
      <c r="P2484" s="386" t="s">
        <v>38</v>
      </c>
    </row>
    <row r="2485" spans="1:16" ht="15" x14ac:dyDescent="0.25">
      <c r="A2485" s="389" t="s">
        <v>2894</v>
      </c>
      <c r="B2485" s="390"/>
      <c r="C2485" s="386"/>
      <c r="D2485" s="390"/>
      <c r="E2485" s="390"/>
      <c r="F2485" s="386">
        <v>97.612200000000001</v>
      </c>
      <c r="G2485" s="391">
        <v>98.452799999999996</v>
      </c>
      <c r="H2485" s="391">
        <v>98.428100000000001</v>
      </c>
      <c r="I2485" s="391">
        <v>98.107900000000001</v>
      </c>
      <c r="J2485" s="391">
        <v>99.047399999999996</v>
      </c>
      <c r="K2485" s="391">
        <v>98.153499999999994</v>
      </c>
      <c r="L2485" s="391">
        <v>96.389300000000006</v>
      </c>
      <c r="M2485" s="391">
        <v>96.704800000000006</v>
      </c>
      <c r="N2485" s="391">
        <v>96.061400000000006</v>
      </c>
      <c r="O2485" s="386">
        <v>98.488500000000002</v>
      </c>
      <c r="P2485" s="386" t="s">
        <v>38</v>
      </c>
    </row>
    <row r="2486" spans="1:16" ht="15" x14ac:dyDescent="0.25">
      <c r="A2486" s="389" t="s">
        <v>2895</v>
      </c>
      <c r="B2486" s="390"/>
      <c r="C2486" s="386"/>
      <c r="D2486" s="390"/>
      <c r="E2486" s="390"/>
      <c r="F2486" s="386">
        <v>100</v>
      </c>
      <c r="G2486" s="391">
        <v>99.7483</v>
      </c>
      <c r="H2486" s="391">
        <v>98.304100000000005</v>
      </c>
      <c r="I2486" s="391">
        <v>98.469800000000006</v>
      </c>
      <c r="J2486" s="391">
        <v>99.564099999999996</v>
      </c>
      <c r="K2486" s="391">
        <v>99.173400000000001</v>
      </c>
      <c r="L2486" s="391">
        <v>99.530500000000004</v>
      </c>
      <c r="M2486" s="391">
        <v>98.197100000000006</v>
      </c>
      <c r="N2486" s="391">
        <v>99.149299999999997</v>
      </c>
      <c r="O2486" s="386">
        <v>96.965599999999995</v>
      </c>
      <c r="P2486" s="386" t="s">
        <v>38</v>
      </c>
    </row>
    <row r="2487" spans="1:16" ht="15" x14ac:dyDescent="0.25">
      <c r="A2487" s="389" t="s">
        <v>2896</v>
      </c>
      <c r="B2487" s="390"/>
      <c r="C2487" s="386"/>
      <c r="D2487" s="390"/>
      <c r="E2487" s="390"/>
      <c r="F2487" s="386">
        <v>97.907600000000002</v>
      </c>
      <c r="G2487" s="391">
        <v>97.130200000000002</v>
      </c>
      <c r="H2487" s="391">
        <v>96.9011</v>
      </c>
      <c r="I2487" s="391">
        <v>97.398300000000006</v>
      </c>
      <c r="J2487" s="391">
        <v>98.120400000000004</v>
      </c>
      <c r="K2487" s="391">
        <v>96.359700000000004</v>
      </c>
      <c r="L2487" s="391">
        <v>95.855199999999996</v>
      </c>
      <c r="M2487" s="391">
        <v>97.312100000000001</v>
      </c>
      <c r="N2487" s="391">
        <v>94.356700000000004</v>
      </c>
      <c r="O2487" s="386">
        <v>91.513599999999997</v>
      </c>
      <c r="P2487" s="386" t="s">
        <v>38</v>
      </c>
    </row>
    <row r="2488" spans="1:16" ht="15" x14ac:dyDescent="0.25">
      <c r="A2488" s="389" t="s">
        <v>2897</v>
      </c>
      <c r="B2488" s="390"/>
      <c r="C2488" s="386"/>
      <c r="D2488" s="390"/>
      <c r="E2488" s="390"/>
      <c r="F2488" s="386">
        <v>97.894300000000001</v>
      </c>
      <c r="G2488" s="391">
        <v>97.101500000000001</v>
      </c>
      <c r="H2488" s="391">
        <v>96.863799999999998</v>
      </c>
      <c r="I2488" s="391">
        <v>97.3767</v>
      </c>
      <c r="J2488" s="391">
        <v>98.103200000000001</v>
      </c>
      <c r="K2488" s="391">
        <v>96.337500000000006</v>
      </c>
      <c r="L2488" s="391">
        <v>95.844099999999997</v>
      </c>
      <c r="M2488" s="391">
        <v>97.295900000000003</v>
      </c>
      <c r="N2488" s="391">
        <v>94.354500000000002</v>
      </c>
      <c r="O2488" s="386">
        <v>91.489900000000006</v>
      </c>
      <c r="P2488" s="386" t="s">
        <v>38</v>
      </c>
    </row>
    <row r="2489" spans="1:16" ht="15" x14ac:dyDescent="0.25">
      <c r="A2489" s="389" t="s">
        <v>2898</v>
      </c>
      <c r="B2489" s="390"/>
      <c r="C2489" s="386"/>
      <c r="D2489" s="390"/>
      <c r="E2489" s="390"/>
      <c r="F2489" s="386">
        <v>99.356099999999998</v>
      </c>
      <c r="G2489" s="391">
        <v>99.71</v>
      </c>
      <c r="H2489" s="391">
        <v>99.8947</v>
      </c>
      <c r="I2489" s="391">
        <v>99.103999999999999</v>
      </c>
      <c r="J2489" s="391">
        <v>99.515000000000001</v>
      </c>
      <c r="K2489" s="391">
        <v>98.276399999999995</v>
      </c>
      <c r="L2489" s="391">
        <v>96.811800000000005</v>
      </c>
      <c r="M2489" s="391">
        <v>98.654600000000002</v>
      </c>
      <c r="N2489" s="391">
        <v>94.537999999999997</v>
      </c>
      <c r="O2489" s="386">
        <v>93.428600000000003</v>
      </c>
      <c r="P2489" s="386" t="s">
        <v>38</v>
      </c>
    </row>
    <row r="2490" spans="1:16" ht="15" x14ac:dyDescent="0.25">
      <c r="A2490" s="389" t="s">
        <v>2899</v>
      </c>
      <c r="B2490" s="390"/>
      <c r="C2490" s="386"/>
      <c r="D2490" s="390"/>
      <c r="E2490" s="390"/>
      <c r="F2490" s="386">
        <v>99.125200000000007</v>
      </c>
      <c r="G2490" s="391">
        <v>97.802000000000007</v>
      </c>
      <c r="H2490" s="391">
        <v>98.724800000000002</v>
      </c>
      <c r="I2490" s="391">
        <v>98.132300000000001</v>
      </c>
      <c r="J2490" s="391">
        <v>98.726699999999994</v>
      </c>
      <c r="K2490" s="391">
        <v>99.158799999999999</v>
      </c>
      <c r="L2490" s="391">
        <v>98.078999999999994</v>
      </c>
      <c r="M2490" s="391">
        <v>98.990499999999997</v>
      </c>
      <c r="N2490" s="391">
        <v>92.201700000000002</v>
      </c>
      <c r="O2490" s="386">
        <v>97.447299999999998</v>
      </c>
      <c r="P2490" s="386" t="s">
        <v>38</v>
      </c>
    </row>
    <row r="2491" spans="1:16" ht="15" x14ac:dyDescent="0.25">
      <c r="A2491" s="389" t="s">
        <v>2900</v>
      </c>
      <c r="B2491" s="390"/>
      <c r="C2491" s="386"/>
      <c r="D2491" s="390"/>
      <c r="E2491" s="390"/>
      <c r="F2491" s="386">
        <v>99.133200000000002</v>
      </c>
      <c r="G2491" s="391">
        <v>97.802599999999998</v>
      </c>
      <c r="H2491" s="391">
        <v>98.873900000000006</v>
      </c>
      <c r="I2491" s="391">
        <v>98.168400000000005</v>
      </c>
      <c r="J2491" s="391">
        <v>98.828599999999994</v>
      </c>
      <c r="K2491" s="391">
        <v>99.262299999999996</v>
      </c>
      <c r="L2491" s="391">
        <v>98.247</v>
      </c>
      <c r="M2491" s="391">
        <v>99.100399999999993</v>
      </c>
      <c r="N2491" s="391">
        <v>92.312100000000001</v>
      </c>
      <c r="O2491" s="386">
        <v>97.501800000000003</v>
      </c>
      <c r="P2491" s="386" t="s">
        <v>38</v>
      </c>
    </row>
    <row r="2492" spans="1:16" ht="15" x14ac:dyDescent="0.25">
      <c r="A2492" s="389" t="s">
        <v>2901</v>
      </c>
      <c r="B2492" s="390"/>
      <c r="C2492" s="386"/>
      <c r="D2492" s="390"/>
      <c r="E2492" s="390"/>
      <c r="F2492" s="386">
        <v>98.893500000000003</v>
      </c>
      <c r="G2492" s="391">
        <v>97.785799999999995</v>
      </c>
      <c r="H2492" s="391">
        <v>94.459199999999996</v>
      </c>
      <c r="I2492" s="391">
        <v>97.070700000000002</v>
      </c>
      <c r="J2492" s="391">
        <v>95.631799999999998</v>
      </c>
      <c r="K2492" s="391">
        <v>95.986800000000002</v>
      </c>
      <c r="L2492" s="391">
        <v>92.829099999999997</v>
      </c>
      <c r="M2492" s="391">
        <v>95.589299999999994</v>
      </c>
      <c r="N2492" s="391">
        <v>88.948899999999995</v>
      </c>
      <c r="O2492" s="386">
        <v>95.774000000000001</v>
      </c>
      <c r="P2492" s="386" t="s">
        <v>38</v>
      </c>
    </row>
    <row r="2493" spans="1:16" ht="15" x14ac:dyDescent="0.25">
      <c r="A2493" s="389" t="s">
        <v>2902</v>
      </c>
      <c r="B2493" s="390"/>
      <c r="C2493" s="386"/>
      <c r="D2493" s="390"/>
      <c r="E2493" s="390"/>
      <c r="F2493" s="386">
        <v>99.431299999999993</v>
      </c>
      <c r="G2493" s="391">
        <v>98.731999999999999</v>
      </c>
      <c r="H2493" s="391">
        <v>99.433099999999996</v>
      </c>
      <c r="I2493" s="391">
        <v>99.747299999999996</v>
      </c>
      <c r="J2493" s="391">
        <v>99.691100000000006</v>
      </c>
      <c r="K2493" s="391">
        <v>99.771600000000007</v>
      </c>
      <c r="L2493" s="391">
        <v>99.462599999999995</v>
      </c>
      <c r="M2493" s="391">
        <v>99.771100000000004</v>
      </c>
      <c r="N2493" s="391">
        <v>98.560500000000005</v>
      </c>
      <c r="O2493" s="386">
        <v>99.521199999999993</v>
      </c>
      <c r="P2493" s="386" t="s">
        <v>38</v>
      </c>
    </row>
    <row r="2494" spans="1:16" ht="15" x14ac:dyDescent="0.25">
      <c r="A2494" s="389" t="s">
        <v>2903</v>
      </c>
      <c r="B2494" s="390"/>
      <c r="C2494" s="386"/>
      <c r="D2494" s="390"/>
      <c r="E2494" s="390"/>
      <c r="F2494" s="386">
        <v>99.432900000000004</v>
      </c>
      <c r="G2494" s="391">
        <v>98.956299999999999</v>
      </c>
      <c r="H2494" s="391">
        <v>99.478700000000003</v>
      </c>
      <c r="I2494" s="391">
        <v>99.817999999999998</v>
      </c>
      <c r="J2494" s="391">
        <v>99.720500000000001</v>
      </c>
      <c r="K2494" s="391">
        <v>99.8369</v>
      </c>
      <c r="L2494" s="391">
        <v>99.579800000000006</v>
      </c>
      <c r="M2494" s="391">
        <v>99.846800000000002</v>
      </c>
      <c r="N2494" s="391">
        <v>99.052499999999995</v>
      </c>
      <c r="O2494" s="386">
        <v>99.755099999999999</v>
      </c>
      <c r="P2494" s="386" t="s">
        <v>38</v>
      </c>
    </row>
    <row r="2495" spans="1:16" ht="15" x14ac:dyDescent="0.25">
      <c r="A2495" s="389" t="s">
        <v>2904</v>
      </c>
      <c r="B2495" s="390"/>
      <c r="C2495" s="386"/>
      <c r="D2495" s="390"/>
      <c r="E2495" s="390"/>
      <c r="F2495" s="386">
        <v>99.373400000000004</v>
      </c>
      <c r="G2495" s="391">
        <v>90.563100000000006</v>
      </c>
      <c r="H2495" s="391">
        <v>97.827600000000004</v>
      </c>
      <c r="I2495" s="391">
        <v>97.051900000000003</v>
      </c>
      <c r="J2495" s="391">
        <v>98.602400000000003</v>
      </c>
      <c r="K2495" s="391">
        <v>97.365200000000002</v>
      </c>
      <c r="L2495" s="391">
        <v>95.144400000000005</v>
      </c>
      <c r="M2495" s="391">
        <v>96.965199999999996</v>
      </c>
      <c r="N2495" s="391">
        <v>80.266000000000005</v>
      </c>
      <c r="O2495" s="386">
        <v>90.929100000000005</v>
      </c>
      <c r="P2495" s="386" t="s">
        <v>38</v>
      </c>
    </row>
    <row r="2496" spans="1:16" ht="15" x14ac:dyDescent="0.25">
      <c r="A2496" s="389" t="s">
        <v>2905</v>
      </c>
      <c r="B2496" s="390"/>
      <c r="C2496" s="386"/>
      <c r="D2496" s="390"/>
      <c r="E2496" s="390"/>
      <c r="F2496" s="386">
        <v>99.214100000000002</v>
      </c>
      <c r="G2496" s="391">
        <v>98.494699999999995</v>
      </c>
      <c r="H2496" s="391">
        <v>98.762500000000003</v>
      </c>
      <c r="I2496" s="391">
        <v>97.805300000000003</v>
      </c>
      <c r="J2496" s="391">
        <v>98.727199999999996</v>
      </c>
      <c r="K2496" s="391">
        <v>99.008300000000006</v>
      </c>
      <c r="L2496" s="391">
        <v>97.554299999999998</v>
      </c>
      <c r="M2496" s="391">
        <v>99.038200000000003</v>
      </c>
      <c r="N2496" s="391">
        <v>88.698700000000002</v>
      </c>
      <c r="O2496" s="386">
        <v>96.542400000000001</v>
      </c>
      <c r="P2496" s="386" t="s">
        <v>38</v>
      </c>
    </row>
    <row r="2497" spans="1:16" ht="15" x14ac:dyDescent="0.25">
      <c r="A2497" s="389" t="s">
        <v>2906</v>
      </c>
      <c r="B2497" s="390"/>
      <c r="C2497" s="386"/>
      <c r="D2497" s="390"/>
      <c r="E2497" s="390"/>
      <c r="F2497" s="386">
        <v>99.235100000000003</v>
      </c>
      <c r="G2497" s="391">
        <v>98.512799999999999</v>
      </c>
      <c r="H2497" s="391">
        <v>99.018600000000006</v>
      </c>
      <c r="I2497" s="391">
        <v>97.830399999999997</v>
      </c>
      <c r="J2497" s="391">
        <v>98.885499999999993</v>
      </c>
      <c r="K2497" s="391">
        <v>99.159000000000006</v>
      </c>
      <c r="L2497" s="391">
        <v>97.802700000000002</v>
      </c>
      <c r="M2497" s="391">
        <v>99.190899999999999</v>
      </c>
      <c r="N2497" s="391">
        <v>88.741799999999998</v>
      </c>
      <c r="O2497" s="386">
        <v>96.5548</v>
      </c>
      <c r="P2497" s="386" t="s">
        <v>38</v>
      </c>
    </row>
    <row r="2498" spans="1:16" ht="15" x14ac:dyDescent="0.25">
      <c r="A2498" s="389" t="s">
        <v>2907</v>
      </c>
      <c r="B2498" s="390"/>
      <c r="C2498" s="386"/>
      <c r="D2498" s="390"/>
      <c r="E2498" s="390"/>
      <c r="F2498" s="386">
        <v>98.680599999999998</v>
      </c>
      <c r="G2498" s="391">
        <v>98.026200000000003</v>
      </c>
      <c r="H2498" s="391">
        <v>92.376300000000001</v>
      </c>
      <c r="I2498" s="391">
        <v>97.157899999999998</v>
      </c>
      <c r="J2498" s="391">
        <v>94.431600000000003</v>
      </c>
      <c r="K2498" s="391">
        <v>94.867900000000006</v>
      </c>
      <c r="L2498" s="391">
        <v>90.528199999999998</v>
      </c>
      <c r="M2498" s="391">
        <v>94.814700000000002</v>
      </c>
      <c r="N2498" s="391">
        <v>87.591099999999997</v>
      </c>
      <c r="O2498" s="386">
        <v>96.218599999999995</v>
      </c>
      <c r="P2498" s="386" t="s">
        <v>38</v>
      </c>
    </row>
    <row r="2499" spans="1:16" ht="15" x14ac:dyDescent="0.25">
      <c r="A2499" s="389" t="s">
        <v>2908</v>
      </c>
      <c r="B2499" s="390"/>
      <c r="C2499" s="386"/>
      <c r="D2499" s="390"/>
      <c r="E2499" s="390"/>
      <c r="F2499" s="386">
        <v>95.870099999999994</v>
      </c>
      <c r="G2499" s="391">
        <v>86.627200000000002</v>
      </c>
      <c r="H2499" s="391">
        <v>94.738100000000003</v>
      </c>
      <c r="I2499" s="391">
        <v>95.9375</v>
      </c>
      <c r="J2499" s="391">
        <v>95.273799999999994</v>
      </c>
      <c r="K2499" s="391">
        <v>97.987799999999993</v>
      </c>
      <c r="L2499" s="391">
        <v>97.038200000000003</v>
      </c>
      <c r="M2499" s="391">
        <v>96.735100000000003</v>
      </c>
      <c r="N2499" s="391">
        <v>94.488900000000001</v>
      </c>
      <c r="O2499" s="386">
        <v>95.9709</v>
      </c>
      <c r="P2499" s="386" t="s">
        <v>38</v>
      </c>
    </row>
    <row r="2500" spans="1:16" ht="15" x14ac:dyDescent="0.25">
      <c r="A2500" s="389" t="s">
        <v>2909</v>
      </c>
      <c r="B2500" s="390"/>
      <c r="C2500" s="386"/>
      <c r="D2500" s="390"/>
      <c r="E2500" s="390"/>
      <c r="F2500" s="386">
        <v>95.769300000000001</v>
      </c>
      <c r="G2500" s="391">
        <v>86.276499999999999</v>
      </c>
      <c r="H2500" s="391">
        <v>94.619500000000002</v>
      </c>
      <c r="I2500" s="391">
        <v>95.911600000000007</v>
      </c>
      <c r="J2500" s="391">
        <v>95.196200000000005</v>
      </c>
      <c r="K2500" s="391">
        <v>97.992800000000003</v>
      </c>
      <c r="L2500" s="391">
        <v>97.005399999999995</v>
      </c>
      <c r="M2500" s="391">
        <v>96.712699999999998</v>
      </c>
      <c r="N2500" s="391">
        <v>94.389600000000002</v>
      </c>
      <c r="O2500" s="386">
        <v>95.906000000000006</v>
      </c>
      <c r="P2500" s="386" t="s">
        <v>38</v>
      </c>
    </row>
    <row r="2501" spans="1:16" ht="15" x14ac:dyDescent="0.25">
      <c r="A2501" s="389" t="s">
        <v>2910</v>
      </c>
      <c r="B2501" s="390"/>
      <c r="C2501" s="386"/>
      <c r="D2501" s="390"/>
      <c r="E2501" s="390"/>
      <c r="F2501" s="386">
        <v>99.302300000000002</v>
      </c>
      <c r="G2501" s="391">
        <v>98.806600000000003</v>
      </c>
      <c r="H2501" s="391">
        <v>98.748199999999997</v>
      </c>
      <c r="I2501" s="391">
        <v>96.791899999999998</v>
      </c>
      <c r="J2501" s="391">
        <v>97.972200000000001</v>
      </c>
      <c r="K2501" s="391">
        <v>97.810900000000004</v>
      </c>
      <c r="L2501" s="391">
        <v>98.177400000000006</v>
      </c>
      <c r="M2501" s="391">
        <v>97.511799999999994</v>
      </c>
      <c r="N2501" s="391">
        <v>97.681299999999993</v>
      </c>
      <c r="O2501" s="386">
        <v>98.228099999999998</v>
      </c>
      <c r="P2501" s="386" t="s">
        <v>38</v>
      </c>
    </row>
    <row r="2502" spans="1:16" ht="15" x14ac:dyDescent="0.25">
      <c r="A2502" s="389" t="s">
        <v>2911</v>
      </c>
      <c r="B2502" s="390"/>
      <c r="C2502" s="386"/>
      <c r="D2502" s="390"/>
      <c r="E2502" s="390"/>
      <c r="F2502" s="386">
        <v>99.841499999999996</v>
      </c>
      <c r="G2502" s="391">
        <v>99.545000000000002</v>
      </c>
      <c r="H2502" s="391">
        <v>99.679400000000001</v>
      </c>
      <c r="I2502" s="391">
        <v>99.091399999999993</v>
      </c>
      <c r="J2502" s="391">
        <v>99.545199999999994</v>
      </c>
      <c r="K2502" s="391">
        <v>99.711200000000005</v>
      </c>
      <c r="L2502" s="391">
        <v>99.247399999999999</v>
      </c>
      <c r="M2502" s="391">
        <v>99.354399999999998</v>
      </c>
      <c r="N2502" s="391">
        <v>97.519800000000004</v>
      </c>
      <c r="O2502" s="386">
        <v>98.965000000000003</v>
      </c>
      <c r="P2502" s="386" t="s">
        <v>38</v>
      </c>
    </row>
    <row r="2503" spans="1:16" ht="15" x14ac:dyDescent="0.25">
      <c r="A2503" s="389" t="s">
        <v>2912</v>
      </c>
      <c r="B2503" s="390"/>
      <c r="C2503" s="386"/>
      <c r="D2503" s="390"/>
      <c r="E2503" s="390"/>
      <c r="F2503" s="386">
        <v>99.855099999999993</v>
      </c>
      <c r="G2503" s="391">
        <v>99.5749</v>
      </c>
      <c r="H2503" s="391">
        <v>99.6982</v>
      </c>
      <c r="I2503" s="391">
        <v>99.149799999999999</v>
      </c>
      <c r="J2503" s="391">
        <v>99.592100000000002</v>
      </c>
      <c r="K2503" s="391">
        <v>99.744900000000001</v>
      </c>
      <c r="L2503" s="391">
        <v>99.296700000000001</v>
      </c>
      <c r="M2503" s="391">
        <v>99.415800000000004</v>
      </c>
      <c r="N2503" s="391">
        <v>97.651399999999995</v>
      </c>
      <c r="O2503" s="386">
        <v>99.0642</v>
      </c>
      <c r="P2503" s="386" t="s">
        <v>38</v>
      </c>
    </row>
    <row r="2504" spans="1:16" ht="15" x14ac:dyDescent="0.25">
      <c r="A2504" s="389" t="s">
        <v>2913</v>
      </c>
      <c r="B2504" s="390"/>
      <c r="C2504" s="386"/>
      <c r="D2504" s="390"/>
      <c r="E2504" s="390"/>
      <c r="F2504" s="386">
        <v>99.334100000000007</v>
      </c>
      <c r="G2504" s="391">
        <v>98.471199999999996</v>
      </c>
      <c r="H2504" s="391">
        <v>98.978800000000007</v>
      </c>
      <c r="I2504" s="391">
        <v>96.894599999999997</v>
      </c>
      <c r="J2504" s="391">
        <v>97.798500000000004</v>
      </c>
      <c r="K2504" s="391">
        <v>98.457400000000007</v>
      </c>
      <c r="L2504" s="391">
        <v>97.392700000000005</v>
      </c>
      <c r="M2504" s="391">
        <v>97.006900000000002</v>
      </c>
      <c r="N2504" s="391">
        <v>92.454400000000007</v>
      </c>
      <c r="O2504" s="386">
        <v>95.060599999999994</v>
      </c>
      <c r="P2504" s="386" t="s">
        <v>38</v>
      </c>
    </row>
    <row r="2505" spans="1:16" ht="15" x14ac:dyDescent="0.25">
      <c r="A2505" s="389" t="s">
        <v>2914</v>
      </c>
      <c r="B2505" s="390"/>
      <c r="C2505" s="386"/>
      <c r="D2505" s="390"/>
      <c r="E2505" s="390"/>
      <c r="F2505" s="386">
        <v>94.516400000000004</v>
      </c>
      <c r="G2505" s="391">
        <v>98.0595</v>
      </c>
      <c r="H2505" s="391">
        <v>98.9495</v>
      </c>
      <c r="I2505" s="391">
        <v>96.799000000000007</v>
      </c>
      <c r="J2505" s="391">
        <v>98.867599999999996</v>
      </c>
      <c r="K2505" s="391">
        <v>98.003200000000007</v>
      </c>
      <c r="L2505" s="391">
        <v>98.812299999999993</v>
      </c>
      <c r="M2505" s="391">
        <v>97.339600000000004</v>
      </c>
      <c r="N2505" s="391">
        <v>92.477999999999994</v>
      </c>
      <c r="O2505" s="386">
        <v>94.027799999999999</v>
      </c>
      <c r="P2505" s="386" t="s">
        <v>38</v>
      </c>
    </row>
    <row r="2506" spans="1:16" ht="15" x14ac:dyDescent="0.25">
      <c r="A2506" s="389" t="s">
        <v>2915</v>
      </c>
      <c r="B2506" s="390"/>
      <c r="C2506" s="386"/>
      <c r="D2506" s="390"/>
      <c r="E2506" s="390"/>
      <c r="F2506" s="386">
        <v>94.254800000000003</v>
      </c>
      <c r="G2506" s="391">
        <v>98.303100000000001</v>
      </c>
      <c r="H2506" s="391">
        <v>98.809899999999999</v>
      </c>
      <c r="I2506" s="391">
        <v>97.0886</v>
      </c>
      <c r="J2506" s="391">
        <v>99.243300000000005</v>
      </c>
      <c r="K2506" s="391">
        <v>98.296099999999996</v>
      </c>
      <c r="L2506" s="391">
        <v>98.864099999999993</v>
      </c>
      <c r="M2506" s="391">
        <v>97.587199999999996</v>
      </c>
      <c r="N2506" s="391">
        <v>92.223399999999998</v>
      </c>
      <c r="O2506" s="386">
        <v>93.889700000000005</v>
      </c>
      <c r="P2506" s="386" t="s">
        <v>38</v>
      </c>
    </row>
    <row r="2507" spans="1:16" ht="15" x14ac:dyDescent="0.25">
      <c r="A2507" s="389" t="s">
        <v>2916</v>
      </c>
      <c r="B2507" s="390"/>
      <c r="C2507" s="386"/>
      <c r="D2507" s="390"/>
      <c r="E2507" s="390"/>
      <c r="F2507" s="386">
        <v>96.097099999999998</v>
      </c>
      <c r="G2507" s="391">
        <v>96.480999999999995</v>
      </c>
      <c r="H2507" s="391">
        <v>99.821100000000001</v>
      </c>
      <c r="I2507" s="391">
        <v>94.965000000000003</v>
      </c>
      <c r="J2507" s="391">
        <v>96.396500000000003</v>
      </c>
      <c r="K2507" s="391">
        <v>96.0809</v>
      </c>
      <c r="L2507" s="391">
        <v>98.441599999999994</v>
      </c>
      <c r="M2507" s="391">
        <v>95.469700000000003</v>
      </c>
      <c r="N2507" s="391">
        <v>94.808800000000005</v>
      </c>
      <c r="O2507" s="386">
        <v>95.072299999999998</v>
      </c>
      <c r="P2507" s="386" t="s">
        <v>38</v>
      </c>
    </row>
    <row r="2508" spans="1:16" ht="15" x14ac:dyDescent="0.25">
      <c r="A2508" s="389" t="s">
        <v>2917</v>
      </c>
      <c r="B2508" s="390"/>
      <c r="C2508" s="386"/>
      <c r="D2508" s="390"/>
      <c r="E2508" s="390"/>
      <c r="F2508" s="386">
        <v>96.586399999999998</v>
      </c>
      <c r="G2508" s="391">
        <v>98.499200000000002</v>
      </c>
      <c r="H2508" s="391">
        <v>99.096500000000006</v>
      </c>
      <c r="I2508" s="391">
        <v>95.572199999999995</v>
      </c>
      <c r="J2508" s="391">
        <v>99.346199999999996</v>
      </c>
      <c r="K2508" s="391">
        <v>98.424300000000002</v>
      </c>
      <c r="L2508" s="391">
        <v>99.116299999999995</v>
      </c>
      <c r="M2508" s="391">
        <v>98.307500000000005</v>
      </c>
      <c r="N2508" s="391">
        <v>89.949600000000004</v>
      </c>
      <c r="O2508" s="386">
        <v>91.745000000000005</v>
      </c>
      <c r="P2508" s="386" t="s">
        <v>38</v>
      </c>
    </row>
    <row r="2509" spans="1:16" ht="15" x14ac:dyDescent="0.25">
      <c r="A2509" s="389" t="s">
        <v>2918</v>
      </c>
      <c r="B2509" s="390"/>
      <c r="C2509" s="386"/>
      <c r="D2509" s="390"/>
      <c r="E2509" s="390"/>
      <c r="F2509" s="386">
        <v>96.494699999999995</v>
      </c>
      <c r="G2509" s="391">
        <v>98.486599999999996</v>
      </c>
      <c r="H2509" s="391">
        <v>99.047399999999996</v>
      </c>
      <c r="I2509" s="391">
        <v>95.440299999999993</v>
      </c>
      <c r="J2509" s="391">
        <v>99.381299999999996</v>
      </c>
      <c r="K2509" s="391">
        <v>98.359899999999996</v>
      </c>
      <c r="L2509" s="391">
        <v>99.095500000000001</v>
      </c>
      <c r="M2509" s="391">
        <v>98.301199999999994</v>
      </c>
      <c r="N2509" s="391">
        <v>89.573899999999995</v>
      </c>
      <c r="O2509" s="386">
        <v>91.600800000000007</v>
      </c>
      <c r="P2509" s="386" t="s">
        <v>38</v>
      </c>
    </row>
    <row r="2510" spans="1:16" ht="15" x14ac:dyDescent="0.25">
      <c r="A2510" s="389" t="s">
        <v>2919</v>
      </c>
      <c r="B2510" s="390"/>
      <c r="C2510" s="386"/>
      <c r="D2510" s="390"/>
      <c r="E2510" s="390"/>
      <c r="F2510" s="386">
        <v>98.196799999999996</v>
      </c>
      <c r="G2510" s="391">
        <v>98.725099999999998</v>
      </c>
      <c r="H2510" s="391">
        <v>100</v>
      </c>
      <c r="I2510" s="391">
        <v>98.001300000000001</v>
      </c>
      <c r="J2510" s="391">
        <v>98.700800000000001</v>
      </c>
      <c r="K2510" s="391">
        <v>99.621600000000001</v>
      </c>
      <c r="L2510" s="391">
        <v>99.510300000000001</v>
      </c>
      <c r="M2510" s="391">
        <v>98.432500000000005</v>
      </c>
      <c r="N2510" s="391">
        <v>98.452100000000002</v>
      </c>
      <c r="O2510" s="386">
        <v>94.430899999999994</v>
      </c>
      <c r="P2510" s="386" t="s">
        <v>38</v>
      </c>
    </row>
    <row r="2511" spans="1:16" ht="15" x14ac:dyDescent="0.25">
      <c r="A2511" s="389" t="s">
        <v>2920</v>
      </c>
      <c r="B2511" s="390"/>
      <c r="C2511" s="386"/>
      <c r="D2511" s="390"/>
      <c r="E2511" s="390"/>
      <c r="F2511" s="386">
        <v>92.437700000000007</v>
      </c>
      <c r="G2511" s="391">
        <v>97.126900000000006</v>
      </c>
      <c r="H2511" s="391">
        <v>98.898099999999999</v>
      </c>
      <c r="I2511" s="391">
        <v>95.705200000000005</v>
      </c>
      <c r="J2511" s="391">
        <v>97.948099999999997</v>
      </c>
      <c r="K2511" s="391">
        <v>97.059799999999996</v>
      </c>
      <c r="L2511" s="391">
        <v>99.037700000000001</v>
      </c>
      <c r="M2511" s="391">
        <v>97.545900000000003</v>
      </c>
      <c r="N2511" s="391">
        <v>92.100999999999999</v>
      </c>
      <c r="O2511" s="386">
        <v>92.919200000000004</v>
      </c>
      <c r="P2511" s="386" t="s">
        <v>38</v>
      </c>
    </row>
    <row r="2512" spans="1:16" ht="15" x14ac:dyDescent="0.25">
      <c r="A2512" s="389" t="s">
        <v>2921</v>
      </c>
      <c r="B2512" s="390"/>
      <c r="C2512" s="386"/>
      <c r="D2512" s="390"/>
      <c r="E2512" s="390"/>
      <c r="F2512" s="386">
        <v>92.087400000000002</v>
      </c>
      <c r="G2512" s="391">
        <v>97.34</v>
      </c>
      <c r="H2512" s="391">
        <v>98.778999999999996</v>
      </c>
      <c r="I2512" s="391">
        <v>97.149500000000003</v>
      </c>
      <c r="J2512" s="391">
        <v>99.3489</v>
      </c>
      <c r="K2512" s="391">
        <v>97.912300000000002</v>
      </c>
      <c r="L2512" s="391">
        <v>99.530199999999994</v>
      </c>
      <c r="M2512" s="391">
        <v>98.098699999999994</v>
      </c>
      <c r="N2512" s="391">
        <v>91.992500000000007</v>
      </c>
      <c r="O2512" s="386">
        <v>92.771199999999993</v>
      </c>
      <c r="P2512" s="386" t="s">
        <v>38</v>
      </c>
    </row>
    <row r="2513" spans="1:16" ht="15" x14ac:dyDescent="0.25">
      <c r="A2513" s="389" t="s">
        <v>2922</v>
      </c>
      <c r="B2513" s="390"/>
      <c r="C2513" s="386"/>
      <c r="D2513" s="390"/>
      <c r="E2513" s="390"/>
      <c r="F2513" s="386">
        <v>94.6875</v>
      </c>
      <c r="G2513" s="391">
        <v>95.691299999999998</v>
      </c>
      <c r="H2513" s="391">
        <v>99.759699999999995</v>
      </c>
      <c r="I2513" s="391">
        <v>84.748999999999995</v>
      </c>
      <c r="J2513" s="391">
        <v>87.157799999999995</v>
      </c>
      <c r="K2513" s="391">
        <v>90.448899999999995</v>
      </c>
      <c r="L2513" s="391">
        <v>95.069800000000001</v>
      </c>
      <c r="M2513" s="391">
        <v>92.729399999999998</v>
      </c>
      <c r="N2513" s="391">
        <v>93.290300000000002</v>
      </c>
      <c r="O2513" s="386">
        <v>94.118600000000001</v>
      </c>
      <c r="P2513" s="386" t="s">
        <v>38</v>
      </c>
    </row>
    <row r="2514" spans="1:16" ht="15" x14ac:dyDescent="0.25">
      <c r="A2514" s="389" t="s">
        <v>2923</v>
      </c>
      <c r="B2514" s="390"/>
      <c r="C2514" s="386"/>
      <c r="D2514" s="390"/>
      <c r="E2514" s="390"/>
      <c r="F2514" s="386">
        <v>93.52</v>
      </c>
      <c r="G2514" s="391">
        <v>98.119500000000002</v>
      </c>
      <c r="H2514" s="391">
        <v>98.812399999999997</v>
      </c>
      <c r="I2514" s="391">
        <v>98.271699999999996</v>
      </c>
      <c r="J2514" s="391">
        <v>98.866799999999998</v>
      </c>
      <c r="K2514" s="391">
        <v>98.040599999999998</v>
      </c>
      <c r="L2514" s="391">
        <v>98.395499999999998</v>
      </c>
      <c r="M2514" s="391">
        <v>96.490899999999996</v>
      </c>
      <c r="N2514" s="391">
        <v>96.976699999999994</v>
      </c>
      <c r="O2514" s="386">
        <v>96.260400000000004</v>
      </c>
      <c r="P2514" s="386" t="s">
        <v>38</v>
      </c>
    </row>
    <row r="2515" spans="1:16" ht="15" x14ac:dyDescent="0.25">
      <c r="A2515" s="389" t="s">
        <v>2924</v>
      </c>
      <c r="B2515" s="390"/>
      <c r="C2515" s="386"/>
      <c r="D2515" s="390"/>
      <c r="E2515" s="390"/>
      <c r="F2515" s="386">
        <v>92.767899999999997</v>
      </c>
      <c r="G2515" s="391">
        <v>98.599199999999996</v>
      </c>
      <c r="H2515" s="391">
        <v>98.529200000000003</v>
      </c>
      <c r="I2515" s="391">
        <v>98.665199999999999</v>
      </c>
      <c r="J2515" s="391">
        <v>99.0274</v>
      </c>
      <c r="K2515" s="391">
        <v>98.377499999999998</v>
      </c>
      <c r="L2515" s="391">
        <v>98.215599999999995</v>
      </c>
      <c r="M2515" s="391">
        <v>96.7089</v>
      </c>
      <c r="N2515" s="391">
        <v>97.493200000000002</v>
      </c>
      <c r="O2515" s="386">
        <v>96.429100000000005</v>
      </c>
      <c r="P2515" s="386" t="s">
        <v>38</v>
      </c>
    </row>
    <row r="2516" spans="1:16" ht="15" x14ac:dyDescent="0.25">
      <c r="A2516" s="389" t="s">
        <v>2925</v>
      </c>
      <c r="B2516" s="390"/>
      <c r="C2516" s="386"/>
      <c r="D2516" s="390"/>
      <c r="E2516" s="390"/>
      <c r="F2516" s="386">
        <v>96.070400000000006</v>
      </c>
      <c r="G2516" s="391">
        <v>96.247799999999998</v>
      </c>
      <c r="H2516" s="391">
        <v>99.801299999999998</v>
      </c>
      <c r="I2516" s="391">
        <v>96.8887</v>
      </c>
      <c r="J2516" s="391">
        <v>98.252099999999999</v>
      </c>
      <c r="K2516" s="391">
        <v>96.803899999999999</v>
      </c>
      <c r="L2516" s="391">
        <v>99.1387</v>
      </c>
      <c r="M2516" s="391">
        <v>95.559899999999999</v>
      </c>
      <c r="N2516" s="391">
        <v>94.625399999999999</v>
      </c>
      <c r="O2516" s="386">
        <v>95.489000000000004</v>
      </c>
      <c r="P2516" s="386" t="s">
        <v>38</v>
      </c>
    </row>
    <row r="2517" spans="1:16" ht="15" x14ac:dyDescent="0.25">
      <c r="A2517" s="389" t="s">
        <v>2926</v>
      </c>
      <c r="B2517" s="390"/>
      <c r="C2517" s="386"/>
      <c r="D2517" s="390"/>
      <c r="E2517" s="390"/>
      <c r="F2517" s="386">
        <v>98.728300000000004</v>
      </c>
      <c r="G2517" s="391">
        <v>99.003799999999998</v>
      </c>
      <c r="H2517" s="391">
        <v>99.812299999999993</v>
      </c>
      <c r="I2517" s="391">
        <v>98.243399999999994</v>
      </c>
      <c r="J2517" s="391">
        <v>99.911100000000005</v>
      </c>
      <c r="K2517" s="391">
        <v>99.394400000000005</v>
      </c>
      <c r="L2517" s="391">
        <v>99.903800000000004</v>
      </c>
      <c r="M2517" s="391">
        <v>95.444199999999995</v>
      </c>
      <c r="N2517" s="391">
        <v>82.542500000000004</v>
      </c>
      <c r="O2517" s="386">
        <v>96.554699999999997</v>
      </c>
      <c r="P2517" s="386" t="s">
        <v>38</v>
      </c>
    </row>
    <row r="2518" spans="1:16" ht="15" x14ac:dyDescent="0.25">
      <c r="A2518" s="389" t="s">
        <v>2927</v>
      </c>
      <c r="B2518" s="390"/>
      <c r="C2518" s="386"/>
      <c r="D2518" s="390"/>
      <c r="E2518" s="390"/>
      <c r="F2518" s="386">
        <v>98.780199999999994</v>
      </c>
      <c r="G2518" s="391">
        <v>98.984300000000005</v>
      </c>
      <c r="H2518" s="391">
        <v>99.809200000000004</v>
      </c>
      <c r="I2518" s="391">
        <v>98.212800000000001</v>
      </c>
      <c r="J2518" s="391">
        <v>99.909499999999994</v>
      </c>
      <c r="K2518" s="391">
        <v>99.390799999999999</v>
      </c>
      <c r="L2518" s="391">
        <v>99.902000000000001</v>
      </c>
      <c r="M2518" s="391">
        <v>95.427199999999999</v>
      </c>
      <c r="N2518" s="391">
        <v>82.667000000000002</v>
      </c>
      <c r="O2518" s="386">
        <v>96.559600000000003</v>
      </c>
      <c r="P2518" s="386" t="s">
        <v>38</v>
      </c>
    </row>
    <row r="2519" spans="1:16" ht="15" x14ac:dyDescent="0.25">
      <c r="A2519" s="389" t="s">
        <v>2928</v>
      </c>
      <c r="B2519" s="390"/>
      <c r="C2519" s="386"/>
      <c r="D2519" s="390"/>
      <c r="E2519" s="390"/>
      <c r="F2519" s="386">
        <v>95.955399999999997</v>
      </c>
      <c r="G2519" s="391">
        <v>100</v>
      </c>
      <c r="H2519" s="391">
        <v>100</v>
      </c>
      <c r="I2519" s="391">
        <v>100</v>
      </c>
      <c r="J2519" s="391">
        <v>100</v>
      </c>
      <c r="K2519" s="391">
        <v>99.595500000000001</v>
      </c>
      <c r="L2519" s="391">
        <v>100</v>
      </c>
      <c r="M2519" s="391">
        <v>96.359899999999996</v>
      </c>
      <c r="N2519" s="391">
        <v>73.298500000000004</v>
      </c>
      <c r="O2519" s="386">
        <v>96.269400000000005</v>
      </c>
      <c r="P2519" s="386" t="s">
        <v>38</v>
      </c>
    </row>
    <row r="2520" spans="1:16" ht="15" x14ac:dyDescent="0.25">
      <c r="A2520" s="389" t="s">
        <v>6147</v>
      </c>
      <c r="B2520" s="390"/>
      <c r="C2520" s="386"/>
      <c r="D2520" s="390"/>
      <c r="E2520" s="390"/>
      <c r="F2520" s="386">
        <v>97.796599999999998</v>
      </c>
      <c r="G2520" s="391">
        <v>97.874099999999999</v>
      </c>
      <c r="H2520" s="391">
        <v>98.629300000000001</v>
      </c>
      <c r="I2520" s="391">
        <v>98.434600000000003</v>
      </c>
      <c r="J2520" s="391">
        <v>98.306600000000003</v>
      </c>
      <c r="K2520" s="391">
        <v>97.8446</v>
      </c>
      <c r="L2520" s="391">
        <v>98.485500000000002</v>
      </c>
      <c r="M2520" s="391">
        <v>99.201700000000002</v>
      </c>
      <c r="N2520" s="391">
        <v>97.054599999999994</v>
      </c>
      <c r="O2520" s="386">
        <v>98.298900000000003</v>
      </c>
      <c r="P2520" s="386" t="s">
        <v>38</v>
      </c>
    </row>
    <row r="2521" spans="1:16" ht="15" x14ac:dyDescent="0.25">
      <c r="A2521" s="389" t="s">
        <v>6148</v>
      </c>
      <c r="B2521" s="390"/>
      <c r="C2521" s="386"/>
      <c r="D2521" s="390"/>
      <c r="E2521" s="390"/>
      <c r="F2521" s="386">
        <v>97.666399999999996</v>
      </c>
      <c r="G2521" s="391">
        <v>97.643900000000002</v>
      </c>
      <c r="H2521" s="391">
        <v>98.6417</v>
      </c>
      <c r="I2521" s="391">
        <v>98.464200000000005</v>
      </c>
      <c r="J2521" s="391">
        <v>98.445999999999998</v>
      </c>
      <c r="K2521" s="391">
        <v>98.063199999999995</v>
      </c>
      <c r="L2521" s="391">
        <v>98.545100000000005</v>
      </c>
      <c r="M2521" s="391">
        <v>99.267300000000006</v>
      </c>
      <c r="N2521" s="391">
        <v>97.017399999999995</v>
      </c>
      <c r="O2521" s="386">
        <v>98.292000000000002</v>
      </c>
      <c r="P2521" s="386" t="s">
        <v>38</v>
      </c>
    </row>
    <row r="2522" spans="1:16" ht="15" x14ac:dyDescent="0.25">
      <c r="A2522" s="389" t="s">
        <v>6149</v>
      </c>
      <c r="B2522" s="390"/>
      <c r="C2522" s="386"/>
      <c r="D2522" s="390"/>
      <c r="E2522" s="390"/>
      <c r="F2522" s="386">
        <v>98.612200000000001</v>
      </c>
      <c r="G2522" s="391">
        <v>99.337000000000003</v>
      </c>
      <c r="H2522" s="391">
        <v>98.553299999999993</v>
      </c>
      <c r="I2522" s="391">
        <v>98.237899999999996</v>
      </c>
      <c r="J2522" s="391">
        <v>97.353999999999999</v>
      </c>
      <c r="K2522" s="391">
        <v>96.372</v>
      </c>
      <c r="L2522" s="391">
        <v>98.086100000000002</v>
      </c>
      <c r="M2522" s="391">
        <v>98.765100000000004</v>
      </c>
      <c r="N2522" s="391">
        <v>97.328500000000005</v>
      </c>
      <c r="O2522" s="386">
        <v>98.348500000000001</v>
      </c>
      <c r="P2522" s="386" t="s">
        <v>38</v>
      </c>
    </row>
    <row r="2523" spans="1:16" ht="15" x14ac:dyDescent="0.25">
      <c r="A2523" s="389" t="s">
        <v>6150</v>
      </c>
      <c r="B2523" s="390"/>
      <c r="C2523" s="386"/>
      <c r="D2523" s="390"/>
      <c r="E2523" s="390"/>
      <c r="F2523" s="386">
        <v>97.435199999999995</v>
      </c>
      <c r="G2523" s="391">
        <v>96.555400000000006</v>
      </c>
      <c r="H2523" s="391">
        <v>98.438800000000001</v>
      </c>
      <c r="I2523" s="391">
        <v>98.825900000000004</v>
      </c>
      <c r="J2523" s="391">
        <v>97.470699999999994</v>
      </c>
      <c r="K2523" s="391">
        <v>97.840699999999998</v>
      </c>
      <c r="L2523" s="391">
        <v>98.836799999999997</v>
      </c>
      <c r="M2523" s="391">
        <v>98.775999999999996</v>
      </c>
      <c r="N2523" s="391">
        <v>97.172399999999996</v>
      </c>
      <c r="O2523" s="386">
        <v>98.684799999999996</v>
      </c>
      <c r="P2523" s="386" t="s">
        <v>38</v>
      </c>
    </row>
    <row r="2524" spans="1:16" ht="15" x14ac:dyDescent="0.25">
      <c r="A2524" s="389" t="s">
        <v>6151</v>
      </c>
      <c r="B2524" s="390"/>
      <c r="C2524" s="386"/>
      <c r="D2524" s="390"/>
      <c r="E2524" s="390"/>
      <c r="F2524" s="386">
        <v>97.175700000000006</v>
      </c>
      <c r="G2524" s="391">
        <v>95.906800000000004</v>
      </c>
      <c r="H2524" s="391">
        <v>98.319599999999994</v>
      </c>
      <c r="I2524" s="391">
        <v>98.781499999999994</v>
      </c>
      <c r="J2524" s="391">
        <v>97.369100000000003</v>
      </c>
      <c r="K2524" s="391">
        <v>97.889899999999997</v>
      </c>
      <c r="L2524" s="391">
        <v>98.749499999999998</v>
      </c>
      <c r="M2524" s="391">
        <v>98.649699999999996</v>
      </c>
      <c r="N2524" s="391">
        <v>96.991100000000003</v>
      </c>
      <c r="O2524" s="386">
        <v>98.584800000000001</v>
      </c>
      <c r="P2524" s="386" t="s">
        <v>38</v>
      </c>
    </row>
    <row r="2525" spans="1:16" ht="15" x14ac:dyDescent="0.25">
      <c r="A2525" s="389" t="s">
        <v>6152</v>
      </c>
      <c r="B2525" s="390"/>
      <c r="C2525" s="386"/>
      <c r="D2525" s="390"/>
      <c r="E2525" s="390"/>
      <c r="F2525" s="386">
        <v>98.645200000000003</v>
      </c>
      <c r="G2525" s="391">
        <v>99.736800000000002</v>
      </c>
      <c r="H2525" s="391">
        <v>98.980999999999995</v>
      </c>
      <c r="I2525" s="391">
        <v>99.156199999999998</v>
      </c>
      <c r="J2525" s="391">
        <v>98.221000000000004</v>
      </c>
      <c r="K2525" s="391">
        <v>97.453299999999999</v>
      </c>
      <c r="L2525" s="391">
        <v>99.477400000000003</v>
      </c>
      <c r="M2525" s="391">
        <v>99.778999999999996</v>
      </c>
      <c r="N2525" s="391">
        <v>98.598399999999998</v>
      </c>
      <c r="O2525" s="386">
        <v>99.460400000000007</v>
      </c>
      <c r="P2525" s="386" t="s">
        <v>38</v>
      </c>
    </row>
    <row r="2526" spans="1:16" ht="15" x14ac:dyDescent="0.25">
      <c r="A2526" s="389" t="s">
        <v>6153</v>
      </c>
      <c r="B2526" s="390"/>
      <c r="C2526" s="386"/>
      <c r="D2526" s="390"/>
      <c r="E2526" s="390"/>
      <c r="F2526" s="386">
        <v>98.796700000000001</v>
      </c>
      <c r="G2526" s="391">
        <v>98.686000000000007</v>
      </c>
      <c r="H2526" s="391">
        <v>98.771199999999993</v>
      </c>
      <c r="I2526" s="391">
        <v>98.2209</v>
      </c>
      <c r="J2526" s="391">
        <v>97.822000000000003</v>
      </c>
      <c r="K2526" s="391">
        <v>96.895899999999997</v>
      </c>
      <c r="L2526" s="391">
        <v>97.078999999999994</v>
      </c>
      <c r="M2526" s="391">
        <v>99.185400000000001</v>
      </c>
      <c r="N2526" s="391">
        <v>98.584999999999994</v>
      </c>
      <c r="O2526" s="386">
        <v>99.082300000000004</v>
      </c>
      <c r="P2526" s="386" t="s">
        <v>38</v>
      </c>
    </row>
    <row r="2527" spans="1:16" ht="15" x14ac:dyDescent="0.25">
      <c r="A2527" s="389" t="s">
        <v>6154</v>
      </c>
      <c r="B2527" s="390"/>
      <c r="C2527" s="386"/>
      <c r="D2527" s="390"/>
      <c r="E2527" s="390"/>
      <c r="F2527" s="386">
        <v>98.612899999999996</v>
      </c>
      <c r="G2527" s="391">
        <v>98.018699999999995</v>
      </c>
      <c r="H2527" s="391">
        <v>99</v>
      </c>
      <c r="I2527" s="391">
        <v>98.231499999999997</v>
      </c>
      <c r="J2527" s="391">
        <v>98.161799999999999</v>
      </c>
      <c r="K2527" s="391">
        <v>97.306399999999996</v>
      </c>
      <c r="L2527" s="391">
        <v>96.358000000000004</v>
      </c>
      <c r="M2527" s="391">
        <v>99.671199999999999</v>
      </c>
      <c r="N2527" s="391">
        <v>99.446700000000007</v>
      </c>
      <c r="O2527" s="386">
        <v>99.597499999999997</v>
      </c>
      <c r="P2527" s="386" t="s">
        <v>38</v>
      </c>
    </row>
    <row r="2528" spans="1:16" ht="15" x14ac:dyDescent="0.25">
      <c r="A2528" s="389" t="s">
        <v>6155</v>
      </c>
      <c r="B2528" s="390"/>
      <c r="C2528" s="386"/>
      <c r="D2528" s="390"/>
      <c r="E2528" s="390"/>
      <c r="F2528" s="386">
        <v>99.024100000000004</v>
      </c>
      <c r="G2528" s="391">
        <v>99.496300000000005</v>
      </c>
      <c r="H2528" s="391">
        <v>98.493600000000001</v>
      </c>
      <c r="I2528" s="391">
        <v>98.2042</v>
      </c>
      <c r="J2528" s="391">
        <v>97.265500000000003</v>
      </c>
      <c r="K2528" s="391">
        <v>96.205699999999993</v>
      </c>
      <c r="L2528" s="391">
        <v>98.230500000000006</v>
      </c>
      <c r="M2528" s="391">
        <v>98.4298</v>
      </c>
      <c r="N2528" s="391">
        <v>96.840900000000005</v>
      </c>
      <c r="O2528" s="386">
        <v>98.243300000000005</v>
      </c>
      <c r="P2528" s="386" t="s">
        <v>38</v>
      </c>
    </row>
    <row r="2529" spans="1:16" ht="15" x14ac:dyDescent="0.25">
      <c r="A2529" s="389" t="s">
        <v>6156</v>
      </c>
      <c r="B2529" s="390"/>
      <c r="C2529" s="386"/>
      <c r="D2529" s="390"/>
      <c r="E2529" s="390"/>
      <c r="F2529" s="386">
        <v>97.995599999999996</v>
      </c>
      <c r="G2529" s="391">
        <v>98.224800000000002</v>
      </c>
      <c r="H2529" s="391">
        <v>99.018699999999995</v>
      </c>
      <c r="I2529" s="391">
        <v>99.266999999999996</v>
      </c>
      <c r="J2529" s="391">
        <v>98.842200000000005</v>
      </c>
      <c r="K2529" s="391">
        <v>98.3001</v>
      </c>
      <c r="L2529" s="391">
        <v>98.951800000000006</v>
      </c>
      <c r="M2529" s="391">
        <v>99.678799999999995</v>
      </c>
      <c r="N2529" s="391">
        <v>99.098500000000001</v>
      </c>
      <c r="O2529" s="386">
        <v>97.995599999999996</v>
      </c>
      <c r="P2529" s="386" t="s">
        <v>38</v>
      </c>
    </row>
    <row r="2530" spans="1:16" ht="15" x14ac:dyDescent="0.25">
      <c r="A2530" s="389" t="s">
        <v>6157</v>
      </c>
      <c r="B2530" s="390"/>
      <c r="C2530" s="386"/>
      <c r="D2530" s="390"/>
      <c r="E2530" s="390"/>
      <c r="F2530" s="386">
        <v>97.967500000000001</v>
      </c>
      <c r="G2530" s="391">
        <v>98.2089</v>
      </c>
      <c r="H2530" s="391">
        <v>99.025599999999997</v>
      </c>
      <c r="I2530" s="391">
        <v>99.323499999999996</v>
      </c>
      <c r="J2530" s="391">
        <v>98.909700000000001</v>
      </c>
      <c r="K2530" s="391">
        <v>98.382999999999996</v>
      </c>
      <c r="L2530" s="391">
        <v>98.999799999999993</v>
      </c>
      <c r="M2530" s="391">
        <v>99.688999999999993</v>
      </c>
      <c r="N2530" s="391">
        <v>99.145200000000003</v>
      </c>
      <c r="O2530" s="386">
        <v>97.97</v>
      </c>
      <c r="P2530" s="386" t="s">
        <v>38</v>
      </c>
    </row>
    <row r="2531" spans="1:16" ht="15" x14ac:dyDescent="0.25">
      <c r="A2531" s="389" t="s">
        <v>6158</v>
      </c>
      <c r="B2531" s="390"/>
      <c r="C2531" s="386"/>
      <c r="D2531" s="390"/>
      <c r="E2531" s="390"/>
      <c r="F2531" s="386">
        <v>98.526200000000003</v>
      </c>
      <c r="G2531" s="391">
        <v>98.530699999999996</v>
      </c>
      <c r="H2531" s="391">
        <v>98.888900000000007</v>
      </c>
      <c r="I2531" s="391">
        <v>98.229200000000006</v>
      </c>
      <c r="J2531" s="391">
        <v>97.569599999999994</v>
      </c>
      <c r="K2531" s="391">
        <v>96.739800000000002</v>
      </c>
      <c r="L2531" s="391">
        <v>98.067300000000003</v>
      </c>
      <c r="M2531" s="391">
        <v>99.496600000000001</v>
      </c>
      <c r="N2531" s="391">
        <v>98.381299999999996</v>
      </c>
      <c r="O2531" s="386">
        <v>98.462699999999998</v>
      </c>
      <c r="P2531" s="386" t="s">
        <v>38</v>
      </c>
    </row>
    <row r="2532" spans="1:16" ht="15" x14ac:dyDescent="0.25">
      <c r="A2532" s="389" t="s">
        <v>6159</v>
      </c>
      <c r="B2532" s="390"/>
      <c r="C2532" s="386"/>
      <c r="D2532" s="390"/>
      <c r="E2532" s="390"/>
      <c r="F2532" s="386">
        <v>97.647400000000005</v>
      </c>
      <c r="G2532" s="391">
        <v>98.460899999999995</v>
      </c>
      <c r="H2532" s="391">
        <v>98.209000000000003</v>
      </c>
      <c r="I2532" s="391">
        <v>97.671000000000006</v>
      </c>
      <c r="J2532" s="391">
        <v>98.733000000000004</v>
      </c>
      <c r="K2532" s="391">
        <v>98.185900000000004</v>
      </c>
      <c r="L2532" s="391">
        <v>99.018000000000001</v>
      </c>
      <c r="M2532" s="391">
        <v>98.721500000000006</v>
      </c>
      <c r="N2532" s="391">
        <v>92.207700000000003</v>
      </c>
      <c r="O2532" s="386">
        <v>98.347899999999996</v>
      </c>
      <c r="P2532" s="386" t="s">
        <v>38</v>
      </c>
    </row>
    <row r="2533" spans="1:16" ht="15" x14ac:dyDescent="0.25">
      <c r="A2533" s="389" t="s">
        <v>6160</v>
      </c>
      <c r="B2533" s="390"/>
      <c r="C2533" s="386"/>
      <c r="D2533" s="390"/>
      <c r="E2533" s="390"/>
      <c r="F2533" s="386">
        <v>97.651200000000003</v>
      </c>
      <c r="G2533" s="391">
        <v>98.456299999999999</v>
      </c>
      <c r="H2533" s="391">
        <v>98.21</v>
      </c>
      <c r="I2533" s="391">
        <v>97.667500000000004</v>
      </c>
      <c r="J2533" s="391">
        <v>98.738600000000005</v>
      </c>
      <c r="K2533" s="391">
        <v>98.175799999999995</v>
      </c>
      <c r="L2533" s="391">
        <v>99.016900000000007</v>
      </c>
      <c r="M2533" s="391">
        <v>98.712500000000006</v>
      </c>
      <c r="N2533" s="391">
        <v>92.179599999999994</v>
      </c>
      <c r="O2533" s="386">
        <v>98.336299999999994</v>
      </c>
      <c r="P2533" s="386" t="s">
        <v>38</v>
      </c>
    </row>
    <row r="2534" spans="1:16" ht="15" x14ac:dyDescent="0.25">
      <c r="A2534" s="389" t="s">
        <v>6161</v>
      </c>
      <c r="B2534" s="390"/>
      <c r="C2534" s="386"/>
      <c r="D2534" s="390"/>
      <c r="E2534" s="390"/>
      <c r="F2534" s="386">
        <v>97.223200000000006</v>
      </c>
      <c r="G2534" s="391">
        <v>98.936300000000003</v>
      </c>
      <c r="H2534" s="391">
        <v>98.103099999999998</v>
      </c>
      <c r="I2534" s="391">
        <v>98.040999999999997</v>
      </c>
      <c r="J2534" s="391">
        <v>98.0578</v>
      </c>
      <c r="K2534" s="391">
        <v>99.303100000000001</v>
      </c>
      <c r="L2534" s="391">
        <v>99.141999999999996</v>
      </c>
      <c r="M2534" s="391">
        <v>99.756299999999996</v>
      </c>
      <c r="N2534" s="391">
        <v>96.261899999999997</v>
      </c>
      <c r="O2534" s="386">
        <v>99.618099999999998</v>
      </c>
      <c r="P2534" s="386" t="s">
        <v>38</v>
      </c>
    </row>
    <row r="2535" spans="1:16" ht="15" x14ac:dyDescent="0.25">
      <c r="A2535" s="389" t="s">
        <v>6162</v>
      </c>
      <c r="B2535" s="390"/>
      <c r="C2535" s="386"/>
      <c r="D2535" s="390"/>
      <c r="E2535" s="390"/>
      <c r="F2535" s="386">
        <v>96.812100000000001</v>
      </c>
      <c r="G2535" s="391">
        <v>97.043800000000005</v>
      </c>
      <c r="H2535" s="391">
        <v>98.1798</v>
      </c>
      <c r="I2535" s="391">
        <v>97.520799999999994</v>
      </c>
      <c r="J2535" s="391">
        <v>98.284999999999997</v>
      </c>
      <c r="K2535" s="391">
        <v>98.097700000000003</v>
      </c>
      <c r="L2535" s="391">
        <v>98.871700000000004</v>
      </c>
      <c r="M2535" s="391">
        <v>99.083500000000001</v>
      </c>
      <c r="N2535" s="391">
        <v>96.722099999999998</v>
      </c>
      <c r="O2535" s="386">
        <v>97.702500000000001</v>
      </c>
      <c r="P2535" s="386" t="s">
        <v>38</v>
      </c>
    </row>
    <row r="2536" spans="1:16" ht="15" x14ac:dyDescent="0.25">
      <c r="A2536" s="389" t="s">
        <v>6163</v>
      </c>
      <c r="B2536" s="390"/>
      <c r="C2536" s="386"/>
      <c r="D2536" s="390"/>
      <c r="E2536" s="390"/>
      <c r="F2536" s="386">
        <v>96.921599999999998</v>
      </c>
      <c r="G2536" s="391">
        <v>97.002499999999998</v>
      </c>
      <c r="H2536" s="391">
        <v>98.227099999999993</v>
      </c>
      <c r="I2536" s="391">
        <v>97.551400000000001</v>
      </c>
      <c r="J2536" s="391">
        <v>98.363299999999995</v>
      </c>
      <c r="K2536" s="391">
        <v>98.197599999999994</v>
      </c>
      <c r="L2536" s="391">
        <v>99.068200000000004</v>
      </c>
      <c r="M2536" s="391">
        <v>99.071200000000005</v>
      </c>
      <c r="N2536" s="391">
        <v>96.662400000000005</v>
      </c>
      <c r="O2536" s="386">
        <v>97.729200000000006</v>
      </c>
      <c r="P2536" s="386" t="s">
        <v>38</v>
      </c>
    </row>
    <row r="2537" spans="1:16" ht="15" x14ac:dyDescent="0.25">
      <c r="A2537" s="389" t="s">
        <v>6164</v>
      </c>
      <c r="B2537" s="390"/>
      <c r="C2537" s="386"/>
      <c r="D2537" s="390"/>
      <c r="E2537" s="390"/>
      <c r="F2537" s="386">
        <v>93.936499999999995</v>
      </c>
      <c r="G2537" s="391">
        <v>98.11</v>
      </c>
      <c r="H2537" s="391">
        <v>96.920299999999997</v>
      </c>
      <c r="I2537" s="391">
        <v>96.639499999999998</v>
      </c>
      <c r="J2537" s="391">
        <v>95.942899999999995</v>
      </c>
      <c r="K2537" s="391">
        <v>94.91</v>
      </c>
      <c r="L2537" s="391">
        <v>92.824299999999994</v>
      </c>
      <c r="M2537" s="391">
        <v>99.479299999999995</v>
      </c>
      <c r="N2537" s="391">
        <v>98.519800000000004</v>
      </c>
      <c r="O2537" s="386">
        <v>96.909700000000001</v>
      </c>
      <c r="P2537" s="386" t="s">
        <v>38</v>
      </c>
    </row>
    <row r="2538" spans="1:16" ht="15" x14ac:dyDescent="0.25">
      <c r="A2538" s="389" t="s">
        <v>2929</v>
      </c>
      <c r="B2538" s="390"/>
      <c r="C2538" s="386"/>
      <c r="D2538" s="390"/>
      <c r="E2538" s="390"/>
      <c r="F2538" s="386">
        <v>95.784999999999997</v>
      </c>
      <c r="G2538" s="391">
        <v>95.873400000000004</v>
      </c>
      <c r="H2538" s="391">
        <v>96.454300000000003</v>
      </c>
      <c r="I2538" s="391">
        <v>94.684100000000001</v>
      </c>
      <c r="J2538" s="391">
        <v>96.234300000000005</v>
      </c>
      <c r="K2538" s="391">
        <v>95.484800000000007</v>
      </c>
      <c r="L2538" s="391">
        <v>94.59</v>
      </c>
      <c r="M2538" s="391">
        <v>93.1648</v>
      </c>
      <c r="N2538" s="391">
        <v>92.815700000000007</v>
      </c>
      <c r="O2538" s="386">
        <v>95.249799999999993</v>
      </c>
      <c r="P2538" s="386" t="s">
        <v>38</v>
      </c>
    </row>
    <row r="2539" spans="1:16" ht="15" x14ac:dyDescent="0.25">
      <c r="A2539" s="389" t="s">
        <v>2930</v>
      </c>
      <c r="B2539" s="390"/>
      <c r="C2539" s="386"/>
      <c r="D2539" s="390"/>
      <c r="E2539" s="390"/>
      <c r="F2539" s="386">
        <v>95.762500000000003</v>
      </c>
      <c r="G2539" s="391">
        <v>95.896500000000003</v>
      </c>
      <c r="H2539" s="391">
        <v>96.381600000000006</v>
      </c>
      <c r="I2539" s="391">
        <v>94.612700000000004</v>
      </c>
      <c r="J2539" s="391">
        <v>96.250200000000007</v>
      </c>
      <c r="K2539" s="391">
        <v>95.458799999999997</v>
      </c>
      <c r="L2539" s="391">
        <v>94.620699999999999</v>
      </c>
      <c r="M2539" s="391">
        <v>93.061300000000003</v>
      </c>
      <c r="N2539" s="391">
        <v>92.935599999999994</v>
      </c>
      <c r="O2539" s="386">
        <v>95.345500000000001</v>
      </c>
      <c r="P2539" s="386" t="s">
        <v>38</v>
      </c>
    </row>
    <row r="2540" spans="1:16" ht="15" x14ac:dyDescent="0.25">
      <c r="A2540" s="389" t="s">
        <v>2931</v>
      </c>
      <c r="B2540" s="390"/>
      <c r="C2540" s="386"/>
      <c r="D2540" s="390"/>
      <c r="E2540" s="390"/>
      <c r="F2540" s="386">
        <v>96.135300000000001</v>
      </c>
      <c r="G2540" s="391">
        <v>95.513099999999994</v>
      </c>
      <c r="H2540" s="391">
        <v>97.648600000000002</v>
      </c>
      <c r="I2540" s="391">
        <v>95.793499999999995</v>
      </c>
      <c r="J2540" s="391">
        <v>95.983099999999993</v>
      </c>
      <c r="K2540" s="391">
        <v>95.896000000000001</v>
      </c>
      <c r="L2540" s="391">
        <v>94.025199999999998</v>
      </c>
      <c r="M2540" s="391">
        <v>95.121799999999993</v>
      </c>
      <c r="N2540" s="391">
        <v>90.735299999999995</v>
      </c>
      <c r="O2540" s="386">
        <v>92.962100000000007</v>
      </c>
      <c r="P2540" s="386" t="s">
        <v>38</v>
      </c>
    </row>
    <row r="2541" spans="1:16" ht="15" x14ac:dyDescent="0.25">
      <c r="A2541" s="389" t="s">
        <v>2932</v>
      </c>
      <c r="B2541" s="390"/>
      <c r="C2541" s="386"/>
      <c r="D2541" s="390"/>
      <c r="E2541" s="390"/>
      <c r="F2541" s="386">
        <v>92.392600000000002</v>
      </c>
      <c r="G2541" s="391">
        <v>98.076999999999998</v>
      </c>
      <c r="H2541" s="391">
        <v>96.983199999999997</v>
      </c>
      <c r="I2541" s="391">
        <v>95.531099999999995</v>
      </c>
      <c r="J2541" s="391">
        <v>98.161000000000001</v>
      </c>
      <c r="K2541" s="391">
        <v>94.994500000000002</v>
      </c>
      <c r="L2541" s="391">
        <v>95.616399999999999</v>
      </c>
      <c r="M2541" s="391">
        <v>94.626199999999997</v>
      </c>
      <c r="N2541" s="391">
        <v>85.441699999999997</v>
      </c>
      <c r="O2541" s="386">
        <v>94.3964</v>
      </c>
      <c r="P2541" s="386" t="s">
        <v>38</v>
      </c>
    </row>
    <row r="2542" spans="1:16" ht="15" x14ac:dyDescent="0.25">
      <c r="A2542" s="389" t="s">
        <v>2933</v>
      </c>
      <c r="B2542" s="390"/>
      <c r="C2542" s="386"/>
      <c r="D2542" s="390"/>
      <c r="E2542" s="390"/>
      <c r="F2542" s="386">
        <v>92.254099999999994</v>
      </c>
      <c r="G2542" s="391">
        <v>97.997799999999998</v>
      </c>
      <c r="H2542" s="391">
        <v>96.849500000000006</v>
      </c>
      <c r="I2542" s="391">
        <v>95.374099999999999</v>
      </c>
      <c r="J2542" s="391">
        <v>98.111900000000006</v>
      </c>
      <c r="K2542" s="391">
        <v>94.820300000000003</v>
      </c>
      <c r="L2542" s="391">
        <v>95.539199999999994</v>
      </c>
      <c r="M2542" s="391">
        <v>94.517399999999995</v>
      </c>
      <c r="N2542" s="391">
        <v>85.483099999999993</v>
      </c>
      <c r="O2542" s="386">
        <v>94.531400000000005</v>
      </c>
      <c r="P2542" s="386" t="s">
        <v>38</v>
      </c>
    </row>
    <row r="2543" spans="1:16" ht="15" x14ac:dyDescent="0.25">
      <c r="A2543" s="389" t="s">
        <v>2934</v>
      </c>
      <c r="B2543" s="390"/>
      <c r="C2543" s="386"/>
      <c r="D2543" s="390"/>
      <c r="E2543" s="390"/>
      <c r="F2543" s="386">
        <v>95.181799999999996</v>
      </c>
      <c r="G2543" s="391">
        <v>99.644800000000004</v>
      </c>
      <c r="H2543" s="391">
        <v>99.875100000000003</v>
      </c>
      <c r="I2543" s="391">
        <v>98.849800000000002</v>
      </c>
      <c r="J2543" s="391">
        <v>99.173900000000003</v>
      </c>
      <c r="K2543" s="391">
        <v>98.980400000000003</v>
      </c>
      <c r="L2543" s="391">
        <v>97.488500000000002</v>
      </c>
      <c r="M2543" s="391">
        <v>97.291700000000006</v>
      </c>
      <c r="N2543" s="391">
        <v>84.438599999999994</v>
      </c>
      <c r="O2543" s="386">
        <v>91.431399999999996</v>
      </c>
      <c r="P2543" s="386" t="s">
        <v>38</v>
      </c>
    </row>
    <row r="2544" spans="1:16" ht="15" x14ac:dyDescent="0.25">
      <c r="A2544" s="389" t="s">
        <v>2935</v>
      </c>
      <c r="B2544" s="390"/>
      <c r="C2544" s="386"/>
      <c r="D2544" s="390"/>
      <c r="E2544" s="390"/>
      <c r="F2544" s="386">
        <v>98.338099999999997</v>
      </c>
      <c r="G2544" s="391">
        <v>95.903099999999995</v>
      </c>
      <c r="H2544" s="391">
        <v>94.967500000000001</v>
      </c>
      <c r="I2544" s="391">
        <v>93.244699999999995</v>
      </c>
      <c r="J2544" s="391">
        <v>94.552700000000002</v>
      </c>
      <c r="K2544" s="391">
        <v>93.956299999999999</v>
      </c>
      <c r="L2544" s="391">
        <v>95.312600000000003</v>
      </c>
      <c r="M2544" s="391">
        <v>95.580200000000005</v>
      </c>
      <c r="N2544" s="391">
        <v>93.591200000000001</v>
      </c>
      <c r="O2544" s="386">
        <v>96.26</v>
      </c>
      <c r="P2544" s="386" t="s">
        <v>38</v>
      </c>
    </row>
    <row r="2545" spans="1:16" ht="15" x14ac:dyDescent="0.25">
      <c r="A2545" s="389" t="s">
        <v>2936</v>
      </c>
      <c r="B2545" s="390"/>
      <c r="C2545" s="386"/>
      <c r="D2545" s="390"/>
      <c r="E2545" s="390"/>
      <c r="F2545" s="386">
        <v>98.434799999999996</v>
      </c>
      <c r="G2545" s="391">
        <v>95.966399999999993</v>
      </c>
      <c r="H2545" s="391">
        <v>94.545400000000001</v>
      </c>
      <c r="I2545" s="391">
        <v>92.793000000000006</v>
      </c>
      <c r="J2545" s="391">
        <v>94.421599999999998</v>
      </c>
      <c r="K2545" s="391">
        <v>93.742800000000003</v>
      </c>
      <c r="L2545" s="391">
        <v>95.330600000000004</v>
      </c>
      <c r="M2545" s="391">
        <v>95.6999</v>
      </c>
      <c r="N2545" s="391">
        <v>94.253600000000006</v>
      </c>
      <c r="O2545" s="386">
        <v>96.633399999999995</v>
      </c>
      <c r="P2545" s="386" t="s">
        <v>38</v>
      </c>
    </row>
    <row r="2546" spans="1:16" ht="15" x14ac:dyDescent="0.25">
      <c r="A2546" s="389" t="s">
        <v>2937</v>
      </c>
      <c r="B2546" s="390"/>
      <c r="C2546" s="386"/>
      <c r="D2546" s="390"/>
      <c r="E2546" s="390"/>
      <c r="F2546" s="386">
        <v>97.557199999999995</v>
      </c>
      <c r="G2546" s="391">
        <v>95.390100000000004</v>
      </c>
      <c r="H2546" s="391">
        <v>98.954899999999995</v>
      </c>
      <c r="I2546" s="391">
        <v>96.888800000000003</v>
      </c>
      <c r="J2546" s="391">
        <v>95.65</v>
      </c>
      <c r="K2546" s="391">
        <v>95.720200000000006</v>
      </c>
      <c r="L2546" s="391">
        <v>95.168700000000001</v>
      </c>
      <c r="M2546" s="391">
        <v>94.508499999999998</v>
      </c>
      <c r="N2546" s="391">
        <v>87.558800000000005</v>
      </c>
      <c r="O2546" s="386">
        <v>78.557699999999997</v>
      </c>
      <c r="P2546" s="386" t="s">
        <v>38</v>
      </c>
    </row>
    <row r="2547" spans="1:16" ht="15" x14ac:dyDescent="0.25">
      <c r="A2547" s="389" t="s">
        <v>2938</v>
      </c>
      <c r="B2547" s="390"/>
      <c r="C2547" s="386"/>
      <c r="D2547" s="390"/>
      <c r="E2547" s="390"/>
      <c r="F2547" s="386">
        <v>95.780699999999996</v>
      </c>
      <c r="G2547" s="391">
        <v>95.769599999999997</v>
      </c>
      <c r="H2547" s="391">
        <v>96.925299999999993</v>
      </c>
      <c r="I2547" s="391">
        <v>95.826700000000002</v>
      </c>
      <c r="J2547" s="391">
        <v>97.362499999999997</v>
      </c>
      <c r="K2547" s="391">
        <v>96.610200000000006</v>
      </c>
      <c r="L2547" s="391">
        <v>94.686499999999995</v>
      </c>
      <c r="M2547" s="391">
        <v>92.402799999999999</v>
      </c>
      <c r="N2547" s="391">
        <v>93.653000000000006</v>
      </c>
      <c r="O2547" s="386">
        <v>95.013599999999997</v>
      </c>
      <c r="P2547" s="386" t="s">
        <v>38</v>
      </c>
    </row>
    <row r="2548" spans="1:16" ht="15" x14ac:dyDescent="0.25">
      <c r="A2548" s="389" t="s">
        <v>2939</v>
      </c>
      <c r="B2548" s="390"/>
      <c r="C2548" s="386"/>
      <c r="D2548" s="390"/>
      <c r="E2548" s="390"/>
      <c r="F2548" s="386">
        <v>95.806799999999996</v>
      </c>
      <c r="G2548" s="391">
        <v>95.831500000000005</v>
      </c>
      <c r="H2548" s="391">
        <v>96.971699999999998</v>
      </c>
      <c r="I2548" s="391">
        <v>95.9011</v>
      </c>
      <c r="J2548" s="391">
        <v>97.452799999999996</v>
      </c>
      <c r="K2548" s="391">
        <v>96.6721</v>
      </c>
      <c r="L2548" s="391">
        <v>94.789000000000001</v>
      </c>
      <c r="M2548" s="391">
        <v>92.306799999999996</v>
      </c>
      <c r="N2548" s="391">
        <v>93.674099999999996</v>
      </c>
      <c r="O2548" s="386">
        <v>95.037300000000002</v>
      </c>
      <c r="P2548" s="386" t="s">
        <v>38</v>
      </c>
    </row>
    <row r="2549" spans="1:16" ht="15" x14ac:dyDescent="0.25">
      <c r="A2549" s="389" t="s">
        <v>2940</v>
      </c>
      <c r="B2549" s="390"/>
      <c r="C2549" s="386"/>
      <c r="D2549" s="390"/>
      <c r="E2549" s="390"/>
      <c r="F2549" s="386">
        <v>95.268000000000001</v>
      </c>
      <c r="G2549" s="391">
        <v>94.545299999999997</v>
      </c>
      <c r="H2549" s="391">
        <v>96.026200000000003</v>
      </c>
      <c r="I2549" s="391">
        <v>94.337000000000003</v>
      </c>
      <c r="J2549" s="391">
        <v>95.542699999999996</v>
      </c>
      <c r="K2549" s="391">
        <v>95.362700000000004</v>
      </c>
      <c r="L2549" s="391">
        <v>92.132900000000006</v>
      </c>
      <c r="M2549" s="391">
        <v>94.793099999999995</v>
      </c>
      <c r="N2549" s="391">
        <v>93.186999999999998</v>
      </c>
      <c r="O2549" s="386">
        <v>94.509100000000004</v>
      </c>
      <c r="P2549" s="386" t="s">
        <v>38</v>
      </c>
    </row>
    <row r="2550" spans="1:16" ht="15" x14ac:dyDescent="0.25">
      <c r="A2550" s="389" t="s">
        <v>2941</v>
      </c>
      <c r="B2550" s="390"/>
      <c r="C2550" s="386"/>
      <c r="D2550" s="390"/>
      <c r="E2550" s="390"/>
      <c r="F2550" s="386">
        <v>94.798199999999994</v>
      </c>
      <c r="G2550" s="391">
        <v>93.818600000000004</v>
      </c>
      <c r="H2550" s="391">
        <v>96.158000000000001</v>
      </c>
      <c r="I2550" s="391">
        <v>90.452600000000004</v>
      </c>
      <c r="J2550" s="391">
        <v>91.299599999999998</v>
      </c>
      <c r="K2550" s="391">
        <v>92.95</v>
      </c>
      <c r="L2550" s="391">
        <v>91.256299999999996</v>
      </c>
      <c r="M2550" s="391">
        <v>91.932699999999997</v>
      </c>
      <c r="N2550" s="391">
        <v>95.4315</v>
      </c>
      <c r="O2550" s="386">
        <v>95.591300000000004</v>
      </c>
      <c r="P2550" s="386" t="s">
        <v>38</v>
      </c>
    </row>
    <row r="2551" spans="1:16" ht="15" x14ac:dyDescent="0.25">
      <c r="A2551" s="389" t="s">
        <v>2942</v>
      </c>
      <c r="B2551" s="390"/>
      <c r="C2551" s="386"/>
      <c r="D2551" s="390"/>
      <c r="E2551" s="390"/>
      <c r="F2551" s="386">
        <v>94.758300000000006</v>
      </c>
      <c r="G2551" s="391">
        <v>93.690100000000001</v>
      </c>
      <c r="H2551" s="391">
        <v>96.013900000000007</v>
      </c>
      <c r="I2551" s="391">
        <v>90.217799999999997</v>
      </c>
      <c r="J2551" s="391">
        <v>91.057599999999994</v>
      </c>
      <c r="K2551" s="391">
        <v>92.763199999999998</v>
      </c>
      <c r="L2551" s="391">
        <v>90.995400000000004</v>
      </c>
      <c r="M2551" s="391">
        <v>91.6661</v>
      </c>
      <c r="N2551" s="391">
        <v>95.308999999999997</v>
      </c>
      <c r="O2551" s="386">
        <v>95.426299999999998</v>
      </c>
      <c r="P2551" s="386" t="s">
        <v>38</v>
      </c>
    </row>
    <row r="2552" spans="1:16" ht="15" x14ac:dyDescent="0.25">
      <c r="A2552" s="389" t="s">
        <v>2943</v>
      </c>
      <c r="B2552" s="390"/>
      <c r="C2552" s="386"/>
      <c r="D2552" s="390"/>
      <c r="E2552" s="390"/>
      <c r="F2552" s="386">
        <v>95.676699999999997</v>
      </c>
      <c r="G2552" s="391">
        <v>96.605599999999995</v>
      </c>
      <c r="H2552" s="391">
        <v>99.274500000000003</v>
      </c>
      <c r="I2552" s="391">
        <v>95.1614</v>
      </c>
      <c r="J2552" s="391">
        <v>96.178799999999995</v>
      </c>
      <c r="K2552" s="391">
        <v>96.620800000000003</v>
      </c>
      <c r="L2552" s="391">
        <v>96.507499999999993</v>
      </c>
      <c r="M2552" s="391">
        <v>97.470500000000001</v>
      </c>
      <c r="N2552" s="391">
        <v>97.961799999999997</v>
      </c>
      <c r="O2552" s="386">
        <v>98.869</v>
      </c>
      <c r="P2552" s="386" t="s">
        <v>38</v>
      </c>
    </row>
    <row r="2553" spans="1:16" ht="15" x14ac:dyDescent="0.25">
      <c r="A2553" s="389" t="s">
        <v>6165</v>
      </c>
      <c r="B2553" s="390"/>
      <c r="C2553" s="386"/>
      <c r="D2553" s="390"/>
      <c r="E2553" s="390"/>
      <c r="F2553" s="386">
        <v>99.026600000000002</v>
      </c>
      <c r="G2553" s="391">
        <v>98.750100000000003</v>
      </c>
      <c r="H2553" s="391">
        <v>99.028999999999996</v>
      </c>
      <c r="I2553" s="391">
        <v>98.846900000000005</v>
      </c>
      <c r="J2553" s="391">
        <v>99.203900000000004</v>
      </c>
      <c r="K2553" s="391">
        <v>98.898399999999995</v>
      </c>
      <c r="L2553" s="391">
        <v>98.588700000000003</v>
      </c>
      <c r="M2553" s="391">
        <v>98.672499999999999</v>
      </c>
      <c r="N2553" s="391">
        <v>97.272000000000006</v>
      </c>
      <c r="O2553" s="386">
        <v>98.547399999999996</v>
      </c>
      <c r="P2553" s="386" t="s">
        <v>38</v>
      </c>
    </row>
    <row r="2554" spans="1:16" ht="15" x14ac:dyDescent="0.25">
      <c r="A2554" s="389" t="s">
        <v>6166</v>
      </c>
      <c r="B2554" s="390"/>
      <c r="C2554" s="386"/>
      <c r="D2554" s="390"/>
      <c r="E2554" s="390"/>
      <c r="F2554" s="386">
        <v>99.199399999999997</v>
      </c>
      <c r="G2554" s="391">
        <v>98.933300000000003</v>
      </c>
      <c r="H2554" s="391">
        <v>99.125900000000001</v>
      </c>
      <c r="I2554" s="391">
        <v>99.037300000000002</v>
      </c>
      <c r="J2554" s="391">
        <v>99.325699999999998</v>
      </c>
      <c r="K2554" s="391">
        <v>99.007099999999994</v>
      </c>
      <c r="L2554" s="391">
        <v>98.795599999999993</v>
      </c>
      <c r="M2554" s="391">
        <v>98.848500000000001</v>
      </c>
      <c r="N2554" s="391">
        <v>97.408000000000001</v>
      </c>
      <c r="O2554" s="386">
        <v>98.6006</v>
      </c>
      <c r="P2554" s="386" t="s">
        <v>38</v>
      </c>
    </row>
    <row r="2555" spans="1:16" ht="15" x14ac:dyDescent="0.25">
      <c r="A2555" s="389" t="s">
        <v>6167</v>
      </c>
      <c r="B2555" s="390"/>
      <c r="C2555" s="386"/>
      <c r="D2555" s="390"/>
      <c r="E2555" s="390"/>
      <c r="F2555" s="386">
        <v>90.053700000000006</v>
      </c>
      <c r="G2555" s="391">
        <v>88.933000000000007</v>
      </c>
      <c r="H2555" s="391">
        <v>93.930199999999999</v>
      </c>
      <c r="I2555" s="391">
        <v>89.299700000000001</v>
      </c>
      <c r="J2555" s="391">
        <v>93.119500000000002</v>
      </c>
      <c r="K2555" s="391">
        <v>93.285899999999998</v>
      </c>
      <c r="L2555" s="391">
        <v>88.115499999999997</v>
      </c>
      <c r="M2555" s="391">
        <v>89.398200000000003</v>
      </c>
      <c r="N2555" s="391">
        <v>89.735200000000006</v>
      </c>
      <c r="O2555" s="386">
        <v>95.5227</v>
      </c>
      <c r="P2555" s="386" t="s">
        <v>38</v>
      </c>
    </row>
    <row r="2556" spans="1:16" ht="15" x14ac:dyDescent="0.25">
      <c r="A2556" s="389" t="s">
        <v>6168</v>
      </c>
      <c r="B2556" s="390"/>
      <c r="C2556" s="386"/>
      <c r="D2556" s="390"/>
      <c r="E2556" s="390"/>
      <c r="F2556" s="386">
        <v>99.210099999999997</v>
      </c>
      <c r="G2556" s="391">
        <v>98.834400000000002</v>
      </c>
      <c r="H2556" s="391">
        <v>99.079899999999995</v>
      </c>
      <c r="I2556" s="391">
        <v>99.4101</v>
      </c>
      <c r="J2556" s="391">
        <v>99.430599999999998</v>
      </c>
      <c r="K2556" s="391">
        <v>99.117900000000006</v>
      </c>
      <c r="L2556" s="391">
        <v>98.951400000000007</v>
      </c>
      <c r="M2556" s="391">
        <v>99.150899999999993</v>
      </c>
      <c r="N2556" s="391">
        <v>97.563800000000001</v>
      </c>
      <c r="O2556" s="386">
        <v>98.901600000000002</v>
      </c>
      <c r="P2556" s="386" t="s">
        <v>38</v>
      </c>
    </row>
    <row r="2557" spans="1:16" ht="15" x14ac:dyDescent="0.25">
      <c r="A2557" s="389" t="s">
        <v>6169</v>
      </c>
      <c r="B2557" s="390"/>
      <c r="C2557" s="386"/>
      <c r="D2557" s="390"/>
      <c r="E2557" s="390"/>
      <c r="F2557" s="386">
        <v>99.466899999999995</v>
      </c>
      <c r="G2557" s="391">
        <v>99.119100000000003</v>
      </c>
      <c r="H2557" s="391">
        <v>99.221800000000002</v>
      </c>
      <c r="I2557" s="391">
        <v>99.674499999999995</v>
      </c>
      <c r="J2557" s="391">
        <v>99.612700000000004</v>
      </c>
      <c r="K2557" s="391">
        <v>99.290400000000005</v>
      </c>
      <c r="L2557" s="391">
        <v>99.258099999999999</v>
      </c>
      <c r="M2557" s="391">
        <v>99.422399999999996</v>
      </c>
      <c r="N2557" s="391">
        <v>97.764600000000002</v>
      </c>
      <c r="O2557" s="386">
        <v>98.998400000000004</v>
      </c>
      <c r="P2557" s="386" t="s">
        <v>38</v>
      </c>
    </row>
    <row r="2558" spans="1:16" ht="15" x14ac:dyDescent="0.25">
      <c r="A2558" s="389" t="s">
        <v>6170</v>
      </c>
      <c r="B2558" s="390"/>
      <c r="C2558" s="386"/>
      <c r="D2558" s="390"/>
      <c r="E2558" s="390"/>
      <c r="F2558" s="386">
        <v>88.068200000000004</v>
      </c>
      <c r="G2558" s="391">
        <v>86.54</v>
      </c>
      <c r="H2558" s="391">
        <v>93.035499999999999</v>
      </c>
      <c r="I2558" s="391">
        <v>88.631</v>
      </c>
      <c r="J2558" s="391">
        <v>92.100399999999993</v>
      </c>
      <c r="K2558" s="391">
        <v>91.905199999999994</v>
      </c>
      <c r="L2558" s="391">
        <v>86.214799999999997</v>
      </c>
      <c r="M2558" s="391">
        <v>87.436499999999995</v>
      </c>
      <c r="N2558" s="391">
        <v>88.552800000000005</v>
      </c>
      <c r="O2558" s="386">
        <v>94.403999999999996</v>
      </c>
      <c r="P2558" s="386" t="s">
        <v>38</v>
      </c>
    </row>
    <row r="2559" spans="1:16" ht="15" x14ac:dyDescent="0.25">
      <c r="A2559" s="389" t="s">
        <v>6171</v>
      </c>
      <c r="B2559" s="390"/>
      <c r="C2559" s="386"/>
      <c r="D2559" s="390"/>
      <c r="E2559" s="390"/>
      <c r="F2559" s="386">
        <v>99.636600000000001</v>
      </c>
      <c r="G2559" s="391">
        <v>99.637900000000002</v>
      </c>
      <c r="H2559" s="391">
        <v>99.710400000000007</v>
      </c>
      <c r="I2559" s="391">
        <v>100</v>
      </c>
      <c r="J2559" s="391">
        <v>100</v>
      </c>
      <c r="K2559" s="391">
        <v>99.776200000000003</v>
      </c>
      <c r="L2559" s="391">
        <v>99.927300000000002</v>
      </c>
      <c r="M2559" s="391">
        <v>98.3583</v>
      </c>
      <c r="N2559" s="391">
        <v>97.952399999999997</v>
      </c>
      <c r="O2559" s="386">
        <v>99.4786</v>
      </c>
      <c r="P2559" s="386" t="s">
        <v>38</v>
      </c>
    </row>
    <row r="2560" spans="1:16" ht="15" x14ac:dyDescent="0.25">
      <c r="A2560" s="389" t="s">
        <v>6172</v>
      </c>
      <c r="B2560" s="390"/>
      <c r="C2560" s="386"/>
      <c r="D2560" s="390"/>
      <c r="E2560" s="390"/>
      <c r="F2560" s="386">
        <v>100</v>
      </c>
      <c r="G2560" s="391">
        <v>100</v>
      </c>
      <c r="H2560" s="391">
        <v>100</v>
      </c>
      <c r="I2560" s="391">
        <v>100</v>
      </c>
      <c r="J2560" s="391">
        <v>100</v>
      </c>
      <c r="K2560" s="391">
        <v>99.759</v>
      </c>
      <c r="L2560" s="391">
        <v>100</v>
      </c>
      <c r="M2560" s="391">
        <v>98.313299999999998</v>
      </c>
      <c r="N2560" s="391">
        <v>99.278899999999993</v>
      </c>
      <c r="O2560" s="386">
        <v>99.516900000000007</v>
      </c>
      <c r="P2560" s="386" t="s">
        <v>38</v>
      </c>
    </row>
    <row r="2561" spans="1:16" ht="15" x14ac:dyDescent="0.25">
      <c r="A2561" s="389" t="s">
        <v>6173</v>
      </c>
      <c r="B2561" s="390"/>
      <c r="C2561" s="386"/>
      <c r="D2561" s="390"/>
      <c r="E2561" s="390"/>
      <c r="F2561" s="386">
        <v>94.791700000000006</v>
      </c>
      <c r="G2561" s="391">
        <v>94.897999999999996</v>
      </c>
      <c r="H2561" s="391">
        <v>95.918400000000005</v>
      </c>
      <c r="I2561" s="391">
        <v>100</v>
      </c>
      <c r="J2561" s="391">
        <v>100</v>
      </c>
      <c r="K2561" s="391">
        <v>100</v>
      </c>
      <c r="L2561" s="391">
        <v>98.969099999999997</v>
      </c>
      <c r="M2561" s="391">
        <v>98.958299999999994</v>
      </c>
      <c r="N2561" s="391">
        <v>80.612200000000001</v>
      </c>
      <c r="O2561" s="386">
        <v>98.979600000000005</v>
      </c>
      <c r="P2561" s="386" t="s">
        <v>38</v>
      </c>
    </row>
    <row r="2562" spans="1:16" ht="15" x14ac:dyDescent="0.25">
      <c r="A2562" s="389" t="s">
        <v>6174</v>
      </c>
      <c r="B2562" s="390"/>
      <c r="C2562" s="386"/>
      <c r="D2562" s="390"/>
      <c r="E2562" s="390"/>
      <c r="F2562" s="386">
        <v>98.458399999999997</v>
      </c>
      <c r="G2562" s="391">
        <v>98.377399999999994</v>
      </c>
      <c r="H2562" s="391">
        <v>98.827100000000002</v>
      </c>
      <c r="I2562" s="391">
        <v>97.443899999999999</v>
      </c>
      <c r="J2562" s="391">
        <v>98.601699999999994</v>
      </c>
      <c r="K2562" s="391">
        <v>98.253200000000007</v>
      </c>
      <c r="L2562" s="391">
        <v>97.610299999999995</v>
      </c>
      <c r="M2562" s="391">
        <v>97.520300000000006</v>
      </c>
      <c r="N2562" s="391">
        <v>96.3262</v>
      </c>
      <c r="O2562" s="386">
        <v>97.685500000000005</v>
      </c>
      <c r="P2562" s="386" t="s">
        <v>38</v>
      </c>
    </row>
    <row r="2563" spans="1:16" ht="15" x14ac:dyDescent="0.25">
      <c r="A2563" s="389" t="s">
        <v>6175</v>
      </c>
      <c r="B2563" s="390"/>
      <c r="C2563" s="386"/>
      <c r="D2563" s="390"/>
      <c r="E2563" s="390"/>
      <c r="F2563" s="386">
        <v>98.479200000000006</v>
      </c>
      <c r="G2563" s="391">
        <v>98.384600000000006</v>
      </c>
      <c r="H2563" s="391">
        <v>98.848299999999995</v>
      </c>
      <c r="I2563" s="391">
        <v>97.537700000000001</v>
      </c>
      <c r="J2563" s="391">
        <v>98.630899999999997</v>
      </c>
      <c r="K2563" s="391">
        <v>98.260800000000003</v>
      </c>
      <c r="L2563" s="391">
        <v>97.661199999999994</v>
      </c>
      <c r="M2563" s="391">
        <v>97.550200000000004</v>
      </c>
      <c r="N2563" s="391">
        <v>96.353499999999997</v>
      </c>
      <c r="O2563" s="386">
        <v>97.675399999999996</v>
      </c>
      <c r="P2563" s="386" t="s">
        <v>38</v>
      </c>
    </row>
    <row r="2564" spans="1:16" ht="15" x14ac:dyDescent="0.25">
      <c r="A2564" s="389" t="s">
        <v>6176</v>
      </c>
      <c r="B2564" s="390"/>
      <c r="C2564" s="386"/>
      <c r="D2564" s="390"/>
      <c r="E2564" s="390"/>
      <c r="F2564" s="386">
        <v>96.119399999999999</v>
      </c>
      <c r="G2564" s="391">
        <v>97.442800000000005</v>
      </c>
      <c r="H2564" s="391">
        <v>96.180499999999995</v>
      </c>
      <c r="I2564" s="391">
        <v>86.998000000000005</v>
      </c>
      <c r="J2564" s="391">
        <v>95.239099999999993</v>
      </c>
      <c r="K2564" s="391">
        <v>97.372699999999995</v>
      </c>
      <c r="L2564" s="391">
        <v>92.254999999999995</v>
      </c>
      <c r="M2564" s="391">
        <v>94.309399999999997</v>
      </c>
      <c r="N2564" s="391">
        <v>93.080200000000005</v>
      </c>
      <c r="O2564" s="386">
        <v>98.851500000000001</v>
      </c>
      <c r="P2564" s="386" t="s">
        <v>38</v>
      </c>
    </row>
    <row r="2565" spans="1:16" ht="15" x14ac:dyDescent="0.25">
      <c r="A2565" s="389" t="s">
        <v>6177</v>
      </c>
      <c r="B2565" s="390"/>
      <c r="C2565" s="386"/>
      <c r="D2565" s="390"/>
      <c r="E2565" s="390"/>
      <c r="F2565" s="386">
        <v>99.764099999999999</v>
      </c>
      <c r="G2565" s="391">
        <v>99.758099999999999</v>
      </c>
      <c r="H2565" s="391">
        <v>99.449100000000001</v>
      </c>
      <c r="I2565" s="391">
        <v>99.764399999999995</v>
      </c>
      <c r="J2565" s="391">
        <v>99.792400000000001</v>
      </c>
      <c r="K2565" s="391">
        <v>99.833699999999993</v>
      </c>
      <c r="L2565" s="391">
        <v>99.754199999999997</v>
      </c>
      <c r="M2565" s="391">
        <v>99.874099999999999</v>
      </c>
      <c r="N2565" s="391">
        <v>99.741</v>
      </c>
      <c r="O2565" s="386">
        <v>99.79</v>
      </c>
      <c r="P2565" s="386" t="s">
        <v>38</v>
      </c>
    </row>
    <row r="2566" spans="1:16" ht="15" x14ac:dyDescent="0.25">
      <c r="A2566" s="389" t="s">
        <v>6178</v>
      </c>
      <c r="B2566" s="390"/>
      <c r="C2566" s="386"/>
      <c r="D2566" s="390"/>
      <c r="E2566" s="390"/>
      <c r="F2566" s="386">
        <v>99.760199999999998</v>
      </c>
      <c r="G2566" s="391">
        <v>99.752499999999998</v>
      </c>
      <c r="H2566" s="391">
        <v>99.436999999999998</v>
      </c>
      <c r="I2566" s="391">
        <v>99.759200000000007</v>
      </c>
      <c r="J2566" s="391">
        <v>99.787700000000001</v>
      </c>
      <c r="K2566" s="391">
        <v>99.83</v>
      </c>
      <c r="L2566" s="391">
        <v>99.748699999999999</v>
      </c>
      <c r="M2566" s="391">
        <v>99.873000000000005</v>
      </c>
      <c r="N2566" s="391">
        <v>99.742099999999994</v>
      </c>
      <c r="O2566" s="386">
        <v>99.785200000000003</v>
      </c>
      <c r="P2566" s="386" t="s">
        <v>38</v>
      </c>
    </row>
    <row r="2567" spans="1:16" ht="15" x14ac:dyDescent="0.25">
      <c r="A2567" s="389" t="s">
        <v>6179</v>
      </c>
      <c r="B2567" s="390"/>
      <c r="C2567" s="386"/>
      <c r="D2567" s="390"/>
      <c r="E2567" s="390"/>
      <c r="F2567" s="386">
        <v>99.924199999999999</v>
      </c>
      <c r="G2567" s="391">
        <v>100</v>
      </c>
      <c r="H2567" s="391">
        <v>100</v>
      </c>
      <c r="I2567" s="391">
        <v>100</v>
      </c>
      <c r="J2567" s="391">
        <v>100</v>
      </c>
      <c r="K2567" s="391">
        <v>100</v>
      </c>
      <c r="L2567" s="391">
        <v>100</v>
      </c>
      <c r="M2567" s="391">
        <v>99.921999999999997</v>
      </c>
      <c r="N2567" s="391">
        <v>99.692300000000003</v>
      </c>
      <c r="O2567" s="386">
        <v>100</v>
      </c>
      <c r="P2567" s="386" t="s">
        <v>38</v>
      </c>
    </row>
    <row r="2568" spans="1:16" ht="15" x14ac:dyDescent="0.25">
      <c r="A2568" s="389" t="s">
        <v>2944</v>
      </c>
      <c r="B2568" s="390"/>
      <c r="C2568" s="386"/>
      <c r="D2568" s="390"/>
      <c r="E2568" s="390"/>
      <c r="F2568" s="386">
        <v>99.219399999999993</v>
      </c>
      <c r="G2568" s="391">
        <v>98.666499999999999</v>
      </c>
      <c r="H2568" s="391">
        <v>99.174800000000005</v>
      </c>
      <c r="I2568" s="391">
        <v>98.763300000000001</v>
      </c>
      <c r="J2568" s="391">
        <v>98.968900000000005</v>
      </c>
      <c r="K2568" s="391">
        <v>99.0197</v>
      </c>
      <c r="L2568" s="391">
        <v>99.106399999999994</v>
      </c>
      <c r="M2568" s="391">
        <v>99.004000000000005</v>
      </c>
      <c r="N2568" s="391">
        <v>98.135900000000007</v>
      </c>
      <c r="O2568" s="386">
        <v>99.206199999999995</v>
      </c>
      <c r="P2568" s="386" t="s">
        <v>38</v>
      </c>
    </row>
    <row r="2569" spans="1:16" ht="15" x14ac:dyDescent="0.25">
      <c r="A2569" s="389" t="s">
        <v>2945</v>
      </c>
      <c r="B2569" s="390"/>
      <c r="C2569" s="386"/>
      <c r="D2569" s="390"/>
      <c r="E2569" s="390"/>
      <c r="F2569" s="386">
        <v>99.369799999999998</v>
      </c>
      <c r="G2569" s="391">
        <v>98.802700000000002</v>
      </c>
      <c r="H2569" s="391">
        <v>99.266999999999996</v>
      </c>
      <c r="I2569" s="391">
        <v>98.865499999999997</v>
      </c>
      <c r="J2569" s="391">
        <v>99.174400000000006</v>
      </c>
      <c r="K2569" s="391">
        <v>99.136899999999997</v>
      </c>
      <c r="L2569" s="391">
        <v>99.230500000000006</v>
      </c>
      <c r="M2569" s="391">
        <v>99.226699999999994</v>
      </c>
      <c r="N2569" s="391">
        <v>98.367500000000007</v>
      </c>
      <c r="O2569" s="386">
        <v>99.345399999999998</v>
      </c>
      <c r="P2569" s="386" t="s">
        <v>38</v>
      </c>
    </row>
    <row r="2570" spans="1:16" ht="15" x14ac:dyDescent="0.25">
      <c r="A2570" s="389" t="s">
        <v>2946</v>
      </c>
      <c r="B2570" s="390"/>
      <c r="C2570" s="386"/>
      <c r="D2570" s="390"/>
      <c r="E2570" s="390"/>
      <c r="F2570" s="386">
        <v>97.247900000000001</v>
      </c>
      <c r="G2570" s="391">
        <v>96.931100000000001</v>
      </c>
      <c r="H2570" s="391">
        <v>98.005399999999995</v>
      </c>
      <c r="I2570" s="391">
        <v>97.448499999999996</v>
      </c>
      <c r="J2570" s="391">
        <v>96.2286</v>
      </c>
      <c r="K2570" s="391">
        <v>97.453999999999994</v>
      </c>
      <c r="L2570" s="391">
        <v>97.419499999999999</v>
      </c>
      <c r="M2570" s="391">
        <v>95.795900000000003</v>
      </c>
      <c r="N2570" s="391">
        <v>94.786199999999994</v>
      </c>
      <c r="O2570" s="386">
        <v>97.136700000000005</v>
      </c>
      <c r="P2570" s="386" t="s">
        <v>38</v>
      </c>
    </row>
    <row r="2571" spans="1:16" ht="15" x14ac:dyDescent="0.25">
      <c r="A2571" s="389" t="s">
        <v>2947</v>
      </c>
      <c r="B2571" s="390"/>
      <c r="C2571" s="386"/>
      <c r="D2571" s="390"/>
      <c r="E2571" s="390"/>
      <c r="F2571" s="386">
        <v>99.135800000000003</v>
      </c>
      <c r="G2571" s="391">
        <v>98.356200000000001</v>
      </c>
      <c r="H2571" s="391">
        <v>98.745199999999997</v>
      </c>
      <c r="I2571" s="391">
        <v>98.736400000000003</v>
      </c>
      <c r="J2571" s="391">
        <v>99.087199999999996</v>
      </c>
      <c r="K2571" s="391">
        <v>99.194000000000003</v>
      </c>
      <c r="L2571" s="391">
        <v>99.058499999999995</v>
      </c>
      <c r="M2571" s="391">
        <v>99.459800000000001</v>
      </c>
      <c r="N2571" s="391">
        <v>98.003500000000003</v>
      </c>
      <c r="O2571" s="386">
        <v>99.244500000000002</v>
      </c>
      <c r="P2571" s="386" t="s">
        <v>38</v>
      </c>
    </row>
    <row r="2572" spans="1:16" ht="15" x14ac:dyDescent="0.25">
      <c r="A2572" s="389" t="s">
        <v>2948</v>
      </c>
      <c r="B2572" s="390"/>
      <c r="C2572" s="386"/>
      <c r="D2572" s="390"/>
      <c r="E2572" s="390"/>
      <c r="F2572" s="386">
        <v>99.150700000000001</v>
      </c>
      <c r="G2572" s="391">
        <v>98.357299999999995</v>
      </c>
      <c r="H2572" s="391">
        <v>98.744</v>
      </c>
      <c r="I2572" s="391">
        <v>98.757099999999994</v>
      </c>
      <c r="J2572" s="391">
        <v>99.115099999999998</v>
      </c>
      <c r="K2572" s="391">
        <v>99.2072</v>
      </c>
      <c r="L2572" s="391">
        <v>99.072400000000002</v>
      </c>
      <c r="M2572" s="391">
        <v>99.459299999999999</v>
      </c>
      <c r="N2572" s="391">
        <v>98.000900000000001</v>
      </c>
      <c r="O2572" s="386">
        <v>99.242900000000006</v>
      </c>
      <c r="P2572" s="386" t="s">
        <v>38</v>
      </c>
    </row>
    <row r="2573" spans="1:16" ht="15" x14ac:dyDescent="0.25">
      <c r="A2573" s="389" t="s">
        <v>2949</v>
      </c>
      <c r="B2573" s="390"/>
      <c r="C2573" s="386"/>
      <c r="D2573" s="390"/>
      <c r="E2573" s="390"/>
      <c r="F2573" s="386">
        <v>96.907600000000002</v>
      </c>
      <c r="G2573" s="391">
        <v>98.203400000000002</v>
      </c>
      <c r="H2573" s="391">
        <v>98.910700000000006</v>
      </c>
      <c r="I2573" s="391">
        <v>95.930700000000002</v>
      </c>
      <c r="J2573" s="391">
        <v>95.145300000000006</v>
      </c>
      <c r="K2573" s="391">
        <v>97.291300000000007</v>
      </c>
      <c r="L2573" s="391">
        <v>96.958799999999997</v>
      </c>
      <c r="M2573" s="391">
        <v>99.540999999999997</v>
      </c>
      <c r="N2573" s="391">
        <v>98.440700000000007</v>
      </c>
      <c r="O2573" s="386">
        <v>99.521600000000007</v>
      </c>
      <c r="P2573" s="386" t="s">
        <v>38</v>
      </c>
    </row>
    <row r="2574" spans="1:16" ht="15" x14ac:dyDescent="0.25">
      <c r="A2574" s="389" t="s">
        <v>2950</v>
      </c>
      <c r="B2574" s="390"/>
      <c r="C2574" s="386"/>
      <c r="D2574" s="390"/>
      <c r="E2574" s="390"/>
      <c r="F2574" s="386">
        <v>99.338099999999997</v>
      </c>
      <c r="G2574" s="391">
        <v>98.694599999999994</v>
      </c>
      <c r="H2574" s="391">
        <v>99.264899999999997</v>
      </c>
      <c r="I2574" s="391">
        <v>98.610699999999994</v>
      </c>
      <c r="J2574" s="391">
        <v>98.851200000000006</v>
      </c>
      <c r="K2574" s="391">
        <v>98.915300000000002</v>
      </c>
      <c r="L2574" s="391">
        <v>99.097700000000003</v>
      </c>
      <c r="M2574" s="391">
        <v>98.730699999999999</v>
      </c>
      <c r="N2574" s="391">
        <v>98.200699999999998</v>
      </c>
      <c r="O2574" s="386">
        <v>99.13</v>
      </c>
      <c r="P2574" s="386" t="s">
        <v>38</v>
      </c>
    </row>
    <row r="2575" spans="1:16" ht="15" x14ac:dyDescent="0.25">
      <c r="A2575" s="389" t="s">
        <v>2951</v>
      </c>
      <c r="B2575" s="390"/>
      <c r="C2575" s="386"/>
      <c r="D2575" s="390"/>
      <c r="E2575" s="390"/>
      <c r="F2575" s="386">
        <v>99.596800000000002</v>
      </c>
      <c r="G2575" s="391">
        <v>98.931899999999999</v>
      </c>
      <c r="H2575" s="391">
        <v>99.412199999999999</v>
      </c>
      <c r="I2575" s="391">
        <v>98.718199999999996</v>
      </c>
      <c r="J2575" s="391">
        <v>99.122</v>
      </c>
      <c r="K2575" s="391">
        <v>99.069500000000005</v>
      </c>
      <c r="L2575" s="391">
        <v>99.2958</v>
      </c>
      <c r="M2575" s="391">
        <v>99.106399999999994</v>
      </c>
      <c r="N2575" s="391">
        <v>98.644400000000005</v>
      </c>
      <c r="O2575" s="386">
        <v>99.382599999999996</v>
      </c>
      <c r="P2575" s="386" t="s">
        <v>38</v>
      </c>
    </row>
    <row r="2576" spans="1:16" ht="15" x14ac:dyDescent="0.25">
      <c r="A2576" s="389" t="s">
        <v>2952</v>
      </c>
      <c r="B2576" s="390"/>
      <c r="C2576" s="386"/>
      <c r="D2576" s="390"/>
      <c r="E2576" s="390"/>
      <c r="F2576" s="386">
        <v>96.998000000000005</v>
      </c>
      <c r="G2576" s="391">
        <v>96.6524</v>
      </c>
      <c r="H2576" s="391">
        <v>97.997200000000007</v>
      </c>
      <c r="I2576" s="391">
        <v>97.665400000000005</v>
      </c>
      <c r="J2576" s="391">
        <v>96.381100000000004</v>
      </c>
      <c r="K2576" s="391">
        <v>97.539299999999997</v>
      </c>
      <c r="L2576" s="391">
        <v>97.328199999999995</v>
      </c>
      <c r="M2576" s="391">
        <v>95.250799999999998</v>
      </c>
      <c r="N2576" s="391">
        <v>94.132900000000006</v>
      </c>
      <c r="O2576" s="386">
        <v>96.791799999999995</v>
      </c>
      <c r="P2576" s="386" t="s">
        <v>38</v>
      </c>
    </row>
    <row r="2577" spans="1:16" ht="15" x14ac:dyDescent="0.25">
      <c r="A2577" s="389" t="s">
        <v>2953</v>
      </c>
      <c r="B2577" s="390"/>
      <c r="C2577" s="386"/>
      <c r="D2577" s="390"/>
      <c r="E2577" s="390"/>
      <c r="F2577" s="386">
        <v>99.248599999999996</v>
      </c>
      <c r="G2577" s="391">
        <v>99.275099999999995</v>
      </c>
      <c r="H2577" s="391">
        <v>99.567599999999999</v>
      </c>
      <c r="I2577" s="391">
        <v>99.524199999999993</v>
      </c>
      <c r="J2577" s="391">
        <v>99.298599999999993</v>
      </c>
      <c r="K2577" s="391">
        <v>99.393299999999996</v>
      </c>
      <c r="L2577" s="391">
        <v>99.485399999999998</v>
      </c>
      <c r="M2577" s="391">
        <v>99.330100000000002</v>
      </c>
      <c r="N2577" s="391">
        <v>98.653700000000001</v>
      </c>
      <c r="O2577" s="386">
        <v>99.569900000000004</v>
      </c>
      <c r="P2577" s="386" t="s">
        <v>38</v>
      </c>
    </row>
    <row r="2578" spans="1:16" ht="15" x14ac:dyDescent="0.25">
      <c r="A2578" s="389" t="s">
        <v>2954</v>
      </c>
      <c r="B2578" s="390"/>
      <c r="C2578" s="386"/>
      <c r="D2578" s="390"/>
      <c r="E2578" s="390"/>
      <c r="F2578" s="386">
        <v>99.262100000000004</v>
      </c>
      <c r="G2578" s="391">
        <v>99.32</v>
      </c>
      <c r="H2578" s="391">
        <v>99.668099999999995</v>
      </c>
      <c r="I2578" s="391">
        <v>99.724900000000005</v>
      </c>
      <c r="J2578" s="391">
        <v>99.554900000000004</v>
      </c>
      <c r="K2578" s="391">
        <v>99.546999999999997</v>
      </c>
      <c r="L2578" s="391">
        <v>99.569900000000004</v>
      </c>
      <c r="M2578" s="391">
        <v>99.377099999999999</v>
      </c>
      <c r="N2578" s="391">
        <v>98.680099999999996</v>
      </c>
      <c r="O2578" s="386">
        <v>99.604100000000003</v>
      </c>
      <c r="P2578" s="386" t="s">
        <v>38</v>
      </c>
    </row>
    <row r="2579" spans="1:16" ht="15" x14ac:dyDescent="0.25">
      <c r="A2579" s="389" t="s">
        <v>2955</v>
      </c>
      <c r="B2579" s="390"/>
      <c r="C2579" s="386"/>
      <c r="D2579" s="390"/>
      <c r="E2579" s="390"/>
      <c r="F2579" s="386">
        <v>99.016199999999998</v>
      </c>
      <c r="G2579" s="391">
        <v>98.497</v>
      </c>
      <c r="H2579" s="391">
        <v>97.863799999999998</v>
      </c>
      <c r="I2579" s="391">
        <v>96.1357</v>
      </c>
      <c r="J2579" s="391">
        <v>95.170199999999994</v>
      </c>
      <c r="K2579" s="391">
        <v>96.746700000000004</v>
      </c>
      <c r="L2579" s="391">
        <v>98.029200000000003</v>
      </c>
      <c r="M2579" s="391">
        <v>98.503600000000006</v>
      </c>
      <c r="N2579" s="391">
        <v>98.197500000000005</v>
      </c>
      <c r="O2579" s="386">
        <v>98.946700000000007</v>
      </c>
      <c r="P2579" s="386" t="s">
        <v>38</v>
      </c>
    </row>
    <row r="2580" spans="1:16" ht="15" x14ac:dyDescent="0.25">
      <c r="A2580" s="389" t="s">
        <v>2956</v>
      </c>
      <c r="B2580" s="390"/>
      <c r="C2580" s="386"/>
      <c r="D2580" s="390"/>
      <c r="E2580" s="390"/>
      <c r="F2580" s="386">
        <v>97.5869</v>
      </c>
      <c r="G2580" s="391">
        <v>97.457599999999999</v>
      </c>
      <c r="H2580" s="391">
        <v>98.500500000000002</v>
      </c>
      <c r="I2580" s="391">
        <v>98.222300000000004</v>
      </c>
      <c r="J2580" s="391">
        <v>98.871399999999994</v>
      </c>
      <c r="K2580" s="391">
        <v>98.197400000000002</v>
      </c>
      <c r="L2580" s="391">
        <v>98.068200000000004</v>
      </c>
      <c r="M2580" s="391">
        <v>98.721999999999994</v>
      </c>
      <c r="N2580" s="391">
        <v>96.099599999999995</v>
      </c>
      <c r="O2580" s="386">
        <v>98.648899999999998</v>
      </c>
      <c r="P2580" s="386" t="s">
        <v>38</v>
      </c>
    </row>
    <row r="2581" spans="1:16" ht="15" x14ac:dyDescent="0.25">
      <c r="A2581" s="389" t="s">
        <v>2957</v>
      </c>
      <c r="B2581" s="390"/>
      <c r="C2581" s="386"/>
      <c r="D2581" s="390"/>
      <c r="E2581" s="390"/>
      <c r="F2581" s="386">
        <v>97.569000000000003</v>
      </c>
      <c r="G2581" s="391">
        <v>97.422499999999999</v>
      </c>
      <c r="H2581" s="391">
        <v>98.500399999999999</v>
      </c>
      <c r="I2581" s="391">
        <v>98.230099999999993</v>
      </c>
      <c r="J2581" s="391">
        <v>98.878799999999998</v>
      </c>
      <c r="K2581" s="391">
        <v>98.183800000000005</v>
      </c>
      <c r="L2581" s="391">
        <v>98.061099999999996</v>
      </c>
      <c r="M2581" s="391">
        <v>98.737700000000004</v>
      </c>
      <c r="N2581" s="391">
        <v>96.054599999999994</v>
      </c>
      <c r="O2581" s="386">
        <v>98.650700000000001</v>
      </c>
      <c r="P2581" s="386" t="s">
        <v>38</v>
      </c>
    </row>
    <row r="2582" spans="1:16" ht="15" x14ac:dyDescent="0.25">
      <c r="A2582" s="389" t="s">
        <v>2958</v>
      </c>
      <c r="B2582" s="390"/>
      <c r="C2582" s="386"/>
      <c r="D2582" s="390"/>
      <c r="E2582" s="390"/>
      <c r="F2582" s="386">
        <v>98.389399999999995</v>
      </c>
      <c r="G2582" s="391">
        <v>99.299599999999998</v>
      </c>
      <c r="H2582" s="391">
        <v>98.505600000000001</v>
      </c>
      <c r="I2582" s="391">
        <v>97.8797</v>
      </c>
      <c r="J2582" s="391">
        <v>98.497299999999996</v>
      </c>
      <c r="K2582" s="391">
        <v>98.903300000000002</v>
      </c>
      <c r="L2582" s="391">
        <v>98.446399999999997</v>
      </c>
      <c r="M2582" s="391">
        <v>97.840999999999994</v>
      </c>
      <c r="N2582" s="391">
        <v>98.706100000000006</v>
      </c>
      <c r="O2582" s="386">
        <v>98.545199999999994</v>
      </c>
      <c r="P2582" s="386" t="s">
        <v>38</v>
      </c>
    </row>
    <row r="2583" spans="1:16" ht="15" x14ac:dyDescent="0.25">
      <c r="A2583" s="389" t="s">
        <v>2959</v>
      </c>
      <c r="B2583" s="390"/>
      <c r="C2583" s="386"/>
      <c r="D2583" s="390"/>
      <c r="E2583" s="390"/>
      <c r="F2583" s="386">
        <v>98.8108</v>
      </c>
      <c r="G2583" s="391">
        <v>97.941699999999997</v>
      </c>
      <c r="H2583" s="391">
        <v>97.6096</v>
      </c>
      <c r="I2583" s="391">
        <v>96.016900000000007</v>
      </c>
      <c r="J2583" s="391">
        <v>97.869399999999999</v>
      </c>
      <c r="K2583" s="391">
        <v>96.553600000000003</v>
      </c>
      <c r="L2583" s="391">
        <v>96.366699999999994</v>
      </c>
      <c r="M2583" s="391">
        <v>97.070899999999995</v>
      </c>
      <c r="N2583" s="391">
        <v>92.748000000000005</v>
      </c>
      <c r="O2583" s="386">
        <v>97.169200000000004</v>
      </c>
      <c r="P2583" s="386" t="s">
        <v>38</v>
      </c>
    </row>
    <row r="2584" spans="1:16" ht="15" x14ac:dyDescent="0.25">
      <c r="A2584" s="389" t="s">
        <v>2960</v>
      </c>
      <c r="B2584" s="390"/>
      <c r="C2584" s="386"/>
      <c r="D2584" s="390"/>
      <c r="E2584" s="390"/>
      <c r="F2584" s="386">
        <v>98.833100000000002</v>
      </c>
      <c r="G2584" s="391">
        <v>97.9422</v>
      </c>
      <c r="H2584" s="391">
        <v>97.633099999999999</v>
      </c>
      <c r="I2584" s="391">
        <v>96.032700000000006</v>
      </c>
      <c r="J2584" s="391">
        <v>97.896600000000007</v>
      </c>
      <c r="K2584" s="391">
        <v>96.657300000000006</v>
      </c>
      <c r="L2584" s="391">
        <v>96.394800000000004</v>
      </c>
      <c r="M2584" s="391">
        <v>97.087400000000002</v>
      </c>
      <c r="N2584" s="391">
        <v>92.786900000000003</v>
      </c>
      <c r="O2584" s="386">
        <v>97.217299999999994</v>
      </c>
      <c r="P2584" s="386" t="s">
        <v>38</v>
      </c>
    </row>
    <row r="2585" spans="1:16" ht="15" x14ac:dyDescent="0.25">
      <c r="A2585" s="389" t="s">
        <v>2961</v>
      </c>
      <c r="B2585" s="390"/>
      <c r="C2585" s="386"/>
      <c r="D2585" s="390"/>
      <c r="E2585" s="390"/>
      <c r="F2585" s="386">
        <v>97.535200000000003</v>
      </c>
      <c r="G2585" s="391">
        <v>97.909300000000002</v>
      </c>
      <c r="H2585" s="391">
        <v>96.146799999999999</v>
      </c>
      <c r="I2585" s="391">
        <v>94.9983</v>
      </c>
      <c r="J2585" s="391">
        <v>96.066999999999993</v>
      </c>
      <c r="K2585" s="391">
        <v>89.695099999999996</v>
      </c>
      <c r="L2585" s="391">
        <v>94.603300000000004</v>
      </c>
      <c r="M2585" s="391">
        <v>95.977500000000006</v>
      </c>
      <c r="N2585" s="391">
        <v>90.164599999999993</v>
      </c>
      <c r="O2585" s="386">
        <v>93.817700000000002</v>
      </c>
      <c r="P2585" s="386" t="s">
        <v>38</v>
      </c>
    </row>
    <row r="2586" spans="1:16" ht="15" x14ac:dyDescent="0.25">
      <c r="A2586" s="389" t="s">
        <v>2962</v>
      </c>
      <c r="B2586" s="390"/>
      <c r="C2586" s="386"/>
      <c r="D2586" s="390"/>
      <c r="E2586" s="390"/>
      <c r="F2586" s="386">
        <v>99.332599999999999</v>
      </c>
      <c r="G2586" s="391">
        <v>98.249099999999999</v>
      </c>
      <c r="H2586" s="391">
        <v>98.0411</v>
      </c>
      <c r="I2586" s="391">
        <v>97.684200000000004</v>
      </c>
      <c r="J2586" s="391">
        <v>98.8322</v>
      </c>
      <c r="K2586" s="391">
        <v>98.163899999999998</v>
      </c>
      <c r="L2586" s="391">
        <v>97.519599999999997</v>
      </c>
      <c r="M2586" s="391">
        <v>98.104799999999997</v>
      </c>
      <c r="N2586" s="391">
        <v>95.512799999999999</v>
      </c>
      <c r="O2586" s="386">
        <v>97.916200000000003</v>
      </c>
      <c r="P2586" s="386" t="s">
        <v>38</v>
      </c>
    </row>
    <row r="2587" spans="1:16" ht="15" x14ac:dyDescent="0.25">
      <c r="A2587" s="389" t="s">
        <v>2963</v>
      </c>
      <c r="B2587" s="390"/>
      <c r="C2587" s="386"/>
      <c r="D2587" s="390"/>
      <c r="E2587" s="390"/>
      <c r="F2587" s="386">
        <v>99.350899999999996</v>
      </c>
      <c r="G2587" s="391">
        <v>98.238200000000006</v>
      </c>
      <c r="H2587" s="391">
        <v>98.061199999999999</v>
      </c>
      <c r="I2587" s="391">
        <v>97.680199999999999</v>
      </c>
      <c r="J2587" s="391">
        <v>98.840900000000005</v>
      </c>
      <c r="K2587" s="391">
        <v>98.224199999999996</v>
      </c>
      <c r="L2587" s="391">
        <v>97.575999999999993</v>
      </c>
      <c r="M2587" s="391">
        <v>98.124600000000001</v>
      </c>
      <c r="N2587" s="391">
        <v>95.565200000000004</v>
      </c>
      <c r="O2587" s="386">
        <v>97.951400000000007</v>
      </c>
      <c r="P2587" s="386" t="s">
        <v>38</v>
      </c>
    </row>
    <row r="2588" spans="1:16" ht="15" x14ac:dyDescent="0.25">
      <c r="A2588" s="389" t="s">
        <v>2964</v>
      </c>
      <c r="B2588" s="390"/>
      <c r="C2588" s="386"/>
      <c r="D2588" s="390"/>
      <c r="E2588" s="390"/>
      <c r="F2588" s="386">
        <v>98.236400000000003</v>
      </c>
      <c r="G2588" s="391">
        <v>99.037499999999994</v>
      </c>
      <c r="H2588" s="391">
        <v>96.546999999999997</v>
      </c>
      <c r="I2588" s="391">
        <v>97.981300000000005</v>
      </c>
      <c r="J2588" s="391">
        <v>98.173299999999998</v>
      </c>
      <c r="K2588" s="391">
        <v>93.4816</v>
      </c>
      <c r="L2588" s="391">
        <v>93.156899999999993</v>
      </c>
      <c r="M2588" s="391">
        <v>96.538300000000007</v>
      </c>
      <c r="N2588" s="391">
        <v>91.377499999999998</v>
      </c>
      <c r="O2588" s="386">
        <v>95.12</v>
      </c>
      <c r="P2588" s="386" t="s">
        <v>38</v>
      </c>
    </row>
    <row r="2589" spans="1:16" ht="15" x14ac:dyDescent="0.25">
      <c r="A2589" s="389" t="s">
        <v>2965</v>
      </c>
      <c r="B2589" s="390"/>
      <c r="C2589" s="386"/>
      <c r="D2589" s="390"/>
      <c r="E2589" s="390"/>
      <c r="F2589" s="386">
        <v>98.228499999999997</v>
      </c>
      <c r="G2589" s="391">
        <v>98.331999999999994</v>
      </c>
      <c r="H2589" s="391">
        <v>97.334199999999996</v>
      </c>
      <c r="I2589" s="391">
        <v>97.930599999999998</v>
      </c>
      <c r="J2589" s="391">
        <v>97.693600000000004</v>
      </c>
      <c r="K2589" s="391">
        <v>97.457499999999996</v>
      </c>
      <c r="L2589" s="391">
        <v>96.122100000000003</v>
      </c>
      <c r="M2589" s="391">
        <v>97.494799999999998</v>
      </c>
      <c r="N2589" s="391">
        <v>96.133099999999999</v>
      </c>
      <c r="O2589" s="386">
        <v>96.986800000000002</v>
      </c>
      <c r="P2589" s="386" t="s">
        <v>38</v>
      </c>
    </row>
    <row r="2590" spans="1:16" ht="15" x14ac:dyDescent="0.25">
      <c r="A2590" s="389" t="s">
        <v>2966</v>
      </c>
      <c r="B2590" s="390"/>
      <c r="C2590" s="386"/>
      <c r="D2590" s="390"/>
      <c r="E2590" s="390"/>
      <c r="F2590" s="386">
        <v>98.218500000000006</v>
      </c>
      <c r="G2590" s="391">
        <v>98.337199999999996</v>
      </c>
      <c r="H2590" s="391">
        <v>97.337199999999996</v>
      </c>
      <c r="I2590" s="391">
        <v>97.953500000000005</v>
      </c>
      <c r="J2590" s="391">
        <v>97.695700000000002</v>
      </c>
      <c r="K2590" s="391">
        <v>97.4833</v>
      </c>
      <c r="L2590" s="391">
        <v>96.147199999999998</v>
      </c>
      <c r="M2590" s="391">
        <v>97.515600000000006</v>
      </c>
      <c r="N2590" s="391">
        <v>96.198300000000003</v>
      </c>
      <c r="O2590" s="386">
        <v>97.026499999999999</v>
      </c>
      <c r="P2590" s="386" t="s">
        <v>38</v>
      </c>
    </row>
    <row r="2591" spans="1:16" ht="15" x14ac:dyDescent="0.25">
      <c r="A2591" s="389" t="s">
        <v>2967</v>
      </c>
      <c r="B2591" s="390"/>
      <c r="C2591" s="386"/>
      <c r="D2591" s="390"/>
      <c r="E2591" s="390"/>
      <c r="F2591" s="386">
        <v>99.475700000000003</v>
      </c>
      <c r="G2591" s="391">
        <v>97.667400000000001</v>
      </c>
      <c r="H2591" s="391">
        <v>96.916399999999996</v>
      </c>
      <c r="I2591" s="391">
        <v>94.617999999999995</v>
      </c>
      <c r="J2591" s="391">
        <v>97.390199999999993</v>
      </c>
      <c r="K2591" s="391">
        <v>93.706000000000003</v>
      </c>
      <c r="L2591" s="391">
        <v>92.479200000000006</v>
      </c>
      <c r="M2591" s="391">
        <v>94.452799999999996</v>
      </c>
      <c r="N2591" s="391">
        <v>86.607600000000005</v>
      </c>
      <c r="O2591" s="386">
        <v>91.372799999999998</v>
      </c>
      <c r="P2591" s="386" t="s">
        <v>38</v>
      </c>
    </row>
    <row r="2592" spans="1:16" ht="15" x14ac:dyDescent="0.25">
      <c r="A2592" s="389" t="s">
        <v>2968</v>
      </c>
      <c r="B2592" s="390"/>
      <c r="C2592" s="386"/>
      <c r="D2592" s="390"/>
      <c r="E2592" s="390"/>
      <c r="F2592" s="386">
        <v>98.846400000000003</v>
      </c>
      <c r="G2592" s="391">
        <v>97.805899999999994</v>
      </c>
      <c r="H2592" s="391">
        <v>97.716800000000006</v>
      </c>
      <c r="I2592" s="391">
        <v>94.274900000000002</v>
      </c>
      <c r="J2592" s="391">
        <v>97.528400000000005</v>
      </c>
      <c r="K2592" s="391">
        <v>95.367400000000004</v>
      </c>
      <c r="L2592" s="391">
        <v>96.197900000000004</v>
      </c>
      <c r="M2592" s="391">
        <v>96.5548</v>
      </c>
      <c r="N2592" s="391">
        <v>89.68</v>
      </c>
      <c r="O2592" s="386">
        <v>97.013499999999993</v>
      </c>
      <c r="P2592" s="386" t="s">
        <v>38</v>
      </c>
    </row>
    <row r="2593" spans="1:16" ht="15" x14ac:dyDescent="0.25">
      <c r="A2593" s="389" t="s">
        <v>2969</v>
      </c>
      <c r="B2593" s="390"/>
      <c r="C2593" s="386"/>
      <c r="D2593" s="390"/>
      <c r="E2593" s="390"/>
      <c r="F2593" s="386">
        <v>98.885499999999993</v>
      </c>
      <c r="G2593" s="391">
        <v>97.807500000000005</v>
      </c>
      <c r="H2593" s="391">
        <v>97.754599999999996</v>
      </c>
      <c r="I2593" s="391">
        <v>94.274500000000003</v>
      </c>
      <c r="J2593" s="391">
        <v>97.571200000000005</v>
      </c>
      <c r="K2593" s="391">
        <v>95.517899999999997</v>
      </c>
      <c r="L2593" s="391">
        <v>96.213999999999999</v>
      </c>
      <c r="M2593" s="391">
        <v>96.561700000000002</v>
      </c>
      <c r="N2593" s="391">
        <v>89.654600000000002</v>
      </c>
      <c r="O2593" s="386">
        <v>97.051000000000002</v>
      </c>
      <c r="P2593" s="386" t="s">
        <v>38</v>
      </c>
    </row>
    <row r="2594" spans="1:16" ht="15" x14ac:dyDescent="0.25">
      <c r="A2594" s="389" t="s">
        <v>2970</v>
      </c>
      <c r="B2594" s="390"/>
      <c r="C2594" s="386"/>
      <c r="D2594" s="390"/>
      <c r="E2594" s="390"/>
      <c r="F2594" s="386">
        <v>97.072299999999998</v>
      </c>
      <c r="G2594" s="391">
        <v>97.730800000000002</v>
      </c>
      <c r="H2594" s="391">
        <v>95.950599999999994</v>
      </c>
      <c r="I2594" s="391">
        <v>94.297899999999998</v>
      </c>
      <c r="J2594" s="391">
        <v>95.351900000000001</v>
      </c>
      <c r="K2594" s="391">
        <v>87.886799999999994</v>
      </c>
      <c r="L2594" s="391">
        <v>95.465500000000006</v>
      </c>
      <c r="M2594" s="391">
        <v>96.215400000000002</v>
      </c>
      <c r="N2594" s="391">
        <v>90.952799999999996</v>
      </c>
      <c r="O2594" s="386">
        <v>94.969300000000004</v>
      </c>
      <c r="P2594" s="386" t="s">
        <v>38</v>
      </c>
    </row>
    <row r="2595" spans="1:16" ht="15" x14ac:dyDescent="0.25">
      <c r="A2595" s="389" t="s">
        <v>2971</v>
      </c>
      <c r="B2595" s="390"/>
      <c r="C2595" s="386"/>
      <c r="D2595" s="390"/>
      <c r="E2595" s="390"/>
      <c r="F2595" s="386">
        <v>99.4328</v>
      </c>
      <c r="G2595" s="391">
        <v>94.462500000000006</v>
      </c>
      <c r="H2595" s="391">
        <v>94.491299999999995</v>
      </c>
      <c r="I2595" s="391">
        <v>97.119399999999999</v>
      </c>
      <c r="J2595" s="391">
        <v>97.839100000000002</v>
      </c>
      <c r="K2595" s="391">
        <v>96.330500000000001</v>
      </c>
      <c r="L2595" s="391">
        <v>91.882099999999994</v>
      </c>
      <c r="M2595" s="391">
        <v>93.798699999999997</v>
      </c>
      <c r="N2595" s="391">
        <v>96.619500000000002</v>
      </c>
      <c r="O2595" s="386">
        <v>95.267499999999998</v>
      </c>
      <c r="P2595" s="386" t="s">
        <v>38</v>
      </c>
    </row>
    <row r="2596" spans="1:16" ht="15" x14ac:dyDescent="0.25">
      <c r="A2596" s="389" t="s">
        <v>2972</v>
      </c>
      <c r="B2596" s="390"/>
      <c r="C2596" s="386"/>
      <c r="D2596" s="390"/>
      <c r="E2596" s="390"/>
      <c r="F2596" s="386">
        <v>99.494100000000003</v>
      </c>
      <c r="G2596" s="391">
        <v>94.439800000000005</v>
      </c>
      <c r="H2596" s="391">
        <v>94.478399999999993</v>
      </c>
      <c r="I2596" s="391">
        <v>97.194100000000006</v>
      </c>
      <c r="J2596" s="391">
        <v>97.9161</v>
      </c>
      <c r="K2596" s="391">
        <v>96.454800000000006</v>
      </c>
      <c r="L2596" s="391">
        <v>91.872100000000003</v>
      </c>
      <c r="M2596" s="391">
        <v>93.816400000000002</v>
      </c>
      <c r="N2596" s="391">
        <v>96.941900000000004</v>
      </c>
      <c r="O2596" s="386">
        <v>95.692499999999995</v>
      </c>
      <c r="P2596" s="386" t="s">
        <v>38</v>
      </c>
    </row>
    <row r="2597" spans="1:16" ht="15" x14ac:dyDescent="0.25">
      <c r="A2597" s="389" t="s">
        <v>2973</v>
      </c>
      <c r="B2597" s="390"/>
      <c r="C2597" s="386"/>
      <c r="D2597" s="390"/>
      <c r="E2597" s="390"/>
      <c r="F2597" s="386">
        <v>95.907399999999996</v>
      </c>
      <c r="G2597" s="391">
        <v>95.668999999999997</v>
      </c>
      <c r="H2597" s="391">
        <v>95.199100000000001</v>
      </c>
      <c r="I2597" s="391">
        <v>92.989199999999997</v>
      </c>
      <c r="J2597" s="391">
        <v>93.521600000000007</v>
      </c>
      <c r="K2597" s="391">
        <v>89.307199999999995</v>
      </c>
      <c r="L2597" s="391">
        <v>92.463099999999997</v>
      </c>
      <c r="M2597" s="391">
        <v>92.797399999999996</v>
      </c>
      <c r="N2597" s="391">
        <v>78.376499999999993</v>
      </c>
      <c r="O2597" s="386">
        <v>71.249799999999993</v>
      </c>
      <c r="P2597" s="386" t="s">
        <v>38</v>
      </c>
    </row>
    <row r="2598" spans="1:16" ht="15" x14ac:dyDescent="0.25">
      <c r="A2598" s="389" t="s">
        <v>2974</v>
      </c>
      <c r="B2598" s="390"/>
      <c r="C2598" s="386"/>
      <c r="D2598" s="390"/>
      <c r="E2598" s="390"/>
      <c r="F2598" s="386">
        <v>96.293000000000006</v>
      </c>
      <c r="G2598" s="391">
        <v>95.625500000000002</v>
      </c>
      <c r="H2598" s="391">
        <v>96.440700000000007</v>
      </c>
      <c r="I2598" s="391">
        <v>93.355400000000003</v>
      </c>
      <c r="J2598" s="391">
        <v>96.565799999999996</v>
      </c>
      <c r="K2598" s="391">
        <v>94.954099999999997</v>
      </c>
      <c r="L2598" s="391">
        <v>93.603999999999999</v>
      </c>
      <c r="M2598" s="391">
        <v>97.687100000000001</v>
      </c>
      <c r="N2598" s="391">
        <v>96.055099999999996</v>
      </c>
      <c r="O2598" s="386">
        <v>97.127300000000005</v>
      </c>
      <c r="P2598" s="386" t="s">
        <v>38</v>
      </c>
    </row>
    <row r="2599" spans="1:16" ht="15" x14ac:dyDescent="0.25">
      <c r="A2599" s="389" t="s">
        <v>2975</v>
      </c>
      <c r="B2599" s="390"/>
      <c r="C2599" s="386"/>
      <c r="D2599" s="390"/>
      <c r="E2599" s="390"/>
      <c r="F2599" s="386">
        <v>96.294700000000006</v>
      </c>
      <c r="G2599" s="391">
        <v>95.616699999999994</v>
      </c>
      <c r="H2599" s="391">
        <v>96.4315</v>
      </c>
      <c r="I2599" s="391">
        <v>93.343500000000006</v>
      </c>
      <c r="J2599" s="391">
        <v>96.568600000000004</v>
      </c>
      <c r="K2599" s="391">
        <v>94.949299999999994</v>
      </c>
      <c r="L2599" s="391">
        <v>93.627399999999994</v>
      </c>
      <c r="M2599" s="391">
        <v>97.691100000000006</v>
      </c>
      <c r="N2599" s="391">
        <v>96.046999999999997</v>
      </c>
      <c r="O2599" s="386">
        <v>97.122699999999995</v>
      </c>
      <c r="P2599" s="386" t="s">
        <v>38</v>
      </c>
    </row>
    <row r="2600" spans="1:16" ht="15" x14ac:dyDescent="0.25">
      <c r="A2600" s="389" t="s">
        <v>2976</v>
      </c>
      <c r="B2600" s="390"/>
      <c r="C2600" s="386"/>
      <c r="D2600" s="390"/>
      <c r="E2600" s="390"/>
      <c r="F2600" s="386">
        <v>95.887600000000006</v>
      </c>
      <c r="G2600" s="391">
        <v>97.763199999999998</v>
      </c>
      <c r="H2600" s="391">
        <v>98.665300000000002</v>
      </c>
      <c r="I2600" s="391">
        <v>96.328900000000004</v>
      </c>
      <c r="J2600" s="391">
        <v>95.860500000000002</v>
      </c>
      <c r="K2600" s="391">
        <v>96.1751</v>
      </c>
      <c r="L2600" s="391">
        <v>87.631500000000003</v>
      </c>
      <c r="M2600" s="391">
        <v>96.6477</v>
      </c>
      <c r="N2600" s="391">
        <v>98.090999999999994</v>
      </c>
      <c r="O2600" s="386">
        <v>98.257199999999997</v>
      </c>
      <c r="P2600" s="386" t="s">
        <v>38</v>
      </c>
    </row>
    <row r="2601" spans="1:16" ht="15" x14ac:dyDescent="0.25">
      <c r="A2601" s="389" t="s">
        <v>2977</v>
      </c>
      <c r="B2601" s="390"/>
      <c r="C2601" s="386"/>
      <c r="D2601" s="390"/>
      <c r="E2601" s="390"/>
      <c r="F2601" s="386">
        <v>96.293000000000006</v>
      </c>
      <c r="G2601" s="391">
        <v>95.625500000000002</v>
      </c>
      <c r="H2601" s="391">
        <v>96.440700000000007</v>
      </c>
      <c r="I2601" s="391">
        <v>93.355400000000003</v>
      </c>
      <c r="J2601" s="391">
        <v>96.565799999999996</v>
      </c>
      <c r="K2601" s="391">
        <v>94.954099999999997</v>
      </c>
      <c r="L2601" s="391">
        <v>93.603999999999999</v>
      </c>
      <c r="M2601" s="391">
        <v>97.687100000000001</v>
      </c>
      <c r="N2601" s="391">
        <v>96.055099999999996</v>
      </c>
      <c r="O2601" s="386">
        <v>97.127300000000005</v>
      </c>
      <c r="P2601" s="386" t="s">
        <v>38</v>
      </c>
    </row>
    <row r="2602" spans="1:16" ht="15" x14ac:dyDescent="0.25">
      <c r="A2602" s="389" t="s">
        <v>2978</v>
      </c>
      <c r="B2602" s="390"/>
      <c r="C2602" s="386"/>
      <c r="D2602" s="390"/>
      <c r="E2602" s="390"/>
      <c r="F2602" s="386">
        <v>96.294700000000006</v>
      </c>
      <c r="G2602" s="391">
        <v>95.616699999999994</v>
      </c>
      <c r="H2602" s="391">
        <v>96.4315</v>
      </c>
      <c r="I2602" s="391">
        <v>93.343500000000006</v>
      </c>
      <c r="J2602" s="391">
        <v>96.568600000000004</v>
      </c>
      <c r="K2602" s="391">
        <v>94.949299999999994</v>
      </c>
      <c r="L2602" s="391">
        <v>93.627399999999994</v>
      </c>
      <c r="M2602" s="391">
        <v>97.691100000000006</v>
      </c>
      <c r="N2602" s="391">
        <v>96.046999999999997</v>
      </c>
      <c r="O2602" s="386">
        <v>97.122699999999995</v>
      </c>
      <c r="P2602" s="386" t="s">
        <v>38</v>
      </c>
    </row>
    <row r="2603" spans="1:16" ht="15" x14ac:dyDescent="0.25">
      <c r="A2603" s="389" t="s">
        <v>2979</v>
      </c>
      <c r="B2603" s="390"/>
      <c r="C2603" s="386"/>
      <c r="D2603" s="390"/>
      <c r="E2603" s="390"/>
      <c r="F2603" s="386">
        <v>95.887600000000006</v>
      </c>
      <c r="G2603" s="391">
        <v>97.763199999999998</v>
      </c>
      <c r="H2603" s="391">
        <v>98.665300000000002</v>
      </c>
      <c r="I2603" s="391">
        <v>96.328900000000004</v>
      </c>
      <c r="J2603" s="391">
        <v>95.860500000000002</v>
      </c>
      <c r="K2603" s="391">
        <v>96.1751</v>
      </c>
      <c r="L2603" s="391">
        <v>87.631500000000003</v>
      </c>
      <c r="M2603" s="391">
        <v>96.6477</v>
      </c>
      <c r="N2603" s="391">
        <v>98.090999999999994</v>
      </c>
      <c r="O2603" s="386">
        <v>98.257199999999997</v>
      </c>
      <c r="P2603" s="386" t="s">
        <v>38</v>
      </c>
    </row>
    <row r="2604" spans="1:16" ht="15" x14ac:dyDescent="0.25">
      <c r="A2604" s="389" t="s">
        <v>2980</v>
      </c>
      <c r="B2604" s="390"/>
      <c r="C2604" s="386"/>
      <c r="D2604" s="390"/>
      <c r="E2604" s="390"/>
      <c r="F2604" s="386">
        <v>99.507400000000004</v>
      </c>
      <c r="G2604" s="391">
        <v>99.0732</v>
      </c>
      <c r="H2604" s="391">
        <v>99.629199999999997</v>
      </c>
      <c r="I2604" s="391">
        <v>98.763800000000003</v>
      </c>
      <c r="J2604" s="391">
        <v>98.655600000000007</v>
      </c>
      <c r="K2604" s="391">
        <v>99.001999999999995</v>
      </c>
      <c r="L2604" s="391">
        <v>96.4328</v>
      </c>
      <c r="M2604" s="391">
        <v>99.173400000000001</v>
      </c>
      <c r="N2604" s="391">
        <v>98.174800000000005</v>
      </c>
      <c r="O2604" s="386">
        <v>97.340599999999995</v>
      </c>
      <c r="P2604" s="386" t="s">
        <v>38</v>
      </c>
    </row>
    <row r="2605" spans="1:16" ht="15" x14ac:dyDescent="0.25">
      <c r="A2605" s="389" t="s">
        <v>2981</v>
      </c>
      <c r="B2605" s="390"/>
      <c r="C2605" s="386"/>
      <c r="D2605" s="390"/>
      <c r="E2605" s="390"/>
      <c r="F2605" s="386">
        <v>99.5565</v>
      </c>
      <c r="G2605" s="391">
        <v>99.323300000000003</v>
      </c>
      <c r="H2605" s="391">
        <v>99.621499999999997</v>
      </c>
      <c r="I2605" s="391">
        <v>98.972499999999997</v>
      </c>
      <c r="J2605" s="391">
        <v>99.099199999999996</v>
      </c>
      <c r="K2605" s="391">
        <v>99.128100000000003</v>
      </c>
      <c r="L2605" s="391">
        <v>96.431299999999993</v>
      </c>
      <c r="M2605" s="391">
        <v>99.155299999999997</v>
      </c>
      <c r="N2605" s="391">
        <v>98.196299999999994</v>
      </c>
      <c r="O2605" s="386">
        <v>97.363100000000003</v>
      </c>
      <c r="P2605" s="386" t="s">
        <v>38</v>
      </c>
    </row>
    <row r="2606" spans="1:16" ht="15" x14ac:dyDescent="0.25">
      <c r="A2606" s="389" t="s">
        <v>2982</v>
      </c>
      <c r="B2606" s="390"/>
      <c r="C2606" s="386"/>
      <c r="D2606" s="390"/>
      <c r="E2606" s="390"/>
      <c r="F2606" s="386">
        <v>99.179699999999997</v>
      </c>
      <c r="G2606" s="391">
        <v>97.477500000000006</v>
      </c>
      <c r="H2606" s="391">
        <v>99.678100000000001</v>
      </c>
      <c r="I2606" s="391">
        <v>97.425700000000006</v>
      </c>
      <c r="J2606" s="391">
        <v>96.027100000000004</v>
      </c>
      <c r="K2606" s="391">
        <v>98.247399999999999</v>
      </c>
      <c r="L2606" s="391">
        <v>96.441100000000006</v>
      </c>
      <c r="M2606" s="391">
        <v>99.289500000000004</v>
      </c>
      <c r="N2606" s="391">
        <v>98.051500000000004</v>
      </c>
      <c r="O2606" s="386">
        <v>97.206100000000006</v>
      </c>
      <c r="P2606" s="386" t="s">
        <v>38</v>
      </c>
    </row>
    <row r="2607" spans="1:16" ht="15" x14ac:dyDescent="0.25">
      <c r="A2607" s="389" t="s">
        <v>2983</v>
      </c>
      <c r="B2607" s="390"/>
      <c r="C2607" s="386"/>
      <c r="D2607" s="390"/>
      <c r="E2607" s="390"/>
      <c r="F2607" s="386">
        <v>99.795199999999994</v>
      </c>
      <c r="G2607" s="391">
        <v>99.657200000000003</v>
      </c>
      <c r="H2607" s="391">
        <v>99.884900000000002</v>
      </c>
      <c r="I2607" s="391">
        <v>99.380600000000001</v>
      </c>
      <c r="J2607" s="391">
        <v>99.688400000000001</v>
      </c>
      <c r="K2607" s="391">
        <v>99.752799999999993</v>
      </c>
      <c r="L2607" s="391">
        <v>99.296800000000005</v>
      </c>
      <c r="M2607" s="391">
        <v>99.532300000000006</v>
      </c>
      <c r="N2607" s="391">
        <v>99.024199999999993</v>
      </c>
      <c r="O2607" s="386">
        <v>98.692999999999998</v>
      </c>
      <c r="P2607" s="386" t="s">
        <v>38</v>
      </c>
    </row>
    <row r="2608" spans="1:16" ht="15" x14ac:dyDescent="0.25">
      <c r="A2608" s="389" t="s">
        <v>2984</v>
      </c>
      <c r="B2608" s="390"/>
      <c r="C2608" s="386"/>
      <c r="D2608" s="390"/>
      <c r="E2608" s="390"/>
      <c r="F2608" s="386">
        <v>99.794799999999995</v>
      </c>
      <c r="G2608" s="391">
        <v>99.656300000000002</v>
      </c>
      <c r="H2608" s="391">
        <v>99.884699999999995</v>
      </c>
      <c r="I2608" s="391">
        <v>99.381699999999995</v>
      </c>
      <c r="J2608" s="391">
        <v>99.687700000000007</v>
      </c>
      <c r="K2608" s="391">
        <v>99.752300000000005</v>
      </c>
      <c r="L2608" s="391">
        <v>99.2958</v>
      </c>
      <c r="M2608" s="391">
        <v>99.531499999999994</v>
      </c>
      <c r="N2608" s="391">
        <v>99.022199999999998</v>
      </c>
      <c r="O2608" s="386">
        <v>98.690600000000003</v>
      </c>
      <c r="P2608" s="386" t="s">
        <v>38</v>
      </c>
    </row>
    <row r="2609" spans="1:16" ht="15" x14ac:dyDescent="0.25">
      <c r="A2609" s="389" t="s">
        <v>2985</v>
      </c>
      <c r="B2609" s="390"/>
      <c r="C2609" s="386"/>
      <c r="D2609" s="390"/>
      <c r="E2609" s="390"/>
      <c r="F2609" s="386">
        <v>100</v>
      </c>
      <c r="G2609" s="391">
        <v>100</v>
      </c>
      <c r="H2609" s="391">
        <v>100</v>
      </c>
      <c r="I2609" s="391">
        <v>98.953900000000004</v>
      </c>
      <c r="J2609" s="391">
        <v>100</v>
      </c>
      <c r="K2609" s="391">
        <v>100</v>
      </c>
      <c r="L2609" s="391">
        <v>99.705600000000004</v>
      </c>
      <c r="M2609" s="391">
        <v>99.856899999999996</v>
      </c>
      <c r="N2609" s="391">
        <v>99.874899999999997</v>
      </c>
      <c r="O2609" s="386">
        <v>99.701700000000002</v>
      </c>
      <c r="P2609" s="386" t="s">
        <v>38</v>
      </c>
    </row>
    <row r="2610" spans="1:16" ht="15" x14ac:dyDescent="0.25">
      <c r="A2610" s="389" t="s">
        <v>2986</v>
      </c>
      <c r="B2610" s="390"/>
      <c r="C2610" s="386"/>
      <c r="D2610" s="390"/>
      <c r="E2610" s="390"/>
      <c r="F2610" s="386">
        <v>99.051000000000002</v>
      </c>
      <c r="G2610" s="391">
        <v>96.161500000000004</v>
      </c>
      <c r="H2610" s="391">
        <v>99.508099999999999</v>
      </c>
      <c r="I2610" s="391">
        <v>97.623900000000006</v>
      </c>
      <c r="J2610" s="391">
        <v>96.929699999999997</v>
      </c>
      <c r="K2610" s="391">
        <v>98.321100000000001</v>
      </c>
      <c r="L2610" s="391">
        <v>95.762600000000006</v>
      </c>
      <c r="M2610" s="391">
        <v>99.9499</v>
      </c>
      <c r="N2610" s="391">
        <v>99.261600000000001</v>
      </c>
      <c r="O2610" s="386">
        <v>95.985100000000003</v>
      </c>
      <c r="P2610" s="386" t="s">
        <v>38</v>
      </c>
    </row>
    <row r="2611" spans="1:16" ht="15" x14ac:dyDescent="0.25">
      <c r="A2611" s="389" t="s">
        <v>2987</v>
      </c>
      <c r="B2611" s="390"/>
      <c r="C2611" s="386"/>
      <c r="D2611" s="390"/>
      <c r="E2611" s="390"/>
      <c r="F2611" s="386">
        <v>100</v>
      </c>
      <c r="G2611" s="391">
        <v>100</v>
      </c>
      <c r="H2611" s="391">
        <v>100</v>
      </c>
      <c r="I2611" s="391">
        <v>100</v>
      </c>
      <c r="J2611" s="391">
        <v>100</v>
      </c>
      <c r="K2611" s="391">
        <v>100</v>
      </c>
      <c r="L2611" s="391">
        <v>100</v>
      </c>
      <c r="M2611" s="391">
        <v>100</v>
      </c>
      <c r="N2611" s="391">
        <v>100</v>
      </c>
      <c r="O2611" s="386">
        <v>100</v>
      </c>
      <c r="P2611" s="386" t="s">
        <v>38</v>
      </c>
    </row>
    <row r="2612" spans="1:16" ht="15" x14ac:dyDescent="0.25">
      <c r="A2612" s="389" t="s">
        <v>2988</v>
      </c>
      <c r="B2612" s="390"/>
      <c r="C2612" s="386"/>
      <c r="D2612" s="390"/>
      <c r="E2612" s="390"/>
      <c r="F2612" s="386">
        <v>99.0501</v>
      </c>
      <c r="G2612" s="391">
        <v>96.157499999999999</v>
      </c>
      <c r="H2612" s="391">
        <v>99.507599999999996</v>
      </c>
      <c r="I2612" s="391">
        <v>97.621399999999994</v>
      </c>
      <c r="J2612" s="391">
        <v>96.926599999999993</v>
      </c>
      <c r="K2612" s="391">
        <v>98.319599999999994</v>
      </c>
      <c r="L2612" s="391">
        <v>95.758499999999998</v>
      </c>
      <c r="M2612" s="391">
        <v>99.9499</v>
      </c>
      <c r="N2612" s="391">
        <v>99.260900000000007</v>
      </c>
      <c r="O2612" s="386">
        <v>95.981200000000001</v>
      </c>
      <c r="P2612" s="386" t="s">
        <v>38</v>
      </c>
    </row>
    <row r="2613" spans="1:16" ht="15" x14ac:dyDescent="0.25">
      <c r="A2613" s="389" t="s">
        <v>2989</v>
      </c>
      <c r="B2613" s="390"/>
      <c r="C2613" s="386"/>
      <c r="D2613" s="390"/>
      <c r="E2613" s="390"/>
      <c r="F2613" s="386">
        <v>99.015799999999999</v>
      </c>
      <c r="G2613" s="391">
        <v>98.484899999999996</v>
      </c>
      <c r="H2613" s="391">
        <v>99.149699999999996</v>
      </c>
      <c r="I2613" s="391">
        <v>97.8095</v>
      </c>
      <c r="J2613" s="391">
        <v>97.081999999999994</v>
      </c>
      <c r="K2613" s="391">
        <v>97.726100000000002</v>
      </c>
      <c r="L2613" s="391">
        <v>91.278000000000006</v>
      </c>
      <c r="M2613" s="391">
        <v>98.255899999999997</v>
      </c>
      <c r="N2613" s="391">
        <v>96.488299999999995</v>
      </c>
      <c r="O2613" s="386">
        <v>95.069199999999995</v>
      </c>
      <c r="P2613" s="386" t="s">
        <v>38</v>
      </c>
    </row>
    <row r="2614" spans="1:16" ht="15" x14ac:dyDescent="0.25">
      <c r="A2614" s="389" t="s">
        <v>2990</v>
      </c>
      <c r="B2614" s="390"/>
      <c r="C2614" s="386"/>
      <c r="D2614" s="390"/>
      <c r="E2614" s="390"/>
      <c r="F2614" s="386">
        <v>98.942300000000003</v>
      </c>
      <c r="G2614" s="391">
        <v>98.495699999999999</v>
      </c>
      <c r="H2614" s="391">
        <v>98.951400000000007</v>
      </c>
      <c r="I2614" s="391">
        <v>97.975999999999999</v>
      </c>
      <c r="J2614" s="391">
        <v>97.670400000000001</v>
      </c>
      <c r="K2614" s="391">
        <v>97.594399999999993</v>
      </c>
      <c r="L2614" s="391">
        <v>89.469800000000006</v>
      </c>
      <c r="M2614" s="391">
        <v>98.110299999999995</v>
      </c>
      <c r="N2614" s="391">
        <v>96.298000000000002</v>
      </c>
      <c r="O2614" s="386">
        <v>94.089299999999994</v>
      </c>
      <c r="P2614" s="386" t="s">
        <v>38</v>
      </c>
    </row>
    <row r="2615" spans="1:16" ht="15" x14ac:dyDescent="0.25">
      <c r="A2615" s="389" t="s">
        <v>2991</v>
      </c>
      <c r="B2615" s="390"/>
      <c r="C2615" s="386"/>
      <c r="D2615" s="390"/>
      <c r="E2615" s="390"/>
      <c r="F2615" s="386">
        <v>99.274900000000002</v>
      </c>
      <c r="G2615" s="391">
        <v>98.4495</v>
      </c>
      <c r="H2615" s="391">
        <v>99.817999999999998</v>
      </c>
      <c r="I2615" s="391">
        <v>97.226200000000006</v>
      </c>
      <c r="J2615" s="391">
        <v>95.240200000000002</v>
      </c>
      <c r="K2615" s="391">
        <v>98.152799999999999</v>
      </c>
      <c r="L2615" s="391">
        <v>96.941400000000002</v>
      </c>
      <c r="M2615" s="391">
        <v>98.717600000000004</v>
      </c>
      <c r="N2615" s="391">
        <v>97.082899999999995</v>
      </c>
      <c r="O2615" s="386">
        <v>98.125500000000002</v>
      </c>
      <c r="P2615" s="386" t="s">
        <v>38</v>
      </c>
    </row>
    <row r="2616" spans="1:16" ht="15" x14ac:dyDescent="0.25">
      <c r="A2616" s="389" t="s">
        <v>2992</v>
      </c>
      <c r="B2616" s="390"/>
      <c r="C2616" s="386"/>
      <c r="D2616" s="390"/>
      <c r="E2616" s="390"/>
      <c r="F2616" s="386">
        <v>97.641400000000004</v>
      </c>
      <c r="G2616" s="391">
        <v>95.898200000000003</v>
      </c>
      <c r="H2616" s="391">
        <v>96.136300000000006</v>
      </c>
      <c r="I2616" s="391">
        <v>95.867099999999994</v>
      </c>
      <c r="J2616" s="391">
        <v>96.822000000000003</v>
      </c>
      <c r="K2616" s="391">
        <v>98.191100000000006</v>
      </c>
      <c r="L2616" s="391">
        <v>97.475700000000003</v>
      </c>
      <c r="M2616" s="391">
        <v>97.758600000000001</v>
      </c>
      <c r="N2616" s="391">
        <v>95.407300000000006</v>
      </c>
      <c r="O2616" s="386">
        <v>97.709400000000002</v>
      </c>
      <c r="P2616" s="386" t="s">
        <v>38</v>
      </c>
    </row>
    <row r="2617" spans="1:16" ht="15" x14ac:dyDescent="0.25">
      <c r="A2617" s="389" t="s">
        <v>2993</v>
      </c>
      <c r="B2617" s="390"/>
      <c r="C2617" s="386"/>
      <c r="D2617" s="390"/>
      <c r="E2617" s="390"/>
      <c r="F2617" s="386">
        <v>97.703599999999994</v>
      </c>
      <c r="G2617" s="391">
        <v>96.055300000000003</v>
      </c>
      <c r="H2617" s="391">
        <v>96.111900000000006</v>
      </c>
      <c r="I2617" s="391">
        <v>95.908600000000007</v>
      </c>
      <c r="J2617" s="391">
        <v>96.819599999999994</v>
      </c>
      <c r="K2617" s="391">
        <v>98.296800000000005</v>
      </c>
      <c r="L2617" s="391">
        <v>97.497500000000002</v>
      </c>
      <c r="M2617" s="391">
        <v>97.788600000000002</v>
      </c>
      <c r="N2617" s="391">
        <v>95.3048</v>
      </c>
      <c r="O2617" s="386">
        <v>97.719399999999993</v>
      </c>
      <c r="P2617" s="386" t="s">
        <v>38</v>
      </c>
    </row>
    <row r="2618" spans="1:16" ht="15" x14ac:dyDescent="0.25">
      <c r="A2618" s="389" t="s">
        <v>2994</v>
      </c>
      <c r="B2618" s="390"/>
      <c r="C2618" s="386"/>
      <c r="D2618" s="390"/>
      <c r="E2618" s="390"/>
      <c r="F2618" s="386">
        <v>96.769800000000004</v>
      </c>
      <c r="G2618" s="391">
        <v>93.667500000000004</v>
      </c>
      <c r="H2618" s="391">
        <v>96.486900000000006</v>
      </c>
      <c r="I2618" s="391">
        <v>95.272599999999997</v>
      </c>
      <c r="J2618" s="391">
        <v>96.856700000000004</v>
      </c>
      <c r="K2618" s="391">
        <v>96.652199999999993</v>
      </c>
      <c r="L2618" s="391">
        <v>97.142099999999999</v>
      </c>
      <c r="M2618" s="391">
        <v>97.295199999999994</v>
      </c>
      <c r="N2618" s="391">
        <v>96.932299999999998</v>
      </c>
      <c r="O2618" s="386">
        <v>97.559299999999993</v>
      </c>
      <c r="P2618" s="386" t="s">
        <v>38</v>
      </c>
    </row>
    <row r="2619" spans="1:16" ht="15" x14ac:dyDescent="0.25">
      <c r="A2619" s="389" t="s">
        <v>2995</v>
      </c>
      <c r="B2619" s="390"/>
      <c r="C2619" s="386"/>
      <c r="D2619" s="390"/>
      <c r="E2619" s="390"/>
      <c r="F2619" s="386">
        <v>98.9084</v>
      </c>
      <c r="G2619" s="391">
        <v>98.799800000000005</v>
      </c>
      <c r="H2619" s="391">
        <v>98.272499999999994</v>
      </c>
      <c r="I2619" s="391">
        <v>96.470799999999997</v>
      </c>
      <c r="J2619" s="391">
        <v>99.270799999999994</v>
      </c>
      <c r="K2619" s="391">
        <v>99.563699999999997</v>
      </c>
      <c r="L2619" s="391">
        <v>97.975800000000007</v>
      </c>
      <c r="M2619" s="391">
        <v>98.438400000000001</v>
      </c>
      <c r="N2619" s="391">
        <v>96.423199999999994</v>
      </c>
      <c r="O2619" s="386">
        <v>98.743300000000005</v>
      </c>
      <c r="P2619" s="386" t="s">
        <v>38</v>
      </c>
    </row>
    <row r="2620" spans="1:16" ht="15" x14ac:dyDescent="0.25">
      <c r="A2620" s="389" t="s">
        <v>2996</v>
      </c>
      <c r="B2620" s="390"/>
      <c r="C2620" s="386"/>
      <c r="D2620" s="390"/>
      <c r="E2620" s="390"/>
      <c r="F2620" s="386">
        <v>98.908000000000001</v>
      </c>
      <c r="G2620" s="391">
        <v>98.845399999999998</v>
      </c>
      <c r="H2620" s="391">
        <v>98.283699999999996</v>
      </c>
      <c r="I2620" s="391">
        <v>96.484800000000007</v>
      </c>
      <c r="J2620" s="391">
        <v>99.269099999999995</v>
      </c>
      <c r="K2620" s="391">
        <v>99.562700000000007</v>
      </c>
      <c r="L2620" s="391">
        <v>97.975399999999993</v>
      </c>
      <c r="M2620" s="391">
        <v>98.436999999999998</v>
      </c>
      <c r="N2620" s="391">
        <v>96.426599999999993</v>
      </c>
      <c r="O2620" s="386">
        <v>98.740499999999997</v>
      </c>
      <c r="P2620" s="386" t="s">
        <v>38</v>
      </c>
    </row>
    <row r="2621" spans="1:16" ht="15" x14ac:dyDescent="0.25">
      <c r="A2621" s="389" t="s">
        <v>2997</v>
      </c>
      <c r="B2621" s="390"/>
      <c r="C2621" s="386"/>
      <c r="D2621" s="390"/>
      <c r="E2621" s="390"/>
      <c r="F2621" s="386">
        <v>99.0869</v>
      </c>
      <c r="G2621" s="391">
        <v>78.714799999999997</v>
      </c>
      <c r="H2621" s="391">
        <v>93.256699999999995</v>
      </c>
      <c r="I2621" s="391">
        <v>90.367800000000003</v>
      </c>
      <c r="J2621" s="391">
        <v>100</v>
      </c>
      <c r="K2621" s="391">
        <v>100</v>
      </c>
      <c r="L2621" s="391">
        <v>98.149500000000003</v>
      </c>
      <c r="M2621" s="391">
        <v>99.066100000000006</v>
      </c>
      <c r="N2621" s="391">
        <v>94.9345</v>
      </c>
      <c r="O2621" s="386">
        <v>100</v>
      </c>
      <c r="P2621" s="386" t="s">
        <v>38</v>
      </c>
    </row>
    <row r="2622" spans="1:16" ht="15" x14ac:dyDescent="0.25">
      <c r="A2622" s="389" t="s">
        <v>2998</v>
      </c>
      <c r="B2622" s="390"/>
      <c r="C2622" s="386"/>
      <c r="D2622" s="390"/>
      <c r="E2622" s="390"/>
      <c r="F2622" s="386">
        <v>98.130799999999994</v>
      </c>
      <c r="G2622" s="391">
        <v>97.560599999999994</v>
      </c>
      <c r="H2622" s="391">
        <v>96.960300000000004</v>
      </c>
      <c r="I2622" s="391">
        <v>96.215800000000002</v>
      </c>
      <c r="J2622" s="391">
        <v>96.915300000000002</v>
      </c>
      <c r="K2622" s="391">
        <v>98.275499999999994</v>
      </c>
      <c r="L2622" s="391">
        <v>97.108400000000003</v>
      </c>
      <c r="M2622" s="391">
        <v>97.787300000000002</v>
      </c>
      <c r="N2622" s="391">
        <v>97.5017</v>
      </c>
      <c r="O2622" s="386">
        <v>97.278199999999998</v>
      </c>
      <c r="P2622" s="386" t="s">
        <v>38</v>
      </c>
    </row>
    <row r="2623" spans="1:16" ht="15" x14ac:dyDescent="0.25">
      <c r="A2623" s="389" t="s">
        <v>2999</v>
      </c>
      <c r="B2623" s="390"/>
      <c r="C2623" s="386"/>
      <c r="D2623" s="390"/>
      <c r="E2623" s="390"/>
      <c r="F2623" s="386">
        <v>98.214699999999993</v>
      </c>
      <c r="G2623" s="391">
        <v>97.593999999999994</v>
      </c>
      <c r="H2623" s="391">
        <v>96.990899999999996</v>
      </c>
      <c r="I2623" s="391">
        <v>96.208200000000005</v>
      </c>
      <c r="J2623" s="391">
        <v>96.926199999999994</v>
      </c>
      <c r="K2623" s="391">
        <v>98.355800000000002</v>
      </c>
      <c r="L2623" s="391">
        <v>97.194199999999995</v>
      </c>
      <c r="M2623" s="391">
        <v>97.8446</v>
      </c>
      <c r="N2623" s="391">
        <v>97.585400000000007</v>
      </c>
      <c r="O2623" s="386">
        <v>97.266099999999994</v>
      </c>
      <c r="P2623" s="386" t="s">
        <v>38</v>
      </c>
    </row>
    <row r="2624" spans="1:16" ht="15" x14ac:dyDescent="0.25">
      <c r="A2624" s="389" t="s">
        <v>3000</v>
      </c>
      <c r="B2624" s="390"/>
      <c r="C2624" s="386"/>
      <c r="D2624" s="390"/>
      <c r="E2624" s="390"/>
      <c r="F2624" s="386">
        <v>96.249300000000005</v>
      </c>
      <c r="G2624" s="391">
        <v>96.810699999999997</v>
      </c>
      <c r="H2624" s="391">
        <v>96.273399999999995</v>
      </c>
      <c r="I2624" s="391">
        <v>96.382599999999996</v>
      </c>
      <c r="J2624" s="391">
        <v>96.671700000000001</v>
      </c>
      <c r="K2624" s="391">
        <v>96.471199999999996</v>
      </c>
      <c r="L2624" s="391">
        <v>95.054100000000005</v>
      </c>
      <c r="M2624" s="391">
        <v>96.464399999999998</v>
      </c>
      <c r="N2624" s="391">
        <v>95.515000000000001</v>
      </c>
      <c r="O2624" s="386">
        <v>97.564899999999994</v>
      </c>
      <c r="P2624" s="386" t="s">
        <v>38</v>
      </c>
    </row>
    <row r="2625" spans="1:16" ht="15" x14ac:dyDescent="0.25">
      <c r="A2625" s="389" t="s">
        <v>3001</v>
      </c>
      <c r="B2625" s="390"/>
      <c r="C2625" s="386"/>
      <c r="D2625" s="390"/>
      <c r="E2625" s="390"/>
      <c r="F2625" s="386">
        <v>97.447299999999998</v>
      </c>
      <c r="G2625" s="391">
        <v>96.048299999999998</v>
      </c>
      <c r="H2625" s="391">
        <v>95.837599999999995</v>
      </c>
      <c r="I2625" s="391">
        <v>95.71</v>
      </c>
      <c r="J2625" s="391">
        <v>96.840999999999994</v>
      </c>
      <c r="K2625" s="391">
        <v>98.181600000000003</v>
      </c>
      <c r="L2625" s="391">
        <v>97.621099999999998</v>
      </c>
      <c r="M2625" s="391">
        <v>97.709800000000001</v>
      </c>
      <c r="N2625" s="391">
        <v>95.070099999999996</v>
      </c>
      <c r="O2625" s="386">
        <v>97.837900000000005</v>
      </c>
      <c r="P2625" s="386" t="s">
        <v>38</v>
      </c>
    </row>
    <row r="2626" spans="1:16" ht="15" x14ac:dyDescent="0.25">
      <c r="A2626" s="389" t="s">
        <v>3002</v>
      </c>
      <c r="B2626" s="390"/>
      <c r="C2626" s="386"/>
      <c r="D2626" s="390"/>
      <c r="E2626" s="390"/>
      <c r="F2626" s="386">
        <v>97.504099999999994</v>
      </c>
      <c r="G2626" s="391">
        <v>96.335499999999996</v>
      </c>
      <c r="H2626" s="391">
        <v>95.774000000000001</v>
      </c>
      <c r="I2626" s="391">
        <v>95.770799999999994</v>
      </c>
      <c r="J2626" s="391">
        <v>96.837900000000005</v>
      </c>
      <c r="K2626" s="391">
        <v>98.318399999999997</v>
      </c>
      <c r="L2626" s="391">
        <v>97.625699999999995</v>
      </c>
      <c r="M2626" s="391">
        <v>97.730699999999999</v>
      </c>
      <c r="N2626" s="391">
        <v>94.881399999999999</v>
      </c>
      <c r="O2626" s="386">
        <v>97.862799999999993</v>
      </c>
      <c r="P2626" s="386" t="s">
        <v>38</v>
      </c>
    </row>
    <row r="2627" spans="1:16" ht="15" x14ac:dyDescent="0.25">
      <c r="A2627" s="389" t="s">
        <v>3003</v>
      </c>
      <c r="B2627" s="390"/>
      <c r="C2627" s="386"/>
      <c r="D2627" s="390"/>
      <c r="E2627" s="390"/>
      <c r="F2627" s="386">
        <v>96.8566</v>
      </c>
      <c r="G2627" s="391">
        <v>93.036000000000001</v>
      </c>
      <c r="H2627" s="391">
        <v>96.5274</v>
      </c>
      <c r="I2627" s="391">
        <v>95.045199999999994</v>
      </c>
      <c r="J2627" s="391">
        <v>96.875299999999996</v>
      </c>
      <c r="K2627" s="391">
        <v>96.6751</v>
      </c>
      <c r="L2627" s="391">
        <v>97.568299999999994</v>
      </c>
      <c r="M2627" s="391">
        <v>97.4589</v>
      </c>
      <c r="N2627" s="391">
        <v>97.213999999999999</v>
      </c>
      <c r="O2627" s="386">
        <v>97.555099999999996</v>
      </c>
      <c r="P2627" s="386" t="s">
        <v>38</v>
      </c>
    </row>
    <row r="2628" spans="1:16" ht="15" x14ac:dyDescent="0.25">
      <c r="A2628" s="389" t="s">
        <v>3004</v>
      </c>
      <c r="B2628" s="390"/>
      <c r="C2628" s="386"/>
      <c r="D2628" s="390"/>
      <c r="E2628" s="390"/>
      <c r="F2628" s="386">
        <v>96.565200000000004</v>
      </c>
      <c r="G2628" s="391">
        <v>86.264099999999999</v>
      </c>
      <c r="H2628" s="391">
        <v>94.042100000000005</v>
      </c>
      <c r="I2628" s="391">
        <v>95.621399999999994</v>
      </c>
      <c r="J2628" s="391">
        <v>94.4846</v>
      </c>
      <c r="K2628" s="391">
        <v>96.943200000000004</v>
      </c>
      <c r="L2628" s="391">
        <v>97.175700000000006</v>
      </c>
      <c r="M2628" s="391">
        <v>97.646100000000004</v>
      </c>
      <c r="N2628" s="391">
        <v>89.565299999999993</v>
      </c>
      <c r="O2628" s="386">
        <v>97.421800000000005</v>
      </c>
      <c r="P2628" s="386" t="s">
        <v>38</v>
      </c>
    </row>
    <row r="2629" spans="1:16" ht="15" x14ac:dyDescent="0.25">
      <c r="A2629" s="389" t="s">
        <v>3005</v>
      </c>
      <c r="B2629" s="390"/>
      <c r="C2629" s="386"/>
      <c r="D2629" s="390"/>
      <c r="E2629" s="390"/>
      <c r="F2629" s="386">
        <v>96.551299999999998</v>
      </c>
      <c r="G2629" s="391">
        <v>86.233099999999993</v>
      </c>
      <c r="H2629" s="391">
        <v>94.022400000000005</v>
      </c>
      <c r="I2629" s="391">
        <v>95.616399999999999</v>
      </c>
      <c r="J2629" s="391">
        <v>94.461600000000004</v>
      </c>
      <c r="K2629" s="391">
        <v>96.937200000000004</v>
      </c>
      <c r="L2629" s="391">
        <v>97.178700000000006</v>
      </c>
      <c r="M2629" s="391">
        <v>97.646799999999999</v>
      </c>
      <c r="N2629" s="391">
        <v>89.537800000000004</v>
      </c>
      <c r="O2629" s="386">
        <v>97.422200000000004</v>
      </c>
      <c r="P2629" s="386" t="s">
        <v>38</v>
      </c>
    </row>
    <row r="2630" spans="1:16" ht="15" x14ac:dyDescent="0.25">
      <c r="A2630" s="389" t="s">
        <v>3006</v>
      </c>
      <c r="B2630" s="390"/>
      <c r="C2630" s="386"/>
      <c r="D2630" s="390"/>
      <c r="E2630" s="390"/>
      <c r="F2630" s="386">
        <v>100</v>
      </c>
      <c r="G2630" s="391">
        <v>94.020899999999997</v>
      </c>
      <c r="H2630" s="391">
        <v>98.706500000000005</v>
      </c>
      <c r="I2630" s="391">
        <v>96.591899999999995</v>
      </c>
      <c r="J2630" s="391">
        <v>99.185199999999995</v>
      </c>
      <c r="K2630" s="391">
        <v>98.202600000000004</v>
      </c>
      <c r="L2630" s="391">
        <v>96.513000000000005</v>
      </c>
      <c r="M2630" s="391">
        <v>97.490300000000005</v>
      </c>
      <c r="N2630" s="391">
        <v>95.259</v>
      </c>
      <c r="O2630" s="386">
        <v>97.326700000000002</v>
      </c>
      <c r="P2630" s="386" t="s">
        <v>38</v>
      </c>
    </row>
    <row r="2631" spans="1:16" ht="15" x14ac:dyDescent="0.25">
      <c r="A2631" s="389" t="s">
        <v>3007</v>
      </c>
      <c r="B2631" s="390"/>
      <c r="C2631" s="386"/>
      <c r="D2631" s="390"/>
      <c r="E2631" s="390"/>
      <c r="F2631" s="386">
        <v>99.4</v>
      </c>
      <c r="G2631" s="391">
        <v>99.065299999999993</v>
      </c>
      <c r="H2631" s="391">
        <v>99.506100000000004</v>
      </c>
      <c r="I2631" s="391">
        <v>99.372600000000006</v>
      </c>
      <c r="J2631" s="391">
        <v>99.3874</v>
      </c>
      <c r="K2631" s="391">
        <v>99.255399999999995</v>
      </c>
      <c r="L2631" s="391">
        <v>99.410399999999996</v>
      </c>
      <c r="M2631" s="391">
        <v>99.621399999999994</v>
      </c>
      <c r="N2631" s="391">
        <v>98.370199999999997</v>
      </c>
      <c r="O2631" s="386">
        <v>98.855900000000005</v>
      </c>
      <c r="P2631" s="386" t="s">
        <v>38</v>
      </c>
    </row>
    <row r="2632" spans="1:16" ht="15" x14ac:dyDescent="0.25">
      <c r="A2632" s="389" t="s">
        <v>3008</v>
      </c>
      <c r="B2632" s="390"/>
      <c r="C2632" s="386"/>
      <c r="D2632" s="390"/>
      <c r="E2632" s="390"/>
      <c r="F2632" s="386">
        <v>99.499399999999994</v>
      </c>
      <c r="G2632" s="391">
        <v>99.275300000000001</v>
      </c>
      <c r="H2632" s="391">
        <v>99.605000000000004</v>
      </c>
      <c r="I2632" s="391">
        <v>99.541600000000003</v>
      </c>
      <c r="J2632" s="391">
        <v>99.515699999999995</v>
      </c>
      <c r="K2632" s="391">
        <v>99.382199999999997</v>
      </c>
      <c r="L2632" s="391">
        <v>99.453599999999994</v>
      </c>
      <c r="M2632" s="391">
        <v>99.649500000000003</v>
      </c>
      <c r="N2632" s="391">
        <v>98.255099999999999</v>
      </c>
      <c r="O2632" s="386">
        <v>98.754400000000004</v>
      </c>
      <c r="P2632" s="386" t="s">
        <v>38</v>
      </c>
    </row>
    <row r="2633" spans="1:16" ht="15" x14ac:dyDescent="0.25">
      <c r="A2633" s="389" t="s">
        <v>3009</v>
      </c>
      <c r="B2633" s="390"/>
      <c r="C2633" s="386"/>
      <c r="D2633" s="390"/>
      <c r="E2633" s="390"/>
      <c r="F2633" s="386">
        <v>96.956999999999994</v>
      </c>
      <c r="G2633" s="391">
        <v>94.507499999999993</v>
      </c>
      <c r="H2633" s="391">
        <v>97.320999999999998</v>
      </c>
      <c r="I2633" s="391">
        <v>95.316299999999998</v>
      </c>
      <c r="J2633" s="391">
        <v>96.490899999999996</v>
      </c>
      <c r="K2633" s="391">
        <v>96.354600000000005</v>
      </c>
      <c r="L2633" s="391">
        <v>98.424599999999998</v>
      </c>
      <c r="M2633" s="391">
        <v>98.097300000000004</v>
      </c>
      <c r="N2633" s="391">
        <v>99.168899999999994</v>
      </c>
      <c r="O2633" s="386">
        <v>99.590699999999998</v>
      </c>
      <c r="P2633" s="386" t="s">
        <v>38</v>
      </c>
    </row>
    <row r="2634" spans="1:16" ht="15" x14ac:dyDescent="0.25">
      <c r="A2634" s="389" t="s">
        <v>3010</v>
      </c>
      <c r="B2634" s="390"/>
      <c r="C2634" s="386"/>
      <c r="D2634" s="390"/>
      <c r="E2634" s="390"/>
      <c r="F2634" s="386">
        <v>99.804400000000001</v>
      </c>
      <c r="G2634" s="391">
        <v>99.544700000000006</v>
      </c>
      <c r="H2634" s="391">
        <v>99.739099999999993</v>
      </c>
      <c r="I2634" s="391">
        <v>99.549899999999994</v>
      </c>
      <c r="J2634" s="391">
        <v>99.757300000000001</v>
      </c>
      <c r="K2634" s="391">
        <v>99.625699999999995</v>
      </c>
      <c r="L2634" s="391">
        <v>99.689700000000002</v>
      </c>
      <c r="M2634" s="391">
        <v>99.835400000000007</v>
      </c>
      <c r="N2634" s="391">
        <v>99.403300000000002</v>
      </c>
      <c r="O2634" s="386">
        <v>99.118300000000005</v>
      </c>
      <c r="P2634" s="386" t="s">
        <v>38</v>
      </c>
    </row>
    <row r="2635" spans="1:16" ht="15" x14ac:dyDescent="0.25">
      <c r="A2635" s="389" t="s">
        <v>3011</v>
      </c>
      <c r="B2635" s="390"/>
      <c r="C2635" s="386"/>
      <c r="D2635" s="390"/>
      <c r="E2635" s="390"/>
      <c r="F2635" s="386">
        <v>99.9345</v>
      </c>
      <c r="G2635" s="391">
        <v>99.810599999999994</v>
      </c>
      <c r="H2635" s="391">
        <v>99.880799999999994</v>
      </c>
      <c r="I2635" s="391">
        <v>99.806799999999996</v>
      </c>
      <c r="J2635" s="391">
        <v>99.946899999999999</v>
      </c>
      <c r="K2635" s="391">
        <v>99.784400000000005</v>
      </c>
      <c r="L2635" s="391">
        <v>99.727500000000006</v>
      </c>
      <c r="M2635" s="391">
        <v>99.857699999999994</v>
      </c>
      <c r="N2635" s="391">
        <v>99.331299999999999</v>
      </c>
      <c r="O2635" s="386">
        <v>98.9666</v>
      </c>
      <c r="P2635" s="386" t="s">
        <v>38</v>
      </c>
    </row>
    <row r="2636" spans="1:16" ht="15" x14ac:dyDescent="0.25">
      <c r="A2636" s="389" t="s">
        <v>3012</v>
      </c>
      <c r="B2636" s="390"/>
      <c r="C2636" s="386"/>
      <c r="D2636" s="390"/>
      <c r="E2636" s="390"/>
      <c r="F2636" s="386">
        <v>96.977699999999999</v>
      </c>
      <c r="G2636" s="391">
        <v>94.6999</v>
      </c>
      <c r="H2636" s="391">
        <v>97.090100000000007</v>
      </c>
      <c r="I2636" s="391">
        <v>94.105199999999996</v>
      </c>
      <c r="J2636" s="391">
        <v>96.081800000000001</v>
      </c>
      <c r="K2636" s="391">
        <v>96.472200000000001</v>
      </c>
      <c r="L2636" s="391">
        <v>98.938500000000005</v>
      </c>
      <c r="M2636" s="391">
        <v>98.411500000000004</v>
      </c>
      <c r="N2636" s="391">
        <v>99.736400000000003</v>
      </c>
      <c r="O2636" s="386">
        <v>99.846299999999999</v>
      </c>
      <c r="P2636" s="386" t="s">
        <v>38</v>
      </c>
    </row>
    <row r="2637" spans="1:16" ht="15" x14ac:dyDescent="0.25">
      <c r="A2637" s="389" t="s">
        <v>3013</v>
      </c>
      <c r="B2637" s="390"/>
      <c r="C2637" s="386"/>
      <c r="D2637" s="390"/>
      <c r="E2637" s="390"/>
      <c r="F2637" s="386">
        <v>99.655500000000004</v>
      </c>
      <c r="G2637" s="391">
        <v>99.222099999999998</v>
      </c>
      <c r="H2637" s="391">
        <v>99.790099999999995</v>
      </c>
      <c r="I2637" s="391">
        <v>99.776399999999995</v>
      </c>
      <c r="J2637" s="391">
        <v>99.561899999999994</v>
      </c>
      <c r="K2637" s="391">
        <v>99.856399999999994</v>
      </c>
      <c r="L2637" s="391">
        <v>99.852599999999995</v>
      </c>
      <c r="M2637" s="391">
        <v>99.352599999999995</v>
      </c>
      <c r="N2637" s="391">
        <v>98.741500000000002</v>
      </c>
      <c r="O2637" s="386">
        <v>99.848500000000001</v>
      </c>
      <c r="P2637" s="386" t="s">
        <v>38</v>
      </c>
    </row>
    <row r="2638" spans="1:16" ht="15" x14ac:dyDescent="0.25">
      <c r="A2638" s="389" t="s">
        <v>3014</v>
      </c>
      <c r="B2638" s="390"/>
      <c r="C2638" s="386"/>
      <c r="D2638" s="390"/>
      <c r="E2638" s="390"/>
      <c r="F2638" s="386">
        <v>99.655500000000004</v>
      </c>
      <c r="G2638" s="391">
        <v>99.222099999999998</v>
      </c>
      <c r="H2638" s="391">
        <v>99.790099999999995</v>
      </c>
      <c r="I2638" s="391">
        <v>99.776399999999995</v>
      </c>
      <c r="J2638" s="391">
        <v>99.561899999999994</v>
      </c>
      <c r="K2638" s="391">
        <v>99.856399999999994</v>
      </c>
      <c r="L2638" s="391">
        <v>99.852599999999995</v>
      </c>
      <c r="M2638" s="391">
        <v>99.352599999999995</v>
      </c>
      <c r="N2638" s="391">
        <v>98.741500000000002</v>
      </c>
      <c r="O2638" s="386">
        <v>99.848500000000001</v>
      </c>
      <c r="P2638" s="386" t="s">
        <v>38</v>
      </c>
    </row>
    <row r="2639" spans="1:16" ht="15" x14ac:dyDescent="0.25">
      <c r="A2639" s="389" t="s">
        <v>3015</v>
      </c>
      <c r="B2639" s="390"/>
      <c r="C2639" s="386"/>
      <c r="D2639" s="390"/>
      <c r="E2639" s="390"/>
      <c r="F2639" s="386">
        <v>99.594099999999997</v>
      </c>
      <c r="G2639" s="391">
        <v>98.306600000000003</v>
      </c>
      <c r="H2639" s="391">
        <v>98.252099999999999</v>
      </c>
      <c r="I2639" s="391">
        <v>98.305800000000005</v>
      </c>
      <c r="J2639" s="391">
        <v>97.335999999999999</v>
      </c>
      <c r="K2639" s="391">
        <v>96.746700000000004</v>
      </c>
      <c r="L2639" s="391">
        <v>98.893500000000003</v>
      </c>
      <c r="M2639" s="391">
        <v>99.299599999999998</v>
      </c>
      <c r="N2639" s="391">
        <v>97.990399999999994</v>
      </c>
      <c r="O2639" s="386">
        <v>99.189300000000003</v>
      </c>
      <c r="P2639" s="386" t="s">
        <v>38</v>
      </c>
    </row>
    <row r="2640" spans="1:16" ht="15" x14ac:dyDescent="0.25">
      <c r="A2640" s="389" t="s">
        <v>3016</v>
      </c>
      <c r="B2640" s="390"/>
      <c r="C2640" s="386"/>
      <c r="D2640" s="390"/>
      <c r="E2640" s="390"/>
      <c r="F2640" s="386">
        <v>99.591200000000001</v>
      </c>
      <c r="G2640" s="391">
        <v>98.265199999999993</v>
      </c>
      <c r="H2640" s="391">
        <v>98.239699999999999</v>
      </c>
      <c r="I2640" s="391">
        <v>98.325800000000001</v>
      </c>
      <c r="J2640" s="391">
        <v>97.703000000000003</v>
      </c>
      <c r="K2640" s="391">
        <v>96.743799999999993</v>
      </c>
      <c r="L2640" s="391">
        <v>98.9465</v>
      </c>
      <c r="M2640" s="391">
        <v>99.3005</v>
      </c>
      <c r="N2640" s="391">
        <v>97.98</v>
      </c>
      <c r="O2640" s="386">
        <v>99.260400000000004</v>
      </c>
      <c r="P2640" s="386" t="s">
        <v>38</v>
      </c>
    </row>
    <row r="2641" spans="1:16" ht="15" x14ac:dyDescent="0.25">
      <c r="A2641" s="389" t="s">
        <v>3017</v>
      </c>
      <c r="B2641" s="390"/>
      <c r="C2641" s="386"/>
      <c r="D2641" s="390"/>
      <c r="E2641" s="390"/>
      <c r="F2641" s="386">
        <v>99.715199999999996</v>
      </c>
      <c r="G2641" s="391">
        <v>100</v>
      </c>
      <c r="H2641" s="391">
        <v>98.840999999999994</v>
      </c>
      <c r="I2641" s="391">
        <v>97.386499999999998</v>
      </c>
      <c r="J2641" s="391">
        <v>80.299199999999999</v>
      </c>
      <c r="K2641" s="391">
        <v>96.881799999999998</v>
      </c>
      <c r="L2641" s="391">
        <v>96.423500000000004</v>
      </c>
      <c r="M2641" s="391">
        <v>99.260499999999993</v>
      </c>
      <c r="N2641" s="391">
        <v>98.478399999999993</v>
      </c>
      <c r="O2641" s="386">
        <v>95.840299999999999</v>
      </c>
      <c r="P2641" s="386" t="s">
        <v>38</v>
      </c>
    </row>
    <row r="2642" spans="1:16" ht="15" x14ac:dyDescent="0.25">
      <c r="A2642" s="389" t="s">
        <v>3018</v>
      </c>
      <c r="B2642" s="390"/>
      <c r="C2642" s="386"/>
      <c r="D2642" s="390"/>
      <c r="E2642" s="390"/>
      <c r="F2642" s="386">
        <v>97.970200000000006</v>
      </c>
      <c r="G2642" s="391">
        <v>97.506299999999996</v>
      </c>
      <c r="H2642" s="391">
        <v>98.653899999999993</v>
      </c>
      <c r="I2642" s="391">
        <v>98.573099999999997</v>
      </c>
      <c r="J2642" s="391">
        <v>98.260900000000007</v>
      </c>
      <c r="K2642" s="391">
        <v>97.783799999999999</v>
      </c>
      <c r="L2642" s="391">
        <v>98.223399999999998</v>
      </c>
      <c r="M2642" s="391">
        <v>97.810199999999995</v>
      </c>
      <c r="N2642" s="391">
        <v>94.796400000000006</v>
      </c>
      <c r="O2642" s="386">
        <v>97.328500000000005</v>
      </c>
      <c r="P2642" s="386" t="s">
        <v>38</v>
      </c>
    </row>
    <row r="2643" spans="1:16" ht="15" x14ac:dyDescent="0.25">
      <c r="A2643" s="389" t="s">
        <v>3019</v>
      </c>
      <c r="B2643" s="390"/>
      <c r="C2643" s="386"/>
      <c r="D2643" s="390"/>
      <c r="E2643" s="390"/>
      <c r="F2643" s="386">
        <v>98.038200000000003</v>
      </c>
      <c r="G2643" s="391">
        <v>97.725099999999998</v>
      </c>
      <c r="H2643" s="391">
        <v>98.6999</v>
      </c>
      <c r="I2643" s="391">
        <v>98.590999999999994</v>
      </c>
      <c r="J2643" s="391">
        <v>98.287499999999994</v>
      </c>
      <c r="K2643" s="391">
        <v>97.887200000000007</v>
      </c>
      <c r="L2643" s="391">
        <v>98.290700000000001</v>
      </c>
      <c r="M2643" s="391">
        <v>97.842600000000004</v>
      </c>
      <c r="N2643" s="391">
        <v>94.884900000000002</v>
      </c>
      <c r="O2643" s="386">
        <v>97.334900000000005</v>
      </c>
      <c r="P2643" s="386" t="s">
        <v>38</v>
      </c>
    </row>
    <row r="2644" spans="1:16" ht="15" x14ac:dyDescent="0.25">
      <c r="A2644" s="389" t="s">
        <v>3020</v>
      </c>
      <c r="B2644" s="390"/>
      <c r="C2644" s="386"/>
      <c r="D2644" s="390"/>
      <c r="E2644" s="390"/>
      <c r="F2644" s="386">
        <v>96.865499999999997</v>
      </c>
      <c r="G2644" s="391">
        <v>93.875</v>
      </c>
      <c r="H2644" s="391">
        <v>97.897599999999997</v>
      </c>
      <c r="I2644" s="391">
        <v>98.270200000000003</v>
      </c>
      <c r="J2644" s="391">
        <v>97.812399999999997</v>
      </c>
      <c r="K2644" s="391">
        <v>96.037199999999999</v>
      </c>
      <c r="L2644" s="391">
        <v>97.107399999999998</v>
      </c>
      <c r="M2644" s="391">
        <v>97.277000000000001</v>
      </c>
      <c r="N2644" s="391">
        <v>93.275499999999994</v>
      </c>
      <c r="O2644" s="386">
        <v>97.218699999999998</v>
      </c>
      <c r="P2644" s="386" t="s">
        <v>38</v>
      </c>
    </row>
    <row r="2645" spans="1:16" ht="15" x14ac:dyDescent="0.25">
      <c r="A2645" s="389" t="s">
        <v>3021</v>
      </c>
      <c r="B2645" s="390"/>
      <c r="C2645" s="386"/>
      <c r="D2645" s="390"/>
      <c r="E2645" s="390"/>
      <c r="F2645" s="386">
        <v>99.045299999999997</v>
      </c>
      <c r="G2645" s="391">
        <v>98.354500000000002</v>
      </c>
      <c r="H2645" s="391">
        <v>98.960599999999999</v>
      </c>
      <c r="I2645" s="391">
        <v>98.194599999999994</v>
      </c>
      <c r="J2645" s="391">
        <v>99.111099999999993</v>
      </c>
      <c r="K2645" s="391">
        <v>98.726299999999995</v>
      </c>
      <c r="L2645" s="391">
        <v>99.474400000000003</v>
      </c>
      <c r="M2645" s="391">
        <v>99.159099999999995</v>
      </c>
      <c r="N2645" s="391">
        <v>97.109499999999997</v>
      </c>
      <c r="O2645" s="386">
        <v>98.640900000000002</v>
      </c>
      <c r="P2645" s="386" t="s">
        <v>38</v>
      </c>
    </row>
    <row r="2646" spans="1:16" ht="15" x14ac:dyDescent="0.25">
      <c r="A2646" s="389" t="s">
        <v>3022</v>
      </c>
      <c r="B2646" s="390"/>
      <c r="C2646" s="386"/>
      <c r="D2646" s="390"/>
      <c r="E2646" s="390"/>
      <c r="F2646" s="386">
        <v>99.020700000000005</v>
      </c>
      <c r="G2646" s="391">
        <v>98.311499999999995</v>
      </c>
      <c r="H2646" s="391">
        <v>98.933400000000006</v>
      </c>
      <c r="I2646" s="391">
        <v>98.163499999999999</v>
      </c>
      <c r="J2646" s="391">
        <v>99.094899999999996</v>
      </c>
      <c r="K2646" s="391">
        <v>98.718500000000006</v>
      </c>
      <c r="L2646" s="391">
        <v>99.477400000000003</v>
      </c>
      <c r="M2646" s="391">
        <v>99.165499999999994</v>
      </c>
      <c r="N2646" s="391">
        <v>97.046899999999994</v>
      </c>
      <c r="O2646" s="386">
        <v>98.632099999999994</v>
      </c>
      <c r="P2646" s="386" t="s">
        <v>38</v>
      </c>
    </row>
    <row r="2647" spans="1:16" ht="15" x14ac:dyDescent="0.25">
      <c r="A2647" s="389" t="s">
        <v>3023</v>
      </c>
      <c r="B2647" s="390"/>
      <c r="C2647" s="386"/>
      <c r="D2647" s="390"/>
      <c r="E2647" s="390"/>
      <c r="F2647" s="386">
        <v>99.781499999999994</v>
      </c>
      <c r="G2647" s="391">
        <v>99.617599999999996</v>
      </c>
      <c r="H2647" s="391">
        <v>99.728499999999997</v>
      </c>
      <c r="I2647" s="391">
        <v>99.094099999999997</v>
      </c>
      <c r="J2647" s="391">
        <v>99.580399999999997</v>
      </c>
      <c r="K2647" s="391">
        <v>98.961200000000005</v>
      </c>
      <c r="L2647" s="391">
        <v>99.384</v>
      </c>
      <c r="M2647" s="391">
        <v>98.953699999999998</v>
      </c>
      <c r="N2647" s="391">
        <v>99.140900000000002</v>
      </c>
      <c r="O2647" s="386">
        <v>98.930800000000005</v>
      </c>
      <c r="P2647" s="386" t="s">
        <v>38</v>
      </c>
    </row>
    <row r="2648" spans="1:16" ht="15" x14ac:dyDescent="0.25">
      <c r="A2648" s="389" t="s">
        <v>3024</v>
      </c>
      <c r="B2648" s="390"/>
      <c r="C2648" s="386"/>
      <c r="D2648" s="390"/>
      <c r="E2648" s="390"/>
      <c r="F2648" s="386">
        <v>98.750699999999995</v>
      </c>
      <c r="G2648" s="391">
        <v>97.880300000000005</v>
      </c>
      <c r="H2648" s="391">
        <v>98.777799999999999</v>
      </c>
      <c r="I2648" s="391">
        <v>97.978700000000003</v>
      </c>
      <c r="J2648" s="391">
        <v>98.901600000000002</v>
      </c>
      <c r="K2648" s="391">
        <v>98.789400000000001</v>
      </c>
      <c r="L2648" s="391">
        <v>99.535600000000002</v>
      </c>
      <c r="M2648" s="391">
        <v>99.3202</v>
      </c>
      <c r="N2648" s="391">
        <v>98.051500000000004</v>
      </c>
      <c r="O2648" s="386">
        <v>98.799199999999999</v>
      </c>
      <c r="P2648" s="386" t="s">
        <v>38</v>
      </c>
    </row>
    <row r="2649" spans="1:16" ht="15" x14ac:dyDescent="0.25">
      <c r="A2649" s="389" t="s">
        <v>3025</v>
      </c>
      <c r="B2649" s="390"/>
      <c r="C2649" s="386"/>
      <c r="D2649" s="390"/>
      <c r="E2649" s="390"/>
      <c r="F2649" s="386">
        <v>98.724500000000006</v>
      </c>
      <c r="G2649" s="391">
        <v>97.849400000000003</v>
      </c>
      <c r="H2649" s="391">
        <v>98.758399999999995</v>
      </c>
      <c r="I2649" s="391">
        <v>97.969399999999993</v>
      </c>
      <c r="J2649" s="391">
        <v>98.894199999999998</v>
      </c>
      <c r="K2649" s="391">
        <v>98.776600000000002</v>
      </c>
      <c r="L2649" s="391">
        <v>99.536000000000001</v>
      </c>
      <c r="M2649" s="391">
        <v>99.326800000000006</v>
      </c>
      <c r="N2649" s="391">
        <v>98.027000000000001</v>
      </c>
      <c r="O2649" s="386">
        <v>98.785600000000002</v>
      </c>
      <c r="P2649" s="386" t="s">
        <v>38</v>
      </c>
    </row>
    <row r="2650" spans="1:16" ht="15" x14ac:dyDescent="0.25">
      <c r="A2650" s="389" t="s">
        <v>3026</v>
      </c>
      <c r="B2650" s="390"/>
      <c r="C2650" s="386"/>
      <c r="D2650" s="390"/>
      <c r="E2650" s="390"/>
      <c r="F2650" s="386">
        <v>99.833799999999997</v>
      </c>
      <c r="G2650" s="391">
        <v>99.300700000000006</v>
      </c>
      <c r="H2650" s="391">
        <v>99.637799999999999</v>
      </c>
      <c r="I2650" s="391">
        <v>98.406199999999998</v>
      </c>
      <c r="J2650" s="391">
        <v>99.239199999999997</v>
      </c>
      <c r="K2650" s="391">
        <v>99.393199999999993</v>
      </c>
      <c r="L2650" s="391">
        <v>99.516400000000004</v>
      </c>
      <c r="M2650" s="391">
        <v>98.9739</v>
      </c>
      <c r="N2650" s="391">
        <v>99.336399999999998</v>
      </c>
      <c r="O2650" s="386">
        <v>99.544899999999998</v>
      </c>
      <c r="P2650" s="386" t="s">
        <v>38</v>
      </c>
    </row>
    <row r="2651" spans="1:16" ht="15" x14ac:dyDescent="0.25">
      <c r="A2651" s="389" t="s">
        <v>3027</v>
      </c>
      <c r="B2651" s="390"/>
      <c r="C2651" s="386"/>
      <c r="D2651" s="390"/>
      <c r="E2651" s="390"/>
      <c r="F2651" s="386">
        <v>99.500799999999998</v>
      </c>
      <c r="G2651" s="391">
        <v>98.860200000000006</v>
      </c>
      <c r="H2651" s="391">
        <v>99.101600000000005</v>
      </c>
      <c r="I2651" s="391">
        <v>98.383899999999997</v>
      </c>
      <c r="J2651" s="391">
        <v>99.360799999999998</v>
      </c>
      <c r="K2651" s="391">
        <v>98.496099999999998</v>
      </c>
      <c r="L2651" s="391">
        <v>99.443100000000001</v>
      </c>
      <c r="M2651" s="391">
        <v>99.088700000000003</v>
      </c>
      <c r="N2651" s="391">
        <v>95.441199999999995</v>
      </c>
      <c r="O2651" s="386">
        <v>98.447599999999994</v>
      </c>
      <c r="P2651" s="386" t="s">
        <v>38</v>
      </c>
    </row>
    <row r="2652" spans="1:16" ht="15" x14ac:dyDescent="0.25">
      <c r="A2652" s="389" t="s">
        <v>3028</v>
      </c>
      <c r="B2652" s="390"/>
      <c r="C2652" s="386"/>
      <c r="D2652" s="390"/>
      <c r="E2652" s="390"/>
      <c r="F2652" s="386">
        <v>99.486599999999996</v>
      </c>
      <c r="G2652" s="391">
        <v>98.793199999999999</v>
      </c>
      <c r="H2652" s="391">
        <v>99.054000000000002</v>
      </c>
      <c r="I2652" s="391">
        <v>98.307500000000005</v>
      </c>
      <c r="J2652" s="391">
        <v>99.332099999999997</v>
      </c>
      <c r="K2652" s="391">
        <v>98.480900000000005</v>
      </c>
      <c r="L2652" s="391">
        <v>99.449100000000001</v>
      </c>
      <c r="M2652" s="391">
        <v>99.099900000000005</v>
      </c>
      <c r="N2652" s="391">
        <v>95.230099999999993</v>
      </c>
      <c r="O2652" s="386">
        <v>98.434600000000003</v>
      </c>
      <c r="P2652" s="386" t="s">
        <v>38</v>
      </c>
    </row>
    <row r="2653" spans="1:16" ht="15" x14ac:dyDescent="0.25">
      <c r="A2653" s="389" t="s">
        <v>3029</v>
      </c>
      <c r="B2653" s="390"/>
      <c r="C2653" s="386"/>
      <c r="D2653" s="390"/>
      <c r="E2653" s="390"/>
      <c r="F2653" s="386">
        <v>99.734499999999997</v>
      </c>
      <c r="G2653" s="391">
        <v>99.837500000000006</v>
      </c>
      <c r="H2653" s="391">
        <v>99.805400000000006</v>
      </c>
      <c r="I2653" s="391">
        <v>99.513599999999997</v>
      </c>
      <c r="J2653" s="391">
        <v>99.792299999999997</v>
      </c>
      <c r="K2653" s="391">
        <v>98.72</v>
      </c>
      <c r="L2653" s="391">
        <v>99.355000000000004</v>
      </c>
      <c r="M2653" s="391">
        <v>98.919600000000003</v>
      </c>
      <c r="N2653" s="391">
        <v>99.066800000000001</v>
      </c>
      <c r="O2653" s="386">
        <v>98.646100000000004</v>
      </c>
      <c r="P2653" s="386" t="s">
        <v>38</v>
      </c>
    </row>
    <row r="2654" spans="1:16" ht="15" x14ac:dyDescent="0.25">
      <c r="A2654" s="389" t="s">
        <v>3030</v>
      </c>
      <c r="B2654" s="390"/>
      <c r="C2654" s="386"/>
      <c r="D2654" s="390"/>
      <c r="E2654" s="390"/>
      <c r="F2654" s="386">
        <v>99.286799999999999</v>
      </c>
      <c r="G2654" s="391">
        <v>99.520700000000005</v>
      </c>
      <c r="H2654" s="391">
        <v>99.61</v>
      </c>
      <c r="I2654" s="391">
        <v>98.88</v>
      </c>
      <c r="J2654" s="391">
        <v>99.534499999999994</v>
      </c>
      <c r="K2654" s="391">
        <v>99.036600000000007</v>
      </c>
      <c r="L2654" s="391">
        <v>99.215800000000002</v>
      </c>
      <c r="M2654" s="391">
        <v>98.352099999999993</v>
      </c>
      <c r="N2654" s="391">
        <v>97.363399999999999</v>
      </c>
      <c r="O2654" s="386">
        <v>98.1751</v>
      </c>
      <c r="P2654" s="386" t="s">
        <v>38</v>
      </c>
    </row>
    <row r="2655" spans="1:16" ht="15" x14ac:dyDescent="0.25">
      <c r="A2655" s="389" t="s">
        <v>3031</v>
      </c>
      <c r="B2655" s="390"/>
      <c r="C2655" s="386"/>
      <c r="D2655" s="390"/>
      <c r="E2655" s="390"/>
      <c r="F2655" s="386">
        <v>99.282700000000006</v>
      </c>
      <c r="G2655" s="391">
        <v>99.524000000000001</v>
      </c>
      <c r="H2655" s="391">
        <v>99.6143</v>
      </c>
      <c r="I2655" s="391">
        <v>98.8797</v>
      </c>
      <c r="J2655" s="391">
        <v>99.534000000000006</v>
      </c>
      <c r="K2655" s="391">
        <v>99.044200000000004</v>
      </c>
      <c r="L2655" s="391">
        <v>99.225099999999998</v>
      </c>
      <c r="M2655" s="391">
        <v>98.344300000000004</v>
      </c>
      <c r="N2655" s="391">
        <v>97.359899999999996</v>
      </c>
      <c r="O2655" s="386">
        <v>98.189099999999996</v>
      </c>
      <c r="P2655" s="386" t="s">
        <v>38</v>
      </c>
    </row>
    <row r="2656" spans="1:16" ht="15" x14ac:dyDescent="0.25">
      <c r="A2656" s="389" t="s">
        <v>3032</v>
      </c>
      <c r="B2656" s="390"/>
      <c r="C2656" s="386"/>
      <c r="D2656" s="390"/>
      <c r="E2656" s="390"/>
      <c r="F2656" s="386">
        <v>100</v>
      </c>
      <c r="G2656" s="391">
        <v>98.939099999999996</v>
      </c>
      <c r="H2656" s="391">
        <v>98.9285</v>
      </c>
      <c r="I2656" s="391">
        <v>98.919300000000007</v>
      </c>
      <c r="J2656" s="391">
        <v>99.602500000000006</v>
      </c>
      <c r="K2656" s="391">
        <v>97.899000000000001</v>
      </c>
      <c r="L2656" s="391">
        <v>97.828800000000001</v>
      </c>
      <c r="M2656" s="391">
        <v>99.567999999999998</v>
      </c>
      <c r="N2656" s="391">
        <v>97.888999999999996</v>
      </c>
      <c r="O2656" s="386">
        <v>96.265000000000001</v>
      </c>
      <c r="P2656" s="386" t="s">
        <v>38</v>
      </c>
    </row>
    <row r="2657" spans="1:16" ht="15" x14ac:dyDescent="0.25">
      <c r="A2657" s="389" t="s">
        <v>3033</v>
      </c>
      <c r="B2657" s="390"/>
      <c r="C2657" s="386"/>
      <c r="D2657" s="390"/>
      <c r="E2657" s="390"/>
      <c r="F2657" s="386">
        <v>99.804500000000004</v>
      </c>
      <c r="G2657" s="391">
        <v>99.977099999999993</v>
      </c>
      <c r="H2657" s="391">
        <v>99.962000000000003</v>
      </c>
      <c r="I2657" s="391">
        <v>99.911199999999994</v>
      </c>
      <c r="J2657" s="391">
        <v>99.851900000000001</v>
      </c>
      <c r="K2657" s="391">
        <v>99.808199999999999</v>
      </c>
      <c r="L2657" s="391">
        <v>99.906999999999996</v>
      </c>
      <c r="M2657" s="391">
        <v>99.745500000000007</v>
      </c>
      <c r="N2657" s="391">
        <v>99.499600000000001</v>
      </c>
      <c r="O2657" s="386">
        <v>99.723200000000006</v>
      </c>
      <c r="P2657" s="386" t="s">
        <v>38</v>
      </c>
    </row>
    <row r="2658" spans="1:16" ht="15" x14ac:dyDescent="0.25">
      <c r="A2658" s="389" t="s">
        <v>3034</v>
      </c>
      <c r="B2658" s="390"/>
      <c r="C2658" s="386"/>
      <c r="D2658" s="390"/>
      <c r="E2658" s="390"/>
      <c r="F2658" s="386">
        <v>99.831800000000001</v>
      </c>
      <c r="G2658" s="391">
        <v>99.990399999999994</v>
      </c>
      <c r="H2658" s="391">
        <v>99.9863</v>
      </c>
      <c r="I2658" s="391">
        <v>99.937399999999997</v>
      </c>
      <c r="J2658" s="391">
        <v>99.867500000000007</v>
      </c>
      <c r="K2658" s="391">
        <v>99.82</v>
      </c>
      <c r="L2658" s="391">
        <v>99.912300000000002</v>
      </c>
      <c r="M2658" s="391">
        <v>99.753500000000003</v>
      </c>
      <c r="N2658" s="391">
        <v>99.513199999999998</v>
      </c>
      <c r="O2658" s="386">
        <v>99.734999999999999</v>
      </c>
      <c r="P2658" s="386" t="s">
        <v>38</v>
      </c>
    </row>
    <row r="2659" spans="1:16" ht="15" x14ac:dyDescent="0.25">
      <c r="A2659" s="389" t="s">
        <v>3035</v>
      </c>
      <c r="B2659" s="390"/>
      <c r="C2659" s="386"/>
      <c r="D2659" s="390"/>
      <c r="E2659" s="390"/>
      <c r="F2659" s="386">
        <v>94.754900000000006</v>
      </c>
      <c r="G2659" s="391">
        <v>97.559299999999993</v>
      </c>
      <c r="H2659" s="391">
        <v>97.516900000000007</v>
      </c>
      <c r="I2659" s="391">
        <v>97.191199999999995</v>
      </c>
      <c r="J2659" s="391">
        <v>98.252099999999999</v>
      </c>
      <c r="K2659" s="391">
        <v>98.581800000000001</v>
      </c>
      <c r="L2659" s="391">
        <v>99.237200000000001</v>
      </c>
      <c r="M2659" s="391">
        <v>98.760099999999994</v>
      </c>
      <c r="N2659" s="391">
        <v>97.042699999999996</v>
      </c>
      <c r="O2659" s="386">
        <v>98.455399999999997</v>
      </c>
      <c r="P2659" s="386" t="s">
        <v>38</v>
      </c>
    </row>
    <row r="2660" spans="1:16" ht="15" x14ac:dyDescent="0.25">
      <c r="A2660" s="389" t="s">
        <v>3036</v>
      </c>
      <c r="B2660" s="390"/>
      <c r="C2660" s="386"/>
      <c r="D2660" s="390"/>
      <c r="E2660" s="390"/>
      <c r="F2660" s="386">
        <v>99.815899999999999</v>
      </c>
      <c r="G2660" s="391">
        <v>99.977800000000002</v>
      </c>
      <c r="H2660" s="391">
        <v>99.962299999999999</v>
      </c>
      <c r="I2660" s="391">
        <v>99.920299999999997</v>
      </c>
      <c r="J2660" s="391">
        <v>99.893699999999995</v>
      </c>
      <c r="K2660" s="391">
        <v>99.884</v>
      </c>
      <c r="L2660" s="391">
        <v>99.939499999999995</v>
      </c>
      <c r="M2660" s="391">
        <v>99.741399999999999</v>
      </c>
      <c r="N2660" s="391">
        <v>99.663399999999996</v>
      </c>
      <c r="O2660" s="386">
        <v>99.799700000000001</v>
      </c>
      <c r="P2660" s="386" t="s">
        <v>38</v>
      </c>
    </row>
    <row r="2661" spans="1:16" ht="15" x14ac:dyDescent="0.25">
      <c r="A2661" s="389" t="s">
        <v>3037</v>
      </c>
      <c r="B2661" s="390"/>
      <c r="C2661" s="386"/>
      <c r="D2661" s="390"/>
      <c r="E2661" s="390"/>
      <c r="F2661" s="386">
        <v>99.843999999999994</v>
      </c>
      <c r="G2661" s="391">
        <v>99.990200000000002</v>
      </c>
      <c r="H2661" s="391">
        <v>99.986999999999995</v>
      </c>
      <c r="I2661" s="391">
        <v>99.947100000000006</v>
      </c>
      <c r="J2661" s="391">
        <v>99.910200000000003</v>
      </c>
      <c r="K2661" s="391">
        <v>99.897000000000006</v>
      </c>
      <c r="L2661" s="391">
        <v>99.9452</v>
      </c>
      <c r="M2661" s="391">
        <v>99.749899999999997</v>
      </c>
      <c r="N2661" s="391">
        <v>99.676299999999998</v>
      </c>
      <c r="O2661" s="386">
        <v>99.8078</v>
      </c>
      <c r="P2661" s="386" t="s">
        <v>38</v>
      </c>
    </row>
    <row r="2662" spans="1:16" ht="15" x14ac:dyDescent="0.25">
      <c r="A2662" s="389" t="s">
        <v>3038</v>
      </c>
      <c r="B2662" s="390"/>
      <c r="C2662" s="386"/>
      <c r="D2662" s="390"/>
      <c r="E2662" s="390"/>
      <c r="F2662" s="386">
        <v>93.046599999999998</v>
      </c>
      <c r="G2662" s="391">
        <v>97.017499999999998</v>
      </c>
      <c r="H2662" s="391">
        <v>97.137</v>
      </c>
      <c r="I2662" s="391">
        <v>96.731700000000004</v>
      </c>
      <c r="J2662" s="391">
        <v>97.955500000000001</v>
      </c>
      <c r="K2662" s="391">
        <v>98.342299999999994</v>
      </c>
      <c r="L2662" s="391">
        <v>99.072599999999994</v>
      </c>
      <c r="M2662" s="391">
        <v>98.493600000000001</v>
      </c>
      <c r="N2662" s="391">
        <v>94.256100000000004</v>
      </c>
      <c r="O2662" s="386">
        <v>98.535600000000002</v>
      </c>
      <c r="P2662" s="386" t="s">
        <v>38</v>
      </c>
    </row>
    <row r="2663" spans="1:16" ht="15" x14ac:dyDescent="0.25">
      <c r="A2663" s="389" t="s">
        <v>3039</v>
      </c>
      <c r="B2663" s="390"/>
      <c r="C2663" s="386"/>
      <c r="D2663" s="390"/>
      <c r="E2663" s="390"/>
      <c r="F2663" s="386">
        <v>8.5021000000000004</v>
      </c>
      <c r="G2663" s="391">
        <v>100</v>
      </c>
      <c r="H2663" s="391">
        <v>100</v>
      </c>
      <c r="I2663" s="391">
        <v>95.932599999999994</v>
      </c>
      <c r="J2663" s="391">
        <v>89.340900000000005</v>
      </c>
      <c r="K2663" s="391">
        <v>89.378900000000002</v>
      </c>
      <c r="L2663" s="391">
        <v>100</v>
      </c>
      <c r="M2663" s="391">
        <v>95.681600000000003</v>
      </c>
      <c r="N2663" s="391">
        <v>93.787400000000005</v>
      </c>
      <c r="O2663" s="386">
        <v>87.5749</v>
      </c>
      <c r="P2663" s="386" t="s">
        <v>38</v>
      </c>
    </row>
    <row r="2664" spans="1:16" ht="15" x14ac:dyDescent="0.25">
      <c r="A2664" s="389" t="s">
        <v>3040</v>
      </c>
      <c r="B2664" s="390"/>
      <c r="C2664" s="386"/>
      <c r="D2664" s="390"/>
      <c r="E2664" s="390"/>
      <c r="F2664" s="386">
        <v>8.5021000000000004</v>
      </c>
      <c r="G2664" s="391">
        <v>100</v>
      </c>
      <c r="H2664" s="391">
        <v>100</v>
      </c>
      <c r="I2664" s="391">
        <v>95.932599999999994</v>
      </c>
      <c r="J2664" s="391">
        <v>89.340900000000005</v>
      </c>
      <c r="K2664" s="391">
        <v>89.378900000000002</v>
      </c>
      <c r="L2664" s="391">
        <v>100</v>
      </c>
      <c r="M2664" s="391">
        <v>95.681600000000003</v>
      </c>
      <c r="N2664" s="391">
        <v>93.787400000000005</v>
      </c>
      <c r="O2664" s="386">
        <v>87.5749</v>
      </c>
      <c r="P2664" s="386" t="s">
        <v>38</v>
      </c>
    </row>
    <row r="2665" spans="1:16" ht="15" x14ac:dyDescent="0.25">
      <c r="A2665" s="389" t="s">
        <v>3041</v>
      </c>
      <c r="B2665" s="390"/>
      <c r="C2665" s="386"/>
      <c r="D2665" s="390"/>
      <c r="E2665" s="390"/>
      <c r="F2665" s="386">
        <v>99.306200000000004</v>
      </c>
      <c r="G2665" s="391">
        <v>99.942400000000006</v>
      </c>
      <c r="H2665" s="391">
        <v>99.950199999999995</v>
      </c>
      <c r="I2665" s="391">
        <v>99.427000000000007</v>
      </c>
      <c r="J2665" s="391">
        <v>97.642200000000003</v>
      </c>
      <c r="K2665" s="391">
        <v>95.556399999999996</v>
      </c>
      <c r="L2665" s="391">
        <v>98.126199999999997</v>
      </c>
      <c r="M2665" s="391">
        <v>99.978800000000007</v>
      </c>
      <c r="N2665" s="391">
        <v>96.525800000000004</v>
      </c>
      <c r="O2665" s="386">
        <v>98.334900000000005</v>
      </c>
      <c r="P2665" s="386" t="s">
        <v>38</v>
      </c>
    </row>
    <row r="2666" spans="1:16" ht="15" x14ac:dyDescent="0.25">
      <c r="A2666" s="389" t="s">
        <v>3042</v>
      </c>
      <c r="B2666" s="390"/>
      <c r="C2666" s="386"/>
      <c r="D2666" s="390"/>
      <c r="E2666" s="390"/>
      <c r="F2666" s="386">
        <v>99.255499999999998</v>
      </c>
      <c r="G2666" s="391">
        <v>100</v>
      </c>
      <c r="H2666" s="391">
        <v>99.946399999999997</v>
      </c>
      <c r="I2666" s="391">
        <v>99.380499999999998</v>
      </c>
      <c r="J2666" s="391">
        <v>97.446799999999996</v>
      </c>
      <c r="K2666" s="391">
        <v>95.172899999999998</v>
      </c>
      <c r="L2666" s="391">
        <v>97.968800000000002</v>
      </c>
      <c r="M2666" s="391">
        <v>99.977000000000004</v>
      </c>
      <c r="N2666" s="391">
        <v>96.363200000000006</v>
      </c>
      <c r="O2666" s="386">
        <v>98.337000000000003</v>
      </c>
      <c r="P2666" s="386" t="s">
        <v>38</v>
      </c>
    </row>
    <row r="2667" spans="1:16" ht="15" x14ac:dyDescent="0.25">
      <c r="A2667" s="389" t="s">
        <v>3043</v>
      </c>
      <c r="B2667" s="390"/>
      <c r="C2667" s="386"/>
      <c r="D2667" s="390"/>
      <c r="E2667" s="390"/>
      <c r="F2667" s="386">
        <v>100</v>
      </c>
      <c r="G2667" s="391">
        <v>99.177800000000005</v>
      </c>
      <c r="H2667" s="391">
        <v>100</v>
      </c>
      <c r="I2667" s="391">
        <v>100</v>
      </c>
      <c r="J2667" s="391">
        <v>100</v>
      </c>
      <c r="K2667" s="391">
        <v>100</v>
      </c>
      <c r="L2667" s="391">
        <v>100</v>
      </c>
      <c r="M2667" s="391">
        <v>100</v>
      </c>
      <c r="N2667" s="391">
        <v>98.964399999999998</v>
      </c>
      <c r="O2667" s="386">
        <v>98.302999999999997</v>
      </c>
      <c r="P2667" s="386" t="s">
        <v>38</v>
      </c>
    </row>
    <row r="2668" spans="1:16" ht="15" x14ac:dyDescent="0.25">
      <c r="A2668" s="389" t="s">
        <v>3044</v>
      </c>
      <c r="B2668" s="390"/>
      <c r="C2668" s="386"/>
      <c r="D2668" s="390"/>
      <c r="E2668" s="390"/>
      <c r="F2668" s="386">
        <v>97.194800000000001</v>
      </c>
      <c r="G2668" s="391">
        <v>95.608800000000002</v>
      </c>
      <c r="H2668" s="391">
        <v>97.169499999999999</v>
      </c>
      <c r="I2668" s="391">
        <v>96.8904</v>
      </c>
      <c r="J2668" s="391">
        <v>98.7791</v>
      </c>
      <c r="K2668" s="391">
        <v>96.912499999999994</v>
      </c>
      <c r="L2668" s="391">
        <v>98.078000000000003</v>
      </c>
      <c r="M2668" s="391">
        <v>97.845500000000001</v>
      </c>
      <c r="N2668" s="391">
        <v>94.178700000000006</v>
      </c>
      <c r="O2668" s="386">
        <v>95.33</v>
      </c>
      <c r="P2668" s="386" t="s">
        <v>38</v>
      </c>
    </row>
    <row r="2669" spans="1:16" ht="15" x14ac:dyDescent="0.25">
      <c r="A2669" s="389" t="s">
        <v>3045</v>
      </c>
      <c r="B2669" s="390"/>
      <c r="C2669" s="386"/>
      <c r="D2669" s="390"/>
      <c r="E2669" s="390"/>
      <c r="F2669" s="386">
        <v>97.160399999999996</v>
      </c>
      <c r="G2669" s="391">
        <v>95.560599999999994</v>
      </c>
      <c r="H2669" s="391">
        <v>97.140500000000003</v>
      </c>
      <c r="I2669" s="391">
        <v>96.856700000000004</v>
      </c>
      <c r="J2669" s="391">
        <v>98.763800000000003</v>
      </c>
      <c r="K2669" s="391">
        <v>96.885099999999994</v>
      </c>
      <c r="L2669" s="391">
        <v>98.063100000000006</v>
      </c>
      <c r="M2669" s="391">
        <v>97.830100000000002</v>
      </c>
      <c r="N2669" s="391">
        <v>94.146500000000003</v>
      </c>
      <c r="O2669" s="386">
        <v>95.290899999999993</v>
      </c>
      <c r="P2669" s="386" t="s">
        <v>38</v>
      </c>
    </row>
    <row r="2670" spans="1:16" ht="15" x14ac:dyDescent="0.25">
      <c r="A2670" s="389" t="s">
        <v>3046</v>
      </c>
      <c r="B2670" s="390"/>
      <c r="C2670" s="386"/>
      <c r="D2670" s="390"/>
      <c r="E2670" s="390"/>
      <c r="F2670" s="386">
        <v>100</v>
      </c>
      <c r="G2670" s="391">
        <v>99.765699999999995</v>
      </c>
      <c r="H2670" s="391">
        <v>99.766599999999997</v>
      </c>
      <c r="I2670" s="391">
        <v>100</v>
      </c>
      <c r="J2670" s="391">
        <v>100</v>
      </c>
      <c r="K2670" s="391">
        <v>99.546999999999997</v>
      </c>
      <c r="L2670" s="391">
        <v>99.547799999999995</v>
      </c>
      <c r="M2670" s="391">
        <v>99.549499999999995</v>
      </c>
      <c r="N2670" s="391">
        <v>98.371200000000002</v>
      </c>
      <c r="O2670" s="386">
        <v>100</v>
      </c>
      <c r="P2670" s="386" t="s">
        <v>38</v>
      </c>
    </row>
    <row r="2671" spans="1:16" ht="15" x14ac:dyDescent="0.25">
      <c r="A2671" s="389" t="s">
        <v>3047</v>
      </c>
      <c r="B2671" s="390"/>
      <c r="C2671" s="386"/>
      <c r="D2671" s="390"/>
      <c r="E2671" s="390"/>
      <c r="F2671" s="386">
        <v>97.194800000000001</v>
      </c>
      <c r="G2671" s="391">
        <v>95.608800000000002</v>
      </c>
      <c r="H2671" s="391">
        <v>97.169499999999999</v>
      </c>
      <c r="I2671" s="391">
        <v>96.8904</v>
      </c>
      <c r="J2671" s="391">
        <v>98.7791</v>
      </c>
      <c r="K2671" s="391">
        <v>96.912499999999994</v>
      </c>
      <c r="L2671" s="391">
        <v>98.078000000000003</v>
      </c>
      <c r="M2671" s="391">
        <v>97.845500000000001</v>
      </c>
      <c r="N2671" s="391">
        <v>94.178700000000006</v>
      </c>
      <c r="O2671" s="386">
        <v>95.33</v>
      </c>
      <c r="P2671" s="386" t="s">
        <v>38</v>
      </c>
    </row>
    <row r="2672" spans="1:16" ht="15" x14ac:dyDescent="0.25">
      <c r="A2672" s="389" t="s">
        <v>3048</v>
      </c>
      <c r="B2672" s="390"/>
      <c r="C2672" s="386"/>
      <c r="D2672" s="390"/>
      <c r="E2672" s="390"/>
      <c r="F2672" s="386">
        <v>97.160399999999996</v>
      </c>
      <c r="G2672" s="391">
        <v>95.560599999999994</v>
      </c>
      <c r="H2672" s="391">
        <v>97.140500000000003</v>
      </c>
      <c r="I2672" s="391">
        <v>96.856700000000004</v>
      </c>
      <c r="J2672" s="391">
        <v>98.763800000000003</v>
      </c>
      <c r="K2672" s="391">
        <v>96.885099999999994</v>
      </c>
      <c r="L2672" s="391">
        <v>98.063100000000006</v>
      </c>
      <c r="M2672" s="391">
        <v>97.830100000000002</v>
      </c>
      <c r="N2672" s="391">
        <v>94.146500000000003</v>
      </c>
      <c r="O2672" s="386">
        <v>95.290899999999993</v>
      </c>
      <c r="P2672" s="386" t="s">
        <v>38</v>
      </c>
    </row>
    <row r="2673" spans="1:16" ht="15" x14ac:dyDescent="0.25">
      <c r="A2673" s="389" t="s">
        <v>3049</v>
      </c>
      <c r="B2673" s="390"/>
      <c r="C2673" s="386"/>
      <c r="D2673" s="390"/>
      <c r="E2673" s="390"/>
      <c r="F2673" s="386">
        <v>100</v>
      </c>
      <c r="G2673" s="391">
        <v>99.765699999999995</v>
      </c>
      <c r="H2673" s="391">
        <v>99.766599999999997</v>
      </c>
      <c r="I2673" s="391">
        <v>100</v>
      </c>
      <c r="J2673" s="391">
        <v>100</v>
      </c>
      <c r="K2673" s="391">
        <v>99.546999999999997</v>
      </c>
      <c r="L2673" s="391">
        <v>99.547799999999995</v>
      </c>
      <c r="M2673" s="391">
        <v>99.549499999999995</v>
      </c>
      <c r="N2673" s="391">
        <v>98.371200000000002</v>
      </c>
      <c r="O2673" s="386">
        <v>100</v>
      </c>
      <c r="P2673" s="386" t="s">
        <v>38</v>
      </c>
    </row>
    <row r="2674" spans="1:16" ht="15" x14ac:dyDescent="0.25">
      <c r="A2674" s="389" t="s">
        <v>630</v>
      </c>
      <c r="B2674" s="390"/>
      <c r="C2674" s="386"/>
      <c r="D2674" s="390"/>
      <c r="E2674" s="390"/>
      <c r="F2674" s="386">
        <v>98.397499999999994</v>
      </c>
      <c r="G2674" s="391">
        <v>97.851100000000002</v>
      </c>
      <c r="H2674" s="391">
        <v>98.337500000000006</v>
      </c>
      <c r="I2674" s="391">
        <v>98.072400000000002</v>
      </c>
      <c r="J2674" s="391">
        <v>98.286600000000007</v>
      </c>
      <c r="K2674" s="391">
        <v>98.338700000000003</v>
      </c>
      <c r="L2674" s="391">
        <v>98.186000000000007</v>
      </c>
      <c r="M2674" s="391">
        <v>98.445499999999996</v>
      </c>
      <c r="N2674" s="391">
        <v>96.174999999999997</v>
      </c>
      <c r="O2674" s="386">
        <v>97.648200000000003</v>
      </c>
      <c r="P2674" s="386" t="s">
        <v>38</v>
      </c>
    </row>
    <row r="2675" spans="1:16" ht="15" x14ac:dyDescent="0.25">
      <c r="A2675" s="389" t="s">
        <v>629</v>
      </c>
      <c r="B2675" s="390"/>
      <c r="C2675" s="386"/>
      <c r="D2675" s="390"/>
      <c r="E2675" s="390"/>
      <c r="F2675" s="386">
        <v>98.442899999999995</v>
      </c>
      <c r="G2675" s="391">
        <v>97.888099999999994</v>
      </c>
      <c r="H2675" s="391">
        <v>98.3613</v>
      </c>
      <c r="I2675" s="391">
        <v>98.132300000000001</v>
      </c>
      <c r="J2675" s="391">
        <v>98.365399999999994</v>
      </c>
      <c r="K2675" s="391">
        <v>98.423400000000001</v>
      </c>
      <c r="L2675" s="391">
        <v>98.244799999999998</v>
      </c>
      <c r="M2675" s="391">
        <v>98.499300000000005</v>
      </c>
      <c r="N2675" s="391">
        <v>96.197999999999993</v>
      </c>
      <c r="O2675" s="386">
        <v>97.671700000000001</v>
      </c>
      <c r="P2675" s="386" t="s">
        <v>38</v>
      </c>
    </row>
    <row r="2676" spans="1:16" ht="15" x14ac:dyDescent="0.25">
      <c r="A2676" s="389" t="s">
        <v>628</v>
      </c>
      <c r="B2676" s="390"/>
      <c r="C2676" s="386"/>
      <c r="D2676" s="390"/>
      <c r="E2676" s="390"/>
      <c r="F2676" s="386">
        <v>97.339600000000004</v>
      </c>
      <c r="G2676" s="391">
        <v>96.991299999999995</v>
      </c>
      <c r="H2676" s="391">
        <v>97.799199999999999</v>
      </c>
      <c r="I2676" s="391">
        <v>96.692999999999998</v>
      </c>
      <c r="J2676" s="391">
        <v>96.471299999999999</v>
      </c>
      <c r="K2676" s="391">
        <v>96.373400000000004</v>
      </c>
      <c r="L2676" s="391">
        <v>96.790099999999995</v>
      </c>
      <c r="M2676" s="391">
        <v>97.0411</v>
      </c>
      <c r="N2676" s="391">
        <v>95.657300000000006</v>
      </c>
      <c r="O2676" s="386">
        <v>97.135300000000001</v>
      </c>
      <c r="P2676" s="386" t="s">
        <v>38</v>
      </c>
    </row>
    <row r="2677" spans="1:16" ht="15" x14ac:dyDescent="0.25">
      <c r="A2677" s="389" t="s">
        <v>625</v>
      </c>
      <c r="B2677" s="390"/>
      <c r="C2677" s="386"/>
      <c r="D2677" s="390"/>
      <c r="E2677" s="390"/>
      <c r="F2677" s="386">
        <v>98.218800000000002</v>
      </c>
      <c r="G2677" s="391">
        <v>97.794499999999999</v>
      </c>
      <c r="H2677" s="391">
        <v>98.345799999999997</v>
      </c>
      <c r="I2677" s="391">
        <v>98.166799999999995</v>
      </c>
      <c r="J2677" s="391">
        <v>98.323899999999995</v>
      </c>
      <c r="K2677" s="391">
        <v>98.5518</v>
      </c>
      <c r="L2677" s="391">
        <v>98.596199999999996</v>
      </c>
      <c r="M2677" s="391">
        <v>98.685599999999994</v>
      </c>
      <c r="N2677" s="391">
        <v>95.812799999999996</v>
      </c>
      <c r="O2677" s="386">
        <v>97.650400000000005</v>
      </c>
      <c r="P2677" s="386" t="s">
        <v>38</v>
      </c>
    </row>
    <row r="2678" spans="1:16" ht="15" x14ac:dyDescent="0.25">
      <c r="A2678" s="389" t="s">
        <v>619</v>
      </c>
      <c r="B2678" s="390"/>
      <c r="C2678" s="386"/>
      <c r="D2678" s="390"/>
      <c r="E2678" s="390"/>
      <c r="F2678" s="386">
        <v>98.259299999999996</v>
      </c>
      <c r="G2678" s="391">
        <v>97.826800000000006</v>
      </c>
      <c r="H2678" s="391">
        <v>98.355099999999993</v>
      </c>
      <c r="I2678" s="391">
        <v>98.210099999999997</v>
      </c>
      <c r="J2678" s="391">
        <v>98.367099999999994</v>
      </c>
      <c r="K2678" s="391">
        <v>98.614800000000002</v>
      </c>
      <c r="L2678" s="391">
        <v>98.665199999999999</v>
      </c>
      <c r="M2678" s="391">
        <v>98.755300000000005</v>
      </c>
      <c r="N2678" s="391">
        <v>95.855400000000003</v>
      </c>
      <c r="O2678" s="386">
        <v>97.685199999999995</v>
      </c>
      <c r="P2678" s="386" t="s">
        <v>38</v>
      </c>
    </row>
    <row r="2679" spans="1:16" ht="15" x14ac:dyDescent="0.25">
      <c r="A2679" s="389" t="s">
        <v>621</v>
      </c>
      <c r="B2679" s="390"/>
      <c r="C2679" s="386"/>
      <c r="D2679" s="390"/>
      <c r="E2679" s="390"/>
      <c r="F2679" s="386">
        <v>96.979399999999998</v>
      </c>
      <c r="G2679" s="391">
        <v>96.762100000000004</v>
      </c>
      <c r="H2679" s="391">
        <v>98.060699999999997</v>
      </c>
      <c r="I2679" s="391">
        <v>96.610100000000003</v>
      </c>
      <c r="J2679" s="391">
        <v>96.798900000000003</v>
      </c>
      <c r="K2679" s="391">
        <v>96.227999999999994</v>
      </c>
      <c r="L2679" s="391">
        <v>96.075999999999993</v>
      </c>
      <c r="M2679" s="391">
        <v>96.007300000000001</v>
      </c>
      <c r="N2679" s="391">
        <v>94.176900000000003</v>
      </c>
      <c r="O2679" s="386">
        <v>96.347499999999997</v>
      </c>
      <c r="P2679" s="386" t="s">
        <v>38</v>
      </c>
    </row>
    <row r="2680" spans="1:16" ht="15" x14ac:dyDescent="0.25">
      <c r="A2680" s="389" t="s">
        <v>627</v>
      </c>
      <c r="B2680" s="390"/>
      <c r="C2680" s="386"/>
      <c r="D2680" s="390"/>
      <c r="E2680" s="390"/>
      <c r="F2680" s="386">
        <v>99.344099999999997</v>
      </c>
      <c r="G2680" s="391">
        <v>99.423599999999993</v>
      </c>
      <c r="H2680" s="391">
        <v>99.405199999999994</v>
      </c>
      <c r="I2680" s="391">
        <v>99.321700000000007</v>
      </c>
      <c r="J2680" s="391">
        <v>99.3369</v>
      </c>
      <c r="K2680" s="391">
        <v>99.2517</v>
      </c>
      <c r="L2680" s="391">
        <v>99.220399999999998</v>
      </c>
      <c r="M2680" s="391">
        <v>99.432000000000002</v>
      </c>
      <c r="N2680" s="391">
        <v>98.757400000000004</v>
      </c>
      <c r="O2680" s="386">
        <v>99.130200000000002</v>
      </c>
      <c r="P2680" s="386" t="s">
        <v>38</v>
      </c>
    </row>
    <row r="2681" spans="1:16" ht="15" x14ac:dyDescent="0.25">
      <c r="A2681" s="389" t="s">
        <v>612</v>
      </c>
      <c r="B2681" s="390"/>
      <c r="C2681" s="386"/>
      <c r="D2681" s="390"/>
      <c r="E2681" s="390"/>
      <c r="F2681" s="386">
        <v>99.422200000000004</v>
      </c>
      <c r="G2681" s="391">
        <v>99.505600000000001</v>
      </c>
      <c r="H2681" s="391">
        <v>99.4893</v>
      </c>
      <c r="I2681" s="391">
        <v>99.4499</v>
      </c>
      <c r="J2681" s="391">
        <v>99.467600000000004</v>
      </c>
      <c r="K2681" s="391">
        <v>99.410799999999995</v>
      </c>
      <c r="L2681" s="391">
        <v>99.281499999999994</v>
      </c>
      <c r="M2681" s="391">
        <v>99.480800000000002</v>
      </c>
      <c r="N2681" s="391">
        <v>98.843699999999998</v>
      </c>
      <c r="O2681" s="386">
        <v>99.164900000000003</v>
      </c>
      <c r="P2681" s="386" t="s">
        <v>38</v>
      </c>
    </row>
    <row r="2682" spans="1:16" ht="15" x14ac:dyDescent="0.25">
      <c r="A2682" s="389" t="s">
        <v>618</v>
      </c>
      <c r="B2682" s="390"/>
      <c r="C2682" s="386"/>
      <c r="D2682" s="390"/>
      <c r="E2682" s="390"/>
      <c r="F2682" s="386">
        <v>98.014099999999999</v>
      </c>
      <c r="G2682" s="391">
        <v>98.024600000000007</v>
      </c>
      <c r="H2682" s="391">
        <v>98.061599999999999</v>
      </c>
      <c r="I2682" s="391">
        <v>97.224800000000002</v>
      </c>
      <c r="J2682" s="391">
        <v>97.236999999999995</v>
      </c>
      <c r="K2682" s="391">
        <v>96.711399999999998</v>
      </c>
      <c r="L2682" s="391">
        <v>98.195400000000006</v>
      </c>
      <c r="M2682" s="391">
        <v>98.331100000000006</v>
      </c>
      <c r="N2682" s="391">
        <v>97.578199999999995</v>
      </c>
      <c r="O2682" s="386">
        <v>98.667199999999994</v>
      </c>
      <c r="P2682" s="386" t="s">
        <v>38</v>
      </c>
    </row>
    <row r="2683" spans="1:16" ht="15" x14ac:dyDescent="0.25">
      <c r="A2683" s="389" t="s">
        <v>626</v>
      </c>
      <c r="B2683" s="390"/>
      <c r="C2683" s="386"/>
      <c r="D2683" s="390"/>
      <c r="E2683" s="390"/>
      <c r="F2683" s="386">
        <v>98.947999999999993</v>
      </c>
      <c r="G2683" s="391">
        <v>97.569900000000004</v>
      </c>
      <c r="H2683" s="391">
        <v>98.641499999999994</v>
      </c>
      <c r="I2683" s="391">
        <v>98.256299999999996</v>
      </c>
      <c r="J2683" s="391">
        <v>98.445999999999998</v>
      </c>
      <c r="K2683" s="391">
        <v>98.544799999999995</v>
      </c>
      <c r="L2683" s="391">
        <v>98.338300000000004</v>
      </c>
      <c r="M2683" s="391">
        <v>98.809299999999993</v>
      </c>
      <c r="N2683" s="391">
        <v>95.831500000000005</v>
      </c>
      <c r="O2683" s="386">
        <v>97.783900000000003</v>
      </c>
      <c r="P2683" s="386" t="s">
        <v>38</v>
      </c>
    </row>
    <row r="2684" spans="1:16" ht="15" x14ac:dyDescent="0.25">
      <c r="A2684" s="389" t="s">
        <v>610</v>
      </c>
      <c r="B2684" s="390"/>
      <c r="C2684" s="386"/>
      <c r="D2684" s="390"/>
      <c r="E2684" s="390"/>
      <c r="F2684" s="386">
        <v>99.010999999999996</v>
      </c>
      <c r="G2684" s="391">
        <v>97.620500000000007</v>
      </c>
      <c r="H2684" s="391">
        <v>98.728099999999998</v>
      </c>
      <c r="I2684" s="391">
        <v>98.317300000000003</v>
      </c>
      <c r="J2684" s="391">
        <v>98.587900000000005</v>
      </c>
      <c r="K2684" s="391">
        <v>98.666300000000007</v>
      </c>
      <c r="L2684" s="391">
        <v>98.474000000000004</v>
      </c>
      <c r="M2684" s="391">
        <v>98.960499999999996</v>
      </c>
      <c r="N2684" s="391">
        <v>95.974999999999994</v>
      </c>
      <c r="O2684" s="386">
        <v>97.880499999999998</v>
      </c>
      <c r="P2684" s="386" t="s">
        <v>38</v>
      </c>
    </row>
    <row r="2685" spans="1:16" ht="15" x14ac:dyDescent="0.25">
      <c r="A2685" s="389" t="s">
        <v>611</v>
      </c>
      <c r="B2685" s="390"/>
      <c r="C2685" s="386"/>
      <c r="D2685" s="390"/>
      <c r="E2685" s="390"/>
      <c r="F2685" s="386">
        <v>97.634500000000003</v>
      </c>
      <c r="G2685" s="391">
        <v>96.524799999999999</v>
      </c>
      <c r="H2685" s="391">
        <v>96.861099999999993</v>
      </c>
      <c r="I2685" s="391">
        <v>97.037499999999994</v>
      </c>
      <c r="J2685" s="391">
        <v>95.532600000000002</v>
      </c>
      <c r="K2685" s="391">
        <v>96.036500000000004</v>
      </c>
      <c r="L2685" s="391">
        <v>95.525400000000005</v>
      </c>
      <c r="M2685" s="391">
        <v>95.624700000000004</v>
      </c>
      <c r="N2685" s="391">
        <v>92.902900000000002</v>
      </c>
      <c r="O2685" s="386">
        <v>95.557400000000001</v>
      </c>
      <c r="P2685" s="386" t="s">
        <v>38</v>
      </c>
    </row>
    <row r="2686" spans="1:16" ht="15" x14ac:dyDescent="0.25">
      <c r="A2686" s="389" t="s">
        <v>624</v>
      </c>
      <c r="B2686" s="390"/>
      <c r="C2686" s="386"/>
      <c r="D2686" s="390"/>
      <c r="E2686" s="390"/>
      <c r="F2686" s="386">
        <v>97.205600000000004</v>
      </c>
      <c r="G2686" s="391">
        <v>96.597399999999993</v>
      </c>
      <c r="H2686" s="391">
        <v>97.325699999999998</v>
      </c>
      <c r="I2686" s="391">
        <v>97.165000000000006</v>
      </c>
      <c r="J2686" s="391">
        <v>97.154600000000002</v>
      </c>
      <c r="K2686" s="391">
        <v>97.580399999999997</v>
      </c>
      <c r="L2686" s="391">
        <v>96.928299999999993</v>
      </c>
      <c r="M2686" s="391">
        <v>96.866100000000003</v>
      </c>
      <c r="N2686" s="391">
        <v>94.862399999999994</v>
      </c>
      <c r="O2686" s="386">
        <v>96.728399999999993</v>
      </c>
      <c r="P2686" s="386" t="s">
        <v>38</v>
      </c>
    </row>
    <row r="2687" spans="1:16" ht="15" x14ac:dyDescent="0.25">
      <c r="A2687" s="389" t="s">
        <v>615</v>
      </c>
      <c r="B2687" s="390"/>
      <c r="C2687" s="386"/>
      <c r="D2687" s="390"/>
      <c r="E2687" s="390"/>
      <c r="F2687" s="386">
        <v>97.226100000000002</v>
      </c>
      <c r="G2687" s="391">
        <v>96.584299999999999</v>
      </c>
      <c r="H2687" s="391">
        <v>97.296400000000006</v>
      </c>
      <c r="I2687" s="391">
        <v>97.212199999999996</v>
      </c>
      <c r="J2687" s="391">
        <v>97.216300000000004</v>
      </c>
      <c r="K2687" s="391">
        <v>97.616699999999994</v>
      </c>
      <c r="L2687" s="391">
        <v>96.978800000000007</v>
      </c>
      <c r="M2687" s="391">
        <v>96.871899999999997</v>
      </c>
      <c r="N2687" s="391">
        <v>94.849599999999995</v>
      </c>
      <c r="O2687" s="386">
        <v>96.737200000000001</v>
      </c>
      <c r="P2687" s="386" t="s">
        <v>38</v>
      </c>
    </row>
    <row r="2688" spans="1:16" ht="15" x14ac:dyDescent="0.25">
      <c r="A2688" s="389" t="s">
        <v>616</v>
      </c>
      <c r="B2688" s="390"/>
      <c r="C2688" s="386"/>
      <c r="D2688" s="390"/>
      <c r="E2688" s="390"/>
      <c r="F2688" s="386">
        <v>96.641999999999996</v>
      </c>
      <c r="G2688" s="391">
        <v>96.950699999999998</v>
      </c>
      <c r="H2688" s="391">
        <v>98.119900000000001</v>
      </c>
      <c r="I2688" s="391">
        <v>95.863900000000001</v>
      </c>
      <c r="J2688" s="391">
        <v>95.425399999999996</v>
      </c>
      <c r="K2688" s="391">
        <v>96.567499999999995</v>
      </c>
      <c r="L2688" s="391">
        <v>95.471900000000005</v>
      </c>
      <c r="M2688" s="391">
        <v>96.698800000000006</v>
      </c>
      <c r="N2688" s="391">
        <v>95.239400000000003</v>
      </c>
      <c r="O2688" s="386">
        <v>96.494699999999995</v>
      </c>
      <c r="P2688" s="386" t="s">
        <v>38</v>
      </c>
    </row>
    <row r="2689" spans="1:16" ht="15" x14ac:dyDescent="0.25">
      <c r="A2689" s="389" t="s">
        <v>623</v>
      </c>
      <c r="B2689" s="390"/>
      <c r="C2689" s="386"/>
      <c r="D2689" s="390"/>
      <c r="E2689" s="390"/>
      <c r="F2689" s="386">
        <v>98.073899999999995</v>
      </c>
      <c r="G2689" s="391">
        <v>97.625500000000002</v>
      </c>
      <c r="H2689" s="391">
        <v>97.938400000000001</v>
      </c>
      <c r="I2689" s="391">
        <v>97.223200000000006</v>
      </c>
      <c r="J2689" s="391">
        <v>97.870500000000007</v>
      </c>
      <c r="K2689" s="391">
        <v>97.649600000000007</v>
      </c>
      <c r="L2689" s="391">
        <v>97.613200000000006</v>
      </c>
      <c r="M2689" s="391">
        <v>97.791700000000006</v>
      </c>
      <c r="N2689" s="391">
        <v>94.979600000000005</v>
      </c>
      <c r="O2689" s="386">
        <v>96.686999999999998</v>
      </c>
      <c r="P2689" s="386" t="s">
        <v>38</v>
      </c>
    </row>
    <row r="2690" spans="1:16" ht="15" x14ac:dyDescent="0.25">
      <c r="A2690" s="389" t="s">
        <v>614</v>
      </c>
      <c r="B2690" s="390"/>
      <c r="C2690" s="386"/>
      <c r="D2690" s="390"/>
      <c r="E2690" s="390"/>
      <c r="F2690" s="386">
        <v>98.125600000000006</v>
      </c>
      <c r="G2690" s="391">
        <v>97.683400000000006</v>
      </c>
      <c r="H2690" s="391">
        <v>97.937799999999996</v>
      </c>
      <c r="I2690" s="391">
        <v>97.266099999999994</v>
      </c>
      <c r="J2690" s="391">
        <v>97.918400000000005</v>
      </c>
      <c r="K2690" s="391">
        <v>97.707999999999998</v>
      </c>
      <c r="L2690" s="391">
        <v>97.635599999999997</v>
      </c>
      <c r="M2690" s="391">
        <v>97.819000000000003</v>
      </c>
      <c r="N2690" s="391">
        <v>94.9602</v>
      </c>
      <c r="O2690" s="386">
        <v>96.695400000000006</v>
      </c>
      <c r="P2690" s="386" t="s">
        <v>38</v>
      </c>
    </row>
    <row r="2691" spans="1:16" ht="15" x14ac:dyDescent="0.25">
      <c r="A2691" s="389" t="s">
        <v>613</v>
      </c>
      <c r="B2691" s="390"/>
      <c r="C2691" s="386"/>
      <c r="D2691" s="390"/>
      <c r="E2691" s="390"/>
      <c r="F2691" s="386">
        <v>96.825500000000005</v>
      </c>
      <c r="G2691" s="391">
        <v>96.217200000000005</v>
      </c>
      <c r="H2691" s="391">
        <v>97.9529</v>
      </c>
      <c r="I2691" s="391">
        <v>96.177899999999994</v>
      </c>
      <c r="J2691" s="391">
        <v>96.704999999999998</v>
      </c>
      <c r="K2691" s="391">
        <v>96.199600000000004</v>
      </c>
      <c r="L2691" s="391">
        <v>97.045299999999997</v>
      </c>
      <c r="M2691" s="391">
        <v>97.08</v>
      </c>
      <c r="N2691" s="391">
        <v>95.492000000000004</v>
      </c>
      <c r="O2691" s="386">
        <v>96.494900000000001</v>
      </c>
      <c r="P2691" s="386" t="s">
        <v>38</v>
      </c>
    </row>
    <row r="2692" spans="1:16" ht="15" x14ac:dyDescent="0.25">
      <c r="A2692" s="389" t="s">
        <v>622</v>
      </c>
      <c r="B2692" s="390"/>
      <c r="C2692" s="386"/>
      <c r="D2692" s="390"/>
      <c r="E2692" s="390"/>
      <c r="F2692" s="386">
        <v>98.533699999999996</v>
      </c>
      <c r="G2692" s="391">
        <v>96.8172</v>
      </c>
      <c r="H2692" s="391">
        <v>96.971100000000007</v>
      </c>
      <c r="I2692" s="391">
        <v>98.488900000000001</v>
      </c>
      <c r="J2692" s="391">
        <v>98.514700000000005</v>
      </c>
      <c r="K2692" s="391">
        <v>97.897099999999995</v>
      </c>
      <c r="L2692" s="391">
        <v>97.950999999999993</v>
      </c>
      <c r="M2692" s="391">
        <v>98.403199999999998</v>
      </c>
      <c r="N2692" s="391">
        <v>95.8874</v>
      </c>
      <c r="O2692" s="386">
        <v>98.103899999999996</v>
      </c>
      <c r="P2692" s="386" t="s">
        <v>38</v>
      </c>
    </row>
    <row r="2693" spans="1:16" ht="15" x14ac:dyDescent="0.25">
      <c r="A2693" s="389" t="s">
        <v>620</v>
      </c>
      <c r="B2693" s="390"/>
      <c r="C2693" s="386"/>
      <c r="D2693" s="390"/>
      <c r="E2693" s="390"/>
      <c r="F2693" s="386">
        <v>98.528400000000005</v>
      </c>
      <c r="G2693" s="391">
        <v>96.814899999999994</v>
      </c>
      <c r="H2693" s="391">
        <v>96.986900000000006</v>
      </c>
      <c r="I2693" s="391">
        <v>98.513599999999997</v>
      </c>
      <c r="J2693" s="391">
        <v>98.570599999999999</v>
      </c>
      <c r="K2693" s="391">
        <v>97.954899999999995</v>
      </c>
      <c r="L2693" s="391">
        <v>97.971800000000002</v>
      </c>
      <c r="M2693" s="391">
        <v>98.416300000000007</v>
      </c>
      <c r="N2693" s="391">
        <v>95.914100000000005</v>
      </c>
      <c r="O2693" s="386">
        <v>98.133899999999997</v>
      </c>
      <c r="P2693" s="386" t="s">
        <v>38</v>
      </c>
    </row>
    <row r="2694" spans="1:16" ht="15" x14ac:dyDescent="0.25">
      <c r="A2694" s="389" t="s">
        <v>617</v>
      </c>
      <c r="B2694" s="390"/>
      <c r="C2694" s="386"/>
      <c r="D2694" s="390"/>
      <c r="E2694" s="390"/>
      <c r="F2694" s="386">
        <v>99.079599999999999</v>
      </c>
      <c r="G2694" s="391">
        <v>97.004800000000003</v>
      </c>
      <c r="H2694" s="391">
        <v>95.661100000000005</v>
      </c>
      <c r="I2694" s="391">
        <v>96.478300000000004</v>
      </c>
      <c r="J2694" s="391">
        <v>93.984200000000001</v>
      </c>
      <c r="K2694" s="391">
        <v>93.129400000000004</v>
      </c>
      <c r="L2694" s="391">
        <v>96.238</v>
      </c>
      <c r="M2694" s="391">
        <v>97.3202</v>
      </c>
      <c r="N2694" s="391">
        <v>92.814400000000006</v>
      </c>
      <c r="O2694" s="386">
        <v>94.707400000000007</v>
      </c>
      <c r="P2694" s="386" t="s">
        <v>38</v>
      </c>
    </row>
    <row r="2695" spans="1:16" ht="15" x14ac:dyDescent="0.25">
      <c r="A2695" s="389" t="s">
        <v>3050</v>
      </c>
      <c r="B2695" s="390"/>
      <c r="C2695" s="386"/>
      <c r="D2695" s="390"/>
      <c r="E2695" s="390"/>
      <c r="F2695" s="386">
        <v>1.1096999999999999</v>
      </c>
      <c r="G2695" s="391">
        <v>1.3147</v>
      </c>
      <c r="H2695" s="391">
        <v>1.2766</v>
      </c>
      <c r="I2695" s="391">
        <v>1.0592999999999999</v>
      </c>
      <c r="J2695" s="391">
        <v>1.3372999999999999</v>
      </c>
      <c r="K2695" s="391">
        <v>1.4492</v>
      </c>
      <c r="L2695" s="391">
        <v>1.3656999999999999</v>
      </c>
      <c r="M2695" s="391">
        <v>2.0476000000000001</v>
      </c>
      <c r="N2695" s="391">
        <v>2.0371000000000001</v>
      </c>
      <c r="O2695" s="386">
        <v>2.1930000000000001</v>
      </c>
      <c r="P2695" s="386" t="s">
        <v>43</v>
      </c>
    </row>
    <row r="2696" spans="1:16" ht="15" x14ac:dyDescent="0.25">
      <c r="A2696" s="389" t="s">
        <v>3051</v>
      </c>
      <c r="B2696" s="390"/>
      <c r="C2696" s="386"/>
      <c r="D2696" s="390"/>
      <c r="E2696" s="390"/>
      <c r="F2696" s="386">
        <v>0.91</v>
      </c>
      <c r="G2696" s="391">
        <v>1.1882999999999999</v>
      </c>
      <c r="H2696" s="391">
        <v>1.1085</v>
      </c>
      <c r="I2696" s="391">
        <v>0.88949999999999996</v>
      </c>
      <c r="J2696" s="391">
        <v>1.2070000000000001</v>
      </c>
      <c r="K2696" s="391">
        <v>1.3204</v>
      </c>
      <c r="L2696" s="391">
        <v>1.1788000000000001</v>
      </c>
      <c r="M2696" s="391">
        <v>1.9171</v>
      </c>
      <c r="N2696" s="391">
        <v>1.89</v>
      </c>
      <c r="O2696" s="386">
        <v>2.0693999999999999</v>
      </c>
      <c r="P2696" s="386" t="s">
        <v>43</v>
      </c>
    </row>
    <row r="2697" spans="1:16" ht="15" x14ac:dyDescent="0.25">
      <c r="A2697" s="389" t="s">
        <v>3052</v>
      </c>
      <c r="B2697" s="390"/>
      <c r="C2697" s="386"/>
      <c r="D2697" s="390"/>
      <c r="E2697" s="390"/>
      <c r="F2697" s="386">
        <v>3.9830999999999999</v>
      </c>
      <c r="G2697" s="391">
        <v>3.1231</v>
      </c>
      <c r="H2697" s="391">
        <v>3.7105000000000001</v>
      </c>
      <c r="I2697" s="391">
        <v>3.5066999999999999</v>
      </c>
      <c r="J2697" s="391">
        <v>3.2317</v>
      </c>
      <c r="K2697" s="391">
        <v>3.3624000000000001</v>
      </c>
      <c r="L2697" s="391">
        <v>4.0719000000000003</v>
      </c>
      <c r="M2697" s="391">
        <v>3.9123000000000001</v>
      </c>
      <c r="N2697" s="391">
        <v>4.1420000000000003</v>
      </c>
      <c r="O2697" s="386">
        <v>4.0072999999999999</v>
      </c>
      <c r="P2697" s="386" t="s">
        <v>43</v>
      </c>
    </row>
    <row r="2698" spans="1:16" ht="15" x14ac:dyDescent="0.25">
      <c r="A2698" s="389" t="s">
        <v>3053</v>
      </c>
      <c r="B2698" s="390"/>
      <c r="C2698" s="386"/>
      <c r="D2698" s="390"/>
      <c r="E2698" s="390"/>
      <c r="F2698" s="386">
        <v>1.2031000000000001</v>
      </c>
      <c r="G2698" s="391">
        <v>1.3532</v>
      </c>
      <c r="H2698" s="391">
        <v>1.3087</v>
      </c>
      <c r="I2698" s="391">
        <v>1.3194999999999999</v>
      </c>
      <c r="J2698" s="391">
        <v>2.0234000000000001</v>
      </c>
      <c r="K2698" s="391">
        <v>2.1570999999999998</v>
      </c>
      <c r="L2698" s="391">
        <v>1.9579</v>
      </c>
      <c r="M2698" s="391">
        <v>3.1271</v>
      </c>
      <c r="N2698" s="391">
        <v>2.5030999999999999</v>
      </c>
      <c r="O2698" s="386">
        <v>2.9159999999999999</v>
      </c>
      <c r="P2698" s="386" t="s">
        <v>43</v>
      </c>
    </row>
    <row r="2699" spans="1:16" ht="15" x14ac:dyDescent="0.25">
      <c r="A2699" s="389" t="s">
        <v>3054</v>
      </c>
      <c r="B2699" s="390"/>
      <c r="C2699" s="386"/>
      <c r="D2699" s="390"/>
      <c r="E2699" s="390"/>
      <c r="F2699" s="386">
        <v>0.86219999999999997</v>
      </c>
      <c r="G2699" s="391">
        <v>1.0772999999999999</v>
      </c>
      <c r="H2699" s="391">
        <v>1.0266</v>
      </c>
      <c r="I2699" s="391">
        <v>1.0777000000000001</v>
      </c>
      <c r="J2699" s="391">
        <v>1.7870999999999999</v>
      </c>
      <c r="K2699" s="391">
        <v>1.8378000000000001</v>
      </c>
      <c r="L2699" s="391">
        <v>1.6217999999999999</v>
      </c>
      <c r="M2699" s="391">
        <v>2.907</v>
      </c>
      <c r="N2699" s="391">
        <v>2.2549999999999999</v>
      </c>
      <c r="O2699" s="386">
        <v>2.6714000000000002</v>
      </c>
      <c r="P2699" s="386" t="s">
        <v>43</v>
      </c>
    </row>
    <row r="2700" spans="1:16" ht="15" x14ac:dyDescent="0.25">
      <c r="A2700" s="389" t="s">
        <v>3055</v>
      </c>
      <c r="B2700" s="390"/>
      <c r="C2700" s="386"/>
      <c r="D2700" s="390"/>
      <c r="E2700" s="390"/>
      <c r="F2700" s="386">
        <v>5.1928999999999998</v>
      </c>
      <c r="G2700" s="391">
        <v>4.5454999999999997</v>
      </c>
      <c r="H2700" s="391">
        <v>4.6406999999999998</v>
      </c>
      <c r="I2700" s="391">
        <v>4.1359000000000004</v>
      </c>
      <c r="J2700" s="391">
        <v>4.8484999999999996</v>
      </c>
      <c r="K2700" s="391">
        <v>6.0937999999999999</v>
      </c>
      <c r="L2700" s="391">
        <v>5.9767000000000001</v>
      </c>
      <c r="M2700" s="391">
        <v>5.6898999999999997</v>
      </c>
      <c r="N2700" s="391">
        <v>5.3901000000000003</v>
      </c>
      <c r="O2700" s="386">
        <v>5.8479999999999999</v>
      </c>
      <c r="P2700" s="386" t="s">
        <v>43</v>
      </c>
    </row>
    <row r="2701" spans="1:16" ht="15" x14ac:dyDescent="0.25">
      <c r="A2701" s="389" t="s">
        <v>3056</v>
      </c>
      <c r="B2701" s="390"/>
      <c r="C2701" s="386"/>
      <c r="D2701" s="390"/>
      <c r="E2701" s="390"/>
      <c r="F2701" s="386">
        <v>0.83919999999999995</v>
      </c>
      <c r="G2701" s="391">
        <v>0.90959999999999996</v>
      </c>
      <c r="H2701" s="391">
        <v>1.0311999999999999</v>
      </c>
      <c r="I2701" s="391">
        <v>0.85240000000000005</v>
      </c>
      <c r="J2701" s="391">
        <v>0.71050000000000002</v>
      </c>
      <c r="K2701" s="391">
        <v>0.67689999999999995</v>
      </c>
      <c r="L2701" s="391">
        <v>0.79120000000000001</v>
      </c>
      <c r="M2701" s="391">
        <v>0.90859999999999996</v>
      </c>
      <c r="N2701" s="391">
        <v>0.96599999999999997</v>
      </c>
      <c r="O2701" s="386">
        <v>0.94520000000000004</v>
      </c>
      <c r="P2701" s="386" t="s">
        <v>43</v>
      </c>
    </row>
    <row r="2702" spans="1:16" ht="15" x14ac:dyDescent="0.25">
      <c r="A2702" s="389" t="s">
        <v>3057</v>
      </c>
      <c r="B2702" s="390"/>
      <c r="C2702" s="386"/>
      <c r="D2702" s="390"/>
      <c r="E2702" s="390"/>
      <c r="F2702" s="386">
        <v>0.52869999999999995</v>
      </c>
      <c r="G2702" s="391">
        <v>0.73550000000000004</v>
      </c>
      <c r="H2702" s="391">
        <v>0.75170000000000003</v>
      </c>
      <c r="I2702" s="391">
        <v>0.55520000000000003</v>
      </c>
      <c r="J2702" s="391">
        <v>0.51529999999999998</v>
      </c>
      <c r="K2702" s="391">
        <v>0.55410000000000004</v>
      </c>
      <c r="L2702" s="391">
        <v>0.52780000000000005</v>
      </c>
      <c r="M2702" s="391">
        <v>0.67020000000000002</v>
      </c>
      <c r="N2702" s="391">
        <v>0.65680000000000005</v>
      </c>
      <c r="O2702" s="386">
        <v>0.70830000000000004</v>
      </c>
      <c r="P2702" s="386" t="s">
        <v>43</v>
      </c>
    </row>
    <row r="2703" spans="1:16" ht="15" x14ac:dyDescent="0.25">
      <c r="A2703" s="389" t="s">
        <v>3058</v>
      </c>
      <c r="B2703" s="390"/>
      <c r="C2703" s="386"/>
      <c r="D2703" s="390"/>
      <c r="E2703" s="390"/>
      <c r="F2703" s="386">
        <v>3.7576000000000001</v>
      </c>
      <c r="G2703" s="391">
        <v>2.5455000000000001</v>
      </c>
      <c r="H2703" s="391">
        <v>3.6675</v>
      </c>
      <c r="I2703" s="391">
        <v>3.6629999999999998</v>
      </c>
      <c r="J2703" s="391">
        <v>2.5547</v>
      </c>
      <c r="K2703" s="391">
        <v>1.8564000000000001</v>
      </c>
      <c r="L2703" s="391">
        <v>3.2688000000000001</v>
      </c>
      <c r="M2703" s="391">
        <v>3.1476999999999999</v>
      </c>
      <c r="N2703" s="391">
        <v>3.8694000000000002</v>
      </c>
      <c r="O2703" s="386">
        <v>3.2298</v>
      </c>
      <c r="P2703" s="386" t="s">
        <v>43</v>
      </c>
    </row>
    <row r="2704" spans="1:16" ht="15" x14ac:dyDescent="0.25">
      <c r="A2704" s="389" t="s">
        <v>3059</v>
      </c>
      <c r="B2704" s="390"/>
      <c r="C2704" s="386"/>
      <c r="D2704" s="390"/>
      <c r="E2704" s="390"/>
      <c r="F2704" s="386">
        <v>1.2917000000000001</v>
      </c>
      <c r="G2704" s="391">
        <v>1.6919</v>
      </c>
      <c r="H2704" s="391">
        <v>1.494</v>
      </c>
      <c r="I2704" s="391">
        <v>1.0047999999999999</v>
      </c>
      <c r="J2704" s="391">
        <v>1.2790999999999999</v>
      </c>
      <c r="K2704" s="391">
        <v>1.5184</v>
      </c>
      <c r="L2704" s="391">
        <v>1.3266</v>
      </c>
      <c r="M2704" s="391">
        <v>2.0695000000000001</v>
      </c>
      <c r="N2704" s="391">
        <v>2.6406999999999998</v>
      </c>
      <c r="O2704" s="386">
        <v>2.7042999999999999</v>
      </c>
      <c r="P2704" s="386" t="s">
        <v>43</v>
      </c>
    </row>
    <row r="2705" spans="1:16" ht="15" x14ac:dyDescent="0.25">
      <c r="A2705" s="389" t="s">
        <v>3060</v>
      </c>
      <c r="B2705" s="390"/>
      <c r="C2705" s="386"/>
      <c r="D2705" s="390"/>
      <c r="E2705" s="390"/>
      <c r="F2705" s="386">
        <v>1.3166</v>
      </c>
      <c r="G2705" s="391">
        <v>1.7245999999999999</v>
      </c>
      <c r="H2705" s="391">
        <v>1.5226999999999999</v>
      </c>
      <c r="I2705" s="391">
        <v>1.0241</v>
      </c>
      <c r="J2705" s="391">
        <v>1.3038000000000001</v>
      </c>
      <c r="K2705" s="391">
        <v>1.5476000000000001</v>
      </c>
      <c r="L2705" s="391">
        <v>1.3522000000000001</v>
      </c>
      <c r="M2705" s="391">
        <v>2.1097000000000001</v>
      </c>
      <c r="N2705" s="391">
        <v>2.6915</v>
      </c>
      <c r="O2705" s="386">
        <v>2.7564000000000002</v>
      </c>
      <c r="P2705" s="386" t="s">
        <v>43</v>
      </c>
    </row>
    <row r="2706" spans="1:16" ht="15" x14ac:dyDescent="0.25">
      <c r="A2706" s="389" t="s">
        <v>3061</v>
      </c>
      <c r="B2706" s="390"/>
      <c r="C2706" s="386"/>
      <c r="D2706" s="390"/>
      <c r="E2706" s="390"/>
      <c r="F2706" s="386">
        <v>0</v>
      </c>
      <c r="G2706" s="391">
        <v>0</v>
      </c>
      <c r="H2706" s="391">
        <v>0</v>
      </c>
      <c r="I2706" s="391">
        <v>0</v>
      </c>
      <c r="J2706" s="391">
        <v>0</v>
      </c>
      <c r="K2706" s="391">
        <v>0</v>
      </c>
      <c r="L2706" s="391">
        <v>0</v>
      </c>
      <c r="M2706" s="391">
        <v>0</v>
      </c>
      <c r="N2706" s="391">
        <v>0</v>
      </c>
      <c r="O2706" s="386">
        <v>0</v>
      </c>
      <c r="P2706" s="386" t="s">
        <v>43</v>
      </c>
    </row>
    <row r="2707" spans="1:16" ht="15" x14ac:dyDescent="0.25">
      <c r="A2707" s="389" t="s">
        <v>3062</v>
      </c>
      <c r="B2707" s="390"/>
      <c r="C2707" s="386"/>
      <c r="D2707" s="390"/>
      <c r="E2707" s="390"/>
      <c r="F2707" s="386">
        <v>1.3746</v>
      </c>
      <c r="G2707" s="391">
        <v>1.4046000000000001</v>
      </c>
      <c r="H2707" s="391">
        <v>1.4195</v>
      </c>
      <c r="I2707" s="391">
        <v>1.2566999999999999</v>
      </c>
      <c r="J2707" s="391">
        <v>1.4216</v>
      </c>
      <c r="K2707" s="391">
        <v>1.1689000000000001</v>
      </c>
      <c r="L2707" s="391">
        <v>1.0351999999999999</v>
      </c>
      <c r="M2707" s="391">
        <v>1.0175000000000001</v>
      </c>
      <c r="N2707" s="391">
        <v>1.0873999999999999</v>
      </c>
      <c r="O2707" s="386">
        <v>1.218</v>
      </c>
      <c r="P2707" s="386" t="s">
        <v>43</v>
      </c>
    </row>
    <row r="2708" spans="1:16" ht="15" x14ac:dyDescent="0.25">
      <c r="A2708" s="389" t="s">
        <v>3063</v>
      </c>
      <c r="B2708" s="390"/>
      <c r="C2708" s="386"/>
      <c r="D2708" s="390"/>
      <c r="E2708" s="390"/>
      <c r="F2708" s="386">
        <v>1.2446999999999999</v>
      </c>
      <c r="G2708" s="391">
        <v>1.26</v>
      </c>
      <c r="H2708" s="391">
        <v>1.2359</v>
      </c>
      <c r="I2708" s="391">
        <v>1.0418000000000001</v>
      </c>
      <c r="J2708" s="391">
        <v>1.2205999999999999</v>
      </c>
      <c r="K2708" s="391">
        <v>0.94289999999999996</v>
      </c>
      <c r="L2708" s="391">
        <v>0.78410000000000002</v>
      </c>
      <c r="M2708" s="391">
        <v>0.78520000000000001</v>
      </c>
      <c r="N2708" s="391">
        <v>0.88560000000000005</v>
      </c>
      <c r="O2708" s="386">
        <v>1.0359</v>
      </c>
      <c r="P2708" s="386" t="s">
        <v>43</v>
      </c>
    </row>
    <row r="2709" spans="1:16" ht="15" x14ac:dyDescent="0.25">
      <c r="A2709" s="389" t="s">
        <v>3064</v>
      </c>
      <c r="B2709" s="390"/>
      <c r="C2709" s="386"/>
      <c r="D2709" s="390"/>
      <c r="E2709" s="390"/>
      <c r="F2709" s="386">
        <v>2.3997000000000002</v>
      </c>
      <c r="G2709" s="391">
        <v>2.5333000000000001</v>
      </c>
      <c r="H2709" s="391">
        <v>2.8633000000000002</v>
      </c>
      <c r="I2709" s="391">
        <v>3.0419999999999998</v>
      </c>
      <c r="J2709" s="391">
        <v>2.9904000000000002</v>
      </c>
      <c r="K2709" s="391">
        <v>3.0364</v>
      </c>
      <c r="L2709" s="391">
        <v>3.4455</v>
      </c>
      <c r="M2709" s="391">
        <v>3.3241000000000001</v>
      </c>
      <c r="N2709" s="391">
        <v>3.1545999999999998</v>
      </c>
      <c r="O2709" s="386">
        <v>3.0916000000000001</v>
      </c>
      <c r="P2709" s="386" t="s">
        <v>43</v>
      </c>
    </row>
    <row r="2710" spans="1:16" ht="15" x14ac:dyDescent="0.25">
      <c r="A2710" s="389" t="s">
        <v>3065</v>
      </c>
      <c r="B2710" s="390"/>
      <c r="C2710" s="386"/>
      <c r="D2710" s="390"/>
      <c r="E2710" s="390"/>
      <c r="F2710" s="386">
        <v>0.98070000000000002</v>
      </c>
      <c r="G2710" s="391">
        <v>1.2354000000000001</v>
      </c>
      <c r="H2710" s="391">
        <v>0.97050000000000003</v>
      </c>
      <c r="I2710" s="391">
        <v>0.99009999999999998</v>
      </c>
      <c r="J2710" s="391">
        <v>0.93700000000000006</v>
      </c>
      <c r="K2710" s="391">
        <v>0.70760000000000001</v>
      </c>
      <c r="L2710" s="391">
        <v>0.64939999999999998</v>
      </c>
      <c r="M2710" s="391">
        <v>0.87619999999999998</v>
      </c>
      <c r="N2710" s="391">
        <v>1.1032999999999999</v>
      </c>
      <c r="O2710" s="386">
        <v>1.1051</v>
      </c>
      <c r="P2710" s="386" t="s">
        <v>43</v>
      </c>
    </row>
    <row r="2711" spans="1:16" ht="15" x14ac:dyDescent="0.25">
      <c r="A2711" s="389" t="s">
        <v>3066</v>
      </c>
      <c r="B2711" s="390"/>
      <c r="C2711" s="386"/>
      <c r="D2711" s="390"/>
      <c r="E2711" s="390"/>
      <c r="F2711" s="386">
        <v>0.97160000000000002</v>
      </c>
      <c r="G2711" s="391">
        <v>1.2060999999999999</v>
      </c>
      <c r="H2711" s="391">
        <v>0.88690000000000002</v>
      </c>
      <c r="I2711" s="391">
        <v>0.94550000000000001</v>
      </c>
      <c r="J2711" s="391">
        <v>0.95150000000000001</v>
      </c>
      <c r="K2711" s="391">
        <v>0.72670000000000001</v>
      </c>
      <c r="L2711" s="391">
        <v>0.59840000000000004</v>
      </c>
      <c r="M2711" s="391">
        <v>0.78839999999999999</v>
      </c>
      <c r="N2711" s="391">
        <v>1.1031</v>
      </c>
      <c r="O2711" s="386">
        <v>1.0749</v>
      </c>
      <c r="P2711" s="386" t="s">
        <v>43</v>
      </c>
    </row>
    <row r="2712" spans="1:16" ht="15" x14ac:dyDescent="0.25">
      <c r="A2712" s="389" t="s">
        <v>3067</v>
      </c>
      <c r="B2712" s="390"/>
      <c r="C2712" s="386"/>
      <c r="D2712" s="390"/>
      <c r="E2712" s="390"/>
      <c r="F2712" s="386">
        <v>1.1173</v>
      </c>
      <c r="G2712" s="391">
        <v>1.6854</v>
      </c>
      <c r="H2712" s="391">
        <v>2.2345999999999999</v>
      </c>
      <c r="I2712" s="391">
        <v>1.6759999999999999</v>
      </c>
      <c r="J2712" s="391">
        <v>0.81299999999999994</v>
      </c>
      <c r="K2712" s="391">
        <v>0.54349999999999998</v>
      </c>
      <c r="L2712" s="391">
        <v>1.0899000000000001</v>
      </c>
      <c r="M2712" s="391">
        <v>1.6349</v>
      </c>
      <c r="N2712" s="391">
        <v>1.105</v>
      </c>
      <c r="O2712" s="386">
        <v>1.3661000000000001</v>
      </c>
      <c r="P2712" s="386" t="s">
        <v>43</v>
      </c>
    </row>
    <row r="2713" spans="1:16" ht="15" x14ac:dyDescent="0.25">
      <c r="A2713" s="389" t="s">
        <v>3068</v>
      </c>
      <c r="B2713" s="390"/>
      <c r="C2713" s="386"/>
      <c r="D2713" s="390"/>
      <c r="E2713" s="390"/>
      <c r="F2713" s="386">
        <v>1.1838</v>
      </c>
      <c r="G2713" s="391">
        <v>1.2064999999999999</v>
      </c>
      <c r="H2713" s="391">
        <v>1.1875</v>
      </c>
      <c r="I2713" s="391">
        <v>1.0249999999999999</v>
      </c>
      <c r="J2713" s="391">
        <v>1.1482000000000001</v>
      </c>
      <c r="K2713" s="391">
        <v>1.1213</v>
      </c>
      <c r="L2713" s="391">
        <v>0.86119999999999997</v>
      </c>
      <c r="M2713" s="391">
        <v>0.79549999999999998</v>
      </c>
      <c r="N2713" s="391">
        <v>0.78349999999999997</v>
      </c>
      <c r="O2713" s="386">
        <v>1.1256999999999999</v>
      </c>
      <c r="P2713" s="386" t="s">
        <v>43</v>
      </c>
    </row>
    <row r="2714" spans="1:16" ht="15" x14ac:dyDescent="0.25">
      <c r="A2714" s="389" t="s">
        <v>3069</v>
      </c>
      <c r="B2714" s="390"/>
      <c r="C2714" s="386"/>
      <c r="D2714" s="390"/>
      <c r="E2714" s="390"/>
      <c r="F2714" s="386">
        <v>0.85799999999999998</v>
      </c>
      <c r="G2714" s="391">
        <v>0.91400000000000003</v>
      </c>
      <c r="H2714" s="391">
        <v>0.80230000000000001</v>
      </c>
      <c r="I2714" s="391">
        <v>0.67200000000000004</v>
      </c>
      <c r="J2714" s="391">
        <v>0.77929999999999999</v>
      </c>
      <c r="K2714" s="391">
        <v>0.75819999999999999</v>
      </c>
      <c r="L2714" s="391">
        <v>0.49030000000000001</v>
      </c>
      <c r="M2714" s="391">
        <v>0.43930000000000002</v>
      </c>
      <c r="N2714" s="391">
        <v>0.53580000000000005</v>
      </c>
      <c r="O2714" s="386">
        <v>0.86040000000000005</v>
      </c>
      <c r="P2714" s="386" t="s">
        <v>43</v>
      </c>
    </row>
    <row r="2715" spans="1:16" ht="15" x14ac:dyDescent="0.25">
      <c r="A2715" s="389" t="s">
        <v>3070</v>
      </c>
      <c r="B2715" s="390"/>
      <c r="C2715" s="386"/>
      <c r="D2715" s="390"/>
      <c r="E2715" s="390"/>
      <c r="F2715" s="386">
        <v>2.8466999999999998</v>
      </c>
      <c r="G2715" s="391">
        <v>2.7027000000000001</v>
      </c>
      <c r="H2715" s="391">
        <v>3.1688000000000001</v>
      </c>
      <c r="I2715" s="391">
        <v>3.1227</v>
      </c>
      <c r="J2715" s="391">
        <v>3.3014999999999999</v>
      </c>
      <c r="K2715" s="391">
        <v>3.5981999999999998</v>
      </c>
      <c r="L2715" s="391">
        <v>4.2285000000000004</v>
      </c>
      <c r="M2715" s="391">
        <v>4.2004000000000001</v>
      </c>
      <c r="N2715" s="391">
        <v>3.2656000000000001</v>
      </c>
      <c r="O2715" s="386">
        <v>3.8262999999999998</v>
      </c>
      <c r="P2715" s="386" t="s">
        <v>43</v>
      </c>
    </row>
    <row r="2716" spans="1:16" ht="15" x14ac:dyDescent="0.25">
      <c r="A2716" s="389" t="s">
        <v>3071</v>
      </c>
      <c r="B2716" s="390"/>
      <c r="C2716" s="386"/>
      <c r="D2716" s="390"/>
      <c r="E2716" s="390"/>
      <c r="F2716" s="386">
        <v>1.6921999999999999</v>
      </c>
      <c r="G2716" s="391">
        <v>1.6553</v>
      </c>
      <c r="H2716" s="391">
        <v>1.7503</v>
      </c>
      <c r="I2716" s="391">
        <v>1.5545</v>
      </c>
      <c r="J2716" s="391">
        <v>1.927</v>
      </c>
      <c r="K2716" s="391">
        <v>1.3624000000000001</v>
      </c>
      <c r="L2716" s="391">
        <v>1.3219000000000001</v>
      </c>
      <c r="M2716" s="391">
        <v>1.3839999999999999</v>
      </c>
      <c r="N2716" s="391">
        <v>1.5268999999999999</v>
      </c>
      <c r="O2716" s="386">
        <v>1.3689</v>
      </c>
      <c r="P2716" s="386" t="s">
        <v>43</v>
      </c>
    </row>
    <row r="2717" spans="1:16" ht="15" x14ac:dyDescent="0.25">
      <c r="A2717" s="389" t="s">
        <v>3072</v>
      </c>
      <c r="B2717" s="390"/>
      <c r="C2717" s="386"/>
      <c r="D2717" s="390"/>
      <c r="E2717" s="390"/>
      <c r="F2717" s="386">
        <v>1.7037</v>
      </c>
      <c r="G2717" s="391">
        <v>1.633</v>
      </c>
      <c r="H2717" s="391">
        <v>1.7584</v>
      </c>
      <c r="I2717" s="391">
        <v>1.4753000000000001</v>
      </c>
      <c r="J2717" s="391">
        <v>1.8050999999999999</v>
      </c>
      <c r="K2717" s="391">
        <v>1.2249000000000001</v>
      </c>
      <c r="L2717" s="391">
        <v>1.2010000000000001</v>
      </c>
      <c r="M2717" s="391">
        <v>1.3156000000000001</v>
      </c>
      <c r="N2717" s="391">
        <v>1.3829</v>
      </c>
      <c r="O2717" s="386">
        <v>1.3128</v>
      </c>
      <c r="P2717" s="386" t="s">
        <v>43</v>
      </c>
    </row>
    <row r="2718" spans="1:16" ht="15" x14ac:dyDescent="0.25">
      <c r="A2718" s="389" t="s">
        <v>3073</v>
      </c>
      <c r="B2718" s="390"/>
      <c r="C2718" s="386"/>
      <c r="D2718" s="390"/>
      <c r="E2718" s="390"/>
      <c r="F2718" s="386">
        <v>1.4742</v>
      </c>
      <c r="G2718" s="391">
        <v>2.0501</v>
      </c>
      <c r="H2718" s="391">
        <v>1.6054999999999999</v>
      </c>
      <c r="I2718" s="391">
        <v>2.9613</v>
      </c>
      <c r="J2718" s="391">
        <v>4.0909000000000004</v>
      </c>
      <c r="K2718" s="391">
        <v>3.6558999999999999</v>
      </c>
      <c r="L2718" s="391">
        <v>3.4483000000000001</v>
      </c>
      <c r="M2718" s="391">
        <v>2.6200999999999999</v>
      </c>
      <c r="N2718" s="391">
        <v>4.1303999999999998</v>
      </c>
      <c r="O2718" s="386">
        <v>2.3757999999999999</v>
      </c>
      <c r="P2718" s="386" t="s">
        <v>43</v>
      </c>
    </row>
    <row r="2719" spans="1:16" ht="15" x14ac:dyDescent="0.25">
      <c r="A2719" s="389" t="s">
        <v>3074</v>
      </c>
      <c r="B2719" s="390"/>
      <c r="C2719" s="386"/>
      <c r="D2719" s="390"/>
      <c r="E2719" s="390"/>
      <c r="F2719" s="386">
        <v>1.506</v>
      </c>
      <c r="G2719" s="391">
        <v>1.4955000000000001</v>
      </c>
      <c r="H2719" s="391">
        <v>1.9368000000000001</v>
      </c>
      <c r="I2719" s="391">
        <v>1.8018000000000001</v>
      </c>
      <c r="J2719" s="391">
        <v>1.506</v>
      </c>
      <c r="K2719" s="391">
        <v>1.7068000000000001</v>
      </c>
      <c r="L2719" s="391">
        <v>2.2863000000000002</v>
      </c>
      <c r="M2719" s="391">
        <v>1.4924999999999999</v>
      </c>
      <c r="N2719" s="391">
        <v>1.7857000000000001</v>
      </c>
      <c r="O2719" s="386">
        <v>1.6915</v>
      </c>
      <c r="P2719" s="386" t="s">
        <v>43</v>
      </c>
    </row>
    <row r="2720" spans="1:16" ht="15" x14ac:dyDescent="0.25">
      <c r="A2720" s="389" t="s">
        <v>3075</v>
      </c>
      <c r="B2720" s="390"/>
      <c r="C2720" s="386"/>
      <c r="D2720" s="390"/>
      <c r="E2720" s="390"/>
      <c r="F2720" s="386">
        <v>1.0606</v>
      </c>
      <c r="G2720" s="391">
        <v>0.75760000000000005</v>
      </c>
      <c r="H2720" s="391">
        <v>1.0802</v>
      </c>
      <c r="I2720" s="391">
        <v>0.90910000000000002</v>
      </c>
      <c r="J2720" s="391">
        <v>0.90910000000000002</v>
      </c>
      <c r="K2720" s="391">
        <v>1.2121</v>
      </c>
      <c r="L2720" s="391">
        <v>1.9697</v>
      </c>
      <c r="M2720" s="391">
        <v>0.90910000000000002</v>
      </c>
      <c r="N2720" s="391">
        <v>0.89290000000000003</v>
      </c>
      <c r="O2720" s="386">
        <v>1.0448</v>
      </c>
      <c r="P2720" s="386" t="s">
        <v>43</v>
      </c>
    </row>
    <row r="2721" spans="1:16" ht="15" x14ac:dyDescent="0.25">
      <c r="A2721" s="389" t="s">
        <v>3076</v>
      </c>
      <c r="B2721" s="390"/>
      <c r="C2721" s="386"/>
      <c r="D2721" s="390"/>
      <c r="E2721" s="390"/>
      <c r="F2721" s="386">
        <v>2.3809999999999998</v>
      </c>
      <c r="G2721" s="391">
        <v>2.9155000000000002</v>
      </c>
      <c r="H2721" s="391">
        <v>3.6036000000000001</v>
      </c>
      <c r="I2721" s="391">
        <v>3.5398000000000001</v>
      </c>
      <c r="J2721" s="391">
        <v>2.6785999999999999</v>
      </c>
      <c r="K2721" s="391">
        <v>2.6785999999999999</v>
      </c>
      <c r="L2721" s="391">
        <v>2.8902000000000001</v>
      </c>
      <c r="M2721" s="391">
        <v>2.6086999999999998</v>
      </c>
      <c r="N2721" s="391">
        <v>3.5714000000000001</v>
      </c>
      <c r="O2721" s="386">
        <v>2.9851000000000001</v>
      </c>
      <c r="P2721" s="386" t="s">
        <v>43</v>
      </c>
    </row>
    <row r="2722" spans="1:16" ht="15" x14ac:dyDescent="0.25">
      <c r="A2722" s="389" t="s">
        <v>3077</v>
      </c>
      <c r="B2722" s="390"/>
      <c r="C2722" s="386"/>
      <c r="D2722" s="390"/>
      <c r="E2722" s="390"/>
      <c r="F2722" s="386">
        <v>2.3555000000000001</v>
      </c>
      <c r="G2722" s="391">
        <v>2.3875000000000002</v>
      </c>
      <c r="H2722" s="391">
        <v>2.2780999999999998</v>
      </c>
      <c r="I2722" s="391">
        <v>2.2372000000000001</v>
      </c>
      <c r="J2722" s="391">
        <v>2.2862</v>
      </c>
      <c r="K2722" s="391">
        <v>2.3212999999999999</v>
      </c>
      <c r="L2722" s="391">
        <v>2.3441000000000001</v>
      </c>
      <c r="M2722" s="391">
        <v>2.4386999999999999</v>
      </c>
      <c r="N2722" s="391">
        <v>2.7069000000000001</v>
      </c>
      <c r="O2722" s="386">
        <v>2.9903</v>
      </c>
      <c r="P2722" s="386" t="s">
        <v>43</v>
      </c>
    </row>
    <row r="2723" spans="1:16" ht="15" x14ac:dyDescent="0.25">
      <c r="A2723" s="389" t="s">
        <v>3078</v>
      </c>
      <c r="B2723" s="390"/>
      <c r="C2723" s="386"/>
      <c r="D2723" s="390"/>
      <c r="E2723" s="390"/>
      <c r="F2723" s="386">
        <v>2.1223000000000001</v>
      </c>
      <c r="G2723" s="391">
        <v>2.2978000000000001</v>
      </c>
      <c r="H2723" s="391">
        <v>2.1829999999999998</v>
      </c>
      <c r="I2723" s="391">
        <v>2.1326999999999998</v>
      </c>
      <c r="J2723" s="391">
        <v>2.1505999999999998</v>
      </c>
      <c r="K2723" s="391">
        <v>2.1812999999999998</v>
      </c>
      <c r="L2723" s="391">
        <v>2.2206000000000001</v>
      </c>
      <c r="M2723" s="391">
        <v>2.2896000000000001</v>
      </c>
      <c r="N2723" s="391">
        <v>2.5668000000000002</v>
      </c>
      <c r="O2723" s="386">
        <v>2.8268</v>
      </c>
      <c r="P2723" s="386" t="s">
        <v>43</v>
      </c>
    </row>
    <row r="2724" spans="1:16" ht="15" x14ac:dyDescent="0.25">
      <c r="A2724" s="389" t="s">
        <v>3079</v>
      </c>
      <c r="B2724" s="390"/>
      <c r="C2724" s="386"/>
      <c r="D2724" s="390"/>
      <c r="E2724" s="390"/>
      <c r="F2724" s="386">
        <v>5.3987999999999996</v>
      </c>
      <c r="G2724" s="391">
        <v>3.5554000000000001</v>
      </c>
      <c r="H2724" s="391">
        <v>3.5203000000000002</v>
      </c>
      <c r="I2724" s="391">
        <v>3.6036000000000001</v>
      </c>
      <c r="J2724" s="391">
        <v>4.0640000000000001</v>
      </c>
      <c r="K2724" s="391">
        <v>4.1649000000000003</v>
      </c>
      <c r="L2724" s="391">
        <v>3.9624000000000001</v>
      </c>
      <c r="M2724" s="391">
        <v>4.4069000000000003</v>
      </c>
      <c r="N2724" s="391">
        <v>4.6452</v>
      </c>
      <c r="O2724" s="386">
        <v>5.2496</v>
      </c>
      <c r="P2724" s="386" t="s">
        <v>43</v>
      </c>
    </row>
    <row r="2725" spans="1:16" ht="15" x14ac:dyDescent="0.25">
      <c r="A2725" s="389" t="s">
        <v>3080</v>
      </c>
      <c r="B2725" s="390"/>
      <c r="C2725" s="386"/>
      <c r="D2725" s="390"/>
      <c r="E2725" s="390"/>
      <c r="F2725" s="386">
        <v>0.95150000000000001</v>
      </c>
      <c r="G2725" s="391">
        <v>0.9718</v>
      </c>
      <c r="H2725" s="391">
        <v>1.1762999999999999</v>
      </c>
      <c r="I2725" s="391">
        <v>0.91469999999999996</v>
      </c>
      <c r="J2725" s="391">
        <v>1.3249</v>
      </c>
      <c r="K2725" s="391">
        <v>1.5301</v>
      </c>
      <c r="L2725" s="391">
        <v>1.5329999999999999</v>
      </c>
      <c r="M2725" s="391">
        <v>1.5319</v>
      </c>
      <c r="N2725" s="391">
        <v>1.7166999999999999</v>
      </c>
      <c r="O2725" s="386">
        <v>2.0152999999999999</v>
      </c>
      <c r="P2725" s="386" t="s">
        <v>43</v>
      </c>
    </row>
    <row r="2726" spans="1:16" ht="15" x14ac:dyDescent="0.25">
      <c r="A2726" s="389" t="s">
        <v>3081</v>
      </c>
      <c r="B2726" s="390"/>
      <c r="C2726" s="386"/>
      <c r="D2726" s="390"/>
      <c r="E2726" s="390"/>
      <c r="F2726" s="386">
        <v>0.82030000000000003</v>
      </c>
      <c r="G2726" s="391">
        <v>0.84130000000000005</v>
      </c>
      <c r="H2726" s="391">
        <v>0.98080000000000001</v>
      </c>
      <c r="I2726" s="391">
        <v>0.78059999999999996</v>
      </c>
      <c r="J2726" s="391">
        <v>1.1202000000000001</v>
      </c>
      <c r="K2726" s="391">
        <v>1.34</v>
      </c>
      <c r="L2726" s="391">
        <v>1.3634999999999999</v>
      </c>
      <c r="M2726" s="391">
        <v>1.3419000000000001</v>
      </c>
      <c r="N2726" s="391">
        <v>1.52</v>
      </c>
      <c r="O2726" s="386">
        <v>1.7002999999999999</v>
      </c>
      <c r="P2726" s="386" t="s">
        <v>43</v>
      </c>
    </row>
    <row r="2727" spans="1:16" ht="15" x14ac:dyDescent="0.25">
      <c r="A2727" s="389" t="s">
        <v>3082</v>
      </c>
      <c r="B2727" s="390"/>
      <c r="C2727" s="386"/>
      <c r="D2727" s="390"/>
      <c r="E2727" s="390"/>
      <c r="F2727" s="386">
        <v>2.7624</v>
      </c>
      <c r="G2727" s="391">
        <v>2.7854999999999999</v>
      </c>
      <c r="H2727" s="391">
        <v>3.8889</v>
      </c>
      <c r="I2727" s="391">
        <v>2.7700999999999998</v>
      </c>
      <c r="J2727" s="391">
        <v>4.1666999999999996</v>
      </c>
      <c r="K2727" s="391">
        <v>4.1783000000000001</v>
      </c>
      <c r="L2727" s="391">
        <v>3.8673999999999999</v>
      </c>
      <c r="M2727" s="391">
        <v>4.1666999999999996</v>
      </c>
      <c r="N2727" s="391">
        <v>4.4568000000000003</v>
      </c>
      <c r="O2727" s="386">
        <v>6.3888999999999996</v>
      </c>
      <c r="P2727" s="386" t="s">
        <v>43</v>
      </c>
    </row>
    <row r="2728" spans="1:16" ht="15" x14ac:dyDescent="0.25">
      <c r="A2728" s="389" t="s">
        <v>3083</v>
      </c>
      <c r="B2728" s="390"/>
      <c r="C2728" s="386"/>
      <c r="D2728" s="390"/>
      <c r="E2728" s="390"/>
      <c r="F2728" s="386">
        <v>2.9619</v>
      </c>
      <c r="G2728" s="391">
        <v>3.1389</v>
      </c>
      <c r="H2728" s="391">
        <v>2.8536000000000001</v>
      </c>
      <c r="I2728" s="391">
        <v>2.7443</v>
      </c>
      <c r="J2728" s="391">
        <v>2.6892999999999998</v>
      </c>
      <c r="K2728" s="391">
        <v>2.6903999999999999</v>
      </c>
      <c r="L2728" s="391">
        <v>2.6221999999999999</v>
      </c>
      <c r="M2728" s="391">
        <v>2.9276</v>
      </c>
      <c r="N2728" s="391">
        <v>3.0973000000000002</v>
      </c>
      <c r="O2728" s="386">
        <v>3.3578999999999999</v>
      </c>
      <c r="P2728" s="386" t="s">
        <v>43</v>
      </c>
    </row>
    <row r="2729" spans="1:16" ht="15" x14ac:dyDescent="0.25">
      <c r="A2729" s="389" t="s">
        <v>3084</v>
      </c>
      <c r="B2729" s="390"/>
      <c r="C2729" s="386"/>
      <c r="D2729" s="390"/>
      <c r="E2729" s="390"/>
      <c r="F2729" s="386">
        <v>2.8348</v>
      </c>
      <c r="G2729" s="391">
        <v>3.1490999999999998</v>
      </c>
      <c r="H2729" s="391">
        <v>2.8369</v>
      </c>
      <c r="I2729" s="391">
        <v>2.7328999999999999</v>
      </c>
      <c r="J2729" s="391">
        <v>2.6768000000000001</v>
      </c>
      <c r="K2729" s="391">
        <v>2.6772999999999998</v>
      </c>
      <c r="L2729" s="391">
        <v>2.6015999999999999</v>
      </c>
      <c r="M2729" s="391">
        <v>2.8973</v>
      </c>
      <c r="N2729" s="391">
        <v>3.0703999999999998</v>
      </c>
      <c r="O2729" s="386">
        <v>3.335</v>
      </c>
      <c r="P2729" s="386" t="s">
        <v>43</v>
      </c>
    </row>
    <row r="2730" spans="1:16" ht="15" x14ac:dyDescent="0.25">
      <c r="A2730" s="389" t="s">
        <v>3085</v>
      </c>
      <c r="B2730" s="390"/>
      <c r="C2730" s="386"/>
      <c r="D2730" s="390"/>
      <c r="E2730" s="390"/>
      <c r="F2730" s="386">
        <v>9.7014999999999993</v>
      </c>
      <c r="G2730" s="391">
        <v>2.6021999999999998</v>
      </c>
      <c r="H2730" s="391">
        <v>3.7452999999999999</v>
      </c>
      <c r="I2730" s="391">
        <v>3.3456999999999999</v>
      </c>
      <c r="J2730" s="391">
        <v>3.3582000000000001</v>
      </c>
      <c r="K2730" s="391">
        <v>3.3961999999999999</v>
      </c>
      <c r="L2730" s="391">
        <v>3.7174999999999998</v>
      </c>
      <c r="M2730" s="391">
        <v>4.5801999999999996</v>
      </c>
      <c r="N2730" s="391">
        <v>4.5627000000000004</v>
      </c>
      <c r="O2730" s="386">
        <v>4.6154000000000002</v>
      </c>
      <c r="P2730" s="386" t="s">
        <v>43</v>
      </c>
    </row>
    <row r="2731" spans="1:16" ht="15" x14ac:dyDescent="0.25">
      <c r="A2731" s="389" t="s">
        <v>3086</v>
      </c>
      <c r="B2731" s="390"/>
      <c r="C2731" s="386"/>
      <c r="D2731" s="390"/>
      <c r="E2731" s="390"/>
      <c r="F2731" s="386">
        <v>2.2688000000000001</v>
      </c>
      <c r="G2731" s="391">
        <v>2.1623999999999999</v>
      </c>
      <c r="H2731" s="391">
        <v>2.1093000000000002</v>
      </c>
      <c r="I2731" s="391">
        <v>2.2185000000000001</v>
      </c>
      <c r="J2731" s="391">
        <v>2.2372999999999998</v>
      </c>
      <c r="K2731" s="391">
        <v>2.2435</v>
      </c>
      <c r="L2731" s="391">
        <v>2.3637999999999999</v>
      </c>
      <c r="M2731" s="391">
        <v>2.2835999999999999</v>
      </c>
      <c r="N2731" s="391">
        <v>2.6808000000000001</v>
      </c>
      <c r="O2731" s="386">
        <v>2.9828999999999999</v>
      </c>
      <c r="P2731" s="386" t="s">
        <v>43</v>
      </c>
    </row>
    <row r="2732" spans="1:16" ht="15" x14ac:dyDescent="0.25">
      <c r="A2732" s="389" t="s">
        <v>3087</v>
      </c>
      <c r="B2732" s="390"/>
      <c r="C2732" s="386"/>
      <c r="D2732" s="390"/>
      <c r="E2732" s="390"/>
      <c r="F2732" s="386">
        <v>1.8367</v>
      </c>
      <c r="G2732" s="391">
        <v>1.921</v>
      </c>
      <c r="H2732" s="391">
        <v>1.9226000000000001</v>
      </c>
      <c r="I2732" s="391">
        <v>1.9918</v>
      </c>
      <c r="J2732" s="391">
        <v>1.9646999999999999</v>
      </c>
      <c r="K2732" s="391">
        <v>1.9551000000000001</v>
      </c>
      <c r="L2732" s="391">
        <v>2.1286999999999998</v>
      </c>
      <c r="M2732" s="391">
        <v>1.9802999999999999</v>
      </c>
      <c r="N2732" s="391">
        <v>2.4142000000000001</v>
      </c>
      <c r="O2732" s="386">
        <v>2.7021000000000002</v>
      </c>
      <c r="P2732" s="386" t="s">
        <v>43</v>
      </c>
    </row>
    <row r="2733" spans="1:16" ht="15" x14ac:dyDescent="0.25">
      <c r="A2733" s="389" t="s">
        <v>3088</v>
      </c>
      <c r="B2733" s="390"/>
      <c r="C2733" s="386"/>
      <c r="D2733" s="390"/>
      <c r="E2733" s="390"/>
      <c r="F2733" s="386">
        <v>5.2892999999999999</v>
      </c>
      <c r="G2733" s="391">
        <v>3.8483000000000001</v>
      </c>
      <c r="H2733" s="391">
        <v>3.4140999999999999</v>
      </c>
      <c r="I2733" s="391">
        <v>3.8079000000000001</v>
      </c>
      <c r="J2733" s="391">
        <v>4.1482000000000001</v>
      </c>
      <c r="K2733" s="391">
        <v>4.2754000000000003</v>
      </c>
      <c r="L2733" s="391">
        <v>4.0175999999999998</v>
      </c>
      <c r="M2733" s="391">
        <v>4.4297000000000004</v>
      </c>
      <c r="N2733" s="391">
        <v>4.6976000000000004</v>
      </c>
      <c r="O2733" s="386">
        <v>5.1055999999999999</v>
      </c>
      <c r="P2733" s="386" t="s">
        <v>43</v>
      </c>
    </row>
    <row r="2734" spans="1:16" ht="15" x14ac:dyDescent="0.25">
      <c r="A2734" s="389" t="s">
        <v>3089</v>
      </c>
      <c r="B2734" s="390"/>
      <c r="C2734" s="386"/>
      <c r="D2734" s="390"/>
      <c r="E2734" s="390"/>
      <c r="F2734" s="386">
        <v>2.6074999999999999</v>
      </c>
      <c r="G2734" s="391">
        <v>2.8504</v>
      </c>
      <c r="H2734" s="391">
        <v>2.8184999999999998</v>
      </c>
      <c r="I2734" s="391">
        <v>2.7216</v>
      </c>
      <c r="J2734" s="391">
        <v>2.9152</v>
      </c>
      <c r="K2734" s="391">
        <v>2.8506999999999998</v>
      </c>
      <c r="L2734" s="391">
        <v>3.1901999999999999</v>
      </c>
      <c r="M2734" s="391">
        <v>3.4702000000000002</v>
      </c>
      <c r="N2734" s="391">
        <v>3.8736999999999999</v>
      </c>
      <c r="O2734" s="386">
        <v>4.1421000000000001</v>
      </c>
      <c r="P2734" s="386" t="s">
        <v>43</v>
      </c>
    </row>
    <row r="2735" spans="1:16" ht="15" x14ac:dyDescent="0.25">
      <c r="A2735" s="389" t="s">
        <v>3090</v>
      </c>
      <c r="B2735" s="390"/>
      <c r="C2735" s="386"/>
      <c r="D2735" s="390"/>
      <c r="E2735" s="390"/>
      <c r="F2735" s="386">
        <v>2.5792000000000002</v>
      </c>
      <c r="G2735" s="391">
        <v>2.8134000000000001</v>
      </c>
      <c r="H2735" s="391">
        <v>2.7925</v>
      </c>
      <c r="I2735" s="391">
        <v>2.6880000000000002</v>
      </c>
      <c r="J2735" s="391">
        <v>2.8702999999999999</v>
      </c>
      <c r="K2735" s="391">
        <v>2.8340000000000001</v>
      </c>
      <c r="L2735" s="391">
        <v>3.0705</v>
      </c>
      <c r="M2735" s="391">
        <v>3.391</v>
      </c>
      <c r="N2735" s="391">
        <v>3.7534000000000001</v>
      </c>
      <c r="O2735" s="386">
        <v>4.0514999999999999</v>
      </c>
      <c r="P2735" s="386" t="s">
        <v>43</v>
      </c>
    </row>
    <row r="2736" spans="1:16" ht="15" x14ac:dyDescent="0.25">
      <c r="A2736" s="389" t="s">
        <v>3091</v>
      </c>
      <c r="B2736" s="390"/>
      <c r="C2736" s="386"/>
      <c r="D2736" s="390"/>
      <c r="E2736" s="390"/>
      <c r="F2736" s="386">
        <v>2.8639000000000001</v>
      </c>
      <c r="G2736" s="391">
        <v>3.1873999999999998</v>
      </c>
      <c r="H2736" s="391">
        <v>3.0548000000000002</v>
      </c>
      <c r="I2736" s="391">
        <v>3.0253999999999999</v>
      </c>
      <c r="J2736" s="391">
        <v>3.3212000000000002</v>
      </c>
      <c r="K2736" s="391">
        <v>3.0036999999999998</v>
      </c>
      <c r="L2736" s="391">
        <v>4.2785000000000002</v>
      </c>
      <c r="M2736" s="391">
        <v>4.194</v>
      </c>
      <c r="N2736" s="391">
        <v>4.9718</v>
      </c>
      <c r="O2736" s="386">
        <v>4.9717000000000002</v>
      </c>
      <c r="P2736" s="386" t="s">
        <v>43</v>
      </c>
    </row>
    <row r="2737" spans="1:16" ht="15" x14ac:dyDescent="0.25">
      <c r="A2737" s="389" t="s">
        <v>3092</v>
      </c>
      <c r="B2737" s="390"/>
      <c r="C2737" s="386"/>
      <c r="D2737" s="390"/>
      <c r="E2737" s="390"/>
      <c r="F2737" s="386">
        <v>2.9704999999999999</v>
      </c>
      <c r="G2737" s="391">
        <v>3.0059</v>
      </c>
      <c r="H2737" s="391">
        <v>2.9638</v>
      </c>
      <c r="I2737" s="391">
        <v>2.7621000000000002</v>
      </c>
      <c r="J2737" s="391">
        <v>2.9981</v>
      </c>
      <c r="K2737" s="391">
        <v>2.9186000000000001</v>
      </c>
      <c r="L2737" s="391">
        <v>3.3475999999999999</v>
      </c>
      <c r="M2737" s="391">
        <v>3.512</v>
      </c>
      <c r="N2737" s="391">
        <v>3.8138000000000001</v>
      </c>
      <c r="O2737" s="386">
        <v>4.0632000000000001</v>
      </c>
      <c r="P2737" s="386" t="s">
        <v>43</v>
      </c>
    </row>
    <row r="2738" spans="1:16" ht="15" x14ac:dyDescent="0.25">
      <c r="A2738" s="389" t="s">
        <v>3093</v>
      </c>
      <c r="B2738" s="390"/>
      <c r="C2738" s="386"/>
      <c r="D2738" s="390"/>
      <c r="E2738" s="390"/>
      <c r="F2738" s="386">
        <v>2.9946999999999999</v>
      </c>
      <c r="G2738" s="391">
        <v>2.9969999999999999</v>
      </c>
      <c r="H2738" s="391">
        <v>3.0001000000000002</v>
      </c>
      <c r="I2738" s="391">
        <v>2.7385999999999999</v>
      </c>
      <c r="J2738" s="391">
        <v>2.9422000000000001</v>
      </c>
      <c r="K2738" s="391">
        <v>2.8719000000000001</v>
      </c>
      <c r="L2738" s="391">
        <v>3.2246999999999999</v>
      </c>
      <c r="M2738" s="391">
        <v>3.403</v>
      </c>
      <c r="N2738" s="391">
        <v>3.6726999999999999</v>
      </c>
      <c r="O2738" s="386">
        <v>3.9750999999999999</v>
      </c>
      <c r="P2738" s="386" t="s">
        <v>43</v>
      </c>
    </row>
    <row r="2739" spans="1:16" ht="15" x14ac:dyDescent="0.25">
      <c r="A2739" s="389" t="s">
        <v>3094</v>
      </c>
      <c r="B2739" s="390"/>
      <c r="C2739" s="386"/>
      <c r="D2739" s="390"/>
      <c r="E2739" s="390"/>
      <c r="F2739" s="386">
        <v>2.7067000000000001</v>
      </c>
      <c r="G2739" s="391">
        <v>3.1042000000000001</v>
      </c>
      <c r="H2739" s="391">
        <v>2.5640999999999998</v>
      </c>
      <c r="I2739" s="391">
        <v>3.0190999999999999</v>
      </c>
      <c r="J2739" s="391">
        <v>3.6135999999999999</v>
      </c>
      <c r="K2739" s="391">
        <v>3.4405000000000001</v>
      </c>
      <c r="L2739" s="391">
        <v>4.6955</v>
      </c>
      <c r="M2739" s="391">
        <v>4.7092999999999998</v>
      </c>
      <c r="N2739" s="391">
        <v>5.3636999999999997</v>
      </c>
      <c r="O2739" s="386">
        <v>5.0369999999999999</v>
      </c>
      <c r="P2739" s="386" t="s">
        <v>43</v>
      </c>
    </row>
    <row r="2740" spans="1:16" ht="15" x14ac:dyDescent="0.25">
      <c r="A2740" s="389" t="s">
        <v>3095</v>
      </c>
      <c r="B2740" s="390"/>
      <c r="C2740" s="386"/>
      <c r="D2740" s="390"/>
      <c r="E2740" s="390"/>
      <c r="F2740" s="386">
        <v>2.8769</v>
      </c>
      <c r="G2740" s="391">
        <v>3.2262</v>
      </c>
      <c r="H2740" s="391">
        <v>3.2490999999999999</v>
      </c>
      <c r="I2740" s="391">
        <v>3.1152000000000002</v>
      </c>
      <c r="J2740" s="391">
        <v>3.3639999999999999</v>
      </c>
      <c r="K2740" s="391">
        <v>3.3127</v>
      </c>
      <c r="L2740" s="391">
        <v>3.5701000000000001</v>
      </c>
      <c r="M2740" s="391">
        <v>3.9502999999999999</v>
      </c>
      <c r="N2740" s="391">
        <v>4.4648000000000003</v>
      </c>
      <c r="O2740" s="386">
        <v>4.8646000000000003</v>
      </c>
      <c r="P2740" s="386" t="s">
        <v>43</v>
      </c>
    </row>
    <row r="2741" spans="1:16" ht="15" x14ac:dyDescent="0.25">
      <c r="A2741" s="389" t="s">
        <v>3096</v>
      </c>
      <c r="B2741" s="390"/>
      <c r="C2741" s="386"/>
      <c r="D2741" s="390"/>
      <c r="E2741" s="390"/>
      <c r="F2741" s="386">
        <v>2.8658999999999999</v>
      </c>
      <c r="G2741" s="391">
        <v>3.2185999999999999</v>
      </c>
      <c r="H2741" s="391">
        <v>3.2250000000000001</v>
      </c>
      <c r="I2741" s="391">
        <v>3.1385999999999998</v>
      </c>
      <c r="J2741" s="391">
        <v>3.3548</v>
      </c>
      <c r="K2741" s="391">
        <v>3.3235999999999999</v>
      </c>
      <c r="L2741" s="391">
        <v>3.5084</v>
      </c>
      <c r="M2741" s="391">
        <v>3.9352999999999998</v>
      </c>
      <c r="N2741" s="391">
        <v>4.4471999999999996</v>
      </c>
      <c r="O2741" s="386">
        <v>4.8606999999999996</v>
      </c>
      <c r="P2741" s="386" t="s">
        <v>43</v>
      </c>
    </row>
    <row r="2742" spans="1:16" ht="15" x14ac:dyDescent="0.25">
      <c r="A2742" s="389" t="s">
        <v>3097</v>
      </c>
      <c r="B2742" s="390"/>
      <c r="C2742" s="386"/>
      <c r="D2742" s="390"/>
      <c r="E2742" s="390"/>
      <c r="F2742" s="386">
        <v>3.0043000000000002</v>
      </c>
      <c r="G2742" s="391">
        <v>3.3147000000000002</v>
      </c>
      <c r="H2742" s="391">
        <v>3.5299</v>
      </c>
      <c r="I2742" s="391">
        <v>2.8424</v>
      </c>
      <c r="J2742" s="391">
        <v>3.4704000000000002</v>
      </c>
      <c r="K2742" s="391">
        <v>3.1842000000000001</v>
      </c>
      <c r="L2742" s="391">
        <v>4.29</v>
      </c>
      <c r="M2742" s="391">
        <v>4.1254999999999997</v>
      </c>
      <c r="N2742" s="391">
        <v>4.6700999999999997</v>
      </c>
      <c r="O2742" s="386">
        <v>4.9096000000000002</v>
      </c>
      <c r="P2742" s="386" t="s">
        <v>43</v>
      </c>
    </row>
    <row r="2743" spans="1:16" ht="15" x14ac:dyDescent="0.25">
      <c r="A2743" s="389" t="s">
        <v>3098</v>
      </c>
      <c r="B2743" s="390"/>
      <c r="C2743" s="386"/>
      <c r="D2743" s="390"/>
      <c r="E2743" s="390"/>
      <c r="F2743" s="386">
        <v>1.175</v>
      </c>
      <c r="G2743" s="391">
        <v>1.4446000000000001</v>
      </c>
      <c r="H2743" s="391">
        <v>1.2669999999999999</v>
      </c>
      <c r="I2743" s="391">
        <v>1.4568000000000001</v>
      </c>
      <c r="J2743" s="391">
        <v>1.4073</v>
      </c>
      <c r="K2743" s="391">
        <v>1.3419000000000001</v>
      </c>
      <c r="L2743" s="391">
        <v>1.7839</v>
      </c>
      <c r="M2743" s="391">
        <v>1.9516</v>
      </c>
      <c r="N2743" s="391">
        <v>2.1879</v>
      </c>
      <c r="O2743" s="386">
        <v>2.1017999999999999</v>
      </c>
      <c r="P2743" s="386" t="s">
        <v>43</v>
      </c>
    </row>
    <row r="2744" spans="1:16" ht="15" x14ac:dyDescent="0.25">
      <c r="A2744" s="389" t="s">
        <v>3099</v>
      </c>
      <c r="B2744" s="390"/>
      <c r="C2744" s="386"/>
      <c r="D2744" s="390"/>
      <c r="E2744" s="390"/>
      <c r="F2744" s="386">
        <v>0.8044</v>
      </c>
      <c r="G2744" s="391">
        <v>1.0716000000000001</v>
      </c>
      <c r="H2744" s="391">
        <v>0.91790000000000005</v>
      </c>
      <c r="I2744" s="391">
        <v>1.0333000000000001</v>
      </c>
      <c r="J2744" s="391">
        <v>1.0581</v>
      </c>
      <c r="K2744" s="391">
        <v>1.0926</v>
      </c>
      <c r="L2744" s="391">
        <v>1.2894000000000001</v>
      </c>
      <c r="M2744" s="391">
        <v>1.5145999999999999</v>
      </c>
      <c r="N2744" s="391">
        <v>1.5404</v>
      </c>
      <c r="O2744" s="386">
        <v>1.4496</v>
      </c>
      <c r="P2744" s="386" t="s">
        <v>43</v>
      </c>
    </row>
    <row r="2745" spans="1:16" ht="15" x14ac:dyDescent="0.25">
      <c r="A2745" s="389" t="s">
        <v>3100</v>
      </c>
      <c r="B2745" s="390"/>
      <c r="C2745" s="386"/>
      <c r="D2745" s="390"/>
      <c r="E2745" s="390"/>
      <c r="F2745" s="386">
        <v>2.8010999999999999</v>
      </c>
      <c r="G2745" s="391">
        <v>3.0847000000000002</v>
      </c>
      <c r="H2745" s="391">
        <v>2.8010999999999999</v>
      </c>
      <c r="I2745" s="391">
        <v>3.2608999999999999</v>
      </c>
      <c r="J2745" s="391">
        <v>2.9121000000000001</v>
      </c>
      <c r="K2745" s="391">
        <v>2.4458000000000002</v>
      </c>
      <c r="L2745" s="391">
        <v>3.9517000000000002</v>
      </c>
      <c r="M2745" s="391">
        <v>3.8932000000000002</v>
      </c>
      <c r="N2745" s="391">
        <v>5.0667999999999997</v>
      </c>
      <c r="O2745" s="386">
        <v>5.0027999999999997</v>
      </c>
      <c r="P2745" s="386" t="s">
        <v>43</v>
      </c>
    </row>
    <row r="2746" spans="1:16" ht="15" x14ac:dyDescent="0.25">
      <c r="A2746" s="389" t="s">
        <v>3101</v>
      </c>
      <c r="B2746" s="390"/>
      <c r="C2746" s="386"/>
      <c r="D2746" s="390"/>
      <c r="E2746" s="390"/>
      <c r="F2746" s="386">
        <v>1.6857</v>
      </c>
      <c r="G2746" s="391">
        <v>1.6004</v>
      </c>
      <c r="H2746" s="391">
        <v>1.7646999999999999</v>
      </c>
      <c r="I2746" s="391">
        <v>1.6079000000000001</v>
      </c>
      <c r="J2746" s="391">
        <v>1.6836</v>
      </c>
      <c r="K2746" s="391">
        <v>1.6762999999999999</v>
      </c>
      <c r="L2746" s="391">
        <v>1.4957</v>
      </c>
      <c r="M2746" s="391">
        <v>1.4511000000000001</v>
      </c>
      <c r="N2746" s="391">
        <v>1.5956999999999999</v>
      </c>
      <c r="O2746" s="386">
        <v>1.6131</v>
      </c>
      <c r="P2746" s="386" t="s">
        <v>43</v>
      </c>
    </row>
    <row r="2747" spans="1:16" ht="15" x14ac:dyDescent="0.25">
      <c r="A2747" s="389" t="s">
        <v>3102</v>
      </c>
      <c r="B2747" s="390"/>
      <c r="C2747" s="386"/>
      <c r="D2747" s="390"/>
      <c r="E2747" s="390"/>
      <c r="F2747" s="386">
        <v>1.6064000000000001</v>
      </c>
      <c r="G2747" s="391">
        <v>1.5622</v>
      </c>
      <c r="H2747" s="391">
        <v>1.7395</v>
      </c>
      <c r="I2747" s="391">
        <v>1.5341</v>
      </c>
      <c r="J2747" s="391">
        <v>1.5899000000000001</v>
      </c>
      <c r="K2747" s="391">
        <v>1.5085999999999999</v>
      </c>
      <c r="L2747" s="391">
        <v>1.321</v>
      </c>
      <c r="M2747" s="391">
        <v>1.2716000000000001</v>
      </c>
      <c r="N2747" s="391">
        <v>1.3736999999999999</v>
      </c>
      <c r="O2747" s="386">
        <v>1.3582000000000001</v>
      </c>
      <c r="P2747" s="386" t="s">
        <v>43</v>
      </c>
    </row>
    <row r="2748" spans="1:16" ht="15" x14ac:dyDescent="0.25">
      <c r="A2748" s="389" t="s">
        <v>3103</v>
      </c>
      <c r="B2748" s="390"/>
      <c r="C2748" s="386"/>
      <c r="D2748" s="390"/>
      <c r="E2748" s="390"/>
      <c r="F2748" s="386">
        <v>2.4241999999999999</v>
      </c>
      <c r="G2748" s="391">
        <v>1.9698</v>
      </c>
      <c r="H2748" s="391">
        <v>2.0116999999999998</v>
      </c>
      <c r="I2748" s="391">
        <v>2.3300999999999998</v>
      </c>
      <c r="J2748" s="391">
        <v>2.6042000000000001</v>
      </c>
      <c r="K2748" s="391">
        <v>3.3618999999999999</v>
      </c>
      <c r="L2748" s="391">
        <v>3.5165999999999999</v>
      </c>
      <c r="M2748" s="391">
        <v>3.7675999999999998</v>
      </c>
      <c r="N2748" s="391">
        <v>4.4248000000000003</v>
      </c>
      <c r="O2748" s="386">
        <v>5.1334999999999997</v>
      </c>
      <c r="P2748" s="386" t="s">
        <v>43</v>
      </c>
    </row>
    <row r="2749" spans="1:16" ht="15" x14ac:dyDescent="0.25">
      <c r="A2749" s="389" t="s">
        <v>3104</v>
      </c>
      <c r="B2749" s="390"/>
      <c r="C2749" s="386"/>
      <c r="D2749" s="390"/>
      <c r="E2749" s="390"/>
      <c r="F2749" s="386">
        <v>2.4441000000000002</v>
      </c>
      <c r="G2749" s="391">
        <v>2.0280999999999998</v>
      </c>
      <c r="H2749" s="391">
        <v>2.4428000000000001</v>
      </c>
      <c r="I2749" s="391">
        <v>2.1309999999999998</v>
      </c>
      <c r="J2749" s="391">
        <v>3.1705000000000001</v>
      </c>
      <c r="K2749" s="391">
        <v>2.9767999999999999</v>
      </c>
      <c r="L2749" s="391">
        <v>2.9782999999999999</v>
      </c>
      <c r="M2749" s="391">
        <v>3.3149000000000002</v>
      </c>
      <c r="N2749" s="391">
        <v>4.0160999999999998</v>
      </c>
      <c r="O2749" s="386">
        <v>3.5158</v>
      </c>
      <c r="P2749" s="386" t="s">
        <v>43</v>
      </c>
    </row>
    <row r="2750" spans="1:16" ht="15" x14ac:dyDescent="0.25">
      <c r="A2750" s="389" t="s">
        <v>3105</v>
      </c>
      <c r="B2750" s="390"/>
      <c r="C2750" s="386"/>
      <c r="D2750" s="390"/>
      <c r="E2750" s="390"/>
      <c r="F2750" s="386">
        <v>2.4441000000000002</v>
      </c>
      <c r="G2750" s="391">
        <v>2.0280999999999998</v>
      </c>
      <c r="H2750" s="391">
        <v>2.4428000000000001</v>
      </c>
      <c r="I2750" s="391">
        <v>2.1309999999999998</v>
      </c>
      <c r="J2750" s="391">
        <v>3.1705000000000001</v>
      </c>
      <c r="K2750" s="391">
        <v>2.9767999999999999</v>
      </c>
      <c r="L2750" s="391">
        <v>2.9782999999999999</v>
      </c>
      <c r="M2750" s="391">
        <v>3.3149000000000002</v>
      </c>
      <c r="N2750" s="391">
        <v>4.0160999999999998</v>
      </c>
      <c r="O2750" s="386">
        <v>3.5158</v>
      </c>
      <c r="P2750" s="386" t="s">
        <v>43</v>
      </c>
    </row>
    <row r="2751" spans="1:16" ht="15" x14ac:dyDescent="0.25">
      <c r="A2751" s="389" t="s">
        <v>3106</v>
      </c>
      <c r="B2751" s="390"/>
      <c r="C2751" s="386"/>
      <c r="D2751" s="390"/>
      <c r="E2751" s="390"/>
      <c r="F2751" s="386">
        <v>1.7176</v>
      </c>
      <c r="G2751" s="391">
        <v>1.2996000000000001</v>
      </c>
      <c r="H2751" s="391">
        <v>1.5804</v>
      </c>
      <c r="I2751" s="391">
        <v>1.5356000000000001</v>
      </c>
      <c r="J2751" s="391">
        <v>1.3984000000000001</v>
      </c>
      <c r="K2751" s="391">
        <v>1.4227000000000001</v>
      </c>
      <c r="L2751" s="391">
        <v>1.1398999999999999</v>
      </c>
      <c r="M2751" s="391">
        <v>0.95830000000000004</v>
      </c>
      <c r="N2751" s="391">
        <v>1.1236999999999999</v>
      </c>
      <c r="O2751" s="386">
        <v>1.07</v>
      </c>
      <c r="P2751" s="386" t="s">
        <v>43</v>
      </c>
    </row>
    <row r="2752" spans="1:16" ht="15" x14ac:dyDescent="0.25">
      <c r="A2752" s="389" t="s">
        <v>3107</v>
      </c>
      <c r="B2752" s="390"/>
      <c r="C2752" s="386"/>
      <c r="D2752" s="390"/>
      <c r="E2752" s="390"/>
      <c r="F2752" s="386">
        <v>1.6245000000000001</v>
      </c>
      <c r="G2752" s="391">
        <v>1.2650999999999999</v>
      </c>
      <c r="H2752" s="391">
        <v>1.5048999999999999</v>
      </c>
      <c r="I2752" s="391">
        <v>1.3234999999999999</v>
      </c>
      <c r="J2752" s="391">
        <v>1.1200000000000001</v>
      </c>
      <c r="K2752" s="391">
        <v>1.1160000000000001</v>
      </c>
      <c r="L2752" s="391">
        <v>0.76780000000000004</v>
      </c>
      <c r="M2752" s="391">
        <v>0.58589999999999998</v>
      </c>
      <c r="N2752" s="391">
        <v>0.73419999999999996</v>
      </c>
      <c r="O2752" s="386">
        <v>0.72170000000000001</v>
      </c>
      <c r="P2752" s="386" t="s">
        <v>43</v>
      </c>
    </row>
    <row r="2753" spans="1:16" ht="15" x14ac:dyDescent="0.25">
      <c r="A2753" s="389" t="s">
        <v>3108</v>
      </c>
      <c r="B2753" s="390"/>
      <c r="C2753" s="386"/>
      <c r="D2753" s="390"/>
      <c r="E2753" s="390"/>
      <c r="F2753" s="386">
        <v>2.0371999999999999</v>
      </c>
      <c r="G2753" s="391">
        <v>1.4184000000000001</v>
      </c>
      <c r="H2753" s="391">
        <v>1.8424</v>
      </c>
      <c r="I2753" s="391">
        <v>2.2845</v>
      </c>
      <c r="J2753" s="391">
        <v>2.3736000000000002</v>
      </c>
      <c r="K2753" s="391">
        <v>2.5184000000000002</v>
      </c>
      <c r="L2753" s="391">
        <v>3.4518</v>
      </c>
      <c r="M2753" s="391">
        <v>4.0404</v>
      </c>
      <c r="N2753" s="391">
        <v>4.3259999999999996</v>
      </c>
      <c r="O2753" s="386">
        <v>4.2697000000000003</v>
      </c>
      <c r="P2753" s="386" t="s">
        <v>43</v>
      </c>
    </row>
    <row r="2754" spans="1:16" ht="15" x14ac:dyDescent="0.25">
      <c r="A2754" s="389" t="s">
        <v>3109</v>
      </c>
      <c r="B2754" s="390"/>
      <c r="C2754" s="386"/>
      <c r="D2754" s="390"/>
      <c r="E2754" s="390"/>
      <c r="F2754" s="386">
        <v>1.8043</v>
      </c>
      <c r="G2754" s="391">
        <v>1.7907999999999999</v>
      </c>
      <c r="H2754" s="391">
        <v>2.319</v>
      </c>
      <c r="I2754" s="391">
        <v>2.1071</v>
      </c>
      <c r="J2754" s="391">
        <v>1.6937</v>
      </c>
      <c r="K2754" s="391">
        <v>1.3230999999999999</v>
      </c>
      <c r="L2754" s="391">
        <v>0.98609999999999998</v>
      </c>
      <c r="M2754" s="391">
        <v>1.1375</v>
      </c>
      <c r="N2754" s="391">
        <v>0.90539999999999998</v>
      </c>
      <c r="O2754" s="386">
        <v>1.133</v>
      </c>
      <c r="P2754" s="386" t="s">
        <v>43</v>
      </c>
    </row>
    <row r="2755" spans="1:16" ht="15" x14ac:dyDescent="0.25">
      <c r="A2755" s="389" t="s">
        <v>3110</v>
      </c>
      <c r="B2755" s="390"/>
      <c r="C2755" s="386"/>
      <c r="D2755" s="390"/>
      <c r="E2755" s="390"/>
      <c r="F2755" s="386">
        <v>1.8043</v>
      </c>
      <c r="G2755" s="391">
        <v>1.7907999999999999</v>
      </c>
      <c r="H2755" s="391">
        <v>2.3546</v>
      </c>
      <c r="I2755" s="391">
        <v>2.1023000000000001</v>
      </c>
      <c r="J2755" s="391">
        <v>1.7193000000000001</v>
      </c>
      <c r="K2755" s="391">
        <v>1.339</v>
      </c>
      <c r="L2755" s="391">
        <v>0.93300000000000005</v>
      </c>
      <c r="M2755" s="391">
        <v>1.0872999999999999</v>
      </c>
      <c r="N2755" s="391">
        <v>0.78359999999999996</v>
      </c>
      <c r="O2755" s="386">
        <v>0.91400000000000003</v>
      </c>
      <c r="P2755" s="386" t="s">
        <v>43</v>
      </c>
    </row>
    <row r="2756" spans="1:16" ht="15" x14ac:dyDescent="0.25">
      <c r="A2756" s="389" t="s">
        <v>3111</v>
      </c>
      <c r="B2756" s="390"/>
      <c r="C2756" s="386"/>
      <c r="D2756" s="390"/>
      <c r="E2756" s="390"/>
      <c r="F2756" s="386"/>
      <c r="G2756" s="391"/>
      <c r="H2756" s="391">
        <v>0</v>
      </c>
      <c r="I2756" s="391">
        <v>2.4390000000000001</v>
      </c>
      <c r="J2756" s="391">
        <v>0</v>
      </c>
      <c r="K2756" s="391">
        <v>0</v>
      </c>
      <c r="L2756" s="391">
        <v>4.2553000000000001</v>
      </c>
      <c r="M2756" s="391">
        <v>4.3478000000000003</v>
      </c>
      <c r="N2756" s="391">
        <v>8.5106000000000002</v>
      </c>
      <c r="O2756" s="386">
        <v>14.893599999999999</v>
      </c>
      <c r="P2756" s="386" t="s">
        <v>43</v>
      </c>
    </row>
    <row r="2757" spans="1:16" ht="15" x14ac:dyDescent="0.25">
      <c r="A2757" s="389" t="s">
        <v>3112</v>
      </c>
      <c r="B2757" s="390"/>
      <c r="C2757" s="386"/>
      <c r="D2757" s="390"/>
      <c r="E2757" s="390"/>
      <c r="F2757" s="386">
        <v>1.4338</v>
      </c>
      <c r="G2757" s="391">
        <v>1.6043000000000001</v>
      </c>
      <c r="H2757" s="391">
        <v>1.4864999999999999</v>
      </c>
      <c r="I2757" s="391">
        <v>1.3225</v>
      </c>
      <c r="J2757" s="391">
        <v>1.4626999999999999</v>
      </c>
      <c r="K2757" s="391">
        <v>1.6156999999999999</v>
      </c>
      <c r="L2757" s="391">
        <v>1.6385000000000001</v>
      </c>
      <c r="M2757" s="391">
        <v>1.6813</v>
      </c>
      <c r="N2757" s="391">
        <v>1.8011999999999999</v>
      </c>
      <c r="O2757" s="386">
        <v>1.9530000000000001</v>
      </c>
      <c r="P2757" s="386" t="s">
        <v>43</v>
      </c>
    </row>
    <row r="2758" spans="1:16" ht="15" x14ac:dyDescent="0.25">
      <c r="A2758" s="389" t="s">
        <v>3113</v>
      </c>
      <c r="B2758" s="390"/>
      <c r="C2758" s="386"/>
      <c r="D2758" s="390"/>
      <c r="E2758" s="390"/>
      <c r="F2758" s="386">
        <v>1.2992999999999999</v>
      </c>
      <c r="G2758" s="391">
        <v>1.4977</v>
      </c>
      <c r="H2758" s="391">
        <v>1.4109</v>
      </c>
      <c r="I2758" s="391">
        <v>1.2383</v>
      </c>
      <c r="J2758" s="391">
        <v>1.3279000000000001</v>
      </c>
      <c r="K2758" s="391">
        <v>1.3531</v>
      </c>
      <c r="L2758" s="391">
        <v>1.4936</v>
      </c>
      <c r="M2758" s="391">
        <v>1.5670999999999999</v>
      </c>
      <c r="N2758" s="391">
        <v>1.6135999999999999</v>
      </c>
      <c r="O2758" s="386">
        <v>1.6728000000000001</v>
      </c>
      <c r="P2758" s="386" t="s">
        <v>43</v>
      </c>
    </row>
    <row r="2759" spans="1:16" ht="15" x14ac:dyDescent="0.25">
      <c r="A2759" s="389" t="s">
        <v>3114</v>
      </c>
      <c r="B2759" s="390"/>
      <c r="C2759" s="386"/>
      <c r="D2759" s="390"/>
      <c r="E2759" s="390"/>
      <c r="F2759" s="386">
        <v>3.2629999999999999</v>
      </c>
      <c r="G2759" s="391">
        <v>2.9851000000000001</v>
      </c>
      <c r="H2759" s="391">
        <v>2.4952000000000001</v>
      </c>
      <c r="I2759" s="391">
        <v>2.403</v>
      </c>
      <c r="J2759" s="391">
        <v>3.2443</v>
      </c>
      <c r="K2759" s="391">
        <v>5.0942999999999996</v>
      </c>
      <c r="L2759" s="391">
        <v>3.5714000000000001</v>
      </c>
      <c r="M2759" s="391">
        <v>3.2075</v>
      </c>
      <c r="N2759" s="391">
        <v>4.2514000000000003</v>
      </c>
      <c r="O2759" s="386">
        <v>5.7252000000000001</v>
      </c>
      <c r="P2759" s="386" t="s">
        <v>43</v>
      </c>
    </row>
    <row r="2760" spans="1:16" ht="15" x14ac:dyDescent="0.25">
      <c r="A2760" s="389" t="s">
        <v>3115</v>
      </c>
      <c r="B2760" s="390"/>
      <c r="C2760" s="386"/>
      <c r="D2760" s="390"/>
      <c r="E2760" s="390"/>
      <c r="F2760" s="386">
        <v>2.1166</v>
      </c>
      <c r="G2760" s="391">
        <v>1.9164000000000001</v>
      </c>
      <c r="H2760" s="391">
        <v>1.9938</v>
      </c>
      <c r="I2760" s="391">
        <v>1.8242</v>
      </c>
      <c r="J2760" s="391">
        <v>2.1175000000000002</v>
      </c>
      <c r="K2760" s="391">
        <v>2.0468999999999999</v>
      </c>
      <c r="L2760" s="391">
        <v>2.0764999999999998</v>
      </c>
      <c r="M2760" s="391">
        <v>2.2663000000000002</v>
      </c>
      <c r="N2760" s="391">
        <v>2.5179</v>
      </c>
      <c r="O2760" s="386">
        <v>2.7307000000000001</v>
      </c>
      <c r="P2760" s="386" t="s">
        <v>43</v>
      </c>
    </row>
    <row r="2761" spans="1:16" ht="15" x14ac:dyDescent="0.25">
      <c r="A2761" s="389" t="s">
        <v>3116</v>
      </c>
      <c r="B2761" s="390"/>
      <c r="C2761" s="386"/>
      <c r="D2761" s="390"/>
      <c r="E2761" s="390"/>
      <c r="F2761" s="386">
        <v>2.0733000000000001</v>
      </c>
      <c r="G2761" s="391">
        <v>1.8843000000000001</v>
      </c>
      <c r="H2761" s="391">
        <v>1.9693000000000001</v>
      </c>
      <c r="I2761" s="391">
        <v>1.7827999999999999</v>
      </c>
      <c r="J2761" s="391">
        <v>2.0691999999999999</v>
      </c>
      <c r="K2761" s="391">
        <v>1.9826999999999999</v>
      </c>
      <c r="L2761" s="391">
        <v>2.0369000000000002</v>
      </c>
      <c r="M2761" s="391">
        <v>2.1970999999999998</v>
      </c>
      <c r="N2761" s="391">
        <v>2.4342000000000001</v>
      </c>
      <c r="O2761" s="386">
        <v>2.6488</v>
      </c>
      <c r="P2761" s="386" t="s">
        <v>43</v>
      </c>
    </row>
    <row r="2762" spans="1:16" ht="15" x14ac:dyDescent="0.25">
      <c r="A2762" s="389" t="s">
        <v>3117</v>
      </c>
      <c r="B2762" s="390"/>
      <c r="C2762" s="386"/>
      <c r="D2762" s="390"/>
      <c r="E2762" s="390"/>
      <c r="F2762" s="386">
        <v>3.6456</v>
      </c>
      <c r="G2762" s="391">
        <v>3.07</v>
      </c>
      <c r="H2762" s="391">
        <v>2.8788</v>
      </c>
      <c r="I2762" s="391">
        <v>3.3132999999999999</v>
      </c>
      <c r="J2762" s="391">
        <v>3.8576999999999999</v>
      </c>
      <c r="K2762" s="391">
        <v>4.3674999999999997</v>
      </c>
      <c r="L2762" s="391">
        <v>3.5070000000000001</v>
      </c>
      <c r="M2762" s="391">
        <v>4.7763</v>
      </c>
      <c r="N2762" s="391">
        <v>5.5195999999999996</v>
      </c>
      <c r="O2762" s="386">
        <v>5.6660000000000004</v>
      </c>
      <c r="P2762" s="386" t="s">
        <v>43</v>
      </c>
    </row>
    <row r="2763" spans="1:16" ht="15" x14ac:dyDescent="0.25">
      <c r="A2763" s="389" t="s">
        <v>3118</v>
      </c>
      <c r="B2763" s="390"/>
      <c r="C2763" s="386"/>
      <c r="D2763" s="390"/>
      <c r="E2763" s="390"/>
      <c r="F2763" s="386">
        <v>1.7095</v>
      </c>
      <c r="G2763" s="391">
        <v>1.7386999999999999</v>
      </c>
      <c r="H2763" s="391">
        <v>1.6269</v>
      </c>
      <c r="I2763" s="391">
        <v>1.2176</v>
      </c>
      <c r="J2763" s="391">
        <v>1.5931</v>
      </c>
      <c r="K2763" s="391">
        <v>1.3620000000000001</v>
      </c>
      <c r="L2763" s="391">
        <v>1.4373</v>
      </c>
      <c r="M2763" s="391">
        <v>1.3694</v>
      </c>
      <c r="N2763" s="391">
        <v>1.5234000000000001</v>
      </c>
      <c r="O2763" s="386">
        <v>1.5989</v>
      </c>
      <c r="P2763" s="386" t="s">
        <v>43</v>
      </c>
    </row>
    <row r="2764" spans="1:16" ht="15" x14ac:dyDescent="0.25">
      <c r="A2764" s="389" t="s">
        <v>3119</v>
      </c>
      <c r="B2764" s="390"/>
      <c r="C2764" s="386"/>
      <c r="D2764" s="390"/>
      <c r="E2764" s="390"/>
      <c r="F2764" s="386">
        <v>1.6458999999999999</v>
      </c>
      <c r="G2764" s="391">
        <v>1.6435999999999999</v>
      </c>
      <c r="H2764" s="391">
        <v>1.5906</v>
      </c>
      <c r="I2764" s="391">
        <v>1.1817</v>
      </c>
      <c r="J2764" s="391">
        <v>1.5557000000000001</v>
      </c>
      <c r="K2764" s="391">
        <v>1.2939000000000001</v>
      </c>
      <c r="L2764" s="391">
        <v>1.3625</v>
      </c>
      <c r="M2764" s="391">
        <v>1.2757000000000001</v>
      </c>
      <c r="N2764" s="391">
        <v>1.4590000000000001</v>
      </c>
      <c r="O2764" s="386">
        <v>1.5706</v>
      </c>
      <c r="P2764" s="386" t="s">
        <v>43</v>
      </c>
    </row>
    <row r="2765" spans="1:16" ht="15" x14ac:dyDescent="0.25">
      <c r="A2765" s="389" t="s">
        <v>3120</v>
      </c>
      <c r="B2765" s="390"/>
      <c r="C2765" s="386"/>
      <c r="D2765" s="390"/>
      <c r="E2765" s="390"/>
      <c r="F2765" s="386">
        <v>5.0926</v>
      </c>
      <c r="G2765" s="391">
        <v>6.4103000000000003</v>
      </c>
      <c r="H2765" s="391">
        <v>3.4043000000000001</v>
      </c>
      <c r="I2765" s="391">
        <v>2.9786999999999999</v>
      </c>
      <c r="J2765" s="391">
        <v>3.4483000000000001</v>
      </c>
      <c r="K2765" s="391">
        <v>4.7618999999999998</v>
      </c>
      <c r="L2765" s="391">
        <v>5.1063999999999998</v>
      </c>
      <c r="M2765" s="391">
        <v>5.9828999999999999</v>
      </c>
      <c r="N2765" s="391">
        <v>4.6809000000000003</v>
      </c>
      <c r="O2765" s="386">
        <v>2.9914999999999998</v>
      </c>
      <c r="P2765" s="386" t="s">
        <v>43</v>
      </c>
    </row>
    <row r="2766" spans="1:16" ht="15" x14ac:dyDescent="0.25">
      <c r="A2766" s="389" t="s">
        <v>3121</v>
      </c>
      <c r="B2766" s="390"/>
      <c r="C2766" s="386"/>
      <c r="D2766" s="390"/>
      <c r="E2766" s="390"/>
      <c r="F2766" s="386">
        <v>1.5697000000000001</v>
      </c>
      <c r="G2766" s="391">
        <v>1.5764</v>
      </c>
      <c r="H2766" s="391">
        <v>1.8773</v>
      </c>
      <c r="I2766" s="391">
        <v>2.0649999999999999</v>
      </c>
      <c r="J2766" s="391">
        <v>1.9810000000000001</v>
      </c>
      <c r="K2766" s="391">
        <v>1.9514</v>
      </c>
      <c r="L2766" s="391">
        <v>1.8704000000000001</v>
      </c>
      <c r="M2766" s="391">
        <v>2.5009999999999999</v>
      </c>
      <c r="N2766" s="391">
        <v>2.8711000000000002</v>
      </c>
      <c r="O2766" s="386">
        <v>3.4679000000000002</v>
      </c>
      <c r="P2766" s="386" t="s">
        <v>43</v>
      </c>
    </row>
    <row r="2767" spans="1:16" ht="15" x14ac:dyDescent="0.25">
      <c r="A2767" s="389" t="s">
        <v>3122</v>
      </c>
      <c r="B2767" s="390"/>
      <c r="C2767" s="386"/>
      <c r="D2767" s="390"/>
      <c r="E2767" s="390"/>
      <c r="F2767" s="386">
        <v>1.4978</v>
      </c>
      <c r="G2767" s="391">
        <v>1.5190999999999999</v>
      </c>
      <c r="H2767" s="391">
        <v>1.8633</v>
      </c>
      <c r="I2767" s="391">
        <v>1.9457</v>
      </c>
      <c r="J2767" s="391">
        <v>1.7612000000000001</v>
      </c>
      <c r="K2767" s="391">
        <v>1.6432</v>
      </c>
      <c r="L2767" s="391">
        <v>1.7497</v>
      </c>
      <c r="M2767" s="391">
        <v>2.3073999999999999</v>
      </c>
      <c r="N2767" s="391">
        <v>2.5263</v>
      </c>
      <c r="O2767" s="386">
        <v>3.1797</v>
      </c>
      <c r="P2767" s="386" t="s">
        <v>43</v>
      </c>
    </row>
    <row r="2768" spans="1:16" ht="15" x14ac:dyDescent="0.25">
      <c r="A2768" s="389" t="s">
        <v>3123</v>
      </c>
      <c r="B2768" s="390"/>
      <c r="C2768" s="386"/>
      <c r="D2768" s="390"/>
      <c r="E2768" s="390"/>
      <c r="F2768" s="386">
        <v>2.5036999999999998</v>
      </c>
      <c r="G2768" s="391">
        <v>2.3529</v>
      </c>
      <c r="H2768" s="391">
        <v>2.0678999999999998</v>
      </c>
      <c r="I2768" s="391">
        <v>3.6819000000000002</v>
      </c>
      <c r="J2768" s="391">
        <v>4.9779999999999998</v>
      </c>
      <c r="K2768" s="391">
        <v>6.1584000000000003</v>
      </c>
      <c r="L2768" s="391">
        <v>3.5190999999999999</v>
      </c>
      <c r="M2768" s="391">
        <v>5.1622000000000003</v>
      </c>
      <c r="N2768" s="391">
        <v>7.4927999999999999</v>
      </c>
      <c r="O2768" s="386">
        <v>7.3170999999999999</v>
      </c>
      <c r="P2768" s="386" t="s">
        <v>43</v>
      </c>
    </row>
    <row r="2769" spans="1:16" ht="15" x14ac:dyDescent="0.25">
      <c r="A2769" s="389" t="s">
        <v>3124</v>
      </c>
      <c r="B2769" s="390"/>
      <c r="C2769" s="386"/>
      <c r="D2769" s="390"/>
      <c r="E2769" s="390"/>
      <c r="F2769" s="386">
        <v>2.5388000000000002</v>
      </c>
      <c r="G2769" s="391">
        <v>1.8887</v>
      </c>
      <c r="H2769" s="391">
        <v>2.0299999999999998</v>
      </c>
      <c r="I2769" s="391">
        <v>1.7367999999999999</v>
      </c>
      <c r="J2769" s="391">
        <v>2.2410000000000001</v>
      </c>
      <c r="K2769" s="391">
        <v>2.1261000000000001</v>
      </c>
      <c r="L2769" s="391">
        <v>2.5104000000000002</v>
      </c>
      <c r="M2769" s="391">
        <v>2.7667000000000002</v>
      </c>
      <c r="N2769" s="391">
        <v>3.0657000000000001</v>
      </c>
      <c r="O2769" s="386">
        <v>3.1116999999999999</v>
      </c>
      <c r="P2769" s="386" t="s">
        <v>43</v>
      </c>
    </row>
    <row r="2770" spans="1:16" ht="15" x14ac:dyDescent="0.25">
      <c r="A2770" s="389" t="s">
        <v>3125</v>
      </c>
      <c r="B2770" s="390"/>
      <c r="C2770" s="386"/>
      <c r="D2770" s="390"/>
      <c r="E2770" s="390"/>
      <c r="F2770" s="386">
        <v>2.5371999999999999</v>
      </c>
      <c r="G2770" s="391">
        <v>1.9272</v>
      </c>
      <c r="H2770" s="391">
        <v>2.0436000000000001</v>
      </c>
      <c r="I2770" s="391">
        <v>1.7199</v>
      </c>
      <c r="J2770" s="391">
        <v>2.2728999999999999</v>
      </c>
      <c r="K2770" s="391">
        <v>2.1362999999999999</v>
      </c>
      <c r="L2770" s="391">
        <v>2.5316000000000001</v>
      </c>
      <c r="M2770" s="391">
        <v>2.7461000000000002</v>
      </c>
      <c r="N2770" s="391">
        <v>3.0594999999999999</v>
      </c>
      <c r="O2770" s="386">
        <v>3.0998999999999999</v>
      </c>
      <c r="P2770" s="386" t="s">
        <v>43</v>
      </c>
    </row>
    <row r="2771" spans="1:16" ht="15" x14ac:dyDescent="0.25">
      <c r="A2771" s="389" t="s">
        <v>3126</v>
      </c>
      <c r="B2771" s="390"/>
      <c r="C2771" s="386"/>
      <c r="D2771" s="390"/>
      <c r="E2771" s="390"/>
      <c r="F2771" s="386">
        <v>2.5682</v>
      </c>
      <c r="G2771" s="391">
        <v>1.1182000000000001</v>
      </c>
      <c r="H2771" s="391">
        <v>1.7572000000000001</v>
      </c>
      <c r="I2771" s="391">
        <v>2.0767000000000002</v>
      </c>
      <c r="J2771" s="391">
        <v>1.5973999999999999</v>
      </c>
      <c r="K2771" s="391">
        <v>1.9169</v>
      </c>
      <c r="L2771" s="391">
        <v>2.0767000000000002</v>
      </c>
      <c r="M2771" s="391">
        <v>3.1949000000000001</v>
      </c>
      <c r="N2771" s="391">
        <v>3.1949000000000001</v>
      </c>
      <c r="O2771" s="386">
        <v>3.3546</v>
      </c>
      <c r="P2771" s="386" t="s">
        <v>43</v>
      </c>
    </row>
    <row r="2772" spans="1:16" ht="15" x14ac:dyDescent="0.25">
      <c r="A2772" s="389" t="s">
        <v>3127</v>
      </c>
      <c r="B2772" s="390"/>
      <c r="C2772" s="386"/>
      <c r="D2772" s="390"/>
      <c r="E2772" s="390"/>
      <c r="F2772" s="386">
        <v>2.7050000000000001</v>
      </c>
      <c r="G2772" s="391">
        <v>2.4750000000000001</v>
      </c>
      <c r="H2772" s="391">
        <v>2.5093999999999999</v>
      </c>
      <c r="I2772" s="391">
        <v>2.3239999999999998</v>
      </c>
      <c r="J2772" s="391">
        <v>2.6556000000000002</v>
      </c>
      <c r="K2772" s="391">
        <v>2.5920999999999998</v>
      </c>
      <c r="L2772" s="391">
        <v>2.4209000000000001</v>
      </c>
      <c r="M2772" s="391">
        <v>2.5453999999999999</v>
      </c>
      <c r="N2772" s="391">
        <v>2.7402000000000002</v>
      </c>
      <c r="O2772" s="386">
        <v>2.9666999999999999</v>
      </c>
      <c r="P2772" s="386" t="s">
        <v>43</v>
      </c>
    </row>
    <row r="2773" spans="1:16" ht="15" x14ac:dyDescent="0.25">
      <c r="A2773" s="389" t="s">
        <v>3128</v>
      </c>
      <c r="B2773" s="390"/>
      <c r="C2773" s="386"/>
      <c r="D2773" s="390"/>
      <c r="E2773" s="390"/>
      <c r="F2773" s="386">
        <v>2.6484999999999999</v>
      </c>
      <c r="G2773" s="391">
        <v>2.4317000000000002</v>
      </c>
      <c r="H2773" s="391">
        <v>2.4628000000000001</v>
      </c>
      <c r="I2773" s="391">
        <v>2.286</v>
      </c>
      <c r="J2773" s="391">
        <v>2.609</v>
      </c>
      <c r="K2773" s="391">
        <v>2.5550000000000002</v>
      </c>
      <c r="L2773" s="391">
        <v>2.3847</v>
      </c>
      <c r="M2773" s="391">
        <v>2.4931000000000001</v>
      </c>
      <c r="N2773" s="391">
        <v>2.6842000000000001</v>
      </c>
      <c r="O2773" s="386">
        <v>2.8889999999999998</v>
      </c>
      <c r="P2773" s="386" t="s">
        <v>43</v>
      </c>
    </row>
    <row r="2774" spans="1:16" ht="15" x14ac:dyDescent="0.25">
      <c r="A2774" s="389" t="s">
        <v>3129</v>
      </c>
      <c r="B2774" s="390"/>
      <c r="C2774" s="386"/>
      <c r="D2774" s="390"/>
      <c r="E2774" s="390"/>
      <c r="F2774" s="386">
        <v>6.1269</v>
      </c>
      <c r="G2774" s="391">
        <v>5.1454000000000004</v>
      </c>
      <c r="H2774" s="391">
        <v>5.4298999999999999</v>
      </c>
      <c r="I2774" s="391">
        <v>4.6459999999999999</v>
      </c>
      <c r="J2774" s="391">
        <v>5.4945000000000004</v>
      </c>
      <c r="K2774" s="391">
        <v>4.8564999999999996</v>
      </c>
      <c r="L2774" s="391">
        <v>4.6357999999999997</v>
      </c>
      <c r="M2774" s="391">
        <v>5.7649999999999997</v>
      </c>
      <c r="N2774" s="391">
        <v>6.1403999999999996</v>
      </c>
      <c r="O2774" s="386">
        <v>7.6923000000000004</v>
      </c>
      <c r="P2774" s="386" t="s">
        <v>43</v>
      </c>
    </row>
    <row r="2775" spans="1:16" ht="15" x14ac:dyDescent="0.25">
      <c r="A2775" s="389" t="s">
        <v>3130</v>
      </c>
      <c r="B2775" s="390"/>
      <c r="C2775" s="386"/>
      <c r="D2775" s="390"/>
      <c r="E2775" s="390"/>
      <c r="F2775" s="386">
        <v>1.0265</v>
      </c>
      <c r="G2775" s="391">
        <v>0.99439999999999995</v>
      </c>
      <c r="H2775" s="391">
        <v>1.0989</v>
      </c>
      <c r="I2775" s="391">
        <v>1.0603</v>
      </c>
      <c r="J2775" s="391">
        <v>1.2478</v>
      </c>
      <c r="K2775" s="391">
        <v>1.3511</v>
      </c>
      <c r="L2775" s="391">
        <v>1.5187999999999999</v>
      </c>
      <c r="M2775" s="391">
        <v>1.6597999999999999</v>
      </c>
      <c r="N2775" s="391">
        <v>1.9974000000000001</v>
      </c>
      <c r="O2775" s="386">
        <v>2.1776</v>
      </c>
      <c r="P2775" s="386" t="s">
        <v>43</v>
      </c>
    </row>
    <row r="2776" spans="1:16" ht="15" x14ac:dyDescent="0.25">
      <c r="A2776" s="389" t="s">
        <v>3131</v>
      </c>
      <c r="B2776" s="390"/>
      <c r="C2776" s="386"/>
      <c r="D2776" s="390"/>
      <c r="E2776" s="390"/>
      <c r="F2776" s="386">
        <v>1.0265</v>
      </c>
      <c r="G2776" s="391">
        <v>0.99439999999999995</v>
      </c>
      <c r="H2776" s="391">
        <v>1.0989</v>
      </c>
      <c r="I2776" s="391">
        <v>1.0603</v>
      </c>
      <c r="J2776" s="391">
        <v>1.2478</v>
      </c>
      <c r="K2776" s="391">
        <v>1.3511</v>
      </c>
      <c r="L2776" s="391">
        <v>1.5187999999999999</v>
      </c>
      <c r="M2776" s="391">
        <v>1.6597999999999999</v>
      </c>
      <c r="N2776" s="391">
        <v>1.9974000000000001</v>
      </c>
      <c r="O2776" s="386">
        <v>2.1776</v>
      </c>
      <c r="P2776" s="386" t="s">
        <v>43</v>
      </c>
    </row>
    <row r="2777" spans="1:16" ht="15" x14ac:dyDescent="0.25">
      <c r="A2777" s="389" t="s">
        <v>6180</v>
      </c>
      <c r="B2777" s="390"/>
      <c r="C2777" s="386"/>
      <c r="D2777" s="390"/>
      <c r="E2777" s="390"/>
      <c r="F2777" s="386">
        <v>1.4850000000000001</v>
      </c>
      <c r="G2777" s="391">
        <v>1.4972000000000001</v>
      </c>
      <c r="H2777" s="391">
        <v>1.5302</v>
      </c>
      <c r="I2777" s="391">
        <v>1.4933000000000001</v>
      </c>
      <c r="J2777" s="391">
        <v>1.5241</v>
      </c>
      <c r="K2777" s="391">
        <v>1.45</v>
      </c>
      <c r="L2777" s="391">
        <v>1.5642</v>
      </c>
      <c r="M2777" s="391">
        <v>1.5290999999999999</v>
      </c>
      <c r="N2777" s="391">
        <v>1.8128</v>
      </c>
      <c r="O2777" s="386">
        <v>1.7853000000000001</v>
      </c>
      <c r="P2777" s="386" t="s">
        <v>43</v>
      </c>
    </row>
    <row r="2778" spans="1:16" ht="15" x14ac:dyDescent="0.25">
      <c r="A2778" s="389" t="s">
        <v>6181</v>
      </c>
      <c r="B2778" s="390"/>
      <c r="C2778" s="386"/>
      <c r="D2778" s="390"/>
      <c r="E2778" s="390"/>
      <c r="F2778" s="386">
        <v>1.18</v>
      </c>
      <c r="G2778" s="391">
        <v>1.2128000000000001</v>
      </c>
      <c r="H2778" s="391">
        <v>1.2581</v>
      </c>
      <c r="I2778" s="391">
        <v>1.2786999999999999</v>
      </c>
      <c r="J2778" s="391">
        <v>1.319</v>
      </c>
      <c r="K2778" s="391">
        <v>1.2545999999999999</v>
      </c>
      <c r="L2778" s="391">
        <v>1.3847</v>
      </c>
      <c r="M2778" s="391">
        <v>1.3346</v>
      </c>
      <c r="N2778" s="391">
        <v>1.5616000000000001</v>
      </c>
      <c r="O2778" s="386">
        <v>1.5979000000000001</v>
      </c>
      <c r="P2778" s="386" t="s">
        <v>43</v>
      </c>
    </row>
    <row r="2779" spans="1:16" ht="15" x14ac:dyDescent="0.25">
      <c r="A2779" s="389" t="s">
        <v>6182</v>
      </c>
      <c r="B2779" s="390"/>
      <c r="C2779" s="386"/>
      <c r="D2779" s="390"/>
      <c r="E2779" s="390"/>
      <c r="F2779" s="386">
        <v>5.375</v>
      </c>
      <c r="G2779" s="391">
        <v>4.9669999999999996</v>
      </c>
      <c r="H2779" s="391">
        <v>4.8099999999999996</v>
      </c>
      <c r="I2779" s="391">
        <v>4.0605000000000002</v>
      </c>
      <c r="J2779" s="391">
        <v>4.0199999999999996</v>
      </c>
      <c r="K2779" s="391">
        <v>3.7704</v>
      </c>
      <c r="L2779" s="391">
        <v>3.7067999999999999</v>
      </c>
      <c r="M2779" s="391">
        <v>3.8691</v>
      </c>
      <c r="N2779" s="391">
        <v>4.9175000000000004</v>
      </c>
      <c r="O2779" s="386">
        <v>4.1009000000000002</v>
      </c>
      <c r="P2779" s="386" t="s">
        <v>43</v>
      </c>
    </row>
    <row r="2780" spans="1:16" ht="15" x14ac:dyDescent="0.25">
      <c r="A2780" s="389" t="s">
        <v>6183</v>
      </c>
      <c r="B2780" s="390"/>
      <c r="C2780" s="386"/>
      <c r="D2780" s="390"/>
      <c r="E2780" s="390"/>
      <c r="F2780" s="386">
        <v>1.0579000000000001</v>
      </c>
      <c r="G2780" s="391">
        <v>0.97599999999999998</v>
      </c>
      <c r="H2780" s="391">
        <v>1.0499000000000001</v>
      </c>
      <c r="I2780" s="391">
        <v>0.97719999999999996</v>
      </c>
      <c r="J2780" s="391">
        <v>1.1247</v>
      </c>
      <c r="K2780" s="391">
        <v>1.0339</v>
      </c>
      <c r="L2780" s="391">
        <v>1.2450000000000001</v>
      </c>
      <c r="M2780" s="391">
        <v>1.1874</v>
      </c>
      <c r="N2780" s="391">
        <v>1.6850000000000001</v>
      </c>
      <c r="O2780" s="386">
        <v>1.4994000000000001</v>
      </c>
      <c r="P2780" s="386" t="s">
        <v>43</v>
      </c>
    </row>
    <row r="2781" spans="1:16" ht="15" x14ac:dyDescent="0.25">
      <c r="A2781" s="389" t="s">
        <v>6184</v>
      </c>
      <c r="B2781" s="390"/>
      <c r="C2781" s="386"/>
      <c r="D2781" s="390"/>
      <c r="E2781" s="390"/>
      <c r="F2781" s="386">
        <v>0.93689999999999996</v>
      </c>
      <c r="G2781" s="391">
        <v>0.85299999999999998</v>
      </c>
      <c r="H2781" s="391">
        <v>0.91249999999999998</v>
      </c>
      <c r="I2781" s="391">
        <v>0.83709999999999996</v>
      </c>
      <c r="J2781" s="391">
        <v>0.98980000000000001</v>
      </c>
      <c r="K2781" s="391">
        <v>0.89590000000000003</v>
      </c>
      <c r="L2781" s="391">
        <v>1.0900000000000001</v>
      </c>
      <c r="M2781" s="391">
        <v>1.0133000000000001</v>
      </c>
      <c r="N2781" s="391">
        <v>1.4910000000000001</v>
      </c>
      <c r="O2781" s="386">
        <v>1.3535999999999999</v>
      </c>
      <c r="P2781" s="386" t="s">
        <v>43</v>
      </c>
    </row>
    <row r="2782" spans="1:16" ht="15" x14ac:dyDescent="0.25">
      <c r="A2782" s="389" t="s">
        <v>6185</v>
      </c>
      <c r="B2782" s="390"/>
      <c r="C2782" s="386"/>
      <c r="D2782" s="390"/>
      <c r="E2782" s="390"/>
      <c r="F2782" s="386">
        <v>4.2986000000000004</v>
      </c>
      <c r="G2782" s="391">
        <v>4.1849999999999996</v>
      </c>
      <c r="H2782" s="391">
        <v>4.6562999999999999</v>
      </c>
      <c r="I2782" s="391">
        <v>4.6256000000000004</v>
      </c>
      <c r="J2782" s="391">
        <v>4.6666999999999996</v>
      </c>
      <c r="K2782" s="391">
        <v>4.6459999999999999</v>
      </c>
      <c r="L2782" s="391">
        <v>5.2862999999999998</v>
      </c>
      <c r="M2782" s="391">
        <v>5.7268999999999997</v>
      </c>
      <c r="N2782" s="391">
        <v>4.8746999999999998</v>
      </c>
      <c r="O2782" s="386">
        <v>4.4443999999999999</v>
      </c>
      <c r="P2782" s="386" t="s">
        <v>43</v>
      </c>
    </row>
    <row r="2783" spans="1:16" ht="15" x14ac:dyDescent="0.25">
      <c r="A2783" s="389" t="s">
        <v>6186</v>
      </c>
      <c r="B2783" s="390"/>
      <c r="C2783" s="386"/>
      <c r="D2783" s="390"/>
      <c r="E2783" s="390"/>
      <c r="F2783" s="386">
        <v>2.2372999999999998</v>
      </c>
      <c r="G2783" s="391">
        <v>2.2475999999999998</v>
      </c>
      <c r="H2783" s="391">
        <v>2.2549000000000001</v>
      </c>
      <c r="I2783" s="391">
        <v>2.0190999999999999</v>
      </c>
      <c r="J2783" s="391">
        <v>1.9398</v>
      </c>
      <c r="K2783" s="391">
        <v>1.8319000000000001</v>
      </c>
      <c r="L2783" s="391">
        <v>1.8097000000000001</v>
      </c>
      <c r="M2783" s="391">
        <v>1.8562000000000001</v>
      </c>
      <c r="N2783" s="391">
        <v>2.2029000000000001</v>
      </c>
      <c r="O2783" s="386">
        <v>2.0055000000000001</v>
      </c>
      <c r="P2783" s="386" t="s">
        <v>43</v>
      </c>
    </row>
    <row r="2784" spans="1:16" ht="15" x14ac:dyDescent="0.25">
      <c r="A2784" s="389" t="s">
        <v>6187</v>
      </c>
      <c r="B2784" s="390"/>
      <c r="C2784" s="386"/>
      <c r="D2784" s="390"/>
      <c r="E2784" s="390"/>
      <c r="F2784" s="386">
        <v>1.3554999999999999</v>
      </c>
      <c r="G2784" s="391">
        <v>1.4393</v>
      </c>
      <c r="H2784" s="391">
        <v>1.4896</v>
      </c>
      <c r="I2784" s="391">
        <v>1.5156000000000001</v>
      </c>
      <c r="J2784" s="391">
        <v>1.4279999999999999</v>
      </c>
      <c r="K2784" s="391">
        <v>1.4154</v>
      </c>
      <c r="L2784" s="391">
        <v>1.3655999999999999</v>
      </c>
      <c r="M2784" s="391">
        <v>1.4079999999999999</v>
      </c>
      <c r="N2784" s="391">
        <v>1.6039000000000001</v>
      </c>
      <c r="O2784" s="386">
        <v>1.6673</v>
      </c>
      <c r="P2784" s="386" t="s">
        <v>43</v>
      </c>
    </row>
    <row r="2785" spans="1:16" ht="15" x14ac:dyDescent="0.25">
      <c r="A2785" s="389" t="s">
        <v>6188</v>
      </c>
      <c r="B2785" s="390"/>
      <c r="C2785" s="386"/>
      <c r="D2785" s="390"/>
      <c r="E2785" s="390"/>
      <c r="F2785" s="386">
        <v>6.8026999999999997</v>
      </c>
      <c r="G2785" s="391">
        <v>6.0975999999999999</v>
      </c>
      <c r="H2785" s="391">
        <v>5.8202999999999996</v>
      </c>
      <c r="I2785" s="391">
        <v>4.3506</v>
      </c>
      <c r="J2785" s="391">
        <v>4.3845000000000001</v>
      </c>
      <c r="K2785" s="391">
        <v>3.7383000000000002</v>
      </c>
      <c r="L2785" s="391">
        <v>3.8618999999999999</v>
      </c>
      <c r="M2785" s="391">
        <v>3.9617</v>
      </c>
      <c r="N2785" s="391">
        <v>5.1672000000000002</v>
      </c>
      <c r="O2785" s="386">
        <v>3.6048</v>
      </c>
      <c r="P2785" s="386" t="s">
        <v>43</v>
      </c>
    </row>
    <row r="2786" spans="1:16" ht="15" x14ac:dyDescent="0.25">
      <c r="A2786" s="389" t="s">
        <v>6189</v>
      </c>
      <c r="B2786" s="390"/>
      <c r="C2786" s="386"/>
      <c r="D2786" s="390"/>
      <c r="E2786" s="390"/>
      <c r="F2786" s="386">
        <v>1.2690999999999999</v>
      </c>
      <c r="G2786" s="391">
        <v>1.2690999999999999</v>
      </c>
      <c r="H2786" s="391">
        <v>1.5008999999999999</v>
      </c>
      <c r="I2786" s="391">
        <v>1.5843</v>
      </c>
      <c r="J2786" s="391">
        <v>1.6970000000000001</v>
      </c>
      <c r="K2786" s="391">
        <v>1.573</v>
      </c>
      <c r="L2786" s="391">
        <v>1.7503</v>
      </c>
      <c r="M2786" s="391">
        <v>1.7437</v>
      </c>
      <c r="N2786" s="391">
        <v>1.9333</v>
      </c>
      <c r="O2786" s="386">
        <v>2.0935000000000001</v>
      </c>
      <c r="P2786" s="386" t="s">
        <v>43</v>
      </c>
    </row>
    <row r="2787" spans="1:16" ht="15" x14ac:dyDescent="0.25">
      <c r="A2787" s="389" t="s">
        <v>6190</v>
      </c>
      <c r="B2787" s="390"/>
      <c r="C2787" s="386"/>
      <c r="D2787" s="390"/>
      <c r="E2787" s="390"/>
      <c r="F2787" s="386">
        <v>1.169</v>
      </c>
      <c r="G2787" s="391">
        <v>1.2119</v>
      </c>
      <c r="H2787" s="391">
        <v>1.4520999999999999</v>
      </c>
      <c r="I2787" s="391">
        <v>1.4958</v>
      </c>
      <c r="J2787" s="391">
        <v>1.6129</v>
      </c>
      <c r="K2787" s="391">
        <v>1.4841</v>
      </c>
      <c r="L2787" s="391">
        <v>1.6618999999999999</v>
      </c>
      <c r="M2787" s="391">
        <v>1.649</v>
      </c>
      <c r="N2787" s="391">
        <v>1.8389</v>
      </c>
      <c r="O2787" s="386">
        <v>1.9751000000000001</v>
      </c>
      <c r="P2787" s="386" t="s">
        <v>43</v>
      </c>
    </row>
    <row r="2788" spans="1:16" ht="15" x14ac:dyDescent="0.25">
      <c r="A2788" s="389" t="s">
        <v>6191</v>
      </c>
      <c r="B2788" s="390"/>
      <c r="C2788" s="386"/>
      <c r="D2788" s="390"/>
      <c r="E2788" s="390"/>
      <c r="F2788" s="386">
        <v>3.9409000000000001</v>
      </c>
      <c r="G2788" s="391">
        <v>2.8052999999999999</v>
      </c>
      <c r="H2788" s="391">
        <v>2.8098999999999998</v>
      </c>
      <c r="I2788" s="391">
        <v>3.9474</v>
      </c>
      <c r="J2788" s="391">
        <v>3.9409000000000001</v>
      </c>
      <c r="K2788" s="391">
        <v>3.9474</v>
      </c>
      <c r="L2788" s="391">
        <v>4.1117999999999997</v>
      </c>
      <c r="M2788" s="391">
        <v>4.2693000000000003</v>
      </c>
      <c r="N2788" s="391">
        <v>4.4408000000000003</v>
      </c>
      <c r="O2788" s="386">
        <v>5.2458999999999998</v>
      </c>
      <c r="P2788" s="386" t="s">
        <v>43</v>
      </c>
    </row>
    <row r="2789" spans="1:16" ht="15" x14ac:dyDescent="0.25">
      <c r="A2789" s="389" t="s">
        <v>6192</v>
      </c>
      <c r="B2789" s="390"/>
      <c r="C2789" s="386"/>
      <c r="D2789" s="390"/>
      <c r="E2789" s="390"/>
      <c r="F2789" s="386">
        <v>1.2504999999999999</v>
      </c>
      <c r="G2789" s="391">
        <v>1.3811</v>
      </c>
      <c r="H2789" s="391">
        <v>1.3471</v>
      </c>
      <c r="I2789" s="391">
        <v>1.2205999999999999</v>
      </c>
      <c r="J2789" s="391">
        <v>1.0699000000000001</v>
      </c>
      <c r="K2789" s="391">
        <v>0.99399999999999999</v>
      </c>
      <c r="L2789" s="391">
        <v>1.1626000000000001</v>
      </c>
      <c r="M2789" s="391">
        <v>1.0106999999999999</v>
      </c>
      <c r="N2789" s="391">
        <v>1.2375</v>
      </c>
      <c r="O2789" s="386">
        <v>1.2291000000000001</v>
      </c>
      <c r="P2789" s="386" t="s">
        <v>43</v>
      </c>
    </row>
    <row r="2790" spans="1:16" ht="15" x14ac:dyDescent="0.25">
      <c r="A2790" s="389" t="s">
        <v>6193</v>
      </c>
      <c r="B2790" s="390"/>
      <c r="C2790" s="386"/>
      <c r="D2790" s="390"/>
      <c r="E2790" s="390"/>
      <c r="F2790" s="386">
        <v>1.0356000000000001</v>
      </c>
      <c r="G2790" s="391">
        <v>1.1694</v>
      </c>
      <c r="H2790" s="391">
        <v>1.0960000000000001</v>
      </c>
      <c r="I2790" s="391">
        <v>1.0037</v>
      </c>
      <c r="J2790" s="391">
        <v>0.88429999999999997</v>
      </c>
      <c r="K2790" s="391">
        <v>0.8196</v>
      </c>
      <c r="L2790" s="391">
        <v>1.0039</v>
      </c>
      <c r="M2790" s="391">
        <v>0.82879999999999998</v>
      </c>
      <c r="N2790" s="391">
        <v>0.92079999999999995</v>
      </c>
      <c r="O2790" s="386">
        <v>0.91159999999999997</v>
      </c>
      <c r="P2790" s="386" t="s">
        <v>43</v>
      </c>
    </row>
    <row r="2791" spans="1:16" ht="15" x14ac:dyDescent="0.25">
      <c r="A2791" s="389" t="s">
        <v>6194</v>
      </c>
      <c r="B2791" s="390"/>
      <c r="C2791" s="386"/>
      <c r="D2791" s="390"/>
      <c r="E2791" s="390"/>
      <c r="F2791" s="386">
        <v>3.5293999999999999</v>
      </c>
      <c r="G2791" s="391">
        <v>3.6453000000000002</v>
      </c>
      <c r="H2791" s="391">
        <v>4.0236000000000001</v>
      </c>
      <c r="I2791" s="391">
        <v>3.5329000000000002</v>
      </c>
      <c r="J2791" s="391">
        <v>3.0571999999999999</v>
      </c>
      <c r="K2791" s="391">
        <v>2.8656000000000001</v>
      </c>
      <c r="L2791" s="391">
        <v>2.8656000000000001</v>
      </c>
      <c r="M2791" s="391">
        <v>2.9586000000000001</v>
      </c>
      <c r="N2791" s="391">
        <v>4.6124000000000001</v>
      </c>
      <c r="O2791" s="386">
        <v>4.6124000000000001</v>
      </c>
      <c r="P2791" s="386" t="s">
        <v>43</v>
      </c>
    </row>
    <row r="2792" spans="1:16" ht="15" x14ac:dyDescent="0.25">
      <c r="A2792" s="389" t="s">
        <v>6195</v>
      </c>
      <c r="B2792" s="390"/>
      <c r="C2792" s="386"/>
      <c r="D2792" s="390"/>
      <c r="E2792" s="390"/>
      <c r="F2792" s="386">
        <v>1.4097</v>
      </c>
      <c r="G2792" s="391">
        <v>1.4121999999999999</v>
      </c>
      <c r="H2792" s="391">
        <v>1.2879</v>
      </c>
      <c r="I2792" s="391">
        <v>1.4205000000000001</v>
      </c>
      <c r="J2792" s="391">
        <v>1.5234000000000001</v>
      </c>
      <c r="K2792" s="391">
        <v>1.542</v>
      </c>
      <c r="L2792" s="391">
        <v>1.63</v>
      </c>
      <c r="M2792" s="391">
        <v>1.5807</v>
      </c>
      <c r="N2792" s="391">
        <v>1.7863</v>
      </c>
      <c r="O2792" s="386">
        <v>1.8452</v>
      </c>
      <c r="P2792" s="386" t="s">
        <v>43</v>
      </c>
    </row>
    <row r="2793" spans="1:16" ht="15" x14ac:dyDescent="0.25">
      <c r="A2793" s="389" t="s">
        <v>6196</v>
      </c>
      <c r="B2793" s="390"/>
      <c r="C2793" s="386"/>
      <c r="D2793" s="390"/>
      <c r="E2793" s="390"/>
      <c r="F2793" s="386">
        <v>1.3035000000000001</v>
      </c>
      <c r="G2793" s="391">
        <v>1.3003</v>
      </c>
      <c r="H2793" s="391">
        <v>1.2183999999999999</v>
      </c>
      <c r="I2793" s="391">
        <v>1.3512999999999999</v>
      </c>
      <c r="J2793" s="391">
        <v>1.4512</v>
      </c>
      <c r="K2793" s="391">
        <v>1.4247000000000001</v>
      </c>
      <c r="L2793" s="391">
        <v>1.5861000000000001</v>
      </c>
      <c r="M2793" s="391">
        <v>1.5183</v>
      </c>
      <c r="N2793" s="391">
        <v>1.7209000000000001</v>
      </c>
      <c r="O2793" s="386">
        <v>1.7867</v>
      </c>
      <c r="P2793" s="386" t="s">
        <v>43</v>
      </c>
    </row>
    <row r="2794" spans="1:16" ht="15" x14ac:dyDescent="0.25">
      <c r="A2794" s="389" t="s">
        <v>6197</v>
      </c>
      <c r="B2794" s="390"/>
      <c r="C2794" s="386"/>
      <c r="D2794" s="390"/>
      <c r="E2794" s="390"/>
      <c r="F2794" s="386">
        <v>4.1990999999999996</v>
      </c>
      <c r="G2794" s="391">
        <v>4.3143000000000002</v>
      </c>
      <c r="H2794" s="391">
        <v>3.125</v>
      </c>
      <c r="I2794" s="391">
        <v>3.2012</v>
      </c>
      <c r="J2794" s="391">
        <v>3.4161000000000001</v>
      </c>
      <c r="K2794" s="391">
        <v>4.5523999999999996</v>
      </c>
      <c r="L2794" s="391">
        <v>2.7734999999999999</v>
      </c>
      <c r="M2794" s="391">
        <v>3.1818</v>
      </c>
      <c r="N2794" s="391">
        <v>4.6391999999999998</v>
      </c>
      <c r="O2794" s="386">
        <v>4.4156000000000004</v>
      </c>
      <c r="P2794" s="386" t="s">
        <v>43</v>
      </c>
    </row>
    <row r="2795" spans="1:16" ht="15" x14ac:dyDescent="0.25">
      <c r="A2795" s="389" t="s">
        <v>3132</v>
      </c>
      <c r="B2795" s="390"/>
      <c r="C2795" s="386"/>
      <c r="D2795" s="390"/>
      <c r="E2795" s="390"/>
      <c r="F2795" s="386">
        <v>2.9742000000000002</v>
      </c>
      <c r="G2795" s="391">
        <v>3.0270999999999999</v>
      </c>
      <c r="H2795" s="391">
        <v>3.0762</v>
      </c>
      <c r="I2795" s="391">
        <v>3.1364999999999998</v>
      </c>
      <c r="J2795" s="391">
        <v>3.3191999999999999</v>
      </c>
      <c r="K2795" s="391">
        <v>3.4453</v>
      </c>
      <c r="L2795" s="391">
        <v>3.4903</v>
      </c>
      <c r="M2795" s="391">
        <v>3.43</v>
      </c>
      <c r="N2795" s="391">
        <v>3.9588999999999999</v>
      </c>
      <c r="O2795" s="386">
        <v>3.9095</v>
      </c>
      <c r="P2795" s="386" t="s">
        <v>43</v>
      </c>
    </row>
    <row r="2796" spans="1:16" ht="15" x14ac:dyDescent="0.25">
      <c r="A2796" s="389" t="s">
        <v>3133</v>
      </c>
      <c r="B2796" s="390"/>
      <c r="C2796" s="386"/>
      <c r="D2796" s="390"/>
      <c r="E2796" s="390"/>
      <c r="F2796" s="386">
        <v>2.8483999999999998</v>
      </c>
      <c r="G2796" s="391">
        <v>2.9417</v>
      </c>
      <c r="H2796" s="391">
        <v>3.0015999999999998</v>
      </c>
      <c r="I2796" s="391">
        <v>3.0114000000000001</v>
      </c>
      <c r="J2796" s="391">
        <v>3.1951000000000001</v>
      </c>
      <c r="K2796" s="391">
        <v>3.3115999999999999</v>
      </c>
      <c r="L2796" s="391">
        <v>3.3170999999999999</v>
      </c>
      <c r="M2796" s="391">
        <v>3.274</v>
      </c>
      <c r="N2796" s="391">
        <v>3.7787000000000002</v>
      </c>
      <c r="O2796" s="386">
        <v>3.7572999999999999</v>
      </c>
      <c r="P2796" s="386" t="s">
        <v>43</v>
      </c>
    </row>
    <row r="2797" spans="1:16" ht="15" x14ac:dyDescent="0.25">
      <c r="A2797" s="389" t="s">
        <v>3134</v>
      </c>
      <c r="B2797" s="390"/>
      <c r="C2797" s="386"/>
      <c r="D2797" s="390"/>
      <c r="E2797" s="390"/>
      <c r="F2797" s="386">
        <v>3.8342000000000001</v>
      </c>
      <c r="G2797" s="391">
        <v>3.6133999999999999</v>
      </c>
      <c r="H2797" s="391">
        <v>3.5844999999999998</v>
      </c>
      <c r="I2797" s="391">
        <v>3.9937999999999998</v>
      </c>
      <c r="J2797" s="391">
        <v>4.1712999999999996</v>
      </c>
      <c r="K2797" s="391">
        <v>4.3612000000000002</v>
      </c>
      <c r="L2797" s="391">
        <v>4.6779000000000002</v>
      </c>
      <c r="M2797" s="391">
        <v>4.4950000000000001</v>
      </c>
      <c r="N2797" s="391">
        <v>5.1497000000000002</v>
      </c>
      <c r="O2797" s="386">
        <v>4.9156000000000004</v>
      </c>
      <c r="P2797" s="386" t="s">
        <v>43</v>
      </c>
    </row>
    <row r="2798" spans="1:16" ht="15" x14ac:dyDescent="0.25">
      <c r="A2798" s="389" t="s">
        <v>3135</v>
      </c>
      <c r="B2798" s="390"/>
      <c r="C2798" s="386"/>
      <c r="D2798" s="390"/>
      <c r="E2798" s="390"/>
      <c r="F2798" s="386">
        <v>1.873</v>
      </c>
      <c r="G2798" s="391">
        <v>1.8418000000000001</v>
      </c>
      <c r="H2798" s="391">
        <v>1.9543999999999999</v>
      </c>
      <c r="I2798" s="391">
        <v>1.88</v>
      </c>
      <c r="J2798" s="391">
        <v>2.1002000000000001</v>
      </c>
      <c r="K2798" s="391">
        <v>2.1932</v>
      </c>
      <c r="L2798" s="391">
        <v>2.181</v>
      </c>
      <c r="M2798" s="391">
        <v>2.3349000000000002</v>
      </c>
      <c r="N2798" s="391">
        <v>2.4983</v>
      </c>
      <c r="O2798" s="386">
        <v>2.4874000000000001</v>
      </c>
      <c r="P2798" s="386" t="s">
        <v>43</v>
      </c>
    </row>
    <row r="2799" spans="1:16" ht="15" x14ac:dyDescent="0.25">
      <c r="A2799" s="389" t="s">
        <v>3136</v>
      </c>
      <c r="B2799" s="390"/>
      <c r="C2799" s="386"/>
      <c r="D2799" s="390"/>
      <c r="E2799" s="390"/>
      <c r="F2799" s="386">
        <v>1.5396000000000001</v>
      </c>
      <c r="G2799" s="391">
        <v>1.5954999999999999</v>
      </c>
      <c r="H2799" s="391">
        <v>1.6870000000000001</v>
      </c>
      <c r="I2799" s="391">
        <v>1.5612999999999999</v>
      </c>
      <c r="J2799" s="391">
        <v>1.7806</v>
      </c>
      <c r="K2799" s="391">
        <v>1.8668</v>
      </c>
      <c r="L2799" s="391">
        <v>1.7809999999999999</v>
      </c>
      <c r="M2799" s="391">
        <v>1.9549000000000001</v>
      </c>
      <c r="N2799" s="391">
        <v>2.1057999999999999</v>
      </c>
      <c r="O2799" s="386">
        <v>2.0971000000000002</v>
      </c>
      <c r="P2799" s="386" t="s">
        <v>43</v>
      </c>
    </row>
    <row r="2800" spans="1:16" ht="15" x14ac:dyDescent="0.25">
      <c r="A2800" s="389" t="s">
        <v>3137</v>
      </c>
      <c r="B2800" s="390"/>
      <c r="C2800" s="386"/>
      <c r="D2800" s="390"/>
      <c r="E2800" s="390"/>
      <c r="F2800" s="386">
        <v>4.2343000000000002</v>
      </c>
      <c r="G2800" s="391">
        <v>3.6179000000000001</v>
      </c>
      <c r="H2800" s="391">
        <v>3.8433999999999999</v>
      </c>
      <c r="I2800" s="391">
        <v>4.1905000000000001</v>
      </c>
      <c r="J2800" s="391">
        <v>4.3986999999999998</v>
      </c>
      <c r="K2800" s="391">
        <v>4.5358000000000001</v>
      </c>
      <c r="L2800" s="391">
        <v>5.0548000000000002</v>
      </c>
      <c r="M2800" s="391">
        <v>5.0727000000000002</v>
      </c>
      <c r="N2800" s="391">
        <v>5.3209999999999997</v>
      </c>
      <c r="O2800" s="386">
        <v>5.3141999999999996</v>
      </c>
      <c r="P2800" s="386" t="s">
        <v>43</v>
      </c>
    </row>
    <row r="2801" spans="1:16" ht="15" x14ac:dyDescent="0.25">
      <c r="A2801" s="389" t="s">
        <v>3138</v>
      </c>
      <c r="B2801" s="390"/>
      <c r="C2801" s="386"/>
      <c r="D2801" s="390"/>
      <c r="E2801" s="390"/>
      <c r="F2801" s="386">
        <v>1.0739000000000001</v>
      </c>
      <c r="G2801" s="391">
        <v>1.1680999999999999</v>
      </c>
      <c r="H2801" s="391">
        <v>0.97850000000000004</v>
      </c>
      <c r="I2801" s="391">
        <v>1.0547</v>
      </c>
      <c r="J2801" s="391">
        <v>1.3937999999999999</v>
      </c>
      <c r="K2801" s="391">
        <v>1.4262999999999999</v>
      </c>
      <c r="L2801" s="391">
        <v>1.4601</v>
      </c>
      <c r="M2801" s="391">
        <v>1.4286000000000001</v>
      </c>
      <c r="N2801" s="391">
        <v>1.6921999999999999</v>
      </c>
      <c r="O2801" s="386">
        <v>1.7915000000000001</v>
      </c>
      <c r="P2801" s="386" t="s">
        <v>43</v>
      </c>
    </row>
    <row r="2802" spans="1:16" ht="15" x14ac:dyDescent="0.25">
      <c r="A2802" s="389" t="s">
        <v>3139</v>
      </c>
      <c r="B2802" s="390"/>
      <c r="C2802" s="386"/>
      <c r="D2802" s="390"/>
      <c r="E2802" s="390"/>
      <c r="F2802" s="386">
        <v>1.0686</v>
      </c>
      <c r="G2802" s="391">
        <v>1.1712</v>
      </c>
      <c r="H2802" s="391">
        <v>1.0387999999999999</v>
      </c>
      <c r="I2802" s="391">
        <v>1.0161</v>
      </c>
      <c r="J2802" s="391">
        <v>1.3433999999999999</v>
      </c>
      <c r="K2802" s="391">
        <v>1.4114</v>
      </c>
      <c r="L2802" s="391">
        <v>1.3793</v>
      </c>
      <c r="M2802" s="391">
        <v>1.3431999999999999</v>
      </c>
      <c r="N2802" s="391">
        <v>1.6252</v>
      </c>
      <c r="O2802" s="386">
        <v>1.4863</v>
      </c>
      <c r="P2802" s="386" t="s">
        <v>43</v>
      </c>
    </row>
    <row r="2803" spans="1:16" ht="15" x14ac:dyDescent="0.25">
      <c r="A2803" s="389" t="s">
        <v>3140</v>
      </c>
      <c r="B2803" s="390"/>
      <c r="C2803" s="386"/>
      <c r="D2803" s="390"/>
      <c r="E2803" s="390"/>
      <c r="F2803" s="386">
        <v>1.1628000000000001</v>
      </c>
      <c r="G2803" s="391">
        <v>1.1173</v>
      </c>
      <c r="H2803" s="391">
        <v>0</v>
      </c>
      <c r="I2803" s="391">
        <v>1.6667000000000001</v>
      </c>
      <c r="J2803" s="391">
        <v>2.1978</v>
      </c>
      <c r="K2803" s="391">
        <v>1.6667000000000001</v>
      </c>
      <c r="L2803" s="391">
        <v>2.7473000000000001</v>
      </c>
      <c r="M2803" s="391">
        <v>2.7624</v>
      </c>
      <c r="N2803" s="391">
        <v>2.7624</v>
      </c>
      <c r="O2803" s="386">
        <v>6.7797000000000001</v>
      </c>
      <c r="P2803" s="386" t="s">
        <v>43</v>
      </c>
    </row>
    <row r="2804" spans="1:16" ht="15" x14ac:dyDescent="0.25">
      <c r="A2804" s="389" t="s">
        <v>3141</v>
      </c>
      <c r="B2804" s="390"/>
      <c r="C2804" s="386"/>
      <c r="D2804" s="390"/>
      <c r="E2804" s="390"/>
      <c r="F2804" s="386">
        <v>5.3017000000000003</v>
      </c>
      <c r="G2804" s="391">
        <v>5.4374000000000002</v>
      </c>
      <c r="H2804" s="391">
        <v>5.4710000000000001</v>
      </c>
      <c r="I2804" s="391">
        <v>5.7295999999999996</v>
      </c>
      <c r="J2804" s="391">
        <v>5.7702</v>
      </c>
      <c r="K2804" s="391">
        <v>5.8781999999999996</v>
      </c>
      <c r="L2804" s="391">
        <v>5.9012000000000002</v>
      </c>
      <c r="M2804" s="391">
        <v>5.6313000000000004</v>
      </c>
      <c r="N2804" s="391">
        <v>6.4363999999999999</v>
      </c>
      <c r="O2804" s="386">
        <v>6.4326999999999996</v>
      </c>
      <c r="P2804" s="386" t="s">
        <v>43</v>
      </c>
    </row>
    <row r="2805" spans="1:16" ht="15" x14ac:dyDescent="0.25">
      <c r="A2805" s="389" t="s">
        <v>3142</v>
      </c>
      <c r="B2805" s="390"/>
      <c r="C2805" s="386"/>
      <c r="D2805" s="390"/>
      <c r="E2805" s="390"/>
      <c r="F2805" s="386">
        <v>5.5271999999999997</v>
      </c>
      <c r="G2805" s="391">
        <v>5.6795999999999998</v>
      </c>
      <c r="H2805" s="391">
        <v>5.7812999999999999</v>
      </c>
      <c r="I2805" s="391">
        <v>5.9919000000000002</v>
      </c>
      <c r="J2805" s="391">
        <v>6.0385999999999997</v>
      </c>
      <c r="K2805" s="391">
        <v>6.1353999999999997</v>
      </c>
      <c r="L2805" s="391">
        <v>6.1680999999999999</v>
      </c>
      <c r="M2805" s="391">
        <v>5.8968999999999996</v>
      </c>
      <c r="N2805" s="391">
        <v>6.6942000000000004</v>
      </c>
      <c r="O2805" s="386">
        <v>6.7508999999999997</v>
      </c>
      <c r="P2805" s="386" t="s">
        <v>43</v>
      </c>
    </row>
    <row r="2806" spans="1:16" ht="15" x14ac:dyDescent="0.25">
      <c r="A2806" s="389" t="s">
        <v>3143</v>
      </c>
      <c r="B2806" s="390"/>
      <c r="C2806" s="386"/>
      <c r="D2806" s="390"/>
      <c r="E2806" s="390"/>
      <c r="F2806" s="386">
        <v>4.1125999999999996</v>
      </c>
      <c r="G2806" s="391">
        <v>4.1718999999999999</v>
      </c>
      <c r="H2806" s="391">
        <v>3.8534000000000002</v>
      </c>
      <c r="I2806" s="391">
        <v>4.3640999999999996</v>
      </c>
      <c r="J2806" s="391">
        <v>4.3574000000000002</v>
      </c>
      <c r="K2806" s="391">
        <v>4.5327000000000002</v>
      </c>
      <c r="L2806" s="391">
        <v>4.5014000000000003</v>
      </c>
      <c r="M2806" s="391">
        <v>4.2567000000000004</v>
      </c>
      <c r="N2806" s="391">
        <v>5.0922000000000001</v>
      </c>
      <c r="O2806" s="386">
        <v>4.7857000000000003</v>
      </c>
      <c r="P2806" s="386" t="s">
        <v>43</v>
      </c>
    </row>
    <row r="2807" spans="1:16" ht="15" x14ac:dyDescent="0.25">
      <c r="A2807" s="389" t="s">
        <v>3144</v>
      </c>
      <c r="B2807" s="390"/>
      <c r="C2807" s="386"/>
      <c r="D2807" s="390"/>
      <c r="E2807" s="390"/>
      <c r="F2807" s="386">
        <v>1.4372</v>
      </c>
      <c r="G2807" s="391">
        <v>1.4831000000000001</v>
      </c>
      <c r="H2807" s="391">
        <v>1.5021</v>
      </c>
      <c r="I2807" s="391">
        <v>1.4726999999999999</v>
      </c>
      <c r="J2807" s="391">
        <v>1.8121</v>
      </c>
      <c r="K2807" s="391">
        <v>2.0880000000000001</v>
      </c>
      <c r="L2807" s="391">
        <v>2.3170999999999999</v>
      </c>
      <c r="M2807" s="391">
        <v>2.2069000000000001</v>
      </c>
      <c r="N2807" s="391">
        <v>2.6524000000000001</v>
      </c>
      <c r="O2807" s="386">
        <v>2.2848000000000002</v>
      </c>
      <c r="P2807" s="386" t="s">
        <v>43</v>
      </c>
    </row>
    <row r="2808" spans="1:16" ht="15" x14ac:dyDescent="0.25">
      <c r="A2808" s="389" t="s">
        <v>3145</v>
      </c>
      <c r="B2808" s="390"/>
      <c r="C2808" s="386"/>
      <c r="D2808" s="390"/>
      <c r="E2808" s="390"/>
      <c r="F2808" s="386">
        <v>1.3620000000000001</v>
      </c>
      <c r="G2808" s="391">
        <v>1.4129</v>
      </c>
      <c r="H2808" s="391">
        <v>1.3967000000000001</v>
      </c>
      <c r="I2808" s="391">
        <v>1.3573</v>
      </c>
      <c r="J2808" s="391">
        <v>1.665</v>
      </c>
      <c r="K2808" s="391">
        <v>1.9136</v>
      </c>
      <c r="L2808" s="391">
        <v>2.0886999999999998</v>
      </c>
      <c r="M2808" s="391">
        <v>2.0326</v>
      </c>
      <c r="N2808" s="391">
        <v>2.3256000000000001</v>
      </c>
      <c r="O2808" s="386">
        <v>2.1375000000000002</v>
      </c>
      <c r="P2808" s="386" t="s">
        <v>43</v>
      </c>
    </row>
    <row r="2809" spans="1:16" ht="15" x14ac:dyDescent="0.25">
      <c r="A2809" s="389" t="s">
        <v>3146</v>
      </c>
      <c r="B2809" s="390"/>
      <c r="C2809" s="386"/>
      <c r="D2809" s="390"/>
      <c r="E2809" s="390"/>
      <c r="F2809" s="386">
        <v>2.1575000000000002</v>
      </c>
      <c r="G2809" s="391">
        <v>2.1598000000000002</v>
      </c>
      <c r="H2809" s="391">
        <v>2.5329999999999999</v>
      </c>
      <c r="I2809" s="391">
        <v>2.5779000000000001</v>
      </c>
      <c r="J2809" s="391">
        <v>3.2292999999999998</v>
      </c>
      <c r="K2809" s="391">
        <v>3.7633999999999999</v>
      </c>
      <c r="L2809" s="391">
        <v>4.5160999999999998</v>
      </c>
      <c r="M2809" s="391">
        <v>3.8961000000000001</v>
      </c>
      <c r="N2809" s="391">
        <v>5.3371000000000004</v>
      </c>
      <c r="O2809" s="386">
        <v>3.4868000000000001</v>
      </c>
      <c r="P2809" s="386" t="s">
        <v>43</v>
      </c>
    </row>
    <row r="2810" spans="1:16" ht="15" x14ac:dyDescent="0.25">
      <c r="A2810" s="389" t="s">
        <v>3147</v>
      </c>
      <c r="B2810" s="390"/>
      <c r="C2810" s="386"/>
      <c r="D2810" s="390"/>
      <c r="E2810" s="390"/>
      <c r="F2810" s="386">
        <v>1.7164999999999999</v>
      </c>
      <c r="G2810" s="391">
        <v>1.7365999999999999</v>
      </c>
      <c r="H2810" s="391">
        <v>1.6877</v>
      </c>
      <c r="I2810" s="391">
        <v>1.5426</v>
      </c>
      <c r="J2810" s="391">
        <v>1.6623000000000001</v>
      </c>
      <c r="K2810" s="391">
        <v>1.6443000000000001</v>
      </c>
      <c r="L2810" s="391">
        <v>1.8911</v>
      </c>
      <c r="M2810" s="391">
        <v>1.9000999999999999</v>
      </c>
      <c r="N2810" s="391">
        <v>2.1105</v>
      </c>
      <c r="O2810" s="386">
        <v>2.3574000000000002</v>
      </c>
      <c r="P2810" s="386" t="s">
        <v>43</v>
      </c>
    </row>
    <row r="2811" spans="1:16" ht="15" x14ac:dyDescent="0.25">
      <c r="A2811" s="389" t="s">
        <v>3148</v>
      </c>
      <c r="B2811" s="390"/>
      <c r="C2811" s="386"/>
      <c r="D2811" s="390"/>
      <c r="E2811" s="390"/>
      <c r="F2811" s="386">
        <v>1.5544</v>
      </c>
      <c r="G2811" s="391">
        <v>1.5935999999999999</v>
      </c>
      <c r="H2811" s="391">
        <v>1.5384</v>
      </c>
      <c r="I2811" s="391">
        <v>1.4032</v>
      </c>
      <c r="J2811" s="391">
        <v>1.5009999999999999</v>
      </c>
      <c r="K2811" s="391">
        <v>1.4988999999999999</v>
      </c>
      <c r="L2811" s="391">
        <v>1.6908000000000001</v>
      </c>
      <c r="M2811" s="391">
        <v>1.7313000000000001</v>
      </c>
      <c r="N2811" s="391">
        <v>1.9048</v>
      </c>
      <c r="O2811" s="386">
        <v>2.2075999999999998</v>
      </c>
      <c r="P2811" s="386" t="s">
        <v>43</v>
      </c>
    </row>
    <row r="2812" spans="1:16" ht="15" x14ac:dyDescent="0.25">
      <c r="A2812" s="389" t="s">
        <v>3149</v>
      </c>
      <c r="B2812" s="390"/>
      <c r="C2812" s="386"/>
      <c r="D2812" s="390"/>
      <c r="E2812" s="390"/>
      <c r="F2812" s="386">
        <v>4.3240999999999996</v>
      </c>
      <c r="G2812" s="391">
        <v>4.0629999999999997</v>
      </c>
      <c r="H2812" s="391">
        <v>4.1424000000000003</v>
      </c>
      <c r="I2812" s="391">
        <v>3.8129</v>
      </c>
      <c r="J2812" s="391">
        <v>4.2976000000000001</v>
      </c>
      <c r="K2812" s="391">
        <v>4.0526</v>
      </c>
      <c r="L2812" s="391">
        <v>5.1246</v>
      </c>
      <c r="M2812" s="391">
        <v>4.6638000000000002</v>
      </c>
      <c r="N2812" s="391">
        <v>5.4734999999999996</v>
      </c>
      <c r="O2812" s="386">
        <v>4.6891999999999996</v>
      </c>
      <c r="P2812" s="386" t="s">
        <v>43</v>
      </c>
    </row>
    <row r="2813" spans="1:16" ht="15" x14ac:dyDescent="0.25">
      <c r="A2813" s="389" t="s">
        <v>3150</v>
      </c>
      <c r="B2813" s="390"/>
      <c r="C2813" s="386"/>
      <c r="D2813" s="390"/>
      <c r="E2813" s="390"/>
      <c r="F2813" s="386">
        <v>2.8142</v>
      </c>
      <c r="G2813" s="391">
        <v>2.4830000000000001</v>
      </c>
      <c r="H2813" s="391">
        <v>2.6699000000000002</v>
      </c>
      <c r="I2813" s="391">
        <v>2.1844999999999999</v>
      </c>
      <c r="J2813" s="391">
        <v>2.5802999999999998</v>
      </c>
      <c r="K2813" s="391">
        <v>2.6276999999999999</v>
      </c>
      <c r="L2813" s="391">
        <v>3.0347</v>
      </c>
      <c r="M2813" s="391">
        <v>2.3414999999999999</v>
      </c>
      <c r="N2813" s="391">
        <v>2.8752</v>
      </c>
      <c r="O2813" s="386">
        <v>2.3833000000000002</v>
      </c>
      <c r="P2813" s="386" t="s">
        <v>43</v>
      </c>
    </row>
    <row r="2814" spans="1:16" ht="15" x14ac:dyDescent="0.25">
      <c r="A2814" s="389" t="s">
        <v>3151</v>
      </c>
      <c r="B2814" s="390"/>
      <c r="C2814" s="386"/>
      <c r="D2814" s="390"/>
      <c r="E2814" s="390"/>
      <c r="F2814" s="386">
        <v>1.1476999999999999</v>
      </c>
      <c r="G2814" s="391">
        <v>1.0711999999999999</v>
      </c>
      <c r="H2814" s="391">
        <v>1.3017000000000001</v>
      </c>
      <c r="I2814" s="391">
        <v>0.99539999999999995</v>
      </c>
      <c r="J2814" s="391">
        <v>1.4537</v>
      </c>
      <c r="K2814" s="391">
        <v>1.6067</v>
      </c>
      <c r="L2814" s="391">
        <v>1.3007</v>
      </c>
      <c r="M2814" s="391">
        <v>1.3783000000000001</v>
      </c>
      <c r="N2814" s="391">
        <v>1.3087</v>
      </c>
      <c r="O2814" s="386">
        <v>1.2317</v>
      </c>
      <c r="P2814" s="386" t="s">
        <v>43</v>
      </c>
    </row>
    <row r="2815" spans="1:16" ht="15" x14ac:dyDescent="0.25">
      <c r="A2815" s="389" t="s">
        <v>3152</v>
      </c>
      <c r="B2815" s="390"/>
      <c r="C2815" s="386"/>
      <c r="D2815" s="390"/>
      <c r="E2815" s="390"/>
      <c r="F2815" s="386">
        <v>5.7028999999999996</v>
      </c>
      <c r="G2815" s="391">
        <v>4.9531000000000001</v>
      </c>
      <c r="H2815" s="391">
        <v>5.0397999999999996</v>
      </c>
      <c r="I2815" s="391">
        <v>4.2439999999999998</v>
      </c>
      <c r="J2815" s="391">
        <v>4.5514999999999999</v>
      </c>
      <c r="K2815" s="391">
        <v>4.4118000000000004</v>
      </c>
      <c r="L2815" s="391">
        <v>5.9817999999999998</v>
      </c>
      <c r="M2815" s="391">
        <v>4.0323000000000002</v>
      </c>
      <c r="N2815" s="391">
        <v>5.5777000000000001</v>
      </c>
      <c r="O2815" s="386">
        <v>4.3593000000000002</v>
      </c>
      <c r="P2815" s="386" t="s">
        <v>43</v>
      </c>
    </row>
    <row r="2816" spans="1:16" ht="15" x14ac:dyDescent="0.25">
      <c r="A2816" s="389" t="s">
        <v>3153</v>
      </c>
      <c r="B2816" s="390"/>
      <c r="C2816" s="386"/>
      <c r="D2816" s="390"/>
      <c r="E2816" s="390"/>
      <c r="F2816" s="386">
        <v>1.8963000000000001</v>
      </c>
      <c r="G2816" s="391">
        <v>1.5960000000000001</v>
      </c>
      <c r="H2816" s="391">
        <v>1.5569999999999999</v>
      </c>
      <c r="I2816" s="391">
        <v>1.4983</v>
      </c>
      <c r="J2816" s="391">
        <v>1.5402</v>
      </c>
      <c r="K2816" s="391">
        <v>1.6259999999999999</v>
      </c>
      <c r="L2816" s="391">
        <v>1.6480999999999999</v>
      </c>
      <c r="M2816" s="391">
        <v>1.7381</v>
      </c>
      <c r="N2816" s="391">
        <v>1.8948</v>
      </c>
      <c r="O2816" s="386">
        <v>2.6568999999999998</v>
      </c>
      <c r="P2816" s="386" t="s">
        <v>43</v>
      </c>
    </row>
    <row r="2817" spans="1:16" ht="15" x14ac:dyDescent="0.25">
      <c r="A2817" s="389" t="s">
        <v>3154</v>
      </c>
      <c r="B2817" s="390"/>
      <c r="C2817" s="386"/>
      <c r="D2817" s="390"/>
      <c r="E2817" s="390"/>
      <c r="F2817" s="386">
        <v>0.74390000000000001</v>
      </c>
      <c r="G2817" s="391">
        <v>0.58789999999999998</v>
      </c>
      <c r="H2817" s="391">
        <v>0.69299999999999995</v>
      </c>
      <c r="I2817" s="391">
        <v>0.31809999999999999</v>
      </c>
      <c r="J2817" s="391">
        <v>0.37190000000000001</v>
      </c>
      <c r="K2817" s="391">
        <v>0.42509999999999998</v>
      </c>
      <c r="L2817" s="391">
        <v>0.42349999999999999</v>
      </c>
      <c r="M2817" s="391">
        <v>0.31850000000000001</v>
      </c>
      <c r="N2817" s="391">
        <v>0.3725</v>
      </c>
      <c r="O2817" s="386">
        <v>0.83409999999999995</v>
      </c>
      <c r="P2817" s="386" t="s">
        <v>43</v>
      </c>
    </row>
    <row r="2818" spans="1:16" ht="15" x14ac:dyDescent="0.25">
      <c r="A2818" s="389" t="s">
        <v>3155</v>
      </c>
      <c r="B2818" s="390"/>
      <c r="C2818" s="386"/>
      <c r="D2818" s="390"/>
      <c r="E2818" s="390"/>
      <c r="F2818" s="386">
        <v>4.9858000000000002</v>
      </c>
      <c r="G2818" s="391">
        <v>4.298</v>
      </c>
      <c r="H2818" s="391">
        <v>3.8961000000000001</v>
      </c>
      <c r="I2818" s="391">
        <v>4.6025</v>
      </c>
      <c r="J2818" s="391">
        <v>4.6154000000000002</v>
      </c>
      <c r="K2818" s="391">
        <v>4.8502000000000001</v>
      </c>
      <c r="L2818" s="391">
        <v>4.8611000000000004</v>
      </c>
      <c r="M2818" s="391">
        <v>5.5319000000000003</v>
      </c>
      <c r="N2818" s="391">
        <v>5.9405999999999999</v>
      </c>
      <c r="O2818" s="386">
        <v>5.5072000000000001</v>
      </c>
      <c r="P2818" s="386" t="s">
        <v>43</v>
      </c>
    </row>
    <row r="2819" spans="1:16" ht="15" x14ac:dyDescent="0.25">
      <c r="A2819" s="389" t="s">
        <v>3156</v>
      </c>
      <c r="B2819" s="390"/>
      <c r="C2819" s="386"/>
      <c r="D2819" s="390"/>
      <c r="E2819" s="390"/>
      <c r="F2819" s="386">
        <v>0.70540000000000003</v>
      </c>
      <c r="G2819" s="391">
        <v>0.82479999999999998</v>
      </c>
      <c r="H2819" s="391">
        <v>0.73609999999999998</v>
      </c>
      <c r="I2819" s="391">
        <v>0.82669999999999999</v>
      </c>
      <c r="J2819" s="391">
        <v>0.8488</v>
      </c>
      <c r="K2819" s="391">
        <v>0.81399999999999995</v>
      </c>
      <c r="L2819" s="391">
        <v>0.96199999999999997</v>
      </c>
      <c r="M2819" s="391">
        <v>0.93479999999999996</v>
      </c>
      <c r="N2819" s="391">
        <v>1.0971</v>
      </c>
      <c r="O2819" s="386">
        <v>1.1798999999999999</v>
      </c>
      <c r="P2819" s="386" t="s">
        <v>43</v>
      </c>
    </row>
    <row r="2820" spans="1:16" ht="15" x14ac:dyDescent="0.25">
      <c r="A2820" s="389" t="s">
        <v>3157</v>
      </c>
      <c r="B2820" s="390"/>
      <c r="C2820" s="386"/>
      <c r="D2820" s="390"/>
      <c r="E2820" s="390"/>
      <c r="F2820" s="386">
        <v>0.51670000000000005</v>
      </c>
      <c r="G2820" s="391">
        <v>0.63460000000000005</v>
      </c>
      <c r="H2820" s="391">
        <v>0.52280000000000004</v>
      </c>
      <c r="I2820" s="391">
        <v>0.68630000000000002</v>
      </c>
      <c r="J2820" s="391">
        <v>0.65659999999999996</v>
      </c>
      <c r="K2820" s="391">
        <v>0.65759999999999996</v>
      </c>
      <c r="L2820" s="391">
        <v>0.72519999999999996</v>
      </c>
      <c r="M2820" s="391">
        <v>0.69689999999999996</v>
      </c>
      <c r="N2820" s="391">
        <v>0.85729999999999995</v>
      </c>
      <c r="O2820" s="386">
        <v>0.94450000000000001</v>
      </c>
      <c r="P2820" s="386" t="s">
        <v>43</v>
      </c>
    </row>
    <row r="2821" spans="1:16" ht="15" x14ac:dyDescent="0.25">
      <c r="A2821" s="389" t="s">
        <v>3158</v>
      </c>
      <c r="B2821" s="390"/>
      <c r="C2821" s="386"/>
      <c r="D2821" s="390"/>
      <c r="E2821" s="390"/>
      <c r="F2821" s="386">
        <v>3.1078999999999999</v>
      </c>
      <c r="G2821" s="391">
        <v>3.2907000000000002</v>
      </c>
      <c r="H2821" s="391">
        <v>3.6036000000000001</v>
      </c>
      <c r="I2821" s="391">
        <v>2.7124999999999999</v>
      </c>
      <c r="J2821" s="391">
        <v>3.4672000000000001</v>
      </c>
      <c r="K2821" s="391">
        <v>2.9963000000000002</v>
      </c>
      <c r="L2821" s="391">
        <v>4.1219000000000001</v>
      </c>
      <c r="M2821" s="391">
        <v>4.0998000000000001</v>
      </c>
      <c r="N2821" s="391">
        <v>4.3164999999999996</v>
      </c>
      <c r="O2821" s="386">
        <v>3.964</v>
      </c>
      <c r="P2821" s="386" t="s">
        <v>43</v>
      </c>
    </row>
    <row r="2822" spans="1:16" ht="15" x14ac:dyDescent="0.25">
      <c r="A2822" s="389" t="s">
        <v>3159</v>
      </c>
      <c r="B2822" s="390"/>
      <c r="C2822" s="386"/>
      <c r="D2822" s="390"/>
      <c r="E2822" s="390"/>
      <c r="F2822" s="386">
        <v>1.881</v>
      </c>
      <c r="G2822" s="391">
        <v>1.7689999999999999</v>
      </c>
      <c r="H2822" s="391">
        <v>2.0062000000000002</v>
      </c>
      <c r="I2822" s="391">
        <v>2.0087000000000002</v>
      </c>
      <c r="J2822" s="391">
        <v>1.9312</v>
      </c>
      <c r="K2822" s="391">
        <v>1.9131</v>
      </c>
      <c r="L2822" s="391">
        <v>2.0573000000000001</v>
      </c>
      <c r="M2822" s="391">
        <v>2.0951</v>
      </c>
      <c r="N2822" s="391">
        <v>2.1556999999999999</v>
      </c>
      <c r="O2822" s="386">
        <v>2.3530000000000002</v>
      </c>
      <c r="P2822" s="386" t="s">
        <v>43</v>
      </c>
    </row>
    <row r="2823" spans="1:16" ht="15" x14ac:dyDescent="0.25">
      <c r="A2823" s="389" t="s">
        <v>3160</v>
      </c>
      <c r="B2823" s="390"/>
      <c r="C2823" s="386"/>
      <c r="D2823" s="390"/>
      <c r="E2823" s="390"/>
      <c r="F2823" s="386">
        <v>1.8694999999999999</v>
      </c>
      <c r="G2823" s="391">
        <v>1.7383</v>
      </c>
      <c r="H2823" s="391">
        <v>1.9632000000000001</v>
      </c>
      <c r="I2823" s="391">
        <v>1.9756</v>
      </c>
      <c r="J2823" s="391">
        <v>1.8721000000000001</v>
      </c>
      <c r="K2823" s="391">
        <v>1.8862000000000001</v>
      </c>
      <c r="L2823" s="391">
        <v>2.0007999999999999</v>
      </c>
      <c r="M2823" s="391">
        <v>2.0547</v>
      </c>
      <c r="N2823" s="391">
        <v>2.0760000000000001</v>
      </c>
      <c r="O2823" s="386">
        <v>2.3046000000000002</v>
      </c>
      <c r="P2823" s="386" t="s">
        <v>43</v>
      </c>
    </row>
    <row r="2824" spans="1:16" ht="15" x14ac:dyDescent="0.25">
      <c r="A2824" s="389" t="s">
        <v>3161</v>
      </c>
      <c r="B2824" s="390"/>
      <c r="C2824" s="386"/>
      <c r="D2824" s="390"/>
      <c r="E2824" s="390"/>
      <c r="F2824" s="386">
        <v>2.6042000000000001</v>
      </c>
      <c r="G2824" s="391">
        <v>3.7433000000000001</v>
      </c>
      <c r="H2824" s="391">
        <v>4.7618999999999998</v>
      </c>
      <c r="I2824" s="391">
        <v>4.0404</v>
      </c>
      <c r="J2824" s="391">
        <v>5.5838000000000001</v>
      </c>
      <c r="K2824" s="391">
        <v>3.6082000000000001</v>
      </c>
      <c r="L2824" s="391">
        <v>5.5</v>
      </c>
      <c r="M2824" s="391">
        <v>4.6154000000000002</v>
      </c>
      <c r="N2824" s="391">
        <v>7.1066000000000003</v>
      </c>
      <c r="O2824" s="386">
        <v>5.2632000000000003</v>
      </c>
      <c r="P2824" s="386" t="s">
        <v>43</v>
      </c>
    </row>
    <row r="2825" spans="1:16" ht="15" x14ac:dyDescent="0.25">
      <c r="A2825" s="389" t="s">
        <v>3162</v>
      </c>
      <c r="B2825" s="390"/>
      <c r="C2825" s="386"/>
      <c r="D2825" s="390"/>
      <c r="E2825" s="390"/>
      <c r="F2825" s="386">
        <v>1.8428</v>
      </c>
      <c r="G2825" s="391">
        <v>1.9744999999999999</v>
      </c>
      <c r="H2825" s="391">
        <v>1.7754000000000001</v>
      </c>
      <c r="I2825" s="391">
        <v>1.4885999999999999</v>
      </c>
      <c r="J2825" s="391">
        <v>1.7329000000000001</v>
      </c>
      <c r="K2825" s="391">
        <v>1.7017</v>
      </c>
      <c r="L2825" s="391">
        <v>2.0485000000000002</v>
      </c>
      <c r="M2825" s="391">
        <v>2.1107</v>
      </c>
      <c r="N2825" s="391">
        <v>2.3942999999999999</v>
      </c>
      <c r="O2825" s="386">
        <v>2.6985999999999999</v>
      </c>
      <c r="P2825" s="386" t="s">
        <v>43</v>
      </c>
    </row>
    <row r="2826" spans="1:16" ht="15" x14ac:dyDescent="0.25">
      <c r="A2826" s="389" t="s">
        <v>3163</v>
      </c>
      <c r="B2826" s="390"/>
      <c r="C2826" s="386"/>
      <c r="D2826" s="390"/>
      <c r="E2826" s="390"/>
      <c r="F2826" s="386">
        <v>1.8029999999999999</v>
      </c>
      <c r="G2826" s="391">
        <v>1.9379999999999999</v>
      </c>
      <c r="H2826" s="391">
        <v>1.7306999999999999</v>
      </c>
      <c r="I2826" s="391">
        <v>1.4455</v>
      </c>
      <c r="J2826" s="391">
        <v>1.6781999999999999</v>
      </c>
      <c r="K2826" s="391">
        <v>1.6509</v>
      </c>
      <c r="L2826" s="391">
        <v>1.9710000000000001</v>
      </c>
      <c r="M2826" s="391">
        <v>2.0387</v>
      </c>
      <c r="N2826" s="391">
        <v>2.3210000000000002</v>
      </c>
      <c r="O2826" s="386">
        <v>2.65</v>
      </c>
      <c r="P2826" s="386" t="s">
        <v>43</v>
      </c>
    </row>
    <row r="2827" spans="1:16" ht="15" x14ac:dyDescent="0.25">
      <c r="A2827" s="389" t="s">
        <v>3164</v>
      </c>
      <c r="B2827" s="390"/>
      <c r="C2827" s="386"/>
      <c r="D2827" s="390"/>
      <c r="E2827" s="390"/>
      <c r="F2827" s="386">
        <v>3.4110999999999998</v>
      </c>
      <c r="G2827" s="391">
        <v>3.4358</v>
      </c>
      <c r="H2827" s="391">
        <v>3.5651000000000002</v>
      </c>
      <c r="I2827" s="391">
        <v>3.2258</v>
      </c>
      <c r="J2827" s="391">
        <v>3.9146000000000001</v>
      </c>
      <c r="K2827" s="391">
        <v>3.7366999999999999</v>
      </c>
      <c r="L2827" s="391">
        <v>5.1509999999999998</v>
      </c>
      <c r="M2827" s="391">
        <v>4.9911000000000003</v>
      </c>
      <c r="N2827" s="391">
        <v>5.3190999999999997</v>
      </c>
      <c r="O2827" s="386">
        <v>4.6512000000000002</v>
      </c>
      <c r="P2827" s="386" t="s">
        <v>43</v>
      </c>
    </row>
    <row r="2828" spans="1:16" ht="15" x14ac:dyDescent="0.25">
      <c r="A2828" s="389" t="s">
        <v>3165</v>
      </c>
      <c r="B2828" s="390"/>
      <c r="C2828" s="386"/>
      <c r="D2828" s="390"/>
      <c r="E2828" s="390"/>
      <c r="F2828" s="386">
        <v>1.5331999999999999</v>
      </c>
      <c r="G2828" s="391">
        <v>1.6140000000000001</v>
      </c>
      <c r="H2828" s="391">
        <v>1.4058999999999999</v>
      </c>
      <c r="I2828" s="391">
        <v>1.2742</v>
      </c>
      <c r="J2828" s="391">
        <v>1.32</v>
      </c>
      <c r="K2828" s="391">
        <v>1.3243</v>
      </c>
      <c r="L2828" s="391">
        <v>1.4744999999999999</v>
      </c>
      <c r="M2828" s="391">
        <v>1.6393</v>
      </c>
      <c r="N2828" s="391">
        <v>1.6625000000000001</v>
      </c>
      <c r="O2828" s="386">
        <v>1.7032</v>
      </c>
      <c r="P2828" s="386" t="s">
        <v>43</v>
      </c>
    </row>
    <row r="2829" spans="1:16" ht="15" x14ac:dyDescent="0.25">
      <c r="A2829" s="389" t="s">
        <v>3166</v>
      </c>
      <c r="B2829" s="390"/>
      <c r="C2829" s="386"/>
      <c r="D2829" s="390"/>
      <c r="E2829" s="390"/>
      <c r="F2829" s="386">
        <v>1.3360000000000001</v>
      </c>
      <c r="G2829" s="391">
        <v>1.421</v>
      </c>
      <c r="H2829" s="391">
        <v>1.2115</v>
      </c>
      <c r="I2829" s="391">
        <v>1.0934999999999999</v>
      </c>
      <c r="J2829" s="391">
        <v>1.1529</v>
      </c>
      <c r="K2829" s="391">
        <v>1.1656</v>
      </c>
      <c r="L2829" s="391">
        <v>1.2750999999999999</v>
      </c>
      <c r="M2829" s="391">
        <v>1.4468000000000001</v>
      </c>
      <c r="N2829" s="391">
        <v>1.421</v>
      </c>
      <c r="O2829" s="386">
        <v>1.4621</v>
      </c>
      <c r="P2829" s="386" t="s">
        <v>43</v>
      </c>
    </row>
    <row r="2830" spans="1:16" ht="15" x14ac:dyDescent="0.25">
      <c r="A2830" s="389" t="s">
        <v>3167</v>
      </c>
      <c r="B2830" s="390"/>
      <c r="C2830" s="386"/>
      <c r="D2830" s="390"/>
      <c r="E2830" s="390"/>
      <c r="F2830" s="386">
        <v>3.7724000000000002</v>
      </c>
      <c r="G2830" s="391">
        <v>3.8180000000000001</v>
      </c>
      <c r="H2830" s="391">
        <v>3.6263999999999998</v>
      </c>
      <c r="I2830" s="391">
        <v>3.3307000000000002</v>
      </c>
      <c r="J2830" s="391">
        <v>3.2766999999999999</v>
      </c>
      <c r="K2830" s="391">
        <v>3.1553</v>
      </c>
      <c r="L2830" s="391">
        <v>3.7702</v>
      </c>
      <c r="M2830" s="391">
        <v>3.8727</v>
      </c>
      <c r="N2830" s="391">
        <v>4.41</v>
      </c>
      <c r="O2830" s="386">
        <v>4.4806999999999997</v>
      </c>
      <c r="P2830" s="386" t="s">
        <v>43</v>
      </c>
    </row>
    <row r="2831" spans="1:16" ht="15" x14ac:dyDescent="0.25">
      <c r="A2831" s="389" t="s">
        <v>3168</v>
      </c>
      <c r="B2831" s="390"/>
      <c r="C2831" s="386"/>
      <c r="D2831" s="390"/>
      <c r="E2831" s="390"/>
      <c r="F2831" s="386">
        <v>1.0573999999999999</v>
      </c>
      <c r="G2831" s="391">
        <v>0.94520000000000004</v>
      </c>
      <c r="H2831" s="391">
        <v>0.96419999999999995</v>
      </c>
      <c r="I2831" s="391">
        <v>0.93589999999999995</v>
      </c>
      <c r="J2831" s="391">
        <v>1.0738000000000001</v>
      </c>
      <c r="K2831" s="391">
        <v>1.1313</v>
      </c>
      <c r="L2831" s="391">
        <v>1.4305000000000001</v>
      </c>
      <c r="M2831" s="391">
        <v>1.6524000000000001</v>
      </c>
      <c r="N2831" s="391">
        <v>1.5685</v>
      </c>
      <c r="O2831" s="386">
        <v>1.5698000000000001</v>
      </c>
      <c r="P2831" s="386" t="s">
        <v>43</v>
      </c>
    </row>
    <row r="2832" spans="1:16" ht="15" x14ac:dyDescent="0.25">
      <c r="A2832" s="389" t="s">
        <v>3169</v>
      </c>
      <c r="B2832" s="390"/>
      <c r="C2832" s="386"/>
      <c r="D2832" s="390"/>
      <c r="E2832" s="390"/>
      <c r="F2832" s="386">
        <v>0.9425</v>
      </c>
      <c r="G2832" s="391">
        <v>0.76700000000000002</v>
      </c>
      <c r="H2832" s="391">
        <v>0.84799999999999998</v>
      </c>
      <c r="I2832" s="391">
        <v>0.84719999999999995</v>
      </c>
      <c r="J2832" s="391">
        <v>0.99360000000000004</v>
      </c>
      <c r="K2832" s="391">
        <v>1.0819000000000001</v>
      </c>
      <c r="L2832" s="391">
        <v>1.3431</v>
      </c>
      <c r="M2832" s="391">
        <v>1.5196000000000001</v>
      </c>
      <c r="N2832" s="391">
        <v>1.4311</v>
      </c>
      <c r="O2832" s="386">
        <v>1.4023000000000001</v>
      </c>
      <c r="P2832" s="386" t="s">
        <v>43</v>
      </c>
    </row>
    <row r="2833" spans="1:16" ht="15" x14ac:dyDescent="0.25">
      <c r="A2833" s="389" t="s">
        <v>3170</v>
      </c>
      <c r="B2833" s="390"/>
      <c r="C2833" s="386"/>
      <c r="D2833" s="390"/>
      <c r="E2833" s="390"/>
      <c r="F2833" s="386">
        <v>2.8571</v>
      </c>
      <c r="G2833" s="391">
        <v>3.8647</v>
      </c>
      <c r="H2833" s="391">
        <v>2.8571</v>
      </c>
      <c r="I2833" s="391">
        <v>2.3809999999999998</v>
      </c>
      <c r="J2833" s="391">
        <v>2.3809999999999998</v>
      </c>
      <c r="K2833" s="391">
        <v>1.9608000000000001</v>
      </c>
      <c r="L2833" s="391">
        <v>2.8571</v>
      </c>
      <c r="M2833" s="391">
        <v>3.8277999999999999</v>
      </c>
      <c r="N2833" s="391">
        <v>3.8094999999999999</v>
      </c>
      <c r="O2833" s="386">
        <v>4.3269000000000002</v>
      </c>
      <c r="P2833" s="386" t="s">
        <v>43</v>
      </c>
    </row>
    <row r="2834" spans="1:16" ht="15" x14ac:dyDescent="0.25">
      <c r="A2834" s="389" t="s">
        <v>3171</v>
      </c>
      <c r="B2834" s="390"/>
      <c r="C2834" s="386"/>
      <c r="D2834" s="390"/>
      <c r="E2834" s="390"/>
      <c r="F2834" s="386">
        <v>0.95530000000000004</v>
      </c>
      <c r="G2834" s="391">
        <v>1.0350999999999999</v>
      </c>
      <c r="H2834" s="391">
        <v>0.90139999999999998</v>
      </c>
      <c r="I2834" s="391">
        <v>0.82499999999999996</v>
      </c>
      <c r="J2834" s="391">
        <v>0.89239999999999997</v>
      </c>
      <c r="K2834" s="391">
        <v>0.86280000000000001</v>
      </c>
      <c r="L2834" s="391">
        <v>1.0668</v>
      </c>
      <c r="M2834" s="391">
        <v>1.2221</v>
      </c>
      <c r="N2834" s="391">
        <v>1.2825</v>
      </c>
      <c r="O2834" s="386">
        <v>1.2958000000000001</v>
      </c>
      <c r="P2834" s="386" t="s">
        <v>43</v>
      </c>
    </row>
    <row r="2835" spans="1:16" ht="15" x14ac:dyDescent="0.25">
      <c r="A2835" s="389" t="s">
        <v>3172</v>
      </c>
      <c r="B2835" s="390"/>
      <c r="C2835" s="386"/>
      <c r="D2835" s="390"/>
      <c r="E2835" s="390"/>
      <c r="F2835" s="386">
        <v>0.77859999999999996</v>
      </c>
      <c r="G2835" s="391">
        <v>0.85860000000000003</v>
      </c>
      <c r="H2835" s="391">
        <v>0.73470000000000002</v>
      </c>
      <c r="I2835" s="391">
        <v>0.68310000000000004</v>
      </c>
      <c r="J2835" s="391">
        <v>0.79769999999999996</v>
      </c>
      <c r="K2835" s="391">
        <v>0.75170000000000003</v>
      </c>
      <c r="L2835" s="391">
        <v>0.92810000000000004</v>
      </c>
      <c r="M2835" s="391">
        <v>1.0569999999999999</v>
      </c>
      <c r="N2835" s="391">
        <v>1.0629999999999999</v>
      </c>
      <c r="O2835" s="386">
        <v>1.0386</v>
      </c>
      <c r="P2835" s="386" t="s">
        <v>43</v>
      </c>
    </row>
    <row r="2836" spans="1:16" ht="15" x14ac:dyDescent="0.25">
      <c r="A2836" s="389" t="s">
        <v>3173</v>
      </c>
      <c r="B2836" s="390"/>
      <c r="C2836" s="386"/>
      <c r="D2836" s="390"/>
      <c r="E2836" s="390"/>
      <c r="F2836" s="386">
        <v>3.3386999999999998</v>
      </c>
      <c r="G2836" s="391">
        <v>3.4933999999999998</v>
      </c>
      <c r="H2836" s="391">
        <v>3.21</v>
      </c>
      <c r="I2836" s="391">
        <v>2.7806999999999999</v>
      </c>
      <c r="J2836" s="391">
        <v>2.2602000000000002</v>
      </c>
      <c r="K2836" s="391">
        <v>2.4457</v>
      </c>
      <c r="L2836" s="391">
        <v>3.0335999999999999</v>
      </c>
      <c r="M2836" s="391">
        <v>3.5733999999999999</v>
      </c>
      <c r="N2836" s="391">
        <v>4.3033999999999999</v>
      </c>
      <c r="O2836" s="386">
        <v>4.8334999999999999</v>
      </c>
      <c r="P2836" s="386" t="s">
        <v>43</v>
      </c>
    </row>
    <row r="2837" spans="1:16" ht="15" x14ac:dyDescent="0.25">
      <c r="A2837" s="389" t="s">
        <v>3174</v>
      </c>
      <c r="B2837" s="390"/>
      <c r="C2837" s="386"/>
      <c r="D2837" s="390"/>
      <c r="E2837" s="390"/>
      <c r="F2837" s="386">
        <v>3.7483</v>
      </c>
      <c r="G2837" s="391">
        <v>3.8772000000000002</v>
      </c>
      <c r="H2837" s="391">
        <v>3.3224999999999998</v>
      </c>
      <c r="I2837" s="391">
        <v>2.9157999999999999</v>
      </c>
      <c r="J2837" s="391">
        <v>2.9971999999999999</v>
      </c>
      <c r="K2837" s="391">
        <v>3.0190000000000001</v>
      </c>
      <c r="L2837" s="391">
        <v>3.0468999999999999</v>
      </c>
      <c r="M2837" s="391">
        <v>3.3071999999999999</v>
      </c>
      <c r="N2837" s="391">
        <v>3.2202000000000002</v>
      </c>
      <c r="O2837" s="386">
        <v>3.2951999999999999</v>
      </c>
      <c r="P2837" s="386" t="s">
        <v>43</v>
      </c>
    </row>
    <row r="2838" spans="1:16" ht="15" x14ac:dyDescent="0.25">
      <c r="A2838" s="389" t="s">
        <v>3175</v>
      </c>
      <c r="B2838" s="390"/>
      <c r="C2838" s="386"/>
      <c r="D2838" s="390"/>
      <c r="E2838" s="390"/>
      <c r="F2838" s="386">
        <v>3.6402000000000001</v>
      </c>
      <c r="G2838" s="391">
        <v>3.7833999999999999</v>
      </c>
      <c r="H2838" s="391">
        <v>3.1554000000000002</v>
      </c>
      <c r="I2838" s="391">
        <v>2.7412999999999998</v>
      </c>
      <c r="J2838" s="391">
        <v>2.7280000000000002</v>
      </c>
      <c r="K2838" s="391">
        <v>2.8178999999999998</v>
      </c>
      <c r="L2838" s="391">
        <v>2.8089</v>
      </c>
      <c r="M2838" s="391">
        <v>3.1305999999999998</v>
      </c>
      <c r="N2838" s="391">
        <v>2.9649000000000001</v>
      </c>
      <c r="O2838" s="386">
        <v>3.0861999999999998</v>
      </c>
      <c r="P2838" s="386" t="s">
        <v>43</v>
      </c>
    </row>
    <row r="2839" spans="1:16" ht="15" x14ac:dyDescent="0.25">
      <c r="A2839" s="389" t="s">
        <v>3176</v>
      </c>
      <c r="B2839" s="390"/>
      <c r="C2839" s="386"/>
      <c r="D2839" s="390"/>
      <c r="E2839" s="390"/>
      <c r="F2839" s="386">
        <v>5.1307999999999998</v>
      </c>
      <c r="G2839" s="391">
        <v>5.0339</v>
      </c>
      <c r="H2839" s="391">
        <v>5.4562999999999997</v>
      </c>
      <c r="I2839" s="391">
        <v>5.1333000000000002</v>
      </c>
      <c r="J2839" s="391">
        <v>6.4356</v>
      </c>
      <c r="K2839" s="391">
        <v>5.5339999999999998</v>
      </c>
      <c r="L2839" s="391">
        <v>6.0136000000000003</v>
      </c>
      <c r="M2839" s="391">
        <v>5.5019</v>
      </c>
      <c r="N2839" s="391">
        <v>6.4202000000000004</v>
      </c>
      <c r="O2839" s="386">
        <v>5.9821</v>
      </c>
      <c r="P2839" s="386" t="s">
        <v>43</v>
      </c>
    </row>
    <row r="2840" spans="1:16" ht="15" x14ac:dyDescent="0.25">
      <c r="A2840" s="389" t="s">
        <v>3177</v>
      </c>
      <c r="B2840" s="390"/>
      <c r="C2840" s="386"/>
      <c r="D2840" s="390"/>
      <c r="E2840" s="390"/>
      <c r="F2840" s="386">
        <v>0.73440000000000005</v>
      </c>
      <c r="G2840" s="391">
        <v>0.82720000000000005</v>
      </c>
      <c r="H2840" s="391">
        <v>0.72660000000000002</v>
      </c>
      <c r="I2840" s="391">
        <v>0.72009999999999996</v>
      </c>
      <c r="J2840" s="391">
        <v>0.6855</v>
      </c>
      <c r="K2840" s="391">
        <v>0.71899999999999997</v>
      </c>
      <c r="L2840" s="391">
        <v>0.85409999999999997</v>
      </c>
      <c r="M2840" s="391">
        <v>0.94099999999999995</v>
      </c>
      <c r="N2840" s="391">
        <v>1.0011000000000001</v>
      </c>
      <c r="O2840" s="386">
        <v>1.0686</v>
      </c>
      <c r="P2840" s="386" t="s">
        <v>43</v>
      </c>
    </row>
    <row r="2841" spans="1:16" ht="15" x14ac:dyDescent="0.25">
      <c r="A2841" s="389" t="s">
        <v>3178</v>
      </c>
      <c r="B2841" s="390"/>
      <c r="C2841" s="386"/>
      <c r="D2841" s="390"/>
      <c r="E2841" s="390"/>
      <c r="F2841" s="386">
        <v>0.37580000000000002</v>
      </c>
      <c r="G2841" s="391">
        <v>0.49349999999999999</v>
      </c>
      <c r="H2841" s="391">
        <v>0.4168</v>
      </c>
      <c r="I2841" s="391">
        <v>0.42359999999999998</v>
      </c>
      <c r="J2841" s="391">
        <v>0.43730000000000002</v>
      </c>
      <c r="K2841" s="391">
        <v>0.46760000000000002</v>
      </c>
      <c r="L2841" s="391">
        <v>0.53300000000000003</v>
      </c>
      <c r="M2841" s="391">
        <v>0.64929999999999999</v>
      </c>
      <c r="N2841" s="391">
        <v>0.68430000000000002</v>
      </c>
      <c r="O2841" s="386">
        <v>0.78590000000000004</v>
      </c>
      <c r="P2841" s="386" t="s">
        <v>43</v>
      </c>
    </row>
    <row r="2842" spans="1:16" ht="15" x14ac:dyDescent="0.25">
      <c r="A2842" s="389" t="s">
        <v>3179</v>
      </c>
      <c r="B2842" s="390"/>
      <c r="C2842" s="386"/>
      <c r="D2842" s="390"/>
      <c r="E2842" s="390"/>
      <c r="F2842" s="386">
        <v>3.5811000000000002</v>
      </c>
      <c r="G2842" s="391">
        <v>3.4557000000000002</v>
      </c>
      <c r="H2842" s="391">
        <v>3.1383000000000001</v>
      </c>
      <c r="I2842" s="391">
        <v>3.0143</v>
      </c>
      <c r="J2842" s="391">
        <v>2.6501000000000001</v>
      </c>
      <c r="K2842" s="391">
        <v>2.6738</v>
      </c>
      <c r="L2842" s="391">
        <v>3.3635999999999999</v>
      </c>
      <c r="M2842" s="391">
        <v>3.2608999999999999</v>
      </c>
      <c r="N2842" s="391">
        <v>3.4777999999999998</v>
      </c>
      <c r="O2842" s="386">
        <v>3.3206000000000002</v>
      </c>
      <c r="P2842" s="386" t="s">
        <v>43</v>
      </c>
    </row>
    <row r="2843" spans="1:16" ht="15" x14ac:dyDescent="0.25">
      <c r="A2843" s="389" t="s">
        <v>3180</v>
      </c>
      <c r="B2843" s="390"/>
      <c r="C2843" s="386"/>
      <c r="D2843" s="390"/>
      <c r="E2843" s="390"/>
      <c r="F2843" s="386">
        <v>2.5535999999999999</v>
      </c>
      <c r="G2843" s="391">
        <v>3.2058</v>
      </c>
      <c r="H2843" s="391">
        <v>2.7145999999999999</v>
      </c>
      <c r="I2843" s="391">
        <v>2.6663000000000001</v>
      </c>
      <c r="J2843" s="391">
        <v>2.8725999999999998</v>
      </c>
      <c r="K2843" s="391">
        <v>2.8748</v>
      </c>
      <c r="L2843" s="391">
        <v>3.2501000000000002</v>
      </c>
      <c r="M2843" s="391">
        <v>3.5442</v>
      </c>
      <c r="N2843" s="391">
        <v>4.0853999999999999</v>
      </c>
      <c r="O2843" s="386">
        <v>4.0195999999999996</v>
      </c>
      <c r="P2843" s="386" t="s">
        <v>43</v>
      </c>
    </row>
    <row r="2844" spans="1:16" ht="15" x14ac:dyDescent="0.25">
      <c r="A2844" s="389" t="s">
        <v>3181</v>
      </c>
      <c r="B2844" s="390"/>
      <c r="C2844" s="386"/>
      <c r="D2844" s="390"/>
      <c r="E2844" s="390"/>
      <c r="F2844" s="386">
        <v>2.5316999999999998</v>
      </c>
      <c r="G2844" s="391">
        <v>3.1398000000000001</v>
      </c>
      <c r="H2844" s="391">
        <v>2.6659000000000002</v>
      </c>
      <c r="I2844" s="391">
        <v>2.6644999999999999</v>
      </c>
      <c r="J2844" s="391">
        <v>2.8572000000000002</v>
      </c>
      <c r="K2844" s="391">
        <v>2.8885000000000001</v>
      </c>
      <c r="L2844" s="391">
        <v>3.2949999999999999</v>
      </c>
      <c r="M2844" s="391">
        <v>3.5670999999999999</v>
      </c>
      <c r="N2844" s="391">
        <v>4.0891999999999999</v>
      </c>
      <c r="O2844" s="386">
        <v>3.9863</v>
      </c>
      <c r="P2844" s="386" t="s">
        <v>43</v>
      </c>
    </row>
    <row r="2845" spans="1:16" ht="15" x14ac:dyDescent="0.25">
      <c r="A2845" s="389" t="s">
        <v>3182</v>
      </c>
      <c r="B2845" s="390"/>
      <c r="C2845" s="386"/>
      <c r="D2845" s="390"/>
      <c r="E2845" s="390"/>
      <c r="F2845" s="386">
        <v>2.8429000000000002</v>
      </c>
      <c r="G2845" s="391">
        <v>4.1090999999999998</v>
      </c>
      <c r="H2845" s="391">
        <v>3.3833000000000002</v>
      </c>
      <c r="I2845" s="391">
        <v>2.6901999999999999</v>
      </c>
      <c r="J2845" s="391">
        <v>3.0829</v>
      </c>
      <c r="K2845" s="391">
        <v>2.6882000000000001</v>
      </c>
      <c r="L2845" s="391">
        <v>2.6375999999999999</v>
      </c>
      <c r="M2845" s="391">
        <v>3.2294999999999998</v>
      </c>
      <c r="N2845" s="391">
        <v>4.0328999999999997</v>
      </c>
      <c r="O2845" s="386">
        <v>4.4770000000000003</v>
      </c>
      <c r="P2845" s="386" t="s">
        <v>43</v>
      </c>
    </row>
    <row r="2846" spans="1:16" ht="15" x14ac:dyDescent="0.25">
      <c r="A2846" s="389" t="s">
        <v>3183</v>
      </c>
      <c r="B2846" s="390"/>
      <c r="C2846" s="386"/>
      <c r="D2846" s="390"/>
      <c r="E2846" s="390"/>
      <c r="F2846" s="386">
        <v>1.4895</v>
      </c>
      <c r="G2846" s="391">
        <v>2.1349999999999998</v>
      </c>
      <c r="H2846" s="391">
        <v>1.8813</v>
      </c>
      <c r="I2846" s="391">
        <v>1.8088</v>
      </c>
      <c r="J2846" s="391">
        <v>1.9947999999999999</v>
      </c>
      <c r="K2846" s="391">
        <v>2.0116999999999998</v>
      </c>
      <c r="L2846" s="391">
        <v>2.2332000000000001</v>
      </c>
      <c r="M2846" s="391">
        <v>2.4207999999999998</v>
      </c>
      <c r="N2846" s="391">
        <v>2.8595000000000002</v>
      </c>
      <c r="O2846" s="386">
        <v>2.9722</v>
      </c>
      <c r="P2846" s="386" t="s">
        <v>43</v>
      </c>
    </row>
    <row r="2847" spans="1:16" ht="15" x14ac:dyDescent="0.25">
      <c r="A2847" s="389" t="s">
        <v>3184</v>
      </c>
      <c r="B2847" s="390"/>
      <c r="C2847" s="386"/>
      <c r="D2847" s="390"/>
      <c r="E2847" s="390"/>
      <c r="F2847" s="386">
        <v>1.4319999999999999</v>
      </c>
      <c r="G2847" s="391">
        <v>1.9690000000000001</v>
      </c>
      <c r="H2847" s="391">
        <v>1.6866000000000001</v>
      </c>
      <c r="I2847" s="391">
        <v>1.7134</v>
      </c>
      <c r="J2847" s="391">
        <v>1.9555</v>
      </c>
      <c r="K2847" s="391">
        <v>1.9498</v>
      </c>
      <c r="L2847" s="391">
        <v>2.1833</v>
      </c>
      <c r="M2847" s="391">
        <v>2.3412999999999999</v>
      </c>
      <c r="N2847" s="391">
        <v>2.7149999999999999</v>
      </c>
      <c r="O2847" s="386">
        <v>2.8100999999999998</v>
      </c>
      <c r="P2847" s="386" t="s">
        <v>43</v>
      </c>
    </row>
    <row r="2848" spans="1:16" ht="15" x14ac:dyDescent="0.25">
      <c r="A2848" s="389" t="s">
        <v>3185</v>
      </c>
      <c r="B2848" s="390"/>
      <c r="C2848" s="386"/>
      <c r="D2848" s="390"/>
      <c r="E2848" s="390"/>
      <c r="F2848" s="386">
        <v>2.6034000000000002</v>
      </c>
      <c r="G2848" s="391">
        <v>5.3681000000000001</v>
      </c>
      <c r="H2848" s="391">
        <v>5.6574999999999998</v>
      </c>
      <c r="I2848" s="391">
        <v>3.6585000000000001</v>
      </c>
      <c r="J2848" s="391">
        <v>2.7565</v>
      </c>
      <c r="K2848" s="391">
        <v>3.2159</v>
      </c>
      <c r="L2848" s="391">
        <v>3.2012</v>
      </c>
      <c r="M2848" s="391">
        <v>3.9634</v>
      </c>
      <c r="N2848" s="391">
        <v>5.6748000000000003</v>
      </c>
      <c r="O2848" s="386">
        <v>6.1256000000000004</v>
      </c>
      <c r="P2848" s="386" t="s">
        <v>43</v>
      </c>
    </row>
    <row r="2849" spans="1:16" ht="15" x14ac:dyDescent="0.25">
      <c r="A2849" s="389" t="s">
        <v>3186</v>
      </c>
      <c r="B2849" s="390"/>
      <c r="C2849" s="386"/>
      <c r="D2849" s="390"/>
      <c r="E2849" s="390"/>
      <c r="F2849" s="386">
        <v>3.78</v>
      </c>
      <c r="G2849" s="391">
        <v>5.0521000000000003</v>
      </c>
      <c r="H2849" s="391">
        <v>4.3428000000000004</v>
      </c>
      <c r="I2849" s="391">
        <v>4.2935999999999996</v>
      </c>
      <c r="J2849" s="391">
        <v>4.4589999999999996</v>
      </c>
      <c r="K2849" s="391">
        <v>4.5785999999999998</v>
      </c>
      <c r="L2849" s="391">
        <v>5.1153000000000004</v>
      </c>
      <c r="M2849" s="391">
        <v>5.4485000000000001</v>
      </c>
      <c r="N2849" s="391">
        <v>5.8986999999999998</v>
      </c>
      <c r="O2849" s="386">
        <v>6.1608000000000001</v>
      </c>
      <c r="P2849" s="386" t="s">
        <v>43</v>
      </c>
    </row>
    <row r="2850" spans="1:16" ht="15" x14ac:dyDescent="0.25">
      <c r="A2850" s="389" t="s">
        <v>3187</v>
      </c>
      <c r="B2850" s="390"/>
      <c r="C2850" s="386"/>
      <c r="D2850" s="390"/>
      <c r="E2850" s="390"/>
      <c r="F2850" s="386">
        <v>3.7671999999999999</v>
      </c>
      <c r="G2850" s="391">
        <v>5.0640000000000001</v>
      </c>
      <c r="H2850" s="391">
        <v>4.3201999999999998</v>
      </c>
      <c r="I2850" s="391">
        <v>4.3144</v>
      </c>
      <c r="J2850" s="391">
        <v>4.3760000000000003</v>
      </c>
      <c r="K2850" s="391">
        <v>4.5884999999999998</v>
      </c>
      <c r="L2850" s="391">
        <v>5.1501000000000001</v>
      </c>
      <c r="M2850" s="391">
        <v>5.5023</v>
      </c>
      <c r="N2850" s="391">
        <v>5.9451000000000001</v>
      </c>
      <c r="O2850" s="386">
        <v>6.2121000000000004</v>
      </c>
      <c r="P2850" s="386" t="s">
        <v>43</v>
      </c>
    </row>
    <row r="2851" spans="1:16" ht="15" x14ac:dyDescent="0.25">
      <c r="A2851" s="389" t="s">
        <v>3188</v>
      </c>
      <c r="B2851" s="390"/>
      <c r="C2851" s="386"/>
      <c r="D2851" s="390"/>
      <c r="E2851" s="390"/>
      <c r="F2851" s="386">
        <v>4.0118999999999998</v>
      </c>
      <c r="G2851" s="391">
        <v>4.8387000000000002</v>
      </c>
      <c r="H2851" s="391">
        <v>4.7548000000000004</v>
      </c>
      <c r="I2851" s="391">
        <v>3.9098000000000002</v>
      </c>
      <c r="J2851" s="391">
        <v>6.0185000000000004</v>
      </c>
      <c r="K2851" s="391">
        <v>4.3939000000000004</v>
      </c>
      <c r="L2851" s="391">
        <v>4.4775999999999998</v>
      </c>
      <c r="M2851" s="391">
        <v>4.4642999999999997</v>
      </c>
      <c r="N2851" s="391">
        <v>5.0305</v>
      </c>
      <c r="O2851" s="386">
        <v>5.2239000000000004</v>
      </c>
      <c r="P2851" s="386" t="s">
        <v>43</v>
      </c>
    </row>
    <row r="2852" spans="1:16" ht="15" x14ac:dyDescent="0.25">
      <c r="A2852" s="389" t="s">
        <v>3189</v>
      </c>
      <c r="B2852" s="390"/>
      <c r="C2852" s="386"/>
      <c r="D2852" s="390"/>
      <c r="E2852" s="390"/>
      <c r="F2852" s="386">
        <v>2.6211000000000002</v>
      </c>
      <c r="G2852" s="391">
        <v>2.5099</v>
      </c>
      <c r="H2852" s="391">
        <v>1.9361999999999999</v>
      </c>
      <c r="I2852" s="391">
        <v>1.8846000000000001</v>
      </c>
      <c r="J2852" s="391">
        <v>2.2549000000000001</v>
      </c>
      <c r="K2852" s="391">
        <v>2.0021</v>
      </c>
      <c r="L2852" s="391">
        <v>2.395</v>
      </c>
      <c r="M2852" s="391">
        <v>2.7021000000000002</v>
      </c>
      <c r="N2852" s="391">
        <v>2.9565999999999999</v>
      </c>
      <c r="O2852" s="386">
        <v>2.8454999999999999</v>
      </c>
      <c r="P2852" s="386" t="s">
        <v>43</v>
      </c>
    </row>
    <row r="2853" spans="1:16" ht="15" x14ac:dyDescent="0.25">
      <c r="A2853" s="389" t="s">
        <v>3190</v>
      </c>
      <c r="B2853" s="390"/>
      <c r="C2853" s="386"/>
      <c r="D2853" s="390"/>
      <c r="E2853" s="390"/>
      <c r="F2853" s="386">
        <v>2.6804000000000001</v>
      </c>
      <c r="G2853" s="391">
        <v>2.4077000000000002</v>
      </c>
      <c r="H2853" s="391">
        <v>2.0158</v>
      </c>
      <c r="I2853" s="391">
        <v>1.9450000000000001</v>
      </c>
      <c r="J2853" s="391">
        <v>2.3351999999999999</v>
      </c>
      <c r="K2853" s="391">
        <v>2.0960999999999999</v>
      </c>
      <c r="L2853" s="391">
        <v>2.5489999999999999</v>
      </c>
      <c r="M2853" s="391">
        <v>2.7770000000000001</v>
      </c>
      <c r="N2853" s="391">
        <v>3.0194000000000001</v>
      </c>
      <c r="O2853" s="386">
        <v>2.8065000000000002</v>
      </c>
      <c r="P2853" s="386" t="s">
        <v>43</v>
      </c>
    </row>
    <row r="2854" spans="1:16" ht="15" x14ac:dyDescent="0.25">
      <c r="A2854" s="389" t="s">
        <v>3191</v>
      </c>
      <c r="B2854" s="390"/>
      <c r="C2854" s="386"/>
      <c r="D2854" s="390"/>
      <c r="E2854" s="390"/>
      <c r="F2854" s="386">
        <v>2.2867000000000002</v>
      </c>
      <c r="G2854" s="391">
        <v>3.1858</v>
      </c>
      <c r="H2854" s="391">
        <v>1.4109</v>
      </c>
      <c r="I2854" s="391">
        <v>1.4899</v>
      </c>
      <c r="J2854" s="391">
        <v>1.7331000000000001</v>
      </c>
      <c r="K2854" s="391">
        <v>1.3900999999999999</v>
      </c>
      <c r="L2854" s="391">
        <v>1.3913</v>
      </c>
      <c r="M2854" s="391">
        <v>2.2065000000000001</v>
      </c>
      <c r="N2854" s="391">
        <v>2.5316000000000001</v>
      </c>
      <c r="O2854" s="386">
        <v>3.1027999999999998</v>
      </c>
      <c r="P2854" s="386" t="s">
        <v>43</v>
      </c>
    </row>
    <row r="2855" spans="1:16" ht="15" x14ac:dyDescent="0.25">
      <c r="A2855" s="389" t="s">
        <v>3192</v>
      </c>
      <c r="B2855" s="390"/>
      <c r="C2855" s="386"/>
      <c r="D2855" s="390"/>
      <c r="E2855" s="390"/>
      <c r="F2855" s="386">
        <v>1.915</v>
      </c>
      <c r="G2855" s="391">
        <v>2.1238000000000001</v>
      </c>
      <c r="H2855" s="391">
        <v>1.7350000000000001</v>
      </c>
      <c r="I2855" s="391">
        <v>1.8263</v>
      </c>
      <c r="J2855" s="391">
        <v>1.8845000000000001</v>
      </c>
      <c r="K2855" s="391">
        <v>2.0047999999999999</v>
      </c>
      <c r="L2855" s="391">
        <v>2.3026</v>
      </c>
      <c r="M2855" s="391">
        <v>2.8203</v>
      </c>
      <c r="N2855" s="391">
        <v>4.8735999999999997</v>
      </c>
      <c r="O2855" s="386">
        <v>2.9613999999999998</v>
      </c>
      <c r="P2855" s="386" t="s">
        <v>43</v>
      </c>
    </row>
    <row r="2856" spans="1:16" ht="15" x14ac:dyDescent="0.25">
      <c r="A2856" s="389" t="s">
        <v>3193</v>
      </c>
      <c r="B2856" s="390"/>
      <c r="C2856" s="386"/>
      <c r="D2856" s="390"/>
      <c r="E2856" s="390"/>
      <c r="F2856" s="386">
        <v>1.8737999999999999</v>
      </c>
      <c r="G2856" s="391">
        <v>2.1230000000000002</v>
      </c>
      <c r="H2856" s="391">
        <v>1.7171000000000001</v>
      </c>
      <c r="I2856" s="391">
        <v>1.8125</v>
      </c>
      <c r="J2856" s="391">
        <v>1.8732</v>
      </c>
      <c r="K2856" s="391">
        <v>1.9675</v>
      </c>
      <c r="L2856" s="391">
        <v>2.3408000000000002</v>
      </c>
      <c r="M2856" s="391">
        <v>2.85</v>
      </c>
      <c r="N2856" s="391">
        <v>4.9309000000000003</v>
      </c>
      <c r="O2856" s="386">
        <v>2.9035000000000002</v>
      </c>
      <c r="P2856" s="386" t="s">
        <v>43</v>
      </c>
    </row>
    <row r="2857" spans="1:16" ht="15" x14ac:dyDescent="0.25">
      <c r="A2857" s="389" t="s">
        <v>3194</v>
      </c>
      <c r="B2857" s="390"/>
      <c r="C2857" s="386"/>
      <c r="D2857" s="390"/>
      <c r="E2857" s="390"/>
      <c r="F2857" s="386">
        <v>2.8571</v>
      </c>
      <c r="G2857" s="391">
        <v>2.1429</v>
      </c>
      <c r="H2857" s="391">
        <v>2.1429</v>
      </c>
      <c r="I2857" s="391">
        <v>2.1429</v>
      </c>
      <c r="J2857" s="391">
        <v>2.1429</v>
      </c>
      <c r="K2857" s="391">
        <v>2.8571</v>
      </c>
      <c r="L2857" s="391">
        <v>1.4286000000000001</v>
      </c>
      <c r="M2857" s="391">
        <v>2.1429</v>
      </c>
      <c r="N2857" s="391">
        <v>3.5714000000000001</v>
      </c>
      <c r="O2857" s="386">
        <v>4.2857000000000003</v>
      </c>
      <c r="P2857" s="386" t="s">
        <v>43</v>
      </c>
    </row>
    <row r="2858" spans="1:16" ht="15" x14ac:dyDescent="0.25">
      <c r="A2858" s="389" t="s">
        <v>6198</v>
      </c>
      <c r="B2858" s="390"/>
      <c r="C2858" s="386"/>
      <c r="D2858" s="390"/>
      <c r="E2858" s="390"/>
      <c r="F2858" s="386">
        <v>1.4096</v>
      </c>
      <c r="G2858" s="391">
        <v>1.9518</v>
      </c>
      <c r="H2858" s="391">
        <v>2.0575999999999999</v>
      </c>
      <c r="I2858" s="391">
        <v>2.1181999999999999</v>
      </c>
      <c r="J2858" s="391">
        <v>2.0569999999999999</v>
      </c>
      <c r="K2858" s="391">
        <v>1.8692</v>
      </c>
      <c r="L2858" s="391">
        <v>1.946</v>
      </c>
      <c r="M2858" s="391">
        <v>2.3435000000000001</v>
      </c>
      <c r="N2858" s="391">
        <v>2.4741</v>
      </c>
      <c r="O2858" s="386">
        <v>2.4933000000000001</v>
      </c>
      <c r="P2858" s="386" t="s">
        <v>43</v>
      </c>
    </row>
    <row r="2859" spans="1:16" ht="15" x14ac:dyDescent="0.25">
      <c r="A2859" s="389" t="s">
        <v>6199</v>
      </c>
      <c r="B2859" s="390"/>
      <c r="C2859" s="386"/>
      <c r="D2859" s="390"/>
      <c r="E2859" s="390"/>
      <c r="F2859" s="386">
        <v>1.3402000000000001</v>
      </c>
      <c r="G2859" s="391">
        <v>1.6168</v>
      </c>
      <c r="H2859" s="391">
        <v>1.5744</v>
      </c>
      <c r="I2859" s="391">
        <v>1.6198999999999999</v>
      </c>
      <c r="J2859" s="391">
        <v>1.6818</v>
      </c>
      <c r="K2859" s="391">
        <v>1.5932999999999999</v>
      </c>
      <c r="L2859" s="391">
        <v>1.7233000000000001</v>
      </c>
      <c r="M2859" s="391">
        <v>2.2187999999999999</v>
      </c>
      <c r="N2859" s="391">
        <v>2.4910999999999999</v>
      </c>
      <c r="O2859" s="386">
        <v>2.5162</v>
      </c>
      <c r="P2859" s="386" t="s">
        <v>43</v>
      </c>
    </row>
    <row r="2860" spans="1:16" ht="15" x14ac:dyDescent="0.25">
      <c r="A2860" s="389" t="s">
        <v>6200</v>
      </c>
      <c r="B2860" s="390"/>
      <c r="C2860" s="386"/>
      <c r="D2860" s="390"/>
      <c r="E2860" s="390"/>
      <c r="F2860" s="386">
        <v>1.9421999999999999</v>
      </c>
      <c r="G2860" s="391">
        <v>4.5294999999999996</v>
      </c>
      <c r="H2860" s="391">
        <v>5.7934999999999999</v>
      </c>
      <c r="I2860" s="391">
        <v>5.8143000000000002</v>
      </c>
      <c r="J2860" s="391">
        <v>4.8273999999999999</v>
      </c>
      <c r="K2860" s="391">
        <v>3.9110999999999998</v>
      </c>
      <c r="L2860" s="391">
        <v>3.5897999999999999</v>
      </c>
      <c r="M2860" s="391">
        <v>3.2088999999999999</v>
      </c>
      <c r="N2860" s="391">
        <v>2.3460999999999999</v>
      </c>
      <c r="O2860" s="386">
        <v>2.3283</v>
      </c>
      <c r="P2860" s="386" t="s">
        <v>43</v>
      </c>
    </row>
    <row r="2861" spans="1:16" ht="15" x14ac:dyDescent="0.25">
      <c r="A2861" s="389" t="s">
        <v>6201</v>
      </c>
      <c r="B2861" s="390"/>
      <c r="C2861" s="386"/>
      <c r="D2861" s="390"/>
      <c r="E2861" s="390"/>
      <c r="F2861" s="386">
        <v>2.7134999999999998</v>
      </c>
      <c r="G2861" s="391">
        <v>4.0266000000000002</v>
      </c>
      <c r="H2861" s="391">
        <v>4.0956000000000001</v>
      </c>
      <c r="I2861" s="391">
        <v>4.2283999999999997</v>
      </c>
      <c r="J2861" s="391">
        <v>5.01</v>
      </c>
      <c r="K2861" s="391">
        <v>3.6758999999999999</v>
      </c>
      <c r="L2861" s="391">
        <v>4.1101999999999999</v>
      </c>
      <c r="M2861" s="391">
        <v>4.1745000000000001</v>
      </c>
      <c r="N2861" s="391">
        <v>4.4785000000000004</v>
      </c>
      <c r="O2861" s="386">
        <v>4.6486999999999998</v>
      </c>
      <c r="P2861" s="386" t="s">
        <v>43</v>
      </c>
    </row>
    <row r="2862" spans="1:16" ht="15" x14ac:dyDescent="0.25">
      <c r="A2862" s="389" t="s">
        <v>6202</v>
      </c>
      <c r="B2862" s="390"/>
      <c r="C2862" s="386"/>
      <c r="D2862" s="390"/>
      <c r="E2862" s="390"/>
      <c r="F2862" s="386">
        <v>2.8083</v>
      </c>
      <c r="G2862" s="391">
        <v>3.7528000000000001</v>
      </c>
      <c r="H2862" s="391">
        <v>3.7770000000000001</v>
      </c>
      <c r="I2862" s="391">
        <v>3.9958</v>
      </c>
      <c r="J2862" s="391">
        <v>4.6666999999999996</v>
      </c>
      <c r="K2862" s="391">
        <v>3.4388999999999998</v>
      </c>
      <c r="L2862" s="391">
        <v>4.0015999999999998</v>
      </c>
      <c r="M2862" s="391">
        <v>4.1249000000000002</v>
      </c>
      <c r="N2862" s="391">
        <v>4.5110999999999999</v>
      </c>
      <c r="O2862" s="386">
        <v>4.6447000000000003</v>
      </c>
      <c r="P2862" s="386" t="s">
        <v>43</v>
      </c>
    </row>
    <row r="2863" spans="1:16" ht="15" x14ac:dyDescent="0.25">
      <c r="A2863" s="389" t="s">
        <v>6203</v>
      </c>
      <c r="B2863" s="390"/>
      <c r="C2863" s="386"/>
      <c r="D2863" s="390"/>
      <c r="E2863" s="390"/>
      <c r="F2863" s="386">
        <v>1.8292999999999999</v>
      </c>
      <c r="G2863" s="391">
        <v>6.6416000000000004</v>
      </c>
      <c r="H2863" s="391">
        <v>7.0473999999999997</v>
      </c>
      <c r="I2863" s="391">
        <v>6.4198000000000004</v>
      </c>
      <c r="J2863" s="391">
        <v>8.2410999999999994</v>
      </c>
      <c r="K2863" s="391">
        <v>5.9333</v>
      </c>
      <c r="L2863" s="391">
        <v>5.1281999999999996</v>
      </c>
      <c r="M2863" s="391">
        <v>4.6398000000000001</v>
      </c>
      <c r="N2863" s="391">
        <v>4.1718000000000002</v>
      </c>
      <c r="O2863" s="386">
        <v>4.6856</v>
      </c>
      <c r="P2863" s="386" t="s">
        <v>43</v>
      </c>
    </row>
    <row r="2864" spans="1:16" ht="15" x14ac:dyDescent="0.25">
      <c r="A2864" s="389" t="s">
        <v>6204</v>
      </c>
      <c r="B2864" s="390"/>
      <c r="C2864" s="386"/>
      <c r="D2864" s="390"/>
      <c r="E2864" s="390"/>
      <c r="F2864" s="386">
        <v>0.66149999999999998</v>
      </c>
      <c r="G2864" s="391">
        <v>3.3807999999999998</v>
      </c>
      <c r="H2864" s="391">
        <v>4.7270000000000003</v>
      </c>
      <c r="I2864" s="391">
        <v>4.0655000000000001</v>
      </c>
      <c r="J2864" s="391">
        <v>2.5518000000000001</v>
      </c>
      <c r="K2864" s="391">
        <v>2.1871</v>
      </c>
      <c r="L2864" s="391">
        <v>2.0962000000000001</v>
      </c>
      <c r="M2864" s="391">
        <v>1.8572</v>
      </c>
      <c r="N2864" s="391">
        <v>1.1491</v>
      </c>
      <c r="O2864" s="386">
        <v>1.0367</v>
      </c>
      <c r="P2864" s="386" t="s">
        <v>43</v>
      </c>
    </row>
    <row r="2865" spans="1:16" ht="15" x14ac:dyDescent="0.25">
      <c r="A2865" s="389" t="s">
        <v>6205</v>
      </c>
      <c r="B2865" s="390"/>
      <c r="C2865" s="386"/>
      <c r="D2865" s="390"/>
      <c r="E2865" s="390"/>
      <c r="F2865" s="386">
        <v>0.2959</v>
      </c>
      <c r="G2865" s="391">
        <v>0.95240000000000002</v>
      </c>
      <c r="H2865" s="391">
        <v>1.2655000000000001</v>
      </c>
      <c r="I2865" s="391">
        <v>0.80149999999999999</v>
      </c>
      <c r="J2865" s="391">
        <v>0.40849999999999997</v>
      </c>
      <c r="K2865" s="391">
        <v>0.47910000000000003</v>
      </c>
      <c r="L2865" s="391">
        <v>0.63890000000000002</v>
      </c>
      <c r="M2865" s="391">
        <v>0.9405</v>
      </c>
      <c r="N2865" s="391">
        <v>0.21940000000000001</v>
      </c>
      <c r="O2865" s="386">
        <v>0.21890000000000001</v>
      </c>
      <c r="P2865" s="386" t="s">
        <v>43</v>
      </c>
    </row>
    <row r="2866" spans="1:16" ht="15" x14ac:dyDescent="0.25">
      <c r="A2866" s="389" t="s">
        <v>6206</v>
      </c>
      <c r="B2866" s="390"/>
      <c r="C2866" s="386"/>
      <c r="D2866" s="390"/>
      <c r="E2866" s="390"/>
      <c r="F2866" s="386">
        <v>1.002</v>
      </c>
      <c r="G2866" s="391">
        <v>5.6196999999999999</v>
      </c>
      <c r="H2866" s="391">
        <v>8.1798000000000002</v>
      </c>
      <c r="I2866" s="391">
        <v>7.8452999999999999</v>
      </c>
      <c r="J2866" s="391">
        <v>5.0575000000000001</v>
      </c>
      <c r="K2866" s="391">
        <v>4.2760999999999996</v>
      </c>
      <c r="L2866" s="391">
        <v>3.7443</v>
      </c>
      <c r="M2866" s="391">
        <v>2.8512</v>
      </c>
      <c r="N2866" s="391">
        <v>2.4683000000000002</v>
      </c>
      <c r="O2866" s="386">
        <v>2.0348999999999999</v>
      </c>
      <c r="P2866" s="386" t="s">
        <v>43</v>
      </c>
    </row>
    <row r="2867" spans="1:16" ht="15" x14ac:dyDescent="0.25">
      <c r="A2867" s="389" t="s">
        <v>6207</v>
      </c>
      <c r="B2867" s="390"/>
      <c r="C2867" s="386"/>
      <c r="D2867" s="390"/>
      <c r="E2867" s="390"/>
      <c r="F2867" s="386">
        <v>1.246</v>
      </c>
      <c r="G2867" s="391">
        <v>1.4157</v>
      </c>
      <c r="H2867" s="391">
        <v>1.3923000000000001</v>
      </c>
      <c r="I2867" s="391">
        <v>1.3044</v>
      </c>
      <c r="J2867" s="391">
        <v>1.3536999999999999</v>
      </c>
      <c r="K2867" s="391">
        <v>1.4781</v>
      </c>
      <c r="L2867" s="391">
        <v>1.4974000000000001</v>
      </c>
      <c r="M2867" s="391">
        <v>2.4830999999999999</v>
      </c>
      <c r="N2867" s="391">
        <v>2.7448999999999999</v>
      </c>
      <c r="O2867" s="386">
        <v>2.8624999999999998</v>
      </c>
      <c r="P2867" s="386" t="s">
        <v>43</v>
      </c>
    </row>
    <row r="2868" spans="1:16" ht="15" x14ac:dyDescent="0.25">
      <c r="A2868" s="389" t="s">
        <v>6208</v>
      </c>
      <c r="B2868" s="390"/>
      <c r="C2868" s="386"/>
      <c r="D2868" s="390"/>
      <c r="E2868" s="390"/>
      <c r="F2868" s="386">
        <v>1.2494000000000001</v>
      </c>
      <c r="G2868" s="391">
        <v>1.4184000000000001</v>
      </c>
      <c r="H2868" s="391">
        <v>1.3815999999999999</v>
      </c>
      <c r="I2868" s="391">
        <v>1.2678</v>
      </c>
      <c r="J2868" s="391">
        <v>1.3082</v>
      </c>
      <c r="K2868" s="391">
        <v>1.4613</v>
      </c>
      <c r="L2868" s="391">
        <v>1.4898</v>
      </c>
      <c r="M2868" s="391">
        <v>2.5672000000000001</v>
      </c>
      <c r="N2868" s="391">
        <v>2.8294000000000001</v>
      </c>
      <c r="O2868" s="386">
        <v>2.9390999999999998</v>
      </c>
      <c r="P2868" s="386" t="s">
        <v>43</v>
      </c>
    </row>
    <row r="2869" spans="1:16" ht="15" x14ac:dyDescent="0.25">
      <c r="A2869" s="389" t="s">
        <v>6209</v>
      </c>
      <c r="B2869" s="390"/>
      <c r="C2869" s="386"/>
      <c r="D2869" s="390"/>
      <c r="E2869" s="390"/>
      <c r="F2869" s="386">
        <v>1.1961999999999999</v>
      </c>
      <c r="G2869" s="391">
        <v>1.3748</v>
      </c>
      <c r="H2869" s="391">
        <v>1.5504</v>
      </c>
      <c r="I2869" s="391">
        <v>1.8452</v>
      </c>
      <c r="J2869" s="391">
        <v>2.0238</v>
      </c>
      <c r="K2869" s="391">
        <v>1.7262</v>
      </c>
      <c r="L2869" s="391">
        <v>1.6091</v>
      </c>
      <c r="M2869" s="391">
        <v>1.3714999999999999</v>
      </c>
      <c r="N2869" s="391">
        <v>1.4979</v>
      </c>
      <c r="O2869" s="386">
        <v>1.7323999999999999</v>
      </c>
      <c r="P2869" s="386" t="s">
        <v>43</v>
      </c>
    </row>
    <row r="2870" spans="1:16" ht="15" x14ac:dyDescent="0.25">
      <c r="A2870" s="389" t="s">
        <v>6210</v>
      </c>
      <c r="B2870" s="390"/>
      <c r="C2870" s="386"/>
      <c r="D2870" s="390"/>
      <c r="E2870" s="390"/>
      <c r="F2870" s="386">
        <v>1.2889999999999999</v>
      </c>
      <c r="G2870" s="391">
        <v>1.5398000000000001</v>
      </c>
      <c r="H2870" s="391">
        <v>1.4281999999999999</v>
      </c>
      <c r="I2870" s="391">
        <v>1.6809000000000001</v>
      </c>
      <c r="J2870" s="391">
        <v>1.883</v>
      </c>
      <c r="K2870" s="391">
        <v>1.7835000000000001</v>
      </c>
      <c r="L2870" s="391">
        <v>1.8722000000000001</v>
      </c>
      <c r="M2870" s="391">
        <v>2.1305000000000001</v>
      </c>
      <c r="N2870" s="391">
        <v>2.8351000000000002</v>
      </c>
      <c r="O2870" s="386">
        <v>2.6793999999999998</v>
      </c>
      <c r="P2870" s="386" t="s">
        <v>43</v>
      </c>
    </row>
    <row r="2871" spans="1:16" ht="15" x14ac:dyDescent="0.25">
      <c r="A2871" s="389" t="s">
        <v>6211</v>
      </c>
      <c r="B2871" s="390"/>
      <c r="C2871" s="386"/>
      <c r="D2871" s="390"/>
      <c r="E2871" s="390"/>
      <c r="F2871" s="386">
        <v>1.2576000000000001</v>
      </c>
      <c r="G2871" s="391">
        <v>1.4885999999999999</v>
      </c>
      <c r="H2871" s="391">
        <v>1.4019999999999999</v>
      </c>
      <c r="I2871" s="391">
        <v>1.6923999999999999</v>
      </c>
      <c r="J2871" s="391">
        <v>1.8284</v>
      </c>
      <c r="K2871" s="391">
        <v>1.7754000000000001</v>
      </c>
      <c r="L2871" s="391">
        <v>1.8786</v>
      </c>
      <c r="M2871" s="391">
        <v>2.1400999999999999</v>
      </c>
      <c r="N2871" s="391">
        <v>2.8689</v>
      </c>
      <c r="O2871" s="386">
        <v>2.6842999999999999</v>
      </c>
      <c r="P2871" s="386" t="s">
        <v>43</v>
      </c>
    </row>
    <row r="2872" spans="1:16" ht="15" x14ac:dyDescent="0.25">
      <c r="A2872" s="389" t="s">
        <v>6212</v>
      </c>
      <c r="B2872" s="390"/>
      <c r="C2872" s="386"/>
      <c r="D2872" s="390"/>
      <c r="E2872" s="390"/>
      <c r="F2872" s="386">
        <v>2.1997</v>
      </c>
      <c r="G2872" s="391">
        <v>3.0303</v>
      </c>
      <c r="H2872" s="391">
        <v>2.1886000000000001</v>
      </c>
      <c r="I2872" s="391">
        <v>1.3468</v>
      </c>
      <c r="J2872" s="391">
        <v>3.5651000000000002</v>
      </c>
      <c r="K2872" s="391">
        <v>2.0202</v>
      </c>
      <c r="L2872" s="391">
        <v>1.6862999999999999</v>
      </c>
      <c r="M2872" s="391">
        <v>1.8519000000000001</v>
      </c>
      <c r="N2872" s="391">
        <v>1.8519000000000001</v>
      </c>
      <c r="O2872" s="386">
        <v>2.5381</v>
      </c>
      <c r="P2872" s="386" t="s">
        <v>43</v>
      </c>
    </row>
    <row r="2873" spans="1:16" ht="15" x14ac:dyDescent="0.25">
      <c r="A2873" s="389" t="s">
        <v>6213</v>
      </c>
      <c r="B2873" s="390"/>
      <c r="C2873" s="386"/>
      <c r="D2873" s="390"/>
      <c r="E2873" s="390"/>
      <c r="F2873" s="386">
        <v>1.4944</v>
      </c>
      <c r="G2873" s="391">
        <v>1.4565999999999999</v>
      </c>
      <c r="H2873" s="391">
        <v>1.3759999999999999</v>
      </c>
      <c r="I2873" s="391">
        <v>1.5795999999999999</v>
      </c>
      <c r="J2873" s="391">
        <v>1.4699</v>
      </c>
      <c r="K2873" s="391">
        <v>1.3862000000000001</v>
      </c>
      <c r="L2873" s="391">
        <v>1.4709000000000001</v>
      </c>
      <c r="M2873" s="391">
        <v>1.6135999999999999</v>
      </c>
      <c r="N2873" s="391">
        <v>1.3206</v>
      </c>
      <c r="O2873" s="386">
        <v>1.3953</v>
      </c>
      <c r="P2873" s="386" t="s">
        <v>43</v>
      </c>
    </row>
    <row r="2874" spans="1:16" ht="15" x14ac:dyDescent="0.25">
      <c r="A2874" s="389" t="s">
        <v>6214</v>
      </c>
      <c r="B2874" s="390"/>
      <c r="C2874" s="386"/>
      <c r="D2874" s="390"/>
      <c r="E2874" s="390"/>
      <c r="F2874" s="386">
        <v>1.042</v>
      </c>
      <c r="G2874" s="391">
        <v>1.079</v>
      </c>
      <c r="H2874" s="391">
        <v>0.94920000000000004</v>
      </c>
      <c r="I2874" s="391">
        <v>1.1079000000000001</v>
      </c>
      <c r="J2874" s="391">
        <v>0.9425</v>
      </c>
      <c r="K2874" s="391">
        <v>0.96750000000000003</v>
      </c>
      <c r="L2874" s="391">
        <v>1.022</v>
      </c>
      <c r="M2874" s="391">
        <v>1.0754999999999999</v>
      </c>
      <c r="N2874" s="391">
        <v>1.2235</v>
      </c>
      <c r="O2874" s="386">
        <v>1.2521</v>
      </c>
      <c r="P2874" s="386" t="s">
        <v>43</v>
      </c>
    </row>
    <row r="2875" spans="1:16" ht="15" x14ac:dyDescent="0.25">
      <c r="A2875" s="389" t="s">
        <v>6215</v>
      </c>
      <c r="B2875" s="390"/>
      <c r="C2875" s="386"/>
      <c r="D2875" s="390"/>
      <c r="E2875" s="390"/>
      <c r="F2875" s="386">
        <v>5.2988999999999997</v>
      </c>
      <c r="G2875" s="391">
        <v>4.6215999999999999</v>
      </c>
      <c r="H2875" s="391">
        <v>4.9698000000000002</v>
      </c>
      <c r="I2875" s="391">
        <v>5.5707000000000004</v>
      </c>
      <c r="J2875" s="391">
        <v>5.8863000000000003</v>
      </c>
      <c r="K2875" s="391">
        <v>4.9025999999999996</v>
      </c>
      <c r="L2875" s="391">
        <v>5.2702999999999998</v>
      </c>
      <c r="M2875" s="391">
        <v>6.2586000000000004</v>
      </c>
      <c r="N2875" s="391">
        <v>2.1276999999999999</v>
      </c>
      <c r="O2875" s="386">
        <v>2.5861999999999998</v>
      </c>
      <c r="P2875" s="386" t="s">
        <v>43</v>
      </c>
    </row>
    <row r="2876" spans="1:16" ht="15" x14ac:dyDescent="0.25">
      <c r="A2876" s="389" t="s">
        <v>3195</v>
      </c>
      <c r="B2876" s="390"/>
      <c r="C2876" s="386"/>
      <c r="D2876" s="390"/>
      <c r="E2876" s="390"/>
      <c r="F2876" s="386">
        <v>2.7075999999999998</v>
      </c>
      <c r="G2876" s="391">
        <v>2.7391000000000001</v>
      </c>
      <c r="H2876" s="391">
        <v>2.7850000000000001</v>
      </c>
      <c r="I2876" s="391">
        <v>2.7835000000000001</v>
      </c>
      <c r="J2876" s="391">
        <v>2.9712000000000001</v>
      </c>
      <c r="K2876" s="391">
        <v>2.9340999999999999</v>
      </c>
      <c r="L2876" s="391">
        <v>3.1070000000000002</v>
      </c>
      <c r="M2876" s="391">
        <v>3.1989000000000001</v>
      </c>
      <c r="N2876" s="391">
        <v>3.4988999999999999</v>
      </c>
      <c r="O2876" s="386">
        <v>3.8287</v>
      </c>
      <c r="P2876" s="386" t="s">
        <v>43</v>
      </c>
    </row>
    <row r="2877" spans="1:16" ht="15" x14ac:dyDescent="0.25">
      <c r="A2877" s="389" t="s">
        <v>3196</v>
      </c>
      <c r="B2877" s="390"/>
      <c r="C2877" s="386"/>
      <c r="D2877" s="390"/>
      <c r="E2877" s="390"/>
      <c r="F2877" s="386">
        <v>2.419</v>
      </c>
      <c r="G2877" s="391">
        <v>2.4432</v>
      </c>
      <c r="H2877" s="391">
        <v>2.4805999999999999</v>
      </c>
      <c r="I2877" s="391">
        <v>2.4329999999999998</v>
      </c>
      <c r="J2877" s="391">
        <v>2.6311</v>
      </c>
      <c r="K2877" s="391">
        <v>2.6928999999999998</v>
      </c>
      <c r="L2877" s="391">
        <v>2.9378000000000002</v>
      </c>
      <c r="M2877" s="391">
        <v>3.0150999999999999</v>
      </c>
      <c r="N2877" s="391">
        <v>3.3058000000000001</v>
      </c>
      <c r="O2877" s="386">
        <v>3.5653000000000001</v>
      </c>
      <c r="P2877" s="386" t="s">
        <v>43</v>
      </c>
    </row>
    <row r="2878" spans="1:16" ht="15" x14ac:dyDescent="0.25">
      <c r="A2878" s="389" t="s">
        <v>3197</v>
      </c>
      <c r="B2878" s="390"/>
      <c r="C2878" s="386"/>
      <c r="D2878" s="390"/>
      <c r="E2878" s="390"/>
      <c r="F2878" s="386">
        <v>5.3536999999999999</v>
      </c>
      <c r="G2878" s="391">
        <v>5.5236999999999998</v>
      </c>
      <c r="H2878" s="391">
        <v>5.6321000000000003</v>
      </c>
      <c r="I2878" s="391">
        <v>5.9977</v>
      </c>
      <c r="J2878" s="391">
        <v>6.1138000000000003</v>
      </c>
      <c r="K2878" s="391">
        <v>5.1710000000000003</v>
      </c>
      <c r="L2878" s="391">
        <v>4.7549999999999999</v>
      </c>
      <c r="M2878" s="391">
        <v>4.9977999999999998</v>
      </c>
      <c r="N2878" s="391">
        <v>5.4005000000000001</v>
      </c>
      <c r="O2878" s="386">
        <v>6.4615999999999998</v>
      </c>
      <c r="P2878" s="386" t="s">
        <v>43</v>
      </c>
    </row>
    <row r="2879" spans="1:16" ht="15" x14ac:dyDescent="0.25">
      <c r="A2879" s="389" t="s">
        <v>3198</v>
      </c>
      <c r="B2879" s="390"/>
      <c r="C2879" s="386"/>
      <c r="D2879" s="390"/>
      <c r="E2879" s="390"/>
      <c r="F2879" s="386">
        <v>0.95750000000000002</v>
      </c>
      <c r="G2879" s="391">
        <v>0.89890000000000003</v>
      </c>
      <c r="H2879" s="391">
        <v>1.0680000000000001</v>
      </c>
      <c r="I2879" s="391">
        <v>1.0952</v>
      </c>
      <c r="J2879" s="391">
        <v>1.4594</v>
      </c>
      <c r="K2879" s="391">
        <v>1.7568999999999999</v>
      </c>
      <c r="L2879" s="391">
        <v>1.8105</v>
      </c>
      <c r="M2879" s="391">
        <v>2.2128000000000001</v>
      </c>
      <c r="N2879" s="391">
        <v>2.8104</v>
      </c>
      <c r="O2879" s="386">
        <v>3.3048000000000002</v>
      </c>
      <c r="P2879" s="386" t="s">
        <v>43</v>
      </c>
    </row>
    <row r="2880" spans="1:16" ht="15" x14ac:dyDescent="0.25">
      <c r="A2880" s="389" t="s">
        <v>3199</v>
      </c>
      <c r="B2880" s="390"/>
      <c r="C2880" s="386"/>
      <c r="D2880" s="390"/>
      <c r="E2880" s="390"/>
      <c r="F2880" s="386">
        <v>0.89</v>
      </c>
      <c r="G2880" s="391">
        <v>0.85819999999999996</v>
      </c>
      <c r="H2880" s="391">
        <v>1.0489999999999999</v>
      </c>
      <c r="I2880" s="391">
        <v>1.0801000000000001</v>
      </c>
      <c r="J2880" s="391">
        <v>1.3986000000000001</v>
      </c>
      <c r="K2880" s="391">
        <v>1.7548999999999999</v>
      </c>
      <c r="L2880" s="391">
        <v>1.78</v>
      </c>
      <c r="M2880" s="391">
        <v>2.1331000000000002</v>
      </c>
      <c r="N2880" s="391">
        <v>2.7507999999999999</v>
      </c>
      <c r="O2880" s="386">
        <v>3.2797999999999998</v>
      </c>
      <c r="P2880" s="386" t="s">
        <v>43</v>
      </c>
    </row>
    <row r="2881" spans="1:16" ht="15" x14ac:dyDescent="0.25">
      <c r="A2881" s="389" t="s">
        <v>3200</v>
      </c>
      <c r="B2881" s="390"/>
      <c r="C2881" s="386"/>
      <c r="D2881" s="390"/>
      <c r="E2881" s="390"/>
      <c r="F2881" s="386">
        <v>1.4815</v>
      </c>
      <c r="G2881" s="391">
        <v>1.2077</v>
      </c>
      <c r="H2881" s="391">
        <v>1.2136</v>
      </c>
      <c r="I2881" s="391">
        <v>1.2107000000000001</v>
      </c>
      <c r="J2881" s="391">
        <v>1.9185000000000001</v>
      </c>
      <c r="K2881" s="391">
        <v>1.7722</v>
      </c>
      <c r="L2881" s="391">
        <v>2.0566</v>
      </c>
      <c r="M2881" s="391">
        <v>2.8645999999999998</v>
      </c>
      <c r="N2881" s="391">
        <v>3.2746</v>
      </c>
      <c r="O2881" s="386">
        <v>3.4632000000000001</v>
      </c>
      <c r="P2881" s="386" t="s">
        <v>43</v>
      </c>
    </row>
    <row r="2882" spans="1:16" ht="15" x14ac:dyDescent="0.25">
      <c r="A2882" s="389" t="s">
        <v>3201</v>
      </c>
      <c r="B2882" s="390"/>
      <c r="C2882" s="386"/>
      <c r="D2882" s="390"/>
      <c r="E2882" s="390"/>
      <c r="F2882" s="386">
        <v>1.3312999999999999</v>
      </c>
      <c r="G2882" s="391">
        <v>1.4383999999999999</v>
      </c>
      <c r="H2882" s="391">
        <v>1.4097</v>
      </c>
      <c r="I2882" s="391">
        <v>1.3587</v>
      </c>
      <c r="J2882" s="391">
        <v>1.7326999999999999</v>
      </c>
      <c r="K2882" s="391">
        <v>1.6091</v>
      </c>
      <c r="L2882" s="391">
        <v>1.5168999999999999</v>
      </c>
      <c r="M2882" s="391">
        <v>1.8128</v>
      </c>
      <c r="N2882" s="391">
        <v>2.1718999999999999</v>
      </c>
      <c r="O2882" s="386">
        <v>2.3231999999999999</v>
      </c>
      <c r="P2882" s="386" t="s">
        <v>43</v>
      </c>
    </row>
    <row r="2883" spans="1:16" ht="15" x14ac:dyDescent="0.25">
      <c r="A2883" s="389" t="s">
        <v>3202</v>
      </c>
      <c r="B2883" s="390"/>
      <c r="C2883" s="386"/>
      <c r="D2883" s="390"/>
      <c r="E2883" s="390"/>
      <c r="F2883" s="386">
        <v>1.22</v>
      </c>
      <c r="G2883" s="391">
        <v>1.2902</v>
      </c>
      <c r="H2883" s="391">
        <v>1.244</v>
      </c>
      <c r="I2883" s="391">
        <v>1.0629999999999999</v>
      </c>
      <c r="J2883" s="391">
        <v>1.4427000000000001</v>
      </c>
      <c r="K2883" s="391">
        <v>1.5071000000000001</v>
      </c>
      <c r="L2883" s="391">
        <v>1.3026</v>
      </c>
      <c r="M2883" s="391">
        <v>1.569</v>
      </c>
      <c r="N2883" s="391">
        <v>1.8673999999999999</v>
      </c>
      <c r="O2883" s="386">
        <v>1.9426000000000001</v>
      </c>
      <c r="P2883" s="386" t="s">
        <v>43</v>
      </c>
    </row>
    <row r="2884" spans="1:16" ht="15" x14ac:dyDescent="0.25">
      <c r="A2884" s="389" t="s">
        <v>3203</v>
      </c>
      <c r="B2884" s="390"/>
      <c r="C2884" s="386"/>
      <c r="D2884" s="390"/>
      <c r="E2884" s="390"/>
      <c r="F2884" s="386">
        <v>2.2677999999999998</v>
      </c>
      <c r="G2884" s="391">
        <v>2.7086000000000001</v>
      </c>
      <c r="H2884" s="391">
        <v>2.8321999999999998</v>
      </c>
      <c r="I2884" s="391">
        <v>3.871</v>
      </c>
      <c r="J2884" s="391">
        <v>4.2026000000000003</v>
      </c>
      <c r="K2884" s="391">
        <v>2.4758</v>
      </c>
      <c r="L2884" s="391">
        <v>3.3441000000000001</v>
      </c>
      <c r="M2884" s="391">
        <v>3.9003000000000001</v>
      </c>
      <c r="N2884" s="391">
        <v>4.7721999999999998</v>
      </c>
      <c r="O2884" s="386">
        <v>7.1986999999999997</v>
      </c>
      <c r="P2884" s="386" t="s">
        <v>43</v>
      </c>
    </row>
    <row r="2885" spans="1:16" ht="15" x14ac:dyDescent="0.25">
      <c r="A2885" s="389" t="s">
        <v>3204</v>
      </c>
      <c r="B2885" s="390"/>
      <c r="C2885" s="386"/>
      <c r="D2885" s="390"/>
      <c r="E2885" s="390"/>
      <c r="F2885" s="386">
        <v>2.9521000000000002</v>
      </c>
      <c r="G2885" s="391">
        <v>2.9781</v>
      </c>
      <c r="H2885" s="391">
        <v>3.0129000000000001</v>
      </c>
      <c r="I2885" s="391">
        <v>3.0417000000000001</v>
      </c>
      <c r="J2885" s="391">
        <v>3.2082000000000002</v>
      </c>
      <c r="K2885" s="391">
        <v>3.1006999999999998</v>
      </c>
      <c r="L2885" s="391">
        <v>3.3235000000000001</v>
      </c>
      <c r="M2885" s="391">
        <v>3.3410000000000002</v>
      </c>
      <c r="N2885" s="391">
        <v>3.6233</v>
      </c>
      <c r="O2885" s="386">
        <v>3.9742999999999999</v>
      </c>
      <c r="P2885" s="386" t="s">
        <v>43</v>
      </c>
    </row>
    <row r="2886" spans="1:16" ht="15" x14ac:dyDescent="0.25">
      <c r="A2886" s="389" t="s">
        <v>3205</v>
      </c>
      <c r="B2886" s="390"/>
      <c r="C2886" s="386"/>
      <c r="D2886" s="390"/>
      <c r="E2886" s="390"/>
      <c r="F2886" s="386">
        <v>2.6301999999999999</v>
      </c>
      <c r="G2886" s="391">
        <v>2.6440999999999999</v>
      </c>
      <c r="H2886" s="391">
        <v>2.6808999999999998</v>
      </c>
      <c r="I2886" s="391">
        <v>2.6711999999999998</v>
      </c>
      <c r="J2886" s="391">
        <v>2.8449</v>
      </c>
      <c r="K2886" s="391">
        <v>2.8212000000000002</v>
      </c>
      <c r="L2886" s="391">
        <v>3.1364999999999998</v>
      </c>
      <c r="M2886" s="391">
        <v>3.1524999999999999</v>
      </c>
      <c r="N2886" s="391">
        <v>3.4186000000000001</v>
      </c>
      <c r="O2886" s="386">
        <v>3.6937000000000002</v>
      </c>
      <c r="P2886" s="386" t="s">
        <v>43</v>
      </c>
    </row>
    <row r="2887" spans="1:16" ht="15" x14ac:dyDescent="0.25">
      <c r="A2887" s="389" t="s">
        <v>3206</v>
      </c>
      <c r="B2887" s="390"/>
      <c r="C2887" s="386"/>
      <c r="D2887" s="390"/>
      <c r="E2887" s="390"/>
      <c r="F2887" s="386">
        <v>5.9486999999999997</v>
      </c>
      <c r="G2887" s="391">
        <v>6.1832000000000003</v>
      </c>
      <c r="H2887" s="391">
        <v>6.1725000000000003</v>
      </c>
      <c r="I2887" s="391">
        <v>6.5439999999999996</v>
      </c>
      <c r="J2887" s="391">
        <v>6.6726999999999999</v>
      </c>
      <c r="K2887" s="391">
        <v>5.7701000000000002</v>
      </c>
      <c r="L2887" s="391">
        <v>5.2178000000000004</v>
      </c>
      <c r="M2887" s="391">
        <v>5.2526999999999999</v>
      </c>
      <c r="N2887" s="391">
        <v>5.7266000000000004</v>
      </c>
      <c r="O2887" s="386">
        <v>6.8159000000000001</v>
      </c>
      <c r="P2887" s="386" t="s">
        <v>43</v>
      </c>
    </row>
    <row r="2888" spans="1:16" ht="15" x14ac:dyDescent="0.25">
      <c r="A2888" s="389" t="s">
        <v>3207</v>
      </c>
      <c r="B2888" s="390"/>
      <c r="C2888" s="386"/>
      <c r="D2888" s="390"/>
      <c r="E2888" s="390"/>
      <c r="F2888" s="386">
        <v>3.0268000000000002</v>
      </c>
      <c r="G2888" s="391">
        <v>3.0131000000000001</v>
      </c>
      <c r="H2888" s="391">
        <v>3.2313000000000001</v>
      </c>
      <c r="I2888" s="391">
        <v>2.9123999999999999</v>
      </c>
      <c r="J2888" s="391">
        <v>2.9367999999999999</v>
      </c>
      <c r="K2888" s="391">
        <v>3.7187999999999999</v>
      </c>
      <c r="L2888" s="391">
        <v>3.4005000000000001</v>
      </c>
      <c r="M2888" s="391">
        <v>4.0445000000000002</v>
      </c>
      <c r="N2888" s="391">
        <v>4.2995000000000001</v>
      </c>
      <c r="O2888" s="386">
        <v>4.5</v>
      </c>
      <c r="P2888" s="386" t="s">
        <v>43</v>
      </c>
    </row>
    <row r="2889" spans="1:16" ht="15" x14ac:dyDescent="0.25">
      <c r="A2889" s="389" t="s">
        <v>3208</v>
      </c>
      <c r="B2889" s="390"/>
      <c r="C2889" s="386"/>
      <c r="D2889" s="390"/>
      <c r="E2889" s="390"/>
      <c r="F2889" s="386">
        <v>2.6823000000000001</v>
      </c>
      <c r="G2889" s="391">
        <v>2.75</v>
      </c>
      <c r="H2889" s="391">
        <v>2.8239000000000001</v>
      </c>
      <c r="I2889" s="391">
        <v>2.4638</v>
      </c>
      <c r="J2889" s="391">
        <v>2.5880000000000001</v>
      </c>
      <c r="K2889" s="391">
        <v>3.5661999999999998</v>
      </c>
      <c r="L2889" s="391">
        <v>3.4239000000000002</v>
      </c>
      <c r="M2889" s="391">
        <v>3.9236</v>
      </c>
      <c r="N2889" s="391">
        <v>4.3414999999999999</v>
      </c>
      <c r="O2889" s="386">
        <v>4.5907999999999998</v>
      </c>
      <c r="P2889" s="386" t="s">
        <v>43</v>
      </c>
    </row>
    <row r="2890" spans="1:16" ht="15" x14ac:dyDescent="0.25">
      <c r="A2890" s="389" t="s">
        <v>3209</v>
      </c>
      <c r="B2890" s="390"/>
      <c r="C2890" s="386"/>
      <c r="D2890" s="390"/>
      <c r="E2890" s="390"/>
      <c r="F2890" s="386">
        <v>6.4448999999999996</v>
      </c>
      <c r="G2890" s="391">
        <v>5.6604000000000001</v>
      </c>
      <c r="H2890" s="391">
        <v>7.3529</v>
      </c>
      <c r="I2890" s="391">
        <v>6.5545999999999998</v>
      </c>
      <c r="J2890" s="391">
        <v>5.8219000000000003</v>
      </c>
      <c r="K2890" s="391">
        <v>4.9828000000000001</v>
      </c>
      <c r="L2890" s="391">
        <v>3.2094999999999998</v>
      </c>
      <c r="M2890" s="391">
        <v>5.0610999999999997</v>
      </c>
      <c r="N2890" s="391">
        <v>3.9519000000000002</v>
      </c>
      <c r="O2890" s="386">
        <v>3.7543000000000002</v>
      </c>
      <c r="P2890" s="386" t="s">
        <v>43</v>
      </c>
    </row>
    <row r="2891" spans="1:16" ht="15" x14ac:dyDescent="0.25">
      <c r="A2891" s="389" t="s">
        <v>6216</v>
      </c>
      <c r="B2891" s="390"/>
      <c r="C2891" s="386"/>
      <c r="D2891" s="390"/>
      <c r="E2891" s="390"/>
      <c r="F2891" s="386">
        <v>1.3676999999999999</v>
      </c>
      <c r="G2891" s="391">
        <v>1.5789</v>
      </c>
      <c r="H2891" s="391">
        <v>1.4952000000000001</v>
      </c>
      <c r="I2891" s="391">
        <v>1.4211</v>
      </c>
      <c r="J2891" s="391">
        <v>1.5961000000000001</v>
      </c>
      <c r="K2891" s="391">
        <v>1.5212000000000001</v>
      </c>
      <c r="L2891" s="391">
        <v>1.5630999999999999</v>
      </c>
      <c r="M2891" s="391">
        <v>1.6202000000000001</v>
      </c>
      <c r="N2891" s="391">
        <v>1.8220000000000001</v>
      </c>
      <c r="O2891" s="386">
        <v>1.6464000000000001</v>
      </c>
      <c r="P2891" s="386" t="s">
        <v>43</v>
      </c>
    </row>
    <row r="2892" spans="1:16" ht="15" x14ac:dyDescent="0.25">
      <c r="A2892" s="389" t="s">
        <v>6217</v>
      </c>
      <c r="B2892" s="390"/>
      <c r="C2892" s="386"/>
      <c r="D2892" s="390"/>
      <c r="E2892" s="390"/>
      <c r="F2892" s="386">
        <v>1.2208000000000001</v>
      </c>
      <c r="G2892" s="391">
        <v>1.4036999999999999</v>
      </c>
      <c r="H2892" s="391">
        <v>1.4012</v>
      </c>
      <c r="I2892" s="391">
        <v>1.2941</v>
      </c>
      <c r="J2892" s="391">
        <v>1.4769000000000001</v>
      </c>
      <c r="K2892" s="391">
        <v>1.3993</v>
      </c>
      <c r="L2892" s="391">
        <v>1.4020999999999999</v>
      </c>
      <c r="M2892" s="391">
        <v>1.4547000000000001</v>
      </c>
      <c r="N2892" s="391">
        <v>1.6923999999999999</v>
      </c>
      <c r="O2892" s="386">
        <v>1.5425</v>
      </c>
      <c r="P2892" s="386" t="s">
        <v>43</v>
      </c>
    </row>
    <row r="2893" spans="1:16" ht="15" x14ac:dyDescent="0.25">
      <c r="A2893" s="389" t="s">
        <v>6218</v>
      </c>
      <c r="B2893" s="390"/>
      <c r="C2893" s="386"/>
      <c r="D2893" s="390"/>
      <c r="E2893" s="390"/>
      <c r="F2893" s="386">
        <v>4.9760999999999997</v>
      </c>
      <c r="G2893" s="391">
        <v>5.8544</v>
      </c>
      <c r="H2893" s="391">
        <v>3.8479999999999999</v>
      </c>
      <c r="I2893" s="391">
        <v>4.5217000000000001</v>
      </c>
      <c r="J2893" s="391">
        <v>4.4981</v>
      </c>
      <c r="K2893" s="391">
        <v>4.5609000000000002</v>
      </c>
      <c r="L2893" s="391">
        <v>5.4358000000000004</v>
      </c>
      <c r="M2893" s="391">
        <v>5.6856</v>
      </c>
      <c r="N2893" s="391">
        <v>5.0632999999999999</v>
      </c>
      <c r="O2893" s="386">
        <v>4.1784999999999997</v>
      </c>
      <c r="P2893" s="386" t="s">
        <v>43</v>
      </c>
    </row>
    <row r="2894" spans="1:16" ht="15" x14ac:dyDescent="0.25">
      <c r="A2894" s="389" t="s">
        <v>6219</v>
      </c>
      <c r="B2894" s="390"/>
      <c r="C2894" s="386"/>
      <c r="D2894" s="390"/>
      <c r="E2894" s="390"/>
      <c r="F2894" s="386">
        <v>1.26</v>
      </c>
      <c r="G2894" s="391">
        <v>1.4692000000000001</v>
      </c>
      <c r="H2894" s="391">
        <v>1.4776</v>
      </c>
      <c r="I2894" s="391">
        <v>1.3212999999999999</v>
      </c>
      <c r="J2894" s="391">
        <v>1.4253</v>
      </c>
      <c r="K2894" s="391">
        <v>1.4719</v>
      </c>
      <c r="L2894" s="391">
        <v>1.5116000000000001</v>
      </c>
      <c r="M2894" s="391">
        <v>1.5627</v>
      </c>
      <c r="N2894" s="391">
        <v>1.6439999999999999</v>
      </c>
      <c r="O2894" s="386">
        <v>1.5028999999999999</v>
      </c>
      <c r="P2894" s="386" t="s">
        <v>43</v>
      </c>
    </row>
    <row r="2895" spans="1:16" ht="15" x14ac:dyDescent="0.25">
      <c r="A2895" s="389" t="s">
        <v>6220</v>
      </c>
      <c r="B2895" s="390"/>
      <c r="C2895" s="386"/>
      <c r="D2895" s="390"/>
      <c r="E2895" s="390"/>
      <c r="F2895" s="386">
        <v>1.1173999999999999</v>
      </c>
      <c r="G2895" s="391">
        <v>1.3070999999999999</v>
      </c>
      <c r="H2895" s="391">
        <v>1.3952</v>
      </c>
      <c r="I2895" s="391">
        <v>1.2243999999999999</v>
      </c>
      <c r="J2895" s="391">
        <v>1.3517999999999999</v>
      </c>
      <c r="K2895" s="391">
        <v>1.3708</v>
      </c>
      <c r="L2895" s="391">
        <v>1.3648</v>
      </c>
      <c r="M2895" s="391">
        <v>1.4137999999999999</v>
      </c>
      <c r="N2895" s="391">
        <v>1.522</v>
      </c>
      <c r="O2895" s="386">
        <v>1.3735999999999999</v>
      </c>
      <c r="P2895" s="386" t="s">
        <v>43</v>
      </c>
    </row>
    <row r="2896" spans="1:16" ht="15" x14ac:dyDescent="0.25">
      <c r="A2896" s="389" t="s">
        <v>6221</v>
      </c>
      <c r="B2896" s="390"/>
      <c r="C2896" s="386"/>
      <c r="D2896" s="390"/>
      <c r="E2896" s="390"/>
      <c r="F2896" s="386">
        <v>4.8627000000000002</v>
      </c>
      <c r="G2896" s="391">
        <v>5.5556000000000001</v>
      </c>
      <c r="H2896" s="391">
        <v>3.6086999999999998</v>
      </c>
      <c r="I2896" s="391">
        <v>3.7706</v>
      </c>
      <c r="J2896" s="391">
        <v>3.2736000000000001</v>
      </c>
      <c r="K2896" s="391">
        <v>4.0766999999999998</v>
      </c>
      <c r="L2896" s="391">
        <v>5.1498999999999997</v>
      </c>
      <c r="M2896" s="391">
        <v>5.3208000000000002</v>
      </c>
      <c r="N2896" s="391">
        <v>4.7808999999999999</v>
      </c>
      <c r="O2896" s="386">
        <v>4.7507999999999999</v>
      </c>
      <c r="P2896" s="386" t="s">
        <v>43</v>
      </c>
    </row>
    <row r="2897" spans="1:16" ht="15" x14ac:dyDescent="0.25">
      <c r="A2897" s="389" t="s">
        <v>6222</v>
      </c>
      <c r="B2897" s="390"/>
      <c r="C2897" s="386"/>
      <c r="D2897" s="390"/>
      <c r="E2897" s="390"/>
      <c r="F2897" s="386">
        <v>1.6129</v>
      </c>
      <c r="G2897" s="391">
        <v>0.78129999999999999</v>
      </c>
      <c r="H2897" s="391">
        <v>0.3906</v>
      </c>
      <c r="I2897" s="391">
        <v>0.8</v>
      </c>
      <c r="J2897" s="391">
        <v>1.1858</v>
      </c>
      <c r="K2897" s="391">
        <v>0.39839999999999998</v>
      </c>
      <c r="L2897" s="391">
        <v>0.39839999999999998</v>
      </c>
      <c r="M2897" s="391">
        <v>1.6</v>
      </c>
      <c r="N2897" s="391">
        <v>0.8</v>
      </c>
      <c r="O2897" s="386">
        <v>0.80320000000000003</v>
      </c>
      <c r="P2897" s="386" t="s">
        <v>43</v>
      </c>
    </row>
    <row r="2898" spans="1:16" ht="15" x14ac:dyDescent="0.25">
      <c r="A2898" s="389" t="s">
        <v>6223</v>
      </c>
      <c r="B2898" s="390"/>
      <c r="C2898" s="386"/>
      <c r="D2898" s="390"/>
      <c r="E2898" s="390"/>
      <c r="F2898" s="386">
        <v>1.4493</v>
      </c>
      <c r="G2898" s="391">
        <v>0.48080000000000001</v>
      </c>
      <c r="H2898" s="391">
        <v>0.48080000000000001</v>
      </c>
      <c r="I2898" s="391">
        <v>0.4854</v>
      </c>
      <c r="J2898" s="391">
        <v>0.48080000000000001</v>
      </c>
      <c r="K2898" s="391">
        <v>0.4854</v>
      </c>
      <c r="L2898" s="391">
        <v>0.48309999999999997</v>
      </c>
      <c r="M2898" s="391">
        <v>0.97089999999999999</v>
      </c>
      <c r="N2898" s="391">
        <v>0.48780000000000001</v>
      </c>
      <c r="O2898" s="386">
        <v>0.48780000000000001</v>
      </c>
      <c r="P2898" s="386" t="s">
        <v>43</v>
      </c>
    </row>
    <row r="2899" spans="1:16" ht="15" x14ac:dyDescent="0.25">
      <c r="A2899" s="389" t="s">
        <v>6224</v>
      </c>
      <c r="B2899" s="390"/>
      <c r="C2899" s="386"/>
      <c r="D2899" s="390"/>
      <c r="E2899" s="390"/>
      <c r="F2899" s="386">
        <v>2.4390000000000001</v>
      </c>
      <c r="G2899" s="391">
        <v>2.0832999999999999</v>
      </c>
      <c r="H2899" s="391">
        <v>0</v>
      </c>
      <c r="I2899" s="391">
        <v>2.2726999999999999</v>
      </c>
      <c r="J2899" s="391">
        <v>4.4443999999999999</v>
      </c>
      <c r="K2899" s="391">
        <v>0</v>
      </c>
      <c r="L2899" s="391">
        <v>0</v>
      </c>
      <c r="M2899" s="391">
        <v>4.5454999999999997</v>
      </c>
      <c r="N2899" s="391">
        <v>2.2222</v>
      </c>
      <c r="O2899" s="386">
        <v>2.2726999999999999</v>
      </c>
      <c r="P2899" s="386" t="s">
        <v>43</v>
      </c>
    </row>
    <row r="2900" spans="1:16" ht="15" x14ac:dyDescent="0.25">
      <c r="A2900" s="389" t="s">
        <v>6225</v>
      </c>
      <c r="B2900" s="390"/>
      <c r="C2900" s="386"/>
      <c r="D2900" s="390"/>
      <c r="E2900" s="390"/>
      <c r="F2900" s="386">
        <v>2.335</v>
      </c>
      <c r="G2900" s="391">
        <v>2.6789999999999998</v>
      </c>
      <c r="H2900" s="391">
        <v>2.2319</v>
      </c>
      <c r="I2900" s="391">
        <v>2.3755999999999999</v>
      </c>
      <c r="J2900" s="391">
        <v>2.7454000000000001</v>
      </c>
      <c r="K2900" s="391">
        <v>2.3252999999999999</v>
      </c>
      <c r="L2900" s="391">
        <v>2.3917999999999999</v>
      </c>
      <c r="M2900" s="391">
        <v>2.4777999999999998</v>
      </c>
      <c r="N2900" s="391">
        <v>3.1589</v>
      </c>
      <c r="O2900" s="386">
        <v>2.8188</v>
      </c>
      <c r="P2900" s="386" t="s">
        <v>43</v>
      </c>
    </row>
    <row r="2901" spans="1:16" ht="15" x14ac:dyDescent="0.25">
      <c r="A2901" s="389" t="s">
        <v>6226</v>
      </c>
      <c r="B2901" s="390"/>
      <c r="C2901" s="386"/>
      <c r="D2901" s="390"/>
      <c r="E2901" s="390"/>
      <c r="F2901" s="386">
        <v>2.1345999999999998</v>
      </c>
      <c r="G2901" s="391">
        <v>2.3685999999999998</v>
      </c>
      <c r="H2901" s="391">
        <v>2.1236999999999999</v>
      </c>
      <c r="I2901" s="391">
        <v>2.1143999999999998</v>
      </c>
      <c r="J2901" s="391">
        <v>2.4518</v>
      </c>
      <c r="K2901" s="391">
        <v>2.0577999999999999</v>
      </c>
      <c r="L2901" s="391">
        <v>2.0865</v>
      </c>
      <c r="M2901" s="391">
        <v>2.1722999999999999</v>
      </c>
      <c r="N2901" s="391">
        <v>2.9864999999999999</v>
      </c>
      <c r="O2901" s="386">
        <v>2.7888000000000002</v>
      </c>
      <c r="P2901" s="386" t="s">
        <v>43</v>
      </c>
    </row>
    <row r="2902" spans="1:16" ht="15" x14ac:dyDescent="0.25">
      <c r="A2902" s="389" t="s">
        <v>6227</v>
      </c>
      <c r="B2902" s="390"/>
      <c r="C2902" s="386"/>
      <c r="D2902" s="390"/>
      <c r="E2902" s="390"/>
      <c r="F2902" s="386">
        <v>8.7108000000000008</v>
      </c>
      <c r="G2902" s="391">
        <v>12.328799999999999</v>
      </c>
      <c r="H2902" s="391">
        <v>5.8394000000000004</v>
      </c>
      <c r="I2902" s="391">
        <v>10.298999999999999</v>
      </c>
      <c r="J2902" s="391">
        <v>11.744999999999999</v>
      </c>
      <c r="K2902" s="391">
        <v>10.992900000000001</v>
      </c>
      <c r="L2902" s="391">
        <v>11.6279</v>
      </c>
      <c r="M2902" s="391">
        <v>12.3675</v>
      </c>
      <c r="N2902" s="391">
        <v>9.1953999999999994</v>
      </c>
      <c r="O2902" s="386">
        <v>3.7543000000000002</v>
      </c>
      <c r="P2902" s="386" t="s">
        <v>43</v>
      </c>
    </row>
    <row r="2903" spans="1:16" ht="15" x14ac:dyDescent="0.25">
      <c r="A2903" s="389" t="s">
        <v>6228</v>
      </c>
      <c r="B2903" s="390"/>
      <c r="C2903" s="386"/>
      <c r="D2903" s="390"/>
      <c r="E2903" s="390"/>
      <c r="F2903" s="386">
        <v>0.82640000000000002</v>
      </c>
      <c r="G2903" s="391">
        <v>0.95320000000000005</v>
      </c>
      <c r="H2903" s="391">
        <v>0.90549999999999997</v>
      </c>
      <c r="I2903" s="391">
        <v>0.88549999999999995</v>
      </c>
      <c r="J2903" s="391">
        <v>1.1089</v>
      </c>
      <c r="K2903" s="391">
        <v>0.97270000000000001</v>
      </c>
      <c r="L2903" s="391">
        <v>1.0014000000000001</v>
      </c>
      <c r="M2903" s="391">
        <v>1.0207999999999999</v>
      </c>
      <c r="N2903" s="391">
        <v>1.2049000000000001</v>
      </c>
      <c r="O2903" s="386">
        <v>1.0619000000000001</v>
      </c>
      <c r="P2903" s="386" t="s">
        <v>43</v>
      </c>
    </row>
    <row r="2904" spans="1:16" ht="15" x14ac:dyDescent="0.25">
      <c r="A2904" s="389" t="s">
        <v>6229</v>
      </c>
      <c r="B2904" s="390"/>
      <c r="C2904" s="386"/>
      <c r="D2904" s="390"/>
      <c r="E2904" s="390"/>
      <c r="F2904" s="386">
        <v>0.70420000000000005</v>
      </c>
      <c r="G2904" s="391">
        <v>0.84709999999999996</v>
      </c>
      <c r="H2904" s="391">
        <v>0.76629999999999998</v>
      </c>
      <c r="I2904" s="391">
        <v>0.77600000000000002</v>
      </c>
      <c r="J2904" s="391">
        <v>1.0005999999999999</v>
      </c>
      <c r="K2904" s="391">
        <v>0.89810000000000001</v>
      </c>
      <c r="L2904" s="391">
        <v>0.9083</v>
      </c>
      <c r="M2904" s="391">
        <v>0.92879999999999996</v>
      </c>
      <c r="N2904" s="391">
        <v>1.0716000000000001</v>
      </c>
      <c r="O2904" s="386">
        <v>0.96109999999999995</v>
      </c>
      <c r="P2904" s="386" t="s">
        <v>43</v>
      </c>
    </row>
    <row r="2905" spans="1:16" ht="15" x14ac:dyDescent="0.25">
      <c r="A2905" s="389" t="s">
        <v>6230</v>
      </c>
      <c r="B2905" s="390"/>
      <c r="C2905" s="386"/>
      <c r="D2905" s="390"/>
      <c r="E2905" s="390"/>
      <c r="F2905" s="386">
        <v>3.2854000000000001</v>
      </c>
      <c r="G2905" s="391">
        <v>3.1055999999999999</v>
      </c>
      <c r="H2905" s="391">
        <v>3.7189999999999999</v>
      </c>
      <c r="I2905" s="391">
        <v>3.1055999999999999</v>
      </c>
      <c r="J2905" s="391">
        <v>3.2921999999999998</v>
      </c>
      <c r="K2905" s="391">
        <v>2.4845000000000002</v>
      </c>
      <c r="L2905" s="391">
        <v>2.8689</v>
      </c>
      <c r="M2905" s="391">
        <v>2.8689</v>
      </c>
      <c r="N2905" s="391">
        <v>3.8540000000000001</v>
      </c>
      <c r="O2905" s="386">
        <v>3.0928</v>
      </c>
      <c r="P2905" s="386" t="s">
        <v>43</v>
      </c>
    </row>
    <row r="2906" spans="1:16" ht="15" x14ac:dyDescent="0.25">
      <c r="A2906" s="389" t="s">
        <v>3210</v>
      </c>
      <c r="B2906" s="390"/>
      <c r="C2906" s="386"/>
      <c r="D2906" s="390"/>
      <c r="E2906" s="390"/>
      <c r="F2906" s="386">
        <v>0.70389999999999997</v>
      </c>
      <c r="G2906" s="391">
        <v>0.72699999999999998</v>
      </c>
      <c r="H2906" s="391">
        <v>0.71699999999999997</v>
      </c>
      <c r="I2906" s="391">
        <v>0.86099999999999999</v>
      </c>
      <c r="J2906" s="391">
        <v>0.87549999999999994</v>
      </c>
      <c r="K2906" s="391">
        <v>0.84989999999999999</v>
      </c>
      <c r="L2906" s="391">
        <v>0.99990000000000001</v>
      </c>
      <c r="M2906" s="391">
        <v>1.0331999999999999</v>
      </c>
      <c r="N2906" s="391">
        <v>1.0512999999999999</v>
      </c>
      <c r="O2906" s="386">
        <v>1.0750999999999999</v>
      </c>
      <c r="P2906" s="386" t="s">
        <v>43</v>
      </c>
    </row>
    <row r="2907" spans="1:16" ht="15" x14ac:dyDescent="0.25">
      <c r="A2907" s="389" t="s">
        <v>3211</v>
      </c>
      <c r="B2907" s="390"/>
      <c r="C2907" s="386"/>
      <c r="D2907" s="390"/>
      <c r="E2907" s="390"/>
      <c r="F2907" s="386">
        <v>0.51359999999999995</v>
      </c>
      <c r="G2907" s="391">
        <v>0.52639999999999998</v>
      </c>
      <c r="H2907" s="391">
        <v>0.54730000000000001</v>
      </c>
      <c r="I2907" s="391">
        <v>0.65359999999999996</v>
      </c>
      <c r="J2907" s="391">
        <v>0.64829999999999999</v>
      </c>
      <c r="K2907" s="391">
        <v>0.62470000000000003</v>
      </c>
      <c r="L2907" s="391">
        <v>0.7278</v>
      </c>
      <c r="M2907" s="391">
        <v>0.72929999999999995</v>
      </c>
      <c r="N2907" s="391">
        <v>0.78869999999999996</v>
      </c>
      <c r="O2907" s="386">
        <v>0.79520000000000002</v>
      </c>
      <c r="P2907" s="386" t="s">
        <v>43</v>
      </c>
    </row>
    <row r="2908" spans="1:16" ht="15" x14ac:dyDescent="0.25">
      <c r="A2908" s="389" t="s">
        <v>3212</v>
      </c>
      <c r="B2908" s="390"/>
      <c r="C2908" s="386"/>
      <c r="D2908" s="390"/>
      <c r="E2908" s="390"/>
      <c r="F2908" s="386">
        <v>3.0196999999999998</v>
      </c>
      <c r="G2908" s="391">
        <v>3.1694</v>
      </c>
      <c r="H2908" s="391">
        <v>2.7765</v>
      </c>
      <c r="I2908" s="391">
        <v>3.3858999999999999</v>
      </c>
      <c r="J2908" s="391">
        <v>3.6316999999999999</v>
      </c>
      <c r="K2908" s="391">
        <v>3.5855000000000001</v>
      </c>
      <c r="L2908" s="391">
        <v>4.3085000000000004</v>
      </c>
      <c r="M2908" s="391">
        <v>4.7496999999999998</v>
      </c>
      <c r="N2908" s="391">
        <v>4.2607999999999997</v>
      </c>
      <c r="O2908" s="386">
        <v>4.4851999999999999</v>
      </c>
      <c r="P2908" s="386" t="s">
        <v>43</v>
      </c>
    </row>
    <row r="2909" spans="1:16" ht="15" x14ac:dyDescent="0.25">
      <c r="A2909" s="389" t="s">
        <v>3213</v>
      </c>
      <c r="B2909" s="390"/>
      <c r="C2909" s="386"/>
      <c r="D2909" s="390"/>
      <c r="E2909" s="390"/>
      <c r="F2909" s="386">
        <v>0.60129999999999995</v>
      </c>
      <c r="G2909" s="391">
        <v>0.64059999999999995</v>
      </c>
      <c r="H2909" s="391">
        <v>0.60860000000000003</v>
      </c>
      <c r="I2909" s="391">
        <v>0.64990000000000003</v>
      </c>
      <c r="J2909" s="391">
        <v>0.65910000000000002</v>
      </c>
      <c r="K2909" s="391">
        <v>0.64949999999999997</v>
      </c>
      <c r="L2909" s="391">
        <v>0.75060000000000004</v>
      </c>
      <c r="M2909" s="391">
        <v>0.75970000000000004</v>
      </c>
      <c r="N2909" s="391">
        <v>0.80530000000000002</v>
      </c>
      <c r="O2909" s="386">
        <v>0.80100000000000005</v>
      </c>
      <c r="P2909" s="386" t="s">
        <v>43</v>
      </c>
    </row>
    <row r="2910" spans="1:16" ht="15" x14ac:dyDescent="0.25">
      <c r="A2910" s="389" t="s">
        <v>3214</v>
      </c>
      <c r="B2910" s="390"/>
      <c r="C2910" s="386"/>
      <c r="D2910" s="390"/>
      <c r="E2910" s="390"/>
      <c r="F2910" s="386">
        <v>0.50339999999999996</v>
      </c>
      <c r="G2910" s="391">
        <v>0.51590000000000003</v>
      </c>
      <c r="H2910" s="391">
        <v>0.52059999999999995</v>
      </c>
      <c r="I2910" s="391">
        <v>0.54879999999999995</v>
      </c>
      <c r="J2910" s="391">
        <v>0.58169999999999999</v>
      </c>
      <c r="K2910" s="391">
        <v>0.56740000000000002</v>
      </c>
      <c r="L2910" s="391">
        <v>0.65680000000000005</v>
      </c>
      <c r="M2910" s="391">
        <v>0.65180000000000005</v>
      </c>
      <c r="N2910" s="391">
        <v>0.67059999999999997</v>
      </c>
      <c r="O2910" s="386">
        <v>0.66620000000000001</v>
      </c>
      <c r="P2910" s="386" t="s">
        <v>43</v>
      </c>
    </row>
    <row r="2911" spans="1:16" ht="15" x14ac:dyDescent="0.25">
      <c r="A2911" s="389" t="s">
        <v>3215</v>
      </c>
      <c r="B2911" s="390"/>
      <c r="C2911" s="386"/>
      <c r="D2911" s="390"/>
      <c r="E2911" s="390"/>
      <c r="F2911" s="386">
        <v>4.5113000000000003</v>
      </c>
      <c r="G2911" s="391">
        <v>5.6284999999999998</v>
      </c>
      <c r="H2911" s="391">
        <v>4.1353</v>
      </c>
      <c r="I2911" s="391">
        <v>4.7081</v>
      </c>
      <c r="J2911" s="391">
        <v>3.7523</v>
      </c>
      <c r="K2911" s="391">
        <v>3.9251999999999998</v>
      </c>
      <c r="L2911" s="391">
        <v>4.5027999999999997</v>
      </c>
      <c r="M2911" s="391">
        <v>5.1429</v>
      </c>
      <c r="N2911" s="391">
        <v>6.2146999999999997</v>
      </c>
      <c r="O2911" s="386">
        <v>6.1913999999999998</v>
      </c>
      <c r="P2911" s="386" t="s">
        <v>43</v>
      </c>
    </row>
    <row r="2912" spans="1:16" ht="15" x14ac:dyDescent="0.25">
      <c r="A2912" s="389" t="s">
        <v>3216</v>
      </c>
      <c r="B2912" s="390"/>
      <c r="C2912" s="386"/>
      <c r="D2912" s="390"/>
      <c r="E2912" s="390"/>
      <c r="F2912" s="386">
        <v>0.62419999999999998</v>
      </c>
      <c r="G2912" s="391">
        <v>0.63460000000000005</v>
      </c>
      <c r="H2912" s="391">
        <v>0.72570000000000001</v>
      </c>
      <c r="I2912" s="391">
        <v>0.90359999999999996</v>
      </c>
      <c r="J2912" s="391">
        <v>1.0153000000000001</v>
      </c>
      <c r="K2912" s="391">
        <v>0.96260000000000001</v>
      </c>
      <c r="L2912" s="391">
        <v>1.2129000000000001</v>
      </c>
      <c r="M2912" s="391">
        <v>1.1893</v>
      </c>
      <c r="N2912" s="391">
        <v>1.0943000000000001</v>
      </c>
      <c r="O2912" s="386">
        <v>1.165</v>
      </c>
      <c r="P2912" s="386" t="s">
        <v>43</v>
      </c>
    </row>
    <row r="2913" spans="1:16" ht="15" x14ac:dyDescent="0.25">
      <c r="A2913" s="389" t="s">
        <v>3217</v>
      </c>
      <c r="B2913" s="390"/>
      <c r="C2913" s="386"/>
      <c r="D2913" s="390"/>
      <c r="E2913" s="390"/>
      <c r="F2913" s="386">
        <v>0.28210000000000002</v>
      </c>
      <c r="G2913" s="391">
        <v>0.34100000000000003</v>
      </c>
      <c r="H2913" s="391">
        <v>0.43090000000000001</v>
      </c>
      <c r="I2913" s="391">
        <v>0.52200000000000002</v>
      </c>
      <c r="J2913" s="391">
        <v>0.53600000000000003</v>
      </c>
      <c r="K2913" s="391">
        <v>0.53610000000000002</v>
      </c>
      <c r="L2913" s="391">
        <v>0.65629999999999999</v>
      </c>
      <c r="M2913" s="391">
        <v>0.62760000000000005</v>
      </c>
      <c r="N2913" s="391">
        <v>0.69099999999999995</v>
      </c>
      <c r="O2913" s="386">
        <v>0.69110000000000005</v>
      </c>
      <c r="P2913" s="386" t="s">
        <v>43</v>
      </c>
    </row>
    <row r="2914" spans="1:16" ht="15" x14ac:dyDescent="0.25">
      <c r="A2914" s="389" t="s">
        <v>3218</v>
      </c>
      <c r="B2914" s="390"/>
      <c r="C2914" s="386"/>
      <c r="D2914" s="390"/>
      <c r="E2914" s="390"/>
      <c r="F2914" s="386">
        <v>2.4592999999999998</v>
      </c>
      <c r="G2914" s="391">
        <v>2.2069999999999999</v>
      </c>
      <c r="H2914" s="391">
        <v>2.2976000000000001</v>
      </c>
      <c r="I2914" s="391">
        <v>2.9489999999999998</v>
      </c>
      <c r="J2914" s="391">
        <v>3.5661</v>
      </c>
      <c r="K2914" s="391">
        <v>3.2427999999999999</v>
      </c>
      <c r="L2914" s="391">
        <v>4.1902999999999997</v>
      </c>
      <c r="M2914" s="391">
        <v>4.2141000000000002</v>
      </c>
      <c r="N2914" s="391">
        <v>3.2662</v>
      </c>
      <c r="O2914" s="386">
        <v>3.7065000000000001</v>
      </c>
      <c r="P2914" s="386" t="s">
        <v>43</v>
      </c>
    </row>
    <row r="2915" spans="1:16" ht="15" x14ac:dyDescent="0.25">
      <c r="A2915" s="389" t="s">
        <v>3219</v>
      </c>
      <c r="B2915" s="390"/>
      <c r="C2915" s="386"/>
      <c r="D2915" s="390"/>
      <c r="E2915" s="390"/>
      <c r="F2915" s="386">
        <v>0.59160000000000001</v>
      </c>
      <c r="G2915" s="391">
        <v>0.70879999999999999</v>
      </c>
      <c r="H2915" s="391">
        <v>0.61570000000000003</v>
      </c>
      <c r="I2915" s="391">
        <v>0.62519999999999998</v>
      </c>
      <c r="J2915" s="391">
        <v>0.69779999999999998</v>
      </c>
      <c r="K2915" s="391">
        <v>0.67020000000000002</v>
      </c>
      <c r="L2915" s="391">
        <v>0.74299999999999999</v>
      </c>
      <c r="M2915" s="391">
        <v>0.86890000000000001</v>
      </c>
      <c r="N2915" s="391">
        <v>0.87970000000000004</v>
      </c>
      <c r="O2915" s="386">
        <v>0.97119999999999995</v>
      </c>
      <c r="P2915" s="386" t="s">
        <v>43</v>
      </c>
    </row>
    <row r="2916" spans="1:16" ht="15" x14ac:dyDescent="0.25">
      <c r="A2916" s="389" t="s">
        <v>3220</v>
      </c>
      <c r="B2916" s="390"/>
      <c r="C2916" s="386"/>
      <c r="D2916" s="390"/>
      <c r="E2916" s="390"/>
      <c r="F2916" s="386">
        <v>0.2772</v>
      </c>
      <c r="G2916" s="391">
        <v>0.3856</v>
      </c>
      <c r="H2916" s="391">
        <v>0.3448</v>
      </c>
      <c r="I2916" s="391">
        <v>0.34510000000000002</v>
      </c>
      <c r="J2916" s="391">
        <v>0.39439999999999997</v>
      </c>
      <c r="K2916" s="391">
        <v>0.33510000000000001</v>
      </c>
      <c r="L2916" s="391">
        <v>0.37459999999999999</v>
      </c>
      <c r="M2916" s="391">
        <v>0.39389999999999997</v>
      </c>
      <c r="N2916" s="391">
        <v>0.41439999999999999</v>
      </c>
      <c r="O2916" s="386">
        <v>0.50339999999999996</v>
      </c>
      <c r="P2916" s="386" t="s">
        <v>43</v>
      </c>
    </row>
    <row r="2917" spans="1:16" ht="15" x14ac:dyDescent="0.25">
      <c r="A2917" s="389" t="s">
        <v>3221</v>
      </c>
      <c r="B2917" s="390"/>
      <c r="C2917" s="386"/>
      <c r="D2917" s="390"/>
      <c r="E2917" s="390"/>
      <c r="F2917" s="386">
        <v>4.1714000000000002</v>
      </c>
      <c r="G2917" s="391">
        <v>4.3819999999999997</v>
      </c>
      <c r="H2917" s="391">
        <v>3.6913</v>
      </c>
      <c r="I2917" s="391">
        <v>3.8031000000000001</v>
      </c>
      <c r="J2917" s="391">
        <v>4.1525999999999996</v>
      </c>
      <c r="K2917" s="391">
        <v>4.4743000000000004</v>
      </c>
      <c r="L2917" s="391">
        <v>4.9217000000000004</v>
      </c>
      <c r="M2917" s="391">
        <v>6.2640000000000002</v>
      </c>
      <c r="N2917" s="391">
        <v>6.1589999999999998</v>
      </c>
      <c r="O2917" s="386">
        <v>6.3205</v>
      </c>
      <c r="P2917" s="386" t="s">
        <v>43</v>
      </c>
    </row>
    <row r="2918" spans="1:16" ht="15" x14ac:dyDescent="0.25">
      <c r="A2918" s="389" t="s">
        <v>3222</v>
      </c>
      <c r="B2918" s="390"/>
      <c r="C2918" s="386"/>
      <c r="D2918" s="390"/>
      <c r="E2918" s="390"/>
      <c r="F2918" s="386">
        <v>1.383</v>
      </c>
      <c r="G2918" s="391">
        <v>1.2482</v>
      </c>
      <c r="H2918" s="391">
        <v>1.1908000000000001</v>
      </c>
      <c r="I2918" s="391">
        <v>1.7782</v>
      </c>
      <c r="J2918" s="391">
        <v>1.4913000000000001</v>
      </c>
      <c r="K2918" s="391">
        <v>1.4791000000000001</v>
      </c>
      <c r="L2918" s="391">
        <v>1.6627000000000001</v>
      </c>
      <c r="M2918" s="391">
        <v>1.7613000000000001</v>
      </c>
      <c r="N2918" s="391">
        <v>1.9745999999999999</v>
      </c>
      <c r="O2918" s="386">
        <v>1.8723000000000001</v>
      </c>
      <c r="P2918" s="386" t="s">
        <v>43</v>
      </c>
    </row>
    <row r="2919" spans="1:16" ht="15" x14ac:dyDescent="0.25">
      <c r="A2919" s="389" t="s">
        <v>3223</v>
      </c>
      <c r="B2919" s="390"/>
      <c r="C2919" s="386"/>
      <c r="D2919" s="390"/>
      <c r="E2919" s="390"/>
      <c r="F2919" s="386">
        <v>1.3736999999999999</v>
      </c>
      <c r="G2919" s="391">
        <v>1.159</v>
      </c>
      <c r="H2919" s="391">
        <v>1.1741999999999999</v>
      </c>
      <c r="I2919" s="391">
        <v>1.7095</v>
      </c>
      <c r="J2919" s="391">
        <v>1.4693000000000001</v>
      </c>
      <c r="K2919" s="391">
        <v>1.4146000000000001</v>
      </c>
      <c r="L2919" s="391">
        <v>1.619</v>
      </c>
      <c r="M2919" s="391">
        <v>1.6776</v>
      </c>
      <c r="N2919" s="391">
        <v>1.9118999999999999</v>
      </c>
      <c r="O2919" s="386">
        <v>1.8502000000000001</v>
      </c>
      <c r="P2919" s="386" t="s">
        <v>43</v>
      </c>
    </row>
    <row r="2920" spans="1:16" ht="15" x14ac:dyDescent="0.25">
      <c r="A2920" s="389" t="s">
        <v>3224</v>
      </c>
      <c r="B2920" s="390"/>
      <c r="C2920" s="386"/>
      <c r="D2920" s="390"/>
      <c r="E2920" s="390"/>
      <c r="F2920" s="386">
        <v>1.6460999999999999</v>
      </c>
      <c r="G2920" s="391">
        <v>3.75</v>
      </c>
      <c r="H2920" s="391">
        <v>1.6597999999999999</v>
      </c>
      <c r="I2920" s="391">
        <v>3.7189999999999999</v>
      </c>
      <c r="J2920" s="391">
        <v>2.1276999999999999</v>
      </c>
      <c r="K2920" s="391">
        <v>3.3058000000000001</v>
      </c>
      <c r="L2920" s="391">
        <v>2.9045999999999998</v>
      </c>
      <c r="M2920" s="391">
        <v>4.1322000000000001</v>
      </c>
      <c r="N2920" s="391">
        <v>3.7814999999999999</v>
      </c>
      <c r="O2920" s="386">
        <v>2.5</v>
      </c>
      <c r="P2920" s="386" t="s">
        <v>43</v>
      </c>
    </row>
    <row r="2921" spans="1:16" ht="15" x14ac:dyDescent="0.25">
      <c r="A2921" s="389" t="s">
        <v>3225</v>
      </c>
      <c r="B2921" s="390"/>
      <c r="C2921" s="386"/>
      <c r="D2921" s="390"/>
      <c r="E2921" s="390"/>
      <c r="F2921" s="386">
        <v>1.0201</v>
      </c>
      <c r="G2921" s="391">
        <v>1.0206</v>
      </c>
      <c r="H2921" s="391">
        <v>1.0006999999999999</v>
      </c>
      <c r="I2921" s="391">
        <v>0.9224</v>
      </c>
      <c r="J2921" s="391">
        <v>1.1029</v>
      </c>
      <c r="K2921" s="391">
        <v>0.90300000000000002</v>
      </c>
      <c r="L2921" s="391">
        <v>1.0717000000000001</v>
      </c>
      <c r="M2921" s="391">
        <v>1.0259</v>
      </c>
      <c r="N2921" s="391">
        <v>1.1361000000000001</v>
      </c>
      <c r="O2921" s="386">
        <v>1.1293</v>
      </c>
      <c r="P2921" s="386" t="s">
        <v>43</v>
      </c>
    </row>
    <row r="2922" spans="1:16" ht="15" x14ac:dyDescent="0.25">
      <c r="A2922" s="389" t="s">
        <v>3226</v>
      </c>
      <c r="B2922" s="390"/>
      <c r="C2922" s="386"/>
      <c r="D2922" s="390"/>
      <c r="E2922" s="390"/>
      <c r="F2922" s="386">
        <v>0.75639999999999996</v>
      </c>
      <c r="G2922" s="391">
        <v>0.72740000000000005</v>
      </c>
      <c r="H2922" s="391">
        <v>0.74670000000000003</v>
      </c>
      <c r="I2922" s="391">
        <v>0.6371</v>
      </c>
      <c r="J2922" s="391">
        <v>0.81340000000000001</v>
      </c>
      <c r="K2922" s="391">
        <v>0.64700000000000002</v>
      </c>
      <c r="L2922" s="391">
        <v>0.72260000000000002</v>
      </c>
      <c r="M2922" s="391">
        <v>0.69059999999999999</v>
      </c>
      <c r="N2922" s="391">
        <v>0.76359999999999995</v>
      </c>
      <c r="O2922" s="386">
        <v>0.79110000000000003</v>
      </c>
      <c r="P2922" s="386" t="s">
        <v>43</v>
      </c>
    </row>
    <row r="2923" spans="1:16" ht="15" x14ac:dyDescent="0.25">
      <c r="A2923" s="389" t="s">
        <v>3227</v>
      </c>
      <c r="B2923" s="390"/>
      <c r="C2923" s="386"/>
      <c r="D2923" s="390"/>
      <c r="E2923" s="390"/>
      <c r="F2923" s="386">
        <v>4.9538000000000002</v>
      </c>
      <c r="G2923" s="391">
        <v>5.3685</v>
      </c>
      <c r="H2923" s="391">
        <v>4.7991999999999999</v>
      </c>
      <c r="I2923" s="391">
        <v>5.1180000000000003</v>
      </c>
      <c r="J2923" s="391">
        <v>5.3983999999999996</v>
      </c>
      <c r="K2923" s="391">
        <v>4.7302</v>
      </c>
      <c r="L2923" s="391">
        <v>6.1717000000000004</v>
      </c>
      <c r="M2923" s="391">
        <v>5.9649000000000001</v>
      </c>
      <c r="N2923" s="391">
        <v>6.6494</v>
      </c>
      <c r="O2923" s="386">
        <v>6.1281999999999996</v>
      </c>
      <c r="P2923" s="386" t="s">
        <v>43</v>
      </c>
    </row>
    <row r="2924" spans="1:16" ht="15" x14ac:dyDescent="0.25">
      <c r="A2924" s="389" t="s">
        <v>3228</v>
      </c>
      <c r="B2924" s="390"/>
      <c r="C2924" s="386"/>
      <c r="D2924" s="390"/>
      <c r="E2924" s="390"/>
      <c r="F2924" s="386">
        <v>0.92130000000000001</v>
      </c>
      <c r="G2924" s="391">
        <v>0.80620000000000003</v>
      </c>
      <c r="H2924" s="391">
        <v>0.75660000000000005</v>
      </c>
      <c r="I2924" s="391">
        <v>0.73229999999999995</v>
      </c>
      <c r="J2924" s="391">
        <v>0.89390000000000003</v>
      </c>
      <c r="K2924" s="391">
        <v>0.62329999999999997</v>
      </c>
      <c r="L2924" s="391">
        <v>0.87809999999999999</v>
      </c>
      <c r="M2924" s="391">
        <v>0.84209999999999996</v>
      </c>
      <c r="N2924" s="391">
        <v>1.0257000000000001</v>
      </c>
      <c r="O2924" s="386">
        <v>0.87890000000000001</v>
      </c>
      <c r="P2924" s="386" t="s">
        <v>43</v>
      </c>
    </row>
    <row r="2925" spans="1:16" ht="15" x14ac:dyDescent="0.25">
      <c r="A2925" s="389" t="s">
        <v>3229</v>
      </c>
      <c r="B2925" s="390"/>
      <c r="C2925" s="386"/>
      <c r="D2925" s="390"/>
      <c r="E2925" s="390"/>
      <c r="F2925" s="386">
        <v>0.52939999999999998</v>
      </c>
      <c r="G2925" s="391">
        <v>0.39939999999999998</v>
      </c>
      <c r="H2925" s="391">
        <v>0.3836</v>
      </c>
      <c r="I2925" s="391">
        <v>0.35149999999999998</v>
      </c>
      <c r="J2925" s="391">
        <v>0.4793</v>
      </c>
      <c r="K2925" s="391">
        <v>0.3115</v>
      </c>
      <c r="L2925" s="391">
        <v>0.41520000000000001</v>
      </c>
      <c r="M2925" s="391">
        <v>0.3674</v>
      </c>
      <c r="N2925" s="391">
        <v>0.495</v>
      </c>
      <c r="O2925" s="386">
        <v>0.46310000000000001</v>
      </c>
      <c r="P2925" s="386" t="s">
        <v>43</v>
      </c>
    </row>
    <row r="2926" spans="1:16" ht="15" x14ac:dyDescent="0.25">
      <c r="A2926" s="389" t="s">
        <v>3230</v>
      </c>
      <c r="B2926" s="390"/>
      <c r="C2926" s="386"/>
      <c r="D2926" s="390"/>
      <c r="E2926" s="390"/>
      <c r="F2926" s="386">
        <v>5.3587999999999996</v>
      </c>
      <c r="G2926" s="391">
        <v>5.3239000000000001</v>
      </c>
      <c r="H2926" s="391">
        <v>4.9908999999999999</v>
      </c>
      <c r="I2926" s="391">
        <v>4.9208999999999996</v>
      </c>
      <c r="J2926" s="391">
        <v>5.4916</v>
      </c>
      <c r="K2926" s="391">
        <v>4.1181999999999999</v>
      </c>
      <c r="L2926" s="391">
        <v>5.9545000000000003</v>
      </c>
      <c r="M2926" s="391">
        <v>6.0792999999999999</v>
      </c>
      <c r="N2926" s="391">
        <v>6.9333</v>
      </c>
      <c r="O2926" s="386">
        <v>5.4819000000000004</v>
      </c>
      <c r="P2926" s="386" t="s">
        <v>43</v>
      </c>
    </row>
    <row r="2927" spans="1:16" ht="15" x14ac:dyDescent="0.25">
      <c r="A2927" s="389" t="s">
        <v>3231</v>
      </c>
      <c r="B2927" s="390"/>
      <c r="C2927" s="386"/>
      <c r="D2927" s="390"/>
      <c r="E2927" s="390"/>
      <c r="F2927" s="386">
        <v>0.84209999999999996</v>
      </c>
      <c r="G2927" s="391">
        <v>0.77639999999999998</v>
      </c>
      <c r="H2927" s="391">
        <v>0.85809999999999997</v>
      </c>
      <c r="I2927" s="391">
        <v>0.66090000000000004</v>
      </c>
      <c r="J2927" s="391">
        <v>0.81899999999999995</v>
      </c>
      <c r="K2927" s="391">
        <v>0.65359999999999996</v>
      </c>
      <c r="L2927" s="391">
        <v>0.73370000000000002</v>
      </c>
      <c r="M2927" s="391">
        <v>0.66400000000000003</v>
      </c>
      <c r="N2927" s="391">
        <v>0.73750000000000004</v>
      </c>
      <c r="O2927" s="386">
        <v>0.82330000000000003</v>
      </c>
      <c r="P2927" s="386" t="s">
        <v>43</v>
      </c>
    </row>
    <row r="2928" spans="1:16" ht="15" x14ac:dyDescent="0.25">
      <c r="A2928" s="389" t="s">
        <v>3232</v>
      </c>
      <c r="B2928" s="390"/>
      <c r="C2928" s="386"/>
      <c r="D2928" s="390"/>
      <c r="E2928" s="390"/>
      <c r="F2928" s="386">
        <v>0.75590000000000002</v>
      </c>
      <c r="G2928" s="391">
        <v>0.67949999999999999</v>
      </c>
      <c r="H2928" s="391">
        <v>0.76459999999999995</v>
      </c>
      <c r="I2928" s="391">
        <v>0.5272</v>
      </c>
      <c r="J2928" s="391">
        <v>0.72809999999999997</v>
      </c>
      <c r="K2928" s="391">
        <v>0.55169999999999997</v>
      </c>
      <c r="L2928" s="391">
        <v>0.59530000000000005</v>
      </c>
      <c r="M2928" s="391">
        <v>0.53869999999999996</v>
      </c>
      <c r="N2928" s="391">
        <v>0.60299999999999998</v>
      </c>
      <c r="O2928" s="386">
        <v>0.69230000000000003</v>
      </c>
      <c r="P2928" s="386" t="s">
        <v>43</v>
      </c>
    </row>
    <row r="2929" spans="1:16" ht="15" x14ac:dyDescent="0.25">
      <c r="A2929" s="389" t="s">
        <v>3233</v>
      </c>
      <c r="B2929" s="390"/>
      <c r="C2929" s="386"/>
      <c r="D2929" s="390"/>
      <c r="E2929" s="390"/>
      <c r="F2929" s="386">
        <v>2.9499</v>
      </c>
      <c r="G2929" s="391">
        <v>3.1434000000000002</v>
      </c>
      <c r="H2929" s="391">
        <v>3.1311</v>
      </c>
      <c r="I2929" s="391">
        <v>3.8986000000000001</v>
      </c>
      <c r="J2929" s="391">
        <v>3.0244</v>
      </c>
      <c r="K2929" s="391">
        <v>3.1219999999999999</v>
      </c>
      <c r="L2929" s="391">
        <v>4.0579999999999998</v>
      </c>
      <c r="M2929" s="391">
        <v>3.6964999999999999</v>
      </c>
      <c r="N2929" s="391">
        <v>4.0077999999999996</v>
      </c>
      <c r="O2929" s="386">
        <v>3.9805999999999999</v>
      </c>
      <c r="P2929" s="386" t="s">
        <v>43</v>
      </c>
    </row>
    <row r="2930" spans="1:16" ht="15" x14ac:dyDescent="0.25">
      <c r="A2930" s="389" t="s">
        <v>3234</v>
      </c>
      <c r="B2930" s="390"/>
      <c r="C2930" s="386"/>
      <c r="D2930" s="390"/>
      <c r="E2930" s="390"/>
      <c r="F2930" s="386">
        <v>0.98429999999999995</v>
      </c>
      <c r="G2930" s="391">
        <v>1.1011</v>
      </c>
      <c r="H2930" s="391">
        <v>1.0226999999999999</v>
      </c>
      <c r="I2930" s="391">
        <v>1.0405</v>
      </c>
      <c r="J2930" s="391">
        <v>1.2463</v>
      </c>
      <c r="K2930" s="391">
        <v>1.0203</v>
      </c>
      <c r="L2930" s="391">
        <v>1.2618</v>
      </c>
      <c r="M2930" s="391">
        <v>1.2345999999999999</v>
      </c>
      <c r="N2930" s="391">
        <v>1.2903</v>
      </c>
      <c r="O2930" s="386">
        <v>1.2307999999999999</v>
      </c>
      <c r="P2930" s="386" t="s">
        <v>43</v>
      </c>
    </row>
    <row r="2931" spans="1:16" ht="15" x14ac:dyDescent="0.25">
      <c r="A2931" s="389" t="s">
        <v>3235</v>
      </c>
      <c r="B2931" s="390"/>
      <c r="C2931" s="386"/>
      <c r="D2931" s="390"/>
      <c r="E2931" s="390"/>
      <c r="F2931" s="386">
        <v>0.66769999999999996</v>
      </c>
      <c r="G2931" s="391">
        <v>0.73340000000000005</v>
      </c>
      <c r="H2931" s="391">
        <v>0.74319999999999997</v>
      </c>
      <c r="I2931" s="391">
        <v>0.71350000000000002</v>
      </c>
      <c r="J2931" s="391">
        <v>0.88460000000000005</v>
      </c>
      <c r="K2931" s="391">
        <v>0.70920000000000005</v>
      </c>
      <c r="L2931" s="391">
        <v>0.81359999999999999</v>
      </c>
      <c r="M2931" s="391">
        <v>0.84840000000000004</v>
      </c>
      <c r="N2931" s="391">
        <v>0.85340000000000005</v>
      </c>
      <c r="O2931" s="386">
        <v>0.84850000000000003</v>
      </c>
      <c r="P2931" s="386" t="s">
        <v>43</v>
      </c>
    </row>
    <row r="2932" spans="1:16" ht="15" x14ac:dyDescent="0.25">
      <c r="A2932" s="389" t="s">
        <v>3236</v>
      </c>
      <c r="B2932" s="390"/>
      <c r="C2932" s="386"/>
      <c r="D2932" s="390"/>
      <c r="E2932" s="390"/>
      <c r="F2932" s="386">
        <v>4.8795999999999999</v>
      </c>
      <c r="G2932" s="391">
        <v>5.6311999999999998</v>
      </c>
      <c r="H2932" s="391">
        <v>4.5056000000000003</v>
      </c>
      <c r="I2932" s="391">
        <v>5.0369000000000002</v>
      </c>
      <c r="J2932" s="391">
        <v>5.7285000000000004</v>
      </c>
      <c r="K2932" s="391">
        <v>4.9305000000000003</v>
      </c>
      <c r="L2932" s="391">
        <v>6.6909999999999998</v>
      </c>
      <c r="M2932" s="391">
        <v>5.9656000000000002</v>
      </c>
      <c r="N2932" s="391">
        <v>6.6462000000000003</v>
      </c>
      <c r="O2932" s="386">
        <v>5.9516</v>
      </c>
      <c r="P2932" s="386" t="s">
        <v>43</v>
      </c>
    </row>
    <row r="2933" spans="1:16" ht="15" x14ac:dyDescent="0.25">
      <c r="A2933" s="389" t="s">
        <v>3237</v>
      </c>
      <c r="B2933" s="390"/>
      <c r="C2933" s="386"/>
      <c r="D2933" s="390"/>
      <c r="E2933" s="390"/>
      <c r="F2933" s="386">
        <v>2.1131000000000002</v>
      </c>
      <c r="G2933" s="391">
        <v>2.2416999999999998</v>
      </c>
      <c r="H2933" s="391">
        <v>2.0627</v>
      </c>
      <c r="I2933" s="391">
        <v>2.0301999999999998</v>
      </c>
      <c r="J2933" s="391">
        <v>2.2593999999999999</v>
      </c>
      <c r="K2933" s="391">
        <v>2.1615000000000002</v>
      </c>
      <c r="L2933" s="391">
        <v>2.2568999999999999</v>
      </c>
      <c r="M2933" s="391">
        <v>2.2254999999999998</v>
      </c>
      <c r="N2933" s="391">
        <v>2.5190999999999999</v>
      </c>
      <c r="O2933" s="386">
        <v>2.6158000000000001</v>
      </c>
      <c r="P2933" s="386" t="s">
        <v>43</v>
      </c>
    </row>
    <row r="2934" spans="1:16" ht="15" x14ac:dyDescent="0.25">
      <c r="A2934" s="389" t="s">
        <v>3238</v>
      </c>
      <c r="B2934" s="390"/>
      <c r="C2934" s="386"/>
      <c r="D2934" s="390"/>
      <c r="E2934" s="390"/>
      <c r="F2934" s="386">
        <v>1.5697000000000001</v>
      </c>
      <c r="G2934" s="391">
        <v>1.6402000000000001</v>
      </c>
      <c r="H2934" s="391">
        <v>1.4815</v>
      </c>
      <c r="I2934" s="391">
        <v>1.4815</v>
      </c>
      <c r="J2934" s="391">
        <v>1.6755</v>
      </c>
      <c r="K2934" s="391">
        <v>1.5872999999999999</v>
      </c>
      <c r="L2934" s="391">
        <v>1.6402000000000001</v>
      </c>
      <c r="M2934" s="391">
        <v>1.5167999999999999</v>
      </c>
      <c r="N2934" s="391">
        <v>1.746</v>
      </c>
      <c r="O2934" s="386">
        <v>1.746</v>
      </c>
      <c r="P2934" s="386" t="s">
        <v>43</v>
      </c>
    </row>
    <row r="2935" spans="1:16" ht="15" x14ac:dyDescent="0.25">
      <c r="A2935" s="389" t="s">
        <v>3239</v>
      </c>
      <c r="B2935" s="390"/>
      <c r="C2935" s="386"/>
      <c r="D2935" s="390"/>
      <c r="E2935" s="390"/>
      <c r="F2935" s="386">
        <v>8.5061999999999998</v>
      </c>
      <c r="G2935" s="391">
        <v>9.2592999999999996</v>
      </c>
      <c r="H2935" s="391">
        <v>8.8295999999999992</v>
      </c>
      <c r="I2935" s="391">
        <v>8.4189000000000007</v>
      </c>
      <c r="J2935" s="391">
        <v>9.1286000000000005</v>
      </c>
      <c r="K2935" s="391">
        <v>8.9026999999999994</v>
      </c>
      <c r="L2935" s="391">
        <v>9.407</v>
      </c>
      <c r="M2935" s="391">
        <v>10.4938</v>
      </c>
      <c r="N2935" s="391">
        <v>11.594200000000001</v>
      </c>
      <c r="O2935" s="386">
        <v>12.7835</v>
      </c>
      <c r="P2935" s="386" t="s">
        <v>43</v>
      </c>
    </row>
    <row r="2936" spans="1:16" ht="15" x14ac:dyDescent="0.25">
      <c r="A2936" s="389" t="s">
        <v>3240</v>
      </c>
      <c r="B2936" s="390"/>
      <c r="C2936" s="386"/>
      <c r="D2936" s="390"/>
      <c r="E2936" s="390"/>
      <c r="F2936" s="386">
        <v>6.867</v>
      </c>
      <c r="G2936" s="391">
        <v>6.9222999999999999</v>
      </c>
      <c r="H2936" s="391">
        <v>7.1632999999999996</v>
      </c>
      <c r="I2936" s="391">
        <v>7.5176999999999996</v>
      </c>
      <c r="J2936" s="391">
        <v>7.7946</v>
      </c>
      <c r="K2936" s="391">
        <v>7.8365</v>
      </c>
      <c r="L2936" s="391">
        <v>8.3293999999999997</v>
      </c>
      <c r="M2936" s="391">
        <v>8.1879000000000008</v>
      </c>
      <c r="N2936" s="391">
        <v>8.7731999999999992</v>
      </c>
      <c r="O2936" s="386">
        <v>8.5502000000000002</v>
      </c>
      <c r="P2936" s="386" t="s">
        <v>43</v>
      </c>
    </row>
    <row r="2937" spans="1:16" ht="15" x14ac:dyDescent="0.25">
      <c r="A2937" s="389" t="s">
        <v>3241</v>
      </c>
      <c r="B2937" s="390"/>
      <c r="C2937" s="386"/>
      <c r="D2937" s="390"/>
      <c r="E2937" s="390"/>
      <c r="F2937" s="386">
        <v>6.7412000000000001</v>
      </c>
      <c r="G2937" s="391">
        <v>6.8106999999999998</v>
      </c>
      <c r="H2937" s="391">
        <v>7.0045000000000002</v>
      </c>
      <c r="I2937" s="391">
        <v>7.3437000000000001</v>
      </c>
      <c r="J2937" s="391">
        <v>7.6006</v>
      </c>
      <c r="K2937" s="391">
        <v>7.6967999999999996</v>
      </c>
      <c r="L2937" s="391">
        <v>8.1439000000000004</v>
      </c>
      <c r="M2937" s="391">
        <v>7.9819000000000004</v>
      </c>
      <c r="N2937" s="391">
        <v>8.5586000000000002</v>
      </c>
      <c r="O2937" s="386">
        <v>8.4039999999999999</v>
      </c>
      <c r="P2937" s="386" t="s">
        <v>43</v>
      </c>
    </row>
    <row r="2938" spans="1:16" ht="15" x14ac:dyDescent="0.25">
      <c r="A2938" s="389" t="s">
        <v>3242</v>
      </c>
      <c r="B2938" s="390"/>
      <c r="C2938" s="386"/>
      <c r="D2938" s="390"/>
      <c r="E2938" s="390"/>
      <c r="F2938" s="386">
        <v>12.9199</v>
      </c>
      <c r="G2938" s="391">
        <v>12.276199999999999</v>
      </c>
      <c r="H2938" s="391">
        <v>14.7583</v>
      </c>
      <c r="I2938" s="391">
        <v>15.897399999999999</v>
      </c>
      <c r="J2938" s="391">
        <v>17.091799999999999</v>
      </c>
      <c r="K2938" s="391">
        <v>14.577999999999999</v>
      </c>
      <c r="L2938" s="391">
        <v>17.171700000000001</v>
      </c>
      <c r="M2938" s="391">
        <v>18.020299999999999</v>
      </c>
      <c r="N2938" s="391">
        <v>18.8917</v>
      </c>
      <c r="O2938" s="386">
        <v>15.521599999999999</v>
      </c>
      <c r="P2938" s="386" t="s">
        <v>43</v>
      </c>
    </row>
    <row r="2939" spans="1:16" ht="15" x14ac:dyDescent="0.25">
      <c r="A2939" s="389" t="s">
        <v>3243</v>
      </c>
      <c r="B2939" s="390"/>
      <c r="C2939" s="386"/>
      <c r="D2939" s="390"/>
      <c r="E2939" s="390"/>
      <c r="F2939" s="386">
        <v>6.867</v>
      </c>
      <c r="G2939" s="391">
        <v>6.9222999999999999</v>
      </c>
      <c r="H2939" s="391">
        <v>7.1632999999999996</v>
      </c>
      <c r="I2939" s="391">
        <v>7.5176999999999996</v>
      </c>
      <c r="J2939" s="391">
        <v>7.7946</v>
      </c>
      <c r="K2939" s="391">
        <v>7.8365</v>
      </c>
      <c r="L2939" s="391">
        <v>8.3293999999999997</v>
      </c>
      <c r="M2939" s="391">
        <v>8.1879000000000008</v>
      </c>
      <c r="N2939" s="391">
        <v>8.7731999999999992</v>
      </c>
      <c r="O2939" s="386">
        <v>8.5502000000000002</v>
      </c>
      <c r="P2939" s="386" t="s">
        <v>43</v>
      </c>
    </row>
    <row r="2940" spans="1:16" ht="15" x14ac:dyDescent="0.25">
      <c r="A2940" s="389" t="s">
        <v>3244</v>
      </c>
      <c r="B2940" s="390"/>
      <c r="C2940" s="386"/>
      <c r="D2940" s="390"/>
      <c r="E2940" s="390"/>
      <c r="F2940" s="386">
        <v>6.7412000000000001</v>
      </c>
      <c r="G2940" s="391">
        <v>6.8106999999999998</v>
      </c>
      <c r="H2940" s="391">
        <v>7.0045000000000002</v>
      </c>
      <c r="I2940" s="391">
        <v>7.3437000000000001</v>
      </c>
      <c r="J2940" s="391">
        <v>7.6006</v>
      </c>
      <c r="K2940" s="391">
        <v>7.6967999999999996</v>
      </c>
      <c r="L2940" s="391">
        <v>8.1439000000000004</v>
      </c>
      <c r="M2940" s="391">
        <v>7.9819000000000004</v>
      </c>
      <c r="N2940" s="391">
        <v>8.5586000000000002</v>
      </c>
      <c r="O2940" s="386">
        <v>8.4039999999999999</v>
      </c>
      <c r="P2940" s="386" t="s">
        <v>43</v>
      </c>
    </row>
    <row r="2941" spans="1:16" ht="15" x14ac:dyDescent="0.25">
      <c r="A2941" s="389" t="s">
        <v>3245</v>
      </c>
      <c r="B2941" s="390"/>
      <c r="C2941" s="386"/>
      <c r="D2941" s="390"/>
      <c r="E2941" s="390"/>
      <c r="F2941" s="386">
        <v>12.9199</v>
      </c>
      <c r="G2941" s="391">
        <v>12.276199999999999</v>
      </c>
      <c r="H2941" s="391">
        <v>14.7583</v>
      </c>
      <c r="I2941" s="391">
        <v>15.897399999999999</v>
      </c>
      <c r="J2941" s="391">
        <v>17.091799999999999</v>
      </c>
      <c r="K2941" s="391">
        <v>14.577999999999999</v>
      </c>
      <c r="L2941" s="391">
        <v>17.171700000000001</v>
      </c>
      <c r="M2941" s="391">
        <v>18.020299999999999</v>
      </c>
      <c r="N2941" s="391">
        <v>18.8917</v>
      </c>
      <c r="O2941" s="386">
        <v>15.521599999999999</v>
      </c>
      <c r="P2941" s="386" t="s">
        <v>43</v>
      </c>
    </row>
    <row r="2942" spans="1:16" ht="15" x14ac:dyDescent="0.25">
      <c r="A2942" s="389" t="s">
        <v>3246</v>
      </c>
      <c r="B2942" s="390"/>
      <c r="C2942" s="386"/>
      <c r="D2942" s="390"/>
      <c r="E2942" s="390"/>
      <c r="F2942" s="386">
        <v>3.5108000000000001</v>
      </c>
      <c r="G2942" s="391">
        <v>3.5295999999999998</v>
      </c>
      <c r="H2942" s="391">
        <v>3.5811000000000002</v>
      </c>
      <c r="I2942" s="391">
        <v>3.4504999999999999</v>
      </c>
      <c r="J2942" s="391">
        <v>3.6507999999999998</v>
      </c>
      <c r="K2942" s="391">
        <v>3.7631000000000001</v>
      </c>
      <c r="L2942" s="391">
        <v>4.2134999999999998</v>
      </c>
      <c r="M2942" s="391">
        <v>4.4889000000000001</v>
      </c>
      <c r="N2942" s="391">
        <v>4.7378</v>
      </c>
      <c r="O2942" s="386">
        <v>5.1433999999999997</v>
      </c>
      <c r="P2942" s="386" t="s">
        <v>43</v>
      </c>
    </row>
    <row r="2943" spans="1:16" ht="15" x14ac:dyDescent="0.25">
      <c r="A2943" s="389" t="s">
        <v>3247</v>
      </c>
      <c r="B2943" s="390"/>
      <c r="C2943" s="386"/>
      <c r="D2943" s="390"/>
      <c r="E2943" s="390"/>
      <c r="F2943" s="386">
        <v>3.4148000000000001</v>
      </c>
      <c r="G2943" s="391">
        <v>3.4681999999999999</v>
      </c>
      <c r="H2943" s="391">
        <v>3.4255</v>
      </c>
      <c r="I2943" s="391">
        <v>3.3885999999999998</v>
      </c>
      <c r="J2943" s="391">
        <v>3.5171999999999999</v>
      </c>
      <c r="K2943" s="391">
        <v>3.6615000000000002</v>
      </c>
      <c r="L2943" s="391">
        <v>4.0147000000000004</v>
      </c>
      <c r="M2943" s="391">
        <v>4.2675999999999998</v>
      </c>
      <c r="N2943" s="391">
        <v>4.3773999999999997</v>
      </c>
      <c r="O2943" s="386">
        <v>4.7807000000000004</v>
      </c>
      <c r="P2943" s="386" t="s">
        <v>43</v>
      </c>
    </row>
    <row r="2944" spans="1:16" ht="15" x14ac:dyDescent="0.25">
      <c r="A2944" s="389" t="s">
        <v>3248</v>
      </c>
      <c r="B2944" s="390"/>
      <c r="C2944" s="386"/>
      <c r="D2944" s="390"/>
      <c r="E2944" s="390"/>
      <c r="F2944" s="386">
        <v>4.1763000000000003</v>
      </c>
      <c r="G2944" s="391">
        <v>3.9558</v>
      </c>
      <c r="H2944" s="391">
        <v>4.6646999999999998</v>
      </c>
      <c r="I2944" s="391">
        <v>3.8795999999999999</v>
      </c>
      <c r="J2944" s="391">
        <v>4.5717999999999996</v>
      </c>
      <c r="K2944" s="391">
        <v>4.4664000000000001</v>
      </c>
      <c r="L2944" s="391">
        <v>5.5811000000000002</v>
      </c>
      <c r="M2944" s="391">
        <v>6.0149999999999997</v>
      </c>
      <c r="N2944" s="391">
        <v>7.2213000000000003</v>
      </c>
      <c r="O2944" s="386">
        <v>7.6433</v>
      </c>
      <c r="P2944" s="386" t="s">
        <v>43</v>
      </c>
    </row>
    <row r="2945" spans="1:16" ht="15" x14ac:dyDescent="0.25">
      <c r="A2945" s="389" t="s">
        <v>3249</v>
      </c>
      <c r="B2945" s="390"/>
      <c r="C2945" s="386"/>
      <c r="D2945" s="390"/>
      <c r="E2945" s="390"/>
      <c r="F2945" s="386">
        <v>3.4756</v>
      </c>
      <c r="G2945" s="391">
        <v>3.4550999999999998</v>
      </c>
      <c r="H2945" s="391">
        <v>3.3506</v>
      </c>
      <c r="I2945" s="391">
        <v>3.1882999999999999</v>
      </c>
      <c r="J2945" s="391">
        <v>3.6082000000000001</v>
      </c>
      <c r="K2945" s="391">
        <v>3.6936</v>
      </c>
      <c r="L2945" s="391">
        <v>4.1516999999999999</v>
      </c>
      <c r="M2945" s="391">
        <v>4.5212000000000003</v>
      </c>
      <c r="N2945" s="391">
        <v>4.3752000000000004</v>
      </c>
      <c r="O2945" s="386">
        <v>4.6879</v>
      </c>
      <c r="P2945" s="386" t="s">
        <v>43</v>
      </c>
    </row>
    <row r="2946" spans="1:16" ht="15" x14ac:dyDescent="0.25">
      <c r="A2946" s="389" t="s">
        <v>3250</v>
      </c>
      <c r="B2946" s="390"/>
      <c r="C2946" s="386"/>
      <c r="D2946" s="390"/>
      <c r="E2946" s="390"/>
      <c r="F2946" s="386">
        <v>3.5112000000000001</v>
      </c>
      <c r="G2946" s="391">
        <v>3.4904000000000002</v>
      </c>
      <c r="H2946" s="391">
        <v>3.3961999999999999</v>
      </c>
      <c r="I2946" s="391">
        <v>3.2319</v>
      </c>
      <c r="J2946" s="391">
        <v>3.6215000000000002</v>
      </c>
      <c r="K2946" s="391">
        <v>3.7208999999999999</v>
      </c>
      <c r="L2946" s="391">
        <v>4.1740000000000004</v>
      </c>
      <c r="M2946" s="391">
        <v>4.5751999999999997</v>
      </c>
      <c r="N2946" s="391">
        <v>4.4020000000000001</v>
      </c>
      <c r="O2946" s="386">
        <v>4.7167000000000003</v>
      </c>
      <c r="P2946" s="386" t="s">
        <v>43</v>
      </c>
    </row>
    <row r="2947" spans="1:16" ht="15" x14ac:dyDescent="0.25">
      <c r="A2947" s="389" t="s">
        <v>3251</v>
      </c>
      <c r="B2947" s="390"/>
      <c r="C2947" s="386"/>
      <c r="D2947" s="390"/>
      <c r="E2947" s="390"/>
      <c r="F2947" s="386">
        <v>1.4388000000000001</v>
      </c>
      <c r="G2947" s="391">
        <v>1.4388000000000001</v>
      </c>
      <c r="H2947" s="391">
        <v>0.72460000000000002</v>
      </c>
      <c r="I2947" s="391">
        <v>0.71430000000000005</v>
      </c>
      <c r="J2947" s="391">
        <v>2.8571</v>
      </c>
      <c r="K2947" s="391">
        <v>2.1429</v>
      </c>
      <c r="L2947" s="391">
        <v>2.8776999999999999</v>
      </c>
      <c r="M2947" s="391">
        <v>1.4388000000000001</v>
      </c>
      <c r="N2947" s="391">
        <v>2.8571</v>
      </c>
      <c r="O2947" s="386">
        <v>2.9851000000000001</v>
      </c>
      <c r="P2947" s="386" t="s">
        <v>43</v>
      </c>
    </row>
    <row r="2948" spans="1:16" ht="15" x14ac:dyDescent="0.25">
      <c r="A2948" s="389" t="s">
        <v>3252</v>
      </c>
      <c r="B2948" s="390"/>
      <c r="C2948" s="386"/>
      <c r="D2948" s="390"/>
      <c r="E2948" s="390"/>
      <c r="F2948" s="386">
        <v>2.5926</v>
      </c>
      <c r="G2948" s="391">
        <v>1.1111</v>
      </c>
      <c r="H2948" s="391">
        <v>1.7347999999999999</v>
      </c>
      <c r="I2948" s="391">
        <v>2.3456999999999999</v>
      </c>
      <c r="J2948" s="391">
        <v>2.5926</v>
      </c>
      <c r="K2948" s="391">
        <v>3.4567999999999999</v>
      </c>
      <c r="L2948" s="391">
        <v>2.9630000000000001</v>
      </c>
      <c r="M2948" s="391">
        <v>2.9630000000000001</v>
      </c>
      <c r="N2948" s="391">
        <v>3.5802</v>
      </c>
      <c r="O2948" s="386">
        <v>4.3209999999999997</v>
      </c>
      <c r="P2948" s="386" t="s">
        <v>43</v>
      </c>
    </row>
    <row r="2949" spans="1:16" ht="15" x14ac:dyDescent="0.25">
      <c r="A2949" s="389" t="s">
        <v>3253</v>
      </c>
      <c r="B2949" s="390"/>
      <c r="C2949" s="386"/>
      <c r="D2949" s="390"/>
      <c r="E2949" s="390"/>
      <c r="F2949" s="386">
        <v>18.75</v>
      </c>
      <c r="G2949" s="391">
        <v>0</v>
      </c>
      <c r="H2949" s="391">
        <v>0</v>
      </c>
      <c r="I2949" s="391">
        <v>6.25</v>
      </c>
      <c r="J2949" s="391">
        <v>6.25</v>
      </c>
      <c r="K2949" s="391">
        <v>12.5</v>
      </c>
      <c r="L2949" s="391">
        <v>0</v>
      </c>
      <c r="M2949" s="391">
        <v>6.25</v>
      </c>
      <c r="N2949" s="391">
        <v>6.25</v>
      </c>
      <c r="O2949" s="386">
        <v>0</v>
      </c>
      <c r="P2949" s="386" t="s">
        <v>43</v>
      </c>
    </row>
    <row r="2950" spans="1:16" ht="15" x14ac:dyDescent="0.25">
      <c r="A2950" s="389" t="s">
        <v>3254</v>
      </c>
      <c r="B2950" s="390"/>
      <c r="C2950" s="386"/>
      <c r="D2950" s="390"/>
      <c r="E2950" s="390"/>
      <c r="F2950" s="386">
        <v>2.2669999999999999</v>
      </c>
      <c r="G2950" s="391">
        <v>1.1335</v>
      </c>
      <c r="H2950" s="391">
        <v>1.7699</v>
      </c>
      <c r="I2950" s="391">
        <v>2.2669999999999999</v>
      </c>
      <c r="J2950" s="391">
        <v>2.5188999999999999</v>
      </c>
      <c r="K2950" s="391">
        <v>3.2746</v>
      </c>
      <c r="L2950" s="391">
        <v>3.0226999999999999</v>
      </c>
      <c r="M2950" s="391">
        <v>2.8967000000000001</v>
      </c>
      <c r="N2950" s="391">
        <v>3.5264000000000002</v>
      </c>
      <c r="O2950" s="386">
        <v>4.4081000000000001</v>
      </c>
      <c r="P2950" s="386" t="s">
        <v>43</v>
      </c>
    </row>
    <row r="2951" spans="1:16" ht="15" x14ac:dyDescent="0.25">
      <c r="A2951" s="389" t="s">
        <v>3255</v>
      </c>
      <c r="B2951" s="390"/>
      <c r="C2951" s="386"/>
      <c r="D2951" s="390"/>
      <c r="E2951" s="390"/>
      <c r="F2951" s="386">
        <v>3.7262</v>
      </c>
      <c r="G2951" s="391">
        <v>4.0662000000000003</v>
      </c>
      <c r="H2951" s="391">
        <v>4.2857000000000003</v>
      </c>
      <c r="I2951" s="391">
        <v>4.0820999999999996</v>
      </c>
      <c r="J2951" s="391">
        <v>3.9026000000000001</v>
      </c>
      <c r="K2951" s="391">
        <v>3.9335</v>
      </c>
      <c r="L2951" s="391">
        <v>4.5293000000000001</v>
      </c>
      <c r="M2951" s="391">
        <v>4.6931000000000003</v>
      </c>
      <c r="N2951" s="391">
        <v>5.5521000000000003</v>
      </c>
      <c r="O2951" s="386">
        <v>6.0498000000000003</v>
      </c>
      <c r="P2951" s="386" t="s">
        <v>43</v>
      </c>
    </row>
    <row r="2952" spans="1:16" ht="15" x14ac:dyDescent="0.25">
      <c r="A2952" s="389" t="s">
        <v>3256</v>
      </c>
      <c r="B2952" s="390"/>
      <c r="C2952" s="386"/>
      <c r="D2952" s="390"/>
      <c r="E2952" s="390"/>
      <c r="F2952" s="386">
        <v>3.1610999999999998</v>
      </c>
      <c r="G2952" s="391">
        <v>3.4379</v>
      </c>
      <c r="H2952" s="391">
        <v>3.4977</v>
      </c>
      <c r="I2952" s="391">
        <v>3.6898</v>
      </c>
      <c r="J2952" s="391">
        <v>3.2980999999999998</v>
      </c>
      <c r="K2952" s="391">
        <v>3.5066000000000002</v>
      </c>
      <c r="L2952" s="391">
        <v>3.7130000000000001</v>
      </c>
      <c r="M2952" s="391">
        <v>3.6459999999999999</v>
      </c>
      <c r="N2952" s="391">
        <v>4.3204000000000002</v>
      </c>
      <c r="O2952" s="386">
        <v>4.9271000000000003</v>
      </c>
      <c r="P2952" s="386" t="s">
        <v>43</v>
      </c>
    </row>
    <row r="2953" spans="1:16" ht="15" x14ac:dyDescent="0.25">
      <c r="A2953" s="389" t="s">
        <v>3257</v>
      </c>
      <c r="B2953" s="390"/>
      <c r="C2953" s="386"/>
      <c r="D2953" s="390"/>
      <c r="E2953" s="390"/>
      <c r="F2953" s="386">
        <v>6.5739999999999998</v>
      </c>
      <c r="G2953" s="391">
        <v>7.2519</v>
      </c>
      <c r="H2953" s="391">
        <v>8.2697000000000003</v>
      </c>
      <c r="I2953" s="391">
        <v>6.0529999999999999</v>
      </c>
      <c r="J2953" s="391">
        <v>6.9269999999999996</v>
      </c>
      <c r="K2953" s="391">
        <v>6.0758999999999999</v>
      </c>
      <c r="L2953" s="391">
        <v>8.5714000000000006</v>
      </c>
      <c r="M2953" s="391">
        <v>9.9245999999999999</v>
      </c>
      <c r="N2953" s="391">
        <v>11.668799999999999</v>
      </c>
      <c r="O2953" s="386">
        <v>11.6395</v>
      </c>
      <c r="P2953" s="386" t="s">
        <v>43</v>
      </c>
    </row>
    <row r="2954" spans="1:16" ht="15" x14ac:dyDescent="0.25">
      <c r="A2954" s="389" t="s">
        <v>3258</v>
      </c>
      <c r="B2954" s="390"/>
      <c r="C2954" s="386"/>
      <c r="D2954" s="390"/>
      <c r="E2954" s="390"/>
      <c r="F2954" s="386">
        <v>4.5106000000000002</v>
      </c>
      <c r="G2954" s="391">
        <v>4.5834999999999999</v>
      </c>
      <c r="H2954" s="391">
        <v>4.7291999999999996</v>
      </c>
      <c r="I2954" s="391">
        <v>4.4020999999999999</v>
      </c>
      <c r="J2954" s="391">
        <v>4.5411999999999999</v>
      </c>
      <c r="K2954" s="391">
        <v>5.1287000000000003</v>
      </c>
      <c r="L2954" s="391">
        <v>5.0750000000000002</v>
      </c>
      <c r="M2954" s="391">
        <v>5.3513999999999999</v>
      </c>
      <c r="N2954" s="391">
        <v>5.5864000000000003</v>
      </c>
      <c r="O2954" s="386">
        <v>5.8615000000000004</v>
      </c>
      <c r="P2954" s="386" t="s">
        <v>43</v>
      </c>
    </row>
    <row r="2955" spans="1:16" ht="15" x14ac:dyDescent="0.25">
      <c r="A2955" s="389" t="s">
        <v>3259</v>
      </c>
      <c r="B2955" s="390"/>
      <c r="C2955" s="386"/>
      <c r="D2955" s="390"/>
      <c r="E2955" s="390"/>
      <c r="F2955" s="386">
        <v>4.6154999999999999</v>
      </c>
      <c r="G2955" s="391">
        <v>4.6852999999999998</v>
      </c>
      <c r="H2955" s="391">
        <v>4.7912999999999997</v>
      </c>
      <c r="I2955" s="391">
        <v>4.4953000000000003</v>
      </c>
      <c r="J2955" s="391">
        <v>4.6624999999999996</v>
      </c>
      <c r="K2955" s="391">
        <v>5.1764000000000001</v>
      </c>
      <c r="L2955" s="391">
        <v>5.0989000000000004</v>
      </c>
      <c r="M2955" s="391">
        <v>5.3312999999999997</v>
      </c>
      <c r="N2955" s="391">
        <v>5.5551000000000004</v>
      </c>
      <c r="O2955" s="386">
        <v>5.8541999999999996</v>
      </c>
      <c r="P2955" s="386" t="s">
        <v>43</v>
      </c>
    </row>
    <row r="2956" spans="1:16" ht="15" x14ac:dyDescent="0.25">
      <c r="A2956" s="389" t="s">
        <v>3260</v>
      </c>
      <c r="B2956" s="390"/>
      <c r="C2956" s="386"/>
      <c r="D2956" s="390"/>
      <c r="E2956" s="390"/>
      <c r="F2956" s="386">
        <v>3.4811000000000001</v>
      </c>
      <c r="G2956" s="391">
        <v>3.6002999999999998</v>
      </c>
      <c r="H2956" s="391">
        <v>4.1258999999999997</v>
      </c>
      <c r="I2956" s="391">
        <v>3.5055000000000001</v>
      </c>
      <c r="J2956" s="391">
        <v>3.3561000000000001</v>
      </c>
      <c r="K2956" s="391">
        <v>4.6711</v>
      </c>
      <c r="L2956" s="391">
        <v>4.8414999999999999</v>
      </c>
      <c r="M2956" s="391">
        <v>5.5461999999999998</v>
      </c>
      <c r="N2956" s="391">
        <v>5.8922999999999996</v>
      </c>
      <c r="O2956" s="386">
        <v>5.9336000000000002</v>
      </c>
      <c r="P2956" s="386" t="s">
        <v>43</v>
      </c>
    </row>
    <row r="2957" spans="1:16" ht="15" x14ac:dyDescent="0.25">
      <c r="A2957" s="389" t="s">
        <v>3261</v>
      </c>
      <c r="B2957" s="390"/>
      <c r="C2957" s="386"/>
      <c r="D2957" s="390"/>
      <c r="E2957" s="390"/>
      <c r="F2957" s="386">
        <v>1.3548</v>
      </c>
      <c r="G2957" s="391">
        <v>1.1628000000000001</v>
      </c>
      <c r="H2957" s="391">
        <v>1.6138999999999999</v>
      </c>
      <c r="I2957" s="391">
        <v>1.4220999999999999</v>
      </c>
      <c r="J2957" s="391">
        <v>1.7442</v>
      </c>
      <c r="K2957" s="391">
        <v>1.6138999999999999</v>
      </c>
      <c r="L2957" s="391">
        <v>1.6129</v>
      </c>
      <c r="M2957" s="391">
        <v>1.7464</v>
      </c>
      <c r="N2957" s="391">
        <v>1.9379999999999999</v>
      </c>
      <c r="O2957" s="386">
        <v>2.8908999999999998</v>
      </c>
      <c r="P2957" s="386" t="s">
        <v>43</v>
      </c>
    </row>
    <row r="2958" spans="1:16" ht="15" x14ac:dyDescent="0.25">
      <c r="A2958" s="389" t="s">
        <v>3262</v>
      </c>
      <c r="B2958" s="390"/>
      <c r="C2958" s="386"/>
      <c r="D2958" s="390"/>
      <c r="E2958" s="390"/>
      <c r="F2958" s="386">
        <v>1.3944000000000001</v>
      </c>
      <c r="G2958" s="391">
        <v>1.1288</v>
      </c>
      <c r="H2958" s="391">
        <v>1.4599</v>
      </c>
      <c r="I2958" s="391">
        <v>1.2625</v>
      </c>
      <c r="J2958" s="391">
        <v>1.5282</v>
      </c>
      <c r="K2958" s="391">
        <v>1.3289</v>
      </c>
      <c r="L2958" s="391">
        <v>1.3280000000000001</v>
      </c>
      <c r="M2958" s="391">
        <v>1.3963000000000001</v>
      </c>
      <c r="N2958" s="391">
        <v>1.5935999999999999</v>
      </c>
      <c r="O2958" s="386">
        <v>2.5657999999999999</v>
      </c>
      <c r="P2958" s="386" t="s">
        <v>43</v>
      </c>
    </row>
    <row r="2959" spans="1:16" ht="15" x14ac:dyDescent="0.25">
      <c r="A2959" s="389" t="s">
        <v>3263</v>
      </c>
      <c r="B2959" s="390"/>
      <c r="C2959" s="386"/>
      <c r="D2959" s="390"/>
      <c r="E2959" s="390"/>
      <c r="F2959" s="386">
        <v>0</v>
      </c>
      <c r="G2959" s="391">
        <v>2.3809999999999998</v>
      </c>
      <c r="H2959" s="391">
        <v>7.1429</v>
      </c>
      <c r="I2959" s="391">
        <v>7.1429</v>
      </c>
      <c r="J2959" s="391">
        <v>9.3023000000000007</v>
      </c>
      <c r="K2959" s="391">
        <v>11.3636</v>
      </c>
      <c r="L2959" s="391">
        <v>11.3636</v>
      </c>
      <c r="M2959" s="391">
        <v>14.2857</v>
      </c>
      <c r="N2959" s="391">
        <v>14.2857</v>
      </c>
      <c r="O2959" s="386">
        <v>14.6341</v>
      </c>
      <c r="P2959" s="386" t="s">
        <v>43</v>
      </c>
    </row>
    <row r="2960" spans="1:16" ht="15" x14ac:dyDescent="0.25">
      <c r="A2960" s="389" t="s">
        <v>3264</v>
      </c>
      <c r="B2960" s="390"/>
      <c r="C2960" s="386"/>
      <c r="D2960" s="390"/>
      <c r="E2960" s="390"/>
      <c r="F2960" s="386">
        <v>1.9837</v>
      </c>
      <c r="G2960" s="391">
        <v>1.6912</v>
      </c>
      <c r="H2960" s="391">
        <v>2.1168</v>
      </c>
      <c r="I2960" s="391">
        <v>1.8826000000000001</v>
      </c>
      <c r="J2960" s="391">
        <v>1.9581999999999999</v>
      </c>
      <c r="K2960" s="391">
        <v>2.1960000000000002</v>
      </c>
      <c r="L2960" s="391">
        <v>2.3039999999999998</v>
      </c>
      <c r="M2960" s="391">
        <v>2.3792</v>
      </c>
      <c r="N2960" s="391">
        <v>2.5152999999999999</v>
      </c>
      <c r="O2960" s="386">
        <v>2.6739000000000002</v>
      </c>
      <c r="P2960" s="386" t="s">
        <v>43</v>
      </c>
    </row>
    <row r="2961" spans="1:16" ht="15" x14ac:dyDescent="0.25">
      <c r="A2961" s="389" t="s">
        <v>3265</v>
      </c>
      <c r="B2961" s="390"/>
      <c r="C2961" s="386"/>
      <c r="D2961" s="390"/>
      <c r="E2961" s="390"/>
      <c r="F2961" s="386">
        <v>1.8172999999999999</v>
      </c>
      <c r="G2961" s="391">
        <v>1.4528000000000001</v>
      </c>
      <c r="H2961" s="391">
        <v>1.7754000000000001</v>
      </c>
      <c r="I2961" s="391">
        <v>1.6540999999999999</v>
      </c>
      <c r="J2961" s="391">
        <v>1.7829999999999999</v>
      </c>
      <c r="K2961" s="391">
        <v>1.9735</v>
      </c>
      <c r="L2961" s="391">
        <v>2.0649000000000002</v>
      </c>
      <c r="M2961" s="391">
        <v>2.1341000000000001</v>
      </c>
      <c r="N2961" s="391">
        <v>2.1873</v>
      </c>
      <c r="O2961" s="386">
        <v>2.3797000000000001</v>
      </c>
      <c r="P2961" s="386" t="s">
        <v>43</v>
      </c>
    </row>
    <row r="2962" spans="1:16" ht="15" x14ac:dyDescent="0.25">
      <c r="A2962" s="389" t="s">
        <v>3266</v>
      </c>
      <c r="B2962" s="390"/>
      <c r="C2962" s="386"/>
      <c r="D2962" s="390"/>
      <c r="E2962" s="390"/>
      <c r="F2962" s="386">
        <v>3.5162</v>
      </c>
      <c r="G2962" s="391">
        <v>3.9035000000000002</v>
      </c>
      <c r="H2962" s="391">
        <v>5.2595000000000001</v>
      </c>
      <c r="I2962" s="391">
        <v>3.9721000000000002</v>
      </c>
      <c r="J2962" s="391">
        <v>3.6257999999999999</v>
      </c>
      <c r="K2962" s="391">
        <v>4.2126999999999999</v>
      </c>
      <c r="L2962" s="391">
        <v>4.5198</v>
      </c>
      <c r="M2962" s="391">
        <v>4.6380999999999997</v>
      </c>
      <c r="N2962" s="391">
        <v>5.5244999999999997</v>
      </c>
      <c r="O2962" s="386">
        <v>5.3583999999999996</v>
      </c>
      <c r="P2962" s="386" t="s">
        <v>43</v>
      </c>
    </row>
    <row r="2963" spans="1:16" ht="15" x14ac:dyDescent="0.25">
      <c r="A2963" s="389" t="s">
        <v>3267</v>
      </c>
      <c r="B2963" s="390"/>
      <c r="C2963" s="386"/>
      <c r="D2963" s="390"/>
      <c r="E2963" s="390"/>
      <c r="F2963" s="386">
        <v>1.6329</v>
      </c>
      <c r="G2963" s="391">
        <v>1.8373999999999999</v>
      </c>
      <c r="H2963" s="391">
        <v>1.6032999999999999</v>
      </c>
      <c r="I2963" s="391">
        <v>1.2361</v>
      </c>
      <c r="J2963" s="391">
        <v>1.4407000000000001</v>
      </c>
      <c r="K2963" s="391">
        <v>1.8706</v>
      </c>
      <c r="L2963" s="391">
        <v>2.0053999999999998</v>
      </c>
      <c r="M2963" s="391">
        <v>2.2578</v>
      </c>
      <c r="N2963" s="391">
        <v>2.4746999999999999</v>
      </c>
      <c r="O2963" s="386">
        <v>2.5971000000000002</v>
      </c>
      <c r="P2963" s="386" t="s">
        <v>43</v>
      </c>
    </row>
    <row r="2964" spans="1:16" ht="15" x14ac:dyDescent="0.25">
      <c r="A2964" s="389" t="s">
        <v>3268</v>
      </c>
      <c r="B2964" s="390"/>
      <c r="C2964" s="386"/>
      <c r="D2964" s="390"/>
      <c r="E2964" s="390"/>
      <c r="F2964" s="386">
        <v>1.3419000000000001</v>
      </c>
      <c r="G2964" s="391">
        <v>1.5935999999999999</v>
      </c>
      <c r="H2964" s="391">
        <v>1.2887</v>
      </c>
      <c r="I2964" s="391">
        <v>0.9073</v>
      </c>
      <c r="J2964" s="391">
        <v>1.1948000000000001</v>
      </c>
      <c r="K2964" s="391">
        <v>1.4001999999999999</v>
      </c>
      <c r="L2964" s="391">
        <v>1.5444</v>
      </c>
      <c r="M2964" s="391">
        <v>1.6760999999999999</v>
      </c>
      <c r="N2964" s="391">
        <v>1.9308000000000001</v>
      </c>
      <c r="O2964" s="386">
        <v>2.0373999999999999</v>
      </c>
      <c r="P2964" s="386" t="s">
        <v>43</v>
      </c>
    </row>
    <row r="2965" spans="1:16" ht="15" x14ac:dyDescent="0.25">
      <c r="A2965" s="389" t="s">
        <v>3269</v>
      </c>
      <c r="B2965" s="390"/>
      <c r="C2965" s="386"/>
      <c r="D2965" s="390"/>
      <c r="E2965" s="390"/>
      <c r="F2965" s="386">
        <v>3.3651</v>
      </c>
      <c r="G2965" s="391">
        <v>3.2738</v>
      </c>
      <c r="H2965" s="391">
        <v>3.4813999999999998</v>
      </c>
      <c r="I2965" s="391">
        <v>3.1606000000000001</v>
      </c>
      <c r="J2965" s="391">
        <v>2.8976000000000002</v>
      </c>
      <c r="K2965" s="391">
        <v>4.6314000000000002</v>
      </c>
      <c r="L2965" s="391">
        <v>4.7793999999999999</v>
      </c>
      <c r="M2965" s="391">
        <v>5.7497999999999996</v>
      </c>
      <c r="N2965" s="391">
        <v>5.7527999999999997</v>
      </c>
      <c r="O2965" s="386">
        <v>6.0072999999999999</v>
      </c>
      <c r="P2965" s="386" t="s">
        <v>43</v>
      </c>
    </row>
    <row r="2966" spans="1:16" ht="15" x14ac:dyDescent="0.25">
      <c r="A2966" s="389" t="s">
        <v>3270</v>
      </c>
      <c r="B2966" s="390"/>
      <c r="C2966" s="386"/>
      <c r="D2966" s="390"/>
      <c r="E2966" s="390"/>
      <c r="F2966" s="386">
        <v>11.9543</v>
      </c>
      <c r="G2966" s="391">
        <v>12.5276</v>
      </c>
      <c r="H2966" s="391">
        <v>12.9337</v>
      </c>
      <c r="I2966" s="391">
        <v>12.433</v>
      </c>
      <c r="J2966" s="391">
        <v>12.5855</v>
      </c>
      <c r="K2966" s="391">
        <v>13.824199999999999</v>
      </c>
      <c r="L2966" s="391">
        <v>13.315899999999999</v>
      </c>
      <c r="M2966" s="391">
        <v>13.956799999999999</v>
      </c>
      <c r="N2966" s="391">
        <v>14.284700000000001</v>
      </c>
      <c r="O2966" s="386">
        <v>14.8316</v>
      </c>
      <c r="P2966" s="386" t="s">
        <v>43</v>
      </c>
    </row>
    <row r="2967" spans="1:16" ht="15" x14ac:dyDescent="0.25">
      <c r="A2967" s="389" t="s">
        <v>3271</v>
      </c>
      <c r="B2967" s="390"/>
      <c r="C2967" s="386"/>
      <c r="D2967" s="390"/>
      <c r="E2967" s="390"/>
      <c r="F2967" s="386">
        <v>12.0594</v>
      </c>
      <c r="G2967" s="391">
        <v>12.631500000000001</v>
      </c>
      <c r="H2967" s="391">
        <v>13.065899999999999</v>
      </c>
      <c r="I2967" s="391">
        <v>12.5624</v>
      </c>
      <c r="J2967" s="391">
        <v>12.6815</v>
      </c>
      <c r="K2967" s="391">
        <v>13.9366</v>
      </c>
      <c r="L2967" s="391">
        <v>13.4282</v>
      </c>
      <c r="M2967" s="391">
        <v>14.071899999999999</v>
      </c>
      <c r="N2967" s="391">
        <v>14.379799999999999</v>
      </c>
      <c r="O2967" s="386">
        <v>14.954700000000001</v>
      </c>
      <c r="P2967" s="386" t="s">
        <v>43</v>
      </c>
    </row>
    <row r="2968" spans="1:16" ht="15" x14ac:dyDescent="0.25">
      <c r="A2968" s="389" t="s">
        <v>3272</v>
      </c>
      <c r="B2968" s="390"/>
      <c r="C2968" s="386"/>
      <c r="D2968" s="390"/>
      <c r="E2968" s="390"/>
      <c r="F2968" s="386">
        <v>5.53</v>
      </c>
      <c r="G2968" s="391">
        <v>6.3926999999999996</v>
      </c>
      <c r="H2968" s="391">
        <v>5.0458999999999996</v>
      </c>
      <c r="I2968" s="391">
        <v>4.5872000000000002</v>
      </c>
      <c r="J2968" s="391">
        <v>6.8493000000000004</v>
      </c>
      <c r="K2968" s="391">
        <v>6.9443999999999999</v>
      </c>
      <c r="L2968" s="391">
        <v>6.4814999999999996</v>
      </c>
      <c r="M2968" s="391">
        <v>6.9443999999999999</v>
      </c>
      <c r="N2968" s="391">
        <v>8.5973000000000006</v>
      </c>
      <c r="O2968" s="386">
        <v>7.109</v>
      </c>
      <c r="P2968" s="386" t="s">
        <v>43</v>
      </c>
    </row>
    <row r="2969" spans="1:16" ht="15" x14ac:dyDescent="0.25">
      <c r="A2969" s="389" t="s">
        <v>3273</v>
      </c>
      <c r="B2969" s="390"/>
      <c r="C2969" s="386"/>
      <c r="D2969" s="390"/>
      <c r="E2969" s="390"/>
      <c r="F2969" s="386">
        <v>1.0468</v>
      </c>
      <c r="G2969" s="391">
        <v>1.0834999999999999</v>
      </c>
      <c r="H2969" s="391">
        <v>0.96199999999999997</v>
      </c>
      <c r="I2969" s="391">
        <v>0.97150000000000003</v>
      </c>
      <c r="J2969" s="391">
        <v>1.0447</v>
      </c>
      <c r="K2969" s="391">
        <v>1.0886</v>
      </c>
      <c r="L2969" s="391">
        <v>1.089</v>
      </c>
      <c r="M2969" s="391">
        <v>1.018</v>
      </c>
      <c r="N2969" s="391">
        <v>0.92720000000000002</v>
      </c>
      <c r="O2969" s="386">
        <v>1.0398000000000001</v>
      </c>
      <c r="P2969" s="386" t="s">
        <v>43</v>
      </c>
    </row>
    <row r="2970" spans="1:16" ht="15" x14ac:dyDescent="0.25">
      <c r="A2970" s="389" t="s">
        <v>3274</v>
      </c>
      <c r="B2970" s="390"/>
      <c r="C2970" s="386"/>
      <c r="D2970" s="390"/>
      <c r="E2970" s="390"/>
      <c r="F2970" s="386">
        <v>0.88929999999999998</v>
      </c>
      <c r="G2970" s="391">
        <v>0.86419999999999997</v>
      </c>
      <c r="H2970" s="391">
        <v>0.75929999999999997</v>
      </c>
      <c r="I2970" s="391">
        <v>0.71789999999999998</v>
      </c>
      <c r="J2970" s="391">
        <v>0.85050000000000003</v>
      </c>
      <c r="K2970" s="391">
        <v>0.85550000000000004</v>
      </c>
      <c r="L2970" s="391">
        <v>0.85629999999999995</v>
      </c>
      <c r="M2970" s="391">
        <v>0.82340000000000002</v>
      </c>
      <c r="N2970" s="391">
        <v>0.70220000000000005</v>
      </c>
      <c r="O2970" s="386">
        <v>0.82189999999999996</v>
      </c>
      <c r="P2970" s="386" t="s">
        <v>43</v>
      </c>
    </row>
    <row r="2971" spans="1:16" ht="15" x14ac:dyDescent="0.25">
      <c r="A2971" s="389" t="s">
        <v>3275</v>
      </c>
      <c r="B2971" s="390"/>
      <c r="C2971" s="386"/>
      <c r="D2971" s="390"/>
      <c r="E2971" s="390"/>
      <c r="F2971" s="386">
        <v>2.0045000000000002</v>
      </c>
      <c r="G2971" s="391">
        <v>2.2951000000000001</v>
      </c>
      <c r="H2971" s="391">
        <v>2.0876000000000001</v>
      </c>
      <c r="I2971" s="391">
        <v>2.4220999999999999</v>
      </c>
      <c r="J2971" s="391">
        <v>2.1343000000000001</v>
      </c>
      <c r="K2971" s="391">
        <v>2.3925999999999998</v>
      </c>
      <c r="L2971" s="391">
        <v>2.3984999999999999</v>
      </c>
      <c r="M2971" s="391">
        <v>2.1819000000000002</v>
      </c>
      <c r="N2971" s="391">
        <v>1.7682</v>
      </c>
      <c r="O2971" s="386">
        <v>1.8216000000000001</v>
      </c>
      <c r="P2971" s="386" t="s">
        <v>43</v>
      </c>
    </row>
    <row r="2972" spans="1:16" ht="15" x14ac:dyDescent="0.25">
      <c r="A2972" s="389" t="s">
        <v>3276</v>
      </c>
      <c r="B2972" s="390"/>
      <c r="C2972" s="386"/>
      <c r="D2972" s="390"/>
      <c r="E2972" s="390"/>
      <c r="F2972" s="386">
        <v>0.72130000000000005</v>
      </c>
      <c r="G2972" s="391">
        <v>0.71970000000000001</v>
      </c>
      <c r="H2972" s="391">
        <v>0.69279999999999997</v>
      </c>
      <c r="I2972" s="391">
        <v>0.75080000000000002</v>
      </c>
      <c r="J2972" s="391">
        <v>0.7278</v>
      </c>
      <c r="K2972" s="391">
        <v>0.76980000000000004</v>
      </c>
      <c r="L2972" s="391">
        <v>0.7732</v>
      </c>
      <c r="M2972" s="391">
        <v>0.6663</v>
      </c>
      <c r="N2972" s="391">
        <v>0.60240000000000005</v>
      </c>
      <c r="O2972" s="386">
        <v>0.7</v>
      </c>
      <c r="P2972" s="386" t="s">
        <v>43</v>
      </c>
    </row>
    <row r="2973" spans="1:16" ht="15" x14ac:dyDescent="0.25">
      <c r="A2973" s="389" t="s">
        <v>3277</v>
      </c>
      <c r="B2973" s="390"/>
      <c r="C2973" s="386"/>
      <c r="D2973" s="390"/>
      <c r="E2973" s="390"/>
      <c r="F2973" s="386">
        <v>0.58240000000000003</v>
      </c>
      <c r="G2973" s="391">
        <v>0.47649999999999998</v>
      </c>
      <c r="H2973" s="391">
        <v>0.44209999999999999</v>
      </c>
      <c r="I2973" s="391">
        <v>0.42480000000000001</v>
      </c>
      <c r="J2973" s="391">
        <v>0.42770000000000002</v>
      </c>
      <c r="K2973" s="391">
        <v>0.50880000000000003</v>
      </c>
      <c r="L2973" s="391">
        <v>0.56830000000000003</v>
      </c>
      <c r="M2973" s="391">
        <v>0.51990000000000003</v>
      </c>
      <c r="N2973" s="391">
        <v>0.4093</v>
      </c>
      <c r="O2973" s="386">
        <v>0.4834</v>
      </c>
      <c r="P2973" s="386" t="s">
        <v>43</v>
      </c>
    </row>
    <row r="2974" spans="1:16" ht="15" x14ac:dyDescent="0.25">
      <c r="A2974" s="389" t="s">
        <v>3278</v>
      </c>
      <c r="B2974" s="390"/>
      <c r="C2974" s="386"/>
      <c r="D2974" s="390"/>
      <c r="E2974" s="390"/>
      <c r="F2974" s="386">
        <v>1.6021000000000001</v>
      </c>
      <c r="G2974" s="391">
        <v>2.0148999999999999</v>
      </c>
      <c r="H2974" s="391">
        <v>2.0470000000000002</v>
      </c>
      <c r="I2974" s="391">
        <v>2.5842000000000001</v>
      </c>
      <c r="J2974" s="391">
        <v>2.3492999999999999</v>
      </c>
      <c r="K2974" s="391">
        <v>2.1730999999999998</v>
      </c>
      <c r="L2974" s="391">
        <v>1.8911</v>
      </c>
      <c r="M2974" s="391">
        <v>1.571</v>
      </c>
      <c r="N2974" s="391">
        <v>1.1405000000000001</v>
      </c>
      <c r="O2974" s="386">
        <v>1.268</v>
      </c>
      <c r="P2974" s="386" t="s">
        <v>43</v>
      </c>
    </row>
    <row r="2975" spans="1:16" ht="15" x14ac:dyDescent="0.25">
      <c r="A2975" s="389" t="s">
        <v>3279</v>
      </c>
      <c r="B2975" s="390"/>
      <c r="C2975" s="386"/>
      <c r="D2975" s="390"/>
      <c r="E2975" s="390"/>
      <c r="F2975" s="386">
        <v>7.2999999999999995E-2</v>
      </c>
      <c r="G2975" s="391">
        <v>3.6999999999999998E-2</v>
      </c>
      <c r="H2975" s="391">
        <v>0.21959999999999999</v>
      </c>
      <c r="I2975" s="391">
        <v>0.1105</v>
      </c>
      <c r="J2975" s="391">
        <v>3.5000000000000003E-2</v>
      </c>
      <c r="K2975" s="391">
        <v>0</v>
      </c>
      <c r="L2975" s="391">
        <v>0</v>
      </c>
      <c r="M2975" s="391">
        <v>0</v>
      </c>
      <c r="N2975" s="391">
        <v>0</v>
      </c>
      <c r="O2975" s="386">
        <v>3.5099999999999999E-2</v>
      </c>
      <c r="P2975" s="386" t="s">
        <v>43</v>
      </c>
    </row>
    <row r="2976" spans="1:16" ht="15" x14ac:dyDescent="0.25">
      <c r="A2976" s="389" t="s">
        <v>3280</v>
      </c>
      <c r="B2976" s="390"/>
      <c r="C2976" s="386"/>
      <c r="D2976" s="390"/>
      <c r="E2976" s="390"/>
      <c r="F2976" s="386">
        <v>7.2999999999999995E-2</v>
      </c>
      <c r="G2976" s="391">
        <v>3.6999999999999998E-2</v>
      </c>
      <c r="H2976" s="391">
        <v>0.21959999999999999</v>
      </c>
      <c r="I2976" s="391">
        <v>0.1105</v>
      </c>
      <c r="J2976" s="391">
        <v>3.5000000000000003E-2</v>
      </c>
      <c r="K2976" s="391">
        <v>0</v>
      </c>
      <c r="L2976" s="391">
        <v>0</v>
      </c>
      <c r="M2976" s="391">
        <v>0</v>
      </c>
      <c r="N2976" s="391">
        <v>0</v>
      </c>
      <c r="O2976" s="386">
        <v>3.5099999999999999E-2</v>
      </c>
      <c r="P2976" s="386" t="s">
        <v>43</v>
      </c>
    </row>
    <row r="2977" spans="1:16" ht="15" x14ac:dyDescent="0.25">
      <c r="A2977" s="389" t="s">
        <v>3281</v>
      </c>
      <c r="B2977" s="390"/>
      <c r="C2977" s="386"/>
      <c r="D2977" s="390"/>
      <c r="E2977" s="390"/>
      <c r="F2977" s="386">
        <v>1.6609</v>
      </c>
      <c r="G2977" s="391">
        <v>2.0023</v>
      </c>
      <c r="H2977" s="391">
        <v>1.8856999999999999</v>
      </c>
      <c r="I2977" s="391">
        <v>1.5972999999999999</v>
      </c>
      <c r="J2977" s="391">
        <v>1.9483999999999999</v>
      </c>
      <c r="K2977" s="391">
        <v>2.056</v>
      </c>
      <c r="L2977" s="391">
        <v>1.5410999999999999</v>
      </c>
      <c r="M2977" s="391">
        <v>1.6017999999999999</v>
      </c>
      <c r="N2977" s="391">
        <v>1.7142999999999999</v>
      </c>
      <c r="O2977" s="386">
        <v>1.6064000000000001</v>
      </c>
      <c r="P2977" s="386" t="s">
        <v>43</v>
      </c>
    </row>
    <row r="2978" spans="1:16" ht="15" x14ac:dyDescent="0.25">
      <c r="A2978" s="389" t="s">
        <v>3282</v>
      </c>
      <c r="B2978" s="390"/>
      <c r="C2978" s="386"/>
      <c r="D2978" s="390"/>
      <c r="E2978" s="390"/>
      <c r="F2978" s="386">
        <v>0.90149999999999997</v>
      </c>
      <c r="G2978" s="391">
        <v>1.3522000000000001</v>
      </c>
      <c r="H2978" s="391">
        <v>1.159</v>
      </c>
      <c r="I2978" s="391">
        <v>0.83599999999999997</v>
      </c>
      <c r="J2978" s="391">
        <v>1.4810000000000001</v>
      </c>
      <c r="K2978" s="391">
        <v>1.6741999999999999</v>
      </c>
      <c r="L2978" s="391">
        <v>0.90149999999999997</v>
      </c>
      <c r="M2978" s="391">
        <v>0.90149999999999997</v>
      </c>
      <c r="N2978" s="391">
        <v>0.83709999999999996</v>
      </c>
      <c r="O2978" s="386">
        <v>0.96589999999999998</v>
      </c>
      <c r="P2978" s="386" t="s">
        <v>43</v>
      </c>
    </row>
    <row r="2979" spans="1:16" ht="15" x14ac:dyDescent="0.25">
      <c r="A2979" s="389" t="s">
        <v>3283</v>
      </c>
      <c r="B2979" s="390"/>
      <c r="C2979" s="386"/>
      <c r="D2979" s="390"/>
      <c r="E2979" s="390"/>
      <c r="F2979" s="386">
        <v>7.7720000000000002</v>
      </c>
      <c r="G2979" s="391">
        <v>7.1795</v>
      </c>
      <c r="H2979" s="391">
        <v>7.6142000000000003</v>
      </c>
      <c r="I2979" s="391">
        <v>7.5758000000000001</v>
      </c>
      <c r="J2979" s="391">
        <v>5.7291999999999996</v>
      </c>
      <c r="K2979" s="391">
        <v>5.0505000000000004</v>
      </c>
      <c r="L2979" s="391">
        <v>6.5327000000000002</v>
      </c>
      <c r="M2979" s="391">
        <v>7.1795</v>
      </c>
      <c r="N2979" s="391">
        <v>8.6294000000000004</v>
      </c>
      <c r="O2979" s="386">
        <v>6.8421000000000003</v>
      </c>
      <c r="P2979" s="386" t="s">
        <v>43</v>
      </c>
    </row>
    <row r="2980" spans="1:16" ht="15" x14ac:dyDescent="0.25">
      <c r="A2980" s="389" t="s">
        <v>3284</v>
      </c>
      <c r="B2980" s="390"/>
      <c r="C2980" s="386"/>
      <c r="D2980" s="390"/>
      <c r="E2980" s="390"/>
      <c r="F2980" s="386">
        <v>1.7137</v>
      </c>
      <c r="G2980" s="391">
        <v>1.7911999999999999</v>
      </c>
      <c r="H2980" s="391">
        <v>1.4418</v>
      </c>
      <c r="I2980" s="391">
        <v>1.4439</v>
      </c>
      <c r="J2980" s="391">
        <v>1.6546000000000001</v>
      </c>
      <c r="K2980" s="391">
        <v>1.7373000000000001</v>
      </c>
      <c r="L2980" s="391">
        <v>1.8189</v>
      </c>
      <c r="M2980" s="391">
        <v>1.9015</v>
      </c>
      <c r="N2980" s="391">
        <v>1.617</v>
      </c>
      <c r="O2980" s="386">
        <v>1.8120000000000001</v>
      </c>
      <c r="P2980" s="386" t="s">
        <v>43</v>
      </c>
    </row>
    <row r="2981" spans="1:16" ht="15" x14ac:dyDescent="0.25">
      <c r="A2981" s="389" t="s">
        <v>3285</v>
      </c>
      <c r="B2981" s="390"/>
      <c r="C2981" s="386"/>
      <c r="D2981" s="390"/>
      <c r="E2981" s="390"/>
      <c r="F2981" s="386">
        <v>1.6696</v>
      </c>
      <c r="G2981" s="391">
        <v>1.6953</v>
      </c>
      <c r="H2981" s="391">
        <v>1.4044000000000001</v>
      </c>
      <c r="I2981" s="391">
        <v>1.3832</v>
      </c>
      <c r="J2981" s="391">
        <v>1.6853</v>
      </c>
      <c r="K2981" s="391">
        <v>1.5755999999999999</v>
      </c>
      <c r="L2981" s="391">
        <v>1.6208</v>
      </c>
      <c r="M2981" s="391">
        <v>1.7372000000000001</v>
      </c>
      <c r="N2981" s="391">
        <v>1.3791</v>
      </c>
      <c r="O2981" s="386">
        <v>1.5894999999999999</v>
      </c>
      <c r="P2981" s="386" t="s">
        <v>43</v>
      </c>
    </row>
    <row r="2982" spans="1:16" ht="15" x14ac:dyDescent="0.25">
      <c r="A2982" s="389" t="s">
        <v>3286</v>
      </c>
      <c r="B2982" s="390"/>
      <c r="C2982" s="386"/>
      <c r="D2982" s="390"/>
      <c r="E2982" s="390"/>
      <c r="F2982" s="386">
        <v>1.9</v>
      </c>
      <c r="G2982" s="391">
        <v>2.1945000000000001</v>
      </c>
      <c r="H2982" s="391">
        <v>1.5975999999999999</v>
      </c>
      <c r="I2982" s="391">
        <v>1.7034</v>
      </c>
      <c r="J2982" s="391">
        <v>1.5247999999999999</v>
      </c>
      <c r="K2982" s="391">
        <v>2.4220999999999999</v>
      </c>
      <c r="L2982" s="391">
        <v>2.6536</v>
      </c>
      <c r="M2982" s="391">
        <v>2.5777999999999999</v>
      </c>
      <c r="N2982" s="391">
        <v>2.6251000000000002</v>
      </c>
      <c r="O2982" s="386">
        <v>2.7450999999999999</v>
      </c>
      <c r="P2982" s="386" t="s">
        <v>43</v>
      </c>
    </row>
    <row r="2983" spans="1:16" ht="15" x14ac:dyDescent="0.25">
      <c r="A2983" s="389" t="s">
        <v>3287</v>
      </c>
      <c r="B2983" s="390"/>
      <c r="C2983" s="386"/>
      <c r="D2983" s="390"/>
      <c r="E2983" s="390"/>
      <c r="F2983" s="386">
        <v>2.1027999999999998</v>
      </c>
      <c r="G2983" s="391">
        <v>2.2111000000000001</v>
      </c>
      <c r="H2983" s="391">
        <v>2.2810999999999999</v>
      </c>
      <c r="I2983" s="391">
        <v>2.3195000000000001</v>
      </c>
      <c r="J2983" s="391">
        <v>2.6025</v>
      </c>
      <c r="K2983" s="391">
        <v>2.6076999999999999</v>
      </c>
      <c r="L2983" s="391">
        <v>2.5038</v>
      </c>
      <c r="M2983" s="391">
        <v>2.7288000000000001</v>
      </c>
      <c r="N2983" s="391">
        <v>3.2433999999999998</v>
      </c>
      <c r="O2983" s="386">
        <v>3.0213999999999999</v>
      </c>
      <c r="P2983" s="386" t="s">
        <v>43</v>
      </c>
    </row>
    <row r="2984" spans="1:16" ht="15" x14ac:dyDescent="0.25">
      <c r="A2984" s="389" t="s">
        <v>3288</v>
      </c>
      <c r="B2984" s="390"/>
      <c r="C2984" s="386"/>
      <c r="D2984" s="390"/>
      <c r="E2984" s="390"/>
      <c r="F2984" s="386">
        <v>2.0548999999999999</v>
      </c>
      <c r="G2984" s="391">
        <v>2.1741000000000001</v>
      </c>
      <c r="H2984" s="391">
        <v>2.2431000000000001</v>
      </c>
      <c r="I2984" s="391">
        <v>2.2768000000000002</v>
      </c>
      <c r="J2984" s="391">
        <v>2.5234000000000001</v>
      </c>
      <c r="K2984" s="391">
        <v>2.5543999999999998</v>
      </c>
      <c r="L2984" s="391">
        <v>2.4514</v>
      </c>
      <c r="M2984" s="391">
        <v>2.6825000000000001</v>
      </c>
      <c r="N2984" s="391">
        <v>3.2078000000000002</v>
      </c>
      <c r="O2984" s="386">
        <v>2.9681000000000002</v>
      </c>
      <c r="P2984" s="386" t="s">
        <v>43</v>
      </c>
    </row>
    <row r="2985" spans="1:16" ht="15" x14ac:dyDescent="0.25">
      <c r="A2985" s="389" t="s">
        <v>3289</v>
      </c>
      <c r="B2985" s="390"/>
      <c r="C2985" s="386"/>
      <c r="D2985" s="390"/>
      <c r="E2985" s="390"/>
      <c r="F2985" s="386">
        <v>2.8740000000000001</v>
      </c>
      <c r="G2985" s="391">
        <v>2.8090999999999999</v>
      </c>
      <c r="H2985" s="391">
        <v>2.8936999999999999</v>
      </c>
      <c r="I2985" s="391">
        <v>3.01</v>
      </c>
      <c r="J2985" s="391">
        <v>3.8879000000000001</v>
      </c>
      <c r="K2985" s="391">
        <v>3.4714</v>
      </c>
      <c r="L2985" s="391">
        <v>3.3490000000000002</v>
      </c>
      <c r="M2985" s="391">
        <v>3.476</v>
      </c>
      <c r="N2985" s="391">
        <v>3.8174000000000001</v>
      </c>
      <c r="O2985" s="386">
        <v>3.8847999999999998</v>
      </c>
      <c r="P2985" s="386" t="s">
        <v>43</v>
      </c>
    </row>
    <row r="2986" spans="1:16" ht="15" x14ac:dyDescent="0.25">
      <c r="A2986" s="389" t="s">
        <v>3290</v>
      </c>
      <c r="B2986" s="390"/>
      <c r="C2986" s="386"/>
      <c r="D2986" s="390"/>
      <c r="E2986" s="390"/>
      <c r="F2986" s="386">
        <v>2.4923000000000002</v>
      </c>
      <c r="G2986" s="391">
        <v>2.6520999999999999</v>
      </c>
      <c r="H2986" s="391">
        <v>2.5889000000000002</v>
      </c>
      <c r="I2986" s="391">
        <v>2.6631</v>
      </c>
      <c r="J2986" s="391">
        <v>2.9459</v>
      </c>
      <c r="K2986" s="391">
        <v>3.0253000000000001</v>
      </c>
      <c r="L2986" s="391">
        <v>2.9096000000000002</v>
      </c>
      <c r="M2986" s="391">
        <v>3.2181000000000002</v>
      </c>
      <c r="N2986" s="391">
        <v>3.7397999999999998</v>
      </c>
      <c r="O2986" s="386">
        <v>3.5236000000000001</v>
      </c>
      <c r="P2986" s="386" t="s">
        <v>43</v>
      </c>
    </row>
    <row r="2987" spans="1:16" ht="15" x14ac:dyDescent="0.25">
      <c r="A2987" s="389" t="s">
        <v>3291</v>
      </c>
      <c r="B2987" s="390"/>
      <c r="C2987" s="386"/>
      <c r="D2987" s="390"/>
      <c r="E2987" s="390"/>
      <c r="F2987" s="386">
        <v>2.4889000000000001</v>
      </c>
      <c r="G2987" s="391">
        <v>2.6494</v>
      </c>
      <c r="H2987" s="391">
        <v>2.6004999999999998</v>
      </c>
      <c r="I2987" s="391">
        <v>2.6789999999999998</v>
      </c>
      <c r="J2987" s="391">
        <v>2.9544000000000001</v>
      </c>
      <c r="K2987" s="391">
        <v>3.0379</v>
      </c>
      <c r="L2987" s="391">
        <v>2.9018999999999999</v>
      </c>
      <c r="M2987" s="391">
        <v>3.2073999999999998</v>
      </c>
      <c r="N2987" s="391">
        <v>3.7593000000000001</v>
      </c>
      <c r="O2987" s="386">
        <v>3.5329999999999999</v>
      </c>
      <c r="P2987" s="386" t="s">
        <v>43</v>
      </c>
    </row>
    <row r="2988" spans="1:16" ht="15" x14ac:dyDescent="0.25">
      <c r="A2988" s="389" t="s">
        <v>3292</v>
      </c>
      <c r="B2988" s="390"/>
      <c r="C2988" s="386"/>
      <c r="D2988" s="390"/>
      <c r="E2988" s="390"/>
      <c r="F2988" s="386">
        <v>2.5907</v>
      </c>
      <c r="G2988" s="391">
        <v>2.7326000000000001</v>
      </c>
      <c r="H2988" s="391">
        <v>2.2440000000000002</v>
      </c>
      <c r="I2988" s="391">
        <v>2.1888999999999998</v>
      </c>
      <c r="J2988" s="391">
        <v>2.6934</v>
      </c>
      <c r="K2988" s="391">
        <v>2.6513</v>
      </c>
      <c r="L2988" s="391">
        <v>3.1375000000000002</v>
      </c>
      <c r="M2988" s="391">
        <v>3.5327999999999999</v>
      </c>
      <c r="N2988" s="391">
        <v>3.1608999999999998</v>
      </c>
      <c r="O2988" s="386">
        <v>3.2444999999999999</v>
      </c>
      <c r="P2988" s="386" t="s">
        <v>43</v>
      </c>
    </row>
    <row r="2989" spans="1:16" ht="15" x14ac:dyDescent="0.25">
      <c r="A2989" s="389" t="s">
        <v>3293</v>
      </c>
      <c r="B2989" s="390"/>
      <c r="C2989" s="386"/>
      <c r="D2989" s="390"/>
      <c r="E2989" s="390"/>
      <c r="F2989" s="386">
        <v>1.1879</v>
      </c>
      <c r="G2989" s="391">
        <v>1.2316</v>
      </c>
      <c r="H2989" s="391">
        <v>1.3940999999999999</v>
      </c>
      <c r="I2989" s="391">
        <v>1.5430999999999999</v>
      </c>
      <c r="J2989" s="391">
        <v>1.7756000000000001</v>
      </c>
      <c r="K2989" s="391">
        <v>1.6805000000000001</v>
      </c>
      <c r="L2989" s="391">
        <v>1.6727000000000001</v>
      </c>
      <c r="M2989" s="391">
        <v>1.8082</v>
      </c>
      <c r="N2989" s="391">
        <v>2.12</v>
      </c>
      <c r="O2989" s="386">
        <v>2.0672000000000001</v>
      </c>
      <c r="P2989" s="386" t="s">
        <v>43</v>
      </c>
    </row>
    <row r="2990" spans="1:16" ht="15" x14ac:dyDescent="0.25">
      <c r="A2990" s="389" t="s">
        <v>3294</v>
      </c>
      <c r="B2990" s="390"/>
      <c r="C2990" s="386"/>
      <c r="D2990" s="390"/>
      <c r="E2990" s="390"/>
      <c r="F2990" s="386">
        <v>0.98770000000000002</v>
      </c>
      <c r="G2990" s="391">
        <v>1.0630999999999999</v>
      </c>
      <c r="H2990" s="391">
        <v>1.2040999999999999</v>
      </c>
      <c r="I2990" s="391">
        <v>1.3386</v>
      </c>
      <c r="J2990" s="391">
        <v>1.4561999999999999</v>
      </c>
      <c r="K2990" s="391">
        <v>1.4451000000000001</v>
      </c>
      <c r="L2990" s="391">
        <v>1.4903</v>
      </c>
      <c r="M2990" s="391">
        <v>1.6431</v>
      </c>
      <c r="N2990" s="391">
        <v>1.9040999999999999</v>
      </c>
      <c r="O2990" s="386">
        <v>1.8357000000000001</v>
      </c>
      <c r="P2990" s="386" t="s">
        <v>43</v>
      </c>
    </row>
    <row r="2991" spans="1:16" ht="15" x14ac:dyDescent="0.25">
      <c r="A2991" s="389" t="s">
        <v>3295</v>
      </c>
      <c r="B2991" s="390"/>
      <c r="C2991" s="386"/>
      <c r="D2991" s="390"/>
      <c r="E2991" s="390"/>
      <c r="F2991" s="386">
        <v>2.6911999999999998</v>
      </c>
      <c r="G2991" s="391">
        <v>2.4975000000000001</v>
      </c>
      <c r="H2991" s="391">
        <v>2.8233999999999999</v>
      </c>
      <c r="I2991" s="391">
        <v>3.081</v>
      </c>
      <c r="J2991" s="391">
        <v>4.1970000000000001</v>
      </c>
      <c r="K2991" s="391">
        <v>3.4550999999999998</v>
      </c>
      <c r="L2991" s="391">
        <v>3.0421999999999998</v>
      </c>
      <c r="M2991" s="391">
        <v>3.0512000000000001</v>
      </c>
      <c r="N2991" s="391">
        <v>3.7425999999999999</v>
      </c>
      <c r="O2991" s="386">
        <v>3.8045</v>
      </c>
      <c r="P2991" s="386" t="s">
        <v>43</v>
      </c>
    </row>
    <row r="2992" spans="1:16" ht="15" x14ac:dyDescent="0.25">
      <c r="A2992" s="389" t="s">
        <v>3296</v>
      </c>
      <c r="B2992" s="390"/>
      <c r="C2992" s="386"/>
      <c r="D2992" s="390"/>
      <c r="E2992" s="390"/>
      <c r="F2992" s="386">
        <v>2.4870000000000001</v>
      </c>
      <c r="G2992" s="391">
        <v>2.4504999999999999</v>
      </c>
      <c r="H2992" s="391">
        <v>3.1442000000000001</v>
      </c>
      <c r="I2992" s="391">
        <v>2.5514999999999999</v>
      </c>
      <c r="J2992" s="391">
        <v>2.9940000000000002</v>
      </c>
      <c r="K2992" s="391">
        <v>2.8309000000000002</v>
      </c>
      <c r="L2992" s="391">
        <v>2.4872000000000001</v>
      </c>
      <c r="M2992" s="391">
        <v>2.4359000000000002</v>
      </c>
      <c r="N2992" s="391">
        <v>3.5811000000000002</v>
      </c>
      <c r="O2992" s="386">
        <v>2.7532000000000001</v>
      </c>
      <c r="P2992" s="386" t="s">
        <v>43</v>
      </c>
    </row>
    <row r="2993" spans="1:16" ht="15" x14ac:dyDescent="0.25">
      <c r="A2993" s="389" t="s">
        <v>3297</v>
      </c>
      <c r="B2993" s="390"/>
      <c r="C2993" s="386"/>
      <c r="D2993" s="390"/>
      <c r="E2993" s="390"/>
      <c r="F2993" s="386">
        <v>2.3302999999999998</v>
      </c>
      <c r="G2993" s="391">
        <v>2.29</v>
      </c>
      <c r="H2993" s="391">
        <v>2.9712000000000001</v>
      </c>
      <c r="I2993" s="391">
        <v>2.3714</v>
      </c>
      <c r="J2993" s="391">
        <v>2.8068</v>
      </c>
      <c r="K2993" s="391">
        <v>2.6107</v>
      </c>
      <c r="L2993" s="391">
        <v>2.2799999999999998</v>
      </c>
      <c r="M2993" s="391">
        <v>2.2366999999999999</v>
      </c>
      <c r="N2993" s="391">
        <v>3.3875999999999999</v>
      </c>
      <c r="O2993" s="386">
        <v>2.5289000000000001</v>
      </c>
      <c r="P2993" s="386" t="s">
        <v>43</v>
      </c>
    </row>
    <row r="2994" spans="1:16" ht="15" x14ac:dyDescent="0.25">
      <c r="A2994" s="389" t="s">
        <v>3298</v>
      </c>
      <c r="B2994" s="390"/>
      <c r="C2994" s="386"/>
      <c r="D2994" s="390"/>
      <c r="E2994" s="390"/>
      <c r="F2994" s="386">
        <v>6.4188999999999998</v>
      </c>
      <c r="G2994" s="391">
        <v>6.5068000000000001</v>
      </c>
      <c r="H2994" s="391">
        <v>7.4324000000000003</v>
      </c>
      <c r="I2994" s="391">
        <v>7.0945999999999998</v>
      </c>
      <c r="J2994" s="391">
        <v>7.7702999999999998</v>
      </c>
      <c r="K2994" s="391">
        <v>8.4459</v>
      </c>
      <c r="L2994" s="391">
        <v>7.7702999999999998</v>
      </c>
      <c r="M2994" s="391">
        <v>7.6124999999999998</v>
      </c>
      <c r="N2994" s="391">
        <v>8.4459</v>
      </c>
      <c r="O2994" s="386">
        <v>8.4459</v>
      </c>
      <c r="P2994" s="386" t="s">
        <v>43</v>
      </c>
    </row>
    <row r="2995" spans="1:16" ht="15" x14ac:dyDescent="0.25">
      <c r="A2995" s="389" t="s">
        <v>3299</v>
      </c>
      <c r="B2995" s="390"/>
      <c r="C2995" s="386"/>
      <c r="D2995" s="390"/>
      <c r="E2995" s="390"/>
      <c r="F2995" s="386">
        <v>0.26960000000000001</v>
      </c>
      <c r="G2995" s="391">
        <v>0.22969999999999999</v>
      </c>
      <c r="H2995" s="391">
        <v>0.25650000000000001</v>
      </c>
      <c r="I2995" s="391">
        <v>0.24229999999999999</v>
      </c>
      <c r="J2995" s="391">
        <v>0.218</v>
      </c>
      <c r="K2995" s="391">
        <v>0.2591</v>
      </c>
      <c r="L2995" s="391">
        <v>0.30130000000000001</v>
      </c>
      <c r="M2995" s="391">
        <v>0.29289999999999999</v>
      </c>
      <c r="N2995" s="391">
        <v>0.45179999999999998</v>
      </c>
      <c r="O2995" s="386">
        <v>0.41639999999999999</v>
      </c>
      <c r="P2995" s="386" t="s">
        <v>43</v>
      </c>
    </row>
    <row r="2996" spans="1:16" ht="15" x14ac:dyDescent="0.25">
      <c r="A2996" s="389" t="s">
        <v>3300</v>
      </c>
      <c r="B2996" s="390"/>
      <c r="C2996" s="386"/>
      <c r="D2996" s="390"/>
      <c r="E2996" s="390"/>
      <c r="F2996" s="386">
        <v>0.26550000000000001</v>
      </c>
      <c r="G2996" s="391">
        <v>0.20979999999999999</v>
      </c>
      <c r="H2996" s="391">
        <v>0.2379</v>
      </c>
      <c r="I2996" s="391">
        <v>0.2215</v>
      </c>
      <c r="J2996" s="391">
        <v>0.20380000000000001</v>
      </c>
      <c r="K2996" s="391">
        <v>0.2268</v>
      </c>
      <c r="L2996" s="391">
        <v>0.254</v>
      </c>
      <c r="M2996" s="391">
        <v>0.22420000000000001</v>
      </c>
      <c r="N2996" s="391">
        <v>0.39689999999999998</v>
      </c>
      <c r="O2996" s="386">
        <v>0.35630000000000001</v>
      </c>
      <c r="P2996" s="386" t="s">
        <v>43</v>
      </c>
    </row>
    <row r="2997" spans="1:16" ht="15" x14ac:dyDescent="0.25">
      <c r="A2997" s="389" t="s">
        <v>3301</v>
      </c>
      <c r="B2997" s="390"/>
      <c r="C2997" s="386"/>
      <c r="D2997" s="390"/>
      <c r="E2997" s="390"/>
      <c r="F2997" s="386">
        <v>0.43059999999999998</v>
      </c>
      <c r="G2997" s="391">
        <v>0.99299999999999999</v>
      </c>
      <c r="H2997" s="391">
        <v>0.78910000000000002</v>
      </c>
      <c r="I2997" s="391">
        <v>0.84870000000000001</v>
      </c>
      <c r="J2997" s="391">
        <v>0.62150000000000005</v>
      </c>
      <c r="K2997" s="391">
        <v>1.1668000000000001</v>
      </c>
      <c r="L2997" s="391">
        <v>1.6205000000000001</v>
      </c>
      <c r="M2997" s="391">
        <v>2.129</v>
      </c>
      <c r="N2997" s="391">
        <v>2.1543000000000001</v>
      </c>
      <c r="O2997" s="386">
        <v>1.8292999999999999</v>
      </c>
      <c r="P2997" s="386" t="s">
        <v>43</v>
      </c>
    </row>
    <row r="2998" spans="1:16" ht="15" x14ac:dyDescent="0.25">
      <c r="A2998" s="389" t="s">
        <v>3302</v>
      </c>
      <c r="B2998" s="390"/>
      <c r="C2998" s="386"/>
      <c r="D2998" s="390"/>
      <c r="E2998" s="390"/>
      <c r="F2998" s="386">
        <v>0.27639999999999998</v>
      </c>
      <c r="G2998" s="391">
        <v>0.22689999999999999</v>
      </c>
      <c r="H2998" s="391">
        <v>0.26229999999999998</v>
      </c>
      <c r="I2998" s="391">
        <v>0.24510000000000001</v>
      </c>
      <c r="J2998" s="391">
        <v>0.22</v>
      </c>
      <c r="K2998" s="391">
        <v>0.26479999999999998</v>
      </c>
      <c r="L2998" s="391">
        <v>0.30830000000000002</v>
      </c>
      <c r="M2998" s="391">
        <v>0.29959999999999998</v>
      </c>
      <c r="N2998" s="391">
        <v>0.31140000000000001</v>
      </c>
      <c r="O2998" s="386">
        <v>0.26569999999999999</v>
      </c>
      <c r="P2998" s="386" t="s">
        <v>43</v>
      </c>
    </row>
    <row r="2999" spans="1:16" ht="15" x14ac:dyDescent="0.25">
      <c r="A2999" s="389" t="s">
        <v>3303</v>
      </c>
      <c r="B2999" s="390"/>
      <c r="C2999" s="386"/>
      <c r="D2999" s="390"/>
      <c r="E2999" s="390"/>
      <c r="F2999" s="386">
        <v>0.27300000000000002</v>
      </c>
      <c r="G2999" s="391">
        <v>0.2074</v>
      </c>
      <c r="H2999" s="391">
        <v>0.24410000000000001</v>
      </c>
      <c r="I2999" s="391">
        <v>0.22459999999999999</v>
      </c>
      <c r="J2999" s="391">
        <v>0.20649999999999999</v>
      </c>
      <c r="K2999" s="391">
        <v>0.2326</v>
      </c>
      <c r="L2999" s="391">
        <v>0.26050000000000001</v>
      </c>
      <c r="M2999" s="391">
        <v>0.22989999999999999</v>
      </c>
      <c r="N2999" s="391">
        <v>0.2717</v>
      </c>
      <c r="O2999" s="386">
        <v>0.2228</v>
      </c>
      <c r="P2999" s="386" t="s">
        <v>43</v>
      </c>
    </row>
    <row r="3000" spans="1:16" ht="15" x14ac:dyDescent="0.25">
      <c r="A3000" s="389" t="s">
        <v>3304</v>
      </c>
      <c r="B3000" s="390"/>
      <c r="C3000" s="386"/>
      <c r="D3000" s="390"/>
      <c r="E3000" s="390"/>
      <c r="F3000" s="386">
        <v>0.4637</v>
      </c>
      <c r="G3000" s="391">
        <v>1.2414000000000001</v>
      </c>
      <c r="H3000" s="391">
        <v>0.89929999999999999</v>
      </c>
      <c r="I3000" s="391">
        <v>0.97170000000000001</v>
      </c>
      <c r="J3000" s="391">
        <v>0.68610000000000004</v>
      </c>
      <c r="K3000" s="391">
        <v>1.3616999999999999</v>
      </c>
      <c r="L3000" s="391">
        <v>1.9182999999999999</v>
      </c>
      <c r="M3000" s="391">
        <v>2.5236999999999998</v>
      </c>
      <c r="N3000" s="391">
        <v>2.0106000000000002</v>
      </c>
      <c r="O3000" s="386">
        <v>1.4924999999999999</v>
      </c>
      <c r="P3000" s="386" t="s">
        <v>43</v>
      </c>
    </row>
    <row r="3001" spans="1:16" ht="15" x14ac:dyDescent="0.25">
      <c r="A3001" s="389" t="s">
        <v>3305</v>
      </c>
      <c r="B3001" s="390"/>
      <c r="C3001" s="386"/>
      <c r="D3001" s="390"/>
      <c r="E3001" s="390"/>
      <c r="F3001" s="386">
        <v>0</v>
      </c>
      <c r="G3001" s="391">
        <v>75</v>
      </c>
      <c r="H3001" s="391">
        <v>0</v>
      </c>
      <c r="I3001" s="391">
        <v>6.25</v>
      </c>
      <c r="J3001" s="391">
        <v>6.25</v>
      </c>
      <c r="K3001" s="391">
        <v>0</v>
      </c>
      <c r="L3001" s="391">
        <v>0</v>
      </c>
      <c r="M3001" s="391">
        <v>0</v>
      </c>
      <c r="N3001" s="391">
        <v>6.25</v>
      </c>
      <c r="O3001" s="386">
        <v>0</v>
      </c>
      <c r="P3001" s="386" t="s">
        <v>43</v>
      </c>
    </row>
    <row r="3002" spans="1:16" ht="15" x14ac:dyDescent="0.25">
      <c r="A3002" s="389" t="s">
        <v>3306</v>
      </c>
      <c r="B3002" s="390"/>
      <c r="C3002" s="386"/>
      <c r="D3002" s="390"/>
      <c r="E3002" s="390"/>
      <c r="F3002" s="386">
        <v>0</v>
      </c>
      <c r="G3002" s="391">
        <v>75</v>
      </c>
      <c r="H3002" s="391">
        <v>0</v>
      </c>
      <c r="I3002" s="391">
        <v>6.25</v>
      </c>
      <c r="J3002" s="391">
        <v>6.25</v>
      </c>
      <c r="K3002" s="391">
        <v>0</v>
      </c>
      <c r="L3002" s="391">
        <v>0</v>
      </c>
      <c r="M3002" s="391">
        <v>0</v>
      </c>
      <c r="N3002" s="391">
        <v>6.25</v>
      </c>
      <c r="O3002" s="386">
        <v>0</v>
      </c>
      <c r="P3002" s="386" t="s">
        <v>43</v>
      </c>
    </row>
    <row r="3003" spans="1:16" ht="15" x14ac:dyDescent="0.25">
      <c r="A3003" s="389" t="s">
        <v>3307</v>
      </c>
      <c r="B3003" s="390"/>
      <c r="C3003" s="386"/>
      <c r="D3003" s="390"/>
      <c r="E3003" s="390"/>
      <c r="F3003" s="386">
        <v>7.8100000000000003E-2</v>
      </c>
      <c r="G3003" s="391">
        <v>7.8399999999999997E-2</v>
      </c>
      <c r="H3003" s="391">
        <v>7.8100000000000003E-2</v>
      </c>
      <c r="I3003" s="391">
        <v>7.7899999999999997E-2</v>
      </c>
      <c r="J3003" s="391">
        <v>7.8100000000000003E-2</v>
      </c>
      <c r="K3003" s="391">
        <v>7.8100000000000003E-2</v>
      </c>
      <c r="L3003" s="391">
        <v>7.8200000000000006E-2</v>
      </c>
      <c r="M3003" s="391">
        <v>7.8200000000000006E-2</v>
      </c>
      <c r="N3003" s="391">
        <v>1.6981999999999999</v>
      </c>
      <c r="O3003" s="386">
        <v>1.8473999999999999</v>
      </c>
      <c r="P3003" s="386" t="s">
        <v>43</v>
      </c>
    </row>
    <row r="3004" spans="1:16" ht="15" x14ac:dyDescent="0.25">
      <c r="A3004" s="389" t="s">
        <v>3308</v>
      </c>
      <c r="B3004" s="390"/>
      <c r="C3004" s="386"/>
      <c r="D3004" s="390"/>
      <c r="E3004" s="390"/>
      <c r="F3004" s="386">
        <v>0</v>
      </c>
      <c r="G3004" s="391">
        <v>0</v>
      </c>
      <c r="H3004" s="391">
        <v>0</v>
      </c>
      <c r="I3004" s="391">
        <v>0</v>
      </c>
      <c r="J3004" s="391">
        <v>0</v>
      </c>
      <c r="K3004" s="391">
        <v>0</v>
      </c>
      <c r="L3004" s="391">
        <v>0</v>
      </c>
      <c r="M3004" s="391">
        <v>0</v>
      </c>
      <c r="N3004" s="391">
        <v>1.6101000000000001</v>
      </c>
      <c r="O3004" s="386">
        <v>1.7287999999999999</v>
      </c>
      <c r="P3004" s="386" t="s">
        <v>43</v>
      </c>
    </row>
    <row r="3005" spans="1:16" ht="15" x14ac:dyDescent="0.25">
      <c r="A3005" s="389" t="s">
        <v>3309</v>
      </c>
      <c r="B3005" s="390"/>
      <c r="C3005" s="386"/>
      <c r="D3005" s="390"/>
      <c r="E3005" s="390"/>
      <c r="F3005" s="386">
        <v>0.35460000000000003</v>
      </c>
      <c r="G3005" s="391">
        <v>0.35460000000000003</v>
      </c>
      <c r="H3005" s="391">
        <v>0.35460000000000003</v>
      </c>
      <c r="I3005" s="391">
        <v>0.35460000000000003</v>
      </c>
      <c r="J3005" s="391">
        <v>0.35460000000000003</v>
      </c>
      <c r="K3005" s="391">
        <v>0.35460000000000003</v>
      </c>
      <c r="L3005" s="391">
        <v>0.35460000000000003</v>
      </c>
      <c r="M3005" s="391">
        <v>0.35460000000000003</v>
      </c>
      <c r="N3005" s="391">
        <v>2.4291</v>
      </c>
      <c r="O3005" s="386">
        <v>2.8340000000000001</v>
      </c>
      <c r="P3005" s="386" t="s">
        <v>43</v>
      </c>
    </row>
    <row r="3006" spans="1:16" ht="15" x14ac:dyDescent="0.25">
      <c r="A3006" s="389" t="s">
        <v>3310</v>
      </c>
      <c r="B3006" s="390"/>
      <c r="C3006" s="386"/>
      <c r="D3006" s="390"/>
      <c r="E3006" s="390"/>
      <c r="F3006" s="386">
        <v>2.4653999999999998</v>
      </c>
      <c r="G3006" s="391">
        <v>3.2233000000000001</v>
      </c>
      <c r="H3006" s="391">
        <v>3.3079000000000001</v>
      </c>
      <c r="I3006" s="391">
        <v>3.3085</v>
      </c>
      <c r="J3006" s="391">
        <v>3.7536999999999998</v>
      </c>
      <c r="K3006" s="391">
        <v>3.4102000000000001</v>
      </c>
      <c r="L3006" s="391">
        <v>3.9157999999999999</v>
      </c>
      <c r="M3006" s="391">
        <v>3.9171</v>
      </c>
      <c r="N3006" s="391">
        <v>4.5845000000000002</v>
      </c>
      <c r="O3006" s="386">
        <v>4.3489000000000004</v>
      </c>
      <c r="P3006" s="386" t="s">
        <v>43</v>
      </c>
    </row>
    <row r="3007" spans="1:16" ht="15" x14ac:dyDescent="0.25">
      <c r="A3007" s="389" t="s">
        <v>3311</v>
      </c>
      <c r="B3007" s="390"/>
      <c r="C3007" s="386"/>
      <c r="D3007" s="390"/>
      <c r="E3007" s="390"/>
      <c r="F3007" s="386">
        <v>2.423</v>
      </c>
      <c r="G3007" s="391">
        <v>3.2254999999999998</v>
      </c>
      <c r="H3007" s="391">
        <v>3.3125</v>
      </c>
      <c r="I3007" s="391">
        <v>3.3043999999999998</v>
      </c>
      <c r="J3007" s="391">
        <v>3.7261000000000002</v>
      </c>
      <c r="K3007" s="391">
        <v>3.4163999999999999</v>
      </c>
      <c r="L3007" s="391">
        <v>3.8843000000000001</v>
      </c>
      <c r="M3007" s="391">
        <v>3.9161000000000001</v>
      </c>
      <c r="N3007" s="391">
        <v>4.5765000000000002</v>
      </c>
      <c r="O3007" s="386">
        <v>4.3166000000000002</v>
      </c>
      <c r="P3007" s="386" t="s">
        <v>43</v>
      </c>
    </row>
    <row r="3008" spans="1:16" ht="15" x14ac:dyDescent="0.25">
      <c r="A3008" s="389" t="s">
        <v>3312</v>
      </c>
      <c r="B3008" s="390"/>
      <c r="C3008" s="386"/>
      <c r="D3008" s="390"/>
      <c r="E3008" s="390"/>
      <c r="F3008" s="386">
        <v>4.1379000000000001</v>
      </c>
      <c r="G3008" s="391">
        <v>3.1358999999999999</v>
      </c>
      <c r="H3008" s="391">
        <v>3.125</v>
      </c>
      <c r="I3008" s="391">
        <v>3.4722</v>
      </c>
      <c r="J3008" s="391">
        <v>4.8611000000000004</v>
      </c>
      <c r="K3008" s="391">
        <v>3.1579000000000002</v>
      </c>
      <c r="L3008" s="391">
        <v>5.1723999999999997</v>
      </c>
      <c r="M3008" s="391">
        <v>3.9567999999999999</v>
      </c>
      <c r="N3008" s="391">
        <v>4.9123000000000001</v>
      </c>
      <c r="O3008" s="386">
        <v>5.6738</v>
      </c>
      <c r="P3008" s="386" t="s">
        <v>43</v>
      </c>
    </row>
    <row r="3009" spans="1:16" ht="15" x14ac:dyDescent="0.25">
      <c r="A3009" s="389" t="s">
        <v>3313</v>
      </c>
      <c r="B3009" s="390"/>
      <c r="C3009" s="386"/>
      <c r="D3009" s="390"/>
      <c r="E3009" s="390"/>
      <c r="F3009" s="386">
        <v>2.4653999999999998</v>
      </c>
      <c r="G3009" s="391">
        <v>3.2233000000000001</v>
      </c>
      <c r="H3009" s="391">
        <v>3.3079000000000001</v>
      </c>
      <c r="I3009" s="391">
        <v>3.3085</v>
      </c>
      <c r="J3009" s="391">
        <v>3.7536999999999998</v>
      </c>
      <c r="K3009" s="391">
        <v>3.4102000000000001</v>
      </c>
      <c r="L3009" s="391">
        <v>3.9157999999999999</v>
      </c>
      <c r="M3009" s="391">
        <v>3.9171</v>
      </c>
      <c r="N3009" s="391">
        <v>4.5845000000000002</v>
      </c>
      <c r="O3009" s="386">
        <v>4.3489000000000004</v>
      </c>
      <c r="P3009" s="386" t="s">
        <v>43</v>
      </c>
    </row>
    <row r="3010" spans="1:16" ht="15" x14ac:dyDescent="0.25">
      <c r="A3010" s="389" t="s">
        <v>3314</v>
      </c>
      <c r="B3010" s="390"/>
      <c r="C3010" s="386"/>
      <c r="D3010" s="390"/>
      <c r="E3010" s="390"/>
      <c r="F3010" s="386">
        <v>2.423</v>
      </c>
      <c r="G3010" s="391">
        <v>3.2254999999999998</v>
      </c>
      <c r="H3010" s="391">
        <v>3.3125</v>
      </c>
      <c r="I3010" s="391">
        <v>3.3043999999999998</v>
      </c>
      <c r="J3010" s="391">
        <v>3.7261000000000002</v>
      </c>
      <c r="K3010" s="391">
        <v>3.4163999999999999</v>
      </c>
      <c r="L3010" s="391">
        <v>3.8843000000000001</v>
      </c>
      <c r="M3010" s="391">
        <v>3.9161000000000001</v>
      </c>
      <c r="N3010" s="391">
        <v>4.5765000000000002</v>
      </c>
      <c r="O3010" s="386">
        <v>4.3166000000000002</v>
      </c>
      <c r="P3010" s="386" t="s">
        <v>43</v>
      </c>
    </row>
    <row r="3011" spans="1:16" ht="15" x14ac:dyDescent="0.25">
      <c r="A3011" s="389" t="s">
        <v>3315</v>
      </c>
      <c r="B3011" s="390"/>
      <c r="C3011" s="386"/>
      <c r="D3011" s="390"/>
      <c r="E3011" s="390"/>
      <c r="F3011" s="386">
        <v>4.1379000000000001</v>
      </c>
      <c r="G3011" s="391">
        <v>3.1358999999999999</v>
      </c>
      <c r="H3011" s="391">
        <v>3.125</v>
      </c>
      <c r="I3011" s="391">
        <v>3.4722</v>
      </c>
      <c r="J3011" s="391">
        <v>4.8611000000000004</v>
      </c>
      <c r="K3011" s="391">
        <v>3.1579000000000002</v>
      </c>
      <c r="L3011" s="391">
        <v>5.1723999999999997</v>
      </c>
      <c r="M3011" s="391">
        <v>3.9567999999999999</v>
      </c>
      <c r="N3011" s="391">
        <v>4.9123000000000001</v>
      </c>
      <c r="O3011" s="386">
        <v>5.6738</v>
      </c>
      <c r="P3011" s="386" t="s">
        <v>43</v>
      </c>
    </row>
    <row r="3012" spans="1:16" ht="15" x14ac:dyDescent="0.25">
      <c r="A3012" s="389" t="s">
        <v>453</v>
      </c>
      <c r="B3012" s="390"/>
      <c r="C3012" s="386"/>
      <c r="D3012" s="390"/>
      <c r="E3012" s="390"/>
      <c r="F3012" s="386">
        <v>2.0083000000000002</v>
      </c>
      <c r="G3012" s="391">
        <v>2.1141999999999999</v>
      </c>
      <c r="H3012" s="391">
        <v>2.1078000000000001</v>
      </c>
      <c r="I3012" s="391">
        <v>2.0581</v>
      </c>
      <c r="J3012" s="391">
        <v>2.1981000000000002</v>
      </c>
      <c r="K3012" s="391">
        <v>2.1842999999999999</v>
      </c>
      <c r="L3012" s="391">
        <v>2.2877999999999998</v>
      </c>
      <c r="M3012" s="391">
        <v>2.4028</v>
      </c>
      <c r="N3012" s="391">
        <v>2.6425999999999998</v>
      </c>
      <c r="O3012" s="386">
        <v>2.7366000000000001</v>
      </c>
      <c r="P3012" s="386" t="s">
        <v>43</v>
      </c>
    </row>
    <row r="3013" spans="1:16" ht="15" x14ac:dyDescent="0.25">
      <c r="A3013" s="389" t="s">
        <v>451</v>
      </c>
      <c r="B3013" s="390"/>
      <c r="C3013" s="386"/>
      <c r="D3013" s="390"/>
      <c r="E3013" s="390"/>
      <c r="F3013" s="386">
        <v>1.8703000000000001</v>
      </c>
      <c r="G3013" s="391">
        <v>1.9632000000000001</v>
      </c>
      <c r="H3013" s="391">
        <v>1.9529000000000001</v>
      </c>
      <c r="I3013" s="391">
        <v>1.8935999999999999</v>
      </c>
      <c r="J3013" s="391">
        <v>2.0409000000000002</v>
      </c>
      <c r="K3013" s="391">
        <v>2.0421</v>
      </c>
      <c r="L3013" s="391">
        <v>2.1313</v>
      </c>
      <c r="M3013" s="391">
        <v>2.2494000000000001</v>
      </c>
      <c r="N3013" s="391">
        <v>2.4885999999999999</v>
      </c>
      <c r="O3013" s="386">
        <v>2.5924</v>
      </c>
      <c r="P3013" s="386" t="s">
        <v>43</v>
      </c>
    </row>
    <row r="3014" spans="1:16" ht="15" x14ac:dyDescent="0.25">
      <c r="A3014" s="389" t="s">
        <v>452</v>
      </c>
      <c r="B3014" s="390"/>
      <c r="C3014" s="386"/>
      <c r="D3014" s="390"/>
      <c r="E3014" s="390"/>
      <c r="F3014" s="386">
        <v>3.6694</v>
      </c>
      <c r="G3014" s="391">
        <v>3.9302999999999999</v>
      </c>
      <c r="H3014" s="391">
        <v>3.9670999999999998</v>
      </c>
      <c r="I3014" s="391">
        <v>4.0171999999999999</v>
      </c>
      <c r="J3014" s="391">
        <v>4.0753000000000004</v>
      </c>
      <c r="K3014" s="391">
        <v>3.8818999999999999</v>
      </c>
      <c r="L3014" s="391">
        <v>4.1657000000000002</v>
      </c>
      <c r="M3014" s="391">
        <v>4.2455999999999996</v>
      </c>
      <c r="N3014" s="391">
        <v>4.4691999999999998</v>
      </c>
      <c r="O3014" s="386">
        <v>4.4448999999999996</v>
      </c>
      <c r="P3014" s="386" t="s">
        <v>43</v>
      </c>
    </row>
    <row r="3015" spans="1:16" ht="15" x14ac:dyDescent="0.25">
      <c r="A3015" s="389" t="s">
        <v>671</v>
      </c>
      <c r="B3015" s="390"/>
      <c r="C3015" s="386"/>
      <c r="D3015" s="390"/>
      <c r="E3015" s="390"/>
      <c r="F3015" s="386">
        <v>1.8069</v>
      </c>
      <c r="G3015" s="391">
        <v>1.944</v>
      </c>
      <c r="H3015" s="391">
        <v>1.9245000000000001</v>
      </c>
      <c r="I3015" s="391">
        <v>1.8574999999999999</v>
      </c>
      <c r="J3015" s="391">
        <v>2.0886999999999998</v>
      </c>
      <c r="K3015" s="391">
        <v>2.04</v>
      </c>
      <c r="L3015" s="391">
        <v>2.1391</v>
      </c>
      <c r="M3015" s="391">
        <v>2.2660999999999998</v>
      </c>
      <c r="N3015" s="391">
        <v>2.5310999999999999</v>
      </c>
      <c r="O3015" s="386">
        <v>2.5158</v>
      </c>
      <c r="P3015" s="386" t="s">
        <v>43</v>
      </c>
    </row>
    <row r="3016" spans="1:16" ht="15" x14ac:dyDescent="0.25">
      <c r="A3016" s="389" t="s">
        <v>661</v>
      </c>
      <c r="B3016" s="390"/>
      <c r="C3016" s="386"/>
      <c r="D3016" s="390"/>
      <c r="E3016" s="390"/>
      <c r="F3016" s="386">
        <v>1.6961999999999999</v>
      </c>
      <c r="G3016" s="391">
        <v>1.8129</v>
      </c>
      <c r="H3016" s="391">
        <v>1.8104</v>
      </c>
      <c r="I3016" s="391">
        <v>1.7452000000000001</v>
      </c>
      <c r="J3016" s="391">
        <v>1.9738</v>
      </c>
      <c r="K3016" s="391">
        <v>1.9315</v>
      </c>
      <c r="L3016" s="391">
        <v>1.9939</v>
      </c>
      <c r="M3016" s="391">
        <v>2.1252</v>
      </c>
      <c r="N3016" s="391">
        <v>2.3891</v>
      </c>
      <c r="O3016" s="386">
        <v>2.3801999999999999</v>
      </c>
      <c r="P3016" s="386" t="s">
        <v>43</v>
      </c>
    </row>
    <row r="3017" spans="1:16" ht="15" x14ac:dyDescent="0.25">
      <c r="A3017" s="389" t="s">
        <v>662</v>
      </c>
      <c r="B3017" s="390"/>
      <c r="C3017" s="386"/>
      <c r="D3017" s="390"/>
      <c r="E3017" s="390"/>
      <c r="F3017" s="386">
        <v>3.7267999999999999</v>
      </c>
      <c r="G3017" s="391">
        <v>4.2351999999999999</v>
      </c>
      <c r="H3017" s="391">
        <v>3.9123000000000001</v>
      </c>
      <c r="I3017" s="391">
        <v>3.8125</v>
      </c>
      <c r="J3017" s="391">
        <v>4.0598999999999998</v>
      </c>
      <c r="K3017" s="391">
        <v>3.9125000000000001</v>
      </c>
      <c r="L3017" s="391">
        <v>4.6162000000000001</v>
      </c>
      <c r="M3017" s="391">
        <v>4.6840000000000002</v>
      </c>
      <c r="N3017" s="391">
        <v>4.9249000000000001</v>
      </c>
      <c r="O3017" s="386">
        <v>4.8417000000000003</v>
      </c>
      <c r="P3017" s="386" t="s">
        <v>43</v>
      </c>
    </row>
    <row r="3018" spans="1:16" ht="15" x14ac:dyDescent="0.25">
      <c r="A3018" s="389" t="s">
        <v>454</v>
      </c>
      <c r="B3018" s="390"/>
      <c r="C3018" s="386"/>
      <c r="D3018" s="390"/>
      <c r="E3018" s="390"/>
      <c r="F3018" s="386">
        <v>0.77869999999999995</v>
      </c>
      <c r="G3018" s="391">
        <v>0.93979999999999997</v>
      </c>
      <c r="H3018" s="391">
        <v>1.0948</v>
      </c>
      <c r="I3018" s="391">
        <v>1.0943000000000001</v>
      </c>
      <c r="J3018" s="391">
        <v>0.96</v>
      </c>
      <c r="K3018" s="391">
        <v>0.96289999999999998</v>
      </c>
      <c r="L3018" s="391">
        <v>0.92479999999999996</v>
      </c>
      <c r="M3018" s="391">
        <v>0.92649999999999999</v>
      </c>
      <c r="N3018" s="391">
        <v>0.93889999999999996</v>
      </c>
      <c r="O3018" s="386">
        <v>1.0275000000000001</v>
      </c>
      <c r="P3018" s="386" t="s">
        <v>43</v>
      </c>
    </row>
    <row r="3019" spans="1:16" ht="15" x14ac:dyDescent="0.25">
      <c r="A3019" s="389" t="s">
        <v>455</v>
      </c>
      <c r="B3019" s="390"/>
      <c r="C3019" s="386"/>
      <c r="D3019" s="390"/>
      <c r="E3019" s="390"/>
      <c r="F3019" s="386">
        <v>0.63980000000000004</v>
      </c>
      <c r="G3019" s="391">
        <v>0.60170000000000001</v>
      </c>
      <c r="H3019" s="391">
        <v>0.66520000000000001</v>
      </c>
      <c r="I3019" s="391">
        <v>0.61240000000000006</v>
      </c>
      <c r="J3019" s="391">
        <v>0.58879999999999999</v>
      </c>
      <c r="K3019" s="391">
        <v>0.62090000000000001</v>
      </c>
      <c r="L3019" s="391">
        <v>0.62190000000000001</v>
      </c>
      <c r="M3019" s="391">
        <v>0.65339999999999998</v>
      </c>
      <c r="N3019" s="391">
        <v>0.69010000000000005</v>
      </c>
      <c r="O3019" s="386">
        <v>0.79569999999999996</v>
      </c>
      <c r="P3019" s="386" t="s">
        <v>43</v>
      </c>
    </row>
    <row r="3020" spans="1:16" ht="15" x14ac:dyDescent="0.25">
      <c r="A3020" s="389" t="s">
        <v>456</v>
      </c>
      <c r="B3020" s="390"/>
      <c r="C3020" s="386"/>
      <c r="D3020" s="390"/>
      <c r="E3020" s="390"/>
      <c r="F3020" s="386">
        <v>1.772</v>
      </c>
      <c r="G3020" s="391">
        <v>3.3367</v>
      </c>
      <c r="H3020" s="391">
        <v>4.1233000000000004</v>
      </c>
      <c r="I3020" s="391">
        <v>4.4896000000000003</v>
      </c>
      <c r="J3020" s="391">
        <v>3.5398000000000001</v>
      </c>
      <c r="K3020" s="391">
        <v>3.379</v>
      </c>
      <c r="L3020" s="391">
        <v>3.2006999999999999</v>
      </c>
      <c r="M3020" s="391">
        <v>3.0234999999999999</v>
      </c>
      <c r="N3020" s="391">
        <v>2.6253000000000002</v>
      </c>
      <c r="O3020" s="386">
        <v>2.4967999999999999</v>
      </c>
      <c r="P3020" s="386" t="s">
        <v>43</v>
      </c>
    </row>
    <row r="3021" spans="1:16" ht="15" x14ac:dyDescent="0.25">
      <c r="A3021" s="389" t="s">
        <v>672</v>
      </c>
      <c r="B3021" s="390"/>
      <c r="C3021" s="386"/>
      <c r="D3021" s="390"/>
      <c r="E3021" s="390"/>
      <c r="F3021" s="386">
        <v>1.3025</v>
      </c>
      <c r="G3021" s="391">
        <v>1.3282</v>
      </c>
      <c r="H3021" s="391">
        <v>1.3157000000000001</v>
      </c>
      <c r="I3021" s="391">
        <v>1.2425999999999999</v>
      </c>
      <c r="J3021" s="391">
        <v>1.3906000000000001</v>
      </c>
      <c r="K3021" s="391">
        <v>1.3747</v>
      </c>
      <c r="L3021" s="391">
        <v>1.4821</v>
      </c>
      <c r="M3021" s="391">
        <v>1.8286</v>
      </c>
      <c r="N3021" s="391">
        <v>1.9679</v>
      </c>
      <c r="O3021" s="386">
        <v>2.0882000000000001</v>
      </c>
      <c r="P3021" s="386" t="s">
        <v>43</v>
      </c>
    </row>
    <row r="3022" spans="1:16" ht="15" x14ac:dyDescent="0.25">
      <c r="A3022" s="389" t="s">
        <v>663</v>
      </c>
      <c r="B3022" s="390"/>
      <c r="C3022" s="386"/>
      <c r="D3022" s="390"/>
      <c r="E3022" s="390"/>
      <c r="F3022" s="386">
        <v>1.0648</v>
      </c>
      <c r="G3022" s="391">
        <v>1.1121000000000001</v>
      </c>
      <c r="H3022" s="391">
        <v>1.0967</v>
      </c>
      <c r="I3022" s="391">
        <v>1.0395000000000001</v>
      </c>
      <c r="J3022" s="391">
        <v>1.1898</v>
      </c>
      <c r="K3022" s="391">
        <v>1.2033</v>
      </c>
      <c r="L3022" s="391">
        <v>1.2765</v>
      </c>
      <c r="M3022" s="391">
        <v>1.6387</v>
      </c>
      <c r="N3022" s="391">
        <v>1.7692000000000001</v>
      </c>
      <c r="O3022" s="386">
        <v>1.8998999999999999</v>
      </c>
      <c r="P3022" s="386" t="s">
        <v>43</v>
      </c>
    </row>
    <row r="3023" spans="1:16" ht="15" x14ac:dyDescent="0.25">
      <c r="A3023" s="389" t="s">
        <v>664</v>
      </c>
      <c r="B3023" s="390"/>
      <c r="C3023" s="386"/>
      <c r="D3023" s="390"/>
      <c r="E3023" s="390"/>
      <c r="F3023" s="386">
        <v>3.6301999999999999</v>
      </c>
      <c r="G3023" s="391">
        <v>3.4407999999999999</v>
      </c>
      <c r="H3023" s="391">
        <v>3.4483000000000001</v>
      </c>
      <c r="I3023" s="391">
        <v>3.2151999999999998</v>
      </c>
      <c r="J3023" s="391">
        <v>3.3753000000000002</v>
      </c>
      <c r="K3023" s="391">
        <v>3.0550999999999999</v>
      </c>
      <c r="L3023" s="391">
        <v>3.4965000000000002</v>
      </c>
      <c r="M3023" s="391">
        <v>3.6608999999999998</v>
      </c>
      <c r="N3023" s="391">
        <v>3.9392999999999998</v>
      </c>
      <c r="O3023" s="386">
        <v>3.992</v>
      </c>
      <c r="P3023" s="386" t="s">
        <v>43</v>
      </c>
    </row>
    <row r="3024" spans="1:16" ht="15" x14ac:dyDescent="0.25">
      <c r="A3024" s="389" t="s">
        <v>673</v>
      </c>
      <c r="B3024" s="390"/>
      <c r="C3024" s="386"/>
      <c r="D3024" s="390"/>
      <c r="E3024" s="390"/>
      <c r="F3024" s="386">
        <v>2.6777000000000002</v>
      </c>
      <c r="G3024" s="391">
        <v>2.7650999999999999</v>
      </c>
      <c r="H3024" s="391">
        <v>2.7837000000000001</v>
      </c>
      <c r="I3024" s="391">
        <v>2.7732000000000001</v>
      </c>
      <c r="J3024" s="391">
        <v>2.9361999999999999</v>
      </c>
      <c r="K3024" s="391">
        <v>2.8832</v>
      </c>
      <c r="L3024" s="391">
        <v>3.0122</v>
      </c>
      <c r="M3024" s="391">
        <v>3.0954999999999999</v>
      </c>
      <c r="N3024" s="391">
        <v>3.3961999999999999</v>
      </c>
      <c r="O3024" s="386">
        <v>3.6459000000000001</v>
      </c>
      <c r="P3024" s="386" t="s">
        <v>43</v>
      </c>
    </row>
    <row r="3025" spans="1:16" ht="15" x14ac:dyDescent="0.25">
      <c r="A3025" s="389" t="s">
        <v>665</v>
      </c>
      <c r="B3025" s="390"/>
      <c r="C3025" s="386"/>
      <c r="D3025" s="390"/>
      <c r="E3025" s="390"/>
      <c r="F3025" s="386">
        <v>2.5491000000000001</v>
      </c>
      <c r="G3025" s="391">
        <v>2.6438999999999999</v>
      </c>
      <c r="H3025" s="391">
        <v>2.6533000000000002</v>
      </c>
      <c r="I3025" s="391">
        <v>2.6332</v>
      </c>
      <c r="J3025" s="391">
        <v>2.7780999999999998</v>
      </c>
      <c r="K3025" s="391">
        <v>2.7564000000000002</v>
      </c>
      <c r="L3025" s="391">
        <v>2.8908999999999998</v>
      </c>
      <c r="M3025" s="391">
        <v>2.9792000000000001</v>
      </c>
      <c r="N3025" s="391">
        <v>3.2578</v>
      </c>
      <c r="O3025" s="386">
        <v>3.5068999999999999</v>
      </c>
      <c r="P3025" s="386" t="s">
        <v>43</v>
      </c>
    </row>
    <row r="3026" spans="1:16" ht="15" x14ac:dyDescent="0.25">
      <c r="A3026" s="389" t="s">
        <v>666</v>
      </c>
      <c r="B3026" s="390"/>
      <c r="C3026" s="386"/>
      <c r="D3026" s="390"/>
      <c r="E3026" s="390"/>
      <c r="F3026" s="386">
        <v>4.3827999999999996</v>
      </c>
      <c r="G3026" s="391">
        <v>4.3765000000000001</v>
      </c>
      <c r="H3026" s="391">
        <v>4.5167000000000002</v>
      </c>
      <c r="I3026" s="391">
        <v>4.6265000000000001</v>
      </c>
      <c r="J3026" s="391">
        <v>5.0480999999999998</v>
      </c>
      <c r="K3026" s="391">
        <v>4.5666000000000002</v>
      </c>
      <c r="L3026" s="391">
        <v>4.6342999999999996</v>
      </c>
      <c r="M3026" s="391">
        <v>4.6542000000000003</v>
      </c>
      <c r="N3026" s="391">
        <v>5.2561</v>
      </c>
      <c r="O3026" s="386">
        <v>5.5209000000000001</v>
      </c>
      <c r="P3026" s="386" t="s">
        <v>43</v>
      </c>
    </row>
    <row r="3027" spans="1:16" ht="15" x14ac:dyDescent="0.25">
      <c r="A3027" s="389" t="s">
        <v>674</v>
      </c>
      <c r="B3027" s="390"/>
      <c r="C3027" s="386"/>
      <c r="D3027" s="390"/>
      <c r="E3027" s="390"/>
      <c r="F3027" s="386">
        <v>1.6511</v>
      </c>
      <c r="G3027" s="391">
        <v>1.7810999999999999</v>
      </c>
      <c r="H3027" s="391">
        <v>1.6973</v>
      </c>
      <c r="I3027" s="391">
        <v>1.6149</v>
      </c>
      <c r="J3027" s="391">
        <v>1.7553000000000001</v>
      </c>
      <c r="K3027" s="391">
        <v>1.7548999999999999</v>
      </c>
      <c r="L3027" s="391">
        <v>1.9408000000000001</v>
      </c>
      <c r="M3027" s="391">
        <v>2.0163000000000002</v>
      </c>
      <c r="N3027" s="391">
        <v>2.2616999999999998</v>
      </c>
      <c r="O3027" s="386">
        <v>2.2656999999999998</v>
      </c>
      <c r="P3027" s="386" t="s">
        <v>43</v>
      </c>
    </row>
    <row r="3028" spans="1:16" ht="15" x14ac:dyDescent="0.25">
      <c r="A3028" s="389" t="s">
        <v>667</v>
      </c>
      <c r="B3028" s="390"/>
      <c r="C3028" s="386"/>
      <c r="D3028" s="390"/>
      <c r="E3028" s="390"/>
      <c r="F3028" s="386">
        <v>1.4307000000000001</v>
      </c>
      <c r="G3028" s="391">
        <v>1.5782</v>
      </c>
      <c r="H3028" s="391">
        <v>1.5064</v>
      </c>
      <c r="I3028" s="391">
        <v>1.4069</v>
      </c>
      <c r="J3028" s="391">
        <v>1.5581</v>
      </c>
      <c r="K3028" s="391">
        <v>1.5476000000000001</v>
      </c>
      <c r="L3028" s="391">
        <v>1.6971000000000001</v>
      </c>
      <c r="M3028" s="391">
        <v>1.7565999999999999</v>
      </c>
      <c r="N3028" s="391">
        <v>2.0118</v>
      </c>
      <c r="O3028" s="386">
        <v>2.0318999999999998</v>
      </c>
      <c r="P3028" s="386" t="s">
        <v>43</v>
      </c>
    </row>
    <row r="3029" spans="1:16" ht="15" x14ac:dyDescent="0.25">
      <c r="A3029" s="389" t="s">
        <v>668</v>
      </c>
      <c r="B3029" s="390"/>
      <c r="C3029" s="386"/>
      <c r="D3029" s="390"/>
      <c r="E3029" s="390"/>
      <c r="F3029" s="386">
        <v>3.7831000000000001</v>
      </c>
      <c r="G3029" s="391">
        <v>3.7494999999999998</v>
      </c>
      <c r="H3029" s="391">
        <v>3.5568</v>
      </c>
      <c r="I3029" s="391">
        <v>3.6139000000000001</v>
      </c>
      <c r="J3029" s="391">
        <v>3.6598000000000002</v>
      </c>
      <c r="K3029" s="391">
        <v>3.7623000000000002</v>
      </c>
      <c r="L3029" s="391">
        <v>4.2941000000000003</v>
      </c>
      <c r="M3029" s="391">
        <v>4.5401999999999996</v>
      </c>
      <c r="N3029" s="391">
        <v>4.7011000000000003</v>
      </c>
      <c r="O3029" s="386">
        <v>4.5137999999999998</v>
      </c>
      <c r="P3029" s="386" t="s">
        <v>43</v>
      </c>
    </row>
    <row r="3030" spans="1:16" ht="15" x14ac:dyDescent="0.25">
      <c r="A3030" s="389" t="s">
        <v>675</v>
      </c>
      <c r="B3030" s="390"/>
      <c r="C3030" s="386"/>
      <c r="D3030" s="390"/>
      <c r="E3030" s="390"/>
      <c r="F3030" s="386">
        <v>3.5402</v>
      </c>
      <c r="G3030" s="391">
        <v>3.6959</v>
      </c>
      <c r="H3030" s="391">
        <v>3.6745000000000001</v>
      </c>
      <c r="I3030" s="391">
        <v>3.6355</v>
      </c>
      <c r="J3030" s="391">
        <v>3.7404000000000002</v>
      </c>
      <c r="K3030" s="391">
        <v>4.0152999999999999</v>
      </c>
      <c r="L3030" s="391">
        <v>3.9496000000000002</v>
      </c>
      <c r="M3030" s="391">
        <v>4.1997</v>
      </c>
      <c r="N3030" s="391">
        <v>4.5937999999999999</v>
      </c>
      <c r="O3030" s="386">
        <v>4.3371000000000004</v>
      </c>
      <c r="P3030" s="386" t="s">
        <v>43</v>
      </c>
    </row>
    <row r="3031" spans="1:16" ht="15" x14ac:dyDescent="0.25">
      <c r="A3031" s="389" t="s">
        <v>669</v>
      </c>
      <c r="B3031" s="390"/>
      <c r="C3031" s="386"/>
      <c r="D3031" s="390"/>
      <c r="E3031" s="390"/>
      <c r="F3031" s="386">
        <v>3.5087000000000002</v>
      </c>
      <c r="G3031" s="391">
        <v>3.6545000000000001</v>
      </c>
      <c r="H3031" s="391">
        <v>3.6556000000000002</v>
      </c>
      <c r="I3031" s="391">
        <v>3.6162000000000001</v>
      </c>
      <c r="J3031" s="391">
        <v>3.7143999999999999</v>
      </c>
      <c r="K3031" s="391">
        <v>3.9895999999999998</v>
      </c>
      <c r="L3031" s="391">
        <v>3.9386999999999999</v>
      </c>
      <c r="M3031" s="391">
        <v>4.1783999999999999</v>
      </c>
      <c r="N3031" s="391">
        <v>4.5490000000000004</v>
      </c>
      <c r="O3031" s="386">
        <v>4.3068</v>
      </c>
      <c r="P3031" s="386" t="s">
        <v>43</v>
      </c>
    </row>
    <row r="3032" spans="1:16" ht="15" x14ac:dyDescent="0.25">
      <c r="A3032" s="389" t="s">
        <v>670</v>
      </c>
      <c r="B3032" s="390"/>
      <c r="C3032" s="386"/>
      <c r="D3032" s="390"/>
      <c r="E3032" s="390"/>
      <c r="F3032" s="386">
        <v>4.3882000000000003</v>
      </c>
      <c r="G3032" s="391">
        <v>4.8</v>
      </c>
      <c r="H3032" s="391">
        <v>4.1806999999999999</v>
      </c>
      <c r="I3032" s="391">
        <v>4.1527000000000003</v>
      </c>
      <c r="J3032" s="391">
        <v>4.4416000000000002</v>
      </c>
      <c r="K3032" s="391">
        <v>4.7039</v>
      </c>
      <c r="L3032" s="391">
        <v>4.2419000000000002</v>
      </c>
      <c r="M3032" s="391">
        <v>4.7698999999999998</v>
      </c>
      <c r="N3032" s="391">
        <v>5.9405999999999999</v>
      </c>
      <c r="O3032" s="386">
        <v>5.2873000000000001</v>
      </c>
      <c r="P3032" s="386" t="s">
        <v>43</v>
      </c>
    </row>
    <row r="3033" spans="1:16" ht="15" x14ac:dyDescent="0.25">
      <c r="A3033" s="389" t="s">
        <v>3316</v>
      </c>
      <c r="B3033" s="390"/>
      <c r="C3033" s="386"/>
      <c r="D3033" s="390"/>
      <c r="E3033" s="390"/>
      <c r="F3033" s="386">
        <v>3.8999000000000001</v>
      </c>
      <c r="G3033" s="391">
        <v>4.0831999999999997</v>
      </c>
      <c r="H3033" s="391">
        <v>3.9838</v>
      </c>
      <c r="I3033" s="391">
        <v>3.8509000000000002</v>
      </c>
      <c r="J3033" s="391">
        <v>3.4681000000000002</v>
      </c>
      <c r="K3033" s="391">
        <v>3.1002999999999998</v>
      </c>
      <c r="L3033" s="391">
        <v>2.7050999999999998</v>
      </c>
      <c r="M3033" s="391">
        <v>2.3325</v>
      </c>
      <c r="N3033" s="391">
        <v>2.2919999999999998</v>
      </c>
      <c r="O3033" s="386">
        <v>2.4030999999999998</v>
      </c>
      <c r="P3033" s="386" t="s">
        <v>372</v>
      </c>
    </row>
    <row r="3034" spans="1:16" ht="15" x14ac:dyDescent="0.25">
      <c r="A3034" s="389" t="s">
        <v>3317</v>
      </c>
      <c r="B3034" s="390"/>
      <c r="C3034" s="386"/>
      <c r="D3034" s="390"/>
      <c r="E3034" s="390"/>
      <c r="F3034" s="386">
        <v>3.7625999999999999</v>
      </c>
      <c r="G3034" s="391">
        <v>4.0107999999999997</v>
      </c>
      <c r="H3034" s="391">
        <v>3.8729</v>
      </c>
      <c r="I3034" s="391">
        <v>3.7578999999999998</v>
      </c>
      <c r="J3034" s="391">
        <v>3.3986999999999998</v>
      </c>
      <c r="K3034" s="391">
        <v>2.9756</v>
      </c>
      <c r="L3034" s="391">
        <v>2.5093999999999999</v>
      </c>
      <c r="M3034" s="391">
        <v>2.1597</v>
      </c>
      <c r="N3034" s="391">
        <v>2.1324000000000001</v>
      </c>
      <c r="O3034" s="386">
        <v>2.3138999999999998</v>
      </c>
      <c r="P3034" s="386" t="s">
        <v>372</v>
      </c>
    </row>
    <row r="3035" spans="1:16" ht="15" x14ac:dyDescent="0.25">
      <c r="A3035" s="389" t="s">
        <v>3318</v>
      </c>
      <c r="B3035" s="390"/>
      <c r="C3035" s="386"/>
      <c r="D3035" s="390"/>
      <c r="E3035" s="390"/>
      <c r="F3035" s="386">
        <v>5.2656000000000001</v>
      </c>
      <c r="G3035" s="391">
        <v>4.8133999999999997</v>
      </c>
      <c r="H3035" s="391">
        <v>5.1116000000000001</v>
      </c>
      <c r="I3035" s="391">
        <v>4.7995999999999999</v>
      </c>
      <c r="J3035" s="391">
        <v>4.1771000000000003</v>
      </c>
      <c r="K3035" s="391">
        <v>4.3836000000000004</v>
      </c>
      <c r="L3035" s="391">
        <v>4.7252000000000001</v>
      </c>
      <c r="M3035" s="391">
        <v>4.1288</v>
      </c>
      <c r="N3035" s="391">
        <v>3.9676</v>
      </c>
      <c r="O3035" s="386">
        <v>3.3464</v>
      </c>
      <c r="P3035" s="386" t="s">
        <v>372</v>
      </c>
    </row>
    <row r="3036" spans="1:16" ht="15" x14ac:dyDescent="0.25">
      <c r="A3036" s="389" t="s">
        <v>3319</v>
      </c>
      <c r="B3036" s="390"/>
      <c r="C3036" s="386"/>
      <c r="D3036" s="390"/>
      <c r="E3036" s="390"/>
      <c r="F3036" s="386">
        <v>3.3330000000000002</v>
      </c>
      <c r="G3036" s="391">
        <v>3.3498000000000001</v>
      </c>
      <c r="H3036" s="391">
        <v>3.7841</v>
      </c>
      <c r="I3036" s="391">
        <v>3.2541000000000002</v>
      </c>
      <c r="J3036" s="391">
        <v>3.0783</v>
      </c>
      <c r="K3036" s="391">
        <v>2.7342</v>
      </c>
      <c r="L3036" s="391">
        <v>2.4361000000000002</v>
      </c>
      <c r="M3036" s="391">
        <v>2.5709</v>
      </c>
      <c r="N3036" s="391">
        <v>2.5145</v>
      </c>
      <c r="O3036" s="386">
        <v>2.2345999999999999</v>
      </c>
      <c r="P3036" s="386" t="s">
        <v>372</v>
      </c>
    </row>
    <row r="3037" spans="1:16" ht="15" x14ac:dyDescent="0.25">
      <c r="A3037" s="389" t="s">
        <v>3320</v>
      </c>
      <c r="B3037" s="390"/>
      <c r="C3037" s="386"/>
      <c r="D3037" s="390"/>
      <c r="E3037" s="390"/>
      <c r="F3037" s="386">
        <v>3.0869</v>
      </c>
      <c r="G3037" s="391">
        <v>3.2233999999999998</v>
      </c>
      <c r="H3037" s="391">
        <v>3.5855000000000001</v>
      </c>
      <c r="I3037" s="391">
        <v>3.0305</v>
      </c>
      <c r="J3037" s="391">
        <v>2.9209000000000001</v>
      </c>
      <c r="K3037" s="391">
        <v>2.6233</v>
      </c>
      <c r="L3037" s="391">
        <v>2.2378</v>
      </c>
      <c r="M3037" s="391">
        <v>2.4037999999999999</v>
      </c>
      <c r="N3037" s="391">
        <v>2.3637999999999999</v>
      </c>
      <c r="O3037" s="386">
        <v>2.1291000000000002</v>
      </c>
      <c r="P3037" s="386" t="s">
        <v>372</v>
      </c>
    </row>
    <row r="3038" spans="1:16" ht="15" x14ac:dyDescent="0.25">
      <c r="A3038" s="389" t="s">
        <v>3321</v>
      </c>
      <c r="B3038" s="390"/>
      <c r="C3038" s="386"/>
      <c r="D3038" s="390"/>
      <c r="E3038" s="390"/>
      <c r="F3038" s="386">
        <v>5.4134000000000002</v>
      </c>
      <c r="G3038" s="391">
        <v>4.4250999999999996</v>
      </c>
      <c r="H3038" s="391">
        <v>5.5118</v>
      </c>
      <c r="I3038" s="391">
        <v>5.1988000000000003</v>
      </c>
      <c r="J3038" s="391">
        <v>4.4528999999999996</v>
      </c>
      <c r="K3038" s="391">
        <v>3.7193000000000001</v>
      </c>
      <c r="L3038" s="391">
        <v>4.2009999999999996</v>
      </c>
      <c r="M3038" s="391">
        <v>4.0597000000000003</v>
      </c>
      <c r="N3038" s="391">
        <v>3.8662999999999998</v>
      </c>
      <c r="O3038" s="386">
        <v>3.1821000000000002</v>
      </c>
      <c r="P3038" s="386" t="s">
        <v>372</v>
      </c>
    </row>
    <row r="3039" spans="1:16" ht="15" x14ac:dyDescent="0.25">
      <c r="A3039" s="389" t="s">
        <v>3322</v>
      </c>
      <c r="B3039" s="390"/>
      <c r="C3039" s="386"/>
      <c r="D3039" s="390"/>
      <c r="E3039" s="390"/>
      <c r="F3039" s="386">
        <v>4.1214000000000004</v>
      </c>
      <c r="G3039" s="391">
        <v>4.3197999999999999</v>
      </c>
      <c r="H3039" s="391">
        <v>3.8643999999999998</v>
      </c>
      <c r="I3039" s="391">
        <v>4.2664</v>
      </c>
      <c r="J3039" s="391">
        <v>3.9039000000000001</v>
      </c>
      <c r="K3039" s="391">
        <v>3.4706999999999999</v>
      </c>
      <c r="L3039" s="391">
        <v>2.9634999999999998</v>
      </c>
      <c r="M3039" s="391">
        <v>2.3626999999999998</v>
      </c>
      <c r="N3039" s="391">
        <v>1.6698</v>
      </c>
      <c r="O3039" s="386">
        <v>1.5591999999999999</v>
      </c>
      <c r="P3039" s="386" t="s">
        <v>372</v>
      </c>
    </row>
    <row r="3040" spans="1:16" ht="15" x14ac:dyDescent="0.25">
      <c r="A3040" s="389" t="s">
        <v>3323</v>
      </c>
      <c r="B3040" s="390"/>
      <c r="C3040" s="386"/>
      <c r="D3040" s="390"/>
      <c r="E3040" s="390"/>
      <c r="F3040" s="386">
        <v>4.0732999999999997</v>
      </c>
      <c r="G3040" s="391">
        <v>4.2826000000000004</v>
      </c>
      <c r="H3040" s="391">
        <v>3.7995999999999999</v>
      </c>
      <c r="I3040" s="391">
        <v>4.2851999999999997</v>
      </c>
      <c r="J3040" s="391">
        <v>3.9346000000000001</v>
      </c>
      <c r="K3040" s="391">
        <v>3.2732000000000001</v>
      </c>
      <c r="L3040" s="391">
        <v>2.6442000000000001</v>
      </c>
      <c r="M3040" s="391">
        <v>2.0855999999999999</v>
      </c>
      <c r="N3040" s="391">
        <v>1.3013999999999999</v>
      </c>
      <c r="O3040" s="386">
        <v>1.2831999999999999</v>
      </c>
      <c r="P3040" s="386" t="s">
        <v>372</v>
      </c>
    </row>
    <row r="3041" spans="1:16" ht="15" x14ac:dyDescent="0.25">
      <c r="A3041" s="389" t="s">
        <v>3324</v>
      </c>
      <c r="B3041" s="390"/>
      <c r="C3041" s="386"/>
      <c r="D3041" s="390"/>
      <c r="E3041" s="390"/>
      <c r="F3041" s="386">
        <v>4.4657999999999998</v>
      </c>
      <c r="G3041" s="391">
        <v>4.5926999999999998</v>
      </c>
      <c r="H3041" s="391">
        <v>4.3406000000000002</v>
      </c>
      <c r="I3041" s="391">
        <v>4.1276000000000002</v>
      </c>
      <c r="J3041" s="391">
        <v>3.6770999999999998</v>
      </c>
      <c r="K3041" s="391">
        <v>4.9295999999999998</v>
      </c>
      <c r="L3041" s="391">
        <v>5.3289999999999997</v>
      </c>
      <c r="M3041" s="391">
        <v>4.4177</v>
      </c>
      <c r="N3041" s="391">
        <v>4.4074999999999998</v>
      </c>
      <c r="O3041" s="386">
        <v>3.6191</v>
      </c>
      <c r="P3041" s="386" t="s">
        <v>372</v>
      </c>
    </row>
    <row r="3042" spans="1:16" ht="15" x14ac:dyDescent="0.25">
      <c r="A3042" s="389" t="s">
        <v>3325</v>
      </c>
      <c r="B3042" s="390"/>
      <c r="C3042" s="386"/>
      <c r="D3042" s="390"/>
      <c r="E3042" s="390"/>
      <c r="F3042" s="386">
        <v>4.4543999999999997</v>
      </c>
      <c r="G3042" s="391">
        <v>4.8630000000000004</v>
      </c>
      <c r="H3042" s="391">
        <v>4.4669999999999996</v>
      </c>
      <c r="I3042" s="391">
        <v>4.1809000000000003</v>
      </c>
      <c r="J3042" s="391">
        <v>3.4447999999999999</v>
      </c>
      <c r="K3042" s="391">
        <v>3.1461000000000001</v>
      </c>
      <c r="L3042" s="391">
        <v>2.7574000000000001</v>
      </c>
      <c r="M3042" s="391">
        <v>1.9241999999999999</v>
      </c>
      <c r="N3042" s="391">
        <v>2.8098000000000001</v>
      </c>
      <c r="O3042" s="386">
        <v>3.7913999999999999</v>
      </c>
      <c r="P3042" s="386" t="s">
        <v>372</v>
      </c>
    </row>
    <row r="3043" spans="1:16" ht="15" x14ac:dyDescent="0.25">
      <c r="A3043" s="389" t="s">
        <v>3326</v>
      </c>
      <c r="B3043" s="390"/>
      <c r="C3043" s="386"/>
      <c r="D3043" s="390"/>
      <c r="E3043" s="390"/>
      <c r="F3043" s="386">
        <v>4.3159000000000001</v>
      </c>
      <c r="G3043" s="391">
        <v>4.7613000000000003</v>
      </c>
      <c r="H3043" s="391">
        <v>4.3804999999999996</v>
      </c>
      <c r="I3043" s="391">
        <v>4.1125999999999996</v>
      </c>
      <c r="J3043" s="391">
        <v>3.3832</v>
      </c>
      <c r="K3043" s="391">
        <v>3.1023000000000001</v>
      </c>
      <c r="L3043" s="391">
        <v>2.7292000000000001</v>
      </c>
      <c r="M3043" s="391">
        <v>1.9079999999999999</v>
      </c>
      <c r="N3043" s="391">
        <v>2.8393999999999999</v>
      </c>
      <c r="O3043" s="386">
        <v>3.8216000000000001</v>
      </c>
      <c r="P3043" s="386" t="s">
        <v>372</v>
      </c>
    </row>
    <row r="3044" spans="1:16" ht="15" x14ac:dyDescent="0.25">
      <c r="A3044" s="389" t="s">
        <v>3327</v>
      </c>
      <c r="B3044" s="390"/>
      <c r="C3044" s="386"/>
      <c r="D3044" s="390"/>
      <c r="E3044" s="390"/>
      <c r="F3044" s="386">
        <v>9.9003999999999994</v>
      </c>
      <c r="G3044" s="391">
        <v>8.9003999999999994</v>
      </c>
      <c r="H3044" s="391">
        <v>7.9004000000000003</v>
      </c>
      <c r="I3044" s="391">
        <v>6.9004000000000003</v>
      </c>
      <c r="J3044" s="391">
        <v>5.9004000000000003</v>
      </c>
      <c r="K3044" s="391">
        <v>4.9004000000000003</v>
      </c>
      <c r="L3044" s="391">
        <v>3.9003999999999999</v>
      </c>
      <c r="M3044" s="391">
        <v>2.5811999999999999</v>
      </c>
      <c r="N3044" s="391">
        <v>1.5835999999999999</v>
      </c>
      <c r="O3044" s="386">
        <v>2.5167000000000002</v>
      </c>
      <c r="P3044" s="386" t="s">
        <v>372</v>
      </c>
    </row>
    <row r="3045" spans="1:16" ht="15" x14ac:dyDescent="0.25">
      <c r="A3045" s="389" t="s">
        <v>3328</v>
      </c>
      <c r="B3045" s="390"/>
      <c r="C3045" s="386"/>
      <c r="D3045" s="390"/>
      <c r="E3045" s="390"/>
      <c r="F3045" s="386">
        <v>3.4068999999999998</v>
      </c>
      <c r="G3045" s="391">
        <v>3.2456999999999998</v>
      </c>
      <c r="H3045" s="391">
        <v>5.3028000000000004</v>
      </c>
      <c r="I3045" s="391">
        <v>6.5570000000000004</v>
      </c>
      <c r="J3045" s="391">
        <v>6.4184000000000001</v>
      </c>
      <c r="K3045" s="391">
        <v>4.9915000000000003</v>
      </c>
      <c r="L3045" s="391">
        <v>4.5404</v>
      </c>
      <c r="M3045" s="391">
        <v>3.95</v>
      </c>
      <c r="N3045" s="391">
        <v>3.3334999999999999</v>
      </c>
      <c r="O3045" s="386">
        <v>3.0459000000000001</v>
      </c>
      <c r="P3045" s="386" t="s">
        <v>372</v>
      </c>
    </row>
    <row r="3046" spans="1:16" ht="15" x14ac:dyDescent="0.25">
      <c r="A3046" s="389" t="s">
        <v>3329</v>
      </c>
      <c r="B3046" s="390"/>
      <c r="C3046" s="386"/>
      <c r="D3046" s="390"/>
      <c r="E3046" s="390"/>
      <c r="F3046" s="386">
        <v>6</v>
      </c>
      <c r="G3046" s="391">
        <v>2.7989000000000002</v>
      </c>
      <c r="H3046" s="391">
        <v>5.2591999999999999</v>
      </c>
      <c r="I3046" s="391">
        <v>6.4606000000000003</v>
      </c>
      <c r="J3046" s="391">
        <v>6.3921000000000001</v>
      </c>
      <c r="K3046" s="391">
        <v>4.9188000000000001</v>
      </c>
      <c r="L3046" s="391">
        <v>4.4577</v>
      </c>
      <c r="M3046" s="391">
        <v>3.8058999999999998</v>
      </c>
      <c r="N3046" s="391">
        <v>3.1749000000000001</v>
      </c>
      <c r="O3046" s="386">
        <v>2.94</v>
      </c>
      <c r="P3046" s="386" t="s">
        <v>372</v>
      </c>
    </row>
    <row r="3047" spans="1:16" ht="15" x14ac:dyDescent="0.25">
      <c r="A3047" s="389" t="s">
        <v>3330</v>
      </c>
      <c r="B3047" s="390"/>
      <c r="C3047" s="386"/>
      <c r="D3047" s="390"/>
      <c r="E3047" s="390"/>
      <c r="F3047" s="386">
        <v>-3</v>
      </c>
      <c r="G3047" s="391">
        <v>3.6774</v>
      </c>
      <c r="H3047" s="391">
        <v>5.5223000000000004</v>
      </c>
      <c r="I3047" s="391">
        <v>7.2838000000000003</v>
      </c>
      <c r="J3047" s="391">
        <v>6.5648999999999997</v>
      </c>
      <c r="K3047" s="391">
        <v>5.9104999999999999</v>
      </c>
      <c r="L3047" s="391">
        <v>5.4949000000000003</v>
      </c>
      <c r="M3047" s="391">
        <v>5.3987999999999996</v>
      </c>
      <c r="N3047" s="391">
        <v>4.7263000000000002</v>
      </c>
      <c r="O3047" s="386">
        <v>3.9698000000000002</v>
      </c>
      <c r="P3047" s="386" t="s">
        <v>372</v>
      </c>
    </row>
    <row r="3048" spans="1:16" ht="15" x14ac:dyDescent="0.25">
      <c r="A3048" s="389" t="s">
        <v>3331</v>
      </c>
      <c r="B3048" s="390"/>
      <c r="C3048" s="386"/>
      <c r="D3048" s="390"/>
      <c r="E3048" s="390"/>
      <c r="F3048" s="386"/>
      <c r="G3048" s="391">
        <v>1</v>
      </c>
      <c r="H3048" s="391">
        <v>5.7583000000000002</v>
      </c>
      <c r="I3048" s="391">
        <v>7.7080000000000002</v>
      </c>
      <c r="J3048" s="391">
        <v>4.2393000000000001</v>
      </c>
      <c r="K3048" s="391">
        <v>6.3316999999999997</v>
      </c>
      <c r="L3048" s="391">
        <v>6.1018999999999997</v>
      </c>
      <c r="M3048" s="391">
        <v>5.4398</v>
      </c>
      <c r="N3048" s="391">
        <v>5.1477000000000004</v>
      </c>
      <c r="O3048" s="386">
        <v>4.2565</v>
      </c>
      <c r="P3048" s="386" t="s">
        <v>372</v>
      </c>
    </row>
    <row r="3049" spans="1:16" ht="15" x14ac:dyDescent="0.25">
      <c r="A3049" s="389" t="s">
        <v>3332</v>
      </c>
      <c r="B3049" s="390"/>
      <c r="C3049" s="386"/>
      <c r="D3049" s="390"/>
      <c r="E3049" s="390"/>
      <c r="F3049" s="386"/>
      <c r="G3049" s="391">
        <v>1</v>
      </c>
      <c r="H3049" s="391">
        <v>5.5218999999999996</v>
      </c>
      <c r="I3049" s="391">
        <v>7.6867000000000001</v>
      </c>
      <c r="J3049" s="391">
        <v>4.8066000000000004</v>
      </c>
      <c r="K3049" s="391">
        <v>7.1577000000000002</v>
      </c>
      <c r="L3049" s="391">
        <v>6.8562000000000003</v>
      </c>
      <c r="M3049" s="391">
        <v>6.1684999999999999</v>
      </c>
      <c r="N3049" s="391">
        <v>5.8735999999999997</v>
      </c>
      <c r="O3049" s="386">
        <v>4.9071999999999996</v>
      </c>
      <c r="P3049" s="386" t="s">
        <v>372</v>
      </c>
    </row>
    <row r="3050" spans="1:16" ht="15" x14ac:dyDescent="0.25">
      <c r="A3050" s="389" t="s">
        <v>3333</v>
      </c>
      <c r="B3050" s="390"/>
      <c r="C3050" s="386"/>
      <c r="D3050" s="390"/>
      <c r="E3050" s="390"/>
      <c r="F3050" s="386"/>
      <c r="G3050" s="391">
        <v>1</v>
      </c>
      <c r="H3050" s="391">
        <v>9</v>
      </c>
      <c r="I3050" s="391">
        <v>8</v>
      </c>
      <c r="J3050" s="391">
        <v>1.9178999999999999</v>
      </c>
      <c r="K3050" s="391">
        <v>0.91790000000000005</v>
      </c>
      <c r="L3050" s="391">
        <v>1.9380999999999999</v>
      </c>
      <c r="M3050" s="391">
        <v>0.93810000000000004</v>
      </c>
      <c r="N3050" s="391">
        <v>6.88E-2</v>
      </c>
      <c r="O3050" s="386">
        <v>-0.15939999999999999</v>
      </c>
      <c r="P3050" s="386" t="s">
        <v>372</v>
      </c>
    </row>
    <row r="3051" spans="1:16" ht="15" x14ac:dyDescent="0.25">
      <c r="A3051" s="389" t="s">
        <v>3334</v>
      </c>
      <c r="B3051" s="390"/>
      <c r="C3051" s="386"/>
      <c r="D3051" s="390"/>
      <c r="E3051" s="390"/>
      <c r="F3051" s="386">
        <v>6</v>
      </c>
      <c r="G3051" s="391">
        <v>5</v>
      </c>
      <c r="H3051" s="391">
        <v>3.6238999999999999</v>
      </c>
      <c r="I3051" s="391">
        <v>6.5347999999999997</v>
      </c>
      <c r="J3051" s="391">
        <v>6.8330000000000002</v>
      </c>
      <c r="K3051" s="391">
        <v>4.7203999999999997</v>
      </c>
      <c r="L3051" s="391">
        <v>4.1211000000000002</v>
      </c>
      <c r="M3051" s="391">
        <v>3.5200999999999998</v>
      </c>
      <c r="N3051" s="391">
        <v>2.8252000000000002</v>
      </c>
      <c r="O3051" s="386">
        <v>2.7021999999999999</v>
      </c>
      <c r="P3051" s="386" t="s">
        <v>372</v>
      </c>
    </row>
    <row r="3052" spans="1:16" ht="15" x14ac:dyDescent="0.25">
      <c r="A3052" s="389" t="s">
        <v>3335</v>
      </c>
      <c r="B3052" s="390"/>
      <c r="C3052" s="386"/>
      <c r="D3052" s="390"/>
      <c r="E3052" s="390"/>
      <c r="F3052" s="386">
        <v>6</v>
      </c>
      <c r="G3052" s="391">
        <v>5</v>
      </c>
      <c r="H3052" s="391">
        <v>3.6238999999999999</v>
      </c>
      <c r="I3052" s="391">
        <v>6.4141000000000004</v>
      </c>
      <c r="J3052" s="391">
        <v>6.6592000000000002</v>
      </c>
      <c r="K3052" s="391">
        <v>4.5305</v>
      </c>
      <c r="L3052" s="391">
        <v>3.9117999999999999</v>
      </c>
      <c r="M3052" s="391">
        <v>3.2339000000000002</v>
      </c>
      <c r="N3052" s="391">
        <v>2.4981</v>
      </c>
      <c r="O3052" s="386">
        <v>2.4735</v>
      </c>
      <c r="P3052" s="386" t="s">
        <v>372</v>
      </c>
    </row>
    <row r="3053" spans="1:16" ht="15" x14ac:dyDescent="0.25">
      <c r="A3053" s="389" t="s">
        <v>3336</v>
      </c>
      <c r="B3053" s="390"/>
      <c r="C3053" s="386"/>
      <c r="D3053" s="390"/>
      <c r="E3053" s="390"/>
      <c r="F3053" s="386"/>
      <c r="G3053" s="391"/>
      <c r="H3053" s="391"/>
      <c r="I3053" s="391">
        <v>7.4710999999999999</v>
      </c>
      <c r="J3053" s="391">
        <v>7.8895</v>
      </c>
      <c r="K3053" s="391">
        <v>7.0777999999999999</v>
      </c>
      <c r="L3053" s="391">
        <v>6.5243000000000002</v>
      </c>
      <c r="M3053" s="391">
        <v>6.3300999999999998</v>
      </c>
      <c r="N3053" s="391">
        <v>5.548</v>
      </c>
      <c r="O3053" s="386">
        <v>4.6334</v>
      </c>
      <c r="P3053" s="386" t="s">
        <v>372</v>
      </c>
    </row>
    <row r="3054" spans="1:16" ht="15" x14ac:dyDescent="0.25">
      <c r="A3054" s="389" t="s">
        <v>3337</v>
      </c>
      <c r="B3054" s="390"/>
      <c r="C3054" s="386"/>
      <c r="D3054" s="390"/>
      <c r="E3054" s="390"/>
      <c r="F3054" s="386"/>
      <c r="G3054" s="391">
        <v>8</v>
      </c>
      <c r="H3054" s="391">
        <v>7</v>
      </c>
      <c r="I3054" s="391">
        <v>6</v>
      </c>
      <c r="J3054" s="391">
        <v>6.8297999999999996</v>
      </c>
      <c r="K3054" s="391">
        <v>4.8551000000000002</v>
      </c>
      <c r="L3054" s="391">
        <v>4.9619</v>
      </c>
      <c r="M3054" s="391">
        <v>4.3404999999999996</v>
      </c>
      <c r="N3054" s="391">
        <v>3.6105</v>
      </c>
      <c r="O3054" s="386">
        <v>3.3159999999999998</v>
      </c>
      <c r="P3054" s="386" t="s">
        <v>372</v>
      </c>
    </row>
    <row r="3055" spans="1:16" ht="15" x14ac:dyDescent="0.25">
      <c r="A3055" s="389" t="s">
        <v>3338</v>
      </c>
      <c r="B3055" s="390"/>
      <c r="C3055" s="386"/>
      <c r="D3055" s="390"/>
      <c r="E3055" s="390"/>
      <c r="F3055" s="386"/>
      <c r="G3055" s="391"/>
      <c r="H3055" s="391"/>
      <c r="I3055" s="391"/>
      <c r="J3055" s="391">
        <v>10</v>
      </c>
      <c r="K3055" s="391">
        <v>4.8623000000000003</v>
      </c>
      <c r="L3055" s="391">
        <v>4.9739000000000004</v>
      </c>
      <c r="M3055" s="391">
        <v>4.2320000000000002</v>
      </c>
      <c r="N3055" s="391">
        <v>3.5106000000000002</v>
      </c>
      <c r="O3055" s="386">
        <v>3.2065000000000001</v>
      </c>
      <c r="P3055" s="386" t="s">
        <v>372</v>
      </c>
    </row>
    <row r="3056" spans="1:16" ht="15" x14ac:dyDescent="0.25">
      <c r="A3056" s="389" t="s">
        <v>3339</v>
      </c>
      <c r="B3056" s="390"/>
      <c r="C3056" s="386"/>
      <c r="D3056" s="390"/>
      <c r="E3056" s="390"/>
      <c r="F3056" s="386"/>
      <c r="G3056" s="391">
        <v>8</v>
      </c>
      <c r="H3056" s="391">
        <v>7</v>
      </c>
      <c r="I3056" s="391">
        <v>6</v>
      </c>
      <c r="J3056" s="391">
        <v>5</v>
      </c>
      <c r="K3056" s="391">
        <v>4</v>
      </c>
      <c r="L3056" s="391">
        <v>3.5926999999999998</v>
      </c>
      <c r="M3056" s="391">
        <v>7.1695000000000002</v>
      </c>
      <c r="N3056" s="391">
        <v>6.0503</v>
      </c>
      <c r="O3056" s="386">
        <v>5.1703999999999999</v>
      </c>
      <c r="P3056" s="386" t="s">
        <v>372</v>
      </c>
    </row>
    <row r="3057" spans="1:16" ht="15" x14ac:dyDescent="0.25">
      <c r="A3057" s="389" t="s">
        <v>3340</v>
      </c>
      <c r="B3057" s="390"/>
      <c r="C3057" s="386"/>
      <c r="D3057" s="390"/>
      <c r="E3057" s="390"/>
      <c r="F3057" s="386">
        <v>-3</v>
      </c>
      <c r="G3057" s="391">
        <v>-4</v>
      </c>
      <c r="H3057" s="391">
        <v>-5</v>
      </c>
      <c r="I3057" s="391">
        <v>-6</v>
      </c>
      <c r="J3057" s="391">
        <v>-7</v>
      </c>
      <c r="K3057" s="391">
        <v>9.1480999999999995</v>
      </c>
      <c r="L3057" s="391">
        <v>7.9718999999999998</v>
      </c>
      <c r="M3057" s="391">
        <v>7.3968999999999996</v>
      </c>
      <c r="N3057" s="391">
        <v>6.3266999999999998</v>
      </c>
      <c r="O3057" s="386">
        <v>5.1047000000000002</v>
      </c>
      <c r="P3057" s="386" t="s">
        <v>372</v>
      </c>
    </row>
    <row r="3058" spans="1:16" ht="15" x14ac:dyDescent="0.25">
      <c r="A3058" s="389" t="s">
        <v>3341</v>
      </c>
      <c r="B3058" s="390"/>
      <c r="C3058" s="386"/>
      <c r="D3058" s="390"/>
      <c r="E3058" s="390"/>
      <c r="F3058" s="386"/>
      <c r="G3058" s="391"/>
      <c r="H3058" s="391"/>
      <c r="I3058" s="391"/>
      <c r="J3058" s="391"/>
      <c r="K3058" s="391">
        <v>9.5296000000000003</v>
      </c>
      <c r="L3058" s="391">
        <v>8.2357999999999993</v>
      </c>
      <c r="M3058" s="391">
        <v>7.6554000000000002</v>
      </c>
      <c r="N3058" s="391">
        <v>6.5071000000000003</v>
      </c>
      <c r="O3058" s="386">
        <v>5.2525000000000004</v>
      </c>
      <c r="P3058" s="386" t="s">
        <v>372</v>
      </c>
    </row>
    <row r="3059" spans="1:16" ht="15" x14ac:dyDescent="0.25">
      <c r="A3059" s="389" t="s">
        <v>3342</v>
      </c>
      <c r="B3059" s="390"/>
      <c r="C3059" s="386"/>
      <c r="D3059" s="390"/>
      <c r="E3059" s="390"/>
      <c r="F3059" s="386">
        <v>-3</v>
      </c>
      <c r="G3059" s="391">
        <v>-4</v>
      </c>
      <c r="H3059" s="391">
        <v>-5</v>
      </c>
      <c r="I3059" s="391">
        <v>-6</v>
      </c>
      <c r="J3059" s="391">
        <v>-7</v>
      </c>
      <c r="K3059" s="391">
        <v>6.9135999999999997</v>
      </c>
      <c r="L3059" s="391">
        <v>5.9135999999999997</v>
      </c>
      <c r="M3059" s="391">
        <v>4.9135999999999997</v>
      </c>
      <c r="N3059" s="391">
        <v>5.4153000000000002</v>
      </c>
      <c r="O3059" s="386">
        <v>4.2567000000000004</v>
      </c>
      <c r="P3059" s="386" t="s">
        <v>372</v>
      </c>
    </row>
    <row r="3060" spans="1:16" ht="15" x14ac:dyDescent="0.25">
      <c r="A3060" s="389" t="s">
        <v>3343</v>
      </c>
      <c r="B3060" s="390"/>
      <c r="C3060" s="386"/>
      <c r="D3060" s="390"/>
      <c r="E3060" s="390"/>
      <c r="F3060" s="386">
        <v>4.9231999999999996</v>
      </c>
      <c r="G3060" s="391">
        <v>5.1201999999999996</v>
      </c>
      <c r="H3060" s="391">
        <v>5.1654</v>
      </c>
      <c r="I3060" s="391">
        <v>5.5727000000000002</v>
      </c>
      <c r="J3060" s="391">
        <v>5.6817000000000002</v>
      </c>
      <c r="K3060" s="391">
        <v>5.4096000000000002</v>
      </c>
      <c r="L3060" s="391">
        <v>4.6959</v>
      </c>
      <c r="M3060" s="391">
        <v>4.0544000000000002</v>
      </c>
      <c r="N3060" s="391">
        <v>3.2277999999999998</v>
      </c>
      <c r="O3060" s="386">
        <v>2.6823000000000001</v>
      </c>
      <c r="P3060" s="386" t="s">
        <v>372</v>
      </c>
    </row>
    <row r="3061" spans="1:16" ht="15" x14ac:dyDescent="0.25">
      <c r="A3061" s="389" t="s">
        <v>3344</v>
      </c>
      <c r="B3061" s="390"/>
      <c r="C3061" s="386"/>
      <c r="D3061" s="390"/>
      <c r="E3061" s="390"/>
      <c r="F3061" s="386">
        <v>5.2793000000000001</v>
      </c>
      <c r="G3061" s="391">
        <v>5.3578000000000001</v>
      </c>
      <c r="H3061" s="391">
        <v>5.4150999999999998</v>
      </c>
      <c r="I3061" s="391">
        <v>5.8863000000000003</v>
      </c>
      <c r="J3061" s="391">
        <v>5.9786000000000001</v>
      </c>
      <c r="K3061" s="391">
        <v>5.6997</v>
      </c>
      <c r="L3061" s="391">
        <v>5.0008999999999997</v>
      </c>
      <c r="M3061" s="391">
        <v>4.3647</v>
      </c>
      <c r="N3061" s="391">
        <v>3.5106000000000002</v>
      </c>
      <c r="O3061" s="386">
        <v>2.9013</v>
      </c>
      <c r="P3061" s="386" t="s">
        <v>372</v>
      </c>
    </row>
    <row r="3062" spans="1:16" ht="15" x14ac:dyDescent="0.25">
      <c r="A3062" s="389" t="s">
        <v>3345</v>
      </c>
      <c r="B3062" s="390"/>
      <c r="C3062" s="386"/>
      <c r="D3062" s="390"/>
      <c r="E3062" s="390"/>
      <c r="F3062" s="386">
        <v>1.5581</v>
      </c>
      <c r="G3062" s="391">
        <v>2.8654999999999999</v>
      </c>
      <c r="H3062" s="391">
        <v>2.7858999999999998</v>
      </c>
      <c r="I3062" s="391">
        <v>2.5680999999999998</v>
      </c>
      <c r="J3062" s="391">
        <v>2.8237999999999999</v>
      </c>
      <c r="K3062" s="391">
        <v>2.6193</v>
      </c>
      <c r="L3062" s="391">
        <v>1.7585999999999999</v>
      </c>
      <c r="M3062" s="391">
        <v>1.0626</v>
      </c>
      <c r="N3062" s="391">
        <v>0.3523</v>
      </c>
      <c r="O3062" s="386">
        <v>0.4461</v>
      </c>
      <c r="P3062" s="386" t="s">
        <v>372</v>
      </c>
    </row>
    <row r="3063" spans="1:16" ht="15" x14ac:dyDescent="0.25">
      <c r="A3063" s="389" t="s">
        <v>3346</v>
      </c>
      <c r="B3063" s="390"/>
      <c r="C3063" s="386"/>
      <c r="D3063" s="390"/>
      <c r="E3063" s="390"/>
      <c r="F3063" s="386">
        <v>5.4090999999999996</v>
      </c>
      <c r="G3063" s="391">
        <v>4.6040000000000001</v>
      </c>
      <c r="H3063" s="391">
        <v>4.6288</v>
      </c>
      <c r="I3063" s="391">
        <v>5.2412000000000001</v>
      </c>
      <c r="J3063" s="391">
        <v>5.4172000000000002</v>
      </c>
      <c r="K3063" s="391">
        <v>5.4154</v>
      </c>
      <c r="L3063" s="391">
        <v>4.5738000000000003</v>
      </c>
      <c r="M3063" s="391">
        <v>3.9504999999999999</v>
      </c>
      <c r="N3063" s="391">
        <v>3.1562999999999999</v>
      </c>
      <c r="O3063" s="386">
        <v>2.6217999999999999</v>
      </c>
      <c r="P3063" s="386" t="s">
        <v>372</v>
      </c>
    </row>
    <row r="3064" spans="1:16" ht="15" x14ac:dyDescent="0.25">
      <c r="A3064" s="389" t="s">
        <v>3347</v>
      </c>
      <c r="B3064" s="390"/>
      <c r="C3064" s="386"/>
      <c r="D3064" s="390"/>
      <c r="E3064" s="390"/>
      <c r="F3064" s="386">
        <v>5.5499000000000001</v>
      </c>
      <c r="G3064" s="391">
        <v>4.6406999999999998</v>
      </c>
      <c r="H3064" s="391">
        <v>4.7680999999999996</v>
      </c>
      <c r="I3064" s="391">
        <v>5.3570000000000002</v>
      </c>
      <c r="J3064" s="391">
        <v>5.5586000000000002</v>
      </c>
      <c r="K3064" s="391">
        <v>5.6143999999999998</v>
      </c>
      <c r="L3064" s="391">
        <v>4.7865000000000002</v>
      </c>
      <c r="M3064" s="391">
        <v>4.1638000000000002</v>
      </c>
      <c r="N3064" s="391">
        <v>3.3647</v>
      </c>
      <c r="O3064" s="386">
        <v>2.7399</v>
      </c>
      <c r="P3064" s="386" t="s">
        <v>372</v>
      </c>
    </row>
    <row r="3065" spans="1:16" ht="15" x14ac:dyDescent="0.25">
      <c r="A3065" s="389" t="s">
        <v>3348</v>
      </c>
      <c r="B3065" s="390"/>
      <c r="C3065" s="386"/>
      <c r="D3065" s="390"/>
      <c r="E3065" s="390"/>
      <c r="F3065" s="386">
        <v>4.0319000000000003</v>
      </c>
      <c r="G3065" s="391">
        <v>4.2420999999999998</v>
      </c>
      <c r="H3065" s="391">
        <v>3.2421000000000002</v>
      </c>
      <c r="I3065" s="391">
        <v>4.1070000000000002</v>
      </c>
      <c r="J3065" s="391">
        <v>4.0331000000000001</v>
      </c>
      <c r="K3065" s="391">
        <v>3.4815</v>
      </c>
      <c r="L3065" s="391">
        <v>2.5004</v>
      </c>
      <c r="M3065" s="391">
        <v>1.8671</v>
      </c>
      <c r="N3065" s="391">
        <v>1.1194999999999999</v>
      </c>
      <c r="O3065" s="386">
        <v>1.4724999999999999</v>
      </c>
      <c r="P3065" s="386" t="s">
        <v>372</v>
      </c>
    </row>
    <row r="3066" spans="1:16" ht="15" x14ac:dyDescent="0.25">
      <c r="A3066" s="389" t="s">
        <v>3349</v>
      </c>
      <c r="B3066" s="390"/>
      <c r="C3066" s="386"/>
      <c r="D3066" s="390"/>
      <c r="E3066" s="390"/>
      <c r="F3066" s="386">
        <v>5.5343999999999998</v>
      </c>
      <c r="G3066" s="391">
        <v>5.6284999999999998</v>
      </c>
      <c r="H3066" s="391">
        <v>5.7336</v>
      </c>
      <c r="I3066" s="391">
        <v>6.1645000000000003</v>
      </c>
      <c r="J3066" s="391">
        <v>6.4268999999999998</v>
      </c>
      <c r="K3066" s="391">
        <v>5.9741999999999997</v>
      </c>
      <c r="L3066" s="391">
        <v>5.2778</v>
      </c>
      <c r="M3066" s="391">
        <v>4.5488999999999997</v>
      </c>
      <c r="N3066" s="391">
        <v>3.8172999999999999</v>
      </c>
      <c r="O3066" s="386">
        <v>3.1996000000000002</v>
      </c>
      <c r="P3066" s="386" t="s">
        <v>372</v>
      </c>
    </row>
    <row r="3067" spans="1:16" ht="15" x14ac:dyDescent="0.25">
      <c r="A3067" s="389" t="s">
        <v>3350</v>
      </c>
      <c r="B3067" s="390"/>
      <c r="C3067" s="386"/>
      <c r="D3067" s="390"/>
      <c r="E3067" s="390"/>
      <c r="F3067" s="386">
        <v>5.6174999999999997</v>
      </c>
      <c r="G3067" s="391">
        <v>5.5980999999999996</v>
      </c>
      <c r="H3067" s="391">
        <v>5.7287999999999997</v>
      </c>
      <c r="I3067" s="391">
        <v>6.1924000000000001</v>
      </c>
      <c r="J3067" s="391">
        <v>6.4729000000000001</v>
      </c>
      <c r="K3067" s="391">
        <v>6.0324999999999998</v>
      </c>
      <c r="L3067" s="391">
        <v>5.3429000000000002</v>
      </c>
      <c r="M3067" s="391">
        <v>4.6200999999999999</v>
      </c>
      <c r="N3067" s="391">
        <v>3.8843999999999999</v>
      </c>
      <c r="O3067" s="386">
        <v>3.2751000000000001</v>
      </c>
      <c r="P3067" s="386" t="s">
        <v>372</v>
      </c>
    </row>
    <row r="3068" spans="1:16" ht="15" x14ac:dyDescent="0.25">
      <c r="A3068" s="389" t="s">
        <v>3351</v>
      </c>
      <c r="B3068" s="390"/>
      <c r="C3068" s="386"/>
      <c r="D3068" s="390"/>
      <c r="E3068" s="390"/>
      <c r="F3068" s="386">
        <v>1.9426000000000001</v>
      </c>
      <c r="G3068" s="391">
        <v>6.9444999999999997</v>
      </c>
      <c r="H3068" s="391">
        <v>5.9444999999999997</v>
      </c>
      <c r="I3068" s="391">
        <v>4.9444999999999997</v>
      </c>
      <c r="J3068" s="391">
        <v>4.4016999999999999</v>
      </c>
      <c r="K3068" s="391">
        <v>3.4016999999999999</v>
      </c>
      <c r="L3068" s="391">
        <v>2.4016999999999999</v>
      </c>
      <c r="M3068" s="391">
        <v>1.4016999999999999</v>
      </c>
      <c r="N3068" s="391">
        <v>0.88180000000000003</v>
      </c>
      <c r="O3068" s="386">
        <v>-0.1182</v>
      </c>
      <c r="P3068" s="386" t="s">
        <v>372</v>
      </c>
    </row>
    <row r="3069" spans="1:16" ht="15" x14ac:dyDescent="0.25">
      <c r="A3069" s="389" t="s">
        <v>3352</v>
      </c>
      <c r="B3069" s="390"/>
      <c r="C3069" s="386"/>
      <c r="D3069" s="390"/>
      <c r="E3069" s="390"/>
      <c r="F3069" s="386">
        <v>4.3398000000000003</v>
      </c>
      <c r="G3069" s="391">
        <v>4.9069000000000003</v>
      </c>
      <c r="H3069" s="391">
        <v>4.9170999999999996</v>
      </c>
      <c r="I3069" s="391">
        <v>5.2483000000000004</v>
      </c>
      <c r="J3069" s="391">
        <v>5.2276999999999996</v>
      </c>
      <c r="K3069" s="391">
        <v>5.0041000000000002</v>
      </c>
      <c r="L3069" s="391">
        <v>4.3154000000000003</v>
      </c>
      <c r="M3069" s="391">
        <v>3.7313999999999998</v>
      </c>
      <c r="N3069" s="391">
        <v>2.827</v>
      </c>
      <c r="O3069" s="386">
        <v>2.3315000000000001</v>
      </c>
      <c r="P3069" s="386" t="s">
        <v>372</v>
      </c>
    </row>
    <row r="3070" spans="1:16" ht="15" x14ac:dyDescent="0.25">
      <c r="A3070" s="389" t="s">
        <v>3353</v>
      </c>
      <c r="B3070" s="390"/>
      <c r="C3070" s="386"/>
      <c r="D3070" s="390"/>
      <c r="E3070" s="390"/>
      <c r="F3070" s="386">
        <v>4.9145000000000003</v>
      </c>
      <c r="G3070" s="391">
        <v>5.3841999999999999</v>
      </c>
      <c r="H3070" s="391">
        <v>5.3615000000000004</v>
      </c>
      <c r="I3070" s="391">
        <v>5.8028000000000004</v>
      </c>
      <c r="J3070" s="391">
        <v>5.7065999999999999</v>
      </c>
      <c r="K3070" s="391">
        <v>5.4541000000000004</v>
      </c>
      <c r="L3070" s="391">
        <v>4.7881999999999998</v>
      </c>
      <c r="M3070" s="391">
        <v>4.2191000000000001</v>
      </c>
      <c r="N3070" s="391">
        <v>3.2532999999999999</v>
      </c>
      <c r="O3070" s="386">
        <v>2.6501999999999999</v>
      </c>
      <c r="P3070" s="386" t="s">
        <v>372</v>
      </c>
    </row>
    <row r="3071" spans="1:16" ht="15" x14ac:dyDescent="0.25">
      <c r="A3071" s="389" t="s">
        <v>3354</v>
      </c>
      <c r="B3071" s="390"/>
      <c r="C3071" s="386"/>
      <c r="D3071" s="390"/>
      <c r="E3071" s="390"/>
      <c r="F3071" s="386">
        <v>1.0631999999999999</v>
      </c>
      <c r="G3071" s="391">
        <v>2.1692</v>
      </c>
      <c r="H3071" s="391">
        <v>2.3584000000000001</v>
      </c>
      <c r="I3071" s="391">
        <v>2.0203000000000002</v>
      </c>
      <c r="J3071" s="391">
        <v>2.4241999999999999</v>
      </c>
      <c r="K3071" s="391">
        <v>2.3700999999999999</v>
      </c>
      <c r="L3071" s="391">
        <v>1.5475000000000001</v>
      </c>
      <c r="M3071" s="391">
        <v>0.87260000000000004</v>
      </c>
      <c r="N3071" s="391">
        <v>0.13469999999999999</v>
      </c>
      <c r="O3071" s="386">
        <v>0.30220000000000002</v>
      </c>
      <c r="P3071" s="386" t="s">
        <v>372</v>
      </c>
    </row>
    <row r="3072" spans="1:16" ht="15" x14ac:dyDescent="0.25">
      <c r="A3072" s="389" t="s">
        <v>3355</v>
      </c>
      <c r="B3072" s="390"/>
      <c r="C3072" s="386"/>
      <c r="D3072" s="390"/>
      <c r="E3072" s="390"/>
      <c r="F3072" s="386">
        <v>3.0038999999999998</v>
      </c>
      <c r="G3072" s="391">
        <v>2.7713000000000001</v>
      </c>
      <c r="H3072" s="391">
        <v>2.5365000000000002</v>
      </c>
      <c r="I3072" s="391">
        <v>2.5095000000000001</v>
      </c>
      <c r="J3072" s="391">
        <v>2.0623</v>
      </c>
      <c r="K3072" s="391">
        <v>1.5759000000000001</v>
      </c>
      <c r="L3072" s="391">
        <v>1.1391</v>
      </c>
      <c r="M3072" s="391">
        <v>0.78820000000000001</v>
      </c>
      <c r="N3072" s="391">
        <v>0.47560000000000002</v>
      </c>
      <c r="O3072" s="386">
        <v>0.31719999999999998</v>
      </c>
      <c r="P3072" s="386" t="s">
        <v>372</v>
      </c>
    </row>
    <row r="3073" spans="1:16" ht="15" x14ac:dyDescent="0.25">
      <c r="A3073" s="389" t="s">
        <v>3356</v>
      </c>
      <c r="B3073" s="390"/>
      <c r="C3073" s="386"/>
      <c r="D3073" s="390"/>
      <c r="E3073" s="390"/>
      <c r="F3073" s="386">
        <v>2.9897999999999998</v>
      </c>
      <c r="G3073" s="391">
        <v>2.8254999999999999</v>
      </c>
      <c r="H3073" s="391">
        <v>2.6204999999999998</v>
      </c>
      <c r="I3073" s="391">
        <v>2.6625000000000001</v>
      </c>
      <c r="J3073" s="391">
        <v>2.2427000000000001</v>
      </c>
      <c r="K3073" s="391">
        <v>1.8077000000000001</v>
      </c>
      <c r="L3073" s="391">
        <v>1.421</v>
      </c>
      <c r="M3073" s="391">
        <v>1.0649</v>
      </c>
      <c r="N3073" s="391">
        <v>0.68989999999999996</v>
      </c>
      <c r="O3073" s="386">
        <v>0.5272</v>
      </c>
      <c r="P3073" s="386" t="s">
        <v>372</v>
      </c>
    </row>
    <row r="3074" spans="1:16" ht="15" x14ac:dyDescent="0.25">
      <c r="A3074" s="389" t="s">
        <v>3357</v>
      </c>
      <c r="B3074" s="390"/>
      <c r="C3074" s="386"/>
      <c r="D3074" s="390"/>
      <c r="E3074" s="390"/>
      <c r="F3074" s="386">
        <v>3.0935999999999999</v>
      </c>
      <c r="G3074" s="391">
        <v>2.4283000000000001</v>
      </c>
      <c r="H3074" s="391">
        <v>2.0028999999999999</v>
      </c>
      <c r="I3074" s="391">
        <v>1.534</v>
      </c>
      <c r="J3074" s="391">
        <v>0.90069999999999995</v>
      </c>
      <c r="K3074" s="391">
        <v>8.5900000000000004E-2</v>
      </c>
      <c r="L3074" s="391">
        <v>-0.67559999999999998</v>
      </c>
      <c r="M3074" s="391">
        <v>-0.9879</v>
      </c>
      <c r="N3074" s="391">
        <v>-0.90139999999999998</v>
      </c>
      <c r="O3074" s="386">
        <v>-1.0399</v>
      </c>
      <c r="P3074" s="386" t="s">
        <v>372</v>
      </c>
    </row>
    <row r="3075" spans="1:16" ht="15" x14ac:dyDescent="0.25">
      <c r="A3075" s="389" t="s">
        <v>3358</v>
      </c>
      <c r="B3075" s="390"/>
      <c r="C3075" s="386"/>
      <c r="D3075" s="390"/>
      <c r="E3075" s="390"/>
      <c r="F3075" s="386">
        <v>3.4355000000000002</v>
      </c>
      <c r="G3075" s="391">
        <v>2.9037999999999999</v>
      </c>
      <c r="H3075" s="391">
        <v>2.6276000000000002</v>
      </c>
      <c r="I3075" s="391">
        <v>2.79</v>
      </c>
      <c r="J3075" s="391">
        <v>2.6686999999999999</v>
      </c>
      <c r="K3075" s="391">
        <v>2.3839999999999999</v>
      </c>
      <c r="L3075" s="391">
        <v>1.8655999999999999</v>
      </c>
      <c r="M3075" s="391">
        <v>1.7435</v>
      </c>
      <c r="N3075" s="391">
        <v>1.6133999999999999</v>
      </c>
      <c r="O3075" s="386">
        <v>1.5458000000000001</v>
      </c>
      <c r="P3075" s="386" t="s">
        <v>372</v>
      </c>
    </row>
    <row r="3076" spans="1:16" ht="15" x14ac:dyDescent="0.25">
      <c r="A3076" s="389" t="s">
        <v>3359</v>
      </c>
      <c r="B3076" s="390"/>
      <c r="C3076" s="386"/>
      <c r="D3076" s="390"/>
      <c r="E3076" s="390"/>
      <c r="F3076" s="386">
        <v>3.3254999999999999</v>
      </c>
      <c r="G3076" s="391">
        <v>2.8469000000000002</v>
      </c>
      <c r="H3076" s="391">
        <v>2.5135000000000001</v>
      </c>
      <c r="I3076" s="391">
        <v>2.7698</v>
      </c>
      <c r="J3076" s="391">
        <v>2.7189000000000001</v>
      </c>
      <c r="K3076" s="391">
        <v>2.4443999999999999</v>
      </c>
      <c r="L3076" s="391">
        <v>1.9195</v>
      </c>
      <c r="M3076" s="391">
        <v>1.8110999999999999</v>
      </c>
      <c r="N3076" s="391">
        <v>1.6902999999999999</v>
      </c>
      <c r="O3076" s="386">
        <v>1.7481</v>
      </c>
      <c r="P3076" s="386" t="s">
        <v>372</v>
      </c>
    </row>
    <row r="3077" spans="1:16" ht="15" x14ac:dyDescent="0.25">
      <c r="A3077" s="389" t="s">
        <v>3360</v>
      </c>
      <c r="B3077" s="390"/>
      <c r="C3077" s="386"/>
      <c r="D3077" s="390"/>
      <c r="E3077" s="390"/>
      <c r="F3077" s="386">
        <v>4.2104999999999997</v>
      </c>
      <c r="G3077" s="391">
        <v>3.3039000000000001</v>
      </c>
      <c r="H3077" s="391">
        <v>3.4348000000000001</v>
      </c>
      <c r="I3077" s="391">
        <v>2.9318</v>
      </c>
      <c r="J3077" s="391">
        <v>2.3130999999999999</v>
      </c>
      <c r="K3077" s="391">
        <v>1.9601999999999999</v>
      </c>
      <c r="L3077" s="391">
        <v>1.4871000000000001</v>
      </c>
      <c r="M3077" s="391">
        <v>1.2685999999999999</v>
      </c>
      <c r="N3077" s="391">
        <v>1.0728</v>
      </c>
      <c r="O3077" s="386">
        <v>0.1235</v>
      </c>
      <c r="P3077" s="386" t="s">
        <v>372</v>
      </c>
    </row>
    <row r="3078" spans="1:16" ht="15" x14ac:dyDescent="0.25">
      <c r="A3078" s="389" t="s">
        <v>3361</v>
      </c>
      <c r="B3078" s="390"/>
      <c r="C3078" s="386"/>
      <c r="D3078" s="390"/>
      <c r="E3078" s="390"/>
      <c r="F3078" s="386">
        <v>3.4207999999999998</v>
      </c>
      <c r="G3078" s="391">
        <v>3.0156999999999998</v>
      </c>
      <c r="H3078" s="391">
        <v>2.8975</v>
      </c>
      <c r="I3078" s="391">
        <v>2.6728000000000001</v>
      </c>
      <c r="J3078" s="391">
        <v>2.1509</v>
      </c>
      <c r="K3078" s="391">
        <v>1.5407999999999999</v>
      </c>
      <c r="L3078" s="391">
        <v>1.0668</v>
      </c>
      <c r="M3078" s="391">
        <v>0.62949999999999995</v>
      </c>
      <c r="N3078" s="391">
        <v>0.30149999999999999</v>
      </c>
      <c r="O3078" s="386">
        <v>6.5100000000000005E-2</v>
      </c>
      <c r="P3078" s="386" t="s">
        <v>372</v>
      </c>
    </row>
    <row r="3079" spans="1:16" ht="15" x14ac:dyDescent="0.25">
      <c r="A3079" s="389" t="s">
        <v>3362</v>
      </c>
      <c r="B3079" s="390"/>
      <c r="C3079" s="386"/>
      <c r="D3079" s="390"/>
      <c r="E3079" s="390"/>
      <c r="F3079" s="386">
        <v>3.4539</v>
      </c>
      <c r="G3079" s="391">
        <v>3.0773000000000001</v>
      </c>
      <c r="H3079" s="391">
        <v>3.0160999999999998</v>
      </c>
      <c r="I3079" s="391">
        <v>2.7561</v>
      </c>
      <c r="J3079" s="391">
        <v>2.2612999999999999</v>
      </c>
      <c r="K3079" s="391">
        <v>1.6889000000000001</v>
      </c>
      <c r="L3079" s="391">
        <v>1.2682</v>
      </c>
      <c r="M3079" s="391">
        <v>0.79859999999999998</v>
      </c>
      <c r="N3079" s="391">
        <v>0.41010000000000002</v>
      </c>
      <c r="O3079" s="386">
        <v>0.1235</v>
      </c>
      <c r="P3079" s="386" t="s">
        <v>372</v>
      </c>
    </row>
    <row r="3080" spans="1:16" ht="15" x14ac:dyDescent="0.25">
      <c r="A3080" s="389" t="s">
        <v>3363</v>
      </c>
      <c r="B3080" s="390"/>
      <c r="C3080" s="386"/>
      <c r="D3080" s="390"/>
      <c r="E3080" s="390"/>
      <c r="F3080" s="386">
        <v>3.1027999999999998</v>
      </c>
      <c r="G3080" s="391">
        <v>2.4207999999999998</v>
      </c>
      <c r="H3080" s="391">
        <v>1.7476</v>
      </c>
      <c r="I3080" s="391">
        <v>1.8619000000000001</v>
      </c>
      <c r="J3080" s="391">
        <v>1.0713999999999999</v>
      </c>
      <c r="K3080" s="391">
        <v>9.2299999999999993E-2</v>
      </c>
      <c r="L3080" s="391">
        <v>-0.90790000000000004</v>
      </c>
      <c r="M3080" s="391">
        <v>-1.0282</v>
      </c>
      <c r="N3080" s="391">
        <v>-0.76600000000000001</v>
      </c>
      <c r="O3080" s="386">
        <v>-0.50890000000000002</v>
      </c>
      <c r="P3080" s="386" t="s">
        <v>372</v>
      </c>
    </row>
    <row r="3081" spans="1:16" ht="15" x14ac:dyDescent="0.25">
      <c r="A3081" s="389" t="s">
        <v>3364</v>
      </c>
      <c r="B3081" s="390"/>
      <c r="C3081" s="386"/>
      <c r="D3081" s="390"/>
      <c r="E3081" s="390"/>
      <c r="F3081" s="386">
        <v>1.5973999999999999</v>
      </c>
      <c r="G3081" s="391">
        <v>2.0979000000000001</v>
      </c>
      <c r="H3081" s="391">
        <v>1.6674</v>
      </c>
      <c r="I3081" s="391">
        <v>1.8139000000000001</v>
      </c>
      <c r="J3081" s="391">
        <v>1.1281000000000001</v>
      </c>
      <c r="K3081" s="391">
        <v>0.64600000000000002</v>
      </c>
      <c r="L3081" s="391">
        <v>0.38750000000000001</v>
      </c>
      <c r="M3081" s="391">
        <v>-6.6400000000000001E-2</v>
      </c>
      <c r="N3081" s="391">
        <v>-0.57399999999999995</v>
      </c>
      <c r="O3081" s="386">
        <v>-0.68610000000000004</v>
      </c>
      <c r="P3081" s="386" t="s">
        <v>372</v>
      </c>
    </row>
    <row r="3082" spans="1:16" ht="15" x14ac:dyDescent="0.25">
      <c r="A3082" s="389" t="s">
        <v>3365</v>
      </c>
      <c r="B3082" s="390"/>
      <c r="C3082" s="386"/>
      <c r="D3082" s="390"/>
      <c r="E3082" s="390"/>
      <c r="F3082" s="386">
        <v>1.3588</v>
      </c>
      <c r="G3082" s="391">
        <v>2.1696</v>
      </c>
      <c r="H3082" s="391">
        <v>1.7865</v>
      </c>
      <c r="I3082" s="391">
        <v>2.2728000000000002</v>
      </c>
      <c r="J3082" s="391">
        <v>1.5228999999999999</v>
      </c>
      <c r="K3082" s="391">
        <v>1.1967000000000001</v>
      </c>
      <c r="L3082" s="391">
        <v>1.0895999999999999</v>
      </c>
      <c r="M3082" s="391">
        <v>0.66110000000000002</v>
      </c>
      <c r="N3082" s="391">
        <v>-4.1599999999999998E-2</v>
      </c>
      <c r="O3082" s="386">
        <v>-0.21249999999999999</v>
      </c>
      <c r="P3082" s="386" t="s">
        <v>372</v>
      </c>
    </row>
    <row r="3083" spans="1:16" ht="15" x14ac:dyDescent="0.25">
      <c r="A3083" s="389" t="s">
        <v>3366</v>
      </c>
      <c r="B3083" s="390"/>
      <c r="C3083" s="386"/>
      <c r="D3083" s="390"/>
      <c r="E3083" s="390"/>
      <c r="F3083" s="386">
        <v>2.3601999999999999</v>
      </c>
      <c r="G3083" s="391">
        <v>1.8704000000000001</v>
      </c>
      <c r="H3083" s="391">
        <v>1.2897000000000001</v>
      </c>
      <c r="I3083" s="391">
        <v>0.35170000000000001</v>
      </c>
      <c r="J3083" s="391">
        <v>-0.1661</v>
      </c>
      <c r="K3083" s="391">
        <v>-1.1615</v>
      </c>
      <c r="L3083" s="391">
        <v>-1.9197</v>
      </c>
      <c r="M3083" s="391">
        <v>-2.4382000000000001</v>
      </c>
      <c r="N3083" s="391">
        <v>-2.3102999999999998</v>
      </c>
      <c r="O3083" s="386">
        <v>-2.2522000000000002</v>
      </c>
      <c r="P3083" s="386" t="s">
        <v>372</v>
      </c>
    </row>
    <row r="3084" spans="1:16" ht="15" x14ac:dyDescent="0.25">
      <c r="A3084" s="389" t="s">
        <v>3367</v>
      </c>
      <c r="B3084" s="390"/>
      <c r="C3084" s="386"/>
      <c r="D3084" s="390"/>
      <c r="E3084" s="390"/>
      <c r="F3084" s="386">
        <v>3.5375000000000001</v>
      </c>
      <c r="G3084" s="391">
        <v>3.8342999999999998</v>
      </c>
      <c r="H3084" s="391">
        <v>3.6251000000000002</v>
      </c>
      <c r="I3084" s="391">
        <v>3.4131999999999998</v>
      </c>
      <c r="J3084" s="391">
        <v>3.2839999999999998</v>
      </c>
      <c r="K3084" s="391">
        <v>4.3749000000000002</v>
      </c>
      <c r="L3084" s="391">
        <v>3.6362000000000001</v>
      </c>
      <c r="M3084" s="391">
        <v>3.0438999999999998</v>
      </c>
      <c r="N3084" s="391">
        <v>2.3978999999999999</v>
      </c>
      <c r="O3084" s="386">
        <v>2.6840999999999999</v>
      </c>
      <c r="P3084" s="386" t="s">
        <v>372</v>
      </c>
    </row>
    <row r="3085" spans="1:16" ht="15" x14ac:dyDescent="0.25">
      <c r="A3085" s="389" t="s">
        <v>3368</v>
      </c>
      <c r="B3085" s="390"/>
      <c r="C3085" s="386"/>
      <c r="D3085" s="390"/>
      <c r="E3085" s="390"/>
      <c r="F3085" s="386">
        <v>3.3239999999999998</v>
      </c>
      <c r="G3085" s="391">
        <v>3.7951000000000001</v>
      </c>
      <c r="H3085" s="391">
        <v>3.6732999999999998</v>
      </c>
      <c r="I3085" s="391">
        <v>3.4998</v>
      </c>
      <c r="J3085" s="391">
        <v>3.4708999999999999</v>
      </c>
      <c r="K3085" s="391">
        <v>4.7683</v>
      </c>
      <c r="L3085" s="391">
        <v>4.0518999999999998</v>
      </c>
      <c r="M3085" s="391">
        <v>3.4937</v>
      </c>
      <c r="N3085" s="391">
        <v>2.8759999999999999</v>
      </c>
      <c r="O3085" s="386">
        <v>3.1629</v>
      </c>
      <c r="P3085" s="386" t="s">
        <v>372</v>
      </c>
    </row>
    <row r="3086" spans="1:16" ht="15" x14ac:dyDescent="0.25">
      <c r="A3086" s="389" t="s">
        <v>3369</v>
      </c>
      <c r="B3086" s="390"/>
      <c r="C3086" s="386"/>
      <c r="D3086" s="390"/>
      <c r="E3086" s="390"/>
      <c r="F3086" s="386">
        <v>4.9577999999999998</v>
      </c>
      <c r="G3086" s="391">
        <v>4.0957999999999997</v>
      </c>
      <c r="H3086" s="391">
        <v>3.3043999999999998</v>
      </c>
      <c r="I3086" s="391">
        <v>2.8378000000000001</v>
      </c>
      <c r="J3086" s="391">
        <v>2.0234999999999999</v>
      </c>
      <c r="K3086" s="391">
        <v>1.0227999999999999</v>
      </c>
      <c r="L3086" s="391">
        <v>5.7099999999999998E-2</v>
      </c>
      <c r="M3086" s="391">
        <v>-0.84279999999999999</v>
      </c>
      <c r="N3086" s="391">
        <v>-1.7364999999999999</v>
      </c>
      <c r="O3086" s="386">
        <v>-1.4374</v>
      </c>
      <c r="P3086" s="386" t="s">
        <v>372</v>
      </c>
    </row>
    <row r="3087" spans="1:16" ht="15" x14ac:dyDescent="0.25">
      <c r="A3087" s="389" t="s">
        <v>3370</v>
      </c>
      <c r="B3087" s="390"/>
      <c r="C3087" s="386"/>
      <c r="D3087" s="390"/>
      <c r="E3087" s="390"/>
      <c r="F3087" s="386">
        <v>2.6726999999999999</v>
      </c>
      <c r="G3087" s="391">
        <v>3.1271</v>
      </c>
      <c r="H3087" s="391">
        <v>2.1271</v>
      </c>
      <c r="I3087" s="391">
        <v>2.8437999999999999</v>
      </c>
      <c r="J3087" s="391">
        <v>2.4363000000000001</v>
      </c>
      <c r="K3087" s="391">
        <v>1.9937</v>
      </c>
      <c r="L3087" s="391">
        <v>1.123</v>
      </c>
      <c r="M3087" s="391">
        <v>0.84519999999999995</v>
      </c>
      <c r="N3087" s="391">
        <v>1.9292</v>
      </c>
      <c r="O3087" s="386">
        <v>2.2932999999999999</v>
      </c>
      <c r="P3087" s="386" t="s">
        <v>372</v>
      </c>
    </row>
    <row r="3088" spans="1:16" ht="15" x14ac:dyDescent="0.25">
      <c r="A3088" s="389" t="s">
        <v>3371</v>
      </c>
      <c r="B3088" s="390"/>
      <c r="C3088" s="386"/>
      <c r="D3088" s="390"/>
      <c r="E3088" s="390"/>
      <c r="F3088" s="386">
        <v>2.6726999999999999</v>
      </c>
      <c r="G3088" s="391">
        <v>3.1271</v>
      </c>
      <c r="H3088" s="391">
        <v>2.1271</v>
      </c>
      <c r="I3088" s="391">
        <v>2.8437999999999999</v>
      </c>
      <c r="J3088" s="391">
        <v>2.4363000000000001</v>
      </c>
      <c r="K3088" s="391">
        <v>1.9937</v>
      </c>
      <c r="L3088" s="391">
        <v>1.123</v>
      </c>
      <c r="M3088" s="391">
        <v>0.84519999999999995</v>
      </c>
      <c r="N3088" s="391">
        <v>1.9292</v>
      </c>
      <c r="O3088" s="386">
        <v>2.2932999999999999</v>
      </c>
      <c r="P3088" s="386" t="s">
        <v>372</v>
      </c>
    </row>
    <row r="3089" spans="1:16" ht="15" x14ac:dyDescent="0.25">
      <c r="A3089" s="389" t="s">
        <v>3372</v>
      </c>
      <c r="B3089" s="390"/>
      <c r="C3089" s="386"/>
      <c r="D3089" s="390"/>
      <c r="E3089" s="390"/>
      <c r="F3089" s="386">
        <v>4.4063999999999997</v>
      </c>
      <c r="G3089" s="391">
        <v>4.524</v>
      </c>
      <c r="H3089" s="391">
        <v>4.0544000000000002</v>
      </c>
      <c r="I3089" s="391">
        <v>3.7907000000000002</v>
      </c>
      <c r="J3089" s="391">
        <v>2.8256999999999999</v>
      </c>
      <c r="K3089" s="391">
        <v>6.0648999999999997</v>
      </c>
      <c r="L3089" s="391">
        <v>5.2210000000000001</v>
      </c>
      <c r="M3089" s="391">
        <v>4.4579000000000004</v>
      </c>
      <c r="N3089" s="391">
        <v>3.7273000000000001</v>
      </c>
      <c r="O3089" s="386">
        <v>3.4554</v>
      </c>
      <c r="P3089" s="386" t="s">
        <v>372</v>
      </c>
    </row>
    <row r="3090" spans="1:16" ht="15" x14ac:dyDescent="0.25">
      <c r="A3090" s="389" t="s">
        <v>3373</v>
      </c>
      <c r="B3090" s="390"/>
      <c r="C3090" s="386"/>
      <c r="D3090" s="390"/>
      <c r="E3090" s="390"/>
      <c r="F3090" s="386">
        <v>4.157</v>
      </c>
      <c r="G3090" s="391">
        <v>4.6837</v>
      </c>
      <c r="H3090" s="391">
        <v>4.3765999999999998</v>
      </c>
      <c r="I3090" s="391">
        <v>4.2888999999999999</v>
      </c>
      <c r="J3090" s="391">
        <v>3.2778</v>
      </c>
      <c r="K3090" s="391">
        <v>7.1048</v>
      </c>
      <c r="L3090" s="391">
        <v>6.2655000000000003</v>
      </c>
      <c r="M3090" s="391">
        <v>5.5042</v>
      </c>
      <c r="N3090" s="391">
        <v>4.7941000000000003</v>
      </c>
      <c r="O3090" s="386">
        <v>4.4732000000000003</v>
      </c>
      <c r="P3090" s="386" t="s">
        <v>372</v>
      </c>
    </row>
    <row r="3091" spans="1:16" ht="15" x14ac:dyDescent="0.25">
      <c r="A3091" s="389" t="s">
        <v>3374</v>
      </c>
      <c r="B3091" s="390"/>
      <c r="C3091" s="386"/>
      <c r="D3091" s="390"/>
      <c r="E3091" s="390"/>
      <c r="F3091" s="386">
        <v>5.0757000000000003</v>
      </c>
      <c r="G3091" s="391">
        <v>4.0929000000000002</v>
      </c>
      <c r="H3091" s="391">
        <v>3.1844000000000001</v>
      </c>
      <c r="I3091" s="391">
        <v>2.4464000000000001</v>
      </c>
      <c r="J3091" s="391">
        <v>1.6054999999999999</v>
      </c>
      <c r="K3091" s="391">
        <v>0.60550000000000004</v>
      </c>
      <c r="L3091" s="391">
        <v>-0.36359999999999998</v>
      </c>
      <c r="M3091" s="391">
        <v>-1.1914</v>
      </c>
      <c r="N3091" s="391">
        <v>-2.0367000000000002</v>
      </c>
      <c r="O3091" s="386">
        <v>-2.0099999999999998</v>
      </c>
      <c r="P3091" s="386" t="s">
        <v>372</v>
      </c>
    </row>
    <row r="3092" spans="1:16" ht="15" x14ac:dyDescent="0.25">
      <c r="A3092" s="389" t="s">
        <v>3375</v>
      </c>
      <c r="B3092" s="390"/>
      <c r="C3092" s="386"/>
      <c r="D3092" s="390"/>
      <c r="E3092" s="390"/>
      <c r="F3092" s="386">
        <v>2.5177999999999998</v>
      </c>
      <c r="G3092" s="391">
        <v>3.4781</v>
      </c>
      <c r="H3092" s="391">
        <v>4.3372000000000002</v>
      </c>
      <c r="I3092" s="391">
        <v>3.5762999999999998</v>
      </c>
      <c r="J3092" s="391">
        <v>4.6464999999999996</v>
      </c>
      <c r="K3092" s="391">
        <v>4.5156999999999998</v>
      </c>
      <c r="L3092" s="391">
        <v>3.6890000000000001</v>
      </c>
      <c r="M3092" s="391">
        <v>4.1856999999999998</v>
      </c>
      <c r="N3092" s="391">
        <v>3.7673999999999999</v>
      </c>
      <c r="O3092" s="386">
        <v>3.5891000000000002</v>
      </c>
      <c r="P3092" s="386" t="s">
        <v>372</v>
      </c>
    </row>
    <row r="3093" spans="1:16" ht="15" x14ac:dyDescent="0.25">
      <c r="A3093" s="389" t="s">
        <v>3376</v>
      </c>
      <c r="B3093" s="390"/>
      <c r="C3093" s="386"/>
      <c r="D3093" s="390"/>
      <c r="E3093" s="390"/>
      <c r="F3093" s="386">
        <v>2.5177999999999998</v>
      </c>
      <c r="G3093" s="391">
        <v>3.4781</v>
      </c>
      <c r="H3093" s="391">
        <v>4.3372000000000002</v>
      </c>
      <c r="I3093" s="391">
        <v>3.5762999999999998</v>
      </c>
      <c r="J3093" s="391">
        <v>4.6464999999999996</v>
      </c>
      <c r="K3093" s="391">
        <v>4.5156999999999998</v>
      </c>
      <c r="L3093" s="391">
        <v>3.6890000000000001</v>
      </c>
      <c r="M3093" s="391">
        <v>4.1856999999999998</v>
      </c>
      <c r="N3093" s="391">
        <v>3.7673999999999999</v>
      </c>
      <c r="O3093" s="386">
        <v>3.5154999999999998</v>
      </c>
      <c r="P3093" s="386" t="s">
        <v>372</v>
      </c>
    </row>
    <row r="3094" spans="1:16" ht="15" x14ac:dyDescent="0.25">
      <c r="A3094" s="389" t="s">
        <v>3377</v>
      </c>
      <c r="B3094" s="390"/>
      <c r="C3094" s="386"/>
      <c r="D3094" s="390"/>
      <c r="E3094" s="390"/>
      <c r="F3094" s="386">
        <v>3.3473000000000002</v>
      </c>
      <c r="G3094" s="391">
        <v>3.5878000000000001</v>
      </c>
      <c r="H3094" s="391">
        <v>3.4714</v>
      </c>
      <c r="I3094" s="391">
        <v>3.2284000000000002</v>
      </c>
      <c r="J3094" s="391">
        <v>3.4540999999999999</v>
      </c>
      <c r="K3094" s="391">
        <v>2.8748</v>
      </c>
      <c r="L3094" s="391">
        <v>2.2947000000000002</v>
      </c>
      <c r="M3094" s="391">
        <v>1.5394000000000001</v>
      </c>
      <c r="N3094" s="391">
        <v>0.55500000000000005</v>
      </c>
      <c r="O3094" s="386">
        <v>1.5609</v>
      </c>
      <c r="P3094" s="386" t="s">
        <v>372</v>
      </c>
    </row>
    <row r="3095" spans="1:16" ht="15" x14ac:dyDescent="0.25">
      <c r="A3095" s="389" t="s">
        <v>3378</v>
      </c>
      <c r="B3095" s="390"/>
      <c r="C3095" s="386"/>
      <c r="D3095" s="390"/>
      <c r="E3095" s="390"/>
      <c r="F3095" s="386">
        <v>3.2136</v>
      </c>
      <c r="G3095" s="391">
        <v>3.5356999999999998</v>
      </c>
      <c r="H3095" s="391">
        <v>3.4630999999999998</v>
      </c>
      <c r="I3095" s="391">
        <v>3.1854</v>
      </c>
      <c r="J3095" s="391">
        <v>3.5103</v>
      </c>
      <c r="K3095" s="391">
        <v>2.9727000000000001</v>
      </c>
      <c r="L3095" s="391">
        <v>2.4297</v>
      </c>
      <c r="M3095" s="391">
        <v>1.7027000000000001</v>
      </c>
      <c r="N3095" s="391">
        <v>0.71930000000000005</v>
      </c>
      <c r="O3095" s="386">
        <v>1.7833000000000001</v>
      </c>
      <c r="P3095" s="386" t="s">
        <v>372</v>
      </c>
    </row>
    <row r="3096" spans="1:16" ht="15" x14ac:dyDescent="0.25">
      <c r="A3096" s="389" t="s">
        <v>3379</v>
      </c>
      <c r="B3096" s="390"/>
      <c r="C3096" s="386"/>
      <c r="D3096" s="390"/>
      <c r="E3096" s="390"/>
      <c r="F3096" s="386">
        <v>4.7047999999999996</v>
      </c>
      <c r="G3096" s="391">
        <v>4.1017999999999999</v>
      </c>
      <c r="H3096" s="391">
        <v>3.5529000000000002</v>
      </c>
      <c r="I3096" s="391">
        <v>3.6515</v>
      </c>
      <c r="J3096" s="391">
        <v>2.8925000000000001</v>
      </c>
      <c r="K3096" s="391">
        <v>1.8904000000000001</v>
      </c>
      <c r="L3096" s="391">
        <v>0.93</v>
      </c>
      <c r="M3096" s="391">
        <v>-0.1154</v>
      </c>
      <c r="N3096" s="391">
        <v>-1.1095999999999999</v>
      </c>
      <c r="O3096" s="386">
        <v>-0.70540000000000003</v>
      </c>
      <c r="P3096" s="386" t="s">
        <v>372</v>
      </c>
    </row>
    <row r="3097" spans="1:16" ht="15" x14ac:dyDescent="0.25">
      <c r="A3097" s="389" t="s">
        <v>3380</v>
      </c>
      <c r="B3097" s="390"/>
      <c r="C3097" s="386"/>
      <c r="D3097" s="390"/>
      <c r="E3097" s="390"/>
      <c r="F3097" s="386">
        <v>2.1854</v>
      </c>
      <c r="G3097" s="391">
        <v>2.0154999999999998</v>
      </c>
      <c r="H3097" s="391">
        <v>2.0268999999999999</v>
      </c>
      <c r="I3097" s="391">
        <v>2.1549</v>
      </c>
      <c r="J3097" s="391">
        <v>2.0091999999999999</v>
      </c>
      <c r="K3097" s="391">
        <v>1.8216000000000001</v>
      </c>
      <c r="L3097" s="391">
        <v>1.5382</v>
      </c>
      <c r="M3097" s="391">
        <v>0.96279999999999999</v>
      </c>
      <c r="N3097" s="391">
        <v>0.90139999999999998</v>
      </c>
      <c r="O3097" s="386">
        <v>0.47760000000000002</v>
      </c>
      <c r="P3097" s="386" t="s">
        <v>372</v>
      </c>
    </row>
    <row r="3098" spans="1:16" ht="15" x14ac:dyDescent="0.25">
      <c r="A3098" s="389" t="s">
        <v>3381</v>
      </c>
      <c r="B3098" s="390"/>
      <c r="C3098" s="386"/>
      <c r="D3098" s="390"/>
      <c r="E3098" s="390"/>
      <c r="F3098" s="386">
        <v>2.2745000000000002</v>
      </c>
      <c r="G3098" s="391">
        <v>2.1074000000000002</v>
      </c>
      <c r="H3098" s="391">
        <v>2.1215000000000002</v>
      </c>
      <c r="I3098" s="391">
        <v>2.2587000000000002</v>
      </c>
      <c r="J3098" s="391">
        <v>2.1294</v>
      </c>
      <c r="K3098" s="391">
        <v>1.9352</v>
      </c>
      <c r="L3098" s="391">
        <v>1.6741999999999999</v>
      </c>
      <c r="M3098" s="391">
        <v>1.0891999999999999</v>
      </c>
      <c r="N3098" s="391">
        <v>0.98050000000000004</v>
      </c>
      <c r="O3098" s="386">
        <v>0.53839999999999999</v>
      </c>
      <c r="P3098" s="386" t="s">
        <v>372</v>
      </c>
    </row>
    <row r="3099" spans="1:16" ht="15" x14ac:dyDescent="0.25">
      <c r="A3099" s="389" t="s">
        <v>3382</v>
      </c>
      <c r="B3099" s="390"/>
      <c r="C3099" s="386"/>
      <c r="D3099" s="390"/>
      <c r="E3099" s="390"/>
      <c r="F3099" s="386">
        <v>-0.1215</v>
      </c>
      <c r="G3099" s="391">
        <v>-0.38950000000000001</v>
      </c>
      <c r="H3099" s="391">
        <v>-0.4587</v>
      </c>
      <c r="I3099" s="391">
        <v>-0.5897</v>
      </c>
      <c r="J3099" s="391">
        <v>-1.1583000000000001</v>
      </c>
      <c r="K3099" s="391">
        <v>-1.2029000000000001</v>
      </c>
      <c r="L3099" s="391">
        <v>-2.1438000000000001</v>
      </c>
      <c r="M3099" s="391">
        <v>-2.5356000000000001</v>
      </c>
      <c r="N3099" s="391">
        <v>-1.1739999999999999</v>
      </c>
      <c r="O3099" s="386">
        <v>-1.1319999999999999</v>
      </c>
      <c r="P3099" s="386" t="s">
        <v>372</v>
      </c>
    </row>
    <row r="3100" spans="1:16" ht="15" x14ac:dyDescent="0.25">
      <c r="A3100" s="389" t="s">
        <v>3383</v>
      </c>
      <c r="B3100" s="390"/>
      <c r="C3100" s="386"/>
      <c r="D3100" s="390"/>
      <c r="E3100" s="390"/>
      <c r="F3100" s="386">
        <v>2.5226000000000002</v>
      </c>
      <c r="G3100" s="391">
        <v>1.9914000000000001</v>
      </c>
      <c r="H3100" s="391">
        <v>1.9138999999999999</v>
      </c>
      <c r="I3100" s="391">
        <v>2.3858000000000001</v>
      </c>
      <c r="J3100" s="391">
        <v>2.3371</v>
      </c>
      <c r="K3100" s="391">
        <v>1.3986000000000001</v>
      </c>
      <c r="L3100" s="391">
        <v>1.5053000000000001</v>
      </c>
      <c r="M3100" s="391">
        <v>0.98370000000000002</v>
      </c>
      <c r="N3100" s="391">
        <v>0.51719999999999999</v>
      </c>
      <c r="O3100" s="386">
        <v>-0.19789999999999999</v>
      </c>
      <c r="P3100" s="386" t="s">
        <v>372</v>
      </c>
    </row>
    <row r="3101" spans="1:16" ht="15" x14ac:dyDescent="0.25">
      <c r="A3101" s="389" t="s">
        <v>3384</v>
      </c>
      <c r="B3101" s="390"/>
      <c r="C3101" s="386"/>
      <c r="D3101" s="390"/>
      <c r="E3101" s="390"/>
      <c r="F3101" s="386">
        <v>2.5135999999999998</v>
      </c>
      <c r="G3101" s="391">
        <v>1.9849000000000001</v>
      </c>
      <c r="H3101" s="391">
        <v>1.9121999999999999</v>
      </c>
      <c r="I3101" s="391">
        <v>2.3917000000000002</v>
      </c>
      <c r="J3101" s="391">
        <v>2.3395999999999999</v>
      </c>
      <c r="K3101" s="391">
        <v>1.4015</v>
      </c>
      <c r="L3101" s="391">
        <v>1.5136000000000001</v>
      </c>
      <c r="M3101" s="391">
        <v>0.99380000000000002</v>
      </c>
      <c r="N3101" s="391">
        <v>0.46560000000000001</v>
      </c>
      <c r="O3101" s="386">
        <v>-0.246</v>
      </c>
      <c r="P3101" s="386" t="s">
        <v>372</v>
      </c>
    </row>
    <row r="3102" spans="1:16" ht="15" x14ac:dyDescent="0.25">
      <c r="A3102" s="389" t="s">
        <v>3385</v>
      </c>
      <c r="B3102" s="390"/>
      <c r="C3102" s="386"/>
      <c r="D3102" s="390"/>
      <c r="E3102" s="390"/>
      <c r="F3102" s="386">
        <v>4.2313999999999998</v>
      </c>
      <c r="G3102" s="391">
        <v>3.2313999999999998</v>
      </c>
      <c r="H3102" s="391">
        <v>2.2313999999999998</v>
      </c>
      <c r="I3102" s="391">
        <v>1.2314000000000001</v>
      </c>
      <c r="J3102" s="391">
        <v>1.8387</v>
      </c>
      <c r="K3102" s="391">
        <v>0.8387</v>
      </c>
      <c r="L3102" s="391">
        <v>-0.1613</v>
      </c>
      <c r="M3102" s="391">
        <v>-1.1613</v>
      </c>
      <c r="N3102" s="391">
        <v>6.1581999999999999</v>
      </c>
      <c r="O3102" s="386">
        <v>5.1581999999999999</v>
      </c>
      <c r="P3102" s="386" t="s">
        <v>372</v>
      </c>
    </row>
    <row r="3103" spans="1:16" ht="15" x14ac:dyDescent="0.25">
      <c r="A3103" s="389" t="s">
        <v>3386</v>
      </c>
      <c r="B3103" s="390"/>
      <c r="C3103" s="386"/>
      <c r="D3103" s="390"/>
      <c r="E3103" s="390"/>
      <c r="F3103" s="386">
        <v>1.6653</v>
      </c>
      <c r="G3103" s="391">
        <v>2.1983999999999999</v>
      </c>
      <c r="H3103" s="391">
        <v>2.2189000000000001</v>
      </c>
      <c r="I3103" s="391">
        <v>2.181</v>
      </c>
      <c r="J3103" s="391">
        <v>2.6305999999999998</v>
      </c>
      <c r="K3103" s="391">
        <v>2.2128999999999999</v>
      </c>
      <c r="L3103" s="391">
        <v>2.1642000000000001</v>
      </c>
      <c r="M3103" s="391">
        <v>1.9907999999999999</v>
      </c>
      <c r="N3103" s="391">
        <v>2.3782000000000001</v>
      </c>
      <c r="O3103" s="386">
        <v>2.1652</v>
      </c>
      <c r="P3103" s="386" t="s">
        <v>372</v>
      </c>
    </row>
    <row r="3104" spans="1:16" ht="15" x14ac:dyDescent="0.25">
      <c r="A3104" s="389" t="s">
        <v>3387</v>
      </c>
      <c r="B3104" s="390"/>
      <c r="C3104" s="386"/>
      <c r="D3104" s="390"/>
      <c r="E3104" s="390"/>
      <c r="F3104" s="386">
        <v>1.8251999999999999</v>
      </c>
      <c r="G3104" s="391">
        <v>2.5318000000000001</v>
      </c>
      <c r="H3104" s="391">
        <v>2.6368</v>
      </c>
      <c r="I3104" s="391">
        <v>2.7061999999999999</v>
      </c>
      <c r="J3104" s="391">
        <v>3.2812999999999999</v>
      </c>
      <c r="K3104" s="391">
        <v>2.7357999999999998</v>
      </c>
      <c r="L3104" s="391">
        <v>2.774</v>
      </c>
      <c r="M3104" s="391">
        <v>2.5827</v>
      </c>
      <c r="N3104" s="391">
        <v>2.8193000000000001</v>
      </c>
      <c r="O3104" s="386">
        <v>2.5081000000000002</v>
      </c>
      <c r="P3104" s="386" t="s">
        <v>372</v>
      </c>
    </row>
    <row r="3105" spans="1:16" ht="15" x14ac:dyDescent="0.25">
      <c r="A3105" s="389" t="s">
        <v>3388</v>
      </c>
      <c r="B3105" s="390"/>
      <c r="C3105" s="386"/>
      <c r="D3105" s="390"/>
      <c r="E3105" s="390"/>
      <c r="F3105" s="386">
        <v>0.34710000000000002</v>
      </c>
      <c r="G3105" s="391">
        <v>-0.57899999999999996</v>
      </c>
      <c r="H3105" s="391">
        <v>-1.2821</v>
      </c>
      <c r="I3105" s="391">
        <v>-2.2820999999999998</v>
      </c>
      <c r="J3105" s="391">
        <v>-2.9479000000000002</v>
      </c>
      <c r="K3105" s="391">
        <v>-2.2850999999999999</v>
      </c>
      <c r="L3105" s="391">
        <v>-3.1995</v>
      </c>
      <c r="M3105" s="391">
        <v>-3.3997000000000002</v>
      </c>
      <c r="N3105" s="391">
        <v>-1.9274</v>
      </c>
      <c r="O3105" s="386">
        <v>-1.1891</v>
      </c>
      <c r="P3105" s="386" t="s">
        <v>372</v>
      </c>
    </row>
    <row r="3106" spans="1:16" ht="15" x14ac:dyDescent="0.25">
      <c r="A3106" s="389" t="s">
        <v>3389</v>
      </c>
      <c r="B3106" s="390"/>
      <c r="C3106" s="386"/>
      <c r="D3106" s="390"/>
      <c r="E3106" s="390"/>
      <c r="F3106" s="386">
        <v>3.0663</v>
      </c>
      <c r="G3106" s="391">
        <v>2.9434999999999998</v>
      </c>
      <c r="H3106" s="391">
        <v>2.8496000000000001</v>
      </c>
      <c r="I3106" s="391">
        <v>3.1482000000000001</v>
      </c>
      <c r="J3106" s="391">
        <v>2.7138</v>
      </c>
      <c r="K3106" s="391">
        <v>2.7875000000000001</v>
      </c>
      <c r="L3106" s="391">
        <v>2.4373</v>
      </c>
      <c r="M3106" s="391">
        <v>1.8669</v>
      </c>
      <c r="N3106" s="391">
        <v>1.9582999999999999</v>
      </c>
      <c r="O3106" s="386">
        <v>1.3322000000000001</v>
      </c>
      <c r="P3106" s="386" t="s">
        <v>372</v>
      </c>
    </row>
    <row r="3107" spans="1:16" ht="15" x14ac:dyDescent="0.25">
      <c r="A3107" s="389" t="s">
        <v>3390</v>
      </c>
      <c r="B3107" s="390"/>
      <c r="C3107" s="386"/>
      <c r="D3107" s="390"/>
      <c r="E3107" s="390"/>
      <c r="F3107" s="386">
        <v>3.2570999999999999</v>
      </c>
      <c r="G3107" s="391">
        <v>3.0506000000000002</v>
      </c>
      <c r="H3107" s="391">
        <v>2.9958</v>
      </c>
      <c r="I3107" s="391">
        <v>3.1958000000000002</v>
      </c>
      <c r="J3107" s="391">
        <v>2.7530000000000001</v>
      </c>
      <c r="K3107" s="391">
        <v>2.8748</v>
      </c>
      <c r="L3107" s="391">
        <v>2.5476999999999999</v>
      </c>
      <c r="M3107" s="391">
        <v>1.9761</v>
      </c>
      <c r="N3107" s="391">
        <v>2.0958000000000001</v>
      </c>
      <c r="O3107" s="386">
        <v>1.4631000000000001</v>
      </c>
      <c r="P3107" s="386" t="s">
        <v>372</v>
      </c>
    </row>
    <row r="3108" spans="1:16" ht="15" x14ac:dyDescent="0.25">
      <c r="A3108" s="389" t="s">
        <v>3391</v>
      </c>
      <c r="B3108" s="390"/>
      <c r="C3108" s="386"/>
      <c r="D3108" s="390"/>
      <c r="E3108" s="390"/>
      <c r="F3108" s="386">
        <v>-1.0447</v>
      </c>
      <c r="G3108" s="391">
        <v>0.55669999999999997</v>
      </c>
      <c r="H3108" s="391">
        <v>-0.44330000000000003</v>
      </c>
      <c r="I3108" s="391">
        <v>2.0790000000000002</v>
      </c>
      <c r="J3108" s="391">
        <v>1.8426</v>
      </c>
      <c r="K3108" s="391">
        <v>0.84260000000000002</v>
      </c>
      <c r="L3108" s="391">
        <v>-0.1074</v>
      </c>
      <c r="M3108" s="391">
        <v>-0.73799999999999999</v>
      </c>
      <c r="N3108" s="391">
        <v>-0.56230000000000002</v>
      </c>
      <c r="O3108" s="386">
        <v>-1.1093</v>
      </c>
      <c r="P3108" s="386" t="s">
        <v>372</v>
      </c>
    </row>
    <row r="3109" spans="1:16" ht="15" x14ac:dyDescent="0.25">
      <c r="A3109" s="389" t="s">
        <v>3392</v>
      </c>
      <c r="B3109" s="390"/>
      <c r="C3109" s="386"/>
      <c r="D3109" s="390"/>
      <c r="E3109" s="390"/>
      <c r="F3109" s="386">
        <v>2.1009000000000002</v>
      </c>
      <c r="G3109" s="391">
        <v>1.7057</v>
      </c>
      <c r="H3109" s="391">
        <v>1.9020999999999999</v>
      </c>
      <c r="I3109" s="391">
        <v>1.9979</v>
      </c>
      <c r="J3109" s="391">
        <v>1.5653999999999999</v>
      </c>
      <c r="K3109" s="391">
        <v>1.3581000000000001</v>
      </c>
      <c r="L3109" s="391">
        <v>0.66379999999999995</v>
      </c>
      <c r="M3109" s="391">
        <v>-0.22839999999999999</v>
      </c>
      <c r="N3109" s="391">
        <v>-0.58250000000000002</v>
      </c>
      <c r="O3109" s="386">
        <v>-1.1244000000000001</v>
      </c>
      <c r="P3109" s="386" t="s">
        <v>372</v>
      </c>
    </row>
    <row r="3110" spans="1:16" ht="15" x14ac:dyDescent="0.25">
      <c r="A3110" s="389" t="s">
        <v>3393</v>
      </c>
      <c r="B3110" s="390"/>
      <c r="C3110" s="386"/>
      <c r="D3110" s="390"/>
      <c r="E3110" s="390"/>
      <c r="F3110" s="386">
        <v>2.1593</v>
      </c>
      <c r="G3110" s="391">
        <v>1.7623</v>
      </c>
      <c r="H3110" s="391">
        <v>1.9089</v>
      </c>
      <c r="I3110" s="391">
        <v>2.0148999999999999</v>
      </c>
      <c r="J3110" s="391">
        <v>1.5874999999999999</v>
      </c>
      <c r="K3110" s="391">
        <v>1.3947000000000001</v>
      </c>
      <c r="L3110" s="391">
        <v>0.70620000000000005</v>
      </c>
      <c r="M3110" s="391">
        <v>-0.1905</v>
      </c>
      <c r="N3110" s="391">
        <v>-0.57520000000000004</v>
      </c>
      <c r="O3110" s="386">
        <v>-1.1104000000000001</v>
      </c>
      <c r="P3110" s="386" t="s">
        <v>372</v>
      </c>
    </row>
    <row r="3111" spans="1:16" ht="15" x14ac:dyDescent="0.25">
      <c r="A3111" s="389" t="s">
        <v>3394</v>
      </c>
      <c r="B3111" s="390"/>
      <c r="C3111" s="386"/>
      <c r="D3111" s="390"/>
      <c r="E3111" s="390"/>
      <c r="F3111" s="386">
        <v>-0.75270000000000004</v>
      </c>
      <c r="G3111" s="391">
        <v>-1.0671999999999999</v>
      </c>
      <c r="H3111" s="391">
        <v>1.5677000000000001</v>
      </c>
      <c r="I3111" s="391">
        <v>1.1605000000000001</v>
      </c>
      <c r="J3111" s="391">
        <v>0.47510000000000002</v>
      </c>
      <c r="K3111" s="391">
        <v>-0.46379999999999999</v>
      </c>
      <c r="L3111" s="391">
        <v>-1.4638</v>
      </c>
      <c r="M3111" s="391">
        <v>-2.1347</v>
      </c>
      <c r="N3111" s="391">
        <v>-0.95209999999999995</v>
      </c>
      <c r="O3111" s="386">
        <v>-1.8367</v>
      </c>
      <c r="P3111" s="386" t="s">
        <v>372</v>
      </c>
    </row>
    <row r="3112" spans="1:16" ht="15" x14ac:dyDescent="0.25">
      <c r="A3112" s="389" t="s">
        <v>3395</v>
      </c>
      <c r="B3112" s="390"/>
      <c r="C3112" s="386"/>
      <c r="D3112" s="390"/>
      <c r="E3112" s="390"/>
      <c r="F3112" s="386">
        <v>1.8059000000000001</v>
      </c>
      <c r="G3112" s="391">
        <v>1.4436</v>
      </c>
      <c r="H3112" s="391">
        <v>1.1315999999999999</v>
      </c>
      <c r="I3112" s="391">
        <v>1.1175999999999999</v>
      </c>
      <c r="J3112" s="391">
        <v>1.2130000000000001</v>
      </c>
      <c r="K3112" s="391">
        <v>1.6104000000000001</v>
      </c>
      <c r="L3112" s="391">
        <v>1.8698999999999999</v>
      </c>
      <c r="M3112" s="391">
        <v>1.4117999999999999</v>
      </c>
      <c r="N3112" s="391">
        <v>1.3534999999999999</v>
      </c>
      <c r="O3112" s="386">
        <v>1.4009</v>
      </c>
      <c r="P3112" s="386" t="s">
        <v>372</v>
      </c>
    </row>
    <row r="3113" spans="1:16" ht="15" x14ac:dyDescent="0.25">
      <c r="A3113" s="389" t="s">
        <v>3396</v>
      </c>
      <c r="B3113" s="390"/>
      <c r="C3113" s="386"/>
      <c r="D3113" s="390"/>
      <c r="E3113" s="390"/>
      <c r="F3113" s="386">
        <v>1.8059000000000001</v>
      </c>
      <c r="G3113" s="391">
        <v>1.4436</v>
      </c>
      <c r="H3113" s="391">
        <v>1.1315999999999999</v>
      </c>
      <c r="I3113" s="391">
        <v>1.1175999999999999</v>
      </c>
      <c r="J3113" s="391">
        <v>1.2130000000000001</v>
      </c>
      <c r="K3113" s="391">
        <v>1.6104000000000001</v>
      </c>
      <c r="L3113" s="391">
        <v>1.8698999999999999</v>
      </c>
      <c r="M3113" s="391">
        <v>1.4117999999999999</v>
      </c>
      <c r="N3113" s="391">
        <v>1.3534999999999999</v>
      </c>
      <c r="O3113" s="386">
        <v>1.4009</v>
      </c>
      <c r="P3113" s="386" t="s">
        <v>372</v>
      </c>
    </row>
    <row r="3114" spans="1:16" ht="15" x14ac:dyDescent="0.25">
      <c r="A3114" s="389" t="s">
        <v>6231</v>
      </c>
      <c r="B3114" s="390"/>
      <c r="C3114" s="386"/>
      <c r="D3114" s="390"/>
      <c r="E3114" s="390"/>
      <c r="F3114" s="386">
        <v>3.3694999999999999</v>
      </c>
      <c r="G3114" s="391">
        <v>3.3662000000000001</v>
      </c>
      <c r="H3114" s="391">
        <v>3.1686000000000001</v>
      </c>
      <c r="I3114" s="391">
        <v>2.9994000000000001</v>
      </c>
      <c r="J3114" s="391">
        <v>2.8685999999999998</v>
      </c>
      <c r="K3114" s="391">
        <v>2.6526000000000001</v>
      </c>
      <c r="L3114" s="391">
        <v>2.3694000000000002</v>
      </c>
      <c r="M3114" s="391">
        <v>1.7350000000000001</v>
      </c>
      <c r="N3114" s="391">
        <v>1.5163</v>
      </c>
      <c r="O3114" s="386">
        <v>1.7484</v>
      </c>
      <c r="P3114" s="386" t="s">
        <v>372</v>
      </c>
    </row>
    <row r="3115" spans="1:16" ht="15" x14ac:dyDescent="0.25">
      <c r="A3115" s="389" t="s">
        <v>6232</v>
      </c>
      <c r="B3115" s="390"/>
      <c r="C3115" s="386"/>
      <c r="D3115" s="390"/>
      <c r="E3115" s="390"/>
      <c r="F3115" s="386">
        <v>3.4761000000000002</v>
      </c>
      <c r="G3115" s="391">
        <v>3.45</v>
      </c>
      <c r="H3115" s="391">
        <v>3.2437999999999998</v>
      </c>
      <c r="I3115" s="391">
        <v>3.1059999999999999</v>
      </c>
      <c r="J3115" s="391">
        <v>2.9216000000000002</v>
      </c>
      <c r="K3115" s="391">
        <v>2.7429000000000001</v>
      </c>
      <c r="L3115" s="391">
        <v>2.4548999999999999</v>
      </c>
      <c r="M3115" s="391">
        <v>1.85</v>
      </c>
      <c r="N3115" s="391">
        <v>1.6211</v>
      </c>
      <c r="O3115" s="386">
        <v>1.8221000000000001</v>
      </c>
      <c r="P3115" s="386" t="s">
        <v>372</v>
      </c>
    </row>
    <row r="3116" spans="1:16" ht="15" x14ac:dyDescent="0.25">
      <c r="A3116" s="389" t="s">
        <v>6233</v>
      </c>
      <c r="B3116" s="390"/>
      <c r="C3116" s="386"/>
      <c r="D3116" s="390"/>
      <c r="E3116" s="390"/>
      <c r="F3116" s="386">
        <v>2.4087000000000001</v>
      </c>
      <c r="G3116" s="391">
        <v>2.6101000000000001</v>
      </c>
      <c r="H3116" s="391">
        <v>2.4891999999999999</v>
      </c>
      <c r="I3116" s="391">
        <v>2.0331999999999999</v>
      </c>
      <c r="J3116" s="391">
        <v>2.3896000000000002</v>
      </c>
      <c r="K3116" s="391">
        <v>1.8429</v>
      </c>
      <c r="L3116" s="391">
        <v>1.6043000000000001</v>
      </c>
      <c r="M3116" s="391">
        <v>0.70520000000000005</v>
      </c>
      <c r="N3116" s="391">
        <v>0.57820000000000005</v>
      </c>
      <c r="O3116" s="386">
        <v>1.0924</v>
      </c>
      <c r="P3116" s="386" t="s">
        <v>372</v>
      </c>
    </row>
    <row r="3117" spans="1:16" ht="15" x14ac:dyDescent="0.25">
      <c r="A3117" s="389" t="s">
        <v>6234</v>
      </c>
      <c r="B3117" s="390"/>
      <c r="C3117" s="386"/>
      <c r="D3117" s="390"/>
      <c r="E3117" s="390"/>
      <c r="F3117" s="386">
        <v>3.8477999999999999</v>
      </c>
      <c r="G3117" s="391">
        <v>3.4466999999999999</v>
      </c>
      <c r="H3117" s="391">
        <v>3.9641000000000002</v>
      </c>
      <c r="I3117" s="391">
        <v>3.8691</v>
      </c>
      <c r="J3117" s="391">
        <v>3.6293000000000002</v>
      </c>
      <c r="K3117" s="391">
        <v>3.5840000000000001</v>
      </c>
      <c r="L3117" s="391">
        <v>3.7008999999999999</v>
      </c>
      <c r="M3117" s="391">
        <v>2.9327999999999999</v>
      </c>
      <c r="N3117" s="391">
        <v>2.0886</v>
      </c>
      <c r="O3117" s="386">
        <v>2.9338000000000002</v>
      </c>
      <c r="P3117" s="386" t="s">
        <v>372</v>
      </c>
    </row>
    <row r="3118" spans="1:16" ht="15" x14ac:dyDescent="0.25">
      <c r="A3118" s="389" t="s">
        <v>6235</v>
      </c>
      <c r="B3118" s="390"/>
      <c r="C3118" s="386"/>
      <c r="D3118" s="390"/>
      <c r="E3118" s="390"/>
      <c r="F3118" s="386">
        <v>3.9131</v>
      </c>
      <c r="G3118" s="391">
        <v>3.5609000000000002</v>
      </c>
      <c r="H3118" s="391">
        <v>4.0266000000000002</v>
      </c>
      <c r="I3118" s="391">
        <v>3.9018000000000002</v>
      </c>
      <c r="J3118" s="391">
        <v>3.6181999999999999</v>
      </c>
      <c r="K3118" s="391">
        <v>3.6160999999999999</v>
      </c>
      <c r="L3118" s="391">
        <v>3.7704</v>
      </c>
      <c r="M3118" s="391">
        <v>3.0167999999999999</v>
      </c>
      <c r="N3118" s="391">
        <v>2.1793999999999998</v>
      </c>
      <c r="O3118" s="386">
        <v>3.0030000000000001</v>
      </c>
      <c r="P3118" s="386" t="s">
        <v>372</v>
      </c>
    </row>
    <row r="3119" spans="1:16" ht="15" x14ac:dyDescent="0.25">
      <c r="A3119" s="389" t="s">
        <v>6236</v>
      </c>
      <c r="B3119" s="390"/>
      <c r="C3119" s="386"/>
      <c r="D3119" s="390"/>
      <c r="E3119" s="390"/>
      <c r="F3119" s="386">
        <v>2.3405</v>
      </c>
      <c r="G3119" s="391">
        <v>0.94979999999999998</v>
      </c>
      <c r="H3119" s="391">
        <v>2.5895999999999999</v>
      </c>
      <c r="I3119" s="391">
        <v>3.1469</v>
      </c>
      <c r="J3119" s="391">
        <v>3.8738000000000001</v>
      </c>
      <c r="K3119" s="391">
        <v>2.8738000000000001</v>
      </c>
      <c r="L3119" s="391">
        <v>2.1627000000000001</v>
      </c>
      <c r="M3119" s="391">
        <v>1.0693999999999999</v>
      </c>
      <c r="N3119" s="391">
        <v>0.97550000000000003</v>
      </c>
      <c r="O3119" s="386">
        <v>2.0855000000000001</v>
      </c>
      <c r="P3119" s="386" t="s">
        <v>372</v>
      </c>
    </row>
    <row r="3120" spans="1:16" ht="15" x14ac:dyDescent="0.25">
      <c r="A3120" s="389" t="s">
        <v>6237</v>
      </c>
      <c r="B3120" s="390"/>
      <c r="C3120" s="386"/>
      <c r="D3120" s="390"/>
      <c r="E3120" s="390"/>
      <c r="F3120" s="386">
        <v>3.3687999999999998</v>
      </c>
      <c r="G3120" s="391">
        <v>3.3795000000000002</v>
      </c>
      <c r="H3120" s="391">
        <v>3.0590999999999999</v>
      </c>
      <c r="I3120" s="391">
        <v>2.5438000000000001</v>
      </c>
      <c r="J3120" s="391">
        <v>2.6160000000000001</v>
      </c>
      <c r="K3120" s="391">
        <v>2.0145</v>
      </c>
      <c r="L3120" s="391">
        <v>1.5539000000000001</v>
      </c>
      <c r="M3120" s="391">
        <v>0.94740000000000002</v>
      </c>
      <c r="N3120" s="391">
        <v>0.81230000000000002</v>
      </c>
      <c r="O3120" s="386">
        <v>0.70250000000000001</v>
      </c>
      <c r="P3120" s="386" t="s">
        <v>372</v>
      </c>
    </row>
    <row r="3121" spans="1:16" ht="15" x14ac:dyDescent="0.25">
      <c r="A3121" s="389" t="s">
        <v>6238</v>
      </c>
      <c r="B3121" s="390"/>
      <c r="C3121" s="386"/>
      <c r="D3121" s="390"/>
      <c r="E3121" s="390"/>
      <c r="F3121" s="386">
        <v>3.6890999999999998</v>
      </c>
      <c r="G3121" s="391">
        <v>3.5268999999999999</v>
      </c>
      <c r="H3121" s="391">
        <v>3.1511</v>
      </c>
      <c r="I3121" s="391">
        <v>2.68</v>
      </c>
      <c r="J3121" s="391">
        <v>2.5945</v>
      </c>
      <c r="K3121" s="391">
        <v>1.9695</v>
      </c>
      <c r="L3121" s="391">
        <v>1.5434000000000001</v>
      </c>
      <c r="M3121" s="391">
        <v>1.0303</v>
      </c>
      <c r="N3121" s="391">
        <v>0.84509999999999996</v>
      </c>
      <c r="O3121" s="386">
        <v>0.59760000000000002</v>
      </c>
      <c r="P3121" s="386" t="s">
        <v>372</v>
      </c>
    </row>
    <row r="3122" spans="1:16" ht="15" x14ac:dyDescent="0.25">
      <c r="A3122" s="389" t="s">
        <v>6239</v>
      </c>
      <c r="B3122" s="390"/>
      <c r="C3122" s="386"/>
      <c r="D3122" s="390"/>
      <c r="E3122" s="390"/>
      <c r="F3122" s="386">
        <v>2.0674999999999999</v>
      </c>
      <c r="G3122" s="391">
        <v>2.7757000000000001</v>
      </c>
      <c r="H3122" s="391">
        <v>2.6848000000000001</v>
      </c>
      <c r="I3122" s="391">
        <v>1.9870000000000001</v>
      </c>
      <c r="J3122" s="391">
        <v>2.7040000000000002</v>
      </c>
      <c r="K3122" s="391">
        <v>2.1962000000000002</v>
      </c>
      <c r="L3122" s="391">
        <v>1.5962000000000001</v>
      </c>
      <c r="M3122" s="391">
        <v>0.61219999999999997</v>
      </c>
      <c r="N3122" s="391">
        <v>0.67979999999999996</v>
      </c>
      <c r="O3122" s="386">
        <v>1.125</v>
      </c>
      <c r="P3122" s="386" t="s">
        <v>372</v>
      </c>
    </row>
    <row r="3123" spans="1:16" ht="15" x14ac:dyDescent="0.25">
      <c r="A3123" s="389" t="s">
        <v>6240</v>
      </c>
      <c r="B3123" s="390"/>
      <c r="C3123" s="386"/>
      <c r="D3123" s="390"/>
      <c r="E3123" s="390"/>
      <c r="F3123" s="386">
        <v>3.0709</v>
      </c>
      <c r="G3123" s="391">
        <v>3.1659000000000002</v>
      </c>
      <c r="H3123" s="391">
        <v>2.6036999999999999</v>
      </c>
      <c r="I3123" s="391">
        <v>2.6109</v>
      </c>
      <c r="J3123" s="391">
        <v>2.4594</v>
      </c>
      <c r="K3123" s="391">
        <v>2.7502</v>
      </c>
      <c r="L3123" s="391">
        <v>2.4256000000000002</v>
      </c>
      <c r="M3123" s="391">
        <v>1.7657</v>
      </c>
      <c r="N3123" s="391">
        <v>2.3386</v>
      </c>
      <c r="O3123" s="386">
        <v>2.3106</v>
      </c>
      <c r="P3123" s="386" t="s">
        <v>372</v>
      </c>
    </row>
    <row r="3124" spans="1:16" ht="15" x14ac:dyDescent="0.25">
      <c r="A3124" s="389" t="s">
        <v>6241</v>
      </c>
      <c r="B3124" s="390"/>
      <c r="C3124" s="386"/>
      <c r="D3124" s="390"/>
      <c r="E3124" s="390"/>
      <c r="F3124" s="386">
        <v>3.1124000000000001</v>
      </c>
      <c r="G3124" s="391">
        <v>3.1781000000000001</v>
      </c>
      <c r="H3124" s="391">
        <v>2.6377999999999999</v>
      </c>
      <c r="I3124" s="391">
        <v>2.6922000000000001</v>
      </c>
      <c r="J3124" s="391">
        <v>2.5829</v>
      </c>
      <c r="K3124" s="391">
        <v>2.8797999999999999</v>
      </c>
      <c r="L3124" s="391">
        <v>2.4727000000000001</v>
      </c>
      <c r="M3124" s="391">
        <v>1.7997000000000001</v>
      </c>
      <c r="N3124" s="391">
        <v>2.3664999999999998</v>
      </c>
      <c r="O3124" s="386">
        <v>2.3879999999999999</v>
      </c>
      <c r="P3124" s="386" t="s">
        <v>372</v>
      </c>
    </row>
    <row r="3125" spans="1:16" ht="15" x14ac:dyDescent="0.25">
      <c r="A3125" s="389" t="s">
        <v>6242</v>
      </c>
      <c r="B3125" s="390"/>
      <c r="C3125" s="386"/>
      <c r="D3125" s="390"/>
      <c r="E3125" s="390"/>
      <c r="F3125" s="386">
        <v>2.2471000000000001</v>
      </c>
      <c r="G3125" s="391">
        <v>2.9232</v>
      </c>
      <c r="H3125" s="391">
        <v>1.9232</v>
      </c>
      <c r="I3125" s="391">
        <v>0.9899</v>
      </c>
      <c r="J3125" s="391">
        <v>-1.01E-2</v>
      </c>
      <c r="K3125" s="391">
        <v>0.20860000000000001</v>
      </c>
      <c r="L3125" s="391">
        <v>1.5036</v>
      </c>
      <c r="M3125" s="391">
        <v>1.0984</v>
      </c>
      <c r="N3125" s="391">
        <v>1.7908999999999999</v>
      </c>
      <c r="O3125" s="386">
        <v>0.79090000000000005</v>
      </c>
      <c r="P3125" s="386" t="s">
        <v>372</v>
      </c>
    </row>
    <row r="3126" spans="1:16" ht="15" x14ac:dyDescent="0.25">
      <c r="A3126" s="389" t="s">
        <v>6243</v>
      </c>
      <c r="B3126" s="390"/>
      <c r="C3126" s="386"/>
      <c r="D3126" s="390"/>
      <c r="E3126" s="390"/>
      <c r="F3126" s="386">
        <v>3.3344</v>
      </c>
      <c r="G3126" s="391">
        <v>3.2151000000000001</v>
      </c>
      <c r="H3126" s="391">
        <v>3.0327999999999999</v>
      </c>
      <c r="I3126" s="391">
        <v>2.7349999999999999</v>
      </c>
      <c r="J3126" s="391">
        <v>2.7149000000000001</v>
      </c>
      <c r="K3126" s="391">
        <v>2.1901000000000002</v>
      </c>
      <c r="L3126" s="391">
        <v>2.0846</v>
      </c>
      <c r="M3126" s="391">
        <v>1.4571000000000001</v>
      </c>
      <c r="N3126" s="391">
        <v>0.6704</v>
      </c>
      <c r="O3126" s="386">
        <v>1.3782000000000001</v>
      </c>
      <c r="P3126" s="386" t="s">
        <v>372</v>
      </c>
    </row>
    <row r="3127" spans="1:16" ht="15" x14ac:dyDescent="0.25">
      <c r="A3127" s="389" t="s">
        <v>6244</v>
      </c>
      <c r="B3127" s="390"/>
      <c r="C3127" s="386"/>
      <c r="D3127" s="390"/>
      <c r="E3127" s="390"/>
      <c r="F3127" s="386">
        <v>3.2086999999999999</v>
      </c>
      <c r="G3127" s="391">
        <v>3.1143000000000001</v>
      </c>
      <c r="H3127" s="391">
        <v>2.9864000000000002</v>
      </c>
      <c r="I3127" s="391">
        <v>2.7044999999999999</v>
      </c>
      <c r="J3127" s="391">
        <v>2.6581000000000001</v>
      </c>
      <c r="K3127" s="391">
        <v>2.1798000000000002</v>
      </c>
      <c r="L3127" s="391">
        <v>2.0186000000000002</v>
      </c>
      <c r="M3127" s="391">
        <v>1.431</v>
      </c>
      <c r="N3127" s="391">
        <v>0.61729999999999996</v>
      </c>
      <c r="O3127" s="386">
        <v>1.232</v>
      </c>
      <c r="P3127" s="386" t="s">
        <v>372</v>
      </c>
    </row>
    <row r="3128" spans="1:16" ht="15" x14ac:dyDescent="0.25">
      <c r="A3128" s="389" t="s">
        <v>6245</v>
      </c>
      <c r="B3128" s="390"/>
      <c r="C3128" s="386"/>
      <c r="D3128" s="390"/>
      <c r="E3128" s="390"/>
      <c r="F3128" s="386">
        <v>4.5416999999999996</v>
      </c>
      <c r="G3128" s="391">
        <v>4.1920000000000002</v>
      </c>
      <c r="H3128" s="391">
        <v>3.4910999999999999</v>
      </c>
      <c r="I3128" s="391">
        <v>3.0398999999999998</v>
      </c>
      <c r="J3128" s="391">
        <v>3.2827000000000002</v>
      </c>
      <c r="K3128" s="391">
        <v>2.2930999999999999</v>
      </c>
      <c r="L3128" s="391">
        <v>2.746</v>
      </c>
      <c r="M3128" s="391">
        <v>1.7191000000000001</v>
      </c>
      <c r="N3128" s="391">
        <v>1.2008000000000001</v>
      </c>
      <c r="O3128" s="386">
        <v>2.8245</v>
      </c>
      <c r="P3128" s="386" t="s">
        <v>372</v>
      </c>
    </row>
    <row r="3129" spans="1:16" ht="15" x14ac:dyDescent="0.25">
      <c r="A3129" s="389" t="s">
        <v>6246</v>
      </c>
      <c r="B3129" s="390"/>
      <c r="C3129" s="386"/>
      <c r="D3129" s="390"/>
      <c r="E3129" s="390"/>
      <c r="F3129" s="386">
        <v>3.3294000000000001</v>
      </c>
      <c r="G3129" s="391">
        <v>3.6122999999999998</v>
      </c>
      <c r="H3129" s="391">
        <v>3.3925000000000001</v>
      </c>
      <c r="I3129" s="391">
        <v>3.6242999999999999</v>
      </c>
      <c r="J3129" s="391">
        <v>3.1962999999999999</v>
      </c>
      <c r="K3129" s="391">
        <v>3.2288000000000001</v>
      </c>
      <c r="L3129" s="391">
        <v>2.7884000000000002</v>
      </c>
      <c r="M3129" s="391">
        <v>2.2315</v>
      </c>
      <c r="N3129" s="391">
        <v>2.1415000000000002</v>
      </c>
      <c r="O3129" s="386">
        <v>2.2098</v>
      </c>
      <c r="P3129" s="386" t="s">
        <v>372</v>
      </c>
    </row>
    <row r="3130" spans="1:16" ht="15" x14ac:dyDescent="0.25">
      <c r="A3130" s="389" t="s">
        <v>6247</v>
      </c>
      <c r="B3130" s="390"/>
      <c r="C3130" s="386"/>
      <c r="D3130" s="390"/>
      <c r="E3130" s="390"/>
      <c r="F3130" s="386">
        <v>3.4630999999999998</v>
      </c>
      <c r="G3130" s="391">
        <v>3.8212000000000002</v>
      </c>
      <c r="H3130" s="391">
        <v>3.5716000000000001</v>
      </c>
      <c r="I3130" s="391">
        <v>3.7841999999999998</v>
      </c>
      <c r="J3130" s="391">
        <v>3.3578999999999999</v>
      </c>
      <c r="K3130" s="391">
        <v>3.4182000000000001</v>
      </c>
      <c r="L3130" s="391">
        <v>2.9746000000000001</v>
      </c>
      <c r="M3130" s="391">
        <v>2.4177</v>
      </c>
      <c r="N3130" s="391">
        <v>2.3637999999999999</v>
      </c>
      <c r="O3130" s="386">
        <v>2.4636</v>
      </c>
      <c r="P3130" s="386" t="s">
        <v>372</v>
      </c>
    </row>
    <row r="3131" spans="1:16" ht="15" x14ac:dyDescent="0.25">
      <c r="A3131" s="389" t="s">
        <v>6248</v>
      </c>
      <c r="B3131" s="390"/>
      <c r="C3131" s="386"/>
      <c r="D3131" s="390"/>
      <c r="E3131" s="390"/>
      <c r="F3131" s="386">
        <v>1.1006</v>
      </c>
      <c r="G3131" s="391">
        <v>0.1114</v>
      </c>
      <c r="H3131" s="391">
        <v>0.378</v>
      </c>
      <c r="I3131" s="391">
        <v>0.95760000000000001</v>
      </c>
      <c r="J3131" s="391">
        <v>0.52610000000000001</v>
      </c>
      <c r="K3131" s="391">
        <v>0.10199999999999999</v>
      </c>
      <c r="L3131" s="391">
        <v>-0.28599999999999998</v>
      </c>
      <c r="M3131" s="391">
        <v>-0.84619999999999995</v>
      </c>
      <c r="N3131" s="391">
        <v>-4.6405000000000003</v>
      </c>
      <c r="O3131" s="386">
        <v>-5.5140000000000002</v>
      </c>
      <c r="P3131" s="386" t="s">
        <v>372</v>
      </c>
    </row>
    <row r="3132" spans="1:16" ht="15" x14ac:dyDescent="0.25">
      <c r="A3132" s="389" t="s">
        <v>3397</v>
      </c>
      <c r="B3132" s="390"/>
      <c r="C3132" s="386"/>
      <c r="D3132" s="390"/>
      <c r="E3132" s="390"/>
      <c r="F3132" s="386">
        <v>4.3220000000000001</v>
      </c>
      <c r="G3132" s="391">
        <v>3.6166</v>
      </c>
      <c r="H3132" s="391">
        <v>2.9885999999999999</v>
      </c>
      <c r="I3132" s="391">
        <v>2.4327000000000001</v>
      </c>
      <c r="J3132" s="391">
        <v>1.9179999999999999</v>
      </c>
      <c r="K3132" s="391">
        <v>1.3613</v>
      </c>
      <c r="L3132" s="391">
        <v>0.63319999999999999</v>
      </c>
      <c r="M3132" s="391">
        <v>0.21729999999999999</v>
      </c>
      <c r="N3132" s="391">
        <v>0.252</v>
      </c>
      <c r="O3132" s="386">
        <v>0.33960000000000001</v>
      </c>
      <c r="P3132" s="386" t="s">
        <v>372</v>
      </c>
    </row>
    <row r="3133" spans="1:16" ht="15" x14ac:dyDescent="0.25">
      <c r="A3133" s="389" t="s">
        <v>3398</v>
      </c>
      <c r="B3133" s="390"/>
      <c r="C3133" s="386"/>
      <c r="D3133" s="390"/>
      <c r="E3133" s="390"/>
      <c r="F3133" s="386">
        <v>4.6999000000000004</v>
      </c>
      <c r="G3133" s="391">
        <v>4.0124000000000004</v>
      </c>
      <c r="H3133" s="391">
        <v>3.3195999999999999</v>
      </c>
      <c r="I3133" s="391">
        <v>2.7709000000000001</v>
      </c>
      <c r="J3133" s="391">
        <v>2.2437999999999998</v>
      </c>
      <c r="K3133" s="391">
        <v>1.7118</v>
      </c>
      <c r="L3133" s="391">
        <v>0.96419999999999995</v>
      </c>
      <c r="M3133" s="391">
        <v>0.58960000000000001</v>
      </c>
      <c r="N3133" s="391">
        <v>0.65159999999999996</v>
      </c>
      <c r="O3133" s="386">
        <v>0.77280000000000004</v>
      </c>
      <c r="P3133" s="386" t="s">
        <v>372</v>
      </c>
    </row>
    <row r="3134" spans="1:16" ht="15" x14ac:dyDescent="0.25">
      <c r="A3134" s="389" t="s">
        <v>3399</v>
      </c>
      <c r="B3134" s="390"/>
      <c r="C3134" s="386"/>
      <c r="D3134" s="390"/>
      <c r="E3134" s="390"/>
      <c r="F3134" s="386">
        <v>2.1903000000000001</v>
      </c>
      <c r="G3134" s="391">
        <v>1.3877999999999999</v>
      </c>
      <c r="H3134" s="391">
        <v>1.1158999999999999</v>
      </c>
      <c r="I3134" s="391">
        <v>0.46949999999999997</v>
      </c>
      <c r="J3134" s="391">
        <v>3.3700000000000001E-2</v>
      </c>
      <c r="K3134" s="391">
        <v>-0.67010000000000003</v>
      </c>
      <c r="L3134" s="391">
        <v>-1.2795000000000001</v>
      </c>
      <c r="M3134" s="391">
        <v>-1.9411</v>
      </c>
      <c r="N3134" s="391">
        <v>-1.9307000000000001</v>
      </c>
      <c r="O3134" s="386">
        <v>-2.0348999999999999</v>
      </c>
      <c r="P3134" s="386" t="s">
        <v>372</v>
      </c>
    </row>
    <row r="3135" spans="1:16" ht="15" x14ac:dyDescent="0.25">
      <c r="A3135" s="389" t="s">
        <v>3400</v>
      </c>
      <c r="B3135" s="390"/>
      <c r="C3135" s="386"/>
      <c r="D3135" s="390"/>
      <c r="E3135" s="390"/>
      <c r="F3135" s="386">
        <v>3.7376</v>
      </c>
      <c r="G3135" s="391">
        <v>2.7642000000000002</v>
      </c>
      <c r="H3135" s="391">
        <v>2.2017000000000002</v>
      </c>
      <c r="I3135" s="391">
        <v>1.9192</v>
      </c>
      <c r="J3135" s="391">
        <v>1.4910000000000001</v>
      </c>
      <c r="K3135" s="391">
        <v>0.82089999999999996</v>
      </c>
      <c r="L3135" s="391">
        <v>4.1999999999999997E-3</v>
      </c>
      <c r="M3135" s="391">
        <v>-0.39589999999999997</v>
      </c>
      <c r="N3135" s="391">
        <v>-0.46039999999999998</v>
      </c>
      <c r="O3135" s="386">
        <v>-0.41760000000000003</v>
      </c>
      <c r="P3135" s="386" t="s">
        <v>372</v>
      </c>
    </row>
    <row r="3136" spans="1:16" ht="15" x14ac:dyDescent="0.25">
      <c r="A3136" s="389" t="s">
        <v>3401</v>
      </c>
      <c r="B3136" s="390"/>
      <c r="C3136" s="386"/>
      <c r="D3136" s="390"/>
      <c r="E3136" s="390"/>
      <c r="F3136" s="386">
        <v>4.0068999999999999</v>
      </c>
      <c r="G3136" s="391">
        <v>3.0440999999999998</v>
      </c>
      <c r="H3136" s="391">
        <v>2.3620000000000001</v>
      </c>
      <c r="I3136" s="391">
        <v>2.0958000000000001</v>
      </c>
      <c r="J3136" s="391">
        <v>1.694</v>
      </c>
      <c r="K3136" s="391">
        <v>1.0763</v>
      </c>
      <c r="L3136" s="391">
        <v>0.28399999999999997</v>
      </c>
      <c r="M3136" s="391">
        <v>-2.07E-2</v>
      </c>
      <c r="N3136" s="391">
        <v>-0.16200000000000001</v>
      </c>
      <c r="O3136" s="386">
        <v>-2.53E-2</v>
      </c>
      <c r="P3136" s="386" t="s">
        <v>372</v>
      </c>
    </row>
    <row r="3137" spans="1:16" ht="15" x14ac:dyDescent="0.25">
      <c r="A3137" s="389" t="s">
        <v>3402</v>
      </c>
      <c r="B3137" s="390"/>
      <c r="C3137" s="386"/>
      <c r="D3137" s="390"/>
      <c r="E3137" s="390"/>
      <c r="F3137" s="386">
        <v>2.1387999999999998</v>
      </c>
      <c r="G3137" s="391">
        <v>1.1178999999999999</v>
      </c>
      <c r="H3137" s="391">
        <v>1.2477</v>
      </c>
      <c r="I3137" s="391">
        <v>0.84889999999999999</v>
      </c>
      <c r="J3137" s="391">
        <v>0.2918</v>
      </c>
      <c r="K3137" s="391">
        <v>-0.69020000000000004</v>
      </c>
      <c r="L3137" s="391">
        <v>-1.6385000000000001</v>
      </c>
      <c r="M3137" s="391">
        <v>-2.5994999999999999</v>
      </c>
      <c r="N3137" s="391">
        <v>-2.2158000000000002</v>
      </c>
      <c r="O3137" s="386">
        <v>-2.7252000000000001</v>
      </c>
      <c r="P3137" s="386" t="s">
        <v>372</v>
      </c>
    </row>
    <row r="3138" spans="1:16" ht="15" x14ac:dyDescent="0.25">
      <c r="A3138" s="389" t="s">
        <v>3403</v>
      </c>
      <c r="B3138" s="390"/>
      <c r="C3138" s="386"/>
      <c r="D3138" s="390"/>
      <c r="E3138" s="390"/>
      <c r="F3138" s="386">
        <v>3.2383000000000002</v>
      </c>
      <c r="G3138" s="391">
        <v>4.5842999999999998</v>
      </c>
      <c r="H3138" s="391">
        <v>3.5842999999999998</v>
      </c>
      <c r="I3138" s="391">
        <v>2.6560000000000001</v>
      </c>
      <c r="J3138" s="391">
        <v>3.8138000000000001</v>
      </c>
      <c r="K3138" s="391">
        <v>4.0369999999999999</v>
      </c>
      <c r="L3138" s="391">
        <v>3.7061000000000002</v>
      </c>
      <c r="M3138" s="391">
        <v>2.8006000000000002</v>
      </c>
      <c r="N3138" s="391">
        <v>3.0297999999999998</v>
      </c>
      <c r="O3138" s="386">
        <v>2.3491</v>
      </c>
      <c r="P3138" s="386" t="s">
        <v>372</v>
      </c>
    </row>
    <row r="3139" spans="1:16" ht="15" x14ac:dyDescent="0.25">
      <c r="A3139" s="389" t="s">
        <v>3404</v>
      </c>
      <c r="B3139" s="390"/>
      <c r="C3139" s="386"/>
      <c r="D3139" s="390"/>
      <c r="E3139" s="390"/>
      <c r="F3139" s="386">
        <v>3.2383000000000002</v>
      </c>
      <c r="G3139" s="391">
        <v>4.5842999999999998</v>
      </c>
      <c r="H3139" s="391">
        <v>3.5842999999999998</v>
      </c>
      <c r="I3139" s="391">
        <v>2.6560000000000001</v>
      </c>
      <c r="J3139" s="391">
        <v>3.8138000000000001</v>
      </c>
      <c r="K3139" s="391">
        <v>4.0369999999999999</v>
      </c>
      <c r="L3139" s="391">
        <v>3.7061000000000002</v>
      </c>
      <c r="M3139" s="391">
        <v>2.8006000000000002</v>
      </c>
      <c r="N3139" s="391">
        <v>3.0297999999999998</v>
      </c>
      <c r="O3139" s="386">
        <v>2.3491</v>
      </c>
      <c r="P3139" s="386" t="s">
        <v>372</v>
      </c>
    </row>
    <row r="3140" spans="1:16" ht="15" x14ac:dyDescent="0.25">
      <c r="A3140" s="389" t="s">
        <v>3405</v>
      </c>
      <c r="B3140" s="390"/>
      <c r="C3140" s="386"/>
      <c r="D3140" s="390"/>
      <c r="E3140" s="390"/>
      <c r="F3140" s="386">
        <v>5.1661999999999999</v>
      </c>
      <c r="G3140" s="391">
        <v>4.3348000000000004</v>
      </c>
      <c r="H3140" s="391">
        <v>3.6621999999999999</v>
      </c>
      <c r="I3140" s="391">
        <v>2.8306</v>
      </c>
      <c r="J3140" s="391">
        <v>2.1478000000000002</v>
      </c>
      <c r="K3140" s="391">
        <v>1.7085999999999999</v>
      </c>
      <c r="L3140" s="391">
        <v>1.1442000000000001</v>
      </c>
      <c r="M3140" s="391">
        <v>0.65890000000000004</v>
      </c>
      <c r="N3140" s="391">
        <v>0.68100000000000005</v>
      </c>
      <c r="O3140" s="386">
        <v>0.89429999999999998</v>
      </c>
      <c r="P3140" s="386" t="s">
        <v>372</v>
      </c>
    </row>
    <row r="3141" spans="1:16" ht="15" x14ac:dyDescent="0.25">
      <c r="A3141" s="389" t="s">
        <v>3406</v>
      </c>
      <c r="B3141" s="390"/>
      <c r="C3141" s="386"/>
      <c r="D3141" s="390"/>
      <c r="E3141" s="390"/>
      <c r="F3141" s="386">
        <v>5.8775000000000004</v>
      </c>
      <c r="G3141" s="391">
        <v>4.9690000000000003</v>
      </c>
      <c r="H3141" s="391">
        <v>4.3354999999999997</v>
      </c>
      <c r="I3141" s="391">
        <v>3.5122</v>
      </c>
      <c r="J3141" s="391">
        <v>2.7541000000000002</v>
      </c>
      <c r="K3141" s="391">
        <v>2.2793000000000001</v>
      </c>
      <c r="L3141" s="391">
        <v>1.6072</v>
      </c>
      <c r="M3141" s="391">
        <v>1.0851999999999999</v>
      </c>
      <c r="N3141" s="391">
        <v>1.224</v>
      </c>
      <c r="O3141" s="386">
        <v>1.3421000000000001</v>
      </c>
      <c r="P3141" s="386" t="s">
        <v>372</v>
      </c>
    </row>
    <row r="3142" spans="1:16" ht="15" x14ac:dyDescent="0.25">
      <c r="A3142" s="389" t="s">
        <v>3407</v>
      </c>
      <c r="B3142" s="390"/>
      <c r="C3142" s="386"/>
      <c r="D3142" s="390"/>
      <c r="E3142" s="390"/>
      <c r="F3142" s="386">
        <v>2.0230000000000001</v>
      </c>
      <c r="G3142" s="391">
        <v>1.5246</v>
      </c>
      <c r="H3142" s="391">
        <v>0.67520000000000002</v>
      </c>
      <c r="I3142" s="391">
        <v>-0.19370000000000001</v>
      </c>
      <c r="J3142" s="391">
        <v>-0.54020000000000001</v>
      </c>
      <c r="K3142" s="391">
        <v>-0.82709999999999995</v>
      </c>
      <c r="L3142" s="391">
        <v>-0.91220000000000001</v>
      </c>
      <c r="M3142" s="391">
        <v>-1.2387999999999999</v>
      </c>
      <c r="N3142" s="391">
        <v>-1.7413000000000001</v>
      </c>
      <c r="O3142" s="386">
        <v>-1.1026</v>
      </c>
      <c r="P3142" s="386" t="s">
        <v>372</v>
      </c>
    </row>
    <row r="3143" spans="1:16" ht="15" x14ac:dyDescent="0.25">
      <c r="A3143" s="389" t="s">
        <v>3408</v>
      </c>
      <c r="B3143" s="390"/>
      <c r="C3143" s="386"/>
      <c r="D3143" s="390"/>
      <c r="E3143" s="390"/>
      <c r="F3143" s="386">
        <v>4.2298</v>
      </c>
      <c r="G3143" s="391">
        <v>4.0464000000000002</v>
      </c>
      <c r="H3143" s="391">
        <v>3.4041999999999999</v>
      </c>
      <c r="I3143" s="391">
        <v>2.7829999999999999</v>
      </c>
      <c r="J3143" s="391">
        <v>2.0750000000000002</v>
      </c>
      <c r="K3143" s="391">
        <v>1.4253</v>
      </c>
      <c r="L3143" s="391">
        <v>0.55469999999999997</v>
      </c>
      <c r="M3143" s="391">
        <v>0.28360000000000002</v>
      </c>
      <c r="N3143" s="391">
        <v>0.61850000000000005</v>
      </c>
      <c r="O3143" s="386">
        <v>0.73409999999999997</v>
      </c>
      <c r="P3143" s="386" t="s">
        <v>372</v>
      </c>
    </row>
    <row r="3144" spans="1:16" ht="15" x14ac:dyDescent="0.25">
      <c r="A3144" s="389" t="s">
        <v>3409</v>
      </c>
      <c r="B3144" s="390"/>
      <c r="C3144" s="386"/>
      <c r="D3144" s="390"/>
      <c r="E3144" s="390"/>
      <c r="F3144" s="386">
        <v>4.4499000000000004</v>
      </c>
      <c r="G3144" s="391">
        <v>4.3807</v>
      </c>
      <c r="H3144" s="391">
        <v>3.629</v>
      </c>
      <c r="I3144" s="391">
        <v>3.0175999999999998</v>
      </c>
      <c r="J3144" s="391">
        <v>2.2648999999999999</v>
      </c>
      <c r="K3144" s="391">
        <v>1.6637999999999999</v>
      </c>
      <c r="L3144" s="391">
        <v>0.81120000000000003</v>
      </c>
      <c r="M3144" s="391">
        <v>0.60199999999999998</v>
      </c>
      <c r="N3144" s="391">
        <v>1.0548999999999999</v>
      </c>
      <c r="O3144" s="386">
        <v>1.3769</v>
      </c>
      <c r="P3144" s="386" t="s">
        <v>372</v>
      </c>
    </row>
    <row r="3145" spans="1:16" ht="15" x14ac:dyDescent="0.25">
      <c r="A3145" s="389" t="s">
        <v>3410</v>
      </c>
      <c r="B3145" s="390"/>
      <c r="C3145" s="386"/>
      <c r="D3145" s="390"/>
      <c r="E3145" s="390"/>
      <c r="F3145" s="386">
        <v>2.6707999999999998</v>
      </c>
      <c r="G3145" s="391">
        <v>1.6708000000000001</v>
      </c>
      <c r="H3145" s="391">
        <v>1.8061</v>
      </c>
      <c r="I3145" s="391">
        <v>1.1133</v>
      </c>
      <c r="J3145" s="391">
        <v>0.72389999999999999</v>
      </c>
      <c r="K3145" s="391">
        <v>-0.27610000000000001</v>
      </c>
      <c r="L3145" s="391">
        <v>-1.2761</v>
      </c>
      <c r="M3145" s="391">
        <v>-1.9982</v>
      </c>
      <c r="N3145" s="391">
        <v>-1.6560999999999999</v>
      </c>
      <c r="O3145" s="386">
        <v>-2.6191</v>
      </c>
      <c r="P3145" s="386" t="s">
        <v>372</v>
      </c>
    </row>
    <row r="3146" spans="1:16" ht="15" x14ac:dyDescent="0.25">
      <c r="A3146" s="389" t="s">
        <v>3411</v>
      </c>
      <c r="B3146" s="390"/>
      <c r="C3146" s="386"/>
      <c r="D3146" s="390"/>
      <c r="E3146" s="390"/>
      <c r="F3146" s="386">
        <v>2.8389000000000002</v>
      </c>
      <c r="G3146" s="391">
        <v>2.7351999999999999</v>
      </c>
      <c r="H3146" s="391">
        <v>2.3898000000000001</v>
      </c>
      <c r="I3146" s="391">
        <v>2.0962999999999998</v>
      </c>
      <c r="J3146" s="391">
        <v>1.7438</v>
      </c>
      <c r="K3146" s="391">
        <v>1.0718000000000001</v>
      </c>
      <c r="L3146" s="391">
        <v>0.4052</v>
      </c>
      <c r="M3146" s="391">
        <v>-0.27889999999999998</v>
      </c>
      <c r="N3146" s="391">
        <v>-0.93089999999999995</v>
      </c>
      <c r="O3146" s="386">
        <v>-1.2301</v>
      </c>
      <c r="P3146" s="386" t="s">
        <v>372</v>
      </c>
    </row>
    <row r="3147" spans="1:16" ht="15" x14ac:dyDescent="0.25">
      <c r="A3147" s="389" t="s">
        <v>3412</v>
      </c>
      <c r="B3147" s="390"/>
      <c r="C3147" s="386"/>
      <c r="D3147" s="390"/>
      <c r="E3147" s="390"/>
      <c r="F3147" s="386">
        <v>2.9163000000000001</v>
      </c>
      <c r="G3147" s="391">
        <v>2.8170000000000002</v>
      </c>
      <c r="H3147" s="391">
        <v>2.4613</v>
      </c>
      <c r="I3147" s="391">
        <v>2.0819000000000001</v>
      </c>
      <c r="J3147" s="391">
        <v>1.7891999999999999</v>
      </c>
      <c r="K3147" s="391">
        <v>1.1286</v>
      </c>
      <c r="L3147" s="391">
        <v>0.48849999999999999</v>
      </c>
      <c r="M3147" s="391">
        <v>-0.19270000000000001</v>
      </c>
      <c r="N3147" s="391">
        <v>-0.81240000000000001</v>
      </c>
      <c r="O3147" s="386">
        <v>-1.0625</v>
      </c>
      <c r="P3147" s="386" t="s">
        <v>372</v>
      </c>
    </row>
    <row r="3148" spans="1:16" ht="15" x14ac:dyDescent="0.25">
      <c r="A3148" s="389" t="s">
        <v>3413</v>
      </c>
      <c r="B3148" s="390"/>
      <c r="C3148" s="386"/>
      <c r="D3148" s="390"/>
      <c r="E3148" s="390"/>
      <c r="F3148" s="386">
        <v>2.0152999999999999</v>
      </c>
      <c r="G3148" s="391">
        <v>1.8596999999999999</v>
      </c>
      <c r="H3148" s="391">
        <v>1.6232</v>
      </c>
      <c r="I3148" s="391">
        <v>2.2486000000000002</v>
      </c>
      <c r="J3148" s="391">
        <v>1.2604</v>
      </c>
      <c r="K3148" s="391">
        <v>0.46610000000000001</v>
      </c>
      <c r="L3148" s="391">
        <v>-0.48399999999999999</v>
      </c>
      <c r="M3148" s="391">
        <v>-1.2003999999999999</v>
      </c>
      <c r="N3148" s="391">
        <v>-2.1974999999999998</v>
      </c>
      <c r="O3148" s="386">
        <v>-3.0358999999999998</v>
      </c>
      <c r="P3148" s="386" t="s">
        <v>372</v>
      </c>
    </row>
    <row r="3149" spans="1:16" ht="15" x14ac:dyDescent="0.25">
      <c r="A3149" s="389" t="s">
        <v>3414</v>
      </c>
      <c r="B3149" s="390"/>
      <c r="C3149" s="386"/>
      <c r="D3149" s="390"/>
      <c r="E3149" s="390"/>
      <c r="F3149" s="386">
        <v>2.8129</v>
      </c>
      <c r="G3149" s="391">
        <v>2.6905000000000001</v>
      </c>
      <c r="H3149" s="391">
        <v>2.1682000000000001</v>
      </c>
      <c r="I3149" s="391">
        <v>1.8222</v>
      </c>
      <c r="J3149" s="391">
        <v>1.3043</v>
      </c>
      <c r="K3149" s="391">
        <v>0.30430000000000001</v>
      </c>
      <c r="L3149" s="391">
        <v>-0.62170000000000003</v>
      </c>
      <c r="M3149" s="391">
        <v>-1.6216999999999999</v>
      </c>
      <c r="N3149" s="391">
        <v>-2.5911</v>
      </c>
      <c r="O3149" s="386">
        <v>-2.9940000000000002</v>
      </c>
      <c r="P3149" s="386" t="s">
        <v>372</v>
      </c>
    </row>
    <row r="3150" spans="1:16" ht="15" x14ac:dyDescent="0.25">
      <c r="A3150" s="389" t="s">
        <v>3415</v>
      </c>
      <c r="B3150" s="390"/>
      <c r="C3150" s="386"/>
      <c r="D3150" s="390"/>
      <c r="E3150" s="390"/>
      <c r="F3150" s="386">
        <v>3.2692999999999999</v>
      </c>
      <c r="G3150" s="391">
        <v>3.0223</v>
      </c>
      <c r="H3150" s="391">
        <v>2.1063000000000001</v>
      </c>
      <c r="I3150" s="391">
        <v>1.6087</v>
      </c>
      <c r="J3150" s="391">
        <v>1.4354</v>
      </c>
      <c r="K3150" s="391">
        <v>0.43540000000000001</v>
      </c>
      <c r="L3150" s="391">
        <v>-0.56459999999999999</v>
      </c>
      <c r="M3150" s="391">
        <v>-1.5646</v>
      </c>
      <c r="N3150" s="391">
        <v>-2.508</v>
      </c>
      <c r="O3150" s="386">
        <v>-2.4986000000000002</v>
      </c>
      <c r="P3150" s="386" t="s">
        <v>372</v>
      </c>
    </row>
    <row r="3151" spans="1:16" ht="15" x14ac:dyDescent="0.25">
      <c r="A3151" s="389" t="s">
        <v>3416</v>
      </c>
      <c r="B3151" s="390"/>
      <c r="C3151" s="386"/>
      <c r="D3151" s="390"/>
      <c r="E3151" s="390"/>
      <c r="F3151" s="386">
        <v>2.1709000000000001</v>
      </c>
      <c r="G3151" s="391">
        <v>2.222</v>
      </c>
      <c r="H3151" s="391">
        <v>2.2555999999999998</v>
      </c>
      <c r="I3151" s="391">
        <v>2.121</v>
      </c>
      <c r="J3151" s="391">
        <v>1.121</v>
      </c>
      <c r="K3151" s="391">
        <v>0.121</v>
      </c>
      <c r="L3151" s="391">
        <v>-0.70169999999999999</v>
      </c>
      <c r="M3151" s="391">
        <v>-1.7017</v>
      </c>
      <c r="N3151" s="391">
        <v>-2.7017000000000002</v>
      </c>
      <c r="O3151" s="386">
        <v>-3.6554000000000002</v>
      </c>
      <c r="P3151" s="386" t="s">
        <v>372</v>
      </c>
    </row>
    <row r="3152" spans="1:16" ht="15" x14ac:dyDescent="0.25">
      <c r="A3152" s="389" t="s">
        <v>3417</v>
      </c>
      <c r="B3152" s="390"/>
      <c r="C3152" s="386"/>
      <c r="D3152" s="390"/>
      <c r="E3152" s="390"/>
      <c r="F3152" s="386">
        <v>1.6352</v>
      </c>
      <c r="G3152" s="391">
        <v>1.3479000000000001</v>
      </c>
      <c r="H3152" s="391">
        <v>0.51480000000000004</v>
      </c>
      <c r="I3152" s="391">
        <v>0.51819999999999999</v>
      </c>
      <c r="J3152" s="391">
        <v>0.3962</v>
      </c>
      <c r="K3152" s="391">
        <v>0.37419999999999998</v>
      </c>
      <c r="L3152" s="391">
        <v>0.60750000000000004</v>
      </c>
      <c r="M3152" s="391">
        <v>-0.3342</v>
      </c>
      <c r="N3152" s="391">
        <v>-1.0362</v>
      </c>
      <c r="O3152" s="386">
        <v>-1.696</v>
      </c>
      <c r="P3152" s="386" t="s">
        <v>372</v>
      </c>
    </row>
    <row r="3153" spans="1:16" ht="15" x14ac:dyDescent="0.25">
      <c r="A3153" s="389" t="s">
        <v>3418</v>
      </c>
      <c r="B3153" s="390"/>
      <c r="C3153" s="386"/>
      <c r="D3153" s="390"/>
      <c r="E3153" s="390"/>
      <c r="F3153" s="386">
        <v>1.9428000000000001</v>
      </c>
      <c r="G3153" s="391">
        <v>1.7929999999999999</v>
      </c>
      <c r="H3153" s="391">
        <v>0.85980000000000001</v>
      </c>
      <c r="I3153" s="391">
        <v>0.22220000000000001</v>
      </c>
      <c r="J3153" s="391">
        <v>0.51259999999999994</v>
      </c>
      <c r="K3153" s="391">
        <v>0.94740000000000002</v>
      </c>
      <c r="L3153" s="391">
        <v>1.7488999999999999</v>
      </c>
      <c r="M3153" s="391">
        <v>0.74890000000000001</v>
      </c>
      <c r="N3153" s="391">
        <v>0.1852</v>
      </c>
      <c r="O3153" s="386">
        <v>-0.33100000000000002</v>
      </c>
      <c r="P3153" s="386" t="s">
        <v>372</v>
      </c>
    </row>
    <row r="3154" spans="1:16" ht="15" x14ac:dyDescent="0.25">
      <c r="A3154" s="389" t="s">
        <v>3419</v>
      </c>
      <c r="B3154" s="390"/>
      <c r="C3154" s="386"/>
      <c r="D3154" s="390"/>
      <c r="E3154" s="390"/>
      <c r="F3154" s="386">
        <v>0.9556</v>
      </c>
      <c r="G3154" s="391">
        <v>0.37280000000000002</v>
      </c>
      <c r="H3154" s="391">
        <v>-0.24049999999999999</v>
      </c>
      <c r="I3154" s="391">
        <v>1.1483000000000001</v>
      </c>
      <c r="J3154" s="391">
        <v>0.14829999999999999</v>
      </c>
      <c r="K3154" s="391">
        <v>-0.85170000000000001</v>
      </c>
      <c r="L3154" s="391">
        <v>-1.8516999999999999</v>
      </c>
      <c r="M3154" s="391">
        <v>-2.6678000000000002</v>
      </c>
      <c r="N3154" s="391">
        <v>-3.6678000000000002</v>
      </c>
      <c r="O3154" s="386">
        <v>-4.7328999999999999</v>
      </c>
      <c r="P3154" s="386" t="s">
        <v>372</v>
      </c>
    </row>
    <row r="3155" spans="1:16" ht="15" x14ac:dyDescent="0.25">
      <c r="A3155" s="389" t="s">
        <v>3420</v>
      </c>
      <c r="B3155" s="390"/>
      <c r="C3155" s="386"/>
      <c r="D3155" s="390"/>
      <c r="E3155" s="390"/>
      <c r="F3155" s="386">
        <v>2.6928999999999998</v>
      </c>
      <c r="G3155" s="391">
        <v>3.1932999999999998</v>
      </c>
      <c r="H3155" s="391">
        <v>2.7014999999999998</v>
      </c>
      <c r="I3155" s="391">
        <v>2.4102000000000001</v>
      </c>
      <c r="J3155" s="391">
        <v>2.1886000000000001</v>
      </c>
      <c r="K3155" s="391">
        <v>1.5566</v>
      </c>
      <c r="L3155" s="391">
        <v>1.0878000000000001</v>
      </c>
      <c r="M3155" s="391">
        <v>0.72409999999999997</v>
      </c>
      <c r="N3155" s="391">
        <v>-0.1195</v>
      </c>
      <c r="O3155" s="386">
        <v>-0.435</v>
      </c>
      <c r="P3155" s="386" t="s">
        <v>372</v>
      </c>
    </row>
    <row r="3156" spans="1:16" ht="15" x14ac:dyDescent="0.25">
      <c r="A3156" s="389" t="s">
        <v>3421</v>
      </c>
      <c r="B3156" s="390"/>
      <c r="C3156" s="386"/>
      <c r="D3156" s="390"/>
      <c r="E3156" s="390"/>
      <c r="F3156" s="386">
        <v>2.7401</v>
      </c>
      <c r="G3156" s="391">
        <v>3.2126000000000001</v>
      </c>
      <c r="H3156" s="391">
        <v>2.7414000000000001</v>
      </c>
      <c r="I3156" s="391">
        <v>2.4390000000000001</v>
      </c>
      <c r="J3156" s="391">
        <v>2.2844000000000002</v>
      </c>
      <c r="K3156" s="391">
        <v>1.6169</v>
      </c>
      <c r="L3156" s="391">
        <v>1.1978</v>
      </c>
      <c r="M3156" s="391">
        <v>0.83709999999999996</v>
      </c>
      <c r="N3156" s="391">
        <v>8.0999999999999996E-3</v>
      </c>
      <c r="O3156" s="386">
        <v>-0.24490000000000001</v>
      </c>
      <c r="P3156" s="386" t="s">
        <v>372</v>
      </c>
    </row>
    <row r="3157" spans="1:16" ht="15" x14ac:dyDescent="0.25">
      <c r="A3157" s="389" t="s">
        <v>3422</v>
      </c>
      <c r="B3157" s="390"/>
      <c r="C3157" s="386"/>
      <c r="D3157" s="390"/>
      <c r="E3157" s="390"/>
      <c r="F3157" s="386">
        <v>2.1964000000000001</v>
      </c>
      <c r="G3157" s="391">
        <v>2.99</v>
      </c>
      <c r="H3157" s="391">
        <v>2.2808999999999999</v>
      </c>
      <c r="I3157" s="391">
        <v>2.1036999999999999</v>
      </c>
      <c r="J3157" s="391">
        <v>1.1666000000000001</v>
      </c>
      <c r="K3157" s="391">
        <v>0.9133</v>
      </c>
      <c r="L3157" s="391">
        <v>-8.6699999999999999E-2</v>
      </c>
      <c r="M3157" s="391">
        <v>-0.48259999999999997</v>
      </c>
      <c r="N3157" s="391">
        <v>-1.4825999999999999</v>
      </c>
      <c r="O3157" s="386">
        <v>-2.4826000000000001</v>
      </c>
      <c r="P3157" s="386" t="s">
        <v>372</v>
      </c>
    </row>
    <row r="3158" spans="1:16" ht="15" x14ac:dyDescent="0.25">
      <c r="A3158" s="389" t="s">
        <v>3423</v>
      </c>
      <c r="B3158" s="390"/>
      <c r="C3158" s="386"/>
      <c r="D3158" s="390"/>
      <c r="E3158" s="390"/>
      <c r="F3158" s="386">
        <v>2.7509000000000001</v>
      </c>
      <c r="G3158" s="391">
        <v>2.4741</v>
      </c>
      <c r="H3158" s="391">
        <v>1.8389</v>
      </c>
      <c r="I3158" s="391">
        <v>1.234</v>
      </c>
      <c r="J3158" s="391">
        <v>0.68430000000000002</v>
      </c>
      <c r="K3158" s="391">
        <v>-0.191</v>
      </c>
      <c r="L3158" s="391">
        <v>-0.87490000000000001</v>
      </c>
      <c r="M3158" s="391">
        <v>-1.514</v>
      </c>
      <c r="N3158" s="391">
        <v>-2.2374999999999998</v>
      </c>
      <c r="O3158" s="386">
        <v>-2.2831000000000001</v>
      </c>
      <c r="P3158" s="386" t="s">
        <v>372</v>
      </c>
    </row>
    <row r="3159" spans="1:16" ht="15" x14ac:dyDescent="0.25">
      <c r="A3159" s="389" t="s">
        <v>3424</v>
      </c>
      <c r="B3159" s="390"/>
      <c r="C3159" s="386"/>
      <c r="D3159" s="390"/>
      <c r="E3159" s="390"/>
      <c r="F3159" s="386">
        <v>2.7366999999999999</v>
      </c>
      <c r="G3159" s="391">
        <v>2.4788000000000001</v>
      </c>
      <c r="H3159" s="391">
        <v>1.8081</v>
      </c>
      <c r="I3159" s="391">
        <v>1.212</v>
      </c>
      <c r="J3159" s="391">
        <v>0.67220000000000002</v>
      </c>
      <c r="K3159" s="391">
        <v>-0.20030000000000001</v>
      </c>
      <c r="L3159" s="391">
        <v>-0.87729999999999997</v>
      </c>
      <c r="M3159" s="391">
        <v>-1.5407</v>
      </c>
      <c r="N3159" s="391">
        <v>-2.2582</v>
      </c>
      <c r="O3159" s="386">
        <v>-2.2915999999999999</v>
      </c>
      <c r="P3159" s="386" t="s">
        <v>372</v>
      </c>
    </row>
    <row r="3160" spans="1:16" ht="15" x14ac:dyDescent="0.25">
      <c r="A3160" s="389" t="s">
        <v>3425</v>
      </c>
      <c r="B3160" s="390"/>
      <c r="C3160" s="386"/>
      <c r="D3160" s="390"/>
      <c r="E3160" s="390"/>
      <c r="F3160" s="386">
        <v>3.3877000000000002</v>
      </c>
      <c r="G3160" s="391">
        <v>2.2625999999999999</v>
      </c>
      <c r="H3160" s="391">
        <v>3.2330000000000001</v>
      </c>
      <c r="I3160" s="391">
        <v>2.2330000000000001</v>
      </c>
      <c r="J3160" s="391">
        <v>1.2330000000000001</v>
      </c>
      <c r="K3160" s="391">
        <v>0.23300000000000001</v>
      </c>
      <c r="L3160" s="391">
        <v>-0.76700000000000002</v>
      </c>
      <c r="M3160" s="391">
        <v>-0.29389999999999999</v>
      </c>
      <c r="N3160" s="391">
        <v>-1.2939000000000001</v>
      </c>
      <c r="O3160" s="386">
        <v>-1.8974</v>
      </c>
      <c r="P3160" s="386" t="s">
        <v>372</v>
      </c>
    </row>
    <row r="3161" spans="1:16" ht="15" x14ac:dyDescent="0.25">
      <c r="A3161" s="389" t="s">
        <v>3426</v>
      </c>
      <c r="B3161" s="390"/>
      <c r="C3161" s="386"/>
      <c r="D3161" s="390"/>
      <c r="E3161" s="390"/>
      <c r="F3161" s="386">
        <v>3.1576</v>
      </c>
      <c r="G3161" s="391">
        <v>2.9239999999999999</v>
      </c>
      <c r="H3161" s="391">
        <v>2.8809</v>
      </c>
      <c r="I3161" s="391">
        <v>2.6857000000000002</v>
      </c>
      <c r="J3161" s="391">
        <v>2.3479999999999999</v>
      </c>
      <c r="K3161" s="391">
        <v>1.6792</v>
      </c>
      <c r="L3161" s="391">
        <v>0.80989999999999995</v>
      </c>
      <c r="M3161" s="391">
        <v>5.9900000000000002E-2</v>
      </c>
      <c r="N3161" s="391">
        <v>-0.4355</v>
      </c>
      <c r="O3161" s="386">
        <v>-0.77239999999999998</v>
      </c>
      <c r="P3161" s="386" t="s">
        <v>372</v>
      </c>
    </row>
    <row r="3162" spans="1:16" ht="15" x14ac:dyDescent="0.25">
      <c r="A3162" s="389" t="s">
        <v>3427</v>
      </c>
      <c r="B3162" s="390"/>
      <c r="C3162" s="386"/>
      <c r="D3162" s="390"/>
      <c r="E3162" s="390"/>
      <c r="F3162" s="386">
        <v>3.1634000000000002</v>
      </c>
      <c r="G3162" s="391">
        <v>2.9384999999999999</v>
      </c>
      <c r="H3162" s="391">
        <v>2.89</v>
      </c>
      <c r="I3162" s="391">
        <v>2.6225999999999998</v>
      </c>
      <c r="J3162" s="391">
        <v>2.3069999999999999</v>
      </c>
      <c r="K3162" s="391">
        <v>1.6366000000000001</v>
      </c>
      <c r="L3162" s="391">
        <v>0.77170000000000005</v>
      </c>
      <c r="M3162" s="391">
        <v>2.3199999999999998E-2</v>
      </c>
      <c r="N3162" s="391">
        <v>-0.45610000000000001</v>
      </c>
      <c r="O3162" s="386">
        <v>-0.79390000000000005</v>
      </c>
      <c r="P3162" s="386" t="s">
        <v>372</v>
      </c>
    </row>
    <row r="3163" spans="1:16" ht="15" x14ac:dyDescent="0.25">
      <c r="A3163" s="389" t="s">
        <v>3428</v>
      </c>
      <c r="B3163" s="390"/>
      <c r="C3163" s="386"/>
      <c r="D3163" s="390"/>
      <c r="E3163" s="390"/>
      <c r="F3163" s="386">
        <v>2.9830000000000001</v>
      </c>
      <c r="G3163" s="391">
        <v>2.4857</v>
      </c>
      <c r="H3163" s="391">
        <v>2.6044</v>
      </c>
      <c r="I3163" s="391">
        <v>4.5888</v>
      </c>
      <c r="J3163" s="391">
        <v>3.5888</v>
      </c>
      <c r="K3163" s="391">
        <v>2.9687000000000001</v>
      </c>
      <c r="L3163" s="391">
        <v>1.9686999999999999</v>
      </c>
      <c r="M3163" s="391">
        <v>1.1732</v>
      </c>
      <c r="N3163" s="391">
        <v>0.19020000000000001</v>
      </c>
      <c r="O3163" s="386">
        <v>-0.13550000000000001</v>
      </c>
      <c r="P3163" s="386" t="s">
        <v>372</v>
      </c>
    </row>
    <row r="3164" spans="1:16" ht="15" x14ac:dyDescent="0.25">
      <c r="A3164" s="389" t="s">
        <v>3429</v>
      </c>
      <c r="B3164" s="390"/>
      <c r="C3164" s="386"/>
      <c r="D3164" s="390"/>
      <c r="E3164" s="390"/>
      <c r="F3164" s="386">
        <v>3.9087999999999998</v>
      </c>
      <c r="G3164" s="391">
        <v>3.8927999999999998</v>
      </c>
      <c r="H3164" s="391">
        <v>3.706</v>
      </c>
      <c r="I3164" s="391">
        <v>3.5415999999999999</v>
      </c>
      <c r="J3164" s="391">
        <v>3.3591000000000002</v>
      </c>
      <c r="K3164" s="391">
        <v>2.7587000000000002</v>
      </c>
      <c r="L3164" s="391">
        <v>2.0305</v>
      </c>
      <c r="M3164" s="391">
        <v>1.3249</v>
      </c>
      <c r="N3164" s="391">
        <v>0.69479999999999997</v>
      </c>
      <c r="O3164" s="386">
        <v>1.2238</v>
      </c>
      <c r="P3164" s="386" t="s">
        <v>372</v>
      </c>
    </row>
    <row r="3165" spans="1:16" ht="15" x14ac:dyDescent="0.25">
      <c r="A3165" s="389" t="s">
        <v>3430</v>
      </c>
      <c r="B3165" s="390"/>
      <c r="C3165" s="386"/>
      <c r="D3165" s="390"/>
      <c r="E3165" s="390"/>
      <c r="F3165" s="386">
        <v>3.9554</v>
      </c>
      <c r="G3165" s="391">
        <v>3.9603000000000002</v>
      </c>
      <c r="H3165" s="391">
        <v>3.7650999999999999</v>
      </c>
      <c r="I3165" s="391">
        <v>3.5756000000000001</v>
      </c>
      <c r="J3165" s="391">
        <v>3.3889</v>
      </c>
      <c r="K3165" s="391">
        <v>2.8018999999999998</v>
      </c>
      <c r="L3165" s="391">
        <v>2.0802</v>
      </c>
      <c r="M3165" s="391">
        <v>1.3726</v>
      </c>
      <c r="N3165" s="391">
        <v>0.71879999999999999</v>
      </c>
      <c r="O3165" s="386">
        <v>1.3161</v>
      </c>
      <c r="P3165" s="386" t="s">
        <v>372</v>
      </c>
    </row>
    <row r="3166" spans="1:16" ht="15" x14ac:dyDescent="0.25">
      <c r="A3166" s="389" t="s">
        <v>3431</v>
      </c>
      <c r="B3166" s="390"/>
      <c r="C3166" s="386"/>
      <c r="D3166" s="390"/>
      <c r="E3166" s="390"/>
      <c r="F3166" s="386">
        <v>3.5493000000000001</v>
      </c>
      <c r="G3166" s="391">
        <v>3.3609</v>
      </c>
      <c r="H3166" s="391">
        <v>3.2355</v>
      </c>
      <c r="I3166" s="391">
        <v>3.2696000000000001</v>
      </c>
      <c r="J3166" s="391">
        <v>3.1196999999999999</v>
      </c>
      <c r="K3166" s="391">
        <v>2.4112</v>
      </c>
      <c r="L3166" s="391">
        <v>1.6284000000000001</v>
      </c>
      <c r="M3166" s="391">
        <v>0.93779999999999997</v>
      </c>
      <c r="N3166" s="391">
        <v>0.5</v>
      </c>
      <c r="O3166" s="386">
        <v>0.47</v>
      </c>
      <c r="P3166" s="386" t="s">
        <v>372</v>
      </c>
    </row>
    <row r="3167" spans="1:16" ht="15" x14ac:dyDescent="0.25">
      <c r="A3167" s="389" t="s">
        <v>3432</v>
      </c>
      <c r="B3167" s="390"/>
      <c r="C3167" s="386"/>
      <c r="D3167" s="390"/>
      <c r="E3167" s="390"/>
      <c r="F3167" s="386">
        <v>3.8673999999999999</v>
      </c>
      <c r="G3167" s="391">
        <v>3.7804000000000002</v>
      </c>
      <c r="H3167" s="391">
        <v>3.2374999999999998</v>
      </c>
      <c r="I3167" s="391">
        <v>2.5289000000000001</v>
      </c>
      <c r="J3167" s="391">
        <v>1.5629999999999999</v>
      </c>
      <c r="K3167" s="391">
        <v>0.66039999999999999</v>
      </c>
      <c r="L3167" s="391">
        <v>-0.21990000000000001</v>
      </c>
      <c r="M3167" s="391">
        <v>-0.88939999999999997</v>
      </c>
      <c r="N3167" s="391">
        <v>-1.6288</v>
      </c>
      <c r="O3167" s="386">
        <v>-0.7137</v>
      </c>
      <c r="P3167" s="386" t="s">
        <v>372</v>
      </c>
    </row>
    <row r="3168" spans="1:16" ht="15" x14ac:dyDescent="0.25">
      <c r="A3168" s="389" t="s">
        <v>3433</v>
      </c>
      <c r="B3168" s="390"/>
      <c r="C3168" s="386"/>
      <c r="D3168" s="390"/>
      <c r="E3168" s="390"/>
      <c r="F3168" s="386">
        <v>3.7804000000000002</v>
      </c>
      <c r="G3168" s="391">
        <v>3.7210000000000001</v>
      </c>
      <c r="H3168" s="391">
        <v>3.214</v>
      </c>
      <c r="I3168" s="391">
        <v>2.5274999999999999</v>
      </c>
      <c r="J3168" s="391">
        <v>1.5642</v>
      </c>
      <c r="K3168" s="391">
        <v>0.66900000000000004</v>
      </c>
      <c r="L3168" s="391">
        <v>-0.20230000000000001</v>
      </c>
      <c r="M3168" s="391">
        <v>-0.85129999999999995</v>
      </c>
      <c r="N3168" s="391">
        <v>-1.7318</v>
      </c>
      <c r="O3168" s="386">
        <v>-0.93259999999999998</v>
      </c>
      <c r="P3168" s="386" t="s">
        <v>372</v>
      </c>
    </row>
    <row r="3169" spans="1:16" ht="15" x14ac:dyDescent="0.25">
      <c r="A3169" s="389" t="s">
        <v>3434</v>
      </c>
      <c r="B3169" s="390"/>
      <c r="C3169" s="386"/>
      <c r="D3169" s="390"/>
      <c r="E3169" s="390"/>
      <c r="F3169" s="386">
        <v>4.9368999999999996</v>
      </c>
      <c r="G3169" s="391">
        <v>4.5471000000000004</v>
      </c>
      <c r="H3169" s="391">
        <v>3.5470999999999999</v>
      </c>
      <c r="I3169" s="391">
        <v>2.5470999999999999</v>
      </c>
      <c r="J3169" s="391">
        <v>1.5470999999999999</v>
      </c>
      <c r="K3169" s="391">
        <v>0.54710000000000003</v>
      </c>
      <c r="L3169" s="391">
        <v>-0.45290000000000002</v>
      </c>
      <c r="M3169" s="391">
        <v>-1.3935</v>
      </c>
      <c r="N3169" s="391">
        <v>-0.26350000000000001</v>
      </c>
      <c r="O3169" s="386">
        <v>2.1934999999999998</v>
      </c>
      <c r="P3169" s="386" t="s">
        <v>372</v>
      </c>
    </row>
    <row r="3170" spans="1:16" ht="15" x14ac:dyDescent="0.25">
      <c r="A3170" s="389" t="s">
        <v>3435</v>
      </c>
      <c r="B3170" s="390"/>
      <c r="C3170" s="386"/>
      <c r="D3170" s="390"/>
      <c r="E3170" s="390"/>
      <c r="F3170" s="386">
        <v>3.7442000000000002</v>
      </c>
      <c r="G3170" s="391">
        <v>3.7303000000000002</v>
      </c>
      <c r="H3170" s="391">
        <v>3.9939</v>
      </c>
      <c r="I3170" s="391">
        <v>3.6844000000000001</v>
      </c>
      <c r="J3170" s="391">
        <v>3.3923999999999999</v>
      </c>
      <c r="K3170" s="391">
        <v>2.6949999999999998</v>
      </c>
      <c r="L3170" s="391">
        <v>1.8535999999999999</v>
      </c>
      <c r="M3170" s="391">
        <v>1.1644000000000001</v>
      </c>
      <c r="N3170" s="391">
        <v>0.52129999999999999</v>
      </c>
      <c r="O3170" s="386">
        <v>1.0008999999999999</v>
      </c>
      <c r="P3170" s="386" t="s">
        <v>372</v>
      </c>
    </row>
    <row r="3171" spans="1:16" ht="15" x14ac:dyDescent="0.25">
      <c r="A3171" s="389" t="s">
        <v>3436</v>
      </c>
      <c r="B3171" s="390"/>
      <c r="C3171" s="386"/>
      <c r="D3171" s="390"/>
      <c r="E3171" s="390"/>
      <c r="F3171" s="386">
        <v>3.8342999999999998</v>
      </c>
      <c r="G3171" s="391">
        <v>3.7945000000000002</v>
      </c>
      <c r="H3171" s="391">
        <v>4.0488</v>
      </c>
      <c r="I3171" s="391">
        <v>3.7019000000000002</v>
      </c>
      <c r="J3171" s="391">
        <v>3.3936000000000002</v>
      </c>
      <c r="K3171" s="391">
        <v>2.6827999999999999</v>
      </c>
      <c r="L3171" s="391">
        <v>1.8483000000000001</v>
      </c>
      <c r="M3171" s="391">
        <v>1.1751</v>
      </c>
      <c r="N3171" s="391">
        <v>0.48480000000000001</v>
      </c>
      <c r="O3171" s="386">
        <v>1.0610999999999999</v>
      </c>
      <c r="P3171" s="386" t="s">
        <v>372</v>
      </c>
    </row>
    <row r="3172" spans="1:16" ht="15" x14ac:dyDescent="0.25">
      <c r="A3172" s="389" t="s">
        <v>3437</v>
      </c>
      <c r="B3172" s="390"/>
      <c r="C3172" s="386"/>
      <c r="D3172" s="390"/>
      <c r="E3172" s="390"/>
      <c r="F3172" s="386">
        <v>2.8317000000000001</v>
      </c>
      <c r="G3172" s="391">
        <v>3.0655999999999999</v>
      </c>
      <c r="H3172" s="391">
        <v>3.4154</v>
      </c>
      <c r="I3172" s="391">
        <v>3.4994000000000001</v>
      </c>
      <c r="J3172" s="391">
        <v>3.3794</v>
      </c>
      <c r="K3172" s="391">
        <v>2.8256000000000001</v>
      </c>
      <c r="L3172" s="391">
        <v>1.9118999999999999</v>
      </c>
      <c r="M3172" s="391">
        <v>1.0471999999999999</v>
      </c>
      <c r="N3172" s="391">
        <v>0.91969999999999996</v>
      </c>
      <c r="O3172" s="386">
        <v>0.33929999999999999</v>
      </c>
      <c r="P3172" s="386" t="s">
        <v>372</v>
      </c>
    </row>
    <row r="3173" spans="1:16" ht="15" x14ac:dyDescent="0.25">
      <c r="A3173" s="389" t="s">
        <v>3438</v>
      </c>
      <c r="B3173" s="390"/>
      <c r="C3173" s="386"/>
      <c r="D3173" s="390"/>
      <c r="E3173" s="390"/>
      <c r="F3173" s="386">
        <v>4.3139000000000003</v>
      </c>
      <c r="G3173" s="391">
        <v>4.6729000000000003</v>
      </c>
      <c r="H3173" s="391">
        <v>4.2163000000000004</v>
      </c>
      <c r="I3173" s="391">
        <v>4.3215000000000003</v>
      </c>
      <c r="J3173" s="391">
        <v>3.8275999999999999</v>
      </c>
      <c r="K3173" s="391">
        <v>3.3464999999999998</v>
      </c>
      <c r="L3173" s="391">
        <v>2.8925000000000001</v>
      </c>
      <c r="M3173" s="391">
        <v>2.0276000000000001</v>
      </c>
      <c r="N3173" s="391">
        <v>1.2948999999999999</v>
      </c>
      <c r="O3173" s="386">
        <v>1.9569000000000001</v>
      </c>
      <c r="P3173" s="386" t="s">
        <v>372</v>
      </c>
    </row>
    <row r="3174" spans="1:16" ht="15" x14ac:dyDescent="0.25">
      <c r="A3174" s="389" t="s">
        <v>3439</v>
      </c>
      <c r="B3174" s="390"/>
      <c r="C3174" s="386"/>
      <c r="D3174" s="390"/>
      <c r="E3174" s="390"/>
      <c r="F3174" s="386">
        <v>4.5359999999999996</v>
      </c>
      <c r="G3174" s="391">
        <v>4.9740000000000002</v>
      </c>
      <c r="H3174" s="391">
        <v>4.3745000000000003</v>
      </c>
      <c r="I3174" s="391">
        <v>4.5263</v>
      </c>
      <c r="J3174" s="391">
        <v>4.0113000000000003</v>
      </c>
      <c r="K3174" s="391">
        <v>3.5352999999999999</v>
      </c>
      <c r="L3174" s="391">
        <v>3.1234000000000002</v>
      </c>
      <c r="M3174" s="391">
        <v>2.2597999999999998</v>
      </c>
      <c r="N3174" s="391">
        <v>1.5580000000000001</v>
      </c>
      <c r="O3174" s="386">
        <v>2.1562000000000001</v>
      </c>
      <c r="P3174" s="386" t="s">
        <v>372</v>
      </c>
    </row>
    <row r="3175" spans="1:16" ht="15" x14ac:dyDescent="0.25">
      <c r="A3175" s="389" t="s">
        <v>3440</v>
      </c>
      <c r="B3175" s="390"/>
      <c r="C3175" s="386"/>
      <c r="D3175" s="390"/>
      <c r="E3175" s="390"/>
      <c r="F3175" s="386">
        <v>2.6560000000000001</v>
      </c>
      <c r="G3175" s="391">
        <v>2.3752</v>
      </c>
      <c r="H3175" s="391">
        <v>3.0013000000000001</v>
      </c>
      <c r="I3175" s="391">
        <v>2.7551999999999999</v>
      </c>
      <c r="J3175" s="391">
        <v>2.4165999999999999</v>
      </c>
      <c r="K3175" s="391">
        <v>1.8969</v>
      </c>
      <c r="L3175" s="391">
        <v>1.1088</v>
      </c>
      <c r="M3175" s="391">
        <v>0.23300000000000001</v>
      </c>
      <c r="N3175" s="391">
        <v>-0.74129999999999996</v>
      </c>
      <c r="O3175" s="386">
        <v>0.41649999999999998</v>
      </c>
      <c r="P3175" s="386" t="s">
        <v>372</v>
      </c>
    </row>
    <row r="3176" spans="1:16" ht="15" x14ac:dyDescent="0.25">
      <c r="A3176" s="389" t="s">
        <v>3441</v>
      </c>
      <c r="B3176" s="390"/>
      <c r="C3176" s="386"/>
      <c r="D3176" s="390"/>
      <c r="E3176" s="390"/>
      <c r="F3176" s="386">
        <v>3.9329000000000001</v>
      </c>
      <c r="G3176" s="391">
        <v>3.7058</v>
      </c>
      <c r="H3176" s="391">
        <v>3.0287999999999999</v>
      </c>
      <c r="I3176" s="391">
        <v>3.0371999999999999</v>
      </c>
      <c r="J3176" s="391">
        <v>3.3738000000000001</v>
      </c>
      <c r="K3176" s="391">
        <v>2.9169999999999998</v>
      </c>
      <c r="L3176" s="391">
        <v>2.234</v>
      </c>
      <c r="M3176" s="391">
        <v>1.5939000000000001</v>
      </c>
      <c r="N3176" s="391">
        <v>1.0710999999999999</v>
      </c>
      <c r="O3176" s="386">
        <v>1.5237000000000001</v>
      </c>
      <c r="P3176" s="386" t="s">
        <v>372</v>
      </c>
    </row>
    <row r="3177" spans="1:16" ht="15" x14ac:dyDescent="0.25">
      <c r="A3177" s="389" t="s">
        <v>3442</v>
      </c>
      <c r="B3177" s="390"/>
      <c r="C3177" s="386"/>
      <c r="D3177" s="390"/>
      <c r="E3177" s="390"/>
      <c r="F3177" s="386">
        <v>3.8355999999999999</v>
      </c>
      <c r="G3177" s="391">
        <v>3.6606000000000001</v>
      </c>
      <c r="H3177" s="391">
        <v>3.0057</v>
      </c>
      <c r="I3177" s="391">
        <v>2.9769999999999999</v>
      </c>
      <c r="J3177" s="391">
        <v>3.3795999999999999</v>
      </c>
      <c r="K3177" s="391">
        <v>3.0059</v>
      </c>
      <c r="L3177" s="391">
        <v>2.3155999999999999</v>
      </c>
      <c r="M3177" s="391">
        <v>1.637</v>
      </c>
      <c r="N3177" s="391">
        <v>1.1302000000000001</v>
      </c>
      <c r="O3177" s="386">
        <v>1.7202999999999999</v>
      </c>
      <c r="P3177" s="386" t="s">
        <v>372</v>
      </c>
    </row>
    <row r="3178" spans="1:16" ht="15" x14ac:dyDescent="0.25">
      <c r="A3178" s="389" t="s">
        <v>3443</v>
      </c>
      <c r="B3178" s="390"/>
      <c r="C3178" s="386"/>
      <c r="D3178" s="390"/>
      <c r="E3178" s="390"/>
      <c r="F3178" s="386">
        <v>4.4485999999999999</v>
      </c>
      <c r="G3178" s="391">
        <v>3.9483000000000001</v>
      </c>
      <c r="H3178" s="391">
        <v>3.1522999999999999</v>
      </c>
      <c r="I3178" s="391">
        <v>3.3603000000000001</v>
      </c>
      <c r="J3178" s="391">
        <v>3.3429000000000002</v>
      </c>
      <c r="K3178" s="391">
        <v>2.4390999999999998</v>
      </c>
      <c r="L3178" s="391">
        <v>1.7943</v>
      </c>
      <c r="M3178" s="391">
        <v>1.3619000000000001</v>
      </c>
      <c r="N3178" s="391">
        <v>0.75209999999999999</v>
      </c>
      <c r="O3178" s="386">
        <v>0.45760000000000001</v>
      </c>
      <c r="P3178" s="386" t="s">
        <v>372</v>
      </c>
    </row>
    <row r="3179" spans="1:16" ht="15" x14ac:dyDescent="0.25">
      <c r="A3179" s="389" t="s">
        <v>3444</v>
      </c>
      <c r="B3179" s="390"/>
      <c r="C3179" s="386"/>
      <c r="D3179" s="390"/>
      <c r="E3179" s="390"/>
      <c r="F3179" s="386">
        <v>3.8805000000000001</v>
      </c>
      <c r="G3179" s="391">
        <v>3.6074000000000002</v>
      </c>
      <c r="H3179" s="391">
        <v>3.9474999999999998</v>
      </c>
      <c r="I3179" s="391">
        <v>3.7292000000000001</v>
      </c>
      <c r="J3179" s="391">
        <v>3.3094999999999999</v>
      </c>
      <c r="K3179" s="391">
        <v>2.5308000000000002</v>
      </c>
      <c r="L3179" s="391">
        <v>1.9834000000000001</v>
      </c>
      <c r="M3179" s="391">
        <v>1.3900999999999999</v>
      </c>
      <c r="N3179" s="391">
        <v>1.4077</v>
      </c>
      <c r="O3179" s="386">
        <v>1.2886</v>
      </c>
      <c r="P3179" s="386" t="s">
        <v>372</v>
      </c>
    </row>
    <row r="3180" spans="1:16" ht="15" x14ac:dyDescent="0.25">
      <c r="A3180" s="389" t="s">
        <v>3445</v>
      </c>
      <c r="B3180" s="390"/>
      <c r="C3180" s="386"/>
      <c r="D3180" s="390"/>
      <c r="E3180" s="390"/>
      <c r="F3180" s="386">
        <v>3.9883000000000002</v>
      </c>
      <c r="G3180" s="391">
        <v>3.6930999999999998</v>
      </c>
      <c r="H3180" s="391">
        <v>4.0518000000000001</v>
      </c>
      <c r="I3180" s="391">
        <v>3.7658</v>
      </c>
      <c r="J3180" s="391">
        <v>3.3816000000000002</v>
      </c>
      <c r="K3180" s="391">
        <v>2.6259000000000001</v>
      </c>
      <c r="L3180" s="391">
        <v>2.1190000000000002</v>
      </c>
      <c r="M3180" s="391">
        <v>1.5188999999999999</v>
      </c>
      <c r="N3180" s="391">
        <v>1.6011</v>
      </c>
      <c r="O3180" s="386">
        <v>1.4708000000000001</v>
      </c>
      <c r="P3180" s="386" t="s">
        <v>372</v>
      </c>
    </row>
    <row r="3181" spans="1:16" ht="15" x14ac:dyDescent="0.25">
      <c r="A3181" s="389" t="s">
        <v>3446</v>
      </c>
      <c r="B3181" s="390"/>
      <c r="C3181" s="386"/>
      <c r="D3181" s="390"/>
      <c r="E3181" s="390"/>
      <c r="F3181" s="386">
        <v>2.8525999999999998</v>
      </c>
      <c r="G3181" s="391">
        <v>2.7936999999999999</v>
      </c>
      <c r="H3181" s="391">
        <v>2.9662000000000002</v>
      </c>
      <c r="I3181" s="391">
        <v>3.3862999999999999</v>
      </c>
      <c r="J3181" s="391">
        <v>2.6309</v>
      </c>
      <c r="K3181" s="391">
        <v>1.6365000000000001</v>
      </c>
      <c r="L3181" s="391">
        <v>0.70540000000000003</v>
      </c>
      <c r="M3181" s="391">
        <v>0.17319999999999999</v>
      </c>
      <c r="N3181" s="391">
        <v>-0.43940000000000001</v>
      </c>
      <c r="O3181" s="386">
        <v>-0.48520000000000002</v>
      </c>
      <c r="P3181" s="386" t="s">
        <v>372</v>
      </c>
    </row>
    <row r="3182" spans="1:16" ht="15" x14ac:dyDescent="0.25">
      <c r="A3182" s="389" t="s">
        <v>3447</v>
      </c>
      <c r="B3182" s="390"/>
      <c r="C3182" s="386"/>
      <c r="D3182" s="390"/>
      <c r="E3182" s="390"/>
      <c r="F3182" s="386">
        <v>4.3036000000000003</v>
      </c>
      <c r="G3182" s="391">
        <v>4.0819000000000001</v>
      </c>
      <c r="H3182" s="391">
        <v>4.0347</v>
      </c>
      <c r="I3182" s="391">
        <v>4.2877999999999998</v>
      </c>
      <c r="J3182" s="391">
        <v>4.3094999999999999</v>
      </c>
      <c r="K3182" s="391">
        <v>3.5589</v>
      </c>
      <c r="L3182" s="391">
        <v>2.7231000000000001</v>
      </c>
      <c r="M3182" s="391">
        <v>2.0720000000000001</v>
      </c>
      <c r="N3182" s="391">
        <v>2.1634000000000002</v>
      </c>
      <c r="O3182" s="386">
        <v>1.8431</v>
      </c>
      <c r="P3182" s="386" t="s">
        <v>372</v>
      </c>
    </row>
    <row r="3183" spans="1:16" ht="15" x14ac:dyDescent="0.25">
      <c r="A3183" s="389" t="s">
        <v>3448</v>
      </c>
      <c r="B3183" s="390"/>
      <c r="C3183" s="386"/>
      <c r="D3183" s="390"/>
      <c r="E3183" s="390"/>
      <c r="F3183" s="386">
        <v>4.3507999999999996</v>
      </c>
      <c r="G3183" s="391">
        <v>4.1456</v>
      </c>
      <c r="H3183" s="391">
        <v>4.1148999999999996</v>
      </c>
      <c r="I3183" s="391">
        <v>4.2690000000000001</v>
      </c>
      <c r="J3183" s="391">
        <v>4.3616999999999999</v>
      </c>
      <c r="K3183" s="391">
        <v>3.6269</v>
      </c>
      <c r="L3183" s="391">
        <v>2.7824</v>
      </c>
      <c r="M3183" s="391">
        <v>2.1554000000000002</v>
      </c>
      <c r="N3183" s="391">
        <v>2.3167</v>
      </c>
      <c r="O3183" s="386">
        <v>2.0196000000000001</v>
      </c>
      <c r="P3183" s="386" t="s">
        <v>372</v>
      </c>
    </row>
    <row r="3184" spans="1:16" ht="15" x14ac:dyDescent="0.25">
      <c r="A3184" s="389" t="s">
        <v>3449</v>
      </c>
      <c r="B3184" s="390"/>
      <c r="C3184" s="386"/>
      <c r="D3184" s="390"/>
      <c r="E3184" s="390"/>
      <c r="F3184" s="386">
        <v>3.6204999999999998</v>
      </c>
      <c r="G3184" s="391">
        <v>3.1625000000000001</v>
      </c>
      <c r="H3184" s="391">
        <v>2.8997000000000002</v>
      </c>
      <c r="I3184" s="391">
        <v>4.5553999999999997</v>
      </c>
      <c r="J3184" s="391">
        <v>3.5649000000000002</v>
      </c>
      <c r="K3184" s="391">
        <v>2.5880000000000001</v>
      </c>
      <c r="L3184" s="391">
        <v>1.8764000000000001</v>
      </c>
      <c r="M3184" s="391">
        <v>0.87639999999999996</v>
      </c>
      <c r="N3184" s="391">
        <v>-5.0999999999999997E-2</v>
      </c>
      <c r="O3184" s="386">
        <v>-0.70799999999999996</v>
      </c>
      <c r="P3184" s="386" t="s">
        <v>372</v>
      </c>
    </row>
    <row r="3185" spans="1:16" ht="15" x14ac:dyDescent="0.25">
      <c r="A3185" s="389" t="s">
        <v>3450</v>
      </c>
      <c r="B3185" s="390"/>
      <c r="C3185" s="386"/>
      <c r="D3185" s="390"/>
      <c r="E3185" s="390"/>
      <c r="F3185" s="386">
        <v>4.0883000000000003</v>
      </c>
      <c r="G3185" s="391">
        <v>3.89</v>
      </c>
      <c r="H3185" s="391">
        <v>3.2898000000000001</v>
      </c>
      <c r="I3185" s="391">
        <v>2.9237000000000002</v>
      </c>
      <c r="J3185" s="391">
        <v>2.4226000000000001</v>
      </c>
      <c r="K3185" s="391">
        <v>1.7856000000000001</v>
      </c>
      <c r="L3185" s="391">
        <v>1.6866000000000001</v>
      </c>
      <c r="M3185" s="391">
        <v>0.80600000000000005</v>
      </c>
      <c r="N3185" s="391">
        <v>0.7621</v>
      </c>
      <c r="O3185" s="386">
        <v>0.57289999999999996</v>
      </c>
      <c r="P3185" s="386" t="s">
        <v>372</v>
      </c>
    </row>
    <row r="3186" spans="1:16" ht="15" x14ac:dyDescent="0.25">
      <c r="A3186" s="389" t="s">
        <v>3451</v>
      </c>
      <c r="B3186" s="390"/>
      <c r="C3186" s="386"/>
      <c r="D3186" s="390"/>
      <c r="E3186" s="390"/>
      <c r="F3186" s="386">
        <v>4.0514000000000001</v>
      </c>
      <c r="G3186" s="391">
        <v>3.9123000000000001</v>
      </c>
      <c r="H3186" s="391">
        <v>3.2761</v>
      </c>
      <c r="I3186" s="391">
        <v>2.8748999999999998</v>
      </c>
      <c r="J3186" s="391">
        <v>2.3622999999999998</v>
      </c>
      <c r="K3186" s="391">
        <v>1.7519</v>
      </c>
      <c r="L3186" s="391">
        <v>1.7181</v>
      </c>
      <c r="M3186" s="391">
        <v>0.79720000000000002</v>
      </c>
      <c r="N3186" s="391">
        <v>0.82169999999999999</v>
      </c>
      <c r="O3186" s="386">
        <v>0.69020000000000004</v>
      </c>
      <c r="P3186" s="386" t="s">
        <v>372</v>
      </c>
    </row>
    <row r="3187" spans="1:16" ht="15" x14ac:dyDescent="0.25">
      <c r="A3187" s="389" t="s">
        <v>3452</v>
      </c>
      <c r="B3187" s="390"/>
      <c r="C3187" s="386"/>
      <c r="D3187" s="390"/>
      <c r="E3187" s="390"/>
      <c r="F3187" s="386">
        <v>4.5875000000000004</v>
      </c>
      <c r="G3187" s="391">
        <v>3.5874999999999999</v>
      </c>
      <c r="H3187" s="391">
        <v>3.4758</v>
      </c>
      <c r="I3187" s="391">
        <v>3.5901999999999998</v>
      </c>
      <c r="J3187" s="391">
        <v>3.2504</v>
      </c>
      <c r="K3187" s="391">
        <v>2.2504</v>
      </c>
      <c r="L3187" s="391">
        <v>1.2504</v>
      </c>
      <c r="M3187" s="391">
        <v>0.92789999999999995</v>
      </c>
      <c r="N3187" s="391">
        <v>-7.2099999999999997E-2</v>
      </c>
      <c r="O3187" s="386">
        <v>-1.0721000000000001</v>
      </c>
      <c r="P3187" s="386" t="s">
        <v>372</v>
      </c>
    </row>
    <row r="3188" spans="1:16" ht="15" x14ac:dyDescent="0.25">
      <c r="A3188" s="389" t="s">
        <v>3453</v>
      </c>
      <c r="B3188" s="390"/>
      <c r="C3188" s="386"/>
      <c r="D3188" s="390"/>
      <c r="E3188" s="390"/>
      <c r="F3188" s="386">
        <v>3.1652999999999998</v>
      </c>
      <c r="G3188" s="391">
        <v>2.9436</v>
      </c>
      <c r="H3188" s="391">
        <v>4.8620999999999999</v>
      </c>
      <c r="I3188" s="391">
        <v>4.3983999999999996</v>
      </c>
      <c r="J3188" s="391">
        <v>3.6008</v>
      </c>
      <c r="K3188" s="391">
        <v>2.7029999999999998</v>
      </c>
      <c r="L3188" s="391">
        <v>1.7314000000000001</v>
      </c>
      <c r="M3188" s="391">
        <v>1.4913000000000001</v>
      </c>
      <c r="N3188" s="391">
        <v>1.0714999999999999</v>
      </c>
      <c r="O3188" s="386">
        <v>0.85370000000000001</v>
      </c>
      <c r="P3188" s="386" t="s">
        <v>372</v>
      </c>
    </row>
    <row r="3189" spans="1:16" ht="15" x14ac:dyDescent="0.25">
      <c r="A3189" s="389" t="s">
        <v>3454</v>
      </c>
      <c r="B3189" s="390"/>
      <c r="C3189" s="386"/>
      <c r="D3189" s="390"/>
      <c r="E3189" s="390"/>
      <c r="F3189" s="386">
        <v>3.4975999999999998</v>
      </c>
      <c r="G3189" s="391">
        <v>3.105</v>
      </c>
      <c r="H3189" s="391">
        <v>5.2954999999999997</v>
      </c>
      <c r="I3189" s="391">
        <v>4.7285000000000004</v>
      </c>
      <c r="J3189" s="391">
        <v>3.9296000000000002</v>
      </c>
      <c r="K3189" s="391">
        <v>3.0522999999999998</v>
      </c>
      <c r="L3189" s="391">
        <v>2.0863999999999998</v>
      </c>
      <c r="M3189" s="391">
        <v>1.8712</v>
      </c>
      <c r="N3189" s="391">
        <v>1.4415</v>
      </c>
      <c r="O3189" s="386">
        <v>1.0775999999999999</v>
      </c>
      <c r="P3189" s="386" t="s">
        <v>372</v>
      </c>
    </row>
    <row r="3190" spans="1:16" ht="15" x14ac:dyDescent="0.25">
      <c r="A3190" s="389" t="s">
        <v>3455</v>
      </c>
      <c r="B3190" s="390"/>
      <c r="C3190" s="386"/>
      <c r="D3190" s="390"/>
      <c r="E3190" s="390"/>
      <c r="F3190" s="386">
        <v>1.5370999999999999</v>
      </c>
      <c r="G3190" s="391">
        <v>2.1444000000000001</v>
      </c>
      <c r="H3190" s="391">
        <v>2.7124999999999999</v>
      </c>
      <c r="I3190" s="391">
        <v>2.7850999999999999</v>
      </c>
      <c r="J3190" s="391">
        <v>1.9935</v>
      </c>
      <c r="K3190" s="391">
        <v>0.99370000000000003</v>
      </c>
      <c r="L3190" s="391">
        <v>-6.4000000000000003E-3</v>
      </c>
      <c r="M3190" s="391">
        <v>-0.37509999999999999</v>
      </c>
      <c r="N3190" s="391">
        <v>-0.75629999999999997</v>
      </c>
      <c r="O3190" s="386">
        <v>-0.28239999999999998</v>
      </c>
      <c r="P3190" s="386" t="s">
        <v>372</v>
      </c>
    </row>
    <row r="3191" spans="1:16" ht="15" x14ac:dyDescent="0.25">
      <c r="A3191" s="389" t="s">
        <v>3456</v>
      </c>
      <c r="B3191" s="390"/>
      <c r="C3191" s="386"/>
      <c r="D3191" s="390"/>
      <c r="E3191" s="390"/>
      <c r="F3191" s="386">
        <v>3.7988</v>
      </c>
      <c r="G3191" s="391">
        <v>2.8475999999999999</v>
      </c>
      <c r="H3191" s="391">
        <v>2.2117</v>
      </c>
      <c r="I3191" s="391">
        <v>1.2486999999999999</v>
      </c>
      <c r="J3191" s="391">
        <v>0.55010000000000003</v>
      </c>
      <c r="K3191" s="391">
        <v>-0.45290000000000002</v>
      </c>
      <c r="L3191" s="391">
        <v>0.49459999999999998</v>
      </c>
      <c r="M3191" s="391">
        <v>-0.14480000000000001</v>
      </c>
      <c r="N3191" s="391">
        <v>1.6857</v>
      </c>
      <c r="O3191" s="386">
        <v>3.1739000000000002</v>
      </c>
      <c r="P3191" s="386" t="s">
        <v>372</v>
      </c>
    </row>
    <row r="3192" spans="1:16" ht="15" x14ac:dyDescent="0.25">
      <c r="A3192" s="389" t="s">
        <v>3457</v>
      </c>
      <c r="B3192" s="390"/>
      <c r="C3192" s="386"/>
      <c r="D3192" s="390"/>
      <c r="E3192" s="390"/>
      <c r="F3192" s="386">
        <v>3.6692</v>
      </c>
      <c r="G3192" s="391">
        <v>2.7210000000000001</v>
      </c>
      <c r="H3192" s="391">
        <v>2.1046</v>
      </c>
      <c r="I3192" s="391">
        <v>1.1436999999999999</v>
      </c>
      <c r="J3192" s="391">
        <v>0.46110000000000001</v>
      </c>
      <c r="K3192" s="391">
        <v>-0.54210000000000003</v>
      </c>
      <c r="L3192" s="391">
        <v>0.50780000000000003</v>
      </c>
      <c r="M3192" s="391">
        <v>-0.1128</v>
      </c>
      <c r="N3192" s="391">
        <v>1.7968999999999999</v>
      </c>
      <c r="O3192" s="386">
        <v>3.2707999999999999</v>
      </c>
      <c r="P3192" s="386" t="s">
        <v>372</v>
      </c>
    </row>
    <row r="3193" spans="1:16" ht="15" x14ac:dyDescent="0.25">
      <c r="A3193" s="389" t="s">
        <v>3458</v>
      </c>
      <c r="B3193" s="390"/>
      <c r="C3193" s="386"/>
      <c r="D3193" s="390"/>
      <c r="E3193" s="390"/>
      <c r="F3193" s="386">
        <v>6.2439</v>
      </c>
      <c r="G3193" s="391">
        <v>5.2439</v>
      </c>
      <c r="H3193" s="391">
        <v>4.2439</v>
      </c>
      <c r="I3193" s="391">
        <v>3.2439</v>
      </c>
      <c r="J3193" s="391">
        <v>2.2439</v>
      </c>
      <c r="K3193" s="391">
        <v>1.2439</v>
      </c>
      <c r="L3193" s="391">
        <v>0.24390000000000001</v>
      </c>
      <c r="M3193" s="391">
        <v>-0.75609999999999999</v>
      </c>
      <c r="N3193" s="391">
        <v>-0.4466</v>
      </c>
      <c r="O3193" s="386">
        <v>1.3232999999999999</v>
      </c>
      <c r="P3193" s="386" t="s">
        <v>372</v>
      </c>
    </row>
    <row r="3194" spans="1:16" ht="15" x14ac:dyDescent="0.25">
      <c r="A3194" s="389" t="s">
        <v>6249</v>
      </c>
      <c r="B3194" s="390"/>
      <c r="C3194" s="386"/>
      <c r="D3194" s="390"/>
      <c r="E3194" s="390"/>
      <c r="F3194" s="386">
        <v>5.2813999999999997</v>
      </c>
      <c r="G3194" s="391">
        <v>4.7899000000000003</v>
      </c>
      <c r="H3194" s="391">
        <v>4.7058999999999997</v>
      </c>
      <c r="I3194" s="391">
        <v>4.2751000000000001</v>
      </c>
      <c r="J3194" s="391">
        <v>4.0060000000000002</v>
      </c>
      <c r="K3194" s="391">
        <v>3.6324000000000001</v>
      </c>
      <c r="L3194" s="391">
        <v>3.0495999999999999</v>
      </c>
      <c r="M3194" s="391">
        <v>2.4893000000000001</v>
      </c>
      <c r="N3194" s="391">
        <v>2.0554999999999999</v>
      </c>
      <c r="O3194" s="386">
        <v>2.6827999999999999</v>
      </c>
      <c r="P3194" s="386" t="s">
        <v>372</v>
      </c>
    </row>
    <row r="3195" spans="1:16" ht="15" x14ac:dyDescent="0.25">
      <c r="A3195" s="389" t="s">
        <v>6250</v>
      </c>
      <c r="B3195" s="390"/>
      <c r="C3195" s="386"/>
      <c r="D3195" s="390"/>
      <c r="E3195" s="390"/>
      <c r="F3195" s="386">
        <v>5.3673000000000002</v>
      </c>
      <c r="G3195" s="391">
        <v>4.9226000000000001</v>
      </c>
      <c r="H3195" s="391">
        <v>4.8708</v>
      </c>
      <c r="I3195" s="391">
        <v>4.3681999999999999</v>
      </c>
      <c r="J3195" s="391">
        <v>4.1258999999999997</v>
      </c>
      <c r="K3195" s="391">
        <v>3.6518999999999999</v>
      </c>
      <c r="L3195" s="391">
        <v>3.0426000000000002</v>
      </c>
      <c r="M3195" s="391">
        <v>2.456</v>
      </c>
      <c r="N3195" s="391">
        <v>2.0792999999999999</v>
      </c>
      <c r="O3195" s="386">
        <v>2.6688999999999998</v>
      </c>
      <c r="P3195" s="386" t="s">
        <v>372</v>
      </c>
    </row>
    <row r="3196" spans="1:16" ht="15" x14ac:dyDescent="0.25">
      <c r="A3196" s="389" t="s">
        <v>6251</v>
      </c>
      <c r="B3196" s="390"/>
      <c r="C3196" s="386"/>
      <c r="D3196" s="390"/>
      <c r="E3196" s="390"/>
      <c r="F3196" s="386">
        <v>4.8132000000000001</v>
      </c>
      <c r="G3196" s="391">
        <v>4.0632000000000001</v>
      </c>
      <c r="H3196" s="391">
        <v>3.835</v>
      </c>
      <c r="I3196" s="391">
        <v>3.7725</v>
      </c>
      <c r="J3196" s="391">
        <v>3.3759999999999999</v>
      </c>
      <c r="K3196" s="391">
        <v>3.5350999999999999</v>
      </c>
      <c r="L3196" s="391">
        <v>3.0834000000000001</v>
      </c>
      <c r="M3196" s="391">
        <v>2.6503999999999999</v>
      </c>
      <c r="N3196" s="391">
        <v>1.9401999999999999</v>
      </c>
      <c r="O3196" s="386">
        <v>2.7479</v>
      </c>
      <c r="P3196" s="386" t="s">
        <v>372</v>
      </c>
    </row>
    <row r="3197" spans="1:16" ht="15" x14ac:dyDescent="0.25">
      <c r="A3197" s="389" t="s">
        <v>6252</v>
      </c>
      <c r="B3197" s="390"/>
      <c r="C3197" s="386"/>
      <c r="D3197" s="390"/>
      <c r="E3197" s="390"/>
      <c r="F3197" s="386">
        <v>5.4137000000000004</v>
      </c>
      <c r="G3197" s="391">
        <v>5.0582000000000003</v>
      </c>
      <c r="H3197" s="391">
        <v>4.6055000000000001</v>
      </c>
      <c r="I3197" s="391">
        <v>3.8794</v>
      </c>
      <c r="J3197" s="391">
        <v>3.0470999999999999</v>
      </c>
      <c r="K3197" s="391">
        <v>2.9397000000000002</v>
      </c>
      <c r="L3197" s="391">
        <v>2.5268999999999999</v>
      </c>
      <c r="M3197" s="391">
        <v>1.9867999999999999</v>
      </c>
      <c r="N3197" s="391">
        <v>1.7595000000000001</v>
      </c>
      <c r="O3197" s="386">
        <v>2.1937000000000002</v>
      </c>
      <c r="P3197" s="386" t="s">
        <v>372</v>
      </c>
    </row>
    <row r="3198" spans="1:16" ht="15" x14ac:dyDescent="0.25">
      <c r="A3198" s="389" t="s">
        <v>6253</v>
      </c>
      <c r="B3198" s="390"/>
      <c r="C3198" s="386"/>
      <c r="D3198" s="390"/>
      <c r="E3198" s="390"/>
      <c r="F3198" s="386">
        <v>5.7275999999999998</v>
      </c>
      <c r="G3198" s="391">
        <v>5.3704999999999998</v>
      </c>
      <c r="H3198" s="391">
        <v>4.9587000000000003</v>
      </c>
      <c r="I3198" s="391">
        <v>4.2504</v>
      </c>
      <c r="J3198" s="391">
        <v>3.379</v>
      </c>
      <c r="K3198" s="391">
        <v>2.9870000000000001</v>
      </c>
      <c r="L3198" s="391">
        <v>2.5005999999999999</v>
      </c>
      <c r="M3198" s="391">
        <v>1.8701000000000001</v>
      </c>
      <c r="N3198" s="391">
        <v>1.7554000000000001</v>
      </c>
      <c r="O3198" s="386">
        <v>2.2770000000000001</v>
      </c>
      <c r="P3198" s="386" t="s">
        <v>372</v>
      </c>
    </row>
    <row r="3199" spans="1:16" ht="15" x14ac:dyDescent="0.25">
      <c r="A3199" s="389" t="s">
        <v>6254</v>
      </c>
      <c r="B3199" s="390"/>
      <c r="C3199" s="386"/>
      <c r="D3199" s="390"/>
      <c r="E3199" s="390"/>
      <c r="F3199" s="386">
        <v>3.1920999999999999</v>
      </c>
      <c r="G3199" s="391">
        <v>2.9238</v>
      </c>
      <c r="H3199" s="391">
        <v>2.1404000000000001</v>
      </c>
      <c r="I3199" s="391">
        <v>1.2990999999999999</v>
      </c>
      <c r="J3199" s="391">
        <v>0.70669999999999999</v>
      </c>
      <c r="K3199" s="391">
        <v>2.6261000000000001</v>
      </c>
      <c r="L3199" s="391">
        <v>2.6774</v>
      </c>
      <c r="M3199" s="391">
        <v>2.6505999999999998</v>
      </c>
      <c r="N3199" s="391">
        <v>1.7829999999999999</v>
      </c>
      <c r="O3199" s="386">
        <v>1.7141</v>
      </c>
      <c r="P3199" s="386" t="s">
        <v>372</v>
      </c>
    </row>
    <row r="3200" spans="1:16" ht="15" x14ac:dyDescent="0.25">
      <c r="A3200" s="389" t="s">
        <v>6255</v>
      </c>
      <c r="B3200" s="390"/>
      <c r="C3200" s="386"/>
      <c r="D3200" s="390"/>
      <c r="E3200" s="390"/>
      <c r="F3200" s="386">
        <v>4.9866000000000001</v>
      </c>
      <c r="G3200" s="391">
        <v>4.4497999999999998</v>
      </c>
      <c r="H3200" s="391">
        <v>4.4335000000000004</v>
      </c>
      <c r="I3200" s="391">
        <v>4.0110999999999999</v>
      </c>
      <c r="J3200" s="391">
        <v>4.4223999999999997</v>
      </c>
      <c r="K3200" s="391">
        <v>3.9782999999999999</v>
      </c>
      <c r="L3200" s="391">
        <v>3.3336999999999999</v>
      </c>
      <c r="M3200" s="391">
        <v>2.5232999999999999</v>
      </c>
      <c r="N3200" s="391">
        <v>1.7171000000000001</v>
      </c>
      <c r="O3200" s="386">
        <v>4.0212000000000003</v>
      </c>
      <c r="P3200" s="386" t="s">
        <v>372</v>
      </c>
    </row>
    <row r="3201" spans="1:16" ht="15" x14ac:dyDescent="0.25">
      <c r="A3201" s="389" t="s">
        <v>6256</v>
      </c>
      <c r="B3201" s="390"/>
      <c r="C3201" s="386"/>
      <c r="D3201" s="390"/>
      <c r="E3201" s="390"/>
      <c r="F3201" s="386">
        <v>4.1439000000000004</v>
      </c>
      <c r="G3201" s="391">
        <v>4.0147000000000004</v>
      </c>
      <c r="H3201" s="391">
        <v>4.3036000000000003</v>
      </c>
      <c r="I3201" s="391">
        <v>3.9815</v>
      </c>
      <c r="J3201" s="391">
        <v>5.2975000000000003</v>
      </c>
      <c r="K3201" s="391">
        <v>4.4432999999999998</v>
      </c>
      <c r="L3201" s="391">
        <v>3.4577</v>
      </c>
      <c r="M3201" s="391">
        <v>2.5729000000000002</v>
      </c>
      <c r="N3201" s="391">
        <v>1.7618</v>
      </c>
      <c r="O3201" s="386">
        <v>4.6839000000000004</v>
      </c>
      <c r="P3201" s="386" t="s">
        <v>372</v>
      </c>
    </row>
    <row r="3202" spans="1:16" ht="15" x14ac:dyDescent="0.25">
      <c r="A3202" s="389" t="s">
        <v>6257</v>
      </c>
      <c r="B3202" s="390"/>
      <c r="C3202" s="386"/>
      <c r="D3202" s="390"/>
      <c r="E3202" s="390"/>
      <c r="F3202" s="386">
        <v>5.4029999999999996</v>
      </c>
      <c r="G3202" s="391">
        <v>4.6760999999999999</v>
      </c>
      <c r="H3202" s="391">
        <v>4.5255000000000001</v>
      </c>
      <c r="I3202" s="391">
        <v>4.0369999999999999</v>
      </c>
      <c r="J3202" s="391">
        <v>3.6568000000000001</v>
      </c>
      <c r="K3202" s="391">
        <v>3.5958999999999999</v>
      </c>
      <c r="L3202" s="391">
        <v>3.2332000000000001</v>
      </c>
      <c r="M3202" s="391">
        <v>2.4832999999999998</v>
      </c>
      <c r="N3202" s="391">
        <v>1.6837</v>
      </c>
      <c r="O3202" s="386">
        <v>3.4697</v>
      </c>
      <c r="P3202" s="386" t="s">
        <v>372</v>
      </c>
    </row>
    <row r="3203" spans="1:16" ht="15" x14ac:dyDescent="0.25">
      <c r="A3203" s="389" t="s">
        <v>6258</v>
      </c>
      <c r="B3203" s="390"/>
      <c r="C3203" s="386"/>
      <c r="D3203" s="390"/>
      <c r="E3203" s="390"/>
      <c r="F3203" s="386">
        <v>4.3521000000000001</v>
      </c>
      <c r="G3203" s="391">
        <v>3.9243000000000001</v>
      </c>
      <c r="H3203" s="391">
        <v>4.3479000000000001</v>
      </c>
      <c r="I3203" s="391">
        <v>3.82</v>
      </c>
      <c r="J3203" s="391">
        <v>3.8408000000000002</v>
      </c>
      <c r="K3203" s="391">
        <v>3.5846</v>
      </c>
      <c r="L3203" s="391">
        <v>3.0106999999999999</v>
      </c>
      <c r="M3203" s="391">
        <v>2.1524000000000001</v>
      </c>
      <c r="N3203" s="391">
        <v>1.4265000000000001</v>
      </c>
      <c r="O3203" s="386">
        <v>1.8505</v>
      </c>
      <c r="P3203" s="386" t="s">
        <v>372</v>
      </c>
    </row>
    <row r="3204" spans="1:16" ht="15" x14ac:dyDescent="0.25">
      <c r="A3204" s="389" t="s">
        <v>6259</v>
      </c>
      <c r="B3204" s="390"/>
      <c r="C3204" s="386"/>
      <c r="D3204" s="390"/>
      <c r="E3204" s="390"/>
      <c r="F3204" s="386">
        <v>4.3631000000000002</v>
      </c>
      <c r="G3204" s="391">
        <v>3.9828999999999999</v>
      </c>
      <c r="H3204" s="391">
        <v>4.4816000000000003</v>
      </c>
      <c r="I3204" s="391">
        <v>3.8961999999999999</v>
      </c>
      <c r="J3204" s="391">
        <v>3.9371</v>
      </c>
      <c r="K3204" s="391">
        <v>3.6381999999999999</v>
      </c>
      <c r="L3204" s="391">
        <v>3.0503</v>
      </c>
      <c r="M3204" s="391">
        <v>2.1402999999999999</v>
      </c>
      <c r="N3204" s="391">
        <v>1.3809</v>
      </c>
      <c r="O3204" s="386">
        <v>1.9274</v>
      </c>
      <c r="P3204" s="386" t="s">
        <v>372</v>
      </c>
    </row>
    <row r="3205" spans="1:16" ht="15" x14ac:dyDescent="0.25">
      <c r="A3205" s="389" t="s">
        <v>6260</v>
      </c>
      <c r="B3205" s="390"/>
      <c r="C3205" s="386"/>
      <c r="D3205" s="390"/>
      <c r="E3205" s="390"/>
      <c r="F3205" s="386">
        <v>4.2256</v>
      </c>
      <c r="G3205" s="391">
        <v>3.2256</v>
      </c>
      <c r="H3205" s="391">
        <v>2.7477</v>
      </c>
      <c r="I3205" s="391">
        <v>2.8828</v>
      </c>
      <c r="J3205" s="391">
        <v>2.6495000000000002</v>
      </c>
      <c r="K3205" s="391">
        <v>2.9346000000000001</v>
      </c>
      <c r="L3205" s="391">
        <v>2.5493999999999999</v>
      </c>
      <c r="M3205" s="391">
        <v>2.2873999999999999</v>
      </c>
      <c r="N3205" s="391">
        <v>1.9369000000000001</v>
      </c>
      <c r="O3205" s="386">
        <v>0.98329999999999995</v>
      </c>
      <c r="P3205" s="386" t="s">
        <v>372</v>
      </c>
    </row>
    <row r="3206" spans="1:16" ht="15" x14ac:dyDescent="0.25">
      <c r="A3206" s="389" t="s">
        <v>6261</v>
      </c>
      <c r="B3206" s="390"/>
      <c r="C3206" s="386"/>
      <c r="D3206" s="390"/>
      <c r="E3206" s="390"/>
      <c r="F3206" s="386">
        <v>6.2267000000000001</v>
      </c>
      <c r="G3206" s="391">
        <v>5.5491999999999999</v>
      </c>
      <c r="H3206" s="391">
        <v>5.1984000000000004</v>
      </c>
      <c r="I3206" s="391">
        <v>4.9653</v>
      </c>
      <c r="J3206" s="391">
        <v>4.2709999999999999</v>
      </c>
      <c r="K3206" s="391">
        <v>3.5230000000000001</v>
      </c>
      <c r="L3206" s="391">
        <v>2.9525999999999999</v>
      </c>
      <c r="M3206" s="391">
        <v>2.7368999999999999</v>
      </c>
      <c r="N3206" s="391">
        <v>3.0851999999999999</v>
      </c>
      <c r="O3206" s="386">
        <v>3.1673</v>
      </c>
      <c r="P3206" s="386" t="s">
        <v>372</v>
      </c>
    </row>
    <row r="3207" spans="1:16" ht="15" x14ac:dyDescent="0.25">
      <c r="A3207" s="389" t="s">
        <v>6262</v>
      </c>
      <c r="B3207" s="390"/>
      <c r="C3207" s="386"/>
      <c r="D3207" s="390"/>
      <c r="E3207" s="390"/>
      <c r="F3207" s="386">
        <v>6.3472</v>
      </c>
      <c r="G3207" s="391">
        <v>5.6681999999999997</v>
      </c>
      <c r="H3207" s="391">
        <v>5.2786999999999997</v>
      </c>
      <c r="I3207" s="391">
        <v>4.9318999999999997</v>
      </c>
      <c r="J3207" s="391">
        <v>4.2329999999999997</v>
      </c>
      <c r="K3207" s="391">
        <v>3.4964</v>
      </c>
      <c r="L3207" s="391">
        <v>2.9453999999999998</v>
      </c>
      <c r="M3207" s="391">
        <v>2.6564999999999999</v>
      </c>
      <c r="N3207" s="391">
        <v>3.0264000000000002</v>
      </c>
      <c r="O3207" s="386">
        <v>3.1553</v>
      </c>
      <c r="P3207" s="386" t="s">
        <v>372</v>
      </c>
    </row>
    <row r="3208" spans="1:16" ht="15" x14ac:dyDescent="0.25">
      <c r="A3208" s="389" t="s">
        <v>6263</v>
      </c>
      <c r="B3208" s="390"/>
      <c r="C3208" s="386"/>
      <c r="D3208" s="390"/>
      <c r="E3208" s="390"/>
      <c r="F3208" s="386">
        <v>3.2238000000000002</v>
      </c>
      <c r="G3208" s="391">
        <v>2.6930999999999998</v>
      </c>
      <c r="H3208" s="391">
        <v>3.4073000000000002</v>
      </c>
      <c r="I3208" s="391">
        <v>5.6981999999999999</v>
      </c>
      <c r="J3208" s="391">
        <v>5.1147</v>
      </c>
      <c r="K3208" s="391">
        <v>4.1147</v>
      </c>
      <c r="L3208" s="391">
        <v>3.1147</v>
      </c>
      <c r="M3208" s="391">
        <v>4.5510999999999999</v>
      </c>
      <c r="N3208" s="391">
        <v>4.4527000000000001</v>
      </c>
      <c r="O3208" s="386">
        <v>3.4527000000000001</v>
      </c>
      <c r="P3208" s="386" t="s">
        <v>372</v>
      </c>
    </row>
    <row r="3209" spans="1:16" ht="15" x14ac:dyDescent="0.25">
      <c r="A3209" s="389" t="s">
        <v>6264</v>
      </c>
      <c r="B3209" s="390"/>
      <c r="C3209" s="386"/>
      <c r="D3209" s="390"/>
      <c r="E3209" s="390"/>
      <c r="F3209" s="386">
        <v>6.0461</v>
      </c>
      <c r="G3209" s="391">
        <v>5.5796999999999999</v>
      </c>
      <c r="H3209" s="391">
        <v>5.1096000000000004</v>
      </c>
      <c r="I3209" s="391">
        <v>4.8414000000000001</v>
      </c>
      <c r="J3209" s="391">
        <v>4.1779000000000002</v>
      </c>
      <c r="K3209" s="391">
        <v>3.9133</v>
      </c>
      <c r="L3209" s="391">
        <v>3.2706</v>
      </c>
      <c r="M3209" s="391">
        <v>3.1633</v>
      </c>
      <c r="N3209" s="391">
        <v>2.6217999999999999</v>
      </c>
      <c r="O3209" s="386">
        <v>2.5001000000000002</v>
      </c>
      <c r="P3209" s="386" t="s">
        <v>372</v>
      </c>
    </row>
    <row r="3210" spans="1:16" ht="15" x14ac:dyDescent="0.25">
      <c r="A3210" s="389" t="s">
        <v>6265</v>
      </c>
      <c r="B3210" s="390"/>
      <c r="C3210" s="386"/>
      <c r="D3210" s="390"/>
      <c r="E3210" s="390"/>
      <c r="F3210" s="386">
        <v>6.1783999999999999</v>
      </c>
      <c r="G3210" s="391">
        <v>5.7652000000000001</v>
      </c>
      <c r="H3210" s="391">
        <v>5.3048000000000002</v>
      </c>
      <c r="I3210" s="391">
        <v>4.8794000000000004</v>
      </c>
      <c r="J3210" s="391">
        <v>4.2049000000000003</v>
      </c>
      <c r="K3210" s="391">
        <v>3.8492000000000002</v>
      </c>
      <c r="L3210" s="391">
        <v>3.2553999999999998</v>
      </c>
      <c r="M3210" s="391">
        <v>3.1593</v>
      </c>
      <c r="N3210" s="391">
        <v>2.6678999999999999</v>
      </c>
      <c r="O3210" s="386">
        <v>2.5962000000000001</v>
      </c>
      <c r="P3210" s="386" t="s">
        <v>372</v>
      </c>
    </row>
    <row r="3211" spans="1:16" ht="15" x14ac:dyDescent="0.25">
      <c r="A3211" s="389" t="s">
        <v>6266</v>
      </c>
      <c r="B3211" s="390"/>
      <c r="C3211" s="386"/>
      <c r="D3211" s="390"/>
      <c r="E3211" s="390"/>
      <c r="F3211" s="386">
        <v>4.9477000000000002</v>
      </c>
      <c r="G3211" s="391">
        <v>4.0900999999999996</v>
      </c>
      <c r="H3211" s="391">
        <v>3.524</v>
      </c>
      <c r="I3211" s="391">
        <v>4.5358000000000001</v>
      </c>
      <c r="J3211" s="391">
        <v>3.9691999999999998</v>
      </c>
      <c r="K3211" s="391">
        <v>4.3994999999999997</v>
      </c>
      <c r="L3211" s="391">
        <v>3.3858999999999999</v>
      </c>
      <c r="M3211" s="391">
        <v>3.1943000000000001</v>
      </c>
      <c r="N3211" s="391">
        <v>2.2770999999999999</v>
      </c>
      <c r="O3211" s="386">
        <v>1.764</v>
      </c>
      <c r="P3211" s="386" t="s">
        <v>372</v>
      </c>
    </row>
    <row r="3212" spans="1:16" ht="15" x14ac:dyDescent="0.25">
      <c r="A3212" s="389" t="s">
        <v>3459</v>
      </c>
      <c r="B3212" s="390"/>
      <c r="C3212" s="386"/>
      <c r="D3212" s="390"/>
      <c r="E3212" s="390"/>
      <c r="F3212" s="386">
        <v>2.895</v>
      </c>
      <c r="G3212" s="391">
        <v>3.0983999999999998</v>
      </c>
      <c r="H3212" s="391">
        <v>2.8123</v>
      </c>
      <c r="I3212" s="391">
        <v>3.2707999999999999</v>
      </c>
      <c r="J3212" s="391">
        <v>3.4556</v>
      </c>
      <c r="K3212" s="391">
        <v>3.9074</v>
      </c>
      <c r="L3212" s="391">
        <v>4.1967999999999996</v>
      </c>
      <c r="M3212" s="391">
        <v>3.8166000000000002</v>
      </c>
      <c r="N3212" s="391">
        <v>3.8089</v>
      </c>
      <c r="O3212" s="386">
        <v>4.0548000000000002</v>
      </c>
      <c r="P3212" s="386" t="s">
        <v>372</v>
      </c>
    </row>
    <row r="3213" spans="1:16" ht="15" x14ac:dyDescent="0.25">
      <c r="A3213" s="389" t="s">
        <v>3460</v>
      </c>
      <c r="B3213" s="390"/>
      <c r="C3213" s="386"/>
      <c r="D3213" s="390"/>
      <c r="E3213" s="390"/>
      <c r="F3213" s="386">
        <v>2.9323999999999999</v>
      </c>
      <c r="G3213" s="391">
        <v>3.0064000000000002</v>
      </c>
      <c r="H3213" s="391">
        <v>2.7717000000000001</v>
      </c>
      <c r="I3213" s="391">
        <v>3.2648000000000001</v>
      </c>
      <c r="J3213" s="391">
        <v>3.4902000000000002</v>
      </c>
      <c r="K3213" s="391">
        <v>4</v>
      </c>
      <c r="L3213" s="391">
        <v>4.2344999999999997</v>
      </c>
      <c r="M3213" s="391">
        <v>3.8797999999999999</v>
      </c>
      <c r="N3213" s="391">
        <v>3.9091</v>
      </c>
      <c r="O3213" s="386">
        <v>4.2453000000000003</v>
      </c>
      <c r="P3213" s="386" t="s">
        <v>372</v>
      </c>
    </row>
    <row r="3214" spans="1:16" ht="15" x14ac:dyDescent="0.25">
      <c r="A3214" s="389" t="s">
        <v>3461</v>
      </c>
      <c r="B3214" s="390"/>
      <c r="C3214" s="386"/>
      <c r="D3214" s="390"/>
      <c r="E3214" s="390"/>
      <c r="F3214" s="386">
        <v>2.5447000000000002</v>
      </c>
      <c r="G3214" s="391">
        <v>3.9420000000000002</v>
      </c>
      <c r="H3214" s="391">
        <v>3.1869000000000001</v>
      </c>
      <c r="I3214" s="391">
        <v>3.3262999999999998</v>
      </c>
      <c r="J3214" s="391">
        <v>3.1396000000000002</v>
      </c>
      <c r="K3214" s="391">
        <v>3.0567000000000002</v>
      </c>
      <c r="L3214" s="391">
        <v>3.8508</v>
      </c>
      <c r="M3214" s="391">
        <v>3.2393000000000001</v>
      </c>
      <c r="N3214" s="391">
        <v>2.9024999999999999</v>
      </c>
      <c r="O3214" s="386">
        <v>2.2867000000000002</v>
      </c>
      <c r="P3214" s="386" t="s">
        <v>372</v>
      </c>
    </row>
    <row r="3215" spans="1:16" ht="15" x14ac:dyDescent="0.25">
      <c r="A3215" s="389" t="s">
        <v>3462</v>
      </c>
      <c r="B3215" s="390"/>
      <c r="C3215" s="386"/>
      <c r="D3215" s="390"/>
      <c r="E3215" s="390"/>
      <c r="F3215" s="386">
        <v>1.796</v>
      </c>
      <c r="G3215" s="391">
        <v>0.79600000000000004</v>
      </c>
      <c r="H3215" s="391">
        <v>0.1321</v>
      </c>
      <c r="I3215" s="391">
        <v>3.2416</v>
      </c>
      <c r="J3215" s="391">
        <v>2.8733</v>
      </c>
      <c r="K3215" s="391">
        <v>4.8765000000000001</v>
      </c>
      <c r="L3215" s="391">
        <v>3.8776999999999999</v>
      </c>
      <c r="M3215" s="391">
        <v>3.9578000000000002</v>
      </c>
      <c r="N3215" s="391">
        <v>4.8379000000000003</v>
      </c>
      <c r="O3215" s="386">
        <v>4.8795999999999999</v>
      </c>
      <c r="P3215" s="386" t="s">
        <v>372</v>
      </c>
    </row>
    <row r="3216" spans="1:16" ht="15" x14ac:dyDescent="0.25">
      <c r="A3216" s="389" t="s">
        <v>3463</v>
      </c>
      <c r="B3216" s="390"/>
      <c r="C3216" s="386"/>
      <c r="D3216" s="390"/>
      <c r="E3216" s="390"/>
      <c r="F3216" s="386">
        <v>1.796</v>
      </c>
      <c r="G3216" s="391">
        <v>0.79600000000000004</v>
      </c>
      <c r="H3216" s="391">
        <v>0.1321</v>
      </c>
      <c r="I3216" s="391">
        <v>3.2416</v>
      </c>
      <c r="J3216" s="391">
        <v>2.8733</v>
      </c>
      <c r="K3216" s="391">
        <v>4.8449</v>
      </c>
      <c r="L3216" s="391">
        <v>3.8464</v>
      </c>
      <c r="M3216" s="391">
        <v>3.9371999999999998</v>
      </c>
      <c r="N3216" s="391">
        <v>4.8295000000000003</v>
      </c>
      <c r="O3216" s="386">
        <v>4.8764000000000003</v>
      </c>
      <c r="P3216" s="386" t="s">
        <v>372</v>
      </c>
    </row>
    <row r="3217" spans="1:21" ht="15" x14ac:dyDescent="0.25">
      <c r="A3217" s="389" t="s">
        <v>3464</v>
      </c>
      <c r="B3217" s="390"/>
      <c r="C3217" s="386"/>
      <c r="D3217" s="390"/>
      <c r="E3217" s="390"/>
      <c r="F3217" s="386"/>
      <c r="G3217" s="391"/>
      <c r="H3217" s="391"/>
      <c r="I3217" s="391"/>
      <c r="J3217" s="391"/>
      <c r="K3217" s="391">
        <v>10</v>
      </c>
      <c r="L3217" s="391">
        <v>9</v>
      </c>
      <c r="M3217" s="391">
        <v>8</v>
      </c>
      <c r="N3217" s="391">
        <v>7</v>
      </c>
      <c r="O3217" s="386">
        <v>6</v>
      </c>
      <c r="P3217" s="386" t="s">
        <v>372</v>
      </c>
    </row>
    <row r="3218" spans="1:21" ht="15" x14ac:dyDescent="0.25">
      <c r="A3218" s="389" t="s">
        <v>3465</v>
      </c>
      <c r="B3218" s="390"/>
      <c r="C3218" s="386"/>
      <c r="D3218" s="390"/>
      <c r="E3218" s="390"/>
      <c r="F3218" s="386">
        <v>3.5512000000000001</v>
      </c>
      <c r="G3218" s="391">
        <v>2.798</v>
      </c>
      <c r="H3218" s="391">
        <v>2.8612000000000002</v>
      </c>
      <c r="I3218" s="391">
        <v>2.5409000000000002</v>
      </c>
      <c r="J3218" s="391">
        <v>2.3206000000000002</v>
      </c>
      <c r="K3218" s="391">
        <v>3.9125000000000001</v>
      </c>
      <c r="L3218" s="391">
        <v>4.5659000000000001</v>
      </c>
      <c r="M3218" s="391">
        <v>3.9885000000000002</v>
      </c>
      <c r="N3218" s="391">
        <v>3.8496999999999999</v>
      </c>
      <c r="O3218" s="386">
        <v>4.3791000000000002</v>
      </c>
      <c r="P3218" s="386" t="s">
        <v>372</v>
      </c>
    </row>
    <row r="3219" spans="1:21" ht="15" x14ac:dyDescent="0.25">
      <c r="A3219" s="389" t="s">
        <v>3466</v>
      </c>
      <c r="B3219" s="390"/>
      <c r="C3219" s="386"/>
      <c r="D3219" s="390"/>
      <c r="E3219" s="390"/>
      <c r="F3219" s="386">
        <v>3.5467</v>
      </c>
      <c r="G3219" s="391">
        <v>2.7480000000000002</v>
      </c>
      <c r="H3219" s="391">
        <v>2.8376000000000001</v>
      </c>
      <c r="I3219" s="391">
        <v>2.4990000000000001</v>
      </c>
      <c r="J3219" s="391">
        <v>2.3271999999999999</v>
      </c>
      <c r="K3219" s="391">
        <v>4.0403000000000002</v>
      </c>
      <c r="L3219" s="391">
        <v>4.5319000000000003</v>
      </c>
      <c r="M3219" s="391">
        <v>3.9718</v>
      </c>
      <c r="N3219" s="391">
        <v>3.7938000000000001</v>
      </c>
      <c r="O3219" s="386">
        <v>4.4074</v>
      </c>
      <c r="P3219" s="386" t="s">
        <v>372</v>
      </c>
    </row>
    <row r="3220" spans="1:21" ht="15" x14ac:dyDescent="0.25">
      <c r="A3220" s="389" t="s">
        <v>3467</v>
      </c>
      <c r="B3220" s="390"/>
      <c r="C3220" s="386"/>
      <c r="D3220" s="390"/>
      <c r="E3220" s="390"/>
      <c r="F3220" s="386">
        <v>3.6404999999999998</v>
      </c>
      <c r="G3220" s="391">
        <v>3.7793000000000001</v>
      </c>
      <c r="H3220" s="391">
        <v>3.3264</v>
      </c>
      <c r="I3220" s="391">
        <v>3.3534999999999999</v>
      </c>
      <c r="J3220" s="391">
        <v>2.2048000000000001</v>
      </c>
      <c r="K3220" s="391">
        <v>1.6422000000000001</v>
      </c>
      <c r="L3220" s="391">
        <v>5.1700999999999997</v>
      </c>
      <c r="M3220" s="391">
        <v>4.2750000000000004</v>
      </c>
      <c r="N3220" s="391">
        <v>4.7416999999999998</v>
      </c>
      <c r="O3220" s="386">
        <v>3.8426999999999998</v>
      </c>
      <c r="P3220" s="386" t="s">
        <v>372</v>
      </c>
    </row>
    <row r="3221" spans="1:21" ht="15" x14ac:dyDescent="0.25">
      <c r="A3221" s="389" t="s">
        <v>3468</v>
      </c>
      <c r="B3221" s="390"/>
      <c r="C3221" s="386"/>
      <c r="D3221" s="390"/>
      <c r="E3221" s="390"/>
      <c r="F3221" s="386">
        <v>2.8127</v>
      </c>
      <c r="G3221" s="391">
        <v>3.2214999999999998</v>
      </c>
      <c r="H3221" s="391">
        <v>2.8591000000000002</v>
      </c>
      <c r="I3221" s="391">
        <v>3.2803</v>
      </c>
      <c r="J3221" s="391">
        <v>3.5489999999999999</v>
      </c>
      <c r="K3221" s="391">
        <v>3.7475999999999998</v>
      </c>
      <c r="L3221" s="391">
        <v>4.0865999999999998</v>
      </c>
      <c r="M3221" s="391">
        <v>3.7298</v>
      </c>
      <c r="N3221" s="391">
        <v>3.7858000000000001</v>
      </c>
      <c r="O3221" s="386">
        <v>4.0359999999999996</v>
      </c>
      <c r="P3221" s="386" t="s">
        <v>372</v>
      </c>
    </row>
    <row r="3222" spans="1:21" ht="15" x14ac:dyDescent="0.25">
      <c r="A3222" s="389" t="s">
        <v>3469</v>
      </c>
      <c r="B3222" s="390"/>
      <c r="C3222" s="386"/>
      <c r="D3222" s="390"/>
      <c r="E3222" s="390"/>
      <c r="F3222" s="386">
        <v>2.8828</v>
      </c>
      <c r="G3222" s="391">
        <v>3.1711</v>
      </c>
      <c r="H3222" s="391">
        <v>2.8521000000000001</v>
      </c>
      <c r="I3222" s="391">
        <v>3.2948</v>
      </c>
      <c r="J3222" s="391">
        <v>3.593</v>
      </c>
      <c r="K3222" s="391">
        <v>3.8151000000000002</v>
      </c>
      <c r="L3222" s="391">
        <v>4.1120000000000001</v>
      </c>
      <c r="M3222" s="391">
        <v>3.7761999999999998</v>
      </c>
      <c r="N3222" s="391">
        <v>3.8856999999999999</v>
      </c>
      <c r="O3222" s="386">
        <v>4.2230999999999996</v>
      </c>
      <c r="P3222" s="386" t="s">
        <v>372</v>
      </c>
    </row>
    <row r="3223" spans="1:21" ht="15" x14ac:dyDescent="0.25">
      <c r="A3223" s="389" t="s">
        <v>3470</v>
      </c>
      <c r="B3223" s="390"/>
      <c r="C3223" s="386"/>
      <c r="D3223" s="390"/>
      <c r="E3223" s="390"/>
      <c r="F3223" s="386">
        <v>2.1943999999999999</v>
      </c>
      <c r="G3223" s="391">
        <v>3.6644999999999999</v>
      </c>
      <c r="H3223" s="391">
        <v>2.9211999999999998</v>
      </c>
      <c r="I3223" s="391">
        <v>3.1526999999999998</v>
      </c>
      <c r="J3223" s="391">
        <v>3.1627999999999998</v>
      </c>
      <c r="K3223" s="391">
        <v>3.1558000000000002</v>
      </c>
      <c r="L3223" s="391">
        <v>3.8645</v>
      </c>
      <c r="M3223" s="391">
        <v>3.3271000000000002</v>
      </c>
      <c r="N3223" s="391">
        <v>2.9154</v>
      </c>
      <c r="O3223" s="386">
        <v>2.3940000000000001</v>
      </c>
      <c r="P3223" s="386" t="s">
        <v>372</v>
      </c>
    </row>
    <row r="3224" spans="1:21" ht="15" x14ac:dyDescent="0.25">
      <c r="A3224" s="389" t="s">
        <v>3471</v>
      </c>
      <c r="B3224" s="390"/>
      <c r="C3224" s="386"/>
      <c r="D3224" s="390"/>
      <c r="E3224" s="390"/>
      <c r="F3224" s="386">
        <v>2.6602999999999999</v>
      </c>
      <c r="G3224" s="391">
        <v>2.4287000000000001</v>
      </c>
      <c r="H3224" s="391">
        <v>2.3254000000000001</v>
      </c>
      <c r="I3224" s="391">
        <v>4.3087</v>
      </c>
      <c r="J3224" s="391">
        <v>4.3658000000000001</v>
      </c>
      <c r="K3224" s="391">
        <v>5.3217999999999996</v>
      </c>
      <c r="L3224" s="391">
        <v>4.7165999999999997</v>
      </c>
      <c r="M3224" s="391">
        <v>4.3676000000000004</v>
      </c>
      <c r="N3224" s="391">
        <v>3.7797000000000001</v>
      </c>
      <c r="O3224" s="386">
        <v>3.5171000000000001</v>
      </c>
      <c r="P3224" s="386" t="s">
        <v>372</v>
      </c>
    </row>
    <row r="3225" spans="1:21" ht="15" x14ac:dyDescent="0.25">
      <c r="A3225" s="389" t="s">
        <v>3472</v>
      </c>
      <c r="B3225" s="390"/>
      <c r="C3225" s="386"/>
      <c r="D3225" s="390"/>
      <c r="E3225" s="390"/>
      <c r="F3225" s="386">
        <v>2.3784000000000001</v>
      </c>
      <c r="G3225" s="391">
        <v>1.8566</v>
      </c>
      <c r="H3225" s="391">
        <v>1.8988</v>
      </c>
      <c r="I3225" s="391">
        <v>4.2751999999999999</v>
      </c>
      <c r="J3225" s="391">
        <v>4.4966999999999997</v>
      </c>
      <c r="K3225" s="391">
        <v>5.6664000000000003</v>
      </c>
      <c r="L3225" s="391">
        <v>5.0048000000000004</v>
      </c>
      <c r="M3225" s="391">
        <v>4.7603999999999997</v>
      </c>
      <c r="N3225" s="391">
        <v>4.1459999999999999</v>
      </c>
      <c r="O3225" s="386">
        <v>4.0061999999999998</v>
      </c>
      <c r="P3225" s="386" t="s">
        <v>372</v>
      </c>
    </row>
    <row r="3226" spans="1:21" ht="15" x14ac:dyDescent="0.25">
      <c r="A3226" s="389" t="s">
        <v>3473</v>
      </c>
      <c r="B3226" s="390"/>
      <c r="C3226" s="386"/>
      <c r="D3226" s="390"/>
      <c r="E3226" s="390"/>
      <c r="F3226" s="386">
        <v>4.7123999999999997</v>
      </c>
      <c r="G3226" s="391">
        <v>5.9569000000000001</v>
      </c>
      <c r="H3226" s="391">
        <v>4.9569000000000001</v>
      </c>
      <c r="I3226" s="391">
        <v>4.5168999999999997</v>
      </c>
      <c r="J3226" s="391">
        <v>3.5489999999999999</v>
      </c>
      <c r="K3226" s="391">
        <v>3.1757</v>
      </c>
      <c r="L3226" s="391">
        <v>2.9209999999999998</v>
      </c>
      <c r="M3226" s="391">
        <v>1.921</v>
      </c>
      <c r="N3226" s="391">
        <v>1.6231</v>
      </c>
      <c r="O3226" s="386">
        <v>0.62309999999999999</v>
      </c>
      <c r="P3226" s="386" t="s">
        <v>372</v>
      </c>
    </row>
    <row r="3227" spans="1:21" ht="15" x14ac:dyDescent="0.25">
      <c r="A3227" s="389" t="s">
        <v>6267</v>
      </c>
      <c r="B3227" s="390"/>
      <c r="C3227" s="386"/>
      <c r="D3227" s="390"/>
      <c r="E3227" s="390"/>
      <c r="F3227" s="386">
        <v>4.4305000000000003</v>
      </c>
      <c r="G3227" s="391">
        <v>4.2778999999999998</v>
      </c>
      <c r="H3227" s="391">
        <v>4.2801999999999998</v>
      </c>
      <c r="I3227" s="391">
        <v>4.4901</v>
      </c>
      <c r="J3227" s="391">
        <v>4.2375999999999996</v>
      </c>
      <c r="K3227" s="391">
        <v>3.8557000000000001</v>
      </c>
      <c r="L3227" s="391">
        <v>3.2231000000000001</v>
      </c>
      <c r="M3227" s="391">
        <v>2.5750999999999999</v>
      </c>
      <c r="N3227" s="391">
        <v>2.1532</v>
      </c>
      <c r="O3227" s="386">
        <v>1.8972</v>
      </c>
      <c r="P3227" s="386" t="s">
        <v>372</v>
      </c>
    </row>
    <row r="3228" spans="1:21" ht="15" x14ac:dyDescent="0.25">
      <c r="A3228" s="389" t="s">
        <v>6268</v>
      </c>
      <c r="B3228" s="390"/>
      <c r="C3228" s="386"/>
      <c r="D3228" s="390"/>
      <c r="E3228" s="390"/>
      <c r="F3228" s="386">
        <v>4.5823999999999998</v>
      </c>
      <c r="G3228" s="391">
        <v>4.3364000000000003</v>
      </c>
      <c r="H3228" s="391">
        <v>4.3545999999999996</v>
      </c>
      <c r="I3228" s="391">
        <v>4.5914999999999999</v>
      </c>
      <c r="J3228" s="391">
        <v>4.3526999999999996</v>
      </c>
      <c r="K3228" s="391">
        <v>3.8685</v>
      </c>
      <c r="L3228" s="391">
        <v>3.2294</v>
      </c>
      <c r="M3228" s="391">
        <v>2.5282</v>
      </c>
      <c r="N3228" s="391">
        <v>2.1168</v>
      </c>
      <c r="O3228" s="386">
        <v>1.861</v>
      </c>
      <c r="P3228" s="386" t="s">
        <v>372</v>
      </c>
    </row>
    <row r="3229" spans="1:21" ht="15" x14ac:dyDescent="0.25">
      <c r="A3229" s="389" t="s">
        <v>6269</v>
      </c>
      <c r="B3229" s="390"/>
      <c r="C3229" s="386"/>
      <c r="D3229" s="390"/>
      <c r="E3229" s="390"/>
      <c r="F3229" s="386">
        <v>1.9481999999999999</v>
      </c>
      <c r="G3229" s="391">
        <v>3.3544</v>
      </c>
      <c r="H3229" s="391">
        <v>3.1032999999999999</v>
      </c>
      <c r="I3229" s="391">
        <v>2.8822000000000001</v>
      </c>
      <c r="J3229" s="391">
        <v>2.4247000000000001</v>
      </c>
      <c r="K3229" s="391">
        <v>3.6541000000000001</v>
      </c>
      <c r="L3229" s="391">
        <v>3.1240000000000001</v>
      </c>
      <c r="M3229" s="391">
        <v>3.3117000000000001</v>
      </c>
      <c r="N3229" s="391">
        <v>2.7244000000000002</v>
      </c>
      <c r="O3229" s="386">
        <v>2.4872999999999998</v>
      </c>
      <c r="P3229" s="386" t="s">
        <v>372</v>
      </c>
    </row>
    <row r="3230" spans="1:21" ht="15" x14ac:dyDescent="0.25">
      <c r="A3230" s="389" t="s">
        <v>6270</v>
      </c>
      <c r="B3230" s="390"/>
      <c r="C3230" s="386"/>
      <c r="D3230" s="390"/>
      <c r="E3230" s="390"/>
      <c r="F3230" s="386">
        <v>4.8220000000000001</v>
      </c>
      <c r="G3230" s="391">
        <v>4.5896999999999997</v>
      </c>
      <c r="H3230" s="391">
        <v>4.7274000000000003</v>
      </c>
      <c r="I3230" s="391">
        <v>4.7022000000000004</v>
      </c>
      <c r="J3230" s="391">
        <v>4.1326000000000001</v>
      </c>
      <c r="K3230" s="391">
        <v>3.4681999999999999</v>
      </c>
      <c r="L3230" s="391">
        <v>2.8818999999999999</v>
      </c>
      <c r="M3230" s="391">
        <v>2.1492</v>
      </c>
      <c r="N3230" s="391">
        <v>1.6083000000000001</v>
      </c>
      <c r="O3230" s="386">
        <v>1.4790000000000001</v>
      </c>
      <c r="P3230" s="386" t="s">
        <v>372</v>
      </c>
    </row>
    <row r="3231" spans="1:21" ht="15" x14ac:dyDescent="0.25">
      <c r="A3231" s="389" t="s">
        <v>6271</v>
      </c>
      <c r="B3231" s="390"/>
      <c r="C3231" s="386"/>
      <c r="D3231" s="390"/>
      <c r="E3231" s="390"/>
      <c r="F3231" s="386">
        <v>5.0183999999999997</v>
      </c>
      <c r="G3231" s="391">
        <v>4.6402000000000001</v>
      </c>
      <c r="H3231" s="391">
        <v>4.7839999999999998</v>
      </c>
      <c r="I3231" s="391">
        <v>4.7976000000000001</v>
      </c>
      <c r="J3231" s="391">
        <v>4.2309000000000001</v>
      </c>
      <c r="K3231" s="391">
        <v>3.4428999999999998</v>
      </c>
      <c r="L3231" s="391">
        <v>2.8349000000000002</v>
      </c>
      <c r="M3231" s="391">
        <v>2.0975000000000001</v>
      </c>
      <c r="N3231" s="391">
        <v>1.5688</v>
      </c>
      <c r="O3231" s="386">
        <v>1.4308000000000001</v>
      </c>
      <c r="P3231" s="386" t="s">
        <v>372</v>
      </c>
    </row>
    <row r="3232" spans="1:21" ht="15" x14ac:dyDescent="0.25">
      <c r="A3232" s="389" t="s">
        <v>6272</v>
      </c>
      <c r="B3232" s="390"/>
      <c r="C3232" s="386"/>
      <c r="D3232" s="390"/>
      <c r="E3232" s="390"/>
      <c r="F3232" s="386">
        <v>1.6212</v>
      </c>
      <c r="G3232" s="391">
        <v>3.7900999999999998</v>
      </c>
      <c r="H3232" s="391">
        <v>3.8290999999999999</v>
      </c>
      <c r="I3232" s="391">
        <v>3.1863999999999999</v>
      </c>
      <c r="J3232" s="391">
        <v>2.5703999999999998</v>
      </c>
      <c r="K3232" s="391">
        <v>3.8671000000000002</v>
      </c>
      <c r="L3232" s="391">
        <v>3.6225000000000001</v>
      </c>
      <c r="M3232" s="391">
        <v>2.9615999999999998</v>
      </c>
      <c r="N3232" s="391">
        <v>2.2294</v>
      </c>
      <c r="O3232" s="386">
        <v>2.2353999999999998</v>
      </c>
      <c r="P3232" s="386" t="s">
        <v>372</v>
      </c>
      <c r="Q3232" s="19"/>
      <c r="R3232" s="19"/>
      <c r="S3232" s="19"/>
      <c r="T3232" s="19"/>
      <c r="U3232" s="19"/>
    </row>
    <row r="3233" spans="1:21" ht="15" x14ac:dyDescent="0.25">
      <c r="A3233" s="389" t="s">
        <v>6273</v>
      </c>
      <c r="B3233" s="390"/>
      <c r="C3233" s="386"/>
      <c r="D3233" s="390"/>
      <c r="E3233" s="390"/>
      <c r="F3233" s="386">
        <v>7.0534999999999997</v>
      </c>
      <c r="G3233" s="391">
        <v>6.0534999999999997</v>
      </c>
      <c r="H3233" s="391">
        <v>5.0534999999999997</v>
      </c>
      <c r="I3233" s="391">
        <v>4.5106999999999999</v>
      </c>
      <c r="J3233" s="391">
        <v>3.5106999999999999</v>
      </c>
      <c r="K3233" s="391">
        <v>2.5106999999999999</v>
      </c>
      <c r="L3233" s="391">
        <v>1.5106999999999999</v>
      </c>
      <c r="M3233" s="391">
        <v>0.51070000000000004</v>
      </c>
      <c r="N3233" s="391">
        <v>4.7648000000000001</v>
      </c>
      <c r="O3233" s="386">
        <v>3.7648000000000001</v>
      </c>
      <c r="P3233" s="386" t="s">
        <v>372</v>
      </c>
      <c r="Q3233" s="19"/>
      <c r="R3233" s="19"/>
      <c r="S3233" s="19"/>
      <c r="T3233" s="19"/>
      <c r="U3233" s="19"/>
    </row>
    <row r="3234" spans="1:21" ht="15" x14ac:dyDescent="0.25">
      <c r="A3234" s="389" t="s">
        <v>6274</v>
      </c>
      <c r="B3234" s="390"/>
      <c r="C3234" s="386"/>
      <c r="D3234" s="390"/>
      <c r="E3234" s="390"/>
      <c r="F3234" s="386">
        <v>9.0825999999999993</v>
      </c>
      <c r="G3234" s="391">
        <v>8.0825999999999993</v>
      </c>
      <c r="H3234" s="391">
        <v>7.0826000000000002</v>
      </c>
      <c r="I3234" s="391">
        <v>6.0826000000000002</v>
      </c>
      <c r="J3234" s="391">
        <v>5.0826000000000002</v>
      </c>
      <c r="K3234" s="391">
        <v>4.0826000000000002</v>
      </c>
      <c r="L3234" s="391">
        <v>3.0825999999999998</v>
      </c>
      <c r="M3234" s="391">
        <v>2.0825999999999998</v>
      </c>
      <c r="N3234" s="391">
        <v>4.5252999999999997</v>
      </c>
      <c r="O3234" s="386">
        <v>3.5253000000000001</v>
      </c>
      <c r="P3234" s="386" t="s">
        <v>372</v>
      </c>
      <c r="Q3234" s="19"/>
      <c r="R3234" s="19"/>
      <c r="S3234" s="19"/>
      <c r="T3234" s="19"/>
      <c r="U3234" s="19"/>
    </row>
    <row r="3235" spans="1:21" ht="15" x14ac:dyDescent="0.25">
      <c r="A3235" s="389" t="s">
        <v>6275</v>
      </c>
      <c r="B3235" s="390"/>
      <c r="C3235" s="386"/>
      <c r="D3235" s="390"/>
      <c r="E3235" s="390"/>
      <c r="F3235" s="386">
        <v>-1.7273000000000001</v>
      </c>
      <c r="G3235" s="391">
        <v>-2.7273000000000001</v>
      </c>
      <c r="H3235" s="391">
        <v>-3.7273000000000001</v>
      </c>
      <c r="I3235" s="391">
        <v>-2.2513999999999998</v>
      </c>
      <c r="J3235" s="391">
        <v>-3.2513999999999998</v>
      </c>
      <c r="K3235" s="391">
        <v>-4.2514000000000003</v>
      </c>
      <c r="L3235" s="391">
        <v>-5.2514000000000003</v>
      </c>
      <c r="M3235" s="391">
        <v>-6.2514000000000003</v>
      </c>
      <c r="N3235" s="391">
        <v>5.7446000000000002</v>
      </c>
      <c r="O3235" s="386">
        <v>4.7446000000000002</v>
      </c>
      <c r="P3235" s="386" t="s">
        <v>372</v>
      </c>
      <c r="Q3235" s="19"/>
      <c r="R3235" s="19"/>
      <c r="S3235" s="19"/>
      <c r="T3235" s="19"/>
      <c r="U3235" s="19"/>
    </row>
    <row r="3236" spans="1:21" ht="15" x14ac:dyDescent="0.25">
      <c r="A3236" s="389" t="s">
        <v>6276</v>
      </c>
      <c r="B3236" s="390"/>
      <c r="C3236" s="386"/>
      <c r="D3236" s="390"/>
      <c r="E3236" s="390"/>
      <c r="F3236" s="386">
        <v>3.5611000000000002</v>
      </c>
      <c r="G3236" s="391">
        <v>3.8304</v>
      </c>
      <c r="H3236" s="391">
        <v>3.9491999999999998</v>
      </c>
      <c r="I3236" s="391">
        <v>4.0902000000000003</v>
      </c>
      <c r="J3236" s="391">
        <v>4.5301</v>
      </c>
      <c r="K3236" s="391">
        <v>4.2393000000000001</v>
      </c>
      <c r="L3236" s="391">
        <v>3.8195000000000001</v>
      </c>
      <c r="M3236" s="391">
        <v>3.2122999999999999</v>
      </c>
      <c r="N3236" s="391">
        <v>3.1796000000000002</v>
      </c>
      <c r="O3236" s="386">
        <v>2.8607999999999998</v>
      </c>
      <c r="P3236" s="386" t="s">
        <v>372</v>
      </c>
      <c r="Q3236" s="19"/>
      <c r="R3236" s="19"/>
      <c r="S3236" s="19"/>
      <c r="T3236" s="19"/>
      <c r="U3236" s="19"/>
    </row>
    <row r="3237" spans="1:21" ht="15" x14ac:dyDescent="0.25">
      <c r="A3237" s="389" t="s">
        <v>6277</v>
      </c>
      <c r="B3237" s="390"/>
      <c r="C3237" s="386"/>
      <c r="D3237" s="390"/>
      <c r="E3237" s="390"/>
      <c r="F3237" s="386">
        <v>3.5630000000000002</v>
      </c>
      <c r="G3237" s="391">
        <v>3.8647999999999998</v>
      </c>
      <c r="H3237" s="391">
        <v>3.9971999999999999</v>
      </c>
      <c r="I3237" s="391">
        <v>4.0178000000000003</v>
      </c>
      <c r="J3237" s="391">
        <v>4.4225000000000003</v>
      </c>
      <c r="K3237" s="391">
        <v>4.1634000000000002</v>
      </c>
      <c r="L3237" s="391">
        <v>3.7696000000000001</v>
      </c>
      <c r="M3237" s="391">
        <v>3.1798000000000002</v>
      </c>
      <c r="N3237" s="391">
        <v>3.1888999999999998</v>
      </c>
      <c r="O3237" s="386">
        <v>2.9201999999999999</v>
      </c>
      <c r="P3237" s="386" t="s">
        <v>372</v>
      </c>
      <c r="Q3237" s="19"/>
      <c r="R3237" s="19"/>
      <c r="S3237" s="19"/>
      <c r="T3237" s="19"/>
      <c r="U3237" s="19"/>
    </row>
    <row r="3238" spans="1:21" ht="15" x14ac:dyDescent="0.25">
      <c r="A3238" s="389" t="s">
        <v>6278</v>
      </c>
      <c r="B3238" s="390"/>
      <c r="C3238" s="386"/>
      <c r="D3238" s="390"/>
      <c r="E3238" s="390"/>
      <c r="F3238" s="386">
        <v>3.5137999999999998</v>
      </c>
      <c r="G3238" s="391">
        <v>3.0065</v>
      </c>
      <c r="H3238" s="391">
        <v>2.8102</v>
      </c>
      <c r="I3238" s="391">
        <v>5.8037000000000001</v>
      </c>
      <c r="J3238" s="391">
        <v>6.9627999999999997</v>
      </c>
      <c r="K3238" s="391">
        <v>5.9627999999999997</v>
      </c>
      <c r="L3238" s="391">
        <v>4.9627999999999997</v>
      </c>
      <c r="M3238" s="391">
        <v>3.9628000000000001</v>
      </c>
      <c r="N3238" s="391">
        <v>2.9628000000000001</v>
      </c>
      <c r="O3238" s="386">
        <v>0.90110000000000001</v>
      </c>
      <c r="P3238" s="386" t="s">
        <v>372</v>
      </c>
      <c r="Q3238" s="19"/>
      <c r="R3238" s="19"/>
      <c r="S3238" s="19"/>
      <c r="T3238" s="19"/>
      <c r="U3238" s="19"/>
    </row>
    <row r="3239" spans="1:21" ht="15" x14ac:dyDescent="0.25">
      <c r="A3239" s="389" t="s">
        <v>6279</v>
      </c>
      <c r="B3239" s="390"/>
      <c r="C3239" s="386"/>
      <c r="D3239" s="390"/>
      <c r="E3239" s="390"/>
      <c r="F3239" s="386">
        <v>3.8841000000000001</v>
      </c>
      <c r="G3239" s="391">
        <v>3.6093999999999999</v>
      </c>
      <c r="H3239" s="391">
        <v>3.0632000000000001</v>
      </c>
      <c r="I3239" s="391">
        <v>4.173</v>
      </c>
      <c r="J3239" s="391">
        <v>4.3204000000000002</v>
      </c>
      <c r="K3239" s="391">
        <v>4.8240999999999996</v>
      </c>
      <c r="L3239" s="391">
        <v>3.8241000000000001</v>
      </c>
      <c r="M3239" s="391">
        <v>3.4306000000000001</v>
      </c>
      <c r="N3239" s="391">
        <v>2.8450000000000002</v>
      </c>
      <c r="O3239" s="386">
        <v>2.2608999999999999</v>
      </c>
      <c r="P3239" s="386" t="s">
        <v>372</v>
      </c>
      <c r="Q3239" s="19"/>
      <c r="R3239" s="19"/>
      <c r="S3239" s="19"/>
      <c r="T3239" s="19"/>
      <c r="U3239" s="19"/>
    </row>
    <row r="3240" spans="1:21" ht="15" x14ac:dyDescent="0.25">
      <c r="A3240" s="389" t="s">
        <v>6280</v>
      </c>
      <c r="B3240" s="390"/>
      <c r="C3240" s="386"/>
      <c r="D3240" s="390"/>
      <c r="E3240" s="390"/>
      <c r="F3240" s="386">
        <v>4.0072000000000001</v>
      </c>
      <c r="G3240" s="391">
        <v>3.6705999999999999</v>
      </c>
      <c r="H3240" s="391">
        <v>3.1613000000000002</v>
      </c>
      <c r="I3240" s="391">
        <v>4.4413999999999998</v>
      </c>
      <c r="J3240" s="391">
        <v>4.6813000000000002</v>
      </c>
      <c r="K3240" s="391">
        <v>5.0209999999999999</v>
      </c>
      <c r="L3240" s="391">
        <v>4.0209999999999999</v>
      </c>
      <c r="M3240" s="391">
        <v>3.3311999999999999</v>
      </c>
      <c r="N3240" s="391">
        <v>2.7795999999999998</v>
      </c>
      <c r="O3240" s="386">
        <v>2.1516999999999999</v>
      </c>
      <c r="P3240" s="386" t="s">
        <v>372</v>
      </c>
      <c r="Q3240" s="19"/>
      <c r="R3240" s="19"/>
      <c r="S3240" s="19"/>
      <c r="T3240" s="19"/>
      <c r="U3240" s="19"/>
    </row>
    <row r="3241" spans="1:21" ht="15" x14ac:dyDescent="0.25">
      <c r="A3241" s="389" t="s">
        <v>6281</v>
      </c>
      <c r="B3241" s="390"/>
      <c r="C3241" s="386"/>
      <c r="D3241" s="390"/>
      <c r="E3241" s="390"/>
      <c r="F3241" s="386">
        <v>2.3155999999999999</v>
      </c>
      <c r="G3241" s="391">
        <v>2.8573</v>
      </c>
      <c r="H3241" s="391">
        <v>1.8573</v>
      </c>
      <c r="I3241" s="391">
        <v>0.85729999999999995</v>
      </c>
      <c r="J3241" s="391">
        <v>-0.14269999999999999</v>
      </c>
      <c r="K3241" s="391">
        <v>2.3723999999999998</v>
      </c>
      <c r="L3241" s="391">
        <v>1.3724000000000001</v>
      </c>
      <c r="M3241" s="391">
        <v>4.6520000000000001</v>
      </c>
      <c r="N3241" s="391">
        <v>3.6520000000000001</v>
      </c>
      <c r="O3241" s="386">
        <v>3.6103999999999998</v>
      </c>
      <c r="P3241" s="386" t="s">
        <v>372</v>
      </c>
      <c r="Q3241" s="19"/>
      <c r="R3241" s="19"/>
      <c r="S3241" s="19"/>
      <c r="T3241" s="19"/>
      <c r="U3241" s="19"/>
    </row>
    <row r="3242" spans="1:21" ht="15" x14ac:dyDescent="0.25">
      <c r="A3242" s="389" t="s">
        <v>3474</v>
      </c>
      <c r="B3242" s="390"/>
      <c r="C3242" s="386"/>
      <c r="D3242" s="390"/>
      <c r="E3242" s="390"/>
      <c r="F3242" s="386">
        <v>4.2045000000000003</v>
      </c>
      <c r="G3242" s="391">
        <v>4.2614999999999998</v>
      </c>
      <c r="H3242" s="391">
        <v>4.1711999999999998</v>
      </c>
      <c r="I3242" s="391">
        <v>4.1018999999999997</v>
      </c>
      <c r="J3242" s="391">
        <v>3.9106999999999998</v>
      </c>
      <c r="K3242" s="391">
        <v>3.1701999999999999</v>
      </c>
      <c r="L3242" s="391">
        <v>2.5306000000000002</v>
      </c>
      <c r="M3242" s="391">
        <v>2.2740999999999998</v>
      </c>
      <c r="N3242" s="391">
        <v>2.6273</v>
      </c>
      <c r="O3242" s="386">
        <v>2.2785000000000002</v>
      </c>
      <c r="P3242" s="386" t="s">
        <v>372</v>
      </c>
      <c r="Q3242" s="19"/>
      <c r="R3242" s="19"/>
      <c r="S3242" s="19"/>
      <c r="T3242" s="19"/>
      <c r="U3242" s="19"/>
    </row>
    <row r="3243" spans="1:21" ht="15" x14ac:dyDescent="0.25">
      <c r="A3243" s="389" t="s">
        <v>3475</v>
      </c>
      <c r="B3243" s="390"/>
      <c r="C3243" s="386"/>
      <c r="D3243" s="390"/>
      <c r="E3243" s="390"/>
      <c r="F3243" s="386">
        <v>4.1939000000000002</v>
      </c>
      <c r="G3243" s="391">
        <v>4.2499000000000002</v>
      </c>
      <c r="H3243" s="391">
        <v>4.1496000000000004</v>
      </c>
      <c r="I3243" s="391">
        <v>4.0815999999999999</v>
      </c>
      <c r="J3243" s="391">
        <v>3.9198</v>
      </c>
      <c r="K3243" s="391">
        <v>3.2050999999999998</v>
      </c>
      <c r="L3243" s="391">
        <v>2.5857999999999999</v>
      </c>
      <c r="M3243" s="391">
        <v>2.3456000000000001</v>
      </c>
      <c r="N3243" s="391">
        <v>2.7505999999999999</v>
      </c>
      <c r="O3243" s="386">
        <v>2.4068000000000001</v>
      </c>
      <c r="P3243" s="386" t="s">
        <v>372</v>
      </c>
      <c r="Q3243" s="19"/>
      <c r="R3243" s="19"/>
      <c r="S3243" s="19"/>
      <c r="T3243" s="19"/>
      <c r="U3243" s="19"/>
    </row>
    <row r="3244" spans="1:21" ht="15" x14ac:dyDescent="0.25">
      <c r="A3244" s="389" t="s">
        <v>3476</v>
      </c>
      <c r="B3244" s="390"/>
      <c r="C3244" s="386"/>
      <c r="D3244" s="390"/>
      <c r="E3244" s="390"/>
      <c r="F3244" s="386">
        <v>4.2861000000000002</v>
      </c>
      <c r="G3244" s="391">
        <v>4.351</v>
      </c>
      <c r="H3244" s="391">
        <v>4.3390000000000004</v>
      </c>
      <c r="I3244" s="391">
        <v>4.2595000000000001</v>
      </c>
      <c r="J3244" s="391">
        <v>3.8399000000000001</v>
      </c>
      <c r="K3244" s="391">
        <v>2.8986999999999998</v>
      </c>
      <c r="L3244" s="391">
        <v>2.1017999999999999</v>
      </c>
      <c r="M3244" s="391">
        <v>1.7190000000000001</v>
      </c>
      <c r="N3244" s="391">
        <v>1.6676</v>
      </c>
      <c r="O3244" s="386">
        <v>1.2777000000000001</v>
      </c>
      <c r="P3244" s="386" t="s">
        <v>372</v>
      </c>
      <c r="Q3244" s="19"/>
      <c r="R3244" s="19"/>
      <c r="S3244" s="19"/>
      <c r="T3244" s="19"/>
      <c r="U3244" s="19"/>
    </row>
    <row r="3245" spans="1:21" ht="15" x14ac:dyDescent="0.25">
      <c r="A3245" s="389" t="s">
        <v>3477</v>
      </c>
      <c r="B3245" s="390"/>
      <c r="C3245" s="386"/>
      <c r="D3245" s="390"/>
      <c r="E3245" s="390"/>
      <c r="F3245" s="386">
        <v>5.8346</v>
      </c>
      <c r="G3245" s="391">
        <v>5.3852000000000002</v>
      </c>
      <c r="H3245" s="391">
        <v>5.0431999999999997</v>
      </c>
      <c r="I3245" s="391">
        <v>4.3936000000000002</v>
      </c>
      <c r="J3245" s="391">
        <v>4.0011000000000001</v>
      </c>
      <c r="K3245" s="391">
        <v>3.2565</v>
      </c>
      <c r="L3245" s="391">
        <v>2.2654999999999998</v>
      </c>
      <c r="M3245" s="391">
        <v>2.1194999999999999</v>
      </c>
      <c r="N3245" s="391">
        <v>2.6113</v>
      </c>
      <c r="O3245" s="386">
        <v>2.6930000000000001</v>
      </c>
      <c r="P3245" s="386" t="s">
        <v>372</v>
      </c>
      <c r="Q3245" s="19"/>
      <c r="R3245" s="19"/>
      <c r="S3245" s="19"/>
      <c r="T3245" s="19"/>
      <c r="U3245" s="19"/>
    </row>
    <row r="3246" spans="1:21" ht="15" x14ac:dyDescent="0.25">
      <c r="A3246" s="389" t="s">
        <v>3478</v>
      </c>
      <c r="B3246" s="390"/>
      <c r="C3246" s="386"/>
      <c r="D3246" s="390"/>
      <c r="E3246" s="390"/>
      <c r="F3246" s="386">
        <v>5.8434999999999997</v>
      </c>
      <c r="G3246" s="391">
        <v>5.3398000000000003</v>
      </c>
      <c r="H3246" s="391">
        <v>4.9755000000000003</v>
      </c>
      <c r="I3246" s="391">
        <v>4.3387000000000002</v>
      </c>
      <c r="J3246" s="391">
        <v>3.9142999999999999</v>
      </c>
      <c r="K3246" s="391">
        <v>3.1793999999999998</v>
      </c>
      <c r="L3246" s="391">
        <v>2.1886999999999999</v>
      </c>
      <c r="M3246" s="391">
        <v>2.0666000000000002</v>
      </c>
      <c r="N3246" s="391">
        <v>2.6061000000000001</v>
      </c>
      <c r="O3246" s="386">
        <v>2.6991999999999998</v>
      </c>
      <c r="P3246" s="386" t="s">
        <v>372</v>
      </c>
      <c r="Q3246" s="19"/>
      <c r="R3246" s="19"/>
      <c r="S3246" s="19"/>
      <c r="T3246" s="19"/>
      <c r="U3246" s="19"/>
    </row>
    <row r="3247" spans="1:21" ht="15" x14ac:dyDescent="0.25">
      <c r="A3247" s="389" t="s">
        <v>3479</v>
      </c>
      <c r="B3247" s="390"/>
      <c r="C3247" s="386"/>
      <c r="D3247" s="390"/>
      <c r="E3247" s="390"/>
      <c r="F3247" s="386">
        <v>5.5930999999999997</v>
      </c>
      <c r="G3247" s="391">
        <v>6.6204000000000001</v>
      </c>
      <c r="H3247" s="391">
        <v>6.8846999999999996</v>
      </c>
      <c r="I3247" s="391">
        <v>5.8846999999999996</v>
      </c>
      <c r="J3247" s="391">
        <v>6.3022999999999998</v>
      </c>
      <c r="K3247" s="391">
        <v>5.3022999999999998</v>
      </c>
      <c r="L3247" s="391">
        <v>4.3022999999999998</v>
      </c>
      <c r="M3247" s="391">
        <v>3.5247000000000002</v>
      </c>
      <c r="N3247" s="391">
        <v>2.7513000000000001</v>
      </c>
      <c r="O3247" s="386">
        <v>2.5264000000000002</v>
      </c>
      <c r="P3247" s="386" t="s">
        <v>372</v>
      </c>
      <c r="Q3247" s="19"/>
      <c r="R3247" s="19"/>
      <c r="S3247" s="19"/>
      <c r="T3247" s="19"/>
      <c r="U3247" s="19"/>
    </row>
    <row r="3248" spans="1:21" ht="15" x14ac:dyDescent="0.25">
      <c r="A3248" s="389" t="s">
        <v>3480</v>
      </c>
      <c r="B3248" s="390"/>
      <c r="C3248" s="386"/>
      <c r="D3248" s="390"/>
      <c r="E3248" s="390"/>
      <c r="F3248" s="386">
        <v>2.6728000000000001</v>
      </c>
      <c r="G3248" s="391">
        <v>2.7625999999999999</v>
      </c>
      <c r="H3248" s="391">
        <v>2.8450000000000002</v>
      </c>
      <c r="I3248" s="391">
        <v>3.4257</v>
      </c>
      <c r="J3248" s="391">
        <v>3.2519999999999998</v>
      </c>
      <c r="K3248" s="391">
        <v>2.6749999999999998</v>
      </c>
      <c r="L3248" s="391">
        <v>2.5059999999999998</v>
      </c>
      <c r="M3248" s="391">
        <v>2.4712999999999998</v>
      </c>
      <c r="N3248" s="391">
        <v>2.9464000000000001</v>
      </c>
      <c r="O3248" s="386">
        <v>2.2652999999999999</v>
      </c>
      <c r="P3248" s="386" t="s">
        <v>372</v>
      </c>
      <c r="Q3248" s="19"/>
      <c r="R3248" s="19"/>
      <c r="S3248" s="19"/>
      <c r="T3248" s="19"/>
      <c r="U3248" s="19"/>
    </row>
    <row r="3249" spans="1:21" ht="15" x14ac:dyDescent="0.25">
      <c r="A3249" s="389" t="s">
        <v>3481</v>
      </c>
      <c r="B3249" s="390"/>
      <c r="C3249" s="386"/>
      <c r="D3249" s="390"/>
      <c r="E3249" s="390"/>
      <c r="F3249" s="386">
        <v>2.3243999999999998</v>
      </c>
      <c r="G3249" s="391">
        <v>2.4579</v>
      </c>
      <c r="H3249" s="391">
        <v>2.5495000000000001</v>
      </c>
      <c r="I3249" s="391">
        <v>3.2313000000000001</v>
      </c>
      <c r="J3249" s="391">
        <v>3.1469999999999998</v>
      </c>
      <c r="K3249" s="391">
        <v>2.6507999999999998</v>
      </c>
      <c r="L3249" s="391">
        <v>2.609</v>
      </c>
      <c r="M3249" s="391">
        <v>2.5924</v>
      </c>
      <c r="N3249" s="391">
        <v>3.0861999999999998</v>
      </c>
      <c r="O3249" s="386">
        <v>2.4239000000000002</v>
      </c>
      <c r="P3249" s="386" t="s">
        <v>372</v>
      </c>
      <c r="Q3249" s="19"/>
      <c r="R3249" s="19"/>
      <c r="S3249" s="19"/>
      <c r="T3249" s="19"/>
      <c r="U3249" s="19"/>
    </row>
    <row r="3250" spans="1:21" ht="15" x14ac:dyDescent="0.25">
      <c r="A3250" s="389" t="s">
        <v>3482</v>
      </c>
      <c r="B3250" s="390"/>
      <c r="C3250" s="386"/>
      <c r="D3250" s="390"/>
      <c r="E3250" s="390"/>
      <c r="F3250" s="386">
        <v>4.1269</v>
      </c>
      <c r="G3250" s="391">
        <v>4.0315000000000003</v>
      </c>
      <c r="H3250" s="391">
        <v>4.0800999999999998</v>
      </c>
      <c r="I3250" s="391">
        <v>4.2424999999999997</v>
      </c>
      <c r="J3250" s="391">
        <v>3.6951000000000001</v>
      </c>
      <c r="K3250" s="391">
        <v>2.7778</v>
      </c>
      <c r="L3250" s="391">
        <v>2.0699999999999998</v>
      </c>
      <c r="M3250" s="391">
        <v>1.9590000000000001</v>
      </c>
      <c r="N3250" s="391">
        <v>2.3542999999999998</v>
      </c>
      <c r="O3250" s="386">
        <v>1.5919000000000001</v>
      </c>
      <c r="P3250" s="386" t="s">
        <v>372</v>
      </c>
      <c r="Q3250" s="19"/>
      <c r="R3250" s="19"/>
      <c r="S3250" s="19"/>
      <c r="T3250" s="19"/>
      <c r="U3250" s="19"/>
    </row>
    <row r="3251" spans="1:21" ht="15" x14ac:dyDescent="0.25">
      <c r="A3251" s="389" t="s">
        <v>3483</v>
      </c>
      <c r="B3251" s="390"/>
      <c r="C3251" s="386"/>
      <c r="D3251" s="390"/>
      <c r="E3251" s="390"/>
      <c r="F3251" s="386">
        <v>4.4146999999999998</v>
      </c>
      <c r="G3251" s="391">
        <v>4.2945000000000002</v>
      </c>
      <c r="H3251" s="391">
        <v>4.452</v>
      </c>
      <c r="I3251" s="391">
        <v>4.5670000000000002</v>
      </c>
      <c r="J3251" s="391">
        <v>4.1436000000000002</v>
      </c>
      <c r="K3251" s="391">
        <v>3.2092999999999998</v>
      </c>
      <c r="L3251" s="391">
        <v>2.2134</v>
      </c>
      <c r="M3251" s="391">
        <v>1.6847000000000001</v>
      </c>
      <c r="N3251" s="391">
        <v>1.9532</v>
      </c>
      <c r="O3251" s="386">
        <v>1.7252000000000001</v>
      </c>
      <c r="P3251" s="386" t="s">
        <v>372</v>
      </c>
      <c r="Q3251" s="19"/>
      <c r="R3251" s="19"/>
      <c r="S3251" s="19"/>
      <c r="T3251" s="19"/>
      <c r="U3251" s="19"/>
    </row>
    <row r="3252" spans="1:21" ht="15" x14ac:dyDescent="0.25">
      <c r="A3252" s="389" t="s">
        <v>3484</v>
      </c>
      <c r="B3252" s="390"/>
      <c r="C3252" s="386"/>
      <c r="D3252" s="390"/>
      <c r="E3252" s="390"/>
      <c r="F3252" s="386">
        <v>4.3367000000000004</v>
      </c>
      <c r="G3252" s="391">
        <v>4.2328000000000001</v>
      </c>
      <c r="H3252" s="391">
        <v>4.4162999999999997</v>
      </c>
      <c r="I3252" s="391">
        <v>4.5579999999999998</v>
      </c>
      <c r="J3252" s="391">
        <v>4.1162000000000001</v>
      </c>
      <c r="K3252" s="391">
        <v>3.1907000000000001</v>
      </c>
      <c r="L3252" s="391">
        <v>2.1911</v>
      </c>
      <c r="M3252" s="391">
        <v>1.7114</v>
      </c>
      <c r="N3252" s="391">
        <v>2.133</v>
      </c>
      <c r="O3252" s="386">
        <v>1.736</v>
      </c>
      <c r="P3252" s="386" t="s">
        <v>372</v>
      </c>
      <c r="Q3252" s="19"/>
      <c r="R3252" s="19"/>
      <c r="S3252" s="19"/>
      <c r="T3252" s="19"/>
      <c r="U3252" s="19"/>
    </row>
    <row r="3253" spans="1:21" ht="15" x14ac:dyDescent="0.25">
      <c r="A3253" s="389" t="s">
        <v>3485</v>
      </c>
      <c r="B3253" s="390"/>
      <c r="C3253" s="386"/>
      <c r="D3253" s="390"/>
      <c r="E3253" s="390"/>
      <c r="F3253" s="386">
        <v>4.9939</v>
      </c>
      <c r="G3253" s="391">
        <v>4.7537000000000003</v>
      </c>
      <c r="H3253" s="391">
        <v>4.718</v>
      </c>
      <c r="I3253" s="391">
        <v>4.6337999999999999</v>
      </c>
      <c r="J3253" s="391">
        <v>4.3475000000000001</v>
      </c>
      <c r="K3253" s="391">
        <v>3.3475000000000001</v>
      </c>
      <c r="L3253" s="391">
        <v>2.379</v>
      </c>
      <c r="M3253" s="391">
        <v>1.4871000000000001</v>
      </c>
      <c r="N3253" s="391">
        <v>0.61780000000000002</v>
      </c>
      <c r="O3253" s="386">
        <v>1.645</v>
      </c>
      <c r="P3253" s="386" t="s">
        <v>372</v>
      </c>
      <c r="Q3253" s="19"/>
      <c r="R3253" s="19"/>
      <c r="S3253" s="19"/>
      <c r="T3253" s="19"/>
      <c r="U3253" s="19"/>
    </row>
    <row r="3254" spans="1:21" ht="15" x14ac:dyDescent="0.25">
      <c r="A3254" s="389" t="s">
        <v>3486</v>
      </c>
      <c r="B3254" s="390"/>
      <c r="C3254" s="386"/>
      <c r="D3254" s="390"/>
      <c r="E3254" s="390"/>
      <c r="F3254" s="386">
        <v>4.1722999999999999</v>
      </c>
      <c r="G3254" s="391">
        <v>6.0972999999999997</v>
      </c>
      <c r="H3254" s="391">
        <v>5.782</v>
      </c>
      <c r="I3254" s="391">
        <v>4.8784000000000001</v>
      </c>
      <c r="J3254" s="391">
        <v>5.6947999999999999</v>
      </c>
      <c r="K3254" s="391">
        <v>4.6840999999999999</v>
      </c>
      <c r="L3254" s="391">
        <v>4.0491000000000001</v>
      </c>
      <c r="M3254" s="391">
        <v>3.0636999999999999</v>
      </c>
      <c r="N3254" s="391">
        <v>2.6453000000000002</v>
      </c>
      <c r="O3254" s="386">
        <v>1.9093</v>
      </c>
      <c r="P3254" s="386" t="s">
        <v>372</v>
      </c>
      <c r="Q3254" s="19"/>
      <c r="R3254" s="19"/>
      <c r="S3254" s="19"/>
      <c r="T3254" s="19"/>
      <c r="U3254" s="19"/>
    </row>
    <row r="3255" spans="1:21" ht="15" x14ac:dyDescent="0.25">
      <c r="A3255" s="389" t="s">
        <v>3487</v>
      </c>
      <c r="B3255" s="390"/>
      <c r="C3255" s="386"/>
      <c r="D3255" s="390"/>
      <c r="E3255" s="390"/>
      <c r="F3255" s="386">
        <v>4.3634000000000004</v>
      </c>
      <c r="G3255" s="391">
        <v>6.3627000000000002</v>
      </c>
      <c r="H3255" s="391">
        <v>6.1002999999999998</v>
      </c>
      <c r="I3255" s="391">
        <v>5.2042000000000002</v>
      </c>
      <c r="J3255" s="391">
        <v>6.1589999999999998</v>
      </c>
      <c r="K3255" s="391">
        <v>5.1387999999999998</v>
      </c>
      <c r="L3255" s="391">
        <v>4.5210999999999997</v>
      </c>
      <c r="M3255" s="391">
        <v>3.5367000000000002</v>
      </c>
      <c r="N3255" s="391">
        <v>3.1634000000000002</v>
      </c>
      <c r="O3255" s="386">
        <v>2.4462000000000002</v>
      </c>
      <c r="P3255" s="386" t="s">
        <v>372</v>
      </c>
      <c r="Q3255" s="19"/>
      <c r="R3255" s="19"/>
      <c r="S3255" s="19"/>
      <c r="T3255" s="19"/>
      <c r="U3255" s="19"/>
    </row>
    <row r="3256" spans="1:21" ht="15" x14ac:dyDescent="0.25">
      <c r="A3256" s="389" t="s">
        <v>3488</v>
      </c>
      <c r="B3256" s="390"/>
      <c r="C3256" s="386"/>
      <c r="D3256" s="390"/>
      <c r="E3256" s="390"/>
      <c r="F3256" s="386">
        <v>1.7299</v>
      </c>
      <c r="G3256" s="391">
        <v>2.7069999999999999</v>
      </c>
      <c r="H3256" s="391">
        <v>1.7070000000000001</v>
      </c>
      <c r="I3256" s="391">
        <v>0.70699999999999996</v>
      </c>
      <c r="J3256" s="391">
        <v>-0.29299999999999998</v>
      </c>
      <c r="K3256" s="391">
        <v>-1.1796</v>
      </c>
      <c r="L3256" s="391">
        <v>-2.0419</v>
      </c>
      <c r="M3256" s="391">
        <v>-3.0419</v>
      </c>
      <c r="N3256" s="391">
        <v>-4.0419</v>
      </c>
      <c r="O3256" s="386">
        <v>-5.0419</v>
      </c>
      <c r="P3256" s="386" t="s">
        <v>372</v>
      </c>
      <c r="Q3256" s="19"/>
      <c r="R3256" s="19"/>
      <c r="S3256" s="19"/>
      <c r="T3256" s="19"/>
      <c r="U3256" s="19"/>
    </row>
    <row r="3257" spans="1:21" ht="15" x14ac:dyDescent="0.25">
      <c r="A3257" s="389" t="s">
        <v>3489</v>
      </c>
      <c r="B3257" s="390"/>
      <c r="C3257" s="386"/>
      <c r="D3257" s="390"/>
      <c r="E3257" s="390"/>
      <c r="F3257" s="386">
        <v>2.9066000000000001</v>
      </c>
      <c r="G3257" s="391">
        <v>3.0028000000000001</v>
      </c>
      <c r="H3257" s="391">
        <v>3.2212999999999998</v>
      </c>
      <c r="I3257" s="391">
        <v>3.2250000000000001</v>
      </c>
      <c r="J3257" s="391">
        <v>2.8953000000000002</v>
      </c>
      <c r="K3257" s="391">
        <v>2.4820000000000002</v>
      </c>
      <c r="L3257" s="391">
        <v>1.7271000000000001</v>
      </c>
      <c r="M3257" s="391">
        <v>1.0226999999999999</v>
      </c>
      <c r="N3257" s="391">
        <v>1.1821999999999999</v>
      </c>
      <c r="O3257" s="386">
        <v>0.65390000000000004</v>
      </c>
      <c r="P3257" s="386" t="s">
        <v>372</v>
      </c>
      <c r="Q3257" s="19"/>
      <c r="R3257" s="19"/>
      <c r="S3257" s="19"/>
      <c r="T3257" s="19"/>
      <c r="U3257" s="19"/>
    </row>
    <row r="3258" spans="1:21" ht="15" x14ac:dyDescent="0.25">
      <c r="A3258" s="389" t="s">
        <v>3490</v>
      </c>
      <c r="B3258" s="390"/>
      <c r="C3258" s="386"/>
      <c r="D3258" s="390"/>
      <c r="E3258" s="390"/>
      <c r="F3258" s="386">
        <v>3.0055999999999998</v>
      </c>
      <c r="G3258" s="391">
        <v>3.2183000000000002</v>
      </c>
      <c r="H3258" s="391">
        <v>3.4727999999999999</v>
      </c>
      <c r="I3258" s="391">
        <v>3.5474000000000001</v>
      </c>
      <c r="J3258" s="391">
        <v>3.2530999999999999</v>
      </c>
      <c r="K3258" s="391">
        <v>2.8694000000000002</v>
      </c>
      <c r="L3258" s="391">
        <v>2.1076000000000001</v>
      </c>
      <c r="M3258" s="391">
        <v>1.4155</v>
      </c>
      <c r="N3258" s="391">
        <v>1.6361000000000001</v>
      </c>
      <c r="O3258" s="386">
        <v>1.1057999999999999</v>
      </c>
      <c r="P3258" s="386" t="s">
        <v>372</v>
      </c>
      <c r="Q3258" s="19"/>
      <c r="R3258" s="19"/>
      <c r="S3258" s="19"/>
      <c r="T3258" s="19"/>
      <c r="U3258" s="19"/>
    </row>
    <row r="3259" spans="1:21" ht="15" x14ac:dyDescent="0.25">
      <c r="A3259" s="389" t="s">
        <v>3491</v>
      </c>
      <c r="B3259" s="390"/>
      <c r="C3259" s="386"/>
      <c r="D3259" s="390"/>
      <c r="E3259" s="390"/>
      <c r="F3259" s="386">
        <v>2.0345</v>
      </c>
      <c r="G3259" s="391">
        <v>1.1002000000000001</v>
      </c>
      <c r="H3259" s="391">
        <v>1.0014000000000001</v>
      </c>
      <c r="I3259" s="391">
        <v>0.37209999999999999</v>
      </c>
      <c r="J3259" s="391">
        <v>-0.28149999999999997</v>
      </c>
      <c r="K3259" s="391">
        <v>-0.96389999999999998</v>
      </c>
      <c r="L3259" s="391">
        <v>-1.6613</v>
      </c>
      <c r="M3259" s="391">
        <v>-2.4779</v>
      </c>
      <c r="N3259" s="391">
        <v>-2.8732000000000002</v>
      </c>
      <c r="O3259" s="386">
        <v>-3.3935</v>
      </c>
      <c r="P3259" s="386" t="s">
        <v>372</v>
      </c>
      <c r="Q3259" s="19"/>
      <c r="R3259" s="19"/>
      <c r="S3259" s="19"/>
      <c r="T3259" s="19"/>
      <c r="U3259" s="19"/>
    </row>
    <row r="3260" spans="1:21" ht="15" x14ac:dyDescent="0.25">
      <c r="A3260" s="389" t="s">
        <v>3492</v>
      </c>
      <c r="B3260" s="390"/>
      <c r="C3260" s="386"/>
      <c r="D3260" s="390"/>
      <c r="E3260" s="390"/>
      <c r="F3260" s="386">
        <v>3.3193000000000001</v>
      </c>
      <c r="G3260" s="391">
        <v>3.2862</v>
      </c>
      <c r="H3260" s="391">
        <v>3.5508999999999999</v>
      </c>
      <c r="I3260" s="391">
        <v>2.8694999999999999</v>
      </c>
      <c r="J3260" s="391">
        <v>3.0516000000000001</v>
      </c>
      <c r="K3260" s="391">
        <v>2.5409999999999999</v>
      </c>
      <c r="L3260" s="391">
        <v>1.7065999999999999</v>
      </c>
      <c r="M3260" s="391">
        <v>1.0214000000000001</v>
      </c>
      <c r="N3260" s="391">
        <v>1.5478000000000001</v>
      </c>
      <c r="O3260" s="386">
        <v>0.67820000000000003</v>
      </c>
      <c r="P3260" s="386" t="s">
        <v>372</v>
      </c>
      <c r="Q3260" s="19"/>
      <c r="R3260" s="19"/>
      <c r="S3260" s="19"/>
      <c r="T3260" s="19"/>
      <c r="U3260" s="19"/>
    </row>
    <row r="3261" spans="1:21" ht="15" x14ac:dyDescent="0.25">
      <c r="A3261" s="389" t="s">
        <v>3493</v>
      </c>
      <c r="B3261" s="390"/>
      <c r="C3261" s="386"/>
      <c r="D3261" s="390"/>
      <c r="E3261" s="390"/>
      <c r="F3261" s="386">
        <v>3.5472000000000001</v>
      </c>
      <c r="G3261" s="391">
        <v>3.6425000000000001</v>
      </c>
      <c r="H3261" s="391">
        <v>4.1140999999999996</v>
      </c>
      <c r="I3261" s="391">
        <v>3.4344000000000001</v>
      </c>
      <c r="J3261" s="391">
        <v>3.7867000000000002</v>
      </c>
      <c r="K3261" s="391">
        <v>3.3536000000000001</v>
      </c>
      <c r="L3261" s="391">
        <v>2.4824999999999999</v>
      </c>
      <c r="M3261" s="391">
        <v>1.8468</v>
      </c>
      <c r="N3261" s="391">
        <v>2.5385</v>
      </c>
      <c r="O3261" s="386">
        <v>1.6565000000000001</v>
      </c>
      <c r="P3261" s="386" t="s">
        <v>372</v>
      </c>
      <c r="Q3261" s="19"/>
      <c r="R3261" s="19"/>
      <c r="S3261" s="19"/>
      <c r="T3261" s="19"/>
      <c r="U3261" s="19"/>
    </row>
    <row r="3262" spans="1:21" ht="15" x14ac:dyDescent="0.25">
      <c r="A3262" s="389" t="s">
        <v>3494</v>
      </c>
      <c r="B3262" s="390"/>
      <c r="C3262" s="386"/>
      <c r="D3262" s="390"/>
      <c r="E3262" s="390"/>
      <c r="F3262" s="386">
        <v>1.9559</v>
      </c>
      <c r="G3262" s="391">
        <v>1.1399999999999999</v>
      </c>
      <c r="H3262" s="391">
        <v>0.14000000000000001</v>
      </c>
      <c r="I3262" s="391">
        <v>-0.55920000000000003</v>
      </c>
      <c r="J3262" s="391">
        <v>-1.4350000000000001</v>
      </c>
      <c r="K3262" s="391">
        <v>-2.4350000000000001</v>
      </c>
      <c r="L3262" s="391">
        <v>-3.0411000000000001</v>
      </c>
      <c r="M3262" s="391">
        <v>-4.0411000000000001</v>
      </c>
      <c r="N3262" s="391">
        <v>-4.5220000000000002</v>
      </c>
      <c r="O3262" s="386">
        <v>-5.3296999999999999</v>
      </c>
      <c r="P3262" s="386" t="s">
        <v>372</v>
      </c>
      <c r="Q3262" s="19"/>
      <c r="R3262" s="19"/>
      <c r="S3262" s="19"/>
      <c r="T3262" s="19"/>
      <c r="U3262" s="19"/>
    </row>
    <row r="3263" spans="1:21" ht="15" x14ac:dyDescent="0.25">
      <c r="A3263" s="389" t="s">
        <v>3495</v>
      </c>
      <c r="B3263" s="390"/>
      <c r="C3263" s="386"/>
      <c r="D3263" s="390"/>
      <c r="E3263" s="390"/>
      <c r="F3263" s="386">
        <v>2.923</v>
      </c>
      <c r="G3263" s="391">
        <v>3.2370999999999999</v>
      </c>
      <c r="H3263" s="391">
        <v>3.2831000000000001</v>
      </c>
      <c r="I3263" s="391">
        <v>3.528</v>
      </c>
      <c r="J3263" s="391">
        <v>3.1421000000000001</v>
      </c>
      <c r="K3263" s="391">
        <v>2.8075000000000001</v>
      </c>
      <c r="L3263" s="391">
        <v>1.9441999999999999</v>
      </c>
      <c r="M3263" s="391">
        <v>1.4564999999999999</v>
      </c>
      <c r="N3263" s="391">
        <v>1.5145999999999999</v>
      </c>
      <c r="O3263" s="386">
        <v>0.99470000000000003</v>
      </c>
      <c r="P3263" s="386" t="s">
        <v>372</v>
      </c>
      <c r="Q3263" s="19"/>
      <c r="R3263" s="19"/>
      <c r="S3263" s="19"/>
      <c r="T3263" s="19"/>
      <c r="U3263" s="19"/>
    </row>
    <row r="3264" spans="1:21" ht="15" x14ac:dyDescent="0.25">
      <c r="A3264" s="389" t="s">
        <v>3496</v>
      </c>
      <c r="B3264" s="390"/>
      <c r="C3264" s="386"/>
      <c r="D3264" s="390"/>
      <c r="E3264" s="390"/>
      <c r="F3264" s="386">
        <v>3.0396000000000001</v>
      </c>
      <c r="G3264" s="391">
        <v>3.4296000000000002</v>
      </c>
      <c r="H3264" s="391">
        <v>3.4041000000000001</v>
      </c>
      <c r="I3264" s="391">
        <v>3.7057000000000002</v>
      </c>
      <c r="J3264" s="391">
        <v>3.3559000000000001</v>
      </c>
      <c r="K3264" s="391">
        <v>2.9874000000000001</v>
      </c>
      <c r="L3264" s="391">
        <v>2.1269999999999998</v>
      </c>
      <c r="M3264" s="391">
        <v>1.6574</v>
      </c>
      <c r="N3264" s="391">
        <v>1.7646999999999999</v>
      </c>
      <c r="O3264" s="386">
        <v>1.2716000000000001</v>
      </c>
      <c r="P3264" s="386" t="s">
        <v>372</v>
      </c>
      <c r="Q3264" s="19"/>
      <c r="R3264" s="19"/>
      <c r="S3264" s="19"/>
      <c r="T3264" s="19"/>
      <c r="U3264" s="19"/>
    </row>
    <row r="3265" spans="1:21" ht="15" x14ac:dyDescent="0.25">
      <c r="A3265" s="389" t="s">
        <v>3497</v>
      </c>
      <c r="B3265" s="390"/>
      <c r="C3265" s="386"/>
      <c r="D3265" s="390"/>
      <c r="E3265" s="390"/>
      <c r="F3265" s="386">
        <v>0.90680000000000005</v>
      </c>
      <c r="G3265" s="391">
        <v>-9.3200000000000005E-2</v>
      </c>
      <c r="H3265" s="391">
        <v>1.2242999999999999</v>
      </c>
      <c r="I3265" s="391">
        <v>0.49070000000000003</v>
      </c>
      <c r="J3265" s="391">
        <v>-0.52380000000000004</v>
      </c>
      <c r="K3265" s="391">
        <v>-0.26019999999999999</v>
      </c>
      <c r="L3265" s="391">
        <v>-1.1759999999999999</v>
      </c>
      <c r="M3265" s="391">
        <v>-1.9776</v>
      </c>
      <c r="N3265" s="391">
        <v>-2.7966000000000002</v>
      </c>
      <c r="O3265" s="386">
        <v>-3.7966000000000002</v>
      </c>
      <c r="P3265" s="386" t="s">
        <v>372</v>
      </c>
      <c r="Q3265" s="19"/>
      <c r="R3265" s="19"/>
      <c r="S3265" s="19"/>
      <c r="T3265" s="19"/>
      <c r="U3265" s="19"/>
    </row>
    <row r="3266" spans="1:21" ht="15" x14ac:dyDescent="0.25">
      <c r="A3266" s="389" t="s">
        <v>3498</v>
      </c>
      <c r="B3266" s="390"/>
      <c r="C3266" s="386"/>
      <c r="D3266" s="390"/>
      <c r="E3266" s="390"/>
      <c r="F3266" s="386">
        <v>2.4737</v>
      </c>
      <c r="G3266" s="391">
        <v>2.5459999999999998</v>
      </c>
      <c r="H3266" s="391">
        <v>2.9329000000000001</v>
      </c>
      <c r="I3266" s="391">
        <v>2.4542000000000002</v>
      </c>
      <c r="J3266" s="391">
        <v>2.0224000000000002</v>
      </c>
      <c r="K3266" s="391">
        <v>1.6513</v>
      </c>
      <c r="L3266" s="391">
        <v>1.1106</v>
      </c>
      <c r="M3266" s="391">
        <v>0.21759999999999999</v>
      </c>
      <c r="N3266" s="391">
        <v>0.37980000000000003</v>
      </c>
      <c r="O3266" s="386">
        <v>0.157</v>
      </c>
      <c r="P3266" s="386" t="s">
        <v>372</v>
      </c>
      <c r="Q3266" s="19"/>
      <c r="R3266" s="19"/>
      <c r="S3266" s="19"/>
      <c r="T3266" s="19"/>
      <c r="U3266" s="19"/>
    </row>
    <row r="3267" spans="1:21" ht="15" x14ac:dyDescent="0.25">
      <c r="A3267" s="389" t="s">
        <v>3499</v>
      </c>
      <c r="B3267" s="390"/>
      <c r="C3267" s="386"/>
      <c r="D3267" s="390"/>
      <c r="E3267" s="390"/>
      <c r="F3267" s="386">
        <v>2.5733000000000001</v>
      </c>
      <c r="G3267" s="391">
        <v>2.7965</v>
      </c>
      <c r="H3267" s="391">
        <v>3.2881999999999998</v>
      </c>
      <c r="I3267" s="391">
        <v>2.8336999999999999</v>
      </c>
      <c r="J3267" s="391">
        <v>2.3771</v>
      </c>
      <c r="K3267" s="391">
        <v>2.0743</v>
      </c>
      <c r="L3267" s="391">
        <v>1.5436000000000001</v>
      </c>
      <c r="M3267" s="391">
        <v>0.61899999999999999</v>
      </c>
      <c r="N3267" s="391">
        <v>0.80820000000000003</v>
      </c>
      <c r="O3267" s="386">
        <v>0.55510000000000004</v>
      </c>
      <c r="P3267" s="386" t="s">
        <v>372</v>
      </c>
      <c r="Q3267" s="19"/>
      <c r="R3267" s="19"/>
      <c r="S3267" s="19"/>
      <c r="T3267" s="19"/>
      <c r="U3267" s="19"/>
    </row>
    <row r="3268" spans="1:21" ht="15" x14ac:dyDescent="0.25">
      <c r="A3268" s="389" t="s">
        <v>3500</v>
      </c>
      <c r="B3268" s="390"/>
      <c r="C3268" s="386"/>
      <c r="D3268" s="390"/>
      <c r="E3268" s="390"/>
      <c r="F3268" s="386">
        <v>1.7744</v>
      </c>
      <c r="G3268" s="391">
        <v>0.78549999999999998</v>
      </c>
      <c r="H3268" s="391">
        <v>0.4219</v>
      </c>
      <c r="I3268" s="391">
        <v>-0.2271</v>
      </c>
      <c r="J3268" s="391">
        <v>-0.49530000000000002</v>
      </c>
      <c r="K3268" s="391">
        <v>-1.3604000000000001</v>
      </c>
      <c r="L3268" s="391">
        <v>-1.986</v>
      </c>
      <c r="M3268" s="391">
        <v>-2.6474000000000002</v>
      </c>
      <c r="N3268" s="391">
        <v>-2.6756000000000002</v>
      </c>
      <c r="O3268" s="386">
        <v>-2.6898</v>
      </c>
      <c r="P3268" s="386" t="s">
        <v>372</v>
      </c>
      <c r="Q3268" s="19"/>
      <c r="R3268" s="19"/>
      <c r="S3268" s="19"/>
      <c r="T3268" s="19"/>
      <c r="U3268" s="19"/>
    </row>
    <row r="3269" spans="1:21" ht="15" x14ac:dyDescent="0.25">
      <c r="A3269" s="389" t="s">
        <v>3501</v>
      </c>
      <c r="B3269" s="390"/>
      <c r="C3269" s="386"/>
      <c r="D3269" s="390"/>
      <c r="E3269" s="390"/>
      <c r="F3269" s="386">
        <v>3.6352000000000002</v>
      </c>
      <c r="G3269" s="391">
        <v>3.2021000000000002</v>
      </c>
      <c r="H3269" s="391">
        <v>3.3298000000000001</v>
      </c>
      <c r="I3269" s="391">
        <v>6.2619999999999996</v>
      </c>
      <c r="J3269" s="391">
        <v>5.2619999999999996</v>
      </c>
      <c r="K3269" s="391">
        <v>4.5674999999999999</v>
      </c>
      <c r="L3269" s="391">
        <v>3.5794999999999999</v>
      </c>
      <c r="M3269" s="391">
        <v>2.6711999999999998</v>
      </c>
      <c r="N3269" s="391">
        <v>2.2624</v>
      </c>
      <c r="O3269" s="386">
        <v>1.2624</v>
      </c>
      <c r="P3269" s="386" t="s">
        <v>372</v>
      </c>
      <c r="Q3269" s="19"/>
      <c r="R3269" s="19"/>
      <c r="S3269" s="19"/>
      <c r="T3269" s="19"/>
      <c r="U3269" s="19"/>
    </row>
    <row r="3270" spans="1:21" ht="15" x14ac:dyDescent="0.25">
      <c r="A3270" s="389" t="s">
        <v>3502</v>
      </c>
      <c r="B3270" s="390"/>
      <c r="C3270" s="386"/>
      <c r="D3270" s="390"/>
      <c r="E3270" s="390"/>
      <c r="F3270" s="386">
        <v>3.3149000000000002</v>
      </c>
      <c r="G3270" s="391">
        <v>2.9384000000000001</v>
      </c>
      <c r="H3270" s="391">
        <v>2.9302999999999999</v>
      </c>
      <c r="I3270" s="391">
        <v>6.1973000000000003</v>
      </c>
      <c r="J3270" s="391">
        <v>5.1973000000000003</v>
      </c>
      <c r="K3270" s="391">
        <v>4.5180999999999996</v>
      </c>
      <c r="L3270" s="391">
        <v>3.5181</v>
      </c>
      <c r="M3270" s="391">
        <v>2.6206</v>
      </c>
      <c r="N3270" s="391">
        <v>2.2787000000000002</v>
      </c>
      <c r="O3270" s="386">
        <v>1.2786999999999999</v>
      </c>
      <c r="P3270" s="386" t="s">
        <v>372</v>
      </c>
      <c r="Q3270" s="19"/>
      <c r="R3270" s="19"/>
      <c r="S3270" s="19"/>
      <c r="T3270" s="19"/>
      <c r="U3270" s="19"/>
    </row>
    <row r="3271" spans="1:21" ht="15" x14ac:dyDescent="0.25">
      <c r="A3271" s="389" t="s">
        <v>3503</v>
      </c>
      <c r="B3271" s="390"/>
      <c r="C3271" s="386"/>
      <c r="D3271" s="390"/>
      <c r="E3271" s="390"/>
      <c r="F3271" s="386">
        <v>6.4356</v>
      </c>
      <c r="G3271" s="391">
        <v>5.5077999999999996</v>
      </c>
      <c r="H3271" s="391">
        <v>6.8243999999999998</v>
      </c>
      <c r="I3271" s="391">
        <v>6.8289999999999997</v>
      </c>
      <c r="J3271" s="391">
        <v>5.8289999999999997</v>
      </c>
      <c r="K3271" s="391">
        <v>5.0007999999999999</v>
      </c>
      <c r="L3271" s="391">
        <v>4.1181000000000001</v>
      </c>
      <c r="M3271" s="391">
        <v>3.1181000000000001</v>
      </c>
      <c r="N3271" s="391">
        <v>2.1181000000000001</v>
      </c>
      <c r="O3271" s="386">
        <v>1.1181000000000001</v>
      </c>
      <c r="P3271" s="386" t="s">
        <v>372</v>
      </c>
      <c r="Q3271" s="19"/>
      <c r="R3271" s="19"/>
      <c r="S3271" s="19"/>
      <c r="T3271" s="19"/>
      <c r="U3271" s="19"/>
    </row>
    <row r="3272" spans="1:21" ht="15" x14ac:dyDescent="0.25">
      <c r="A3272" s="389" t="s">
        <v>3504</v>
      </c>
      <c r="B3272" s="390"/>
      <c r="C3272" s="386"/>
      <c r="D3272" s="390"/>
      <c r="E3272" s="390"/>
      <c r="F3272" s="386">
        <v>3.4068000000000001</v>
      </c>
      <c r="G3272" s="391">
        <v>2.9918999999999998</v>
      </c>
      <c r="H3272" s="391">
        <v>3.0207999999999999</v>
      </c>
      <c r="I3272" s="391">
        <v>3.0145</v>
      </c>
      <c r="J3272" s="391">
        <v>2.5122</v>
      </c>
      <c r="K3272" s="391">
        <v>1.8051999999999999</v>
      </c>
      <c r="L3272" s="391">
        <v>1.6093</v>
      </c>
      <c r="M3272" s="391">
        <v>1.3789</v>
      </c>
      <c r="N3272" s="391">
        <v>0.85209999999999997</v>
      </c>
      <c r="O3272" s="386">
        <v>0.78139999999999998</v>
      </c>
      <c r="P3272" s="386" t="s">
        <v>372</v>
      </c>
      <c r="Q3272" s="19"/>
      <c r="R3272" s="19"/>
      <c r="S3272" s="19"/>
      <c r="T3272" s="19"/>
      <c r="U3272" s="19"/>
    </row>
    <row r="3273" spans="1:21" ht="15" x14ac:dyDescent="0.25">
      <c r="A3273" s="389" t="s">
        <v>3505</v>
      </c>
      <c r="B3273" s="390"/>
      <c r="C3273" s="386"/>
      <c r="D3273" s="390"/>
      <c r="E3273" s="390"/>
      <c r="F3273" s="386">
        <v>3.4281999999999999</v>
      </c>
      <c r="G3273" s="391">
        <v>2.9817999999999998</v>
      </c>
      <c r="H3273" s="391">
        <v>3.0043000000000002</v>
      </c>
      <c r="I3273" s="391">
        <v>3.0198</v>
      </c>
      <c r="J3273" s="391">
        <v>2.5312999999999999</v>
      </c>
      <c r="K3273" s="391">
        <v>1.8292999999999999</v>
      </c>
      <c r="L3273" s="391">
        <v>1.6148</v>
      </c>
      <c r="M3273" s="391">
        <v>1.4056999999999999</v>
      </c>
      <c r="N3273" s="391">
        <v>0.83520000000000005</v>
      </c>
      <c r="O3273" s="386">
        <v>0.76539999999999997</v>
      </c>
      <c r="P3273" s="386" t="s">
        <v>372</v>
      </c>
      <c r="Q3273" s="19"/>
      <c r="R3273" s="19"/>
      <c r="S3273" s="19"/>
      <c r="T3273" s="19"/>
      <c r="U3273" s="19"/>
    </row>
    <row r="3274" spans="1:21" ht="15" x14ac:dyDescent="0.25">
      <c r="A3274" s="389" t="s">
        <v>3506</v>
      </c>
      <c r="B3274" s="390"/>
      <c r="C3274" s="386"/>
      <c r="D3274" s="390"/>
      <c r="E3274" s="390"/>
      <c r="F3274" s="386">
        <v>2.6459000000000001</v>
      </c>
      <c r="G3274" s="391">
        <v>3.3542999999999998</v>
      </c>
      <c r="H3274" s="391">
        <v>3.6118000000000001</v>
      </c>
      <c r="I3274" s="391">
        <v>2.8250999999999999</v>
      </c>
      <c r="J3274" s="391">
        <v>1.8250999999999999</v>
      </c>
      <c r="K3274" s="391">
        <v>0.94030000000000002</v>
      </c>
      <c r="L3274" s="391">
        <v>1.4114</v>
      </c>
      <c r="M3274" s="391">
        <v>0.41139999999999999</v>
      </c>
      <c r="N3274" s="391">
        <v>1.4608000000000001</v>
      </c>
      <c r="O3274" s="386">
        <v>1.3548</v>
      </c>
      <c r="P3274" s="386" t="s">
        <v>372</v>
      </c>
      <c r="Q3274" s="19"/>
      <c r="R3274" s="19"/>
      <c r="S3274" s="19"/>
      <c r="T3274" s="19"/>
      <c r="U3274" s="19"/>
    </row>
    <row r="3275" spans="1:21" ht="15" x14ac:dyDescent="0.25">
      <c r="A3275" s="389" t="s">
        <v>3507</v>
      </c>
      <c r="B3275" s="390"/>
      <c r="C3275" s="386"/>
      <c r="D3275" s="390"/>
      <c r="E3275" s="390"/>
      <c r="F3275" s="386">
        <v>3.4068000000000001</v>
      </c>
      <c r="G3275" s="391">
        <v>2.9918999999999998</v>
      </c>
      <c r="H3275" s="391">
        <v>3.0207999999999999</v>
      </c>
      <c r="I3275" s="391">
        <v>3.0145</v>
      </c>
      <c r="J3275" s="391">
        <v>2.5122</v>
      </c>
      <c r="K3275" s="391">
        <v>1.8051999999999999</v>
      </c>
      <c r="L3275" s="391">
        <v>1.6093</v>
      </c>
      <c r="M3275" s="391">
        <v>1.3789</v>
      </c>
      <c r="N3275" s="391">
        <v>0.85209999999999997</v>
      </c>
      <c r="O3275" s="386">
        <v>0.78139999999999998</v>
      </c>
      <c r="P3275" s="386" t="s">
        <v>372</v>
      </c>
      <c r="Q3275" s="19"/>
      <c r="R3275" s="19"/>
      <c r="S3275" s="19"/>
      <c r="T3275" s="19"/>
      <c r="U3275" s="19"/>
    </row>
    <row r="3276" spans="1:21" ht="15" x14ac:dyDescent="0.25">
      <c r="A3276" s="389" t="s">
        <v>3508</v>
      </c>
      <c r="B3276" s="390"/>
      <c r="C3276" s="386"/>
      <c r="D3276" s="390"/>
      <c r="E3276" s="390"/>
      <c r="F3276" s="386">
        <v>3.4281999999999999</v>
      </c>
      <c r="G3276" s="391">
        <v>2.9817999999999998</v>
      </c>
      <c r="H3276" s="391">
        <v>3.0043000000000002</v>
      </c>
      <c r="I3276" s="391">
        <v>3.0198</v>
      </c>
      <c r="J3276" s="391">
        <v>2.5312999999999999</v>
      </c>
      <c r="K3276" s="391">
        <v>1.8292999999999999</v>
      </c>
      <c r="L3276" s="391">
        <v>1.6148</v>
      </c>
      <c r="M3276" s="391">
        <v>1.4056999999999999</v>
      </c>
      <c r="N3276" s="391">
        <v>0.83520000000000005</v>
      </c>
      <c r="O3276" s="386">
        <v>0.76539999999999997</v>
      </c>
      <c r="P3276" s="386" t="s">
        <v>372</v>
      </c>
      <c r="Q3276" s="19"/>
      <c r="R3276" s="19"/>
      <c r="S3276" s="19"/>
      <c r="T3276" s="19"/>
      <c r="U3276" s="19"/>
    </row>
    <row r="3277" spans="1:21" ht="15" x14ac:dyDescent="0.25">
      <c r="A3277" s="389" t="s">
        <v>3509</v>
      </c>
      <c r="B3277" s="390"/>
      <c r="C3277" s="386"/>
      <c r="D3277" s="390"/>
      <c r="E3277" s="390"/>
      <c r="F3277" s="386">
        <v>2.6459000000000001</v>
      </c>
      <c r="G3277" s="391">
        <v>3.3542999999999998</v>
      </c>
      <c r="H3277" s="391">
        <v>3.6118000000000001</v>
      </c>
      <c r="I3277" s="391">
        <v>2.8250999999999999</v>
      </c>
      <c r="J3277" s="391">
        <v>1.8250999999999999</v>
      </c>
      <c r="K3277" s="391">
        <v>0.94030000000000002</v>
      </c>
      <c r="L3277" s="391">
        <v>1.4114</v>
      </c>
      <c r="M3277" s="391">
        <v>0.41139999999999999</v>
      </c>
      <c r="N3277" s="391">
        <v>1.4608000000000001</v>
      </c>
      <c r="O3277" s="386">
        <v>1.3548</v>
      </c>
      <c r="P3277" s="386" t="s">
        <v>372</v>
      </c>
      <c r="Q3277" s="19"/>
      <c r="R3277" s="19"/>
      <c r="S3277" s="19"/>
      <c r="T3277" s="19"/>
      <c r="U3277" s="19"/>
    </row>
    <row r="3278" spans="1:21" ht="15" x14ac:dyDescent="0.25">
      <c r="A3278" s="389" t="s">
        <v>3510</v>
      </c>
      <c r="B3278" s="390"/>
      <c r="C3278" s="386"/>
      <c r="D3278" s="390"/>
      <c r="E3278" s="390"/>
      <c r="F3278" s="386">
        <v>2.3342999999999998</v>
      </c>
      <c r="G3278" s="391">
        <v>1.9724999999999999</v>
      </c>
      <c r="H3278" s="391">
        <v>2.1017000000000001</v>
      </c>
      <c r="I3278" s="391">
        <v>2.1804000000000001</v>
      </c>
      <c r="J3278" s="391">
        <v>1.9072</v>
      </c>
      <c r="K3278" s="391">
        <v>1.2561</v>
      </c>
      <c r="L3278" s="391">
        <v>0.5887</v>
      </c>
      <c r="M3278" s="391">
        <v>0.14899999999999999</v>
      </c>
      <c r="N3278" s="391">
        <v>-0.52210000000000001</v>
      </c>
      <c r="O3278" s="386">
        <v>-1.0388999999999999</v>
      </c>
      <c r="P3278" s="386" t="s">
        <v>372</v>
      </c>
      <c r="Q3278" s="19"/>
      <c r="R3278" s="19"/>
      <c r="S3278" s="19"/>
      <c r="T3278" s="19"/>
      <c r="U3278" s="19"/>
    </row>
    <row r="3279" spans="1:21" ht="15" x14ac:dyDescent="0.25">
      <c r="A3279" s="389" t="s">
        <v>3511</v>
      </c>
      <c r="B3279" s="390"/>
      <c r="C3279" s="386"/>
      <c r="D3279" s="390"/>
      <c r="E3279" s="390"/>
      <c r="F3279" s="386">
        <v>2.9091999999999998</v>
      </c>
      <c r="G3279" s="391">
        <v>2.2107999999999999</v>
      </c>
      <c r="H3279" s="391">
        <v>2.3267000000000002</v>
      </c>
      <c r="I3279" s="391">
        <v>2.4428999999999998</v>
      </c>
      <c r="J3279" s="391">
        <v>2.1469</v>
      </c>
      <c r="K3279" s="391">
        <v>1.5551999999999999</v>
      </c>
      <c r="L3279" s="391">
        <v>0.82769999999999999</v>
      </c>
      <c r="M3279" s="391">
        <v>0.19689999999999999</v>
      </c>
      <c r="N3279" s="391">
        <v>-0.4214</v>
      </c>
      <c r="O3279" s="386">
        <v>-1.1315</v>
      </c>
      <c r="P3279" s="386" t="s">
        <v>372</v>
      </c>
      <c r="Q3279" s="19"/>
      <c r="R3279" s="19"/>
      <c r="S3279" s="19"/>
      <c r="T3279" s="19"/>
      <c r="U3279" s="19"/>
    </row>
    <row r="3280" spans="1:21" ht="15" x14ac:dyDescent="0.25">
      <c r="A3280" s="389" t="s">
        <v>3512</v>
      </c>
      <c r="B3280" s="390"/>
      <c r="C3280" s="386"/>
      <c r="D3280" s="390"/>
      <c r="E3280" s="390"/>
      <c r="F3280" s="386">
        <v>-0.2969</v>
      </c>
      <c r="G3280" s="391">
        <v>0.88319999999999999</v>
      </c>
      <c r="H3280" s="391">
        <v>1.0792999999999999</v>
      </c>
      <c r="I3280" s="391">
        <v>0.98960000000000004</v>
      </c>
      <c r="J3280" s="391">
        <v>0.82130000000000003</v>
      </c>
      <c r="K3280" s="391">
        <v>-0.10009999999999999</v>
      </c>
      <c r="L3280" s="391">
        <v>-0.49480000000000002</v>
      </c>
      <c r="M3280" s="391">
        <v>-6.8099999999999994E-2</v>
      </c>
      <c r="N3280" s="391">
        <v>-0.97899999999999998</v>
      </c>
      <c r="O3280" s="386">
        <v>-0.61890000000000001</v>
      </c>
      <c r="P3280" s="386" t="s">
        <v>372</v>
      </c>
      <c r="Q3280" s="19"/>
      <c r="R3280" s="19"/>
      <c r="S3280" s="19"/>
      <c r="T3280" s="19"/>
      <c r="U3280" s="19"/>
    </row>
    <row r="3281" spans="1:21" ht="15" x14ac:dyDescent="0.25">
      <c r="A3281" s="389" t="s">
        <v>3513</v>
      </c>
      <c r="B3281" s="390"/>
      <c r="C3281" s="386"/>
      <c r="D3281" s="390"/>
      <c r="E3281" s="390"/>
      <c r="F3281" s="386">
        <v>3.0129999999999999</v>
      </c>
      <c r="G3281" s="391">
        <v>2.1021000000000001</v>
      </c>
      <c r="H3281" s="391">
        <v>2.1551999999999998</v>
      </c>
      <c r="I3281" s="391">
        <v>2.2084000000000001</v>
      </c>
      <c r="J3281" s="391">
        <v>1.9632000000000001</v>
      </c>
      <c r="K3281" s="391">
        <v>1.0682</v>
      </c>
      <c r="L3281" s="391">
        <v>0.33929999999999999</v>
      </c>
      <c r="M3281" s="391">
        <v>-0.24929999999999999</v>
      </c>
      <c r="N3281" s="391">
        <v>-0.73899999999999999</v>
      </c>
      <c r="O3281" s="386">
        <v>-1.5302</v>
      </c>
      <c r="P3281" s="386" t="s">
        <v>372</v>
      </c>
      <c r="Q3281" s="19"/>
      <c r="R3281" s="19"/>
      <c r="S3281" s="19"/>
      <c r="T3281" s="19"/>
      <c r="U3281" s="19"/>
    </row>
    <row r="3282" spans="1:21" ht="15" x14ac:dyDescent="0.25">
      <c r="A3282" s="389" t="s">
        <v>3514</v>
      </c>
      <c r="B3282" s="390"/>
      <c r="C3282" s="386"/>
      <c r="D3282" s="390"/>
      <c r="E3282" s="390"/>
      <c r="F3282" s="386">
        <v>3.0371999999999999</v>
      </c>
      <c r="G3282" s="391">
        <v>2.1280999999999999</v>
      </c>
      <c r="H3282" s="391">
        <v>2.2040000000000002</v>
      </c>
      <c r="I3282" s="391">
        <v>2.2776000000000001</v>
      </c>
      <c r="J3282" s="391">
        <v>2.0487000000000002</v>
      </c>
      <c r="K3282" s="391">
        <v>1.1559999999999999</v>
      </c>
      <c r="L3282" s="391">
        <v>0.43290000000000001</v>
      </c>
      <c r="M3282" s="391">
        <v>-0.1467</v>
      </c>
      <c r="N3282" s="391">
        <v>-0.62549999999999994</v>
      </c>
      <c r="O3282" s="386">
        <v>-1.4123000000000001</v>
      </c>
      <c r="P3282" s="386" t="s">
        <v>372</v>
      </c>
      <c r="Q3282" s="19"/>
      <c r="R3282" s="19"/>
      <c r="S3282" s="19"/>
      <c r="T3282" s="19"/>
      <c r="U3282" s="19"/>
    </row>
    <row r="3283" spans="1:21" ht="15" x14ac:dyDescent="0.25">
      <c r="A3283" s="389" t="s">
        <v>3515</v>
      </c>
      <c r="B3283" s="390"/>
      <c r="C3283" s="386"/>
      <c r="D3283" s="390"/>
      <c r="E3283" s="390"/>
      <c r="F3283" s="386">
        <v>1.9046000000000001</v>
      </c>
      <c r="G3283" s="391">
        <v>0.90459999999999996</v>
      </c>
      <c r="H3283" s="391">
        <v>-9.5399999999999999E-2</v>
      </c>
      <c r="I3283" s="391">
        <v>-0.96750000000000003</v>
      </c>
      <c r="J3283" s="391">
        <v>-1.9675</v>
      </c>
      <c r="K3283" s="391">
        <v>-2.9674999999999998</v>
      </c>
      <c r="L3283" s="391">
        <v>-3.9674999999999998</v>
      </c>
      <c r="M3283" s="391">
        <v>-4.9675000000000002</v>
      </c>
      <c r="N3283" s="391">
        <v>-5.9675000000000002</v>
      </c>
      <c r="O3283" s="386">
        <v>-6.9675000000000002</v>
      </c>
      <c r="P3283" s="386" t="s">
        <v>372</v>
      </c>
      <c r="Q3283" s="19"/>
      <c r="R3283" s="19"/>
      <c r="S3283" s="19"/>
      <c r="T3283" s="19"/>
      <c r="U3283" s="19"/>
    </row>
    <row r="3284" spans="1:21" ht="15" x14ac:dyDescent="0.25">
      <c r="A3284" s="389" t="s">
        <v>3516</v>
      </c>
      <c r="B3284" s="390"/>
      <c r="C3284" s="386"/>
      <c r="D3284" s="390"/>
      <c r="E3284" s="390"/>
      <c r="F3284" s="386">
        <v>0.98939999999999995</v>
      </c>
      <c r="G3284" s="391">
        <v>3.8515999999999999</v>
      </c>
      <c r="H3284" s="391">
        <v>4.2462999999999997</v>
      </c>
      <c r="I3284" s="391">
        <v>3.3871000000000002</v>
      </c>
      <c r="J3284" s="391">
        <v>2.3871000000000002</v>
      </c>
      <c r="K3284" s="391">
        <v>1.5589</v>
      </c>
      <c r="L3284" s="391">
        <v>1.4734</v>
      </c>
      <c r="M3284" s="391">
        <v>2.3523999999999998</v>
      </c>
      <c r="N3284" s="391">
        <v>1.6706000000000001</v>
      </c>
      <c r="O3284" s="386">
        <v>1.96</v>
      </c>
      <c r="P3284" s="386" t="s">
        <v>372</v>
      </c>
      <c r="Q3284" s="19"/>
      <c r="R3284" s="19"/>
      <c r="S3284" s="19"/>
      <c r="T3284" s="19"/>
      <c r="U3284" s="19"/>
    </row>
    <row r="3285" spans="1:21" ht="15" x14ac:dyDescent="0.25">
      <c r="A3285" s="389" t="s">
        <v>3517</v>
      </c>
      <c r="B3285" s="390"/>
      <c r="C3285" s="386"/>
      <c r="D3285" s="390"/>
      <c r="E3285" s="390"/>
      <c r="F3285" s="386">
        <v>2</v>
      </c>
      <c r="G3285" s="391">
        <v>1</v>
      </c>
      <c r="H3285" s="391">
        <v>4.5407000000000002</v>
      </c>
      <c r="I3285" s="391">
        <v>3.5407000000000002</v>
      </c>
      <c r="J3285" s="391">
        <v>2.5407000000000002</v>
      </c>
      <c r="K3285" s="391">
        <v>1.5407</v>
      </c>
      <c r="L3285" s="391">
        <v>0.54069999999999996</v>
      </c>
      <c r="M3285" s="391">
        <v>-0.45929999999999999</v>
      </c>
      <c r="N3285" s="391">
        <v>4.9374000000000002</v>
      </c>
      <c r="O3285" s="386">
        <v>3.9373999999999998</v>
      </c>
      <c r="P3285" s="386" t="s">
        <v>372</v>
      </c>
      <c r="Q3285" s="19"/>
      <c r="R3285" s="19"/>
      <c r="S3285" s="19"/>
      <c r="T3285" s="19"/>
      <c r="U3285" s="19"/>
    </row>
    <row r="3286" spans="1:21" ht="15" x14ac:dyDescent="0.25">
      <c r="A3286" s="389" t="s">
        <v>3518</v>
      </c>
      <c r="B3286" s="390"/>
      <c r="C3286" s="386"/>
      <c r="D3286" s="390"/>
      <c r="E3286" s="390"/>
      <c r="F3286" s="386">
        <v>0.97099999999999997</v>
      </c>
      <c r="G3286" s="391">
        <v>3.9032</v>
      </c>
      <c r="H3286" s="391">
        <v>4.2393999999999998</v>
      </c>
      <c r="I3286" s="391">
        <v>3.3835000000000002</v>
      </c>
      <c r="J3286" s="391">
        <v>2.3835000000000002</v>
      </c>
      <c r="K3286" s="391">
        <v>1.5592999999999999</v>
      </c>
      <c r="L3286" s="391">
        <v>1.4953000000000001</v>
      </c>
      <c r="M3286" s="391">
        <v>2.4184000000000001</v>
      </c>
      <c r="N3286" s="391">
        <v>1.5940000000000001</v>
      </c>
      <c r="O3286" s="386">
        <v>1.9137999999999999</v>
      </c>
      <c r="P3286" s="386" t="s">
        <v>372</v>
      </c>
      <c r="Q3286" s="19"/>
      <c r="R3286" s="19"/>
      <c r="S3286" s="19"/>
      <c r="T3286" s="19"/>
      <c r="U3286" s="19"/>
    </row>
    <row r="3287" spans="1:21" ht="15" x14ac:dyDescent="0.25">
      <c r="A3287" s="389" t="s">
        <v>3519</v>
      </c>
      <c r="B3287" s="390"/>
      <c r="C3287" s="386"/>
      <c r="D3287" s="390"/>
      <c r="E3287" s="390"/>
      <c r="F3287" s="386">
        <v>1.6021000000000001</v>
      </c>
      <c r="G3287" s="391">
        <v>1.3552999999999999</v>
      </c>
      <c r="H3287" s="391">
        <v>1.5318000000000001</v>
      </c>
      <c r="I3287" s="391">
        <v>1.8643000000000001</v>
      </c>
      <c r="J3287" s="391">
        <v>1.7139</v>
      </c>
      <c r="K3287" s="391">
        <v>1.4714</v>
      </c>
      <c r="L3287" s="391">
        <v>0.76529999999999998</v>
      </c>
      <c r="M3287" s="391">
        <v>0.25180000000000002</v>
      </c>
      <c r="N3287" s="391">
        <v>-0.69069999999999998</v>
      </c>
      <c r="O3287" s="386">
        <v>-0.97589999999999999</v>
      </c>
      <c r="P3287" s="386" t="s">
        <v>372</v>
      </c>
      <c r="Q3287" s="19"/>
      <c r="R3287" s="19"/>
      <c r="S3287" s="19"/>
      <c r="T3287" s="19"/>
      <c r="U3287" s="19"/>
    </row>
    <row r="3288" spans="1:21" ht="15" x14ac:dyDescent="0.25">
      <c r="A3288" s="389" t="s">
        <v>3520</v>
      </c>
      <c r="B3288" s="390"/>
      <c r="C3288" s="386"/>
      <c r="D3288" s="390"/>
      <c r="E3288" s="390"/>
      <c r="F3288" s="386">
        <v>2.6631</v>
      </c>
      <c r="G3288" s="391">
        <v>2.3793000000000002</v>
      </c>
      <c r="H3288" s="391">
        <v>2.5507</v>
      </c>
      <c r="I3288" s="391">
        <v>2.7574000000000001</v>
      </c>
      <c r="J3288" s="391">
        <v>2.3355000000000001</v>
      </c>
      <c r="K3288" s="391">
        <v>2.3336999999999999</v>
      </c>
      <c r="L3288" s="391">
        <v>1.5994999999999999</v>
      </c>
      <c r="M3288" s="391">
        <v>0.87150000000000005</v>
      </c>
      <c r="N3288" s="391">
        <v>-5.9700000000000003E-2</v>
      </c>
      <c r="O3288" s="386">
        <v>-0.61990000000000001</v>
      </c>
      <c r="P3288" s="386" t="s">
        <v>372</v>
      </c>
      <c r="Q3288" s="19"/>
      <c r="R3288" s="19"/>
      <c r="S3288" s="19"/>
      <c r="T3288" s="19"/>
      <c r="U3288" s="19"/>
    </row>
    <row r="3289" spans="1:21" ht="15" x14ac:dyDescent="0.25">
      <c r="A3289" s="389" t="s">
        <v>3521</v>
      </c>
      <c r="B3289" s="390"/>
      <c r="C3289" s="386"/>
      <c r="D3289" s="390"/>
      <c r="E3289" s="390"/>
      <c r="F3289" s="386">
        <v>-1.7519</v>
      </c>
      <c r="G3289" s="391">
        <v>-1.8794999999999999</v>
      </c>
      <c r="H3289" s="391">
        <v>-1.6982999999999999</v>
      </c>
      <c r="I3289" s="391">
        <v>-0.95230000000000004</v>
      </c>
      <c r="J3289" s="391">
        <v>-0.2404</v>
      </c>
      <c r="K3289" s="391">
        <v>-1.2403999999999999</v>
      </c>
      <c r="L3289" s="391">
        <v>-1.8580000000000001</v>
      </c>
      <c r="M3289" s="391">
        <v>-1.696</v>
      </c>
      <c r="N3289" s="391">
        <v>-2.6743999999999999</v>
      </c>
      <c r="O3289" s="386">
        <v>-2.097</v>
      </c>
      <c r="P3289" s="386" t="s">
        <v>372</v>
      </c>
      <c r="Q3289" s="19"/>
      <c r="R3289" s="19"/>
      <c r="S3289" s="19"/>
      <c r="T3289" s="19"/>
      <c r="U3289" s="19"/>
    </row>
    <row r="3290" spans="1:21" ht="15" x14ac:dyDescent="0.25">
      <c r="A3290" s="389" t="s">
        <v>3522</v>
      </c>
      <c r="B3290" s="390"/>
      <c r="C3290" s="386"/>
      <c r="D3290" s="390"/>
      <c r="E3290" s="390"/>
      <c r="F3290" s="386">
        <v>3.7866</v>
      </c>
      <c r="G3290" s="391">
        <v>3.8353999999999999</v>
      </c>
      <c r="H3290" s="391">
        <v>3.68</v>
      </c>
      <c r="I3290" s="391">
        <v>3.5057999999999998</v>
      </c>
      <c r="J3290" s="391">
        <v>3.4</v>
      </c>
      <c r="K3290" s="391">
        <v>2.7677999999999998</v>
      </c>
      <c r="L3290" s="391">
        <v>2.3092999999999999</v>
      </c>
      <c r="M3290" s="391">
        <v>1.7959000000000001</v>
      </c>
      <c r="N3290" s="391">
        <v>1.5899000000000001</v>
      </c>
      <c r="O3290" s="386">
        <v>1.645</v>
      </c>
      <c r="P3290" s="386" t="s">
        <v>372</v>
      </c>
      <c r="Q3290" s="19"/>
      <c r="R3290" s="19"/>
      <c r="S3290" s="19"/>
      <c r="T3290" s="19"/>
      <c r="U3290" s="19"/>
    </row>
    <row r="3291" spans="1:21" ht="15" x14ac:dyDescent="0.25">
      <c r="A3291" s="389" t="s">
        <v>3523</v>
      </c>
      <c r="B3291" s="390"/>
      <c r="C3291" s="386"/>
      <c r="D3291" s="390"/>
      <c r="E3291" s="390"/>
      <c r="F3291" s="386">
        <v>4.1123000000000003</v>
      </c>
      <c r="G3291" s="391">
        <v>4.0534999999999997</v>
      </c>
      <c r="H3291" s="391">
        <v>3.9097</v>
      </c>
      <c r="I3291" s="391">
        <v>3.7694999999999999</v>
      </c>
      <c r="J3291" s="391">
        <v>3.7355999999999998</v>
      </c>
      <c r="K3291" s="391">
        <v>3.1261999999999999</v>
      </c>
      <c r="L3291" s="391">
        <v>2.5714999999999999</v>
      </c>
      <c r="M3291" s="391">
        <v>2.0912000000000002</v>
      </c>
      <c r="N3291" s="391">
        <v>1.845</v>
      </c>
      <c r="O3291" s="386">
        <v>1.8653</v>
      </c>
      <c r="P3291" s="386" t="s">
        <v>372</v>
      </c>
      <c r="Q3291" s="19"/>
      <c r="R3291" s="19"/>
      <c r="S3291" s="19"/>
      <c r="T3291" s="19"/>
      <c r="U3291" s="19"/>
    </row>
    <row r="3292" spans="1:21" ht="15" x14ac:dyDescent="0.25">
      <c r="A3292" s="389" t="s">
        <v>3524</v>
      </c>
      <c r="B3292" s="390"/>
      <c r="C3292" s="386"/>
      <c r="D3292" s="390"/>
      <c r="E3292" s="390"/>
      <c r="F3292" s="386">
        <v>1.9121999999999999</v>
      </c>
      <c r="G3292" s="391">
        <v>2.5539000000000001</v>
      </c>
      <c r="H3292" s="391">
        <v>2.3247</v>
      </c>
      <c r="I3292" s="391">
        <v>1.9420999999999999</v>
      </c>
      <c r="J3292" s="391">
        <v>1.4032</v>
      </c>
      <c r="K3292" s="391">
        <v>0.63500000000000001</v>
      </c>
      <c r="L3292" s="391">
        <v>0.76119999999999999</v>
      </c>
      <c r="M3292" s="391">
        <v>5.1200000000000002E-2</v>
      </c>
      <c r="N3292" s="391">
        <v>7.17E-2</v>
      </c>
      <c r="O3292" s="386">
        <v>0.33279999999999998</v>
      </c>
      <c r="P3292" s="386" t="s">
        <v>372</v>
      </c>
      <c r="Q3292" s="19"/>
      <c r="R3292" s="19"/>
      <c r="S3292" s="19"/>
      <c r="T3292" s="19"/>
      <c r="U3292" s="19"/>
    </row>
    <row r="3293" spans="1:21" ht="15" x14ac:dyDescent="0.25">
      <c r="A3293" s="389" t="s">
        <v>3525</v>
      </c>
      <c r="B3293" s="390"/>
      <c r="C3293" s="386"/>
      <c r="D3293" s="390"/>
      <c r="E3293" s="390"/>
      <c r="F3293" s="386">
        <v>3.4512999999999998</v>
      </c>
      <c r="G3293" s="391">
        <v>2.4512999999999998</v>
      </c>
      <c r="H3293" s="391">
        <v>1.5362</v>
      </c>
      <c r="I3293" s="391">
        <v>3.3182999999999998</v>
      </c>
      <c r="J3293" s="391">
        <v>2.8311000000000002</v>
      </c>
      <c r="K3293" s="391">
        <v>2.5009999999999999</v>
      </c>
      <c r="L3293" s="391">
        <v>1.6432</v>
      </c>
      <c r="M3293" s="391">
        <v>0.94720000000000004</v>
      </c>
      <c r="N3293" s="391">
        <v>3.5099999999999999E-2</v>
      </c>
      <c r="O3293" s="386">
        <v>0.57089999999999996</v>
      </c>
      <c r="P3293" s="386" t="s">
        <v>372</v>
      </c>
      <c r="Q3293" s="19"/>
      <c r="R3293" s="19"/>
      <c r="S3293" s="19"/>
      <c r="T3293" s="19"/>
      <c r="U3293" s="19"/>
    </row>
    <row r="3294" spans="1:21" ht="15" x14ac:dyDescent="0.25">
      <c r="A3294" s="389" t="s">
        <v>3526</v>
      </c>
      <c r="B3294" s="390"/>
      <c r="C3294" s="386"/>
      <c r="D3294" s="390"/>
      <c r="E3294" s="390"/>
      <c r="F3294" s="386">
        <v>3.5863</v>
      </c>
      <c r="G3294" s="391">
        <v>2.5863</v>
      </c>
      <c r="H3294" s="391">
        <v>1.6256999999999999</v>
      </c>
      <c r="I3294" s="391">
        <v>3.5322</v>
      </c>
      <c r="J3294" s="391">
        <v>2.9113000000000002</v>
      </c>
      <c r="K3294" s="391">
        <v>2.6114000000000002</v>
      </c>
      <c r="L3294" s="391">
        <v>1.7598</v>
      </c>
      <c r="M3294" s="391">
        <v>1.0774999999999999</v>
      </c>
      <c r="N3294" s="391">
        <v>0.16839999999999999</v>
      </c>
      <c r="O3294" s="386">
        <v>0.77249999999999996</v>
      </c>
      <c r="P3294" s="386" t="s">
        <v>372</v>
      </c>
      <c r="Q3294" s="19"/>
      <c r="R3294" s="19"/>
      <c r="S3294" s="19"/>
      <c r="T3294" s="19"/>
      <c r="U3294" s="19"/>
    </row>
    <row r="3295" spans="1:21" ht="15" x14ac:dyDescent="0.25">
      <c r="A3295" s="389" t="s">
        <v>3527</v>
      </c>
      <c r="B3295" s="390"/>
      <c r="C3295" s="386"/>
      <c r="D3295" s="390"/>
      <c r="E3295" s="390"/>
      <c r="F3295" s="386">
        <v>0.29809999999999998</v>
      </c>
      <c r="G3295" s="391">
        <v>-0.70189999999999997</v>
      </c>
      <c r="H3295" s="391">
        <v>-0.55800000000000005</v>
      </c>
      <c r="I3295" s="391">
        <v>-1.6923999999999999</v>
      </c>
      <c r="J3295" s="391">
        <v>1.0509999999999999</v>
      </c>
      <c r="K3295" s="391">
        <v>5.0999999999999997E-2</v>
      </c>
      <c r="L3295" s="391">
        <v>-0.94899999999999995</v>
      </c>
      <c r="M3295" s="391">
        <v>-1.9490000000000001</v>
      </c>
      <c r="N3295" s="391">
        <v>-2.9489999999999998</v>
      </c>
      <c r="O3295" s="386">
        <v>-3.9489999999999998</v>
      </c>
      <c r="P3295" s="386" t="s">
        <v>372</v>
      </c>
      <c r="Q3295" s="19"/>
      <c r="R3295" s="19"/>
      <c r="S3295" s="19"/>
      <c r="T3295" s="19"/>
      <c r="U3295" s="19"/>
    </row>
    <row r="3296" spans="1:21" ht="15" x14ac:dyDescent="0.25">
      <c r="A3296" s="389" t="s">
        <v>3528</v>
      </c>
      <c r="B3296" s="390"/>
      <c r="C3296" s="386"/>
      <c r="D3296" s="390"/>
      <c r="E3296" s="390"/>
      <c r="F3296" s="386">
        <v>3.871</v>
      </c>
      <c r="G3296" s="391">
        <v>3.8576000000000001</v>
      </c>
      <c r="H3296" s="391">
        <v>3.3067000000000002</v>
      </c>
      <c r="I3296" s="391">
        <v>3.0895999999999999</v>
      </c>
      <c r="J3296" s="391">
        <v>2.9199000000000002</v>
      </c>
      <c r="K3296" s="391">
        <v>2.1215999999999999</v>
      </c>
      <c r="L3296" s="391">
        <v>1.6383000000000001</v>
      </c>
      <c r="M3296" s="391">
        <v>1.0916999999999999</v>
      </c>
      <c r="N3296" s="391">
        <v>0.75029999999999997</v>
      </c>
      <c r="O3296" s="386">
        <v>1.0296000000000001</v>
      </c>
      <c r="P3296" s="386" t="s">
        <v>372</v>
      </c>
      <c r="Q3296" s="19"/>
      <c r="R3296" s="19"/>
      <c r="S3296" s="19"/>
      <c r="T3296" s="19"/>
      <c r="U3296" s="19"/>
    </row>
    <row r="3297" spans="1:21" ht="15" x14ac:dyDescent="0.25">
      <c r="A3297" s="389" t="s">
        <v>3529</v>
      </c>
      <c r="B3297" s="390"/>
      <c r="C3297" s="386"/>
      <c r="D3297" s="390"/>
      <c r="E3297" s="390"/>
      <c r="F3297" s="386">
        <v>4.2843999999999998</v>
      </c>
      <c r="G3297" s="391">
        <v>4.3654000000000002</v>
      </c>
      <c r="H3297" s="391">
        <v>3.8371</v>
      </c>
      <c r="I3297" s="391">
        <v>3.7486000000000002</v>
      </c>
      <c r="J3297" s="391">
        <v>3.5485000000000002</v>
      </c>
      <c r="K3297" s="391">
        <v>2.7862</v>
      </c>
      <c r="L3297" s="391">
        <v>2.2536</v>
      </c>
      <c r="M3297" s="391">
        <v>1.7373000000000001</v>
      </c>
      <c r="N3297" s="391">
        <v>1.2319</v>
      </c>
      <c r="O3297" s="386">
        <v>1.3629</v>
      </c>
      <c r="P3297" s="386" t="s">
        <v>372</v>
      </c>
      <c r="Q3297" s="19"/>
      <c r="R3297" s="19"/>
      <c r="S3297" s="19"/>
      <c r="T3297" s="19"/>
      <c r="U3297" s="19"/>
    </row>
    <row r="3298" spans="1:21" ht="15" x14ac:dyDescent="0.25">
      <c r="A3298" s="389" t="s">
        <v>3530</v>
      </c>
      <c r="B3298" s="390"/>
      <c r="C3298" s="386"/>
      <c r="D3298" s="390"/>
      <c r="E3298" s="390"/>
      <c r="F3298" s="386">
        <v>1.583</v>
      </c>
      <c r="G3298" s="391">
        <v>1.0346</v>
      </c>
      <c r="H3298" s="391">
        <v>0.35470000000000002</v>
      </c>
      <c r="I3298" s="391">
        <v>-0.59599999999999997</v>
      </c>
      <c r="J3298" s="391">
        <v>-0.59399999999999997</v>
      </c>
      <c r="K3298" s="391">
        <v>-1.5940000000000001</v>
      </c>
      <c r="L3298" s="391">
        <v>-1.8055000000000001</v>
      </c>
      <c r="M3298" s="391">
        <v>-2.5230000000000001</v>
      </c>
      <c r="N3298" s="391">
        <v>-1.9464999999999999</v>
      </c>
      <c r="O3298" s="386">
        <v>-0.82550000000000001</v>
      </c>
      <c r="P3298" s="386" t="s">
        <v>372</v>
      </c>
      <c r="Q3298" s="19"/>
      <c r="R3298" s="19"/>
      <c r="S3298" s="19"/>
      <c r="T3298" s="19"/>
      <c r="U3298" s="19"/>
    </row>
    <row r="3299" spans="1:21" ht="15" x14ac:dyDescent="0.25">
      <c r="A3299" s="389" t="s">
        <v>3531</v>
      </c>
      <c r="B3299" s="390"/>
      <c r="C3299" s="386"/>
      <c r="D3299" s="390"/>
      <c r="E3299" s="390"/>
      <c r="F3299" s="386">
        <v>3.7770000000000001</v>
      </c>
      <c r="G3299" s="391">
        <v>4.3246000000000002</v>
      </c>
      <c r="H3299" s="391">
        <v>4.4843999999999999</v>
      </c>
      <c r="I3299" s="391">
        <v>4.1715</v>
      </c>
      <c r="J3299" s="391">
        <v>3.7791000000000001</v>
      </c>
      <c r="K3299" s="391">
        <v>3.3639999999999999</v>
      </c>
      <c r="L3299" s="391">
        <v>3.0893000000000002</v>
      </c>
      <c r="M3299" s="391">
        <v>2.4904000000000002</v>
      </c>
      <c r="N3299" s="391">
        <v>2.3814000000000002</v>
      </c>
      <c r="O3299" s="386">
        <v>2.3340000000000001</v>
      </c>
      <c r="P3299" s="386" t="s">
        <v>372</v>
      </c>
      <c r="Q3299" s="19"/>
      <c r="R3299" s="19"/>
      <c r="S3299" s="19"/>
      <c r="T3299" s="19"/>
      <c r="U3299" s="19"/>
    </row>
    <row r="3300" spans="1:21" ht="15" x14ac:dyDescent="0.25">
      <c r="A3300" s="389" t="s">
        <v>3532</v>
      </c>
      <c r="B3300" s="390"/>
      <c r="C3300" s="386"/>
      <c r="D3300" s="390"/>
      <c r="E3300" s="390"/>
      <c r="F3300" s="386">
        <v>4.2451999999999996</v>
      </c>
      <c r="G3300" s="391">
        <v>4.5869999999999997</v>
      </c>
      <c r="H3300" s="391">
        <v>4.7766999999999999</v>
      </c>
      <c r="I3300" s="391">
        <v>4.4055</v>
      </c>
      <c r="J3300" s="391">
        <v>4.1079999999999997</v>
      </c>
      <c r="K3300" s="391">
        <v>3.7454999999999998</v>
      </c>
      <c r="L3300" s="391">
        <v>3.3287</v>
      </c>
      <c r="M3300" s="391">
        <v>2.75</v>
      </c>
      <c r="N3300" s="391">
        <v>2.6591999999999998</v>
      </c>
      <c r="O3300" s="386">
        <v>2.6111</v>
      </c>
      <c r="P3300" s="386" t="s">
        <v>372</v>
      </c>
      <c r="Q3300" s="19"/>
      <c r="R3300" s="19"/>
      <c r="S3300" s="19"/>
      <c r="T3300" s="19"/>
      <c r="U3300" s="19"/>
    </row>
    <row r="3301" spans="1:21" ht="15" x14ac:dyDescent="0.25">
      <c r="A3301" s="389" t="s">
        <v>3533</v>
      </c>
      <c r="B3301" s="390"/>
      <c r="C3301" s="386"/>
      <c r="D3301" s="390"/>
      <c r="E3301" s="390"/>
      <c r="F3301" s="386">
        <v>1.8827</v>
      </c>
      <c r="G3301" s="391">
        <v>3.2168999999999999</v>
      </c>
      <c r="H3301" s="391">
        <v>3.2347999999999999</v>
      </c>
      <c r="I3301" s="391">
        <v>3.1648000000000001</v>
      </c>
      <c r="J3301" s="391">
        <v>2.3582999999999998</v>
      </c>
      <c r="K3301" s="391">
        <v>1.7164999999999999</v>
      </c>
      <c r="L3301" s="391">
        <v>2.0680999999999998</v>
      </c>
      <c r="M3301" s="391">
        <v>1.3828</v>
      </c>
      <c r="N3301" s="391">
        <v>1.1733</v>
      </c>
      <c r="O3301" s="386">
        <v>1.1234999999999999</v>
      </c>
      <c r="P3301" s="386" t="s">
        <v>372</v>
      </c>
      <c r="Q3301" s="19"/>
      <c r="R3301" s="19"/>
      <c r="S3301" s="19"/>
      <c r="T3301" s="19"/>
      <c r="U3301" s="19"/>
    </row>
    <row r="3302" spans="1:21" ht="15" x14ac:dyDescent="0.25">
      <c r="A3302" s="389" t="s">
        <v>3534</v>
      </c>
      <c r="B3302" s="390"/>
      <c r="C3302" s="386"/>
      <c r="D3302" s="390"/>
      <c r="E3302" s="390"/>
      <c r="F3302" s="386">
        <v>3.7324999999999999</v>
      </c>
      <c r="G3302" s="391">
        <v>2.7414999999999998</v>
      </c>
      <c r="H3302" s="391">
        <v>2.4636</v>
      </c>
      <c r="I3302" s="391">
        <v>2.4047999999999998</v>
      </c>
      <c r="J3302" s="391">
        <v>3.2305999999999999</v>
      </c>
      <c r="K3302" s="391">
        <v>2.2305999999999999</v>
      </c>
      <c r="L3302" s="391">
        <v>1.3798999999999999</v>
      </c>
      <c r="M3302" s="391">
        <v>1.1757</v>
      </c>
      <c r="N3302" s="391">
        <v>0.98660000000000003</v>
      </c>
      <c r="O3302" s="386">
        <v>0.89180000000000004</v>
      </c>
      <c r="P3302" s="386" t="s">
        <v>372</v>
      </c>
      <c r="Q3302" s="19"/>
      <c r="R3302" s="19"/>
      <c r="S3302" s="19"/>
      <c r="T3302" s="19"/>
      <c r="U3302" s="19"/>
    </row>
    <row r="3303" spans="1:21" ht="15" x14ac:dyDescent="0.25">
      <c r="A3303" s="389" t="s">
        <v>3535</v>
      </c>
      <c r="B3303" s="390"/>
      <c r="C3303" s="386"/>
      <c r="D3303" s="390"/>
      <c r="E3303" s="390"/>
      <c r="F3303" s="386">
        <v>3.6823999999999999</v>
      </c>
      <c r="G3303" s="391">
        <v>2.6918000000000002</v>
      </c>
      <c r="H3303" s="391">
        <v>2.4369999999999998</v>
      </c>
      <c r="I3303" s="391">
        <v>2.4081000000000001</v>
      </c>
      <c r="J3303" s="391">
        <v>3.2907999999999999</v>
      </c>
      <c r="K3303" s="391">
        <v>2.2907999999999999</v>
      </c>
      <c r="L3303" s="391">
        <v>1.4447000000000001</v>
      </c>
      <c r="M3303" s="391">
        <v>1.2652000000000001</v>
      </c>
      <c r="N3303" s="391">
        <v>1.0823</v>
      </c>
      <c r="O3303" s="386">
        <v>1.0107999999999999</v>
      </c>
      <c r="P3303" s="386" t="s">
        <v>372</v>
      </c>
      <c r="Q3303" s="19"/>
      <c r="R3303" s="19"/>
      <c r="S3303" s="19"/>
      <c r="T3303" s="19"/>
      <c r="U3303" s="19"/>
    </row>
    <row r="3304" spans="1:21" ht="15" x14ac:dyDescent="0.25">
      <c r="A3304" s="389" t="s">
        <v>3536</v>
      </c>
      <c r="B3304" s="390"/>
      <c r="C3304" s="386"/>
      <c r="D3304" s="390"/>
      <c r="E3304" s="390"/>
      <c r="F3304" s="386">
        <v>5.3011999999999997</v>
      </c>
      <c r="G3304" s="391">
        <v>4.3011999999999997</v>
      </c>
      <c r="H3304" s="391">
        <v>3.3012000000000001</v>
      </c>
      <c r="I3304" s="391">
        <v>2.3012000000000001</v>
      </c>
      <c r="J3304" s="391">
        <v>1.3011999999999999</v>
      </c>
      <c r="K3304" s="391">
        <v>0.30120000000000002</v>
      </c>
      <c r="L3304" s="391">
        <v>-0.69879999999999998</v>
      </c>
      <c r="M3304" s="391">
        <v>-1.6988000000000001</v>
      </c>
      <c r="N3304" s="391">
        <v>-2.0844999999999998</v>
      </c>
      <c r="O3304" s="386">
        <v>-2.94</v>
      </c>
      <c r="P3304" s="386" t="s">
        <v>372</v>
      </c>
      <c r="Q3304" s="19"/>
      <c r="R3304" s="19"/>
      <c r="S3304" s="19"/>
      <c r="T3304" s="19"/>
      <c r="U3304" s="19"/>
    </row>
    <row r="3305" spans="1:21" ht="15" x14ac:dyDescent="0.25">
      <c r="A3305" s="389" t="s">
        <v>3537</v>
      </c>
      <c r="B3305" s="390"/>
      <c r="C3305" s="386"/>
      <c r="D3305" s="390"/>
      <c r="E3305" s="390"/>
      <c r="F3305" s="386">
        <v>2.7496999999999998</v>
      </c>
      <c r="G3305" s="391">
        <v>2.6530999999999998</v>
      </c>
      <c r="H3305" s="391">
        <v>2.3267000000000002</v>
      </c>
      <c r="I3305" s="391">
        <v>1.7392000000000001</v>
      </c>
      <c r="J3305" s="391">
        <v>1.3803000000000001</v>
      </c>
      <c r="K3305" s="391">
        <v>1.0718000000000001</v>
      </c>
      <c r="L3305" s="391">
        <v>1.6232</v>
      </c>
      <c r="M3305" s="391">
        <v>1.9426000000000001</v>
      </c>
      <c r="N3305" s="391">
        <v>2.3938999999999999</v>
      </c>
      <c r="O3305" s="386">
        <v>2.2280000000000002</v>
      </c>
      <c r="P3305" s="386" t="s">
        <v>372</v>
      </c>
      <c r="Q3305" s="19"/>
      <c r="R3305" s="19"/>
      <c r="S3305" s="19"/>
      <c r="T3305" s="19"/>
      <c r="U3305" s="19"/>
    </row>
    <row r="3306" spans="1:21" ht="15" x14ac:dyDescent="0.25">
      <c r="A3306" s="389" t="s">
        <v>3538</v>
      </c>
      <c r="B3306" s="390"/>
      <c r="C3306" s="386"/>
      <c r="D3306" s="390"/>
      <c r="E3306" s="390"/>
      <c r="F3306" s="386">
        <v>2.7385999999999999</v>
      </c>
      <c r="G3306" s="391">
        <v>2.6547999999999998</v>
      </c>
      <c r="H3306" s="391">
        <v>2.3624999999999998</v>
      </c>
      <c r="I3306" s="391">
        <v>1.7806</v>
      </c>
      <c r="J3306" s="391">
        <v>1.4195</v>
      </c>
      <c r="K3306" s="391">
        <v>1.0663</v>
      </c>
      <c r="L3306" s="391">
        <v>1.7050000000000001</v>
      </c>
      <c r="M3306" s="391">
        <v>1.9077</v>
      </c>
      <c r="N3306" s="391">
        <v>2.0844999999999998</v>
      </c>
      <c r="O3306" s="386">
        <v>1.8706</v>
      </c>
      <c r="P3306" s="386" t="s">
        <v>372</v>
      </c>
      <c r="Q3306" s="19"/>
      <c r="R3306" s="19"/>
      <c r="S3306" s="19"/>
      <c r="T3306" s="19"/>
      <c r="U3306" s="19"/>
    </row>
    <row r="3307" spans="1:21" ht="15" x14ac:dyDescent="0.25">
      <c r="A3307" s="389" t="s">
        <v>3539</v>
      </c>
      <c r="B3307" s="390"/>
      <c r="C3307" s="386"/>
      <c r="D3307" s="390"/>
      <c r="E3307" s="390"/>
      <c r="F3307" s="386">
        <v>2.8081999999999998</v>
      </c>
      <c r="G3307" s="391">
        <v>2.6442999999999999</v>
      </c>
      <c r="H3307" s="391">
        <v>2.1371000000000002</v>
      </c>
      <c r="I3307" s="391">
        <v>1.5204</v>
      </c>
      <c r="J3307" s="391">
        <v>1.1727000000000001</v>
      </c>
      <c r="K3307" s="391">
        <v>1.1006</v>
      </c>
      <c r="L3307" s="391">
        <v>1.2004999999999999</v>
      </c>
      <c r="M3307" s="391">
        <v>2.1204000000000001</v>
      </c>
      <c r="N3307" s="391">
        <v>3.3195000000000001</v>
      </c>
      <c r="O3307" s="386">
        <v>3.2317999999999998</v>
      </c>
      <c r="P3307" s="386" t="s">
        <v>372</v>
      </c>
      <c r="Q3307" s="19"/>
      <c r="R3307" s="19"/>
      <c r="S3307" s="19"/>
      <c r="T3307" s="19"/>
      <c r="U3307" s="19"/>
    </row>
    <row r="3308" spans="1:21" ht="15" x14ac:dyDescent="0.25">
      <c r="A3308" s="389" t="s">
        <v>3540</v>
      </c>
      <c r="B3308" s="390"/>
      <c r="C3308" s="386"/>
      <c r="D3308" s="390"/>
      <c r="E3308" s="390"/>
      <c r="F3308" s="386">
        <v>2.395</v>
      </c>
      <c r="G3308" s="391">
        <v>2.3515000000000001</v>
      </c>
      <c r="H3308" s="391">
        <v>1.9619</v>
      </c>
      <c r="I3308" s="391">
        <v>1.6372</v>
      </c>
      <c r="J3308" s="391">
        <v>1.3351999999999999</v>
      </c>
      <c r="K3308" s="391">
        <v>0.85550000000000004</v>
      </c>
      <c r="L3308" s="391">
        <v>1.7764</v>
      </c>
      <c r="M3308" s="391">
        <v>1.6568000000000001</v>
      </c>
      <c r="N3308" s="391">
        <v>2.3056999999999999</v>
      </c>
      <c r="O3308" s="386">
        <v>1.9861</v>
      </c>
      <c r="P3308" s="386" t="s">
        <v>372</v>
      </c>
      <c r="Q3308" s="19"/>
      <c r="R3308" s="19"/>
      <c r="S3308" s="19"/>
      <c r="T3308" s="19"/>
      <c r="U3308" s="19"/>
    </row>
    <row r="3309" spans="1:21" ht="15" x14ac:dyDescent="0.25">
      <c r="A3309" s="389" t="s">
        <v>3541</v>
      </c>
      <c r="B3309" s="390"/>
      <c r="C3309" s="386"/>
      <c r="D3309" s="390"/>
      <c r="E3309" s="390"/>
      <c r="F3309" s="386">
        <v>2.2429000000000001</v>
      </c>
      <c r="G3309" s="391">
        <v>2.2572999999999999</v>
      </c>
      <c r="H3309" s="391">
        <v>1.8879999999999999</v>
      </c>
      <c r="I3309" s="391">
        <v>1.5764</v>
      </c>
      <c r="J3309" s="391">
        <v>1.2844</v>
      </c>
      <c r="K3309" s="391">
        <v>0.63380000000000003</v>
      </c>
      <c r="L3309" s="391">
        <v>1.6285000000000001</v>
      </c>
      <c r="M3309" s="391">
        <v>1.3559000000000001</v>
      </c>
      <c r="N3309" s="391">
        <v>1.4711000000000001</v>
      </c>
      <c r="O3309" s="386">
        <v>1.1883999999999999</v>
      </c>
      <c r="P3309" s="386" t="s">
        <v>372</v>
      </c>
      <c r="Q3309" s="19"/>
      <c r="R3309" s="19"/>
      <c r="S3309" s="19"/>
      <c r="T3309" s="19"/>
      <c r="U3309" s="19"/>
    </row>
    <row r="3310" spans="1:21" ht="15" x14ac:dyDescent="0.25">
      <c r="A3310" s="389" t="s">
        <v>3542</v>
      </c>
      <c r="B3310" s="390"/>
      <c r="C3310" s="386"/>
      <c r="D3310" s="390"/>
      <c r="E3310" s="390"/>
      <c r="F3310" s="386">
        <v>3.2429000000000001</v>
      </c>
      <c r="G3310" s="391">
        <v>2.8788</v>
      </c>
      <c r="H3310" s="391">
        <v>2.3746</v>
      </c>
      <c r="I3310" s="391">
        <v>1.9756</v>
      </c>
      <c r="J3310" s="391">
        <v>1.6174999999999999</v>
      </c>
      <c r="K3310" s="391">
        <v>2.0644</v>
      </c>
      <c r="L3310" s="391">
        <v>2.5848</v>
      </c>
      <c r="M3310" s="391">
        <v>3.2690000000000001</v>
      </c>
      <c r="N3310" s="391">
        <v>4.1825999999999999</v>
      </c>
      <c r="O3310" s="386">
        <v>3.6198000000000001</v>
      </c>
      <c r="P3310" s="386" t="s">
        <v>372</v>
      </c>
      <c r="Q3310" s="19"/>
      <c r="R3310" s="19"/>
      <c r="S3310" s="19"/>
      <c r="T3310" s="19"/>
      <c r="U3310" s="19"/>
    </row>
    <row r="3311" spans="1:21" ht="15" x14ac:dyDescent="0.25">
      <c r="A3311" s="389" t="s">
        <v>3543</v>
      </c>
      <c r="B3311" s="390"/>
      <c r="C3311" s="386"/>
      <c r="D3311" s="390"/>
      <c r="E3311" s="390"/>
      <c r="F3311" s="386">
        <v>1.5765</v>
      </c>
      <c r="G3311" s="391">
        <v>2.2324000000000002</v>
      </c>
      <c r="H3311" s="391">
        <v>1.5579000000000001</v>
      </c>
      <c r="I3311" s="391">
        <v>0.55789999999999995</v>
      </c>
      <c r="J3311" s="391">
        <v>0.45729999999999998</v>
      </c>
      <c r="K3311" s="391">
        <v>0.75390000000000001</v>
      </c>
      <c r="L3311" s="391">
        <v>0.32240000000000002</v>
      </c>
      <c r="M3311" s="391">
        <v>1.7566999999999999</v>
      </c>
      <c r="N3311" s="391">
        <v>2.0798000000000001</v>
      </c>
      <c r="O3311" s="386">
        <v>2.1000999999999999</v>
      </c>
      <c r="P3311" s="386" t="s">
        <v>372</v>
      </c>
      <c r="Q3311" s="19"/>
      <c r="R3311" s="19"/>
      <c r="S3311" s="19"/>
      <c r="T3311" s="19"/>
      <c r="U3311" s="19"/>
    </row>
    <row r="3312" spans="1:21" ht="15" x14ac:dyDescent="0.25">
      <c r="A3312" s="389" t="s">
        <v>3544</v>
      </c>
      <c r="B3312" s="390"/>
      <c r="C3312" s="386"/>
      <c r="D3312" s="390"/>
      <c r="E3312" s="390"/>
      <c r="F3312" s="386">
        <v>1.5765</v>
      </c>
      <c r="G3312" s="391">
        <v>2.2324000000000002</v>
      </c>
      <c r="H3312" s="391">
        <v>1.5579000000000001</v>
      </c>
      <c r="I3312" s="391">
        <v>0.55789999999999995</v>
      </c>
      <c r="J3312" s="391">
        <v>0.45729999999999998</v>
      </c>
      <c r="K3312" s="391">
        <v>0.75390000000000001</v>
      </c>
      <c r="L3312" s="391">
        <v>0.32240000000000002</v>
      </c>
      <c r="M3312" s="391">
        <v>1.7566999999999999</v>
      </c>
      <c r="N3312" s="391">
        <v>2.0798000000000001</v>
      </c>
      <c r="O3312" s="386">
        <v>2.1000999999999999</v>
      </c>
      <c r="P3312" s="386" t="s">
        <v>372</v>
      </c>
      <c r="Q3312" s="19"/>
      <c r="R3312" s="19"/>
      <c r="S3312" s="19"/>
      <c r="T3312" s="19"/>
      <c r="U3312" s="19"/>
    </row>
    <row r="3313" spans="1:21" ht="15" x14ac:dyDescent="0.25">
      <c r="A3313" s="389" t="s">
        <v>3545</v>
      </c>
      <c r="B3313" s="390"/>
      <c r="C3313" s="386"/>
      <c r="D3313" s="390"/>
      <c r="E3313" s="390"/>
      <c r="F3313" s="386">
        <v>3.0482999999999998</v>
      </c>
      <c r="G3313" s="391">
        <v>2.8485</v>
      </c>
      <c r="H3313" s="391">
        <v>2.0379</v>
      </c>
      <c r="I3313" s="391">
        <v>1.0379</v>
      </c>
      <c r="J3313" s="391">
        <v>0.15029999999999999</v>
      </c>
      <c r="K3313" s="391">
        <v>-0.36919999999999997</v>
      </c>
      <c r="L3313" s="391">
        <v>0.56579999999999997</v>
      </c>
      <c r="M3313" s="391">
        <v>1.9507000000000001</v>
      </c>
      <c r="N3313" s="391">
        <v>3.3759999999999999</v>
      </c>
      <c r="O3313" s="386">
        <v>2.3759999999999999</v>
      </c>
      <c r="P3313" s="386" t="s">
        <v>372</v>
      </c>
      <c r="Q3313" s="19"/>
      <c r="R3313" s="19"/>
      <c r="S3313" s="19"/>
      <c r="T3313" s="19"/>
      <c r="U3313" s="19"/>
    </row>
    <row r="3314" spans="1:21" ht="15" x14ac:dyDescent="0.25">
      <c r="A3314" s="389" t="s">
        <v>3546</v>
      </c>
      <c r="B3314" s="390"/>
      <c r="C3314" s="386"/>
      <c r="D3314" s="390"/>
      <c r="E3314" s="390"/>
      <c r="F3314" s="386">
        <v>3.2532999999999999</v>
      </c>
      <c r="G3314" s="391">
        <v>2.7625999999999999</v>
      </c>
      <c r="H3314" s="391">
        <v>1.9875</v>
      </c>
      <c r="I3314" s="391">
        <v>0.98750000000000004</v>
      </c>
      <c r="J3314" s="391">
        <v>-1.2500000000000001E-2</v>
      </c>
      <c r="K3314" s="391">
        <v>-0.4415</v>
      </c>
      <c r="L3314" s="391">
        <v>0.70269999999999999</v>
      </c>
      <c r="M3314" s="391">
        <v>1.7585</v>
      </c>
      <c r="N3314" s="391">
        <v>3.1156000000000001</v>
      </c>
      <c r="O3314" s="386">
        <v>2.1156000000000001</v>
      </c>
      <c r="P3314" s="386" t="s">
        <v>372</v>
      </c>
      <c r="Q3314" s="19"/>
      <c r="R3314" s="19"/>
      <c r="S3314" s="19"/>
      <c r="T3314" s="19"/>
      <c r="U3314" s="19"/>
    </row>
    <row r="3315" spans="1:21" ht="15" x14ac:dyDescent="0.25">
      <c r="A3315" s="389" t="s">
        <v>3547</v>
      </c>
      <c r="B3315" s="390"/>
      <c r="C3315" s="386"/>
      <c r="D3315" s="390"/>
      <c r="E3315" s="390"/>
      <c r="F3315" s="386">
        <v>1.9531000000000001</v>
      </c>
      <c r="G3315" s="391">
        <v>3.3098000000000001</v>
      </c>
      <c r="H3315" s="391">
        <v>2.3098000000000001</v>
      </c>
      <c r="I3315" s="391">
        <v>1.3098000000000001</v>
      </c>
      <c r="J3315" s="391">
        <v>1.0217000000000001</v>
      </c>
      <c r="K3315" s="391">
        <v>2.1700000000000001E-2</v>
      </c>
      <c r="L3315" s="391">
        <v>-0.1784</v>
      </c>
      <c r="M3315" s="391">
        <v>2.9544000000000001</v>
      </c>
      <c r="N3315" s="391">
        <v>4.7163000000000004</v>
      </c>
      <c r="O3315" s="386">
        <v>3.7162999999999999</v>
      </c>
      <c r="P3315" s="386" t="s">
        <v>372</v>
      </c>
      <c r="Q3315" s="19"/>
      <c r="R3315" s="19"/>
      <c r="S3315" s="19"/>
      <c r="T3315" s="19"/>
      <c r="U3315" s="19"/>
    </row>
    <row r="3316" spans="1:21" ht="15" x14ac:dyDescent="0.25">
      <c r="A3316" s="389" t="s">
        <v>3548</v>
      </c>
      <c r="B3316" s="390"/>
      <c r="C3316" s="386"/>
      <c r="D3316" s="390"/>
      <c r="E3316" s="390"/>
      <c r="F3316" s="386">
        <v>3.5991</v>
      </c>
      <c r="G3316" s="391">
        <v>3.2317999999999998</v>
      </c>
      <c r="H3316" s="391">
        <v>3.1602000000000001</v>
      </c>
      <c r="I3316" s="391">
        <v>2.3248000000000002</v>
      </c>
      <c r="J3316" s="391">
        <v>1.8751</v>
      </c>
      <c r="K3316" s="391">
        <v>1.7039</v>
      </c>
      <c r="L3316" s="391">
        <v>1.8698999999999999</v>
      </c>
      <c r="M3316" s="391">
        <v>2.4386000000000001</v>
      </c>
      <c r="N3316" s="391">
        <v>2.5131999999999999</v>
      </c>
      <c r="O3316" s="386">
        <v>2.7111999999999998</v>
      </c>
      <c r="P3316" s="386" t="s">
        <v>372</v>
      </c>
      <c r="Q3316" s="19"/>
      <c r="R3316" s="19"/>
      <c r="S3316" s="19"/>
      <c r="T3316" s="19"/>
      <c r="U3316" s="19"/>
    </row>
    <row r="3317" spans="1:21" ht="15" x14ac:dyDescent="0.25">
      <c r="A3317" s="389" t="s">
        <v>3549</v>
      </c>
      <c r="B3317" s="390"/>
      <c r="C3317" s="386"/>
      <c r="D3317" s="390"/>
      <c r="E3317" s="390"/>
      <c r="F3317" s="386">
        <v>3.9291</v>
      </c>
      <c r="G3317" s="391">
        <v>3.4872000000000001</v>
      </c>
      <c r="H3317" s="391">
        <v>3.5169000000000001</v>
      </c>
      <c r="I3317" s="391">
        <v>2.6793</v>
      </c>
      <c r="J3317" s="391">
        <v>2.2008000000000001</v>
      </c>
      <c r="K3317" s="391">
        <v>2.1440000000000001</v>
      </c>
      <c r="L3317" s="391">
        <v>2.4491000000000001</v>
      </c>
      <c r="M3317" s="391">
        <v>2.9125000000000001</v>
      </c>
      <c r="N3317" s="391">
        <v>2.9773999999999998</v>
      </c>
      <c r="O3317" s="386">
        <v>2.8948999999999998</v>
      </c>
      <c r="P3317" s="386" t="s">
        <v>372</v>
      </c>
      <c r="Q3317" s="19"/>
      <c r="R3317" s="19"/>
      <c r="S3317" s="19"/>
      <c r="T3317" s="19"/>
      <c r="U3317" s="19"/>
    </row>
    <row r="3318" spans="1:21" ht="15" x14ac:dyDescent="0.25">
      <c r="A3318" s="389" t="s">
        <v>3550</v>
      </c>
      <c r="B3318" s="390"/>
      <c r="C3318" s="386"/>
      <c r="D3318" s="390"/>
      <c r="E3318" s="390"/>
      <c r="F3318" s="386">
        <v>2.3993000000000002</v>
      </c>
      <c r="G3318" s="391">
        <v>2.3144</v>
      </c>
      <c r="H3318" s="391">
        <v>1.8517999999999999</v>
      </c>
      <c r="I3318" s="391">
        <v>1.024</v>
      </c>
      <c r="J3318" s="391">
        <v>0.67879999999999996</v>
      </c>
      <c r="K3318" s="391">
        <v>8.3199999999999996E-2</v>
      </c>
      <c r="L3318" s="391">
        <v>-0.20319999999999999</v>
      </c>
      <c r="M3318" s="391">
        <v>0.74439999999999995</v>
      </c>
      <c r="N3318" s="391">
        <v>0.85450000000000004</v>
      </c>
      <c r="O3318" s="386">
        <v>2.0537000000000001</v>
      </c>
      <c r="P3318" s="386" t="s">
        <v>372</v>
      </c>
      <c r="Q3318" s="19"/>
      <c r="R3318" s="19"/>
      <c r="S3318" s="19"/>
      <c r="T3318" s="19"/>
      <c r="U3318" s="19"/>
    </row>
    <row r="3319" spans="1:21" ht="15" x14ac:dyDescent="0.25">
      <c r="A3319" s="389" t="s">
        <v>3551</v>
      </c>
      <c r="B3319" s="390"/>
      <c r="C3319" s="386"/>
      <c r="D3319" s="390"/>
      <c r="E3319" s="390"/>
      <c r="F3319" s="386">
        <v>1.3236000000000001</v>
      </c>
      <c r="G3319" s="391">
        <v>1.3387</v>
      </c>
      <c r="H3319" s="391">
        <v>0.98719999999999997</v>
      </c>
      <c r="I3319" s="391">
        <v>0.9143</v>
      </c>
      <c r="J3319" s="391">
        <v>0.7843</v>
      </c>
      <c r="K3319" s="391">
        <v>0.49630000000000002</v>
      </c>
      <c r="L3319" s="391">
        <v>0.33800000000000002</v>
      </c>
      <c r="M3319" s="391">
        <v>5.4399999999999997E-2</v>
      </c>
      <c r="N3319" s="391">
        <v>-9.5399999999999999E-2</v>
      </c>
      <c r="O3319" s="386">
        <v>-6.8500000000000005E-2</v>
      </c>
      <c r="P3319" s="386" t="s">
        <v>372</v>
      </c>
      <c r="Q3319" s="19"/>
      <c r="R3319" s="19"/>
      <c r="S3319" s="19"/>
      <c r="T3319" s="19"/>
      <c r="U3319" s="19"/>
    </row>
    <row r="3320" spans="1:21" ht="15" x14ac:dyDescent="0.25">
      <c r="A3320" s="389" t="s">
        <v>3552</v>
      </c>
      <c r="B3320" s="390"/>
      <c r="C3320" s="386"/>
      <c r="D3320" s="390"/>
      <c r="E3320" s="390"/>
      <c r="F3320" s="386">
        <v>1.4416</v>
      </c>
      <c r="G3320" s="391">
        <v>1.4924999999999999</v>
      </c>
      <c r="H3320" s="391">
        <v>1.1705000000000001</v>
      </c>
      <c r="I3320" s="391">
        <v>1.1375999999999999</v>
      </c>
      <c r="J3320" s="391">
        <v>1.018</v>
      </c>
      <c r="K3320" s="391">
        <v>0.72529999999999994</v>
      </c>
      <c r="L3320" s="391">
        <v>0.52969999999999995</v>
      </c>
      <c r="M3320" s="391">
        <v>0.19220000000000001</v>
      </c>
      <c r="N3320" s="391">
        <v>4.4699999999999997E-2</v>
      </c>
      <c r="O3320" s="386">
        <v>7.17E-2</v>
      </c>
      <c r="P3320" s="386" t="s">
        <v>372</v>
      </c>
      <c r="Q3320" s="19"/>
      <c r="R3320" s="19"/>
      <c r="S3320" s="19"/>
      <c r="T3320" s="19"/>
      <c r="U3320" s="19"/>
    </row>
    <row r="3321" spans="1:21" ht="15" x14ac:dyDescent="0.25">
      <c r="A3321" s="389" t="s">
        <v>3553</v>
      </c>
      <c r="B3321" s="390"/>
      <c r="C3321" s="386"/>
      <c r="D3321" s="390"/>
      <c r="E3321" s="390"/>
      <c r="F3321" s="386">
        <v>9.2999999999999992E-3</v>
      </c>
      <c r="G3321" s="391">
        <v>-0.37640000000000001</v>
      </c>
      <c r="H3321" s="391">
        <v>-1.0633999999999999</v>
      </c>
      <c r="I3321" s="391">
        <v>-1.5916999999999999</v>
      </c>
      <c r="J3321" s="391">
        <v>-1.8357000000000001</v>
      </c>
      <c r="K3321" s="391">
        <v>-2.0688</v>
      </c>
      <c r="L3321" s="391">
        <v>-1.8080000000000001</v>
      </c>
      <c r="M3321" s="391">
        <v>-1.4903999999999999</v>
      </c>
      <c r="N3321" s="391">
        <v>-1.6516999999999999</v>
      </c>
      <c r="O3321" s="386">
        <v>-1.6297999999999999</v>
      </c>
      <c r="P3321" s="386" t="s">
        <v>372</v>
      </c>
      <c r="Q3321" s="19"/>
      <c r="R3321" s="19"/>
      <c r="S3321" s="19"/>
      <c r="T3321" s="19"/>
      <c r="U3321" s="19"/>
    </row>
    <row r="3322" spans="1:21" ht="15" x14ac:dyDescent="0.25">
      <c r="A3322" s="389" t="s">
        <v>3554</v>
      </c>
      <c r="B3322" s="390"/>
      <c r="C3322" s="386"/>
      <c r="D3322" s="390"/>
      <c r="E3322" s="390"/>
      <c r="F3322" s="386">
        <v>1.3113999999999999</v>
      </c>
      <c r="G3322" s="391">
        <v>1.5336000000000001</v>
      </c>
      <c r="H3322" s="391">
        <v>1.0404</v>
      </c>
      <c r="I3322" s="391">
        <v>1.0541</v>
      </c>
      <c r="J3322" s="391">
        <v>0.85070000000000001</v>
      </c>
      <c r="K3322" s="391">
        <v>0.46089999999999998</v>
      </c>
      <c r="L3322" s="391">
        <v>0.1225</v>
      </c>
      <c r="M3322" s="391">
        <v>-0.25969999999999999</v>
      </c>
      <c r="N3322" s="391">
        <v>-0.51359999999999995</v>
      </c>
      <c r="O3322" s="386">
        <v>-0.52339999999999998</v>
      </c>
      <c r="P3322" s="386" t="s">
        <v>372</v>
      </c>
      <c r="Q3322" s="19"/>
      <c r="R3322" s="19"/>
      <c r="S3322" s="19"/>
      <c r="T3322" s="19"/>
      <c r="U3322" s="19"/>
    </row>
    <row r="3323" spans="1:21" ht="15" x14ac:dyDescent="0.25">
      <c r="A3323" s="389" t="s">
        <v>3555</v>
      </c>
      <c r="B3323" s="390"/>
      <c r="C3323" s="386"/>
      <c r="D3323" s="390"/>
      <c r="E3323" s="390"/>
      <c r="F3323" s="386">
        <v>1.4196</v>
      </c>
      <c r="G3323" s="391">
        <v>1.6458999999999999</v>
      </c>
      <c r="H3323" s="391">
        <v>1.1541999999999999</v>
      </c>
      <c r="I3323" s="391">
        <v>1.2198</v>
      </c>
      <c r="J3323" s="391">
        <v>0.98950000000000005</v>
      </c>
      <c r="K3323" s="391">
        <v>0.60799999999999998</v>
      </c>
      <c r="L3323" s="391">
        <v>0.28799999999999998</v>
      </c>
      <c r="M3323" s="391">
        <v>-0.10970000000000001</v>
      </c>
      <c r="N3323" s="391">
        <v>-0.35039999999999999</v>
      </c>
      <c r="O3323" s="386">
        <v>-0.31619999999999998</v>
      </c>
      <c r="P3323" s="386" t="s">
        <v>372</v>
      </c>
      <c r="Q3323" s="19"/>
      <c r="R3323" s="19"/>
      <c r="S3323" s="19"/>
      <c r="T3323" s="19"/>
      <c r="U3323" s="19"/>
    </row>
    <row r="3324" spans="1:21" ht="15" x14ac:dyDescent="0.25">
      <c r="A3324" s="389" t="s">
        <v>3556</v>
      </c>
      <c r="B3324" s="390"/>
      <c r="C3324" s="386"/>
      <c r="D3324" s="390"/>
      <c r="E3324" s="390"/>
      <c r="F3324" s="386">
        <v>-0.55149999999999999</v>
      </c>
      <c r="G3324" s="391">
        <v>-0.40110000000000001</v>
      </c>
      <c r="H3324" s="391">
        <v>-0.92110000000000003</v>
      </c>
      <c r="I3324" s="391">
        <v>-1.8197000000000001</v>
      </c>
      <c r="J3324" s="391">
        <v>-1.5429999999999999</v>
      </c>
      <c r="K3324" s="391">
        <v>-2.0693999999999999</v>
      </c>
      <c r="L3324" s="391">
        <v>-2.7326000000000001</v>
      </c>
      <c r="M3324" s="391">
        <v>-2.8538999999999999</v>
      </c>
      <c r="N3324" s="391">
        <v>-3.3395999999999999</v>
      </c>
      <c r="O3324" s="386">
        <v>-4.1214000000000004</v>
      </c>
      <c r="P3324" s="386" t="s">
        <v>372</v>
      </c>
      <c r="Q3324" s="19"/>
      <c r="R3324" s="19"/>
      <c r="S3324" s="19"/>
      <c r="T3324" s="19"/>
      <c r="U3324" s="19"/>
    </row>
    <row r="3325" spans="1:21" ht="15" x14ac:dyDescent="0.25">
      <c r="A3325" s="389" t="s">
        <v>3557</v>
      </c>
      <c r="B3325" s="390"/>
      <c r="C3325" s="386"/>
      <c r="D3325" s="390"/>
      <c r="E3325" s="390"/>
      <c r="F3325" s="386">
        <v>0.76959999999999995</v>
      </c>
      <c r="G3325" s="391">
        <v>0.36499999999999999</v>
      </c>
      <c r="H3325" s="391">
        <v>0.32690000000000002</v>
      </c>
      <c r="I3325" s="391">
        <v>0.28910000000000002</v>
      </c>
      <c r="J3325" s="391">
        <v>0.31929999999999997</v>
      </c>
      <c r="K3325" s="391">
        <v>-1.47E-2</v>
      </c>
      <c r="L3325" s="391">
        <v>-9.7000000000000003E-2</v>
      </c>
      <c r="M3325" s="391">
        <v>2.7400000000000001E-2</v>
      </c>
      <c r="N3325" s="391">
        <v>6.7000000000000002E-3</v>
      </c>
      <c r="O3325" s="386">
        <v>8.48E-2</v>
      </c>
      <c r="P3325" s="386" t="s">
        <v>372</v>
      </c>
      <c r="Q3325" s="19"/>
      <c r="R3325" s="19"/>
      <c r="S3325" s="19"/>
      <c r="T3325" s="19"/>
      <c r="U3325" s="19"/>
    </row>
    <row r="3326" spans="1:21" ht="15" x14ac:dyDescent="0.25">
      <c r="A3326" s="389" t="s">
        <v>3558</v>
      </c>
      <c r="B3326" s="390"/>
      <c r="C3326" s="386"/>
      <c r="D3326" s="390"/>
      <c r="E3326" s="390"/>
      <c r="F3326" s="386">
        <v>0.87690000000000001</v>
      </c>
      <c r="G3326" s="391">
        <v>0.52839999999999998</v>
      </c>
      <c r="H3326" s="391">
        <v>0.61739999999999995</v>
      </c>
      <c r="I3326" s="391">
        <v>0.60840000000000005</v>
      </c>
      <c r="J3326" s="391">
        <v>0.74050000000000005</v>
      </c>
      <c r="K3326" s="391">
        <v>0.33939999999999998</v>
      </c>
      <c r="L3326" s="391">
        <v>6.1800000000000001E-2</v>
      </c>
      <c r="M3326" s="391">
        <v>7.4800000000000005E-2</v>
      </c>
      <c r="N3326" s="391">
        <v>8.72E-2</v>
      </c>
      <c r="O3326" s="386">
        <v>5.5399999999999998E-2</v>
      </c>
      <c r="P3326" s="386" t="s">
        <v>372</v>
      </c>
      <c r="Q3326" s="19"/>
      <c r="R3326" s="19"/>
      <c r="S3326" s="19"/>
      <c r="T3326" s="19"/>
      <c r="U3326" s="19"/>
    </row>
    <row r="3327" spans="1:21" ht="15" x14ac:dyDescent="0.25">
      <c r="A3327" s="389" t="s">
        <v>3559</v>
      </c>
      <c r="B3327" s="390"/>
      <c r="C3327" s="386"/>
      <c r="D3327" s="390"/>
      <c r="E3327" s="390"/>
      <c r="F3327" s="386">
        <v>0.15079999999999999</v>
      </c>
      <c r="G3327" s="391">
        <v>-0.57609999999999995</v>
      </c>
      <c r="H3327" s="391">
        <v>-1.3589</v>
      </c>
      <c r="I3327" s="391">
        <v>-1.5642</v>
      </c>
      <c r="J3327" s="391">
        <v>-2.1278999999999999</v>
      </c>
      <c r="K3327" s="391">
        <v>-2.0714999999999999</v>
      </c>
      <c r="L3327" s="391">
        <v>-1.0145999999999999</v>
      </c>
      <c r="M3327" s="391">
        <v>-0.24759999999999999</v>
      </c>
      <c r="N3327" s="391">
        <v>-0.45400000000000001</v>
      </c>
      <c r="O3327" s="386">
        <v>0.253</v>
      </c>
      <c r="P3327" s="386" t="s">
        <v>372</v>
      </c>
      <c r="Q3327" s="19"/>
      <c r="R3327" s="19"/>
      <c r="S3327" s="19"/>
      <c r="T3327" s="19"/>
      <c r="U3327" s="19"/>
    </row>
    <row r="3328" spans="1:21" ht="15" x14ac:dyDescent="0.25">
      <c r="A3328" s="389" t="s">
        <v>3560</v>
      </c>
      <c r="B3328" s="390"/>
      <c r="C3328" s="386"/>
      <c r="D3328" s="390"/>
      <c r="E3328" s="390"/>
      <c r="F3328" s="386">
        <v>3.2961999999999998</v>
      </c>
      <c r="G3328" s="391">
        <v>3.3178999999999998</v>
      </c>
      <c r="H3328" s="391">
        <v>2.8672</v>
      </c>
      <c r="I3328" s="391">
        <v>2.0834000000000001</v>
      </c>
      <c r="J3328" s="391">
        <v>1.9126000000000001</v>
      </c>
      <c r="K3328" s="391">
        <v>2.4813000000000001</v>
      </c>
      <c r="L3328" s="391">
        <v>3.2885</v>
      </c>
      <c r="M3328" s="391">
        <v>2.3069000000000002</v>
      </c>
      <c r="N3328" s="391">
        <v>2.4051</v>
      </c>
      <c r="O3328" s="386">
        <v>2.4569000000000001</v>
      </c>
      <c r="P3328" s="386" t="s">
        <v>372</v>
      </c>
      <c r="Q3328" s="19"/>
      <c r="R3328" s="19"/>
      <c r="S3328" s="19"/>
      <c r="T3328" s="19"/>
      <c r="U3328" s="19"/>
    </row>
    <row r="3329" spans="1:21" ht="15" x14ac:dyDescent="0.25">
      <c r="A3329" s="389" t="s">
        <v>3561</v>
      </c>
      <c r="B3329" s="390"/>
      <c r="C3329" s="386"/>
      <c r="D3329" s="390"/>
      <c r="E3329" s="390"/>
      <c r="F3329" s="386">
        <v>3.3151000000000002</v>
      </c>
      <c r="G3329" s="391">
        <v>3.3883000000000001</v>
      </c>
      <c r="H3329" s="391">
        <v>2.964</v>
      </c>
      <c r="I3329" s="391">
        <v>2.1907999999999999</v>
      </c>
      <c r="J3329" s="391">
        <v>2.0607000000000002</v>
      </c>
      <c r="K3329" s="391">
        <v>2.7044000000000001</v>
      </c>
      <c r="L3329" s="391">
        <v>3.5893999999999999</v>
      </c>
      <c r="M3329" s="391">
        <v>2.6086999999999998</v>
      </c>
      <c r="N3329" s="391">
        <v>2.5914000000000001</v>
      </c>
      <c r="O3329" s="386">
        <v>2.6922999999999999</v>
      </c>
      <c r="P3329" s="386" t="s">
        <v>372</v>
      </c>
      <c r="Q3329" s="19"/>
      <c r="R3329" s="19"/>
      <c r="S3329" s="19"/>
      <c r="T3329" s="19"/>
      <c r="U3329" s="19"/>
    </row>
    <row r="3330" spans="1:21" ht="15" x14ac:dyDescent="0.25">
      <c r="A3330" s="389" t="s">
        <v>3562</v>
      </c>
      <c r="B3330" s="390"/>
      <c r="C3330" s="386"/>
      <c r="D3330" s="390"/>
      <c r="E3330" s="390"/>
      <c r="F3330" s="386">
        <v>2.9218000000000002</v>
      </c>
      <c r="G3330" s="391">
        <v>1.9218</v>
      </c>
      <c r="H3330" s="391">
        <v>0.92179999999999995</v>
      </c>
      <c r="I3330" s="391">
        <v>-7.8200000000000006E-2</v>
      </c>
      <c r="J3330" s="391">
        <v>-1.0782</v>
      </c>
      <c r="K3330" s="391">
        <v>-2.0363000000000002</v>
      </c>
      <c r="L3330" s="391">
        <v>-2.8525999999999998</v>
      </c>
      <c r="M3330" s="391">
        <v>-3.8525999999999998</v>
      </c>
      <c r="N3330" s="391">
        <v>-1.1645000000000001</v>
      </c>
      <c r="O3330" s="386">
        <v>-2.1644999999999999</v>
      </c>
      <c r="P3330" s="386" t="s">
        <v>372</v>
      </c>
      <c r="Q3330" s="19"/>
      <c r="R3330" s="19"/>
      <c r="S3330" s="19"/>
      <c r="T3330" s="19"/>
      <c r="U3330" s="19"/>
    </row>
    <row r="3331" spans="1:21" ht="15" x14ac:dyDescent="0.25">
      <c r="A3331" s="389" t="s">
        <v>3563</v>
      </c>
      <c r="B3331" s="390"/>
      <c r="C3331" s="386"/>
      <c r="D3331" s="390"/>
      <c r="E3331" s="390"/>
      <c r="F3331" s="386">
        <v>2.8228</v>
      </c>
      <c r="G3331" s="391">
        <v>3.2280000000000002</v>
      </c>
      <c r="H3331" s="391">
        <v>2.8523000000000001</v>
      </c>
      <c r="I3331" s="391">
        <v>2.6747000000000001</v>
      </c>
      <c r="J3331" s="391">
        <v>2.081</v>
      </c>
      <c r="K3331" s="391">
        <v>1.3495999999999999</v>
      </c>
      <c r="L3331" s="391">
        <v>0.627</v>
      </c>
      <c r="M3331" s="391">
        <v>-4.8000000000000001E-2</v>
      </c>
      <c r="N3331" s="391">
        <v>0.82969999999999999</v>
      </c>
      <c r="O3331" s="386">
        <v>1.9302999999999999</v>
      </c>
      <c r="P3331" s="386" t="s">
        <v>372</v>
      </c>
      <c r="Q3331" s="19"/>
      <c r="R3331" s="19"/>
      <c r="S3331" s="19"/>
      <c r="T3331" s="19"/>
      <c r="U3331" s="19"/>
    </row>
    <row r="3332" spans="1:21" ht="15" x14ac:dyDescent="0.25">
      <c r="A3332" s="389" t="s">
        <v>3564</v>
      </c>
      <c r="B3332" s="390"/>
      <c r="C3332" s="386"/>
      <c r="D3332" s="390"/>
      <c r="E3332" s="390"/>
      <c r="F3332" s="386">
        <v>2.7896999999999998</v>
      </c>
      <c r="G3332" s="391">
        <v>3.1539000000000001</v>
      </c>
      <c r="H3332" s="391">
        <v>2.7827999999999999</v>
      </c>
      <c r="I3332" s="391">
        <v>2.6143999999999998</v>
      </c>
      <c r="J3332" s="391">
        <v>2.0124</v>
      </c>
      <c r="K3332" s="391">
        <v>1.2868999999999999</v>
      </c>
      <c r="L3332" s="391">
        <v>0.56430000000000002</v>
      </c>
      <c r="M3332" s="391">
        <v>-0.1181</v>
      </c>
      <c r="N3332" s="391">
        <v>0.84309999999999996</v>
      </c>
      <c r="O3332" s="386">
        <v>2.0087000000000002</v>
      </c>
      <c r="P3332" s="386" t="s">
        <v>372</v>
      </c>
      <c r="Q3332" s="19"/>
      <c r="R3332" s="19"/>
      <c r="S3332" s="19"/>
      <c r="T3332" s="19"/>
      <c r="U3332" s="19"/>
    </row>
    <row r="3333" spans="1:21" ht="15" x14ac:dyDescent="0.25">
      <c r="A3333" s="389" t="s">
        <v>3565</v>
      </c>
      <c r="B3333" s="390"/>
      <c r="C3333" s="386"/>
      <c r="D3333" s="390"/>
      <c r="E3333" s="390"/>
      <c r="F3333" s="386">
        <v>3.7848000000000002</v>
      </c>
      <c r="G3333" s="391">
        <v>4.7660999999999998</v>
      </c>
      <c r="H3333" s="391">
        <v>4.3147000000000002</v>
      </c>
      <c r="I3333" s="391">
        <v>3.9459</v>
      </c>
      <c r="J3333" s="391">
        <v>3.5306000000000002</v>
      </c>
      <c r="K3333" s="391">
        <v>2.6749999999999998</v>
      </c>
      <c r="L3333" s="391">
        <v>1.9333</v>
      </c>
      <c r="M3333" s="391">
        <v>1.4117</v>
      </c>
      <c r="N3333" s="391">
        <v>0.55430000000000001</v>
      </c>
      <c r="O3333" s="386">
        <v>0.44579999999999997</v>
      </c>
      <c r="P3333" s="386" t="s">
        <v>372</v>
      </c>
      <c r="Q3333" s="19"/>
      <c r="R3333" s="19"/>
      <c r="S3333" s="19"/>
      <c r="T3333" s="19"/>
      <c r="U3333" s="19"/>
    </row>
    <row r="3334" spans="1:21" ht="15" x14ac:dyDescent="0.25">
      <c r="A3334" s="389" t="s">
        <v>3566</v>
      </c>
      <c r="B3334" s="390"/>
      <c r="C3334" s="386"/>
      <c r="D3334" s="390"/>
      <c r="E3334" s="390"/>
      <c r="F3334" s="386">
        <v>2.7989000000000002</v>
      </c>
      <c r="G3334" s="391">
        <v>3.2198000000000002</v>
      </c>
      <c r="H3334" s="391">
        <v>2.8664000000000001</v>
      </c>
      <c r="I3334" s="391">
        <v>2.6917</v>
      </c>
      <c r="J3334" s="391">
        <v>2.1012</v>
      </c>
      <c r="K3334" s="391">
        <v>1.3371</v>
      </c>
      <c r="L3334" s="391">
        <v>0.59360000000000002</v>
      </c>
      <c r="M3334" s="391">
        <v>-8.3799999999999999E-2</v>
      </c>
      <c r="N3334" s="391">
        <v>0.70140000000000002</v>
      </c>
      <c r="O3334" s="386">
        <v>1.9732000000000001</v>
      </c>
      <c r="P3334" s="386" t="s">
        <v>372</v>
      </c>
      <c r="Q3334" s="19"/>
      <c r="R3334" s="19"/>
      <c r="S3334" s="19"/>
      <c r="T3334" s="19"/>
      <c r="U3334" s="19"/>
    </row>
    <row r="3335" spans="1:21" ht="15" x14ac:dyDescent="0.25">
      <c r="A3335" s="389" t="s">
        <v>3567</v>
      </c>
      <c r="B3335" s="390"/>
      <c r="C3335" s="386"/>
      <c r="D3335" s="390"/>
      <c r="E3335" s="390"/>
      <c r="F3335" s="386">
        <v>2.7646000000000002</v>
      </c>
      <c r="G3335" s="391">
        <v>3.1347999999999998</v>
      </c>
      <c r="H3335" s="391">
        <v>2.7823000000000002</v>
      </c>
      <c r="I3335" s="391">
        <v>2.6265999999999998</v>
      </c>
      <c r="J3335" s="391">
        <v>2.0244</v>
      </c>
      <c r="K3335" s="391">
        <v>1.2627999999999999</v>
      </c>
      <c r="L3335" s="391">
        <v>0.51629999999999998</v>
      </c>
      <c r="M3335" s="391">
        <v>-0.1714</v>
      </c>
      <c r="N3335" s="391">
        <v>0.6835</v>
      </c>
      <c r="O3335" s="386">
        <v>2.0099</v>
      </c>
      <c r="P3335" s="386" t="s">
        <v>372</v>
      </c>
      <c r="Q3335" s="19"/>
      <c r="R3335" s="19"/>
      <c r="S3335" s="19"/>
      <c r="T3335" s="19"/>
      <c r="U3335" s="19"/>
    </row>
    <row r="3336" spans="1:21" ht="15" x14ac:dyDescent="0.25">
      <c r="A3336" s="389" t="s">
        <v>3568</v>
      </c>
      <c r="B3336" s="390"/>
      <c r="C3336" s="386"/>
      <c r="D3336" s="390"/>
      <c r="E3336" s="390"/>
      <c r="F3336" s="386">
        <v>4.0902000000000003</v>
      </c>
      <c r="G3336" s="391">
        <v>5.2779999999999996</v>
      </c>
      <c r="H3336" s="391">
        <v>4.9249000000000001</v>
      </c>
      <c r="I3336" s="391">
        <v>4.2969999999999997</v>
      </c>
      <c r="J3336" s="391">
        <v>3.9994999999999998</v>
      </c>
      <c r="K3336" s="391">
        <v>3.1707000000000001</v>
      </c>
      <c r="L3336" s="391">
        <v>2.4689999999999999</v>
      </c>
      <c r="M3336" s="391">
        <v>2.0409999999999999</v>
      </c>
      <c r="N3336" s="391">
        <v>1.1365000000000001</v>
      </c>
      <c r="O3336" s="386">
        <v>1.1788000000000001</v>
      </c>
      <c r="P3336" s="386" t="s">
        <v>372</v>
      </c>
      <c r="Q3336" s="19"/>
      <c r="R3336" s="19"/>
      <c r="S3336" s="19"/>
      <c r="T3336" s="19"/>
      <c r="U3336" s="19"/>
    </row>
    <row r="3337" spans="1:21" ht="15" x14ac:dyDescent="0.25">
      <c r="A3337" s="389" t="s">
        <v>3569</v>
      </c>
      <c r="B3337" s="390"/>
      <c r="C3337" s="386"/>
      <c r="D3337" s="390"/>
      <c r="E3337" s="390"/>
      <c r="F3337" s="386">
        <v>3.4186999999999999</v>
      </c>
      <c r="G3337" s="391">
        <v>3.4519000000000002</v>
      </c>
      <c r="H3337" s="391">
        <v>2.4519000000000002</v>
      </c>
      <c r="I3337" s="391">
        <v>2.1907999999999999</v>
      </c>
      <c r="J3337" s="391">
        <v>1.5057</v>
      </c>
      <c r="K3337" s="391">
        <v>1.7070000000000001</v>
      </c>
      <c r="L3337" s="391">
        <v>1.5804</v>
      </c>
      <c r="M3337" s="391">
        <v>0.97460000000000002</v>
      </c>
      <c r="N3337" s="391">
        <v>1.8102</v>
      </c>
      <c r="O3337" s="386">
        <v>1.5825</v>
      </c>
      <c r="P3337" s="386" t="s">
        <v>372</v>
      </c>
      <c r="Q3337" s="19"/>
      <c r="R3337" s="19"/>
      <c r="S3337" s="19"/>
      <c r="T3337" s="19"/>
      <c r="U3337" s="19"/>
    </row>
    <row r="3338" spans="1:21" ht="15" x14ac:dyDescent="0.25">
      <c r="A3338" s="389" t="s">
        <v>3570</v>
      </c>
      <c r="B3338" s="390"/>
      <c r="C3338" s="386"/>
      <c r="D3338" s="390"/>
      <c r="E3338" s="390"/>
      <c r="F3338" s="386">
        <v>3.5670999999999999</v>
      </c>
      <c r="G3338" s="391">
        <v>3.8</v>
      </c>
      <c r="H3338" s="391">
        <v>2.8</v>
      </c>
      <c r="I3338" s="391">
        <v>2.1844999999999999</v>
      </c>
      <c r="J3338" s="391">
        <v>1.5901000000000001</v>
      </c>
      <c r="K3338" s="391">
        <v>2.1372</v>
      </c>
      <c r="L3338" s="391">
        <v>2.2599</v>
      </c>
      <c r="M3338" s="391">
        <v>1.7662</v>
      </c>
      <c r="N3338" s="391">
        <v>2.1433</v>
      </c>
      <c r="O3338" s="386">
        <v>1.9987999999999999</v>
      </c>
      <c r="P3338" s="386" t="s">
        <v>372</v>
      </c>
      <c r="Q3338" s="19"/>
      <c r="R3338" s="19"/>
      <c r="S3338" s="19"/>
      <c r="T3338" s="19"/>
      <c r="U3338" s="19"/>
    </row>
    <row r="3339" spans="1:21" ht="15" x14ac:dyDescent="0.25">
      <c r="A3339" s="389" t="s">
        <v>3571</v>
      </c>
      <c r="B3339" s="390"/>
      <c r="C3339" s="386"/>
      <c r="D3339" s="390"/>
      <c r="E3339" s="390"/>
      <c r="F3339" s="386">
        <v>2.8892000000000002</v>
      </c>
      <c r="G3339" s="391">
        <v>2.2069999999999999</v>
      </c>
      <c r="H3339" s="391">
        <v>1.2070000000000001</v>
      </c>
      <c r="I3339" s="391">
        <v>2.2126000000000001</v>
      </c>
      <c r="J3339" s="391">
        <v>1.2125999999999999</v>
      </c>
      <c r="K3339" s="391">
        <v>0.21260000000000001</v>
      </c>
      <c r="L3339" s="391">
        <v>-0.78739999999999999</v>
      </c>
      <c r="M3339" s="391">
        <v>-1.7874000000000001</v>
      </c>
      <c r="N3339" s="391">
        <v>-1.2143999999999999</v>
      </c>
      <c r="O3339" s="386">
        <v>-2.2143999999999999</v>
      </c>
      <c r="P3339" s="386" t="s">
        <v>372</v>
      </c>
      <c r="Q3339" s="19"/>
      <c r="R3339" s="19"/>
      <c r="S3339" s="19"/>
      <c r="T3339" s="19"/>
      <c r="U3339" s="19"/>
    </row>
    <row r="3340" spans="1:21" ht="15" x14ac:dyDescent="0.25">
      <c r="A3340" s="389" t="s">
        <v>3572</v>
      </c>
      <c r="B3340" s="390"/>
      <c r="C3340" s="386"/>
      <c r="D3340" s="390"/>
      <c r="E3340" s="390"/>
      <c r="F3340" s="386">
        <v>3.4937999999999998</v>
      </c>
      <c r="G3340" s="391">
        <v>3.0268999999999999</v>
      </c>
      <c r="H3340" s="391">
        <v>4.2351999999999999</v>
      </c>
      <c r="I3340" s="391">
        <v>4.3768000000000002</v>
      </c>
      <c r="J3340" s="391">
        <v>4.1699000000000002</v>
      </c>
      <c r="K3340" s="391">
        <v>3.1699000000000002</v>
      </c>
      <c r="L3340" s="391">
        <v>2.2410999999999999</v>
      </c>
      <c r="M3340" s="391">
        <v>1.542</v>
      </c>
      <c r="N3340" s="391">
        <v>0.86070000000000002</v>
      </c>
      <c r="O3340" s="386">
        <v>0.49919999999999998</v>
      </c>
      <c r="P3340" s="386" t="s">
        <v>372</v>
      </c>
      <c r="Q3340" s="19"/>
      <c r="R3340" s="19"/>
      <c r="S3340" s="19"/>
      <c r="T3340" s="19"/>
      <c r="U3340" s="19"/>
    </row>
    <row r="3341" spans="1:21" ht="15" x14ac:dyDescent="0.25">
      <c r="A3341" s="389" t="s">
        <v>3573</v>
      </c>
      <c r="B3341" s="390"/>
      <c r="C3341" s="386"/>
      <c r="D3341" s="390"/>
      <c r="E3341" s="390"/>
      <c r="F3341" s="386">
        <v>3.5724999999999998</v>
      </c>
      <c r="G3341" s="391">
        <v>3.1240999999999999</v>
      </c>
      <c r="H3341" s="391">
        <v>4.4081999999999999</v>
      </c>
      <c r="I3341" s="391">
        <v>4.5880999999999998</v>
      </c>
      <c r="J3341" s="391">
        <v>4.4080000000000004</v>
      </c>
      <c r="K3341" s="391">
        <v>3.4079999999999999</v>
      </c>
      <c r="L3341" s="391">
        <v>2.4815999999999998</v>
      </c>
      <c r="M3341" s="391">
        <v>1.7927</v>
      </c>
      <c r="N3341" s="391">
        <v>0.85160000000000002</v>
      </c>
      <c r="O3341" s="386">
        <v>0.51190000000000002</v>
      </c>
      <c r="P3341" s="386" t="s">
        <v>372</v>
      </c>
      <c r="Q3341" s="19"/>
      <c r="R3341" s="19"/>
      <c r="S3341" s="19"/>
      <c r="T3341" s="19"/>
      <c r="U3341" s="19"/>
    </row>
    <row r="3342" spans="1:21" ht="15" x14ac:dyDescent="0.25">
      <c r="A3342" s="389" t="s">
        <v>3574</v>
      </c>
      <c r="B3342" s="390"/>
      <c r="C3342" s="386"/>
      <c r="D3342" s="390"/>
      <c r="E3342" s="390"/>
      <c r="F3342" s="386">
        <v>1.2498</v>
      </c>
      <c r="G3342" s="391">
        <v>0.24979999999999999</v>
      </c>
      <c r="H3342" s="391">
        <v>-0.75019999999999998</v>
      </c>
      <c r="I3342" s="391">
        <v>-1.7502</v>
      </c>
      <c r="J3342" s="391">
        <v>-2.7502</v>
      </c>
      <c r="K3342" s="391">
        <v>-3.7502</v>
      </c>
      <c r="L3342" s="391">
        <v>-4.7502000000000004</v>
      </c>
      <c r="M3342" s="391">
        <v>-5.7502000000000004</v>
      </c>
      <c r="N3342" s="391">
        <v>1.1266</v>
      </c>
      <c r="O3342" s="386">
        <v>0.12659999999999999</v>
      </c>
      <c r="P3342" s="386" t="s">
        <v>372</v>
      </c>
      <c r="Q3342" s="19"/>
      <c r="R3342" s="19"/>
      <c r="S3342" s="19"/>
      <c r="T3342" s="19"/>
      <c r="U3342" s="19"/>
    </row>
    <row r="3343" spans="1:21" ht="15" x14ac:dyDescent="0.25">
      <c r="A3343" s="389" t="s">
        <v>3575</v>
      </c>
      <c r="B3343" s="390"/>
      <c r="C3343" s="386"/>
      <c r="D3343" s="390"/>
      <c r="E3343" s="390"/>
      <c r="F3343" s="386">
        <v>3.4937999999999998</v>
      </c>
      <c r="G3343" s="391">
        <v>3.0268999999999999</v>
      </c>
      <c r="H3343" s="391">
        <v>4.2351999999999999</v>
      </c>
      <c r="I3343" s="391">
        <v>4.3768000000000002</v>
      </c>
      <c r="J3343" s="391">
        <v>4.1699000000000002</v>
      </c>
      <c r="K3343" s="391">
        <v>3.1699000000000002</v>
      </c>
      <c r="L3343" s="391">
        <v>2.2410999999999999</v>
      </c>
      <c r="M3343" s="391">
        <v>1.542</v>
      </c>
      <c r="N3343" s="391">
        <v>0.86070000000000002</v>
      </c>
      <c r="O3343" s="386">
        <v>0.49919999999999998</v>
      </c>
      <c r="P3343" s="386" t="s">
        <v>372</v>
      </c>
      <c r="Q3343" s="19"/>
      <c r="R3343" s="19"/>
      <c r="S3343" s="19"/>
      <c r="T3343" s="19"/>
      <c r="U3343" s="19"/>
    </row>
    <row r="3344" spans="1:21" ht="15" x14ac:dyDescent="0.25">
      <c r="A3344" s="389" t="s">
        <v>3576</v>
      </c>
      <c r="B3344" s="390"/>
      <c r="C3344" s="386"/>
      <c r="D3344" s="390"/>
      <c r="E3344" s="390"/>
      <c r="F3344" s="386">
        <v>3.5724999999999998</v>
      </c>
      <c r="G3344" s="391">
        <v>3.1240999999999999</v>
      </c>
      <c r="H3344" s="391">
        <v>4.4081999999999999</v>
      </c>
      <c r="I3344" s="391">
        <v>4.5880999999999998</v>
      </c>
      <c r="J3344" s="391">
        <v>4.4080000000000004</v>
      </c>
      <c r="K3344" s="391">
        <v>3.4079999999999999</v>
      </c>
      <c r="L3344" s="391">
        <v>2.4815999999999998</v>
      </c>
      <c r="M3344" s="391">
        <v>1.7927</v>
      </c>
      <c r="N3344" s="391">
        <v>0.85160000000000002</v>
      </c>
      <c r="O3344" s="386">
        <v>0.51190000000000002</v>
      </c>
      <c r="P3344" s="386" t="s">
        <v>372</v>
      </c>
      <c r="Q3344" s="19"/>
      <c r="R3344" s="19"/>
      <c r="S3344" s="19"/>
      <c r="T3344" s="19"/>
      <c r="U3344" s="19"/>
    </row>
    <row r="3345" spans="1:21" ht="15" x14ac:dyDescent="0.25">
      <c r="A3345" s="389" t="s">
        <v>3577</v>
      </c>
      <c r="B3345" s="390"/>
      <c r="C3345" s="386"/>
      <c r="D3345" s="390"/>
      <c r="E3345" s="390"/>
      <c r="F3345" s="386">
        <v>1.2498</v>
      </c>
      <c r="G3345" s="391">
        <v>0.24979999999999999</v>
      </c>
      <c r="H3345" s="391">
        <v>-0.75019999999999998</v>
      </c>
      <c r="I3345" s="391">
        <v>-1.7502</v>
      </c>
      <c r="J3345" s="391">
        <v>-2.7502</v>
      </c>
      <c r="K3345" s="391">
        <v>-3.7502</v>
      </c>
      <c r="L3345" s="391">
        <v>-4.7502000000000004</v>
      </c>
      <c r="M3345" s="391">
        <v>-5.7502000000000004</v>
      </c>
      <c r="N3345" s="391">
        <v>1.1266</v>
      </c>
      <c r="O3345" s="386">
        <v>0.12659999999999999</v>
      </c>
      <c r="P3345" s="386" t="s">
        <v>372</v>
      </c>
      <c r="Q3345" s="19"/>
      <c r="R3345" s="19"/>
      <c r="S3345" s="19"/>
      <c r="T3345" s="19"/>
      <c r="U3345" s="19"/>
    </row>
    <row r="3346" spans="1:21" ht="15" x14ac:dyDescent="0.25">
      <c r="A3346" s="389" t="s">
        <v>742</v>
      </c>
      <c r="B3346" s="390"/>
      <c r="C3346" s="386"/>
      <c r="D3346" s="390"/>
      <c r="E3346" s="390"/>
      <c r="F3346" s="386">
        <v>3.4047000000000001</v>
      </c>
      <c r="G3346" s="391">
        <v>3.3386</v>
      </c>
      <c r="H3346" s="391">
        <v>3.1968999999999999</v>
      </c>
      <c r="I3346" s="391">
        <v>3.1251000000000002</v>
      </c>
      <c r="J3346" s="391">
        <v>2.9016000000000002</v>
      </c>
      <c r="K3346" s="391">
        <v>2.5598000000000001</v>
      </c>
      <c r="L3346" s="391">
        <v>2.1252</v>
      </c>
      <c r="M3346" s="391">
        <v>1.6318999999999999</v>
      </c>
      <c r="N3346" s="391">
        <v>1.4737</v>
      </c>
      <c r="O3346" s="386">
        <v>1.5239</v>
      </c>
      <c r="P3346" s="386" t="s">
        <v>372</v>
      </c>
      <c r="Q3346" s="19"/>
      <c r="R3346" s="19"/>
      <c r="S3346" s="19"/>
      <c r="T3346" s="19"/>
      <c r="U3346" s="19"/>
    </row>
    <row r="3347" spans="1:21" ht="15" x14ac:dyDescent="0.25">
      <c r="A3347" s="389" t="s">
        <v>743</v>
      </c>
      <c r="B3347" s="390"/>
      <c r="C3347" s="386"/>
      <c r="D3347" s="390"/>
      <c r="E3347" s="390"/>
      <c r="F3347" s="386">
        <v>3.4861</v>
      </c>
      <c r="G3347" s="391">
        <v>3.4146999999999998</v>
      </c>
      <c r="H3347" s="391">
        <v>3.2863000000000002</v>
      </c>
      <c r="I3347" s="391">
        <v>3.2315999999999998</v>
      </c>
      <c r="J3347" s="391">
        <v>3.0236999999999998</v>
      </c>
      <c r="K3347" s="391">
        <v>2.6916000000000002</v>
      </c>
      <c r="L3347" s="391">
        <v>2.25</v>
      </c>
      <c r="M3347" s="391">
        <v>1.7482</v>
      </c>
      <c r="N3347" s="391">
        <v>1.5872999999999999</v>
      </c>
      <c r="O3347" s="386">
        <v>1.6433</v>
      </c>
      <c r="P3347" s="386" t="s">
        <v>372</v>
      </c>
      <c r="Q3347" s="19"/>
      <c r="R3347" s="19"/>
      <c r="S3347" s="19"/>
      <c r="T3347" s="19"/>
      <c r="U3347" s="19"/>
    </row>
    <row r="3348" spans="1:21" ht="15" x14ac:dyDescent="0.25">
      <c r="A3348" s="389" t="s">
        <v>744</v>
      </c>
      <c r="B3348" s="390"/>
      <c r="C3348" s="386"/>
      <c r="D3348" s="390"/>
      <c r="E3348" s="390"/>
      <c r="F3348" s="386">
        <v>2.6976</v>
      </c>
      <c r="G3348" s="391">
        <v>2.6795</v>
      </c>
      <c r="H3348" s="391">
        <v>2.4245000000000001</v>
      </c>
      <c r="I3348" s="391">
        <v>2.2019000000000002</v>
      </c>
      <c r="J3348" s="391">
        <v>1.8501000000000001</v>
      </c>
      <c r="K3348" s="391">
        <v>1.4136</v>
      </c>
      <c r="L3348" s="391">
        <v>1.0441</v>
      </c>
      <c r="M3348" s="391">
        <v>0.62709999999999999</v>
      </c>
      <c r="N3348" s="391">
        <v>0.52780000000000005</v>
      </c>
      <c r="O3348" s="386">
        <v>0.53549999999999998</v>
      </c>
      <c r="P3348" s="386" t="s">
        <v>372</v>
      </c>
      <c r="Q3348" s="19"/>
      <c r="R3348" s="19"/>
      <c r="S3348" s="19"/>
      <c r="T3348" s="19"/>
      <c r="U3348" s="19"/>
    </row>
    <row r="3349" spans="1:21" ht="15" x14ac:dyDescent="0.25">
      <c r="A3349" s="389" t="s">
        <v>745</v>
      </c>
      <c r="B3349" s="390"/>
      <c r="C3349" s="386"/>
      <c r="D3349" s="390"/>
      <c r="E3349" s="390"/>
      <c r="F3349" s="386">
        <v>3.6027999999999998</v>
      </c>
      <c r="G3349" s="391">
        <v>3.2951000000000001</v>
      </c>
      <c r="H3349" s="391">
        <v>3.0922999999999998</v>
      </c>
      <c r="I3349" s="391">
        <v>2.9861</v>
      </c>
      <c r="J3349" s="391">
        <v>2.6981999999999999</v>
      </c>
      <c r="K3349" s="391">
        <v>2.1936</v>
      </c>
      <c r="L3349" s="391">
        <v>1.6153</v>
      </c>
      <c r="M3349" s="391">
        <v>1.1268</v>
      </c>
      <c r="N3349" s="391">
        <v>0.94379999999999997</v>
      </c>
      <c r="O3349" s="386">
        <v>0.86560000000000004</v>
      </c>
      <c r="P3349" s="386" t="s">
        <v>372</v>
      </c>
      <c r="Q3349" s="19"/>
      <c r="R3349" s="19"/>
      <c r="S3349" s="19"/>
      <c r="T3349" s="19"/>
      <c r="U3349" s="19"/>
    </row>
    <row r="3350" spans="1:21" ht="15" x14ac:dyDescent="0.25">
      <c r="A3350" s="389" t="s">
        <v>746</v>
      </c>
      <c r="B3350" s="390"/>
      <c r="C3350" s="386"/>
      <c r="D3350" s="390"/>
      <c r="E3350" s="390"/>
      <c r="F3350" s="386">
        <v>3.7149000000000001</v>
      </c>
      <c r="G3350" s="391">
        <v>3.3995000000000002</v>
      </c>
      <c r="H3350" s="391">
        <v>3.1947000000000001</v>
      </c>
      <c r="I3350" s="391">
        <v>3.1150000000000002</v>
      </c>
      <c r="J3350" s="391">
        <v>2.8437000000000001</v>
      </c>
      <c r="K3350" s="391">
        <v>2.3321000000000001</v>
      </c>
      <c r="L3350" s="391">
        <v>1.7576000000000001</v>
      </c>
      <c r="M3350" s="391">
        <v>1.2842</v>
      </c>
      <c r="N3350" s="391">
        <v>1.1156999999999999</v>
      </c>
      <c r="O3350" s="386">
        <v>1.0687</v>
      </c>
      <c r="P3350" s="386" t="s">
        <v>372</v>
      </c>
      <c r="Q3350" s="19"/>
      <c r="R3350" s="19"/>
      <c r="S3350" s="19"/>
      <c r="T3350" s="19"/>
      <c r="U3350" s="19"/>
    </row>
    <row r="3351" spans="1:21" ht="15" x14ac:dyDescent="0.25">
      <c r="A3351" s="389" t="s">
        <v>747</v>
      </c>
      <c r="B3351" s="390"/>
      <c r="C3351" s="386"/>
      <c r="D3351" s="390"/>
      <c r="E3351" s="390"/>
      <c r="F3351" s="386">
        <v>2.3218000000000001</v>
      </c>
      <c r="G3351" s="391">
        <v>2.1118000000000001</v>
      </c>
      <c r="H3351" s="391">
        <v>1.9263999999999999</v>
      </c>
      <c r="I3351" s="391">
        <v>1.5162</v>
      </c>
      <c r="J3351" s="391">
        <v>1.0632999999999999</v>
      </c>
      <c r="K3351" s="391">
        <v>0.63980000000000004</v>
      </c>
      <c r="L3351" s="391">
        <v>4.1399999999999999E-2</v>
      </c>
      <c r="M3351" s="391">
        <v>-0.61960000000000004</v>
      </c>
      <c r="N3351" s="391">
        <v>-0.92490000000000006</v>
      </c>
      <c r="O3351" s="386">
        <v>-1.3431999999999999</v>
      </c>
      <c r="P3351" s="386" t="s">
        <v>372</v>
      </c>
      <c r="Q3351" s="19"/>
      <c r="R3351" s="19"/>
      <c r="S3351" s="19"/>
      <c r="T3351" s="19"/>
      <c r="U3351" s="19"/>
    </row>
    <row r="3352" spans="1:21" ht="15" x14ac:dyDescent="0.25">
      <c r="A3352" s="389" t="s">
        <v>748</v>
      </c>
      <c r="B3352" s="390"/>
      <c r="C3352" s="386"/>
      <c r="D3352" s="390"/>
      <c r="E3352" s="390"/>
      <c r="F3352" s="386">
        <v>2.8420000000000001</v>
      </c>
      <c r="G3352" s="391">
        <v>3.0672000000000001</v>
      </c>
      <c r="H3352" s="391">
        <v>2.7831999999999999</v>
      </c>
      <c r="I3352" s="391">
        <v>2.7484999999999999</v>
      </c>
      <c r="J3352" s="391">
        <v>2.56</v>
      </c>
      <c r="K3352" s="391">
        <v>2.4697</v>
      </c>
      <c r="L3352" s="391">
        <v>2.1214</v>
      </c>
      <c r="M3352" s="391">
        <v>1.5770999999999999</v>
      </c>
      <c r="N3352" s="391">
        <v>1.7976000000000001</v>
      </c>
      <c r="O3352" s="386">
        <v>2.3721000000000001</v>
      </c>
      <c r="P3352" s="386" t="s">
        <v>372</v>
      </c>
      <c r="Q3352" s="19"/>
      <c r="R3352" s="19"/>
      <c r="S3352" s="19"/>
      <c r="T3352" s="19"/>
      <c r="U3352" s="19"/>
    </row>
    <row r="3353" spans="1:21" ht="15" x14ac:dyDescent="0.25">
      <c r="A3353" s="389" t="s">
        <v>749</v>
      </c>
      <c r="B3353" s="390"/>
      <c r="C3353" s="386"/>
      <c r="D3353" s="390"/>
      <c r="E3353" s="390"/>
      <c r="F3353" s="386">
        <v>2.6551</v>
      </c>
      <c r="G3353" s="391">
        <v>2.9910999999999999</v>
      </c>
      <c r="H3353" s="391">
        <v>2.7176999999999998</v>
      </c>
      <c r="I3353" s="391">
        <v>2.7225000000000001</v>
      </c>
      <c r="J3353" s="391">
        <v>2.5577999999999999</v>
      </c>
      <c r="K3353" s="391">
        <v>2.4796999999999998</v>
      </c>
      <c r="L3353" s="391">
        <v>2.1335000000000002</v>
      </c>
      <c r="M3353" s="391">
        <v>1.5563</v>
      </c>
      <c r="N3353" s="391">
        <v>1.7756000000000001</v>
      </c>
      <c r="O3353" s="386">
        <v>2.3860999999999999</v>
      </c>
      <c r="P3353" s="386" t="s">
        <v>372</v>
      </c>
      <c r="Q3353" s="19"/>
      <c r="R3353" s="19"/>
      <c r="S3353" s="19"/>
      <c r="T3353" s="19"/>
      <c r="U3353" s="19"/>
    </row>
    <row r="3354" spans="1:21" ht="15" x14ac:dyDescent="0.25">
      <c r="A3354" s="389" t="s">
        <v>750</v>
      </c>
      <c r="B3354" s="390"/>
      <c r="C3354" s="386"/>
      <c r="D3354" s="390"/>
      <c r="E3354" s="390"/>
      <c r="F3354" s="386">
        <v>3.9344999999999999</v>
      </c>
      <c r="G3354" s="391">
        <v>3.5083000000000002</v>
      </c>
      <c r="H3354" s="391">
        <v>3.1534</v>
      </c>
      <c r="I3354" s="391">
        <v>2.8997999999999999</v>
      </c>
      <c r="J3354" s="391">
        <v>2.573</v>
      </c>
      <c r="K3354" s="391">
        <v>2.4081999999999999</v>
      </c>
      <c r="L3354" s="391">
        <v>2.0468000000000002</v>
      </c>
      <c r="M3354" s="391">
        <v>1.7039</v>
      </c>
      <c r="N3354" s="391">
        <v>1.9052</v>
      </c>
      <c r="O3354" s="386">
        <v>2.306</v>
      </c>
      <c r="P3354" s="386" t="s">
        <v>372</v>
      </c>
      <c r="Q3354" s="19"/>
      <c r="R3354" s="19"/>
      <c r="S3354" s="19"/>
      <c r="T3354" s="19"/>
      <c r="U3354" s="19"/>
    </row>
    <row r="3355" spans="1:21" ht="15" x14ac:dyDescent="0.25">
      <c r="A3355" s="389" t="s">
        <v>751</v>
      </c>
      <c r="B3355" s="390"/>
      <c r="C3355" s="386"/>
      <c r="D3355" s="390"/>
      <c r="E3355" s="390"/>
      <c r="F3355" s="386">
        <v>3.4108000000000001</v>
      </c>
      <c r="G3355" s="391">
        <v>3.3363999999999998</v>
      </c>
      <c r="H3355" s="391">
        <v>3.4163999999999999</v>
      </c>
      <c r="I3355" s="391">
        <v>3.1857000000000002</v>
      </c>
      <c r="J3355" s="391">
        <v>3.0360999999999998</v>
      </c>
      <c r="K3355" s="391">
        <v>2.7294</v>
      </c>
      <c r="L3355" s="391">
        <v>2.3075000000000001</v>
      </c>
      <c r="M3355" s="391">
        <v>1.8384</v>
      </c>
      <c r="N3355" s="391">
        <v>1.5523</v>
      </c>
      <c r="O3355" s="386">
        <v>1.5706</v>
      </c>
      <c r="P3355" s="386" t="s">
        <v>372</v>
      </c>
      <c r="Q3355" s="19"/>
      <c r="R3355" s="19"/>
      <c r="S3355" s="19"/>
      <c r="T3355" s="19"/>
      <c r="U3355" s="19"/>
    </row>
    <row r="3356" spans="1:21" ht="15" x14ac:dyDescent="0.25">
      <c r="A3356" s="389" t="s">
        <v>752</v>
      </c>
      <c r="B3356" s="390"/>
      <c r="C3356" s="386"/>
      <c r="D3356" s="390"/>
      <c r="E3356" s="390"/>
      <c r="F3356" s="386">
        <v>3.4420000000000002</v>
      </c>
      <c r="G3356" s="391">
        <v>3.3422999999999998</v>
      </c>
      <c r="H3356" s="391">
        <v>3.4336000000000002</v>
      </c>
      <c r="I3356" s="391">
        <v>3.1840000000000002</v>
      </c>
      <c r="J3356" s="391">
        <v>3.0326</v>
      </c>
      <c r="K3356" s="391">
        <v>2.7551999999999999</v>
      </c>
      <c r="L3356" s="391">
        <v>2.3382000000000001</v>
      </c>
      <c r="M3356" s="391">
        <v>1.8796999999999999</v>
      </c>
      <c r="N3356" s="391">
        <v>1.5598000000000001</v>
      </c>
      <c r="O3356" s="386">
        <v>1.6351</v>
      </c>
      <c r="P3356" s="386" t="s">
        <v>372</v>
      </c>
      <c r="Q3356" s="19"/>
      <c r="R3356" s="19"/>
      <c r="S3356" s="19"/>
      <c r="T3356" s="19"/>
      <c r="U3356" s="19"/>
    </row>
    <row r="3357" spans="1:21" ht="15" x14ac:dyDescent="0.25">
      <c r="A3357" s="389" t="s">
        <v>753</v>
      </c>
      <c r="B3357" s="390"/>
      <c r="C3357" s="386"/>
      <c r="D3357" s="390"/>
      <c r="E3357" s="390"/>
      <c r="F3357" s="386">
        <v>3.1661999999999999</v>
      </c>
      <c r="G3357" s="391">
        <v>3.2890000000000001</v>
      </c>
      <c r="H3357" s="391">
        <v>3.2782</v>
      </c>
      <c r="I3357" s="391">
        <v>3.1993</v>
      </c>
      <c r="J3357" s="391">
        <v>3.0647000000000002</v>
      </c>
      <c r="K3357" s="391">
        <v>2.5207000000000002</v>
      </c>
      <c r="L3357" s="391">
        <v>2.0586000000000002</v>
      </c>
      <c r="M3357" s="391">
        <v>1.5043</v>
      </c>
      <c r="N3357" s="391">
        <v>1.4927999999999999</v>
      </c>
      <c r="O3357" s="386">
        <v>1.0495000000000001</v>
      </c>
      <c r="P3357" s="386" t="s">
        <v>372</v>
      </c>
      <c r="Q3357" s="19"/>
      <c r="R3357" s="19"/>
      <c r="S3357" s="19"/>
      <c r="T3357" s="19"/>
      <c r="U3357" s="19"/>
    </row>
    <row r="3358" spans="1:21" ht="15" x14ac:dyDescent="0.25">
      <c r="A3358" s="389" t="s">
        <v>754</v>
      </c>
      <c r="B3358" s="390"/>
      <c r="C3358" s="386"/>
      <c r="D3358" s="390"/>
      <c r="E3358" s="390"/>
      <c r="F3358" s="386">
        <v>3.3527</v>
      </c>
      <c r="G3358" s="391">
        <v>3.2871000000000001</v>
      </c>
      <c r="H3358" s="391">
        <v>3.052</v>
      </c>
      <c r="I3358" s="391">
        <v>3.0497999999999998</v>
      </c>
      <c r="J3358" s="391">
        <v>2.8248000000000002</v>
      </c>
      <c r="K3358" s="391">
        <v>2.5095999999999998</v>
      </c>
      <c r="L3358" s="391">
        <v>2.2021000000000002</v>
      </c>
      <c r="M3358" s="391">
        <v>1.7554000000000001</v>
      </c>
      <c r="N3358" s="391">
        <v>1.6428</v>
      </c>
      <c r="O3358" s="386">
        <v>1.6196999999999999</v>
      </c>
      <c r="P3358" s="386" t="s">
        <v>372</v>
      </c>
      <c r="Q3358" s="19"/>
      <c r="R3358" s="19"/>
      <c r="S3358" s="19"/>
      <c r="T3358" s="19"/>
      <c r="U3358" s="19"/>
    </row>
    <row r="3359" spans="1:21" ht="15" x14ac:dyDescent="0.25">
      <c r="A3359" s="389" t="s">
        <v>755</v>
      </c>
      <c r="B3359" s="390"/>
      <c r="C3359" s="386"/>
      <c r="D3359" s="390"/>
      <c r="E3359" s="390"/>
      <c r="F3359" s="386">
        <v>3.4803999999999999</v>
      </c>
      <c r="G3359" s="391">
        <v>3.3892000000000002</v>
      </c>
      <c r="H3359" s="391">
        <v>3.1684999999999999</v>
      </c>
      <c r="I3359" s="391">
        <v>3.1898</v>
      </c>
      <c r="J3359" s="391">
        <v>2.9807000000000001</v>
      </c>
      <c r="K3359" s="391">
        <v>2.6728999999999998</v>
      </c>
      <c r="L3359" s="391">
        <v>2.3351000000000002</v>
      </c>
      <c r="M3359" s="391">
        <v>1.8660000000000001</v>
      </c>
      <c r="N3359" s="391">
        <v>1.7637</v>
      </c>
      <c r="O3359" s="386">
        <v>1.7262</v>
      </c>
      <c r="P3359" s="386" t="s">
        <v>372</v>
      </c>
      <c r="Q3359" s="19"/>
      <c r="R3359" s="19"/>
      <c r="S3359" s="19"/>
      <c r="T3359" s="19"/>
      <c r="U3359" s="19"/>
    </row>
    <row r="3360" spans="1:21" ht="15" x14ac:dyDescent="0.25">
      <c r="A3360" s="389" t="s">
        <v>756</v>
      </c>
      <c r="B3360" s="390"/>
      <c r="C3360" s="386"/>
      <c r="D3360" s="390"/>
      <c r="E3360" s="390"/>
      <c r="F3360" s="386">
        <v>2.0562</v>
      </c>
      <c r="G3360" s="391">
        <v>2.2498999999999998</v>
      </c>
      <c r="H3360" s="391">
        <v>1.8675999999999999</v>
      </c>
      <c r="I3360" s="391">
        <v>1.623</v>
      </c>
      <c r="J3360" s="391">
        <v>1.2357</v>
      </c>
      <c r="K3360" s="391">
        <v>0.83179999999999998</v>
      </c>
      <c r="L3360" s="391">
        <v>0.83450000000000002</v>
      </c>
      <c r="M3360" s="391">
        <v>0.62239999999999995</v>
      </c>
      <c r="N3360" s="391">
        <v>0.40089999999999998</v>
      </c>
      <c r="O3360" s="386">
        <v>0.52390000000000003</v>
      </c>
      <c r="P3360" s="386" t="s">
        <v>372</v>
      </c>
      <c r="Q3360" s="19"/>
      <c r="R3360" s="19"/>
      <c r="S3360" s="19"/>
      <c r="T3360" s="19"/>
      <c r="U3360" s="19"/>
    </row>
    <row r="3361" spans="1:21" ht="15" x14ac:dyDescent="0.25">
      <c r="A3361" s="389" t="s">
        <v>757</v>
      </c>
      <c r="B3361" s="390"/>
      <c r="C3361" s="386"/>
      <c r="D3361" s="390"/>
      <c r="E3361" s="390"/>
      <c r="F3361" s="386">
        <v>3.4333999999999998</v>
      </c>
      <c r="G3361" s="391">
        <v>3.448</v>
      </c>
      <c r="H3361" s="391">
        <v>3.4388000000000001</v>
      </c>
      <c r="I3361" s="391">
        <v>3.3107000000000002</v>
      </c>
      <c r="J3361" s="391">
        <v>3.0592000000000001</v>
      </c>
      <c r="K3361" s="391">
        <v>2.6913</v>
      </c>
      <c r="L3361" s="391">
        <v>2.2088999999999999</v>
      </c>
      <c r="M3361" s="391">
        <v>1.6859</v>
      </c>
      <c r="N3361" s="391">
        <v>1.345</v>
      </c>
      <c r="O3361" s="386">
        <v>1.325</v>
      </c>
      <c r="P3361" s="386" t="s">
        <v>372</v>
      </c>
      <c r="Q3361" s="19"/>
      <c r="R3361" s="19"/>
      <c r="S3361" s="19"/>
      <c r="T3361" s="19"/>
      <c r="U3361" s="19"/>
    </row>
    <row r="3362" spans="1:21" ht="15" x14ac:dyDescent="0.25">
      <c r="A3362" s="389" t="s">
        <v>758</v>
      </c>
      <c r="B3362" s="390"/>
      <c r="C3362" s="386"/>
      <c r="D3362" s="390"/>
      <c r="E3362" s="390"/>
      <c r="F3362" s="386">
        <v>3.5554999999999999</v>
      </c>
      <c r="G3362" s="391">
        <v>3.5686</v>
      </c>
      <c r="H3362" s="391">
        <v>3.5983000000000001</v>
      </c>
      <c r="I3362" s="391">
        <v>3.4744999999999999</v>
      </c>
      <c r="J3362" s="391">
        <v>3.2376999999999998</v>
      </c>
      <c r="K3362" s="391">
        <v>2.9066000000000001</v>
      </c>
      <c r="L3362" s="391">
        <v>2.4247000000000001</v>
      </c>
      <c r="M3362" s="391">
        <v>1.8966000000000001</v>
      </c>
      <c r="N3362" s="391">
        <v>1.5336000000000001</v>
      </c>
      <c r="O3362" s="386">
        <v>1.5061</v>
      </c>
      <c r="P3362" s="386" t="s">
        <v>372</v>
      </c>
      <c r="Q3362" s="19"/>
      <c r="R3362" s="19"/>
      <c r="S3362" s="19"/>
      <c r="T3362" s="19"/>
      <c r="U3362" s="19"/>
    </row>
    <row r="3363" spans="1:21" ht="15" x14ac:dyDescent="0.25">
      <c r="A3363" s="389" t="s">
        <v>759</v>
      </c>
      <c r="B3363" s="390"/>
      <c r="C3363" s="386"/>
      <c r="D3363" s="390"/>
      <c r="E3363" s="390"/>
      <c r="F3363" s="386">
        <v>2.5933999999999999</v>
      </c>
      <c r="G3363" s="391">
        <v>2.6194000000000002</v>
      </c>
      <c r="H3363" s="391">
        <v>2.3376999999999999</v>
      </c>
      <c r="I3363" s="391">
        <v>2.1779000000000002</v>
      </c>
      <c r="J3363" s="391">
        <v>1.8222</v>
      </c>
      <c r="K3363" s="391">
        <v>1.1969000000000001</v>
      </c>
      <c r="L3363" s="391">
        <v>0.71530000000000005</v>
      </c>
      <c r="M3363" s="391">
        <v>0.22539999999999999</v>
      </c>
      <c r="N3363" s="391">
        <v>2.9899999999999999E-2</v>
      </c>
      <c r="O3363" s="386">
        <v>4.8899999999999999E-2</v>
      </c>
      <c r="P3363" s="386" t="s">
        <v>372</v>
      </c>
      <c r="Q3363" s="19"/>
      <c r="R3363" s="19"/>
      <c r="S3363" s="19"/>
      <c r="T3363" s="19"/>
      <c r="U3363" s="19"/>
    </row>
    <row r="3364" spans="1:21" ht="15" x14ac:dyDescent="0.25">
      <c r="A3364" s="389" t="s">
        <v>760</v>
      </c>
      <c r="B3364" s="390"/>
      <c r="C3364" s="386"/>
      <c r="D3364" s="390"/>
      <c r="E3364" s="390"/>
      <c r="F3364" s="386">
        <v>3.77</v>
      </c>
      <c r="G3364" s="391">
        <v>3.7896999999999998</v>
      </c>
      <c r="H3364" s="391">
        <v>3.4847999999999999</v>
      </c>
      <c r="I3364" s="391">
        <v>3.823</v>
      </c>
      <c r="J3364" s="391">
        <v>3.7412000000000001</v>
      </c>
      <c r="K3364" s="391">
        <v>3.4026999999999998</v>
      </c>
      <c r="L3364" s="391">
        <v>2.7970000000000002</v>
      </c>
      <c r="M3364" s="391">
        <v>2.2155999999999998</v>
      </c>
      <c r="N3364" s="391">
        <v>2.1774</v>
      </c>
      <c r="O3364" s="386">
        <v>2.1221999999999999</v>
      </c>
      <c r="P3364" s="386" t="s">
        <v>372</v>
      </c>
      <c r="Q3364" s="19"/>
      <c r="R3364" s="19"/>
      <c r="S3364" s="19"/>
      <c r="T3364" s="19"/>
      <c r="U3364" s="19"/>
    </row>
    <row r="3365" spans="1:21" ht="15" x14ac:dyDescent="0.25">
      <c r="A3365" s="389" t="s">
        <v>761</v>
      </c>
      <c r="B3365" s="390"/>
      <c r="C3365" s="386"/>
      <c r="D3365" s="390"/>
      <c r="E3365" s="390"/>
      <c r="F3365" s="386">
        <v>3.7888000000000002</v>
      </c>
      <c r="G3365" s="391">
        <v>3.8332999999999999</v>
      </c>
      <c r="H3365" s="391">
        <v>3.5251000000000001</v>
      </c>
      <c r="I3365" s="391">
        <v>3.9068999999999998</v>
      </c>
      <c r="J3365" s="391">
        <v>3.8706</v>
      </c>
      <c r="K3365" s="391">
        <v>3.5125000000000002</v>
      </c>
      <c r="L3365" s="391">
        <v>2.9173</v>
      </c>
      <c r="M3365" s="391">
        <v>2.2968999999999999</v>
      </c>
      <c r="N3365" s="391">
        <v>2.3033000000000001</v>
      </c>
      <c r="O3365" s="386">
        <v>2.2682000000000002</v>
      </c>
      <c r="P3365" s="386" t="s">
        <v>372</v>
      </c>
      <c r="Q3365" s="19"/>
      <c r="R3365" s="19"/>
      <c r="S3365" s="19"/>
      <c r="T3365" s="19"/>
      <c r="U3365" s="19"/>
    </row>
    <row r="3366" spans="1:21" ht="15" x14ac:dyDescent="0.25">
      <c r="A3366" s="389" t="s">
        <v>762</v>
      </c>
      <c r="B3366" s="390"/>
      <c r="C3366" s="386"/>
      <c r="D3366" s="390"/>
      <c r="E3366" s="390"/>
      <c r="F3366" s="386">
        <v>3.4554999999999998</v>
      </c>
      <c r="G3366" s="391">
        <v>3.0651999999999999</v>
      </c>
      <c r="H3366" s="391">
        <v>2.8138000000000001</v>
      </c>
      <c r="I3366" s="391">
        <v>2.4260999999999999</v>
      </c>
      <c r="J3366" s="391">
        <v>1.5859000000000001</v>
      </c>
      <c r="K3366" s="391">
        <v>1.5707</v>
      </c>
      <c r="L3366" s="391">
        <v>0.78510000000000002</v>
      </c>
      <c r="M3366" s="391">
        <v>0.85509999999999997</v>
      </c>
      <c r="N3366" s="391">
        <v>-0.25779999999999997</v>
      </c>
      <c r="O3366" s="386">
        <v>-0.70909999999999995</v>
      </c>
      <c r="P3366" s="386" t="s">
        <v>372</v>
      </c>
      <c r="Q3366" s="19"/>
      <c r="R3366" s="19"/>
      <c r="S3366" s="19"/>
      <c r="T3366" s="19"/>
      <c r="U3366" s="19"/>
    </row>
    <row r="3367" spans="1:21" ht="15" x14ac:dyDescent="0.25">
      <c r="A3367" s="389" t="s">
        <v>3578</v>
      </c>
      <c r="B3367" s="390"/>
      <c r="C3367" s="386"/>
      <c r="D3367" s="390"/>
      <c r="E3367" s="390"/>
      <c r="F3367" s="386">
        <v>2.1606000000000001</v>
      </c>
      <c r="G3367" s="391">
        <v>2.4253</v>
      </c>
      <c r="H3367" s="391">
        <v>2.3723999999999998</v>
      </c>
      <c r="I3367" s="391">
        <v>2.1852999999999998</v>
      </c>
      <c r="J3367" s="391">
        <v>2.5960999999999999</v>
      </c>
      <c r="K3367" s="391">
        <v>2.702</v>
      </c>
      <c r="L3367" s="391">
        <v>2.6888000000000001</v>
      </c>
      <c r="M3367" s="391">
        <v>3.5135000000000001</v>
      </c>
      <c r="N3367" s="391">
        <v>3.9660000000000002</v>
      </c>
      <c r="O3367" s="386">
        <v>3.8900999999999999</v>
      </c>
      <c r="P3367" s="386" t="s">
        <v>179</v>
      </c>
      <c r="Q3367" s="19"/>
      <c r="R3367" s="19"/>
      <c r="S3367" s="19"/>
      <c r="T3367" s="19"/>
      <c r="U3367" s="19"/>
    </row>
    <row r="3368" spans="1:21" ht="15" x14ac:dyDescent="0.25">
      <c r="A3368" s="389" t="s">
        <v>3579</v>
      </c>
      <c r="B3368" s="390"/>
      <c r="C3368" s="386"/>
      <c r="D3368" s="390"/>
      <c r="E3368" s="390"/>
      <c r="F3368" s="386">
        <v>1.7278</v>
      </c>
      <c r="G3368" s="391">
        <v>2.0448</v>
      </c>
      <c r="H3368" s="391">
        <v>1.9358</v>
      </c>
      <c r="I3368" s="391">
        <v>1.7118</v>
      </c>
      <c r="J3368" s="391">
        <v>2.1583999999999999</v>
      </c>
      <c r="K3368" s="391">
        <v>2.2719</v>
      </c>
      <c r="L3368" s="391">
        <v>2.1755</v>
      </c>
      <c r="M3368" s="391">
        <v>3.0623999999999998</v>
      </c>
      <c r="N3368" s="391">
        <v>3.5691000000000002</v>
      </c>
      <c r="O3368" s="386">
        <v>3.4517000000000002</v>
      </c>
      <c r="P3368" s="386" t="s">
        <v>179</v>
      </c>
      <c r="Q3368" s="19"/>
      <c r="R3368" s="19"/>
      <c r="S3368" s="19"/>
      <c r="T3368" s="19"/>
      <c r="U3368" s="19"/>
    </row>
    <row r="3369" spans="1:21" ht="15" x14ac:dyDescent="0.25">
      <c r="A3369" s="389" t="s">
        <v>3580</v>
      </c>
      <c r="B3369" s="390"/>
      <c r="C3369" s="386"/>
      <c r="D3369" s="390"/>
      <c r="E3369" s="390"/>
      <c r="F3369" s="386">
        <v>8.3887</v>
      </c>
      <c r="G3369" s="391">
        <v>7.8678999999999997</v>
      </c>
      <c r="H3369" s="391">
        <v>8.6982999999999997</v>
      </c>
      <c r="I3369" s="391">
        <v>9.0084999999999997</v>
      </c>
      <c r="J3369" s="391">
        <v>8.9634</v>
      </c>
      <c r="K3369" s="391">
        <v>9.0908999999999995</v>
      </c>
      <c r="L3369" s="391">
        <v>10.1198</v>
      </c>
      <c r="M3369" s="391">
        <v>9.9585000000000008</v>
      </c>
      <c r="N3369" s="391">
        <v>9.6449999999999996</v>
      </c>
      <c r="O3369" s="386">
        <v>10.3218</v>
      </c>
      <c r="P3369" s="386" t="s">
        <v>179</v>
      </c>
      <c r="Q3369" s="19"/>
      <c r="R3369" s="19"/>
      <c r="S3369" s="19"/>
      <c r="T3369" s="19"/>
      <c r="U3369" s="19"/>
    </row>
    <row r="3370" spans="1:21" ht="15" x14ac:dyDescent="0.25">
      <c r="A3370" s="389" t="s">
        <v>3581</v>
      </c>
      <c r="B3370" s="390"/>
      <c r="C3370" s="386"/>
      <c r="D3370" s="390"/>
      <c r="E3370" s="390"/>
      <c r="F3370" s="386">
        <v>2.9201999999999999</v>
      </c>
      <c r="G3370" s="391">
        <v>3.1147999999999998</v>
      </c>
      <c r="H3370" s="391">
        <v>3.1082000000000001</v>
      </c>
      <c r="I3370" s="391">
        <v>3.1878000000000002</v>
      </c>
      <c r="J3370" s="391">
        <v>4.2104999999999997</v>
      </c>
      <c r="K3370" s="391">
        <v>4.3611000000000004</v>
      </c>
      <c r="L3370" s="391">
        <v>4.0846</v>
      </c>
      <c r="M3370" s="391">
        <v>5.4105999999999996</v>
      </c>
      <c r="N3370" s="391">
        <v>4.7367999999999997</v>
      </c>
      <c r="O3370" s="386">
        <v>5.8094999999999999</v>
      </c>
      <c r="P3370" s="386" t="s">
        <v>179</v>
      </c>
      <c r="Q3370" s="19"/>
      <c r="R3370" s="19"/>
      <c r="S3370" s="19"/>
      <c r="T3370" s="19"/>
      <c r="U3370" s="19"/>
    </row>
    <row r="3371" spans="1:21" ht="15" x14ac:dyDescent="0.25">
      <c r="A3371" s="389" t="s">
        <v>3582</v>
      </c>
      <c r="B3371" s="390"/>
      <c r="C3371" s="386"/>
      <c r="D3371" s="390"/>
      <c r="E3371" s="390"/>
      <c r="F3371" s="386">
        <v>2.1934999999999998</v>
      </c>
      <c r="G3371" s="391">
        <v>2.4207999999999998</v>
      </c>
      <c r="H3371" s="391">
        <v>2.3700999999999999</v>
      </c>
      <c r="I3371" s="391">
        <v>2.5358000000000001</v>
      </c>
      <c r="J3371" s="391">
        <v>3.5108000000000001</v>
      </c>
      <c r="K3371" s="391">
        <v>3.5994999999999999</v>
      </c>
      <c r="L3371" s="391">
        <v>3.2435</v>
      </c>
      <c r="M3371" s="391">
        <v>4.7636000000000003</v>
      </c>
      <c r="N3371" s="391">
        <v>4.1931000000000003</v>
      </c>
      <c r="O3371" s="386">
        <v>5.1353999999999997</v>
      </c>
      <c r="P3371" s="386" t="s">
        <v>179</v>
      </c>
      <c r="Q3371" s="19"/>
      <c r="R3371" s="19"/>
      <c r="S3371" s="19"/>
      <c r="T3371" s="19"/>
      <c r="U3371" s="19"/>
    </row>
    <row r="3372" spans="1:21" ht="15" x14ac:dyDescent="0.25">
      <c r="A3372" s="389" t="s">
        <v>3583</v>
      </c>
      <c r="B3372" s="390"/>
      <c r="C3372" s="386"/>
      <c r="D3372" s="390"/>
      <c r="E3372" s="390"/>
      <c r="F3372" s="386">
        <v>11.424300000000001</v>
      </c>
      <c r="G3372" s="391">
        <v>11.143700000000001</v>
      </c>
      <c r="H3372" s="391">
        <v>11.8263</v>
      </c>
      <c r="I3372" s="391">
        <v>10.7829</v>
      </c>
      <c r="J3372" s="391">
        <v>12.575799999999999</v>
      </c>
      <c r="K3372" s="391">
        <v>13.75</v>
      </c>
      <c r="L3372" s="391">
        <v>14.139900000000001</v>
      </c>
      <c r="M3372" s="391">
        <v>12.9445</v>
      </c>
      <c r="N3372" s="391">
        <v>11.063800000000001</v>
      </c>
      <c r="O3372" s="386">
        <v>13.8889</v>
      </c>
      <c r="P3372" s="386" t="s">
        <v>179</v>
      </c>
      <c r="Q3372" s="19"/>
      <c r="R3372" s="19"/>
      <c r="S3372" s="19"/>
      <c r="T3372" s="19"/>
      <c r="U3372" s="19"/>
    </row>
    <row r="3373" spans="1:21" ht="15" x14ac:dyDescent="0.25">
      <c r="A3373" s="389" t="s">
        <v>3584</v>
      </c>
      <c r="B3373" s="390"/>
      <c r="C3373" s="386"/>
      <c r="D3373" s="390"/>
      <c r="E3373" s="390"/>
      <c r="F3373" s="386">
        <v>1.9114</v>
      </c>
      <c r="G3373" s="391">
        <v>2.0991</v>
      </c>
      <c r="H3373" s="391">
        <v>2.1326000000000001</v>
      </c>
      <c r="I3373" s="391">
        <v>2.1368999999999998</v>
      </c>
      <c r="J3373" s="391">
        <v>2.12</v>
      </c>
      <c r="K3373" s="391">
        <v>2.0072000000000001</v>
      </c>
      <c r="L3373" s="391">
        <v>2.2923</v>
      </c>
      <c r="M3373" s="391">
        <v>2.4460999999999999</v>
      </c>
      <c r="N3373" s="391">
        <v>2.4209000000000001</v>
      </c>
      <c r="O3373" s="386">
        <v>2.6488</v>
      </c>
      <c r="P3373" s="386" t="s">
        <v>179</v>
      </c>
      <c r="Q3373" s="19"/>
      <c r="R3373" s="19"/>
      <c r="S3373" s="19"/>
      <c r="T3373" s="19"/>
      <c r="U3373" s="19"/>
    </row>
    <row r="3374" spans="1:21" ht="15" x14ac:dyDescent="0.25">
      <c r="A3374" s="389" t="s">
        <v>3585</v>
      </c>
      <c r="B3374" s="390"/>
      <c r="C3374" s="386"/>
      <c r="D3374" s="390"/>
      <c r="E3374" s="390"/>
      <c r="F3374" s="386">
        <v>1.3152999999999999</v>
      </c>
      <c r="G3374" s="391">
        <v>1.6129</v>
      </c>
      <c r="H3374" s="391">
        <v>1.5293000000000001</v>
      </c>
      <c r="I3374" s="391">
        <v>1.3815</v>
      </c>
      <c r="J3374" s="391">
        <v>1.52</v>
      </c>
      <c r="K3374" s="391">
        <v>1.4689000000000001</v>
      </c>
      <c r="L3374" s="391">
        <v>1.6092</v>
      </c>
      <c r="M3374" s="391">
        <v>1.7141</v>
      </c>
      <c r="N3374" s="391">
        <v>1.5840000000000001</v>
      </c>
      <c r="O3374" s="386">
        <v>1.9575</v>
      </c>
      <c r="P3374" s="386" t="s">
        <v>179</v>
      </c>
      <c r="Q3374" s="19"/>
      <c r="R3374" s="19"/>
      <c r="S3374" s="19"/>
      <c r="T3374" s="19"/>
      <c r="U3374" s="19"/>
    </row>
    <row r="3375" spans="1:21" ht="15" x14ac:dyDescent="0.25">
      <c r="A3375" s="389" t="s">
        <v>3586</v>
      </c>
      <c r="B3375" s="390"/>
      <c r="C3375" s="386"/>
      <c r="D3375" s="390"/>
      <c r="E3375" s="390"/>
      <c r="F3375" s="386">
        <v>7.5152000000000001</v>
      </c>
      <c r="G3375" s="391">
        <v>6.6666999999999996</v>
      </c>
      <c r="H3375" s="391">
        <v>7.8239999999999998</v>
      </c>
      <c r="I3375" s="391">
        <v>9.2796000000000003</v>
      </c>
      <c r="J3375" s="391">
        <v>7.7858999999999998</v>
      </c>
      <c r="K3375" s="391">
        <v>7.1782000000000004</v>
      </c>
      <c r="L3375" s="391">
        <v>8.7166999999999994</v>
      </c>
      <c r="M3375" s="391">
        <v>9.3219999999999992</v>
      </c>
      <c r="N3375" s="391">
        <v>10.2781</v>
      </c>
      <c r="O3375" s="386">
        <v>9.3168000000000006</v>
      </c>
      <c r="P3375" s="386" t="s">
        <v>179</v>
      </c>
      <c r="Q3375" s="19"/>
      <c r="R3375" s="19"/>
      <c r="S3375" s="19"/>
      <c r="T3375" s="19"/>
      <c r="U3375" s="19"/>
    </row>
    <row r="3376" spans="1:21" ht="15" x14ac:dyDescent="0.25">
      <c r="A3376" s="389" t="s">
        <v>3587</v>
      </c>
      <c r="B3376" s="390"/>
      <c r="C3376" s="386"/>
      <c r="D3376" s="390"/>
      <c r="E3376" s="390"/>
      <c r="F3376" s="386">
        <v>1.6386000000000001</v>
      </c>
      <c r="G3376" s="391">
        <v>2.0518000000000001</v>
      </c>
      <c r="H3376" s="391">
        <v>1.8645</v>
      </c>
      <c r="I3376" s="391">
        <v>1.2081</v>
      </c>
      <c r="J3376" s="391">
        <v>1.4345000000000001</v>
      </c>
      <c r="K3376" s="391">
        <v>1.7217</v>
      </c>
      <c r="L3376" s="391">
        <v>1.6134999999999999</v>
      </c>
      <c r="M3376" s="391">
        <v>2.5869</v>
      </c>
      <c r="N3376" s="391">
        <v>4.7317</v>
      </c>
      <c r="O3376" s="386">
        <v>3.1231</v>
      </c>
      <c r="P3376" s="386" t="s">
        <v>179</v>
      </c>
      <c r="Q3376" s="19"/>
      <c r="R3376" s="19"/>
      <c r="S3376" s="19"/>
      <c r="T3376" s="19"/>
      <c r="U3376" s="19"/>
    </row>
    <row r="3377" spans="1:21" ht="15" x14ac:dyDescent="0.25">
      <c r="A3377" s="389" t="s">
        <v>3588</v>
      </c>
      <c r="B3377" s="390"/>
      <c r="C3377" s="386"/>
      <c r="D3377" s="390"/>
      <c r="E3377" s="390"/>
      <c r="F3377" s="386">
        <v>1.6700999999999999</v>
      </c>
      <c r="G3377" s="391">
        <v>2.0914999999999999</v>
      </c>
      <c r="H3377" s="391">
        <v>1.9004000000000001</v>
      </c>
      <c r="I3377" s="391">
        <v>1.2314000000000001</v>
      </c>
      <c r="J3377" s="391">
        <v>1.4621999999999999</v>
      </c>
      <c r="K3377" s="391">
        <v>1.7547999999999999</v>
      </c>
      <c r="L3377" s="391">
        <v>1.6445000000000001</v>
      </c>
      <c r="M3377" s="391">
        <v>2.6371000000000002</v>
      </c>
      <c r="N3377" s="391">
        <v>4.8228</v>
      </c>
      <c r="O3377" s="386">
        <v>3.1833</v>
      </c>
      <c r="P3377" s="386" t="s">
        <v>179</v>
      </c>
      <c r="Q3377" s="19"/>
      <c r="R3377" s="19"/>
      <c r="S3377" s="19"/>
      <c r="T3377" s="19"/>
      <c r="U3377" s="19"/>
    </row>
    <row r="3378" spans="1:21" ht="15" x14ac:dyDescent="0.25">
      <c r="A3378" s="389" t="s">
        <v>3589</v>
      </c>
      <c r="B3378" s="390"/>
      <c r="C3378" s="386"/>
      <c r="D3378" s="390"/>
      <c r="E3378" s="390"/>
      <c r="F3378" s="386">
        <v>0</v>
      </c>
      <c r="G3378" s="391">
        <v>0</v>
      </c>
      <c r="H3378" s="391">
        <v>0</v>
      </c>
      <c r="I3378" s="391">
        <v>0</v>
      </c>
      <c r="J3378" s="391">
        <v>0</v>
      </c>
      <c r="K3378" s="391">
        <v>0</v>
      </c>
      <c r="L3378" s="391">
        <v>0</v>
      </c>
      <c r="M3378" s="391">
        <v>0</v>
      </c>
      <c r="N3378" s="391">
        <v>0</v>
      </c>
      <c r="O3378" s="386">
        <v>0</v>
      </c>
      <c r="P3378" s="386" t="s">
        <v>179</v>
      </c>
      <c r="Q3378" s="19"/>
      <c r="R3378" s="19"/>
      <c r="S3378" s="19"/>
      <c r="T3378" s="19"/>
      <c r="U3378" s="19"/>
    </row>
    <row r="3379" spans="1:21" ht="15" x14ac:dyDescent="0.25">
      <c r="A3379" s="389" t="s">
        <v>3590</v>
      </c>
      <c r="B3379" s="390"/>
      <c r="C3379" s="386"/>
      <c r="D3379" s="390"/>
      <c r="E3379" s="390"/>
      <c r="F3379" s="386">
        <v>3.2450999999999999</v>
      </c>
      <c r="G3379" s="391">
        <v>3.3115000000000001</v>
      </c>
      <c r="H3379" s="391">
        <v>3.5144000000000002</v>
      </c>
      <c r="I3379" s="391">
        <v>3.2637999999999998</v>
      </c>
      <c r="J3379" s="391">
        <v>3.4498000000000002</v>
      </c>
      <c r="K3379" s="391">
        <v>2.9502999999999999</v>
      </c>
      <c r="L3379" s="391">
        <v>2.5636999999999999</v>
      </c>
      <c r="M3379" s="391">
        <v>2.5491999999999999</v>
      </c>
      <c r="N3379" s="391">
        <v>2.7501000000000002</v>
      </c>
      <c r="O3379" s="386">
        <v>2.9238</v>
      </c>
      <c r="P3379" s="386" t="s">
        <v>179</v>
      </c>
      <c r="Q3379" s="19"/>
      <c r="R3379" s="19"/>
      <c r="S3379" s="19"/>
      <c r="T3379" s="19"/>
      <c r="U3379" s="19"/>
    </row>
    <row r="3380" spans="1:21" ht="15" x14ac:dyDescent="0.25">
      <c r="A3380" s="389" t="s">
        <v>3591</v>
      </c>
      <c r="B3380" s="390"/>
      <c r="C3380" s="386"/>
      <c r="D3380" s="390"/>
      <c r="E3380" s="390"/>
      <c r="F3380" s="386">
        <v>2.5447000000000002</v>
      </c>
      <c r="G3380" s="391">
        <v>2.5804999999999998</v>
      </c>
      <c r="H3380" s="391">
        <v>2.7696999999999998</v>
      </c>
      <c r="I3380" s="391">
        <v>2.4963000000000002</v>
      </c>
      <c r="J3380" s="391">
        <v>2.6762000000000001</v>
      </c>
      <c r="K3380" s="391">
        <v>2.2677999999999998</v>
      </c>
      <c r="L3380" s="391">
        <v>1.8734999999999999</v>
      </c>
      <c r="M3380" s="391">
        <v>1.8213999999999999</v>
      </c>
      <c r="N3380" s="391">
        <v>2.0983999999999998</v>
      </c>
      <c r="O3380" s="386">
        <v>2.2991000000000001</v>
      </c>
      <c r="P3380" s="386" t="s">
        <v>179</v>
      </c>
      <c r="Q3380" s="19"/>
      <c r="R3380" s="19"/>
      <c r="S3380" s="19"/>
      <c r="T3380" s="19"/>
      <c r="U3380" s="19"/>
    </row>
    <row r="3381" spans="1:21" ht="15" x14ac:dyDescent="0.25">
      <c r="A3381" s="389" t="s">
        <v>3592</v>
      </c>
      <c r="B3381" s="390"/>
      <c r="C3381" s="386"/>
      <c r="D3381" s="390"/>
      <c r="E3381" s="390"/>
      <c r="F3381" s="386">
        <v>8.7696000000000005</v>
      </c>
      <c r="G3381" s="391">
        <v>9.0167000000000002</v>
      </c>
      <c r="H3381" s="391">
        <v>9.3709000000000007</v>
      </c>
      <c r="I3381" s="391">
        <v>9.6401000000000003</v>
      </c>
      <c r="J3381" s="391">
        <v>9.4895999999999994</v>
      </c>
      <c r="K3381" s="391">
        <v>8.5897000000000006</v>
      </c>
      <c r="L3381" s="391">
        <v>9.1881000000000004</v>
      </c>
      <c r="M3381" s="391">
        <v>9.7744</v>
      </c>
      <c r="N3381" s="391">
        <v>9.4243000000000006</v>
      </c>
      <c r="O3381" s="386">
        <v>9.3538999999999994</v>
      </c>
      <c r="P3381" s="386" t="s">
        <v>179</v>
      </c>
      <c r="Q3381" s="19"/>
      <c r="R3381" s="19"/>
      <c r="S3381" s="19"/>
      <c r="T3381" s="19"/>
      <c r="U3381" s="19"/>
    </row>
    <row r="3382" spans="1:21" ht="15" x14ac:dyDescent="0.25">
      <c r="A3382" s="389" t="s">
        <v>3593</v>
      </c>
      <c r="B3382" s="390"/>
      <c r="C3382" s="386"/>
      <c r="D3382" s="390"/>
      <c r="E3382" s="390"/>
      <c r="F3382" s="386">
        <v>2.4518</v>
      </c>
      <c r="G3382" s="391">
        <v>2.2648999999999999</v>
      </c>
      <c r="H3382" s="391">
        <v>2.3570000000000002</v>
      </c>
      <c r="I3382" s="391">
        <v>2.3898999999999999</v>
      </c>
      <c r="J3382" s="391">
        <v>1.8170999999999999</v>
      </c>
      <c r="K3382" s="391">
        <v>1.6982999999999999</v>
      </c>
      <c r="L3382" s="391">
        <v>1.581</v>
      </c>
      <c r="M3382" s="391">
        <v>2.0068000000000001</v>
      </c>
      <c r="N3382" s="391">
        <v>2.3761999999999999</v>
      </c>
      <c r="O3382" s="386">
        <v>2.3235999999999999</v>
      </c>
      <c r="P3382" s="386" t="s">
        <v>179</v>
      </c>
      <c r="Q3382" s="19"/>
      <c r="R3382" s="19"/>
      <c r="S3382" s="19"/>
      <c r="T3382" s="19"/>
      <c r="U3382" s="19"/>
    </row>
    <row r="3383" spans="1:21" ht="15" x14ac:dyDescent="0.25">
      <c r="A3383" s="389" t="s">
        <v>3594</v>
      </c>
      <c r="B3383" s="390"/>
      <c r="C3383" s="386"/>
      <c r="D3383" s="390"/>
      <c r="E3383" s="390"/>
      <c r="F3383" s="386">
        <v>2.3169</v>
      </c>
      <c r="G3383" s="391">
        <v>2.2660999999999998</v>
      </c>
      <c r="H3383" s="391">
        <v>2.3651</v>
      </c>
      <c r="I3383" s="391">
        <v>2.4</v>
      </c>
      <c r="J3383" s="391">
        <v>1.9029</v>
      </c>
      <c r="K3383" s="391">
        <v>1.8008999999999999</v>
      </c>
      <c r="L3383" s="391">
        <v>1.6063000000000001</v>
      </c>
      <c r="M3383" s="391">
        <v>1.7975000000000001</v>
      </c>
      <c r="N3383" s="391">
        <v>2.2061000000000002</v>
      </c>
      <c r="O3383" s="386">
        <v>2.1815000000000002</v>
      </c>
      <c r="P3383" s="386" t="s">
        <v>179</v>
      </c>
      <c r="Q3383" s="19"/>
      <c r="R3383" s="19"/>
      <c r="S3383" s="19"/>
      <c r="T3383" s="19"/>
      <c r="U3383" s="19"/>
    </row>
    <row r="3384" spans="1:21" ht="15" x14ac:dyDescent="0.25">
      <c r="A3384" s="389" t="s">
        <v>3595</v>
      </c>
      <c r="B3384" s="390"/>
      <c r="C3384" s="386"/>
      <c r="D3384" s="390"/>
      <c r="E3384" s="390"/>
      <c r="F3384" s="386">
        <v>4.4692999999999996</v>
      </c>
      <c r="G3384" s="391">
        <v>2.2471999999999999</v>
      </c>
      <c r="H3384" s="391">
        <v>2.2345999999999999</v>
      </c>
      <c r="I3384" s="391">
        <v>2.2345999999999999</v>
      </c>
      <c r="J3384" s="391">
        <v>1.0840000000000001</v>
      </c>
      <c r="K3384" s="391">
        <v>0.81520000000000004</v>
      </c>
      <c r="L3384" s="391">
        <v>1.3624000000000001</v>
      </c>
      <c r="M3384" s="391">
        <v>3.8147000000000002</v>
      </c>
      <c r="N3384" s="391">
        <v>3.8673999999999999</v>
      </c>
      <c r="O3384" s="386">
        <v>3.5518999999999998</v>
      </c>
      <c r="P3384" s="386" t="s">
        <v>179</v>
      </c>
      <c r="Q3384" s="19"/>
      <c r="R3384" s="19"/>
      <c r="S3384" s="19"/>
      <c r="T3384" s="19"/>
      <c r="U3384" s="19"/>
    </row>
    <row r="3385" spans="1:21" ht="15" x14ac:dyDescent="0.25">
      <c r="A3385" s="389" t="s">
        <v>3596</v>
      </c>
      <c r="B3385" s="390"/>
      <c r="C3385" s="386"/>
      <c r="D3385" s="390"/>
      <c r="E3385" s="390"/>
      <c r="F3385" s="386">
        <v>3.1926000000000001</v>
      </c>
      <c r="G3385" s="391">
        <v>3.2612999999999999</v>
      </c>
      <c r="H3385" s="391">
        <v>3.5743999999999998</v>
      </c>
      <c r="I3385" s="391">
        <v>3.2214</v>
      </c>
      <c r="J3385" s="391">
        <v>3.4660000000000002</v>
      </c>
      <c r="K3385" s="391">
        <v>3.1052</v>
      </c>
      <c r="L3385" s="391">
        <v>2.2965</v>
      </c>
      <c r="M3385" s="391">
        <v>2.1421999999999999</v>
      </c>
      <c r="N3385" s="391">
        <v>2.3437999999999999</v>
      </c>
      <c r="O3385" s="386">
        <v>2.7650000000000001</v>
      </c>
      <c r="P3385" s="386" t="s">
        <v>179</v>
      </c>
      <c r="Q3385" s="19"/>
      <c r="R3385" s="19"/>
      <c r="S3385" s="19"/>
      <c r="T3385" s="19"/>
      <c r="U3385" s="19"/>
    </row>
    <row r="3386" spans="1:21" ht="15" x14ac:dyDescent="0.25">
      <c r="A3386" s="389" t="s">
        <v>3597</v>
      </c>
      <c r="B3386" s="390"/>
      <c r="C3386" s="386"/>
      <c r="D3386" s="390"/>
      <c r="E3386" s="390"/>
      <c r="F3386" s="386">
        <v>1.9161999999999999</v>
      </c>
      <c r="G3386" s="391">
        <v>1.8995</v>
      </c>
      <c r="H3386" s="391">
        <v>2.1059999999999999</v>
      </c>
      <c r="I3386" s="391">
        <v>1.7717000000000001</v>
      </c>
      <c r="J3386" s="391">
        <v>1.9734</v>
      </c>
      <c r="K3386" s="391">
        <v>1.8462000000000001</v>
      </c>
      <c r="L3386" s="391">
        <v>1.1520999999999999</v>
      </c>
      <c r="M3386" s="391">
        <v>1.0405</v>
      </c>
      <c r="N3386" s="391">
        <v>1.3974</v>
      </c>
      <c r="O3386" s="386">
        <v>1.8365</v>
      </c>
      <c r="P3386" s="386" t="s">
        <v>179</v>
      </c>
      <c r="Q3386" s="19"/>
      <c r="R3386" s="19"/>
      <c r="S3386" s="19"/>
      <c r="T3386" s="19"/>
      <c r="U3386" s="19"/>
    </row>
    <row r="3387" spans="1:21" ht="15" x14ac:dyDescent="0.25">
      <c r="A3387" s="389" t="s">
        <v>3598</v>
      </c>
      <c r="B3387" s="390"/>
      <c r="C3387" s="386"/>
      <c r="D3387" s="390"/>
      <c r="E3387" s="390"/>
      <c r="F3387" s="386">
        <v>9.7080000000000002</v>
      </c>
      <c r="G3387" s="391">
        <v>10.2264</v>
      </c>
      <c r="H3387" s="391">
        <v>11.1275</v>
      </c>
      <c r="I3387" s="391">
        <v>11.837300000000001</v>
      </c>
      <c r="J3387" s="391">
        <v>12.179</v>
      </c>
      <c r="K3387" s="391">
        <v>11.6942</v>
      </c>
      <c r="L3387" s="391">
        <v>12.685499999999999</v>
      </c>
      <c r="M3387" s="391">
        <v>12.675000000000001</v>
      </c>
      <c r="N3387" s="391">
        <v>11.8287</v>
      </c>
      <c r="O3387" s="386">
        <v>12.2149</v>
      </c>
      <c r="P3387" s="386" t="s">
        <v>179</v>
      </c>
      <c r="Q3387" s="19"/>
      <c r="R3387" s="19"/>
      <c r="S3387" s="19"/>
      <c r="T3387" s="19"/>
      <c r="U3387" s="19"/>
    </row>
    <row r="3388" spans="1:21" ht="15" x14ac:dyDescent="0.25">
      <c r="A3388" s="389" t="s">
        <v>3599</v>
      </c>
      <c r="B3388" s="390"/>
      <c r="C3388" s="386"/>
      <c r="D3388" s="390"/>
      <c r="E3388" s="390"/>
      <c r="F3388" s="386">
        <v>3.4335</v>
      </c>
      <c r="G3388" s="391">
        <v>3.6149</v>
      </c>
      <c r="H3388" s="391">
        <v>3.6829999999999998</v>
      </c>
      <c r="I3388" s="391">
        <v>3.4733999999999998</v>
      </c>
      <c r="J3388" s="391">
        <v>3.9026000000000001</v>
      </c>
      <c r="K3388" s="391">
        <v>3.0531999999999999</v>
      </c>
      <c r="L3388" s="391">
        <v>3.0728</v>
      </c>
      <c r="M3388" s="391">
        <v>3.1797</v>
      </c>
      <c r="N3388" s="391">
        <v>3.2703000000000002</v>
      </c>
      <c r="O3388" s="386">
        <v>3.1484999999999999</v>
      </c>
      <c r="P3388" s="386" t="s">
        <v>179</v>
      </c>
      <c r="Q3388" s="19"/>
      <c r="R3388" s="19"/>
      <c r="S3388" s="19"/>
      <c r="T3388" s="19"/>
      <c r="U3388" s="19"/>
    </row>
    <row r="3389" spans="1:21" ht="15" x14ac:dyDescent="0.25">
      <c r="A3389" s="389" t="s">
        <v>3600</v>
      </c>
      <c r="B3389" s="390"/>
      <c r="C3389" s="386"/>
      <c r="D3389" s="390"/>
      <c r="E3389" s="390"/>
      <c r="F3389" s="386">
        <v>3.1879</v>
      </c>
      <c r="G3389" s="391">
        <v>3.3302999999999998</v>
      </c>
      <c r="H3389" s="391">
        <v>3.5297000000000001</v>
      </c>
      <c r="I3389" s="391">
        <v>3.3098000000000001</v>
      </c>
      <c r="J3389" s="391">
        <v>3.6871</v>
      </c>
      <c r="K3389" s="391">
        <v>2.8881000000000001</v>
      </c>
      <c r="L3389" s="391">
        <v>2.9043999999999999</v>
      </c>
      <c r="M3389" s="391">
        <v>2.9933999999999998</v>
      </c>
      <c r="N3389" s="391">
        <v>3.1025</v>
      </c>
      <c r="O3389" s="386">
        <v>3.0110000000000001</v>
      </c>
      <c r="P3389" s="386" t="s">
        <v>179</v>
      </c>
      <c r="Q3389" s="19"/>
      <c r="R3389" s="19"/>
      <c r="S3389" s="19"/>
      <c r="T3389" s="19"/>
      <c r="U3389" s="19"/>
    </row>
    <row r="3390" spans="1:21" ht="15" x14ac:dyDescent="0.25">
      <c r="A3390" s="389" t="s">
        <v>3601</v>
      </c>
      <c r="B3390" s="390"/>
      <c r="C3390" s="386"/>
      <c r="D3390" s="390"/>
      <c r="E3390" s="390"/>
      <c r="F3390" s="386">
        <v>8.1081000000000003</v>
      </c>
      <c r="G3390" s="391">
        <v>8.6560000000000006</v>
      </c>
      <c r="H3390" s="391">
        <v>6.4219999999999997</v>
      </c>
      <c r="I3390" s="391">
        <v>6.3780999999999999</v>
      </c>
      <c r="J3390" s="391">
        <v>7.7272999999999996</v>
      </c>
      <c r="K3390" s="391">
        <v>5.8064999999999998</v>
      </c>
      <c r="L3390" s="391">
        <v>6.0345000000000004</v>
      </c>
      <c r="M3390" s="391">
        <v>6.5502000000000002</v>
      </c>
      <c r="N3390" s="391">
        <v>6.3042999999999996</v>
      </c>
      <c r="O3390" s="386">
        <v>5.6155999999999997</v>
      </c>
      <c r="P3390" s="386" t="s">
        <v>179</v>
      </c>
      <c r="Q3390" s="19"/>
      <c r="R3390" s="19"/>
      <c r="S3390" s="19"/>
      <c r="T3390" s="19"/>
      <c r="U3390" s="19"/>
    </row>
    <row r="3391" spans="1:21" ht="15" x14ac:dyDescent="0.25">
      <c r="A3391" s="389" t="s">
        <v>3602</v>
      </c>
      <c r="B3391" s="390"/>
      <c r="C3391" s="386"/>
      <c r="D3391" s="390"/>
      <c r="E3391" s="390"/>
      <c r="F3391" s="386">
        <v>4.4177</v>
      </c>
      <c r="G3391" s="391">
        <v>4.2870999999999997</v>
      </c>
      <c r="H3391" s="391">
        <v>4.9949000000000003</v>
      </c>
      <c r="I3391" s="391">
        <v>4.5045000000000002</v>
      </c>
      <c r="J3391" s="391">
        <v>5.3212999999999999</v>
      </c>
      <c r="K3391" s="391">
        <v>4.9196999999999997</v>
      </c>
      <c r="L3391" s="391">
        <v>5.2683999999999997</v>
      </c>
      <c r="M3391" s="391">
        <v>4.7760999999999996</v>
      </c>
      <c r="N3391" s="391">
        <v>5.6547999999999998</v>
      </c>
      <c r="O3391" s="386">
        <v>5.4725999999999999</v>
      </c>
      <c r="P3391" s="386" t="s">
        <v>179</v>
      </c>
      <c r="Q3391" s="19"/>
      <c r="R3391" s="19"/>
      <c r="S3391" s="19"/>
      <c r="T3391" s="19"/>
      <c r="U3391" s="19"/>
    </row>
    <row r="3392" spans="1:21" ht="15" x14ac:dyDescent="0.25">
      <c r="A3392" s="389" t="s">
        <v>3603</v>
      </c>
      <c r="B3392" s="390"/>
      <c r="C3392" s="386"/>
      <c r="D3392" s="390"/>
      <c r="E3392" s="390"/>
      <c r="F3392" s="386">
        <v>2.5758000000000001</v>
      </c>
      <c r="G3392" s="391">
        <v>2.2726999999999999</v>
      </c>
      <c r="H3392" s="391">
        <v>2.4691000000000001</v>
      </c>
      <c r="I3392" s="391">
        <v>2.2726999999999999</v>
      </c>
      <c r="J3392" s="391">
        <v>2.8788</v>
      </c>
      <c r="K3392" s="391">
        <v>3.0303</v>
      </c>
      <c r="L3392" s="391">
        <v>3.7879</v>
      </c>
      <c r="M3392" s="391">
        <v>2.5758000000000001</v>
      </c>
      <c r="N3392" s="391">
        <v>3.5714000000000001</v>
      </c>
      <c r="O3392" s="386">
        <v>3.5821000000000001</v>
      </c>
      <c r="P3392" s="386" t="s">
        <v>179</v>
      </c>
      <c r="Q3392" s="19"/>
      <c r="R3392" s="19"/>
      <c r="S3392" s="19"/>
      <c r="T3392" s="19"/>
      <c r="U3392" s="19"/>
    </row>
    <row r="3393" spans="1:21" ht="15" x14ac:dyDescent="0.25">
      <c r="A3393" s="389" t="s">
        <v>3604</v>
      </c>
      <c r="B3393" s="390"/>
      <c r="C3393" s="386"/>
      <c r="D3393" s="390"/>
      <c r="E3393" s="390"/>
      <c r="F3393" s="386">
        <v>8.0357000000000003</v>
      </c>
      <c r="G3393" s="391">
        <v>8.1632999999999996</v>
      </c>
      <c r="H3393" s="391">
        <v>9.9099000000000004</v>
      </c>
      <c r="I3393" s="391">
        <v>8.8496000000000006</v>
      </c>
      <c r="J3393" s="391">
        <v>10.119</v>
      </c>
      <c r="K3393" s="391">
        <v>8.6310000000000002</v>
      </c>
      <c r="L3393" s="391">
        <v>8.0924999999999994</v>
      </c>
      <c r="M3393" s="391">
        <v>8.9855</v>
      </c>
      <c r="N3393" s="391">
        <v>9.8214000000000006</v>
      </c>
      <c r="O3393" s="386">
        <v>9.2537000000000003</v>
      </c>
      <c r="P3393" s="386" t="s">
        <v>179</v>
      </c>
      <c r="Q3393" s="19"/>
      <c r="R3393" s="19"/>
      <c r="S3393" s="19"/>
      <c r="T3393" s="19"/>
      <c r="U3393" s="19"/>
    </row>
    <row r="3394" spans="1:21" ht="15" x14ac:dyDescent="0.25">
      <c r="A3394" s="389" t="s">
        <v>3605</v>
      </c>
      <c r="B3394" s="390"/>
      <c r="C3394" s="386"/>
      <c r="D3394" s="390"/>
      <c r="E3394" s="390"/>
      <c r="F3394" s="386">
        <v>3.9540000000000002</v>
      </c>
      <c r="G3394" s="391">
        <v>3.8334000000000001</v>
      </c>
      <c r="H3394" s="391">
        <v>3.8841000000000001</v>
      </c>
      <c r="I3394" s="391">
        <v>3.7179000000000002</v>
      </c>
      <c r="J3394" s="391">
        <v>3.9529000000000001</v>
      </c>
      <c r="K3394" s="391">
        <v>3.9735</v>
      </c>
      <c r="L3394" s="391">
        <v>3.9956999999999998</v>
      </c>
      <c r="M3394" s="391">
        <v>4.2887000000000004</v>
      </c>
      <c r="N3394" s="391">
        <v>4.8341000000000003</v>
      </c>
      <c r="O3394" s="386">
        <v>5.1327999999999996</v>
      </c>
      <c r="P3394" s="386" t="s">
        <v>179</v>
      </c>
      <c r="Q3394" s="19"/>
      <c r="R3394" s="19"/>
      <c r="S3394" s="19"/>
      <c r="T3394" s="19"/>
      <c r="U3394" s="19"/>
    </row>
    <row r="3395" spans="1:21" ht="15" x14ac:dyDescent="0.25">
      <c r="A3395" s="389" t="s">
        <v>3606</v>
      </c>
      <c r="B3395" s="390"/>
      <c r="C3395" s="386"/>
      <c r="D3395" s="390"/>
      <c r="E3395" s="390"/>
      <c r="F3395" s="386">
        <v>3.5047000000000001</v>
      </c>
      <c r="G3395" s="391">
        <v>3.5283000000000002</v>
      </c>
      <c r="H3395" s="391">
        <v>3.5579999999999998</v>
      </c>
      <c r="I3395" s="391">
        <v>3.3978000000000002</v>
      </c>
      <c r="J3395" s="391">
        <v>3.5813000000000001</v>
      </c>
      <c r="K3395" s="391">
        <v>3.5834000000000001</v>
      </c>
      <c r="L3395" s="391">
        <v>3.5958999999999999</v>
      </c>
      <c r="M3395" s="391">
        <v>3.8898000000000001</v>
      </c>
      <c r="N3395" s="391">
        <v>4.5027999999999997</v>
      </c>
      <c r="O3395" s="386">
        <v>4.7009999999999996</v>
      </c>
      <c r="P3395" s="386" t="s">
        <v>179</v>
      </c>
      <c r="Q3395" s="19"/>
      <c r="R3395" s="19"/>
      <c r="S3395" s="19"/>
      <c r="T3395" s="19"/>
      <c r="U3395" s="19"/>
    </row>
    <row r="3396" spans="1:21" ht="15" x14ac:dyDescent="0.25">
      <c r="A3396" s="389" t="s">
        <v>3607</v>
      </c>
      <c r="B3396" s="390"/>
      <c r="C3396" s="386"/>
      <c r="D3396" s="390"/>
      <c r="E3396" s="390"/>
      <c r="F3396" s="386">
        <v>9.8160000000000007</v>
      </c>
      <c r="G3396" s="391">
        <v>7.8055000000000003</v>
      </c>
      <c r="H3396" s="391">
        <v>8.1456999999999997</v>
      </c>
      <c r="I3396" s="391">
        <v>7.9034000000000004</v>
      </c>
      <c r="J3396" s="391">
        <v>8.8259000000000007</v>
      </c>
      <c r="K3396" s="391">
        <v>9.1134000000000004</v>
      </c>
      <c r="L3396" s="391">
        <v>9.2319999999999993</v>
      </c>
      <c r="M3396" s="391">
        <v>9.5551999999999992</v>
      </c>
      <c r="N3396" s="391">
        <v>9.4193999999999996</v>
      </c>
      <c r="O3396" s="386">
        <v>11.1015</v>
      </c>
      <c r="P3396" s="386" t="s">
        <v>179</v>
      </c>
      <c r="Q3396" s="19"/>
      <c r="R3396" s="19"/>
      <c r="S3396" s="19"/>
      <c r="T3396" s="19"/>
      <c r="U3396" s="19"/>
    </row>
    <row r="3397" spans="1:21" ht="15" x14ac:dyDescent="0.25">
      <c r="A3397" s="389" t="s">
        <v>3608</v>
      </c>
      <c r="B3397" s="390"/>
      <c r="C3397" s="386"/>
      <c r="D3397" s="390"/>
      <c r="E3397" s="390"/>
      <c r="F3397" s="386">
        <v>2.2014999999999998</v>
      </c>
      <c r="G3397" s="391">
        <v>2.1303999999999998</v>
      </c>
      <c r="H3397" s="391">
        <v>2.5205000000000002</v>
      </c>
      <c r="I3397" s="391">
        <v>2.3894000000000002</v>
      </c>
      <c r="J3397" s="391">
        <v>2.8923000000000001</v>
      </c>
      <c r="K3397" s="391">
        <v>3.3401999999999998</v>
      </c>
      <c r="L3397" s="391">
        <v>3.4773000000000001</v>
      </c>
      <c r="M3397" s="391">
        <v>3.8109000000000002</v>
      </c>
      <c r="N3397" s="391">
        <v>3.956</v>
      </c>
      <c r="O3397" s="386">
        <v>4.8517000000000001</v>
      </c>
      <c r="P3397" s="386" t="s">
        <v>179</v>
      </c>
      <c r="Q3397" s="19"/>
      <c r="R3397" s="19"/>
      <c r="S3397" s="19"/>
      <c r="T3397" s="19"/>
      <c r="U3397" s="19"/>
    </row>
    <row r="3398" spans="1:21" ht="15" x14ac:dyDescent="0.25">
      <c r="A3398" s="389" t="s">
        <v>3609</v>
      </c>
      <c r="B3398" s="390"/>
      <c r="C3398" s="386"/>
      <c r="D3398" s="390"/>
      <c r="E3398" s="390"/>
      <c r="F3398" s="386">
        <v>2.1608999999999998</v>
      </c>
      <c r="G3398" s="391">
        <v>2.0432999999999999</v>
      </c>
      <c r="H3398" s="391">
        <v>2.4018999999999999</v>
      </c>
      <c r="I3398" s="391">
        <v>2.2818000000000001</v>
      </c>
      <c r="J3398" s="391">
        <v>2.7606000000000002</v>
      </c>
      <c r="K3398" s="391">
        <v>3.24</v>
      </c>
      <c r="L3398" s="391">
        <v>3.3086000000000002</v>
      </c>
      <c r="M3398" s="391">
        <v>3.5049000000000001</v>
      </c>
      <c r="N3398" s="391">
        <v>3.62</v>
      </c>
      <c r="O3398" s="386">
        <v>4.1208</v>
      </c>
      <c r="P3398" s="386" t="s">
        <v>179</v>
      </c>
      <c r="Q3398" s="19"/>
      <c r="R3398" s="19"/>
      <c r="S3398" s="19"/>
      <c r="T3398" s="19"/>
      <c r="U3398" s="19"/>
    </row>
    <row r="3399" spans="1:21" ht="15" x14ac:dyDescent="0.25">
      <c r="A3399" s="389" t="s">
        <v>3610</v>
      </c>
      <c r="B3399" s="390"/>
      <c r="C3399" s="386"/>
      <c r="D3399" s="390"/>
      <c r="E3399" s="390"/>
      <c r="F3399" s="386">
        <v>2.7624</v>
      </c>
      <c r="G3399" s="391">
        <v>3.3426</v>
      </c>
      <c r="H3399" s="391">
        <v>4.1666999999999996</v>
      </c>
      <c r="I3399" s="391">
        <v>3.8780999999999999</v>
      </c>
      <c r="J3399" s="391">
        <v>4.7222</v>
      </c>
      <c r="K3399" s="391">
        <v>4.7354000000000003</v>
      </c>
      <c r="L3399" s="391">
        <v>5.8010999999999999</v>
      </c>
      <c r="M3399" s="391">
        <v>8.0556000000000001</v>
      </c>
      <c r="N3399" s="391">
        <v>8.6350999999999996</v>
      </c>
      <c r="O3399" s="386">
        <v>15</v>
      </c>
      <c r="P3399" s="386" t="s">
        <v>179</v>
      </c>
      <c r="Q3399" s="19"/>
      <c r="R3399" s="19"/>
      <c r="S3399" s="19"/>
      <c r="T3399" s="19"/>
      <c r="U3399" s="19"/>
    </row>
    <row r="3400" spans="1:21" ht="15" x14ac:dyDescent="0.25">
      <c r="A3400" s="389" t="s">
        <v>3611</v>
      </c>
      <c r="B3400" s="390"/>
      <c r="C3400" s="386"/>
      <c r="D3400" s="390"/>
      <c r="E3400" s="390"/>
      <c r="F3400" s="386">
        <v>3.6454</v>
      </c>
      <c r="G3400" s="391">
        <v>3.7555000000000001</v>
      </c>
      <c r="H3400" s="391">
        <v>3.5567000000000002</v>
      </c>
      <c r="I3400" s="391">
        <v>3.3717000000000001</v>
      </c>
      <c r="J3400" s="391">
        <v>3.3151999999999999</v>
      </c>
      <c r="K3400" s="391">
        <v>3.2477999999999998</v>
      </c>
      <c r="L3400" s="391">
        <v>3.1301000000000001</v>
      </c>
      <c r="M3400" s="391">
        <v>3.5598999999999998</v>
      </c>
      <c r="N3400" s="391">
        <v>4.2648000000000001</v>
      </c>
      <c r="O3400" s="386">
        <v>4.3369999999999997</v>
      </c>
      <c r="P3400" s="386" t="s">
        <v>179</v>
      </c>
      <c r="Q3400" s="19"/>
      <c r="R3400" s="19"/>
      <c r="S3400" s="19"/>
      <c r="T3400" s="19"/>
      <c r="U3400" s="19"/>
    </row>
    <row r="3401" spans="1:21" ht="15" x14ac:dyDescent="0.25">
      <c r="A3401" s="389" t="s">
        <v>3612</v>
      </c>
      <c r="B3401" s="390"/>
      <c r="C3401" s="386"/>
      <c r="D3401" s="390"/>
      <c r="E3401" s="390"/>
      <c r="F3401" s="386">
        <v>3.5312000000000001</v>
      </c>
      <c r="G3401" s="391">
        <v>3.7774000000000001</v>
      </c>
      <c r="H3401" s="391">
        <v>3.5531000000000001</v>
      </c>
      <c r="I3401" s="391">
        <v>3.3721999999999999</v>
      </c>
      <c r="J3401" s="391">
        <v>3.3144</v>
      </c>
      <c r="K3401" s="391">
        <v>3.2450000000000001</v>
      </c>
      <c r="L3401" s="391">
        <v>3.1191</v>
      </c>
      <c r="M3401" s="391">
        <v>3.5411999999999999</v>
      </c>
      <c r="N3401" s="391">
        <v>4.2592999999999996</v>
      </c>
      <c r="O3401" s="386">
        <v>4.3319999999999999</v>
      </c>
      <c r="P3401" s="386" t="s">
        <v>179</v>
      </c>
      <c r="Q3401" s="19"/>
      <c r="R3401" s="19"/>
      <c r="S3401" s="19"/>
      <c r="T3401" s="19"/>
      <c r="U3401" s="19"/>
    </row>
    <row r="3402" spans="1:21" ht="15" x14ac:dyDescent="0.25">
      <c r="A3402" s="389" t="s">
        <v>3613</v>
      </c>
      <c r="B3402" s="390"/>
      <c r="C3402" s="386"/>
      <c r="D3402" s="390"/>
      <c r="E3402" s="390"/>
      <c r="F3402" s="386">
        <v>9.7014999999999993</v>
      </c>
      <c r="G3402" s="391">
        <v>2.6021999999999998</v>
      </c>
      <c r="H3402" s="391">
        <v>3.7452999999999999</v>
      </c>
      <c r="I3402" s="391">
        <v>3.3456999999999999</v>
      </c>
      <c r="J3402" s="391">
        <v>3.3582000000000001</v>
      </c>
      <c r="K3402" s="391">
        <v>3.3961999999999999</v>
      </c>
      <c r="L3402" s="391">
        <v>3.7174999999999998</v>
      </c>
      <c r="M3402" s="391">
        <v>4.5801999999999996</v>
      </c>
      <c r="N3402" s="391">
        <v>4.5627000000000004</v>
      </c>
      <c r="O3402" s="386">
        <v>4.6154000000000002</v>
      </c>
      <c r="P3402" s="386" t="s">
        <v>179</v>
      </c>
      <c r="Q3402" s="19"/>
      <c r="R3402" s="19"/>
      <c r="S3402" s="19"/>
      <c r="T3402" s="19"/>
      <c r="U3402" s="19"/>
    </row>
    <row r="3403" spans="1:21" ht="15" x14ac:dyDescent="0.25">
      <c r="A3403" s="389" t="s">
        <v>3614</v>
      </c>
      <c r="B3403" s="390"/>
      <c r="C3403" s="386"/>
      <c r="D3403" s="390"/>
      <c r="E3403" s="390"/>
      <c r="F3403" s="386">
        <v>4.91</v>
      </c>
      <c r="G3403" s="391">
        <v>4.5382999999999996</v>
      </c>
      <c r="H3403" s="391">
        <v>4.7149999999999999</v>
      </c>
      <c r="I3403" s="391">
        <v>4.5541999999999998</v>
      </c>
      <c r="J3403" s="391">
        <v>4.9855</v>
      </c>
      <c r="K3403" s="391">
        <v>4.9358000000000004</v>
      </c>
      <c r="L3403" s="391">
        <v>5.0496999999999996</v>
      </c>
      <c r="M3403" s="391">
        <v>5.1913</v>
      </c>
      <c r="N3403" s="391">
        <v>5.7251000000000003</v>
      </c>
      <c r="O3403" s="386">
        <v>6.0275999999999996</v>
      </c>
      <c r="P3403" s="386" t="s">
        <v>179</v>
      </c>
      <c r="Q3403" s="19"/>
      <c r="R3403" s="19"/>
      <c r="S3403" s="19"/>
      <c r="T3403" s="19"/>
      <c r="U3403" s="19"/>
    </row>
    <row r="3404" spans="1:21" ht="15" x14ac:dyDescent="0.25">
      <c r="A3404" s="389" t="s">
        <v>3615</v>
      </c>
      <c r="B3404" s="390"/>
      <c r="C3404" s="386"/>
      <c r="D3404" s="390"/>
      <c r="E3404" s="390"/>
      <c r="F3404" s="386">
        <v>4.0044000000000004</v>
      </c>
      <c r="G3404" s="391">
        <v>3.8340000000000001</v>
      </c>
      <c r="H3404" s="391">
        <v>4.0186000000000002</v>
      </c>
      <c r="I3404" s="391">
        <v>3.8654999999999999</v>
      </c>
      <c r="J3404" s="391">
        <v>4.2054999999999998</v>
      </c>
      <c r="K3404" s="391">
        <v>4.0993000000000004</v>
      </c>
      <c r="L3404" s="391">
        <v>4.2416999999999998</v>
      </c>
      <c r="M3404" s="391">
        <v>4.4302000000000001</v>
      </c>
      <c r="N3404" s="391">
        <v>5.1157000000000004</v>
      </c>
      <c r="O3404" s="386">
        <v>5.3342999999999998</v>
      </c>
      <c r="P3404" s="386" t="s">
        <v>179</v>
      </c>
      <c r="Q3404" s="19"/>
      <c r="R3404" s="19"/>
      <c r="S3404" s="19"/>
      <c r="T3404" s="19"/>
      <c r="U3404" s="19"/>
    </row>
    <row r="3405" spans="1:21" ht="15" x14ac:dyDescent="0.25">
      <c r="A3405" s="389" t="s">
        <v>3616</v>
      </c>
      <c r="B3405" s="390"/>
      <c r="C3405" s="386"/>
      <c r="D3405" s="390"/>
      <c r="E3405" s="390"/>
      <c r="F3405" s="386">
        <v>11.239699999999999</v>
      </c>
      <c r="G3405" s="391">
        <v>9.4557000000000002</v>
      </c>
      <c r="H3405" s="391">
        <v>9.5815000000000001</v>
      </c>
      <c r="I3405" s="391">
        <v>9.3818999999999999</v>
      </c>
      <c r="J3405" s="391">
        <v>10.4535</v>
      </c>
      <c r="K3405" s="391">
        <v>10.827299999999999</v>
      </c>
      <c r="L3405" s="391">
        <v>10.731999999999999</v>
      </c>
      <c r="M3405" s="391">
        <v>10.575900000000001</v>
      </c>
      <c r="N3405" s="391">
        <v>10.3347</v>
      </c>
      <c r="O3405" s="386">
        <v>11.2676</v>
      </c>
      <c r="P3405" s="386" t="s">
        <v>179</v>
      </c>
      <c r="Q3405" s="19"/>
      <c r="R3405" s="19"/>
      <c r="S3405" s="19"/>
      <c r="T3405" s="19"/>
      <c r="U3405" s="19"/>
    </row>
    <row r="3406" spans="1:21" ht="15" x14ac:dyDescent="0.25">
      <c r="A3406" s="389" t="s">
        <v>3617</v>
      </c>
      <c r="B3406" s="390"/>
      <c r="C3406" s="386"/>
      <c r="D3406" s="390"/>
      <c r="E3406" s="390"/>
      <c r="F3406" s="386">
        <v>4.9627999999999997</v>
      </c>
      <c r="G3406" s="391">
        <v>5.1894999999999998</v>
      </c>
      <c r="H3406" s="391">
        <v>5.2762000000000002</v>
      </c>
      <c r="I3406" s="391">
        <v>5.0477999999999996</v>
      </c>
      <c r="J3406" s="391">
        <v>5.3448000000000002</v>
      </c>
      <c r="K3406" s="391">
        <v>5.3413000000000004</v>
      </c>
      <c r="L3406" s="391">
        <v>5.9581999999999997</v>
      </c>
      <c r="M3406" s="391">
        <v>6.3021000000000003</v>
      </c>
      <c r="N3406" s="391">
        <v>6.9006999999999996</v>
      </c>
      <c r="O3406" s="386">
        <v>7.5369000000000002</v>
      </c>
      <c r="P3406" s="386" t="s">
        <v>179</v>
      </c>
      <c r="Q3406" s="19"/>
      <c r="R3406" s="19"/>
      <c r="S3406" s="19"/>
      <c r="T3406" s="19"/>
      <c r="U3406" s="19"/>
    </row>
    <row r="3407" spans="1:21" ht="15" x14ac:dyDescent="0.25">
      <c r="A3407" s="389" t="s">
        <v>3618</v>
      </c>
      <c r="B3407" s="390"/>
      <c r="C3407" s="386"/>
      <c r="D3407" s="390"/>
      <c r="E3407" s="390"/>
      <c r="F3407" s="386">
        <v>4.7191000000000001</v>
      </c>
      <c r="G3407" s="391">
        <v>4.9808000000000003</v>
      </c>
      <c r="H3407" s="391">
        <v>5.0795000000000003</v>
      </c>
      <c r="I3407" s="391">
        <v>4.7983000000000002</v>
      </c>
      <c r="J3407" s="391">
        <v>5.0811999999999999</v>
      </c>
      <c r="K3407" s="391">
        <v>5.1128</v>
      </c>
      <c r="L3407" s="391">
        <v>5.5766999999999998</v>
      </c>
      <c r="M3407" s="391">
        <v>5.8804999999999996</v>
      </c>
      <c r="N3407" s="391">
        <v>6.4657999999999998</v>
      </c>
      <c r="O3407" s="386">
        <v>7.1680000000000001</v>
      </c>
      <c r="P3407" s="386" t="s">
        <v>179</v>
      </c>
      <c r="Q3407" s="19"/>
      <c r="R3407" s="19"/>
      <c r="S3407" s="19"/>
      <c r="T3407" s="19"/>
      <c r="U3407" s="19"/>
    </row>
    <row r="3408" spans="1:21" ht="15" x14ac:dyDescent="0.25">
      <c r="A3408" s="389" t="s">
        <v>3619</v>
      </c>
      <c r="B3408" s="390"/>
      <c r="C3408" s="386"/>
      <c r="D3408" s="390"/>
      <c r="E3408" s="390"/>
      <c r="F3408" s="386">
        <v>7.1688999999999998</v>
      </c>
      <c r="G3408" s="391">
        <v>7.0891999999999999</v>
      </c>
      <c r="H3408" s="391">
        <v>7.0666000000000002</v>
      </c>
      <c r="I3408" s="391">
        <v>7.3007</v>
      </c>
      <c r="J3408" s="391">
        <v>7.7313999999999998</v>
      </c>
      <c r="K3408" s="391">
        <v>7.4359000000000002</v>
      </c>
      <c r="L3408" s="391">
        <v>9.4270999999999994</v>
      </c>
      <c r="M3408" s="391">
        <v>10.1568</v>
      </c>
      <c r="N3408" s="391">
        <v>10.872299999999999</v>
      </c>
      <c r="O3408" s="386">
        <v>10.912100000000001</v>
      </c>
      <c r="P3408" s="386" t="s">
        <v>179</v>
      </c>
      <c r="Q3408" s="19"/>
      <c r="R3408" s="19"/>
      <c r="S3408" s="19"/>
      <c r="T3408" s="19"/>
      <c r="U3408" s="19"/>
    </row>
    <row r="3409" spans="1:21" ht="15" x14ac:dyDescent="0.25">
      <c r="A3409" s="389" t="s">
        <v>3620</v>
      </c>
      <c r="B3409" s="390"/>
      <c r="C3409" s="386"/>
      <c r="D3409" s="390"/>
      <c r="E3409" s="390"/>
      <c r="F3409" s="386">
        <v>6.6727999999999996</v>
      </c>
      <c r="G3409" s="391">
        <v>6.2823000000000002</v>
      </c>
      <c r="H3409" s="391">
        <v>6.8112000000000004</v>
      </c>
      <c r="I3409" s="391">
        <v>6.3238000000000003</v>
      </c>
      <c r="J3409" s="391">
        <v>6.8563000000000001</v>
      </c>
      <c r="K3409" s="391">
        <v>6.8140999999999998</v>
      </c>
      <c r="L3409" s="391">
        <v>7.5720000000000001</v>
      </c>
      <c r="M3409" s="391">
        <v>7.8406000000000002</v>
      </c>
      <c r="N3409" s="391">
        <v>8.4247999999999994</v>
      </c>
      <c r="O3409" s="386">
        <v>8.9501000000000008</v>
      </c>
      <c r="P3409" s="386" t="s">
        <v>179</v>
      </c>
      <c r="Q3409" s="19"/>
      <c r="R3409" s="19"/>
      <c r="S3409" s="19"/>
      <c r="T3409" s="19"/>
      <c r="U3409" s="19"/>
    </row>
    <row r="3410" spans="1:21" ht="15" x14ac:dyDescent="0.25">
      <c r="A3410" s="389" t="s">
        <v>3621</v>
      </c>
      <c r="B3410" s="390"/>
      <c r="C3410" s="386"/>
      <c r="D3410" s="390"/>
      <c r="E3410" s="390"/>
      <c r="F3410" s="386">
        <v>6.7481</v>
      </c>
      <c r="G3410" s="391">
        <v>6.3224999999999998</v>
      </c>
      <c r="H3410" s="391">
        <v>6.8544</v>
      </c>
      <c r="I3410" s="391">
        <v>6.3163</v>
      </c>
      <c r="J3410" s="391">
        <v>6.7622999999999998</v>
      </c>
      <c r="K3410" s="391">
        <v>6.7679999999999998</v>
      </c>
      <c r="L3410" s="391">
        <v>7.4462999999999999</v>
      </c>
      <c r="M3410" s="391">
        <v>7.6098999999999997</v>
      </c>
      <c r="N3410" s="391">
        <v>8.1481999999999992</v>
      </c>
      <c r="O3410" s="386">
        <v>8.8013999999999992</v>
      </c>
      <c r="P3410" s="386" t="s">
        <v>179</v>
      </c>
      <c r="Q3410" s="19"/>
      <c r="R3410" s="19"/>
      <c r="S3410" s="19"/>
      <c r="T3410" s="19"/>
      <c r="U3410" s="19"/>
    </row>
    <row r="3411" spans="1:21" ht="15" x14ac:dyDescent="0.25">
      <c r="A3411" s="389" t="s">
        <v>3622</v>
      </c>
      <c r="B3411" s="390"/>
      <c r="C3411" s="386"/>
      <c r="D3411" s="390"/>
      <c r="E3411" s="390"/>
      <c r="F3411" s="386">
        <v>5.8521999999999998</v>
      </c>
      <c r="G3411" s="391">
        <v>5.8388999999999998</v>
      </c>
      <c r="H3411" s="391">
        <v>6.3348000000000004</v>
      </c>
      <c r="I3411" s="391">
        <v>6.4065000000000003</v>
      </c>
      <c r="J3411" s="391">
        <v>7.8909000000000002</v>
      </c>
      <c r="K3411" s="391">
        <v>7.3297999999999996</v>
      </c>
      <c r="L3411" s="391">
        <v>8.9507999999999992</v>
      </c>
      <c r="M3411" s="391">
        <v>10.375299999999999</v>
      </c>
      <c r="N3411" s="391">
        <v>11.462199999999999</v>
      </c>
      <c r="O3411" s="386">
        <v>10.592599999999999</v>
      </c>
      <c r="P3411" s="386" t="s">
        <v>179</v>
      </c>
      <c r="Q3411" s="19"/>
      <c r="R3411" s="19"/>
      <c r="S3411" s="19"/>
      <c r="T3411" s="19"/>
      <c r="U3411" s="19"/>
    </row>
    <row r="3412" spans="1:21" ht="15" x14ac:dyDescent="0.25">
      <c r="A3412" s="389" t="s">
        <v>3623</v>
      </c>
      <c r="B3412" s="390"/>
      <c r="C3412" s="386"/>
      <c r="D3412" s="390"/>
      <c r="E3412" s="390"/>
      <c r="F3412" s="386">
        <v>4.4025999999999996</v>
      </c>
      <c r="G3412" s="391">
        <v>4.8734999999999999</v>
      </c>
      <c r="H3412" s="391">
        <v>4.8532000000000002</v>
      </c>
      <c r="I3412" s="391">
        <v>4.6440000000000001</v>
      </c>
      <c r="J3412" s="391">
        <v>4.8814000000000002</v>
      </c>
      <c r="K3412" s="391">
        <v>4.7976999999999999</v>
      </c>
      <c r="L3412" s="391">
        <v>5.2925000000000004</v>
      </c>
      <c r="M3412" s="391">
        <v>5.7647000000000004</v>
      </c>
      <c r="N3412" s="391">
        <v>6.4417</v>
      </c>
      <c r="O3412" s="386">
        <v>7.3155000000000001</v>
      </c>
      <c r="P3412" s="386" t="s">
        <v>179</v>
      </c>
      <c r="Q3412" s="19"/>
      <c r="R3412" s="19"/>
      <c r="S3412" s="19"/>
      <c r="T3412" s="19"/>
      <c r="U3412" s="19"/>
    </row>
    <row r="3413" spans="1:21" ht="15" x14ac:dyDescent="0.25">
      <c r="A3413" s="389" t="s">
        <v>3624</v>
      </c>
      <c r="B3413" s="390"/>
      <c r="C3413" s="386"/>
      <c r="D3413" s="390"/>
      <c r="E3413" s="390"/>
      <c r="F3413" s="386">
        <v>4.3266999999999998</v>
      </c>
      <c r="G3413" s="391">
        <v>4.8037999999999998</v>
      </c>
      <c r="H3413" s="391">
        <v>4.7781000000000002</v>
      </c>
      <c r="I3413" s="391">
        <v>4.577</v>
      </c>
      <c r="J3413" s="391">
        <v>4.8147000000000002</v>
      </c>
      <c r="K3413" s="391">
        <v>4.7812000000000001</v>
      </c>
      <c r="L3413" s="391">
        <v>5.18</v>
      </c>
      <c r="M3413" s="391">
        <v>5.6402999999999999</v>
      </c>
      <c r="N3413" s="391">
        <v>6.3620999999999999</v>
      </c>
      <c r="O3413" s="386">
        <v>7.2523999999999997</v>
      </c>
      <c r="P3413" s="386" t="s">
        <v>179</v>
      </c>
      <c r="Q3413" s="19"/>
      <c r="R3413" s="19"/>
      <c r="S3413" s="19"/>
      <c r="T3413" s="19"/>
      <c r="U3413" s="19"/>
    </row>
    <row r="3414" spans="1:21" ht="15" x14ac:dyDescent="0.25">
      <c r="A3414" s="389" t="s">
        <v>3625</v>
      </c>
      <c r="B3414" s="390"/>
      <c r="C3414" s="386"/>
      <c r="D3414" s="390"/>
      <c r="E3414" s="390"/>
      <c r="F3414" s="386">
        <v>5.2789999999999999</v>
      </c>
      <c r="G3414" s="391">
        <v>5.6822999999999997</v>
      </c>
      <c r="H3414" s="391">
        <v>5.7253999999999996</v>
      </c>
      <c r="I3414" s="391">
        <v>5.4264000000000001</v>
      </c>
      <c r="J3414" s="391">
        <v>5.6555</v>
      </c>
      <c r="K3414" s="391">
        <v>4.9913999999999996</v>
      </c>
      <c r="L3414" s="391">
        <v>6.6066000000000003</v>
      </c>
      <c r="M3414" s="391">
        <v>7.2195999999999998</v>
      </c>
      <c r="N3414" s="391">
        <v>7.3693</v>
      </c>
      <c r="O3414" s="386">
        <v>8.0533999999999999</v>
      </c>
      <c r="P3414" s="386" t="s">
        <v>179</v>
      </c>
      <c r="Q3414" s="19"/>
      <c r="R3414" s="19"/>
      <c r="S3414" s="19"/>
      <c r="T3414" s="19"/>
      <c r="U3414" s="19"/>
    </row>
    <row r="3415" spans="1:21" ht="15" x14ac:dyDescent="0.25">
      <c r="A3415" s="389" t="s">
        <v>3626</v>
      </c>
      <c r="B3415" s="390"/>
      <c r="C3415" s="386"/>
      <c r="D3415" s="390"/>
      <c r="E3415" s="390"/>
      <c r="F3415" s="386">
        <v>3.7746</v>
      </c>
      <c r="G3415" s="391">
        <v>4.3026</v>
      </c>
      <c r="H3415" s="391">
        <v>4.0190999999999999</v>
      </c>
      <c r="I3415" s="391">
        <v>4.1326999999999998</v>
      </c>
      <c r="J3415" s="391">
        <v>4.2115</v>
      </c>
      <c r="K3415" s="391">
        <v>4.5278</v>
      </c>
      <c r="L3415" s="391">
        <v>5.2803000000000004</v>
      </c>
      <c r="M3415" s="391">
        <v>5.3643000000000001</v>
      </c>
      <c r="N3415" s="391">
        <v>5.7458</v>
      </c>
      <c r="O3415" s="386">
        <v>5.8564999999999996</v>
      </c>
      <c r="P3415" s="386" t="s">
        <v>179</v>
      </c>
      <c r="Q3415" s="19"/>
      <c r="R3415" s="19"/>
      <c r="S3415" s="19"/>
      <c r="T3415" s="19"/>
      <c r="U3415" s="19"/>
    </row>
    <row r="3416" spans="1:21" ht="15" x14ac:dyDescent="0.25">
      <c r="A3416" s="389" t="s">
        <v>3627</v>
      </c>
      <c r="B3416" s="390"/>
      <c r="C3416" s="386"/>
      <c r="D3416" s="390"/>
      <c r="E3416" s="390"/>
      <c r="F3416" s="386">
        <v>2.2088999999999999</v>
      </c>
      <c r="G3416" s="391">
        <v>3.0360999999999998</v>
      </c>
      <c r="H3416" s="391">
        <v>2.8047</v>
      </c>
      <c r="I3416" s="391">
        <v>2.6789000000000001</v>
      </c>
      <c r="J3416" s="391">
        <v>2.8047</v>
      </c>
      <c r="K3416" s="391">
        <v>3.1395</v>
      </c>
      <c r="L3416" s="391">
        <v>3.4300999999999999</v>
      </c>
      <c r="M3416" s="391">
        <v>3.4672999999999998</v>
      </c>
      <c r="N3416" s="391">
        <v>3.6694</v>
      </c>
      <c r="O3416" s="386">
        <v>3.8365</v>
      </c>
      <c r="P3416" s="386" t="s">
        <v>179</v>
      </c>
      <c r="Q3416" s="19"/>
      <c r="R3416" s="19"/>
      <c r="S3416" s="19"/>
      <c r="T3416" s="19"/>
      <c r="U3416" s="19"/>
    </row>
    <row r="3417" spans="1:21" ht="15" x14ac:dyDescent="0.25">
      <c r="A3417" s="389" t="s">
        <v>3628</v>
      </c>
      <c r="B3417" s="390"/>
      <c r="C3417" s="386"/>
      <c r="D3417" s="390"/>
      <c r="E3417" s="390"/>
      <c r="F3417" s="386">
        <v>10.644299999999999</v>
      </c>
      <c r="G3417" s="391">
        <v>9.8710000000000004</v>
      </c>
      <c r="H3417" s="391">
        <v>9.3557000000000006</v>
      </c>
      <c r="I3417" s="391">
        <v>10.3261</v>
      </c>
      <c r="J3417" s="391">
        <v>10.274699999999999</v>
      </c>
      <c r="K3417" s="391">
        <v>10.672599999999999</v>
      </c>
      <c r="L3417" s="391">
        <v>13.3919</v>
      </c>
      <c r="M3417" s="391">
        <v>13.793100000000001</v>
      </c>
      <c r="N3417" s="391">
        <v>14.9777</v>
      </c>
      <c r="O3417" s="386">
        <v>14.8416</v>
      </c>
      <c r="P3417" s="386" t="s">
        <v>179</v>
      </c>
      <c r="Q3417" s="19"/>
      <c r="R3417" s="19"/>
      <c r="S3417" s="19"/>
      <c r="T3417" s="19"/>
      <c r="U3417" s="19"/>
    </row>
    <row r="3418" spans="1:21" ht="15" x14ac:dyDescent="0.25">
      <c r="A3418" s="389" t="s">
        <v>3629</v>
      </c>
      <c r="B3418" s="390"/>
      <c r="C3418" s="386"/>
      <c r="D3418" s="390"/>
      <c r="E3418" s="390"/>
      <c r="F3418" s="386">
        <v>4.2582000000000004</v>
      </c>
      <c r="G3418" s="391">
        <v>3.9087000000000001</v>
      </c>
      <c r="H3418" s="391">
        <v>4.0655000000000001</v>
      </c>
      <c r="I3418" s="391">
        <v>3.9956999999999998</v>
      </c>
      <c r="J3418" s="391">
        <v>3.8963000000000001</v>
      </c>
      <c r="K3418" s="391">
        <v>3.8597000000000001</v>
      </c>
      <c r="L3418" s="391">
        <v>3.6322999999999999</v>
      </c>
      <c r="M3418" s="391">
        <v>3.5451999999999999</v>
      </c>
      <c r="N3418" s="391">
        <v>3.6880000000000002</v>
      </c>
      <c r="O3418" s="386">
        <v>3.8965000000000001</v>
      </c>
      <c r="P3418" s="386" t="s">
        <v>179</v>
      </c>
      <c r="Q3418" s="19"/>
      <c r="R3418" s="19"/>
      <c r="S3418" s="19"/>
      <c r="T3418" s="19"/>
      <c r="U3418" s="19"/>
    </row>
    <row r="3419" spans="1:21" ht="15" x14ac:dyDescent="0.25">
      <c r="A3419" s="389" t="s">
        <v>3630</v>
      </c>
      <c r="B3419" s="390"/>
      <c r="C3419" s="386"/>
      <c r="D3419" s="390"/>
      <c r="E3419" s="390"/>
      <c r="F3419" s="386">
        <v>3.7850999999999999</v>
      </c>
      <c r="G3419" s="391">
        <v>3.5387</v>
      </c>
      <c r="H3419" s="391">
        <v>3.6781000000000001</v>
      </c>
      <c r="I3419" s="391">
        <v>3.5640999999999998</v>
      </c>
      <c r="J3419" s="391">
        <v>3.3654000000000002</v>
      </c>
      <c r="K3419" s="391">
        <v>3.2795000000000001</v>
      </c>
      <c r="L3419" s="391">
        <v>3.0011999999999999</v>
      </c>
      <c r="M3419" s="391">
        <v>2.8500999999999999</v>
      </c>
      <c r="N3419" s="391">
        <v>2.9904999999999999</v>
      </c>
      <c r="O3419" s="386">
        <v>3.1724000000000001</v>
      </c>
      <c r="P3419" s="386" t="s">
        <v>179</v>
      </c>
      <c r="Q3419" s="19"/>
      <c r="R3419" s="19"/>
      <c r="S3419" s="19"/>
      <c r="T3419" s="19"/>
      <c r="U3419" s="19"/>
    </row>
    <row r="3420" spans="1:21" ht="15" x14ac:dyDescent="0.25">
      <c r="A3420" s="389" t="s">
        <v>3631</v>
      </c>
      <c r="B3420" s="390"/>
      <c r="C3420" s="386"/>
      <c r="D3420" s="390"/>
      <c r="E3420" s="390"/>
      <c r="F3420" s="386">
        <v>8.6667000000000005</v>
      </c>
      <c r="G3420" s="391">
        <v>7.4851999999999999</v>
      </c>
      <c r="H3420" s="391">
        <v>7.8520000000000003</v>
      </c>
      <c r="I3420" s="391">
        <v>8.2201000000000004</v>
      </c>
      <c r="J3420" s="391">
        <v>9.1145999999999994</v>
      </c>
      <c r="K3420" s="391">
        <v>9.6902000000000008</v>
      </c>
      <c r="L3420" s="391">
        <v>10.9335</v>
      </c>
      <c r="M3420" s="391">
        <v>12.516</v>
      </c>
      <c r="N3420" s="391">
        <v>12.579000000000001</v>
      </c>
      <c r="O3420" s="386">
        <v>13.894600000000001</v>
      </c>
      <c r="P3420" s="386" t="s">
        <v>179</v>
      </c>
      <c r="Q3420" s="19"/>
      <c r="R3420" s="19"/>
      <c r="S3420" s="19"/>
      <c r="T3420" s="19"/>
      <c r="U3420" s="19"/>
    </row>
    <row r="3421" spans="1:21" ht="15" x14ac:dyDescent="0.25">
      <c r="A3421" s="389" t="s">
        <v>3632</v>
      </c>
      <c r="B3421" s="390"/>
      <c r="C3421" s="386"/>
      <c r="D3421" s="390"/>
      <c r="E3421" s="390"/>
      <c r="F3421" s="386">
        <v>5.7721999999999998</v>
      </c>
      <c r="G3421" s="391">
        <v>4.9922000000000004</v>
      </c>
      <c r="H3421" s="391">
        <v>5.4573999999999998</v>
      </c>
      <c r="I3421" s="391">
        <v>5.0415999999999999</v>
      </c>
      <c r="J3421" s="391">
        <v>5.8731999999999998</v>
      </c>
      <c r="K3421" s="391">
        <v>5.9031000000000002</v>
      </c>
      <c r="L3421" s="391">
        <v>6.1585000000000001</v>
      </c>
      <c r="M3421" s="391">
        <v>6.6801000000000004</v>
      </c>
      <c r="N3421" s="391">
        <v>7.3292999999999999</v>
      </c>
      <c r="O3421" s="386">
        <v>7.3832000000000004</v>
      </c>
      <c r="P3421" s="386" t="s">
        <v>179</v>
      </c>
      <c r="Q3421" s="19"/>
      <c r="R3421" s="19"/>
      <c r="S3421" s="19"/>
      <c r="T3421" s="19"/>
      <c r="U3421" s="19"/>
    </row>
    <row r="3422" spans="1:21" ht="15" x14ac:dyDescent="0.25">
      <c r="A3422" s="389" t="s">
        <v>3633</v>
      </c>
      <c r="B3422" s="390"/>
      <c r="C3422" s="386"/>
      <c r="D3422" s="390"/>
      <c r="E3422" s="390"/>
      <c r="F3422" s="386">
        <v>5.7721999999999998</v>
      </c>
      <c r="G3422" s="391">
        <v>4.9922000000000004</v>
      </c>
      <c r="H3422" s="391">
        <v>5.4573999999999998</v>
      </c>
      <c r="I3422" s="391">
        <v>5.0415999999999999</v>
      </c>
      <c r="J3422" s="391">
        <v>5.8731999999999998</v>
      </c>
      <c r="K3422" s="391">
        <v>5.9031000000000002</v>
      </c>
      <c r="L3422" s="391">
        <v>6.1585000000000001</v>
      </c>
      <c r="M3422" s="391">
        <v>6.6801000000000004</v>
      </c>
      <c r="N3422" s="391">
        <v>7.3292999999999999</v>
      </c>
      <c r="O3422" s="386">
        <v>7.3832000000000004</v>
      </c>
      <c r="P3422" s="386" t="s">
        <v>179</v>
      </c>
      <c r="Q3422" s="19"/>
      <c r="R3422" s="19"/>
      <c r="S3422" s="19"/>
      <c r="T3422" s="19"/>
      <c r="U3422" s="19"/>
    </row>
    <row r="3423" spans="1:21" ht="15" x14ac:dyDescent="0.25">
      <c r="A3423" s="389" t="s">
        <v>3634</v>
      </c>
      <c r="B3423" s="390"/>
      <c r="C3423" s="386"/>
      <c r="D3423" s="390"/>
      <c r="E3423" s="390"/>
      <c r="F3423" s="386">
        <v>4.4337999999999997</v>
      </c>
      <c r="G3423" s="391">
        <v>3.6707999999999998</v>
      </c>
      <c r="H3423" s="391">
        <v>3.6189</v>
      </c>
      <c r="I3423" s="391">
        <v>3.8047</v>
      </c>
      <c r="J3423" s="391">
        <v>3.6680000000000001</v>
      </c>
      <c r="K3423" s="391">
        <v>4.0156000000000001</v>
      </c>
      <c r="L3423" s="391">
        <v>3.1522999999999999</v>
      </c>
      <c r="M3423" s="391">
        <v>2.7006000000000001</v>
      </c>
      <c r="N3423" s="391">
        <v>2.7711000000000001</v>
      </c>
      <c r="O3423" s="386">
        <v>2.7467999999999999</v>
      </c>
      <c r="P3423" s="386" t="s">
        <v>179</v>
      </c>
      <c r="Q3423" s="19"/>
      <c r="R3423" s="19"/>
      <c r="S3423" s="19"/>
      <c r="T3423" s="19"/>
      <c r="U3423" s="19"/>
    </row>
    <row r="3424" spans="1:21" ht="15" x14ac:dyDescent="0.25">
      <c r="A3424" s="389" t="s">
        <v>3635</v>
      </c>
      <c r="B3424" s="390"/>
      <c r="C3424" s="386"/>
      <c r="D3424" s="390"/>
      <c r="E3424" s="390"/>
      <c r="F3424" s="386">
        <v>3.5842999999999998</v>
      </c>
      <c r="G3424" s="391">
        <v>2.9420000000000002</v>
      </c>
      <c r="H3424" s="391">
        <v>2.7736999999999998</v>
      </c>
      <c r="I3424" s="391">
        <v>2.7646999999999999</v>
      </c>
      <c r="J3424" s="391">
        <v>2.3283</v>
      </c>
      <c r="K3424" s="391">
        <v>2.6137999999999999</v>
      </c>
      <c r="L3424" s="391">
        <v>1.7807999999999999</v>
      </c>
      <c r="M3424" s="391">
        <v>1.4036</v>
      </c>
      <c r="N3424" s="391">
        <v>1.6641999999999999</v>
      </c>
      <c r="O3424" s="386">
        <v>1.7859</v>
      </c>
      <c r="P3424" s="386" t="s">
        <v>179</v>
      </c>
      <c r="Q3424" s="19"/>
      <c r="R3424" s="19"/>
      <c r="S3424" s="19"/>
      <c r="T3424" s="19"/>
      <c r="U3424" s="19"/>
    </row>
    <row r="3425" spans="1:21" ht="15" x14ac:dyDescent="0.25">
      <c r="A3425" s="389" t="s">
        <v>3636</v>
      </c>
      <c r="B3425" s="390"/>
      <c r="C3425" s="386"/>
      <c r="D3425" s="390"/>
      <c r="E3425" s="390"/>
      <c r="F3425" s="386">
        <v>7.3516000000000004</v>
      </c>
      <c r="G3425" s="391">
        <v>6.1802999999999999</v>
      </c>
      <c r="H3425" s="391">
        <v>6.5507</v>
      </c>
      <c r="I3425" s="391">
        <v>7.4766000000000004</v>
      </c>
      <c r="J3425" s="391">
        <v>8.3590999999999998</v>
      </c>
      <c r="K3425" s="391">
        <v>9.0241000000000007</v>
      </c>
      <c r="L3425" s="391">
        <v>11.6751</v>
      </c>
      <c r="M3425" s="391">
        <v>13.4343</v>
      </c>
      <c r="N3425" s="391">
        <v>11.8712</v>
      </c>
      <c r="O3425" s="386">
        <v>11.573</v>
      </c>
      <c r="P3425" s="386" t="s">
        <v>179</v>
      </c>
      <c r="Q3425" s="19"/>
      <c r="R3425" s="19"/>
      <c r="S3425" s="19"/>
      <c r="T3425" s="19"/>
      <c r="U3425" s="19"/>
    </row>
    <row r="3426" spans="1:21" ht="15" x14ac:dyDescent="0.25">
      <c r="A3426" s="389" t="s">
        <v>3637</v>
      </c>
      <c r="B3426" s="390"/>
      <c r="C3426" s="386"/>
      <c r="D3426" s="390"/>
      <c r="E3426" s="390"/>
      <c r="F3426" s="386">
        <v>3.4883999999999999</v>
      </c>
      <c r="G3426" s="391">
        <v>3.9072</v>
      </c>
      <c r="H3426" s="391">
        <v>4.2866999999999997</v>
      </c>
      <c r="I3426" s="391">
        <v>4.4904999999999999</v>
      </c>
      <c r="J3426" s="391">
        <v>3.2492000000000001</v>
      </c>
      <c r="K3426" s="391">
        <v>2.2631999999999999</v>
      </c>
      <c r="L3426" s="391">
        <v>2.2101000000000002</v>
      </c>
      <c r="M3426" s="391">
        <v>2.5427</v>
      </c>
      <c r="N3426" s="391">
        <v>2.5486</v>
      </c>
      <c r="O3426" s="386">
        <v>2.6991000000000001</v>
      </c>
      <c r="P3426" s="386" t="s">
        <v>179</v>
      </c>
      <c r="Q3426" s="19"/>
      <c r="R3426" s="19"/>
      <c r="S3426" s="19"/>
      <c r="T3426" s="19"/>
      <c r="U3426" s="19"/>
    </row>
    <row r="3427" spans="1:21" ht="15" x14ac:dyDescent="0.25">
      <c r="A3427" s="389" t="s">
        <v>3638</v>
      </c>
      <c r="B3427" s="390"/>
      <c r="C3427" s="386"/>
      <c r="D3427" s="390"/>
      <c r="E3427" s="390"/>
      <c r="F3427" s="386">
        <v>3.4883999999999999</v>
      </c>
      <c r="G3427" s="391">
        <v>3.9072</v>
      </c>
      <c r="H3427" s="391">
        <v>4.3525</v>
      </c>
      <c r="I3427" s="391">
        <v>4.5199999999999996</v>
      </c>
      <c r="J3427" s="391">
        <v>3.2982</v>
      </c>
      <c r="K3427" s="391">
        <v>2.2902999999999998</v>
      </c>
      <c r="L3427" s="391">
        <v>2.1768999999999998</v>
      </c>
      <c r="M3427" s="391">
        <v>2.4464999999999999</v>
      </c>
      <c r="N3427" s="391">
        <v>2.2147000000000001</v>
      </c>
      <c r="O3427" s="386">
        <v>2.302</v>
      </c>
      <c r="P3427" s="386" t="s">
        <v>179</v>
      </c>
      <c r="Q3427" s="19"/>
      <c r="R3427" s="19"/>
      <c r="S3427" s="19"/>
      <c r="T3427" s="19"/>
      <c r="U3427" s="19"/>
    </row>
    <row r="3428" spans="1:21" ht="15" x14ac:dyDescent="0.25">
      <c r="A3428" s="389" t="s">
        <v>3639</v>
      </c>
      <c r="B3428" s="390"/>
      <c r="C3428" s="386"/>
      <c r="D3428" s="390"/>
      <c r="E3428" s="390"/>
      <c r="F3428" s="386"/>
      <c r="G3428" s="391"/>
      <c r="H3428" s="391">
        <v>0</v>
      </c>
      <c r="I3428" s="391">
        <v>2.4390000000000001</v>
      </c>
      <c r="J3428" s="391">
        <v>0</v>
      </c>
      <c r="K3428" s="391">
        <v>0</v>
      </c>
      <c r="L3428" s="391">
        <v>4.2553000000000001</v>
      </c>
      <c r="M3428" s="391">
        <v>8.6957000000000004</v>
      </c>
      <c r="N3428" s="391">
        <v>23.404299999999999</v>
      </c>
      <c r="O3428" s="386">
        <v>27.659600000000001</v>
      </c>
      <c r="P3428" s="386" t="s">
        <v>179</v>
      </c>
      <c r="Q3428" s="19"/>
      <c r="R3428" s="19"/>
      <c r="S3428" s="19"/>
      <c r="T3428" s="19"/>
      <c r="U3428" s="19"/>
    </row>
    <row r="3429" spans="1:21" ht="15" x14ac:dyDescent="0.25">
      <c r="A3429" s="389" t="s">
        <v>3640</v>
      </c>
      <c r="B3429" s="390"/>
      <c r="C3429" s="386"/>
      <c r="D3429" s="390"/>
      <c r="E3429" s="390"/>
      <c r="F3429" s="386">
        <v>4.0121000000000002</v>
      </c>
      <c r="G3429" s="391">
        <v>3.7700999999999998</v>
      </c>
      <c r="H3429" s="391">
        <v>3.8837999999999999</v>
      </c>
      <c r="I3429" s="391">
        <v>3.6467999999999998</v>
      </c>
      <c r="J3429" s="391">
        <v>3.7707999999999999</v>
      </c>
      <c r="K3429" s="391">
        <v>3.8405999999999998</v>
      </c>
      <c r="L3429" s="391">
        <v>3.9716999999999998</v>
      </c>
      <c r="M3429" s="391">
        <v>4.1376999999999997</v>
      </c>
      <c r="N3429" s="391">
        <v>4.2861000000000002</v>
      </c>
      <c r="O3429" s="386">
        <v>4.8297999999999996</v>
      </c>
      <c r="P3429" s="386" t="s">
        <v>179</v>
      </c>
      <c r="Q3429" s="19"/>
      <c r="R3429" s="19"/>
      <c r="S3429" s="19"/>
      <c r="T3429" s="19"/>
      <c r="U3429" s="19"/>
    </row>
    <row r="3430" spans="1:21" ht="15" x14ac:dyDescent="0.25">
      <c r="A3430" s="389" t="s">
        <v>3641</v>
      </c>
      <c r="B3430" s="390"/>
      <c r="C3430" s="386"/>
      <c r="D3430" s="390"/>
      <c r="E3430" s="390"/>
      <c r="F3430" s="386">
        <v>3.46</v>
      </c>
      <c r="G3430" s="391">
        <v>3.2978000000000001</v>
      </c>
      <c r="H3430" s="391">
        <v>3.3544</v>
      </c>
      <c r="I3430" s="391">
        <v>3.1533000000000002</v>
      </c>
      <c r="J3430" s="391">
        <v>3.2044000000000001</v>
      </c>
      <c r="K3430" s="391">
        <v>3.2616000000000001</v>
      </c>
      <c r="L3430" s="391">
        <v>3.5085000000000002</v>
      </c>
      <c r="M3430" s="391">
        <v>3.6143000000000001</v>
      </c>
      <c r="N3430" s="391">
        <v>3.6234999999999999</v>
      </c>
      <c r="O3430" s="386">
        <v>3.9552</v>
      </c>
      <c r="P3430" s="386" t="s">
        <v>179</v>
      </c>
      <c r="Q3430" s="19"/>
      <c r="R3430" s="19"/>
      <c r="S3430" s="19"/>
      <c r="T3430" s="19"/>
      <c r="U3430" s="19"/>
    </row>
    <row r="3431" spans="1:21" ht="15" x14ac:dyDescent="0.25">
      <c r="A3431" s="389" t="s">
        <v>3642</v>
      </c>
      <c r="B3431" s="390"/>
      <c r="C3431" s="386"/>
      <c r="D3431" s="390"/>
      <c r="E3431" s="390"/>
      <c r="F3431" s="386">
        <v>11.516299999999999</v>
      </c>
      <c r="G3431" s="391">
        <v>9.8880999999999997</v>
      </c>
      <c r="H3431" s="391">
        <v>10.9405</v>
      </c>
      <c r="I3431" s="391">
        <v>9.9815000000000005</v>
      </c>
      <c r="J3431" s="391">
        <v>11.259499999999999</v>
      </c>
      <c r="K3431" s="391">
        <v>11.509399999999999</v>
      </c>
      <c r="L3431" s="391">
        <v>10.150399999999999</v>
      </c>
      <c r="M3431" s="391">
        <v>11.132099999999999</v>
      </c>
      <c r="N3431" s="391">
        <v>12.939</v>
      </c>
      <c r="O3431" s="386">
        <v>16.603100000000001</v>
      </c>
      <c r="P3431" s="386" t="s">
        <v>179</v>
      </c>
      <c r="Q3431" s="19"/>
      <c r="R3431" s="19"/>
      <c r="S3431" s="19"/>
      <c r="T3431" s="19"/>
      <c r="U3431" s="19"/>
    </row>
    <row r="3432" spans="1:21" ht="15" x14ac:dyDescent="0.25">
      <c r="A3432" s="389" t="s">
        <v>3643</v>
      </c>
      <c r="B3432" s="390"/>
      <c r="C3432" s="386"/>
      <c r="D3432" s="390"/>
      <c r="E3432" s="390"/>
      <c r="F3432" s="386">
        <v>3.8942999999999999</v>
      </c>
      <c r="G3432" s="391">
        <v>3.5617000000000001</v>
      </c>
      <c r="H3432" s="391">
        <v>3.7092999999999998</v>
      </c>
      <c r="I3432" s="391">
        <v>3.4963000000000002</v>
      </c>
      <c r="J3432" s="391">
        <v>3.9424000000000001</v>
      </c>
      <c r="K3432" s="391">
        <v>3.8801999999999999</v>
      </c>
      <c r="L3432" s="391">
        <v>3.9544999999999999</v>
      </c>
      <c r="M3432" s="391">
        <v>4.3491999999999997</v>
      </c>
      <c r="N3432" s="391">
        <v>4.6973000000000003</v>
      </c>
      <c r="O3432" s="386">
        <v>5.1336000000000004</v>
      </c>
      <c r="P3432" s="386" t="s">
        <v>179</v>
      </c>
      <c r="Q3432" s="19"/>
      <c r="R3432" s="19"/>
      <c r="S3432" s="19"/>
      <c r="T3432" s="19"/>
      <c r="U3432" s="19"/>
    </row>
    <row r="3433" spans="1:21" ht="15" x14ac:dyDescent="0.25">
      <c r="A3433" s="389" t="s">
        <v>3644</v>
      </c>
      <c r="B3433" s="390"/>
      <c r="C3433" s="386"/>
      <c r="D3433" s="390"/>
      <c r="E3433" s="390"/>
      <c r="F3433" s="386">
        <v>3.7867000000000002</v>
      </c>
      <c r="G3433" s="391">
        <v>3.4634</v>
      </c>
      <c r="H3433" s="391">
        <v>3.6053000000000002</v>
      </c>
      <c r="I3433" s="391">
        <v>3.3813</v>
      </c>
      <c r="J3433" s="391">
        <v>3.7930000000000001</v>
      </c>
      <c r="K3433" s="391">
        <v>3.7208000000000001</v>
      </c>
      <c r="L3433" s="391">
        <v>3.8281000000000001</v>
      </c>
      <c r="M3433" s="391">
        <v>4.1836000000000002</v>
      </c>
      <c r="N3433" s="391">
        <v>4.508</v>
      </c>
      <c r="O3433" s="386">
        <v>4.9622000000000002</v>
      </c>
      <c r="P3433" s="386" t="s">
        <v>179</v>
      </c>
      <c r="Q3433" s="19"/>
      <c r="R3433" s="19"/>
      <c r="S3433" s="19"/>
      <c r="T3433" s="19"/>
      <c r="U3433" s="19"/>
    </row>
    <row r="3434" spans="1:21" ht="15" x14ac:dyDescent="0.25">
      <c r="A3434" s="389" t="s">
        <v>3645</v>
      </c>
      <c r="B3434" s="390"/>
      <c r="C3434" s="386"/>
      <c r="D3434" s="390"/>
      <c r="E3434" s="390"/>
      <c r="F3434" s="386">
        <v>7.6962000000000002</v>
      </c>
      <c r="G3434" s="391">
        <v>7.0960999999999999</v>
      </c>
      <c r="H3434" s="391">
        <v>7.4747000000000003</v>
      </c>
      <c r="I3434" s="391">
        <v>7.6304999999999996</v>
      </c>
      <c r="J3434" s="391">
        <v>9.3186</v>
      </c>
      <c r="K3434" s="391">
        <v>9.6386000000000003</v>
      </c>
      <c r="L3434" s="391">
        <v>8.5169999999999995</v>
      </c>
      <c r="M3434" s="391">
        <v>10.356999999999999</v>
      </c>
      <c r="N3434" s="391">
        <v>11.486800000000001</v>
      </c>
      <c r="O3434" s="386">
        <v>11.282299999999999</v>
      </c>
      <c r="P3434" s="386" t="s">
        <v>179</v>
      </c>
      <c r="Q3434" s="19"/>
      <c r="R3434" s="19"/>
      <c r="S3434" s="19"/>
      <c r="T3434" s="19"/>
      <c r="U3434" s="19"/>
    </row>
    <row r="3435" spans="1:21" ht="15" x14ac:dyDescent="0.25">
      <c r="A3435" s="389" t="s">
        <v>3646</v>
      </c>
      <c r="B3435" s="390"/>
      <c r="C3435" s="386"/>
      <c r="D3435" s="390"/>
      <c r="E3435" s="390"/>
      <c r="F3435" s="386">
        <v>3.3165</v>
      </c>
      <c r="G3435" s="391">
        <v>3.5626000000000002</v>
      </c>
      <c r="H3435" s="391">
        <v>3.2624</v>
      </c>
      <c r="I3435" s="391">
        <v>2.6652</v>
      </c>
      <c r="J3435" s="391">
        <v>3.101</v>
      </c>
      <c r="K3435" s="391">
        <v>2.8687999999999998</v>
      </c>
      <c r="L3435" s="391">
        <v>2.8576000000000001</v>
      </c>
      <c r="M3435" s="391">
        <v>2.9769000000000001</v>
      </c>
      <c r="N3435" s="391">
        <v>3.1063999999999998</v>
      </c>
      <c r="O3435" s="386">
        <v>3.4188999999999998</v>
      </c>
      <c r="P3435" s="386" t="s">
        <v>179</v>
      </c>
      <c r="Q3435" s="19"/>
      <c r="R3435" s="19"/>
      <c r="S3435" s="19"/>
      <c r="T3435" s="19"/>
      <c r="U3435" s="19"/>
    </row>
    <row r="3436" spans="1:21" ht="15" x14ac:dyDescent="0.25">
      <c r="A3436" s="389" t="s">
        <v>3647</v>
      </c>
      <c r="B3436" s="390"/>
      <c r="C3436" s="386"/>
      <c r="D3436" s="390"/>
      <c r="E3436" s="390"/>
      <c r="F3436" s="386">
        <v>3.2656999999999998</v>
      </c>
      <c r="G3436" s="391">
        <v>3.496</v>
      </c>
      <c r="H3436" s="391">
        <v>3.2421000000000002</v>
      </c>
      <c r="I3436" s="391">
        <v>2.6414</v>
      </c>
      <c r="J3436" s="391">
        <v>3.0592999999999999</v>
      </c>
      <c r="K3436" s="391">
        <v>2.8222</v>
      </c>
      <c r="L3436" s="391">
        <v>2.7944</v>
      </c>
      <c r="M3436" s="391">
        <v>2.8898999999999999</v>
      </c>
      <c r="N3436" s="391">
        <v>3.0394999999999999</v>
      </c>
      <c r="O3436" s="386">
        <v>3.419</v>
      </c>
      <c r="P3436" s="386" t="s">
        <v>179</v>
      </c>
      <c r="Q3436" s="19"/>
      <c r="R3436" s="19"/>
      <c r="S3436" s="19"/>
      <c r="T3436" s="19"/>
      <c r="U3436" s="19"/>
    </row>
    <row r="3437" spans="1:21" ht="15" x14ac:dyDescent="0.25">
      <c r="A3437" s="389" t="s">
        <v>3648</v>
      </c>
      <c r="B3437" s="390"/>
      <c r="C3437" s="386"/>
      <c r="D3437" s="390"/>
      <c r="E3437" s="390"/>
      <c r="F3437" s="386">
        <v>6.0185000000000004</v>
      </c>
      <c r="G3437" s="391">
        <v>6.8376000000000001</v>
      </c>
      <c r="H3437" s="391">
        <v>4.2553000000000001</v>
      </c>
      <c r="I3437" s="391">
        <v>3.8298000000000001</v>
      </c>
      <c r="J3437" s="391">
        <v>5.1723999999999997</v>
      </c>
      <c r="K3437" s="391">
        <v>5.1947999999999999</v>
      </c>
      <c r="L3437" s="391">
        <v>5.9573999999999998</v>
      </c>
      <c r="M3437" s="391">
        <v>7.2649999999999997</v>
      </c>
      <c r="N3437" s="391">
        <v>6.383</v>
      </c>
      <c r="O3437" s="386">
        <v>3.4188000000000001</v>
      </c>
      <c r="P3437" s="386" t="s">
        <v>179</v>
      </c>
      <c r="Q3437" s="19"/>
      <c r="R3437" s="19"/>
      <c r="S3437" s="19"/>
      <c r="T3437" s="19"/>
      <c r="U3437" s="19"/>
    </row>
    <row r="3438" spans="1:21" ht="15" x14ac:dyDescent="0.25">
      <c r="A3438" s="389" t="s">
        <v>3649</v>
      </c>
      <c r="B3438" s="390"/>
      <c r="C3438" s="386"/>
      <c r="D3438" s="390"/>
      <c r="E3438" s="390"/>
      <c r="F3438" s="386">
        <v>4.1614000000000004</v>
      </c>
      <c r="G3438" s="391">
        <v>3.9005999999999998</v>
      </c>
      <c r="H3438" s="391">
        <v>4.7032999999999996</v>
      </c>
      <c r="I3438" s="391">
        <v>4.96</v>
      </c>
      <c r="J3438" s="391">
        <v>4.8624000000000001</v>
      </c>
      <c r="K3438" s="391">
        <v>4.9935</v>
      </c>
      <c r="L3438" s="391">
        <v>4.5709</v>
      </c>
      <c r="M3438" s="391">
        <v>5.8022999999999998</v>
      </c>
      <c r="N3438" s="391">
        <v>6.3826000000000001</v>
      </c>
      <c r="O3438" s="386">
        <v>6.8859000000000004</v>
      </c>
      <c r="P3438" s="386" t="s">
        <v>179</v>
      </c>
      <c r="Q3438" s="19"/>
      <c r="R3438" s="19"/>
      <c r="S3438" s="19"/>
      <c r="T3438" s="19"/>
      <c r="U3438" s="19"/>
    </row>
    <row r="3439" spans="1:21" ht="15" x14ac:dyDescent="0.25">
      <c r="A3439" s="389" t="s">
        <v>3650</v>
      </c>
      <c r="B3439" s="390"/>
      <c r="C3439" s="386"/>
      <c r="D3439" s="390"/>
      <c r="E3439" s="390"/>
      <c r="F3439" s="386">
        <v>3.7103999999999999</v>
      </c>
      <c r="G3439" s="391">
        <v>3.3963000000000001</v>
      </c>
      <c r="H3439" s="391">
        <v>4.1707000000000001</v>
      </c>
      <c r="I3439" s="391">
        <v>4.3913000000000002</v>
      </c>
      <c r="J3439" s="391">
        <v>4.0270999999999999</v>
      </c>
      <c r="K3439" s="391">
        <v>4.1134000000000004</v>
      </c>
      <c r="L3439" s="391">
        <v>3.9609000000000001</v>
      </c>
      <c r="M3439" s="391">
        <v>5.0547000000000004</v>
      </c>
      <c r="N3439" s="391">
        <v>5.4611999999999998</v>
      </c>
      <c r="O3439" s="386">
        <v>6.1231</v>
      </c>
      <c r="P3439" s="386" t="s">
        <v>179</v>
      </c>
      <c r="Q3439" s="19"/>
      <c r="R3439" s="19"/>
      <c r="S3439" s="19"/>
      <c r="T3439" s="19"/>
      <c r="U3439" s="19"/>
    </row>
    <row r="3440" spans="1:21" ht="15" x14ac:dyDescent="0.25">
      <c r="A3440" s="389" t="s">
        <v>3651</v>
      </c>
      <c r="B3440" s="390"/>
      <c r="C3440" s="386"/>
      <c r="D3440" s="390"/>
      <c r="E3440" s="390"/>
      <c r="F3440" s="386">
        <v>10.014699999999999</v>
      </c>
      <c r="G3440" s="391">
        <v>10.735300000000001</v>
      </c>
      <c r="H3440" s="391">
        <v>11.964499999999999</v>
      </c>
      <c r="I3440" s="391">
        <v>12.665699999999999</v>
      </c>
      <c r="J3440" s="391">
        <v>16.251799999999999</v>
      </c>
      <c r="K3440" s="391">
        <v>17.008800000000001</v>
      </c>
      <c r="L3440" s="391">
        <v>12.9032</v>
      </c>
      <c r="M3440" s="391">
        <v>16.076699999999999</v>
      </c>
      <c r="N3440" s="391">
        <v>18.731999999999999</v>
      </c>
      <c r="O3440" s="386">
        <v>17.0732</v>
      </c>
      <c r="P3440" s="386" t="s">
        <v>179</v>
      </c>
      <c r="Q3440" s="19"/>
      <c r="R3440" s="19"/>
      <c r="S3440" s="19"/>
      <c r="T3440" s="19"/>
      <c r="U3440" s="19"/>
    </row>
    <row r="3441" spans="1:21" ht="15" x14ac:dyDescent="0.25">
      <c r="A3441" s="389" t="s">
        <v>3652</v>
      </c>
      <c r="B3441" s="390"/>
      <c r="C3441" s="386"/>
      <c r="D3441" s="390"/>
      <c r="E3441" s="390"/>
      <c r="F3441" s="386">
        <v>5.3070000000000004</v>
      </c>
      <c r="G3441" s="391">
        <v>4.12</v>
      </c>
      <c r="H3441" s="391">
        <v>4.3090999999999999</v>
      </c>
      <c r="I3441" s="391">
        <v>3.8963999999999999</v>
      </c>
      <c r="J3441" s="391">
        <v>4.8064999999999998</v>
      </c>
      <c r="K3441" s="391">
        <v>4.6550000000000002</v>
      </c>
      <c r="L3441" s="391">
        <v>5.3262999999999998</v>
      </c>
      <c r="M3441" s="391">
        <v>5.5407999999999999</v>
      </c>
      <c r="N3441" s="391">
        <v>5.9550000000000001</v>
      </c>
      <c r="O3441" s="386">
        <v>6.2085999999999997</v>
      </c>
      <c r="P3441" s="386" t="s">
        <v>179</v>
      </c>
      <c r="Q3441" s="19"/>
      <c r="R3441" s="19"/>
      <c r="S3441" s="19"/>
      <c r="T3441" s="19"/>
      <c r="U3441" s="19"/>
    </row>
    <row r="3442" spans="1:21" ht="15" x14ac:dyDescent="0.25">
      <c r="A3442" s="389" t="s">
        <v>3653</v>
      </c>
      <c r="B3442" s="390"/>
      <c r="C3442" s="386"/>
      <c r="D3442" s="390"/>
      <c r="E3442" s="390"/>
      <c r="F3442" s="386">
        <v>5.2179000000000002</v>
      </c>
      <c r="G3442" s="391">
        <v>4.0944000000000003</v>
      </c>
      <c r="H3442" s="391">
        <v>4.2614000000000001</v>
      </c>
      <c r="I3442" s="391">
        <v>3.8043999999999998</v>
      </c>
      <c r="J3442" s="391">
        <v>4.7438000000000002</v>
      </c>
      <c r="K3442" s="391">
        <v>4.5542999999999996</v>
      </c>
      <c r="L3442" s="391">
        <v>5.2195999999999998</v>
      </c>
      <c r="M3442" s="391">
        <v>5.3918999999999997</v>
      </c>
      <c r="N3442" s="391">
        <v>5.7953000000000001</v>
      </c>
      <c r="O3442" s="386">
        <v>6.0071000000000003</v>
      </c>
      <c r="P3442" s="386" t="s">
        <v>179</v>
      </c>
      <c r="Q3442" s="19"/>
      <c r="R3442" s="19"/>
      <c r="S3442" s="19"/>
      <c r="T3442" s="19"/>
      <c r="U3442" s="19"/>
    </row>
    <row r="3443" spans="1:21" ht="15" x14ac:dyDescent="0.25">
      <c r="A3443" s="389" t="s">
        <v>3654</v>
      </c>
      <c r="B3443" s="390"/>
      <c r="C3443" s="386"/>
      <c r="D3443" s="390"/>
      <c r="E3443" s="390"/>
      <c r="F3443" s="386">
        <v>6.9020999999999999</v>
      </c>
      <c r="G3443" s="391">
        <v>4.6326000000000001</v>
      </c>
      <c r="H3443" s="391">
        <v>5.2716000000000003</v>
      </c>
      <c r="I3443" s="391">
        <v>5.7507999999999999</v>
      </c>
      <c r="J3443" s="391">
        <v>6.0702999999999996</v>
      </c>
      <c r="K3443" s="391">
        <v>6.7092999999999998</v>
      </c>
      <c r="L3443" s="391">
        <v>7.508</v>
      </c>
      <c r="M3443" s="391">
        <v>8.6262000000000008</v>
      </c>
      <c r="N3443" s="391">
        <v>9.2652000000000001</v>
      </c>
      <c r="O3443" s="386">
        <v>10.3834</v>
      </c>
      <c r="P3443" s="386" t="s">
        <v>179</v>
      </c>
      <c r="Q3443" s="19"/>
      <c r="R3443" s="19"/>
      <c r="S3443" s="19"/>
      <c r="T3443" s="19"/>
      <c r="U3443" s="19"/>
    </row>
    <row r="3444" spans="1:21" ht="15" x14ac:dyDescent="0.25">
      <c r="A3444" s="389" t="s">
        <v>3655</v>
      </c>
      <c r="B3444" s="390"/>
      <c r="C3444" s="386"/>
      <c r="D3444" s="390"/>
      <c r="E3444" s="390"/>
      <c r="F3444" s="386">
        <v>3.9455</v>
      </c>
      <c r="G3444" s="391">
        <v>3.5571000000000002</v>
      </c>
      <c r="H3444" s="391">
        <v>3.6787999999999998</v>
      </c>
      <c r="I3444" s="391">
        <v>3.3845999999999998</v>
      </c>
      <c r="J3444" s="391">
        <v>3.8626999999999998</v>
      </c>
      <c r="K3444" s="391">
        <v>3.7637999999999998</v>
      </c>
      <c r="L3444" s="391">
        <v>3.6598000000000002</v>
      </c>
      <c r="M3444" s="391">
        <v>4.0010000000000003</v>
      </c>
      <c r="N3444" s="391">
        <v>4.2790999999999997</v>
      </c>
      <c r="O3444" s="386">
        <v>4.9029999999999996</v>
      </c>
      <c r="P3444" s="386" t="s">
        <v>179</v>
      </c>
      <c r="Q3444" s="19"/>
      <c r="R3444" s="19"/>
      <c r="S3444" s="19"/>
      <c r="T3444" s="19"/>
      <c r="U3444" s="19"/>
    </row>
    <row r="3445" spans="1:21" ht="15" x14ac:dyDescent="0.25">
      <c r="A3445" s="389" t="s">
        <v>3656</v>
      </c>
      <c r="B3445" s="390"/>
      <c r="C3445" s="386"/>
      <c r="D3445" s="390"/>
      <c r="E3445" s="390"/>
      <c r="F3445" s="386">
        <v>3.9095</v>
      </c>
      <c r="G3445" s="391">
        <v>3.5314000000000001</v>
      </c>
      <c r="H3445" s="391">
        <v>3.6509</v>
      </c>
      <c r="I3445" s="391">
        <v>3.3639999999999999</v>
      </c>
      <c r="J3445" s="391">
        <v>3.8359000000000001</v>
      </c>
      <c r="K3445" s="391">
        <v>3.7458999999999998</v>
      </c>
      <c r="L3445" s="391">
        <v>3.6438000000000001</v>
      </c>
      <c r="M3445" s="391">
        <v>3.9723000000000002</v>
      </c>
      <c r="N3445" s="391">
        <v>4.2484000000000002</v>
      </c>
      <c r="O3445" s="386">
        <v>4.8571999999999997</v>
      </c>
      <c r="P3445" s="386" t="s">
        <v>179</v>
      </c>
      <c r="Q3445" s="19"/>
      <c r="R3445" s="19"/>
      <c r="S3445" s="19"/>
      <c r="T3445" s="19"/>
      <c r="U3445" s="19"/>
    </row>
    <row r="3446" spans="1:21" ht="15" x14ac:dyDescent="0.25">
      <c r="A3446" s="389" t="s">
        <v>3657</v>
      </c>
      <c r="B3446" s="390"/>
      <c r="C3446" s="386"/>
      <c r="D3446" s="390"/>
      <c r="E3446" s="390"/>
      <c r="F3446" s="386">
        <v>6.1269</v>
      </c>
      <c r="G3446" s="391">
        <v>5.1454000000000004</v>
      </c>
      <c r="H3446" s="391">
        <v>5.4298999999999999</v>
      </c>
      <c r="I3446" s="391">
        <v>4.6459999999999999</v>
      </c>
      <c r="J3446" s="391">
        <v>5.4945000000000004</v>
      </c>
      <c r="K3446" s="391">
        <v>4.8564999999999996</v>
      </c>
      <c r="L3446" s="391">
        <v>4.6357999999999997</v>
      </c>
      <c r="M3446" s="391">
        <v>5.7649999999999997</v>
      </c>
      <c r="N3446" s="391">
        <v>6.1403999999999996</v>
      </c>
      <c r="O3446" s="386">
        <v>7.6923000000000004</v>
      </c>
      <c r="P3446" s="386" t="s">
        <v>179</v>
      </c>
      <c r="Q3446" s="19"/>
      <c r="R3446" s="19"/>
      <c r="S3446" s="19"/>
      <c r="T3446" s="19"/>
      <c r="U3446" s="19"/>
    </row>
    <row r="3447" spans="1:21" ht="15" x14ac:dyDescent="0.25">
      <c r="A3447" s="389" t="s">
        <v>3658</v>
      </c>
      <c r="B3447" s="390"/>
      <c r="C3447" s="386"/>
      <c r="D3447" s="390"/>
      <c r="E3447" s="390"/>
      <c r="F3447" s="386">
        <v>2.5897000000000001</v>
      </c>
      <c r="G3447" s="391">
        <v>2.5703999999999998</v>
      </c>
      <c r="H3447" s="391">
        <v>2.6111</v>
      </c>
      <c r="I3447" s="391">
        <v>2.8525999999999998</v>
      </c>
      <c r="J3447" s="391">
        <v>3.1429</v>
      </c>
      <c r="K3447" s="391">
        <v>3.2839</v>
      </c>
      <c r="L3447" s="391">
        <v>3.6377000000000002</v>
      </c>
      <c r="M3447" s="391">
        <v>3.9009999999999998</v>
      </c>
      <c r="N3447" s="391">
        <v>4.3697999999999997</v>
      </c>
      <c r="O3447" s="386">
        <v>4.6180000000000003</v>
      </c>
      <c r="P3447" s="386" t="s">
        <v>179</v>
      </c>
      <c r="Q3447" s="19"/>
      <c r="R3447" s="19"/>
      <c r="S3447" s="19"/>
      <c r="T3447" s="19"/>
      <c r="U3447" s="19"/>
    </row>
    <row r="3448" spans="1:21" ht="15" x14ac:dyDescent="0.25">
      <c r="A3448" s="389" t="s">
        <v>3659</v>
      </c>
      <c r="B3448" s="390"/>
      <c r="C3448" s="386"/>
      <c r="D3448" s="390"/>
      <c r="E3448" s="390"/>
      <c r="F3448" s="386">
        <v>2.5897000000000001</v>
      </c>
      <c r="G3448" s="391">
        <v>2.5703999999999998</v>
      </c>
      <c r="H3448" s="391">
        <v>2.6111</v>
      </c>
      <c r="I3448" s="391">
        <v>2.8525999999999998</v>
      </c>
      <c r="J3448" s="391">
        <v>3.1429</v>
      </c>
      <c r="K3448" s="391">
        <v>3.2839</v>
      </c>
      <c r="L3448" s="391">
        <v>3.6377000000000002</v>
      </c>
      <c r="M3448" s="391">
        <v>3.9009999999999998</v>
      </c>
      <c r="N3448" s="391">
        <v>4.3697999999999997</v>
      </c>
      <c r="O3448" s="386">
        <v>4.6180000000000003</v>
      </c>
      <c r="P3448" s="386" t="s">
        <v>179</v>
      </c>
      <c r="Q3448" s="19"/>
      <c r="R3448" s="19"/>
      <c r="S3448" s="19"/>
      <c r="T3448" s="19"/>
      <c r="U3448" s="19"/>
    </row>
    <row r="3449" spans="1:21" ht="15" x14ac:dyDescent="0.25">
      <c r="A3449" s="389" t="s">
        <v>6282</v>
      </c>
      <c r="B3449" s="390"/>
      <c r="C3449" s="386"/>
      <c r="D3449" s="390"/>
      <c r="E3449" s="390"/>
      <c r="F3449" s="386">
        <v>2.7614000000000001</v>
      </c>
      <c r="G3449" s="391">
        <v>2.9076</v>
      </c>
      <c r="H3449" s="391">
        <v>2.8664000000000001</v>
      </c>
      <c r="I3449" s="391">
        <v>2.7755999999999998</v>
      </c>
      <c r="J3449" s="391">
        <v>2.9028</v>
      </c>
      <c r="K3449" s="391">
        <v>2.7940999999999998</v>
      </c>
      <c r="L3449" s="391">
        <v>2.9217</v>
      </c>
      <c r="M3449" s="391">
        <v>3.0125000000000002</v>
      </c>
      <c r="N3449" s="391">
        <v>3.3771</v>
      </c>
      <c r="O3449" s="386">
        <v>3.2412999999999998</v>
      </c>
      <c r="P3449" s="386" t="s">
        <v>179</v>
      </c>
      <c r="Q3449" s="19"/>
      <c r="R3449" s="19"/>
      <c r="S3449" s="19"/>
      <c r="T3449" s="19"/>
      <c r="U3449" s="19"/>
    </row>
    <row r="3450" spans="1:21" ht="15" x14ac:dyDescent="0.25">
      <c r="A3450" s="389" t="s">
        <v>6283</v>
      </c>
      <c r="B3450" s="390"/>
      <c r="C3450" s="386"/>
      <c r="D3450" s="390"/>
      <c r="E3450" s="390"/>
      <c r="F3450" s="386">
        <v>2.1408</v>
      </c>
      <c r="G3450" s="391">
        <v>2.2107000000000001</v>
      </c>
      <c r="H3450" s="391">
        <v>2.2109999999999999</v>
      </c>
      <c r="I3450" s="391">
        <v>2.1879</v>
      </c>
      <c r="J3450" s="391">
        <v>2.3784000000000001</v>
      </c>
      <c r="K3450" s="391">
        <v>2.3277000000000001</v>
      </c>
      <c r="L3450" s="391">
        <v>2.4619</v>
      </c>
      <c r="M3450" s="391">
        <v>2.4977999999999998</v>
      </c>
      <c r="N3450" s="391">
        <v>2.8077000000000001</v>
      </c>
      <c r="O3450" s="386">
        <v>2.7690999999999999</v>
      </c>
      <c r="P3450" s="386" t="s">
        <v>179</v>
      </c>
      <c r="Q3450" s="19"/>
      <c r="R3450" s="19"/>
      <c r="S3450" s="19"/>
      <c r="T3450" s="19"/>
      <c r="U3450" s="19"/>
    </row>
    <row r="3451" spans="1:21" ht="15" x14ac:dyDescent="0.25">
      <c r="A3451" s="389" t="s">
        <v>6284</v>
      </c>
      <c r="B3451" s="390"/>
      <c r="C3451" s="386"/>
      <c r="D3451" s="390"/>
      <c r="E3451" s="390"/>
      <c r="F3451" s="386">
        <v>10.677300000000001</v>
      </c>
      <c r="G3451" s="391">
        <v>11.4102</v>
      </c>
      <c r="H3451" s="391">
        <v>10.7669</v>
      </c>
      <c r="I3451" s="391">
        <v>9.8028999999999993</v>
      </c>
      <c r="J3451" s="391">
        <v>9.2822999999999993</v>
      </c>
      <c r="K3451" s="391">
        <v>8.3318999999999992</v>
      </c>
      <c r="L3451" s="391">
        <v>8.4123000000000001</v>
      </c>
      <c r="M3451" s="391">
        <v>9.2040000000000006</v>
      </c>
      <c r="N3451" s="391">
        <v>10.4145</v>
      </c>
      <c r="O3451" s="386">
        <v>9.0782000000000007</v>
      </c>
      <c r="P3451" s="386" t="s">
        <v>179</v>
      </c>
      <c r="Q3451" s="19"/>
      <c r="R3451" s="19"/>
      <c r="S3451" s="19"/>
      <c r="T3451" s="19"/>
      <c r="U3451" s="19"/>
    </row>
    <row r="3452" spans="1:21" ht="15" x14ac:dyDescent="0.25">
      <c r="A3452" s="389" t="s">
        <v>6285</v>
      </c>
      <c r="B3452" s="390"/>
      <c r="C3452" s="386"/>
      <c r="D3452" s="390"/>
      <c r="E3452" s="390"/>
      <c r="F3452" s="386">
        <v>2.0099</v>
      </c>
      <c r="G3452" s="391">
        <v>2.0171000000000001</v>
      </c>
      <c r="H3452" s="391">
        <v>2.0916000000000001</v>
      </c>
      <c r="I3452" s="391">
        <v>2.2637999999999998</v>
      </c>
      <c r="J3452" s="391">
        <v>2.4449999999999998</v>
      </c>
      <c r="K3452" s="391">
        <v>2.2711999999999999</v>
      </c>
      <c r="L3452" s="391">
        <v>2.3679999999999999</v>
      </c>
      <c r="M3452" s="391">
        <v>2.4317000000000002</v>
      </c>
      <c r="N3452" s="391">
        <v>3.1305000000000001</v>
      </c>
      <c r="O3452" s="386">
        <v>2.9020999999999999</v>
      </c>
      <c r="P3452" s="386" t="s">
        <v>179</v>
      </c>
      <c r="Q3452" s="19"/>
      <c r="R3452" s="19"/>
      <c r="S3452" s="19"/>
      <c r="T3452" s="19"/>
      <c r="U3452" s="19"/>
    </row>
    <row r="3453" spans="1:21" ht="15" x14ac:dyDescent="0.25">
      <c r="A3453" s="389" t="s">
        <v>6286</v>
      </c>
      <c r="B3453" s="390"/>
      <c r="C3453" s="386"/>
      <c r="D3453" s="390"/>
      <c r="E3453" s="390"/>
      <c r="F3453" s="386">
        <v>1.9245000000000001</v>
      </c>
      <c r="G3453" s="391">
        <v>1.9339999999999999</v>
      </c>
      <c r="H3453" s="391">
        <v>1.9939</v>
      </c>
      <c r="I3453" s="391">
        <v>2.1732</v>
      </c>
      <c r="J3453" s="391">
        <v>2.3603999999999998</v>
      </c>
      <c r="K3453" s="391">
        <v>2.1804999999999999</v>
      </c>
      <c r="L3453" s="391">
        <v>2.2559999999999998</v>
      </c>
      <c r="M3453" s="391">
        <v>2.2631000000000001</v>
      </c>
      <c r="N3453" s="391">
        <v>2.7702</v>
      </c>
      <c r="O3453" s="386">
        <v>2.6819000000000002</v>
      </c>
      <c r="P3453" s="386" t="s">
        <v>179</v>
      </c>
      <c r="Q3453" s="19"/>
      <c r="R3453" s="19"/>
      <c r="S3453" s="19"/>
      <c r="T3453" s="19"/>
      <c r="U3453" s="19"/>
    </row>
    <row r="3454" spans="1:21" ht="15" x14ac:dyDescent="0.25">
      <c r="A3454" s="389" t="s">
        <v>6287</v>
      </c>
      <c r="B3454" s="390"/>
      <c r="C3454" s="386"/>
      <c r="D3454" s="390"/>
      <c r="E3454" s="390"/>
      <c r="F3454" s="386">
        <v>4.2986000000000004</v>
      </c>
      <c r="G3454" s="391">
        <v>4.1849999999999996</v>
      </c>
      <c r="H3454" s="391">
        <v>4.6562999999999999</v>
      </c>
      <c r="I3454" s="391">
        <v>4.6256000000000004</v>
      </c>
      <c r="J3454" s="391">
        <v>4.6666999999999996</v>
      </c>
      <c r="K3454" s="391">
        <v>4.6459999999999999</v>
      </c>
      <c r="L3454" s="391">
        <v>5.2862999999999998</v>
      </c>
      <c r="M3454" s="391">
        <v>6.8281999999999998</v>
      </c>
      <c r="N3454" s="391">
        <v>9.0528999999999993</v>
      </c>
      <c r="O3454" s="386">
        <v>7.3503999999999996</v>
      </c>
      <c r="P3454" s="386" t="s">
        <v>179</v>
      </c>
      <c r="Q3454" s="19"/>
      <c r="R3454" s="19"/>
      <c r="S3454" s="19"/>
      <c r="T3454" s="19"/>
      <c r="U3454" s="19"/>
    </row>
    <row r="3455" spans="1:21" ht="15" x14ac:dyDescent="0.25">
      <c r="A3455" s="389" t="s">
        <v>6288</v>
      </c>
      <c r="B3455" s="390"/>
      <c r="C3455" s="386"/>
      <c r="D3455" s="390"/>
      <c r="E3455" s="390"/>
      <c r="F3455" s="386">
        <v>4.8977000000000004</v>
      </c>
      <c r="G3455" s="391">
        <v>5.2788000000000004</v>
      </c>
      <c r="H3455" s="391">
        <v>5.2782999999999998</v>
      </c>
      <c r="I3455" s="391">
        <v>4.6698000000000004</v>
      </c>
      <c r="J3455" s="391">
        <v>4.4756999999999998</v>
      </c>
      <c r="K3455" s="391">
        <v>4.2557999999999998</v>
      </c>
      <c r="L3455" s="391">
        <v>4.2895000000000003</v>
      </c>
      <c r="M3455" s="391">
        <v>4.5816999999999997</v>
      </c>
      <c r="N3455" s="391">
        <v>4.9451999999999998</v>
      </c>
      <c r="O3455" s="386">
        <v>4.5166000000000004</v>
      </c>
      <c r="P3455" s="386" t="s">
        <v>179</v>
      </c>
      <c r="Q3455" s="19"/>
      <c r="R3455" s="19"/>
      <c r="S3455" s="19"/>
      <c r="T3455" s="19"/>
      <c r="U3455" s="19"/>
    </row>
    <row r="3456" spans="1:21" ht="15" x14ac:dyDescent="0.25">
      <c r="A3456" s="389" t="s">
        <v>6289</v>
      </c>
      <c r="B3456" s="390"/>
      <c r="C3456" s="386"/>
      <c r="D3456" s="390"/>
      <c r="E3456" s="390"/>
      <c r="F3456" s="386">
        <v>2.9737</v>
      </c>
      <c r="G3456" s="391">
        <v>3.0032999999999999</v>
      </c>
      <c r="H3456" s="391">
        <v>3.2879999999999998</v>
      </c>
      <c r="I3456" s="391">
        <v>3.0929000000000002</v>
      </c>
      <c r="J3456" s="391">
        <v>2.9784000000000002</v>
      </c>
      <c r="K3456" s="391">
        <v>3.0009999999999999</v>
      </c>
      <c r="L3456" s="391">
        <v>2.9756999999999998</v>
      </c>
      <c r="M3456" s="391">
        <v>3.1764000000000001</v>
      </c>
      <c r="N3456" s="391">
        <v>3.3578999999999999</v>
      </c>
      <c r="O3456" s="386">
        <v>3.2597999999999998</v>
      </c>
      <c r="P3456" s="386" t="s">
        <v>179</v>
      </c>
      <c r="Q3456" s="19"/>
      <c r="R3456" s="19"/>
      <c r="S3456" s="19"/>
      <c r="T3456" s="19"/>
      <c r="U3456" s="19"/>
    </row>
    <row r="3457" spans="1:21" ht="15" x14ac:dyDescent="0.25">
      <c r="A3457" s="389" t="s">
        <v>6290</v>
      </c>
      <c r="B3457" s="390"/>
      <c r="C3457" s="386"/>
      <c r="D3457" s="390"/>
      <c r="E3457" s="390"/>
      <c r="F3457" s="386">
        <v>14.858599999999999</v>
      </c>
      <c r="G3457" s="391">
        <v>16.1173</v>
      </c>
      <c r="H3457" s="391">
        <v>14.550700000000001</v>
      </c>
      <c r="I3457" s="391">
        <v>11.972099999999999</v>
      </c>
      <c r="J3457" s="391">
        <v>11.6272</v>
      </c>
      <c r="K3457" s="391">
        <v>10</v>
      </c>
      <c r="L3457" s="391">
        <v>10.3611</v>
      </c>
      <c r="M3457" s="391">
        <v>11.1821</v>
      </c>
      <c r="N3457" s="391">
        <v>12.7997</v>
      </c>
      <c r="O3457" s="386">
        <v>10.4603</v>
      </c>
      <c r="P3457" s="386" t="s">
        <v>179</v>
      </c>
      <c r="Q3457" s="19"/>
      <c r="R3457" s="19"/>
      <c r="S3457" s="19"/>
      <c r="T3457" s="19"/>
      <c r="U3457" s="19"/>
    </row>
    <row r="3458" spans="1:21" ht="15" x14ac:dyDescent="0.25">
      <c r="A3458" s="389" t="s">
        <v>6291</v>
      </c>
      <c r="B3458" s="390"/>
      <c r="C3458" s="386"/>
      <c r="D3458" s="390"/>
      <c r="E3458" s="390"/>
      <c r="F3458" s="386">
        <v>1.9807999999999999</v>
      </c>
      <c r="G3458" s="391">
        <v>2.3544</v>
      </c>
      <c r="H3458" s="391">
        <v>2.2246000000000001</v>
      </c>
      <c r="I3458" s="391">
        <v>2.2547999999999999</v>
      </c>
      <c r="J3458" s="391">
        <v>2.8719000000000001</v>
      </c>
      <c r="K3458" s="391">
        <v>2.8136000000000001</v>
      </c>
      <c r="L3458" s="391">
        <v>3.1328</v>
      </c>
      <c r="M3458" s="391">
        <v>3.2204000000000002</v>
      </c>
      <c r="N3458" s="391">
        <v>3.5384000000000002</v>
      </c>
      <c r="O3458" s="386">
        <v>3.7421000000000002</v>
      </c>
      <c r="P3458" s="386" t="s">
        <v>179</v>
      </c>
      <c r="Q3458" s="19"/>
      <c r="R3458" s="19"/>
      <c r="S3458" s="19"/>
      <c r="T3458" s="19"/>
      <c r="U3458" s="19"/>
    </row>
    <row r="3459" spans="1:21" ht="15" x14ac:dyDescent="0.25">
      <c r="A3459" s="389" t="s">
        <v>6292</v>
      </c>
      <c r="B3459" s="390"/>
      <c r="C3459" s="386"/>
      <c r="D3459" s="390"/>
      <c r="E3459" s="390"/>
      <c r="F3459" s="386">
        <v>1.9073</v>
      </c>
      <c r="G3459" s="391">
        <v>2.3376000000000001</v>
      </c>
      <c r="H3459" s="391">
        <v>2.2027999999999999</v>
      </c>
      <c r="I3459" s="391">
        <v>2.1913999999999998</v>
      </c>
      <c r="J3459" s="391">
        <v>2.8317999999999999</v>
      </c>
      <c r="K3459" s="391">
        <v>2.7711000000000001</v>
      </c>
      <c r="L3459" s="391">
        <v>3.0960999999999999</v>
      </c>
      <c r="M3459" s="391">
        <v>3.1810999999999998</v>
      </c>
      <c r="N3459" s="391">
        <v>3.5044</v>
      </c>
      <c r="O3459" s="386">
        <v>3.6857000000000002</v>
      </c>
      <c r="P3459" s="386" t="s">
        <v>179</v>
      </c>
      <c r="Q3459" s="19"/>
      <c r="R3459" s="19"/>
      <c r="S3459" s="19"/>
      <c r="T3459" s="19"/>
      <c r="U3459" s="19"/>
    </row>
    <row r="3460" spans="1:21" ht="15" x14ac:dyDescent="0.25">
      <c r="A3460" s="389" t="s">
        <v>6293</v>
      </c>
      <c r="B3460" s="390"/>
      <c r="C3460" s="386"/>
      <c r="D3460" s="390"/>
      <c r="E3460" s="390"/>
      <c r="F3460" s="386">
        <v>3.9409000000000001</v>
      </c>
      <c r="G3460" s="391">
        <v>2.8052999999999999</v>
      </c>
      <c r="H3460" s="391">
        <v>2.8098999999999998</v>
      </c>
      <c r="I3460" s="391">
        <v>3.9474</v>
      </c>
      <c r="J3460" s="391">
        <v>3.9409000000000001</v>
      </c>
      <c r="K3460" s="391">
        <v>3.9474</v>
      </c>
      <c r="L3460" s="391">
        <v>4.1117999999999997</v>
      </c>
      <c r="M3460" s="391">
        <v>4.2693000000000003</v>
      </c>
      <c r="N3460" s="391">
        <v>4.4408000000000003</v>
      </c>
      <c r="O3460" s="386">
        <v>5.2458999999999998</v>
      </c>
      <c r="P3460" s="386" t="s">
        <v>179</v>
      </c>
      <c r="Q3460" s="19"/>
      <c r="R3460" s="19"/>
      <c r="S3460" s="19"/>
      <c r="T3460" s="19"/>
      <c r="U3460" s="19"/>
    </row>
    <row r="3461" spans="1:21" ht="15" x14ac:dyDescent="0.25">
      <c r="A3461" s="389" t="s">
        <v>6294</v>
      </c>
      <c r="B3461" s="390"/>
      <c r="C3461" s="386"/>
      <c r="D3461" s="390"/>
      <c r="E3461" s="390"/>
      <c r="F3461" s="386">
        <v>2.67</v>
      </c>
      <c r="G3461" s="391">
        <v>2.8883999999999999</v>
      </c>
      <c r="H3461" s="391">
        <v>2.7532000000000001</v>
      </c>
      <c r="I3461" s="391">
        <v>2.6349</v>
      </c>
      <c r="J3461" s="391">
        <v>2.5863999999999998</v>
      </c>
      <c r="K3461" s="391">
        <v>2.4765999999999999</v>
      </c>
      <c r="L3461" s="391">
        <v>2.6116000000000001</v>
      </c>
      <c r="M3461" s="391">
        <v>2.5773000000000001</v>
      </c>
      <c r="N3461" s="391">
        <v>3.0137</v>
      </c>
      <c r="O3461" s="386">
        <v>2.6516999999999999</v>
      </c>
      <c r="P3461" s="386" t="s">
        <v>179</v>
      </c>
      <c r="Q3461" s="19"/>
      <c r="R3461" s="19"/>
      <c r="S3461" s="19"/>
      <c r="T3461" s="19"/>
      <c r="U3461" s="19"/>
    </row>
    <row r="3462" spans="1:21" ht="15" x14ac:dyDescent="0.25">
      <c r="A3462" s="389" t="s">
        <v>6295</v>
      </c>
      <c r="B3462" s="390"/>
      <c r="C3462" s="386"/>
      <c r="D3462" s="390"/>
      <c r="E3462" s="390"/>
      <c r="F3462" s="386">
        <v>2.1358999999999999</v>
      </c>
      <c r="G3462" s="391">
        <v>2.3757000000000001</v>
      </c>
      <c r="H3462" s="391">
        <v>2.1919</v>
      </c>
      <c r="I3462" s="391">
        <v>1.8876999999999999</v>
      </c>
      <c r="J3462" s="391">
        <v>1.9528000000000001</v>
      </c>
      <c r="K3462" s="391">
        <v>1.9247000000000001</v>
      </c>
      <c r="L3462" s="391">
        <v>2.0630000000000002</v>
      </c>
      <c r="M3462" s="391">
        <v>1.9615</v>
      </c>
      <c r="N3462" s="391">
        <v>2.2928000000000002</v>
      </c>
      <c r="O3462" s="386">
        <v>1.9429000000000001</v>
      </c>
      <c r="P3462" s="386" t="s">
        <v>179</v>
      </c>
      <c r="Q3462" s="19"/>
      <c r="R3462" s="19"/>
      <c r="S3462" s="19"/>
      <c r="T3462" s="19"/>
      <c r="U3462" s="19"/>
    </row>
    <row r="3463" spans="1:21" ht="15" x14ac:dyDescent="0.25">
      <c r="A3463" s="389" t="s">
        <v>6296</v>
      </c>
      <c r="B3463" s="390"/>
      <c r="C3463" s="386"/>
      <c r="D3463" s="390"/>
      <c r="E3463" s="390"/>
      <c r="F3463" s="386">
        <v>8.3332999999999995</v>
      </c>
      <c r="G3463" s="391">
        <v>8.3743999999999996</v>
      </c>
      <c r="H3463" s="391">
        <v>8.7340999999999998</v>
      </c>
      <c r="I3463" s="391">
        <v>10.598599999999999</v>
      </c>
      <c r="J3463" s="391">
        <v>9.3688000000000002</v>
      </c>
      <c r="K3463" s="391">
        <v>8.3992000000000004</v>
      </c>
      <c r="L3463" s="391">
        <v>8.4979999999999993</v>
      </c>
      <c r="M3463" s="391">
        <v>9.1715999999999998</v>
      </c>
      <c r="N3463" s="391">
        <v>10.6968</v>
      </c>
      <c r="O3463" s="386">
        <v>10.206099999999999</v>
      </c>
      <c r="P3463" s="386" t="s">
        <v>179</v>
      </c>
      <c r="Q3463" s="19"/>
      <c r="R3463" s="19"/>
      <c r="S3463" s="19"/>
      <c r="T3463" s="19"/>
      <c r="U3463" s="19"/>
    </row>
    <row r="3464" spans="1:21" ht="15" x14ac:dyDescent="0.25">
      <c r="A3464" s="389" t="s">
        <v>6297</v>
      </c>
      <c r="B3464" s="390"/>
      <c r="C3464" s="386"/>
      <c r="D3464" s="390"/>
      <c r="E3464" s="390"/>
      <c r="F3464" s="386">
        <v>1.9976</v>
      </c>
      <c r="G3464" s="391">
        <v>1.7095</v>
      </c>
      <c r="H3464" s="391">
        <v>1.6697</v>
      </c>
      <c r="I3464" s="391">
        <v>1.8141</v>
      </c>
      <c r="J3464" s="391">
        <v>1.8714</v>
      </c>
      <c r="K3464" s="391">
        <v>1.8663000000000001</v>
      </c>
      <c r="L3464" s="391">
        <v>1.9207000000000001</v>
      </c>
      <c r="M3464" s="391">
        <v>1.9218999999999999</v>
      </c>
      <c r="N3464" s="391">
        <v>2.0522999999999998</v>
      </c>
      <c r="O3464" s="386">
        <v>2.0882000000000001</v>
      </c>
      <c r="P3464" s="386" t="s">
        <v>179</v>
      </c>
      <c r="Q3464" s="19"/>
      <c r="R3464" s="19"/>
      <c r="S3464" s="19"/>
      <c r="T3464" s="19"/>
      <c r="U3464" s="19"/>
    </row>
    <row r="3465" spans="1:21" ht="15" x14ac:dyDescent="0.25">
      <c r="A3465" s="389" t="s">
        <v>6298</v>
      </c>
      <c r="B3465" s="390"/>
      <c r="C3465" s="386"/>
      <c r="D3465" s="390"/>
      <c r="E3465" s="390"/>
      <c r="F3465" s="386">
        <v>1.8070999999999999</v>
      </c>
      <c r="G3465" s="391">
        <v>1.4963</v>
      </c>
      <c r="H3465" s="391">
        <v>1.4549000000000001</v>
      </c>
      <c r="I3465" s="391">
        <v>1.6061000000000001</v>
      </c>
      <c r="J3465" s="391">
        <v>1.7059</v>
      </c>
      <c r="K3465" s="391">
        <v>1.6789000000000001</v>
      </c>
      <c r="L3465" s="391">
        <v>1.8050999999999999</v>
      </c>
      <c r="M3465" s="391">
        <v>1.7605</v>
      </c>
      <c r="N3465" s="391">
        <v>2.0225</v>
      </c>
      <c r="O3465" s="386">
        <v>2.0529000000000002</v>
      </c>
      <c r="P3465" s="386" t="s">
        <v>179</v>
      </c>
      <c r="Q3465" s="19"/>
      <c r="R3465" s="19"/>
      <c r="S3465" s="19"/>
      <c r="T3465" s="19"/>
      <c r="U3465" s="19"/>
    </row>
    <row r="3466" spans="1:21" ht="15" x14ac:dyDescent="0.25">
      <c r="A3466" s="389" t="s">
        <v>6299</v>
      </c>
      <c r="B3466" s="390"/>
      <c r="C3466" s="386"/>
      <c r="D3466" s="390"/>
      <c r="E3466" s="390"/>
      <c r="F3466" s="386">
        <v>6.9984000000000002</v>
      </c>
      <c r="G3466" s="391">
        <v>7.2419000000000002</v>
      </c>
      <c r="H3466" s="391">
        <v>7.3437999999999999</v>
      </c>
      <c r="I3466" s="391">
        <v>7.1646000000000001</v>
      </c>
      <c r="J3466" s="391">
        <v>6.2111999999999998</v>
      </c>
      <c r="K3466" s="391">
        <v>6.6768000000000001</v>
      </c>
      <c r="L3466" s="391">
        <v>4.9306999999999999</v>
      </c>
      <c r="M3466" s="391">
        <v>6.0606</v>
      </c>
      <c r="N3466" s="391">
        <v>3.3504999999999998</v>
      </c>
      <c r="O3466" s="386">
        <v>3.6364000000000001</v>
      </c>
      <c r="P3466" s="386" t="s">
        <v>179</v>
      </c>
      <c r="Q3466" s="19"/>
      <c r="R3466" s="19"/>
      <c r="S3466" s="19"/>
      <c r="T3466" s="19"/>
      <c r="U3466" s="19"/>
    </row>
    <row r="3467" spans="1:21" ht="15" x14ac:dyDescent="0.25">
      <c r="A3467" s="389" t="s">
        <v>3660</v>
      </c>
      <c r="B3467" s="390"/>
      <c r="C3467" s="386"/>
      <c r="D3467" s="390"/>
      <c r="E3467" s="390"/>
      <c r="F3467" s="386">
        <v>5.7919</v>
      </c>
      <c r="G3467" s="391">
        <v>5.9659000000000004</v>
      </c>
      <c r="H3467" s="391">
        <v>6.1273</v>
      </c>
      <c r="I3467" s="391">
        <v>6.1889000000000003</v>
      </c>
      <c r="J3467" s="391">
        <v>6.6722999999999999</v>
      </c>
      <c r="K3467" s="391">
        <v>6.7958999999999996</v>
      </c>
      <c r="L3467" s="391">
        <v>6.8236999999999997</v>
      </c>
      <c r="M3467" s="391">
        <v>6.9855</v>
      </c>
      <c r="N3467" s="391">
        <v>7.9634</v>
      </c>
      <c r="O3467" s="386">
        <v>7.8266999999999998</v>
      </c>
      <c r="P3467" s="386" t="s">
        <v>179</v>
      </c>
      <c r="Q3467" s="19"/>
      <c r="R3467" s="19"/>
      <c r="S3467" s="19"/>
      <c r="T3467" s="19"/>
      <c r="U3467" s="19"/>
    </row>
    <row r="3468" spans="1:21" ht="15" x14ac:dyDescent="0.25">
      <c r="A3468" s="389" t="s">
        <v>3661</v>
      </c>
      <c r="B3468" s="390"/>
      <c r="C3468" s="386"/>
      <c r="D3468" s="390"/>
      <c r="E3468" s="390"/>
      <c r="F3468" s="386">
        <v>5.6185</v>
      </c>
      <c r="G3468" s="391">
        <v>5.7737999999999996</v>
      </c>
      <c r="H3468" s="391">
        <v>5.9123000000000001</v>
      </c>
      <c r="I3468" s="391">
        <v>5.9817</v>
      </c>
      <c r="J3468" s="391">
        <v>6.4127999999999998</v>
      </c>
      <c r="K3468" s="391">
        <v>6.5514000000000001</v>
      </c>
      <c r="L3468" s="391">
        <v>6.4748000000000001</v>
      </c>
      <c r="M3468" s="391">
        <v>6.6590999999999996</v>
      </c>
      <c r="N3468" s="391">
        <v>7.5991</v>
      </c>
      <c r="O3468" s="386">
        <v>7.4749999999999996</v>
      </c>
      <c r="P3468" s="386" t="s">
        <v>179</v>
      </c>
      <c r="Q3468" s="19"/>
      <c r="R3468" s="19"/>
      <c r="S3468" s="19"/>
      <c r="T3468" s="19"/>
      <c r="U3468" s="19"/>
    </row>
    <row r="3469" spans="1:21" ht="15" x14ac:dyDescent="0.25">
      <c r="A3469" s="389" t="s">
        <v>3662</v>
      </c>
      <c r="B3469" s="390"/>
      <c r="C3469" s="386"/>
      <c r="D3469" s="390"/>
      <c r="E3469" s="390"/>
      <c r="F3469" s="386">
        <v>6.9776999999999996</v>
      </c>
      <c r="G3469" s="391">
        <v>7.2835000000000001</v>
      </c>
      <c r="H3469" s="391">
        <v>7.5907</v>
      </c>
      <c r="I3469" s="391">
        <v>7.6078999999999999</v>
      </c>
      <c r="J3469" s="391">
        <v>8.4550999999999998</v>
      </c>
      <c r="K3469" s="391">
        <v>8.4701000000000004</v>
      </c>
      <c r="L3469" s="391">
        <v>9.2157</v>
      </c>
      <c r="M3469" s="391">
        <v>9.2148000000000003</v>
      </c>
      <c r="N3469" s="391">
        <v>10.3718</v>
      </c>
      <c r="O3469" s="386">
        <v>10.151300000000001</v>
      </c>
      <c r="P3469" s="386" t="s">
        <v>179</v>
      </c>
      <c r="Q3469" s="19"/>
      <c r="R3469" s="19"/>
      <c r="S3469" s="19"/>
      <c r="T3469" s="19"/>
      <c r="U3469" s="19"/>
    </row>
    <row r="3470" spans="1:21" ht="15" x14ac:dyDescent="0.25">
      <c r="A3470" s="389" t="s">
        <v>3663</v>
      </c>
      <c r="B3470" s="390"/>
      <c r="C3470" s="386"/>
      <c r="D3470" s="390"/>
      <c r="E3470" s="390"/>
      <c r="F3470" s="386">
        <v>4.0603999999999996</v>
      </c>
      <c r="G3470" s="391">
        <v>4.0494000000000003</v>
      </c>
      <c r="H3470" s="391">
        <v>4.3680000000000003</v>
      </c>
      <c r="I3470" s="391">
        <v>4.1289999999999996</v>
      </c>
      <c r="J3470" s="391">
        <v>4.8239999999999998</v>
      </c>
      <c r="K3470" s="391">
        <v>4.7549000000000001</v>
      </c>
      <c r="L3470" s="391">
        <v>4.9233000000000002</v>
      </c>
      <c r="M3470" s="391">
        <v>5.0027999999999997</v>
      </c>
      <c r="N3470" s="391">
        <v>5.6113999999999997</v>
      </c>
      <c r="O3470" s="386">
        <v>5.6151</v>
      </c>
      <c r="P3470" s="386" t="s">
        <v>179</v>
      </c>
      <c r="Q3470" s="19"/>
      <c r="R3470" s="19"/>
      <c r="S3470" s="19"/>
      <c r="T3470" s="19"/>
      <c r="U3470" s="19"/>
    </row>
    <row r="3471" spans="1:21" ht="15" x14ac:dyDescent="0.25">
      <c r="A3471" s="389" t="s">
        <v>3664</v>
      </c>
      <c r="B3471" s="390"/>
      <c r="C3471" s="386"/>
      <c r="D3471" s="390"/>
      <c r="E3471" s="390"/>
      <c r="F3471" s="386">
        <v>3.4081000000000001</v>
      </c>
      <c r="G3471" s="391">
        <v>3.4117999999999999</v>
      </c>
      <c r="H3471" s="391">
        <v>3.7134999999999998</v>
      </c>
      <c r="I3471" s="391">
        <v>3.4634</v>
      </c>
      <c r="J3471" s="391">
        <v>3.9754999999999998</v>
      </c>
      <c r="K3471" s="391">
        <v>3.9211999999999998</v>
      </c>
      <c r="L3471" s="391">
        <v>3.8965000000000001</v>
      </c>
      <c r="M3471" s="391">
        <v>4.0427</v>
      </c>
      <c r="N3471" s="391">
        <v>4.5372000000000003</v>
      </c>
      <c r="O3471" s="386">
        <v>4.5362</v>
      </c>
      <c r="P3471" s="386" t="s">
        <v>179</v>
      </c>
      <c r="Q3471" s="19"/>
      <c r="R3471" s="19"/>
      <c r="S3471" s="19"/>
      <c r="T3471" s="19"/>
      <c r="U3471" s="19"/>
    </row>
    <row r="3472" spans="1:21" ht="15" x14ac:dyDescent="0.25">
      <c r="A3472" s="389" t="s">
        <v>3665</v>
      </c>
      <c r="B3472" s="390"/>
      <c r="C3472" s="386"/>
      <c r="D3472" s="390"/>
      <c r="E3472" s="390"/>
      <c r="F3472" s="386">
        <v>8.6803000000000008</v>
      </c>
      <c r="G3472" s="391">
        <v>8.6469000000000005</v>
      </c>
      <c r="H3472" s="391">
        <v>8.9915000000000003</v>
      </c>
      <c r="I3472" s="391">
        <v>8.9542000000000002</v>
      </c>
      <c r="J3472" s="391">
        <v>10.9259</v>
      </c>
      <c r="K3472" s="391">
        <v>10.7371</v>
      </c>
      <c r="L3472" s="391">
        <v>12.3012</v>
      </c>
      <c r="M3472" s="391">
        <v>11.9191</v>
      </c>
      <c r="N3472" s="391">
        <v>13.338100000000001</v>
      </c>
      <c r="O3472" s="386">
        <v>13.4291</v>
      </c>
      <c r="P3472" s="386" t="s">
        <v>179</v>
      </c>
      <c r="Q3472" s="19"/>
      <c r="R3472" s="19"/>
      <c r="S3472" s="19"/>
      <c r="T3472" s="19"/>
      <c r="U3472" s="19"/>
    </row>
    <row r="3473" spans="1:21" ht="15" x14ac:dyDescent="0.25">
      <c r="A3473" s="389" t="s">
        <v>3666</v>
      </c>
      <c r="B3473" s="390"/>
      <c r="C3473" s="386"/>
      <c r="D3473" s="390"/>
      <c r="E3473" s="390"/>
      <c r="F3473" s="386">
        <v>2.7008999999999999</v>
      </c>
      <c r="G3473" s="391">
        <v>2.8228</v>
      </c>
      <c r="H3473" s="391">
        <v>3.0659000000000001</v>
      </c>
      <c r="I3473" s="391">
        <v>3.0653000000000001</v>
      </c>
      <c r="J3473" s="391">
        <v>3.6629</v>
      </c>
      <c r="K3473" s="391">
        <v>3.4683999999999999</v>
      </c>
      <c r="L3473" s="391">
        <v>3.6339999999999999</v>
      </c>
      <c r="M3473" s="391">
        <v>3.2890000000000001</v>
      </c>
      <c r="N3473" s="391">
        <v>3.9049999999999998</v>
      </c>
      <c r="O3473" s="386">
        <v>4.0391000000000004</v>
      </c>
      <c r="P3473" s="386" t="s">
        <v>179</v>
      </c>
      <c r="Q3473" s="19"/>
      <c r="R3473" s="19"/>
      <c r="S3473" s="19"/>
      <c r="T3473" s="19"/>
      <c r="U3473" s="19"/>
    </row>
    <row r="3474" spans="1:21" ht="15" x14ac:dyDescent="0.25">
      <c r="A3474" s="389" t="s">
        <v>3667</v>
      </c>
      <c r="B3474" s="390"/>
      <c r="C3474" s="386"/>
      <c r="D3474" s="390"/>
      <c r="E3474" s="390"/>
      <c r="F3474" s="386">
        <v>2.3784999999999998</v>
      </c>
      <c r="G3474" s="391">
        <v>2.6524000000000001</v>
      </c>
      <c r="H3474" s="391">
        <v>2.7700999999999998</v>
      </c>
      <c r="I3474" s="391">
        <v>2.8732000000000002</v>
      </c>
      <c r="J3474" s="391">
        <v>3.4102999999999999</v>
      </c>
      <c r="K3474" s="391">
        <v>3.3734999999999999</v>
      </c>
      <c r="L3474" s="391">
        <v>3.3448000000000002</v>
      </c>
      <c r="M3474" s="391">
        <v>2.9339</v>
      </c>
      <c r="N3474" s="391">
        <v>3.4923999999999999</v>
      </c>
      <c r="O3474" s="386">
        <v>3.4220999999999999</v>
      </c>
      <c r="P3474" s="386" t="s">
        <v>179</v>
      </c>
      <c r="Q3474" s="19"/>
      <c r="R3474" s="19"/>
      <c r="S3474" s="19"/>
      <c r="T3474" s="19"/>
      <c r="U3474" s="19"/>
    </row>
    <row r="3475" spans="1:21" ht="15" x14ac:dyDescent="0.25">
      <c r="A3475" s="389" t="s">
        <v>3668</v>
      </c>
      <c r="B3475" s="390"/>
      <c r="C3475" s="386"/>
      <c r="D3475" s="390"/>
      <c r="E3475" s="390"/>
      <c r="F3475" s="386">
        <v>8.1395</v>
      </c>
      <c r="G3475" s="391">
        <v>5.5865999999999998</v>
      </c>
      <c r="H3475" s="391">
        <v>7.8651999999999997</v>
      </c>
      <c r="I3475" s="391">
        <v>6.1111000000000004</v>
      </c>
      <c r="J3475" s="391">
        <v>7.6923000000000004</v>
      </c>
      <c r="K3475" s="391">
        <v>5</v>
      </c>
      <c r="L3475" s="391">
        <v>8.2417999999999996</v>
      </c>
      <c r="M3475" s="391">
        <v>8.8398000000000003</v>
      </c>
      <c r="N3475" s="391">
        <v>10.497199999999999</v>
      </c>
      <c r="O3475" s="386">
        <v>14.1243</v>
      </c>
      <c r="P3475" s="386" t="s">
        <v>179</v>
      </c>
      <c r="Q3475" s="19"/>
      <c r="R3475" s="19"/>
      <c r="S3475" s="19"/>
      <c r="T3475" s="19"/>
      <c r="U3475" s="19"/>
    </row>
    <row r="3476" spans="1:21" ht="15" x14ac:dyDescent="0.25">
      <c r="A3476" s="389" t="s">
        <v>3669</v>
      </c>
      <c r="B3476" s="390"/>
      <c r="C3476" s="386"/>
      <c r="D3476" s="390"/>
      <c r="E3476" s="390"/>
      <c r="F3476" s="386">
        <v>9.3977000000000004</v>
      </c>
      <c r="G3476" s="391">
        <v>9.7712000000000003</v>
      </c>
      <c r="H3476" s="391">
        <v>9.8124000000000002</v>
      </c>
      <c r="I3476" s="391">
        <v>10.279199999999999</v>
      </c>
      <c r="J3476" s="391">
        <v>10.3543</v>
      </c>
      <c r="K3476" s="391">
        <v>10.5778</v>
      </c>
      <c r="L3476" s="391">
        <v>10.335900000000001</v>
      </c>
      <c r="M3476" s="391">
        <v>10.8064</v>
      </c>
      <c r="N3476" s="391">
        <v>12.0481</v>
      </c>
      <c r="O3476" s="386">
        <v>11.680099999999999</v>
      </c>
      <c r="P3476" s="386" t="s">
        <v>179</v>
      </c>
      <c r="Q3476" s="19"/>
      <c r="R3476" s="19"/>
      <c r="S3476" s="19"/>
      <c r="T3476" s="19"/>
      <c r="U3476" s="19"/>
    </row>
    <row r="3477" spans="1:21" ht="15" x14ac:dyDescent="0.25">
      <c r="A3477" s="389" t="s">
        <v>3670</v>
      </c>
      <c r="B3477" s="390"/>
      <c r="C3477" s="386"/>
      <c r="D3477" s="390"/>
      <c r="E3477" s="390"/>
      <c r="F3477" s="386">
        <v>10.2202</v>
      </c>
      <c r="G3477" s="391">
        <v>10.5367</v>
      </c>
      <c r="H3477" s="391">
        <v>10.5349</v>
      </c>
      <c r="I3477" s="391">
        <v>11.085800000000001</v>
      </c>
      <c r="J3477" s="391">
        <v>11.243399999999999</v>
      </c>
      <c r="K3477" s="391">
        <v>11.4941</v>
      </c>
      <c r="L3477" s="391">
        <v>11.2098</v>
      </c>
      <c r="M3477" s="391">
        <v>11.7334</v>
      </c>
      <c r="N3477" s="391">
        <v>12.962999999999999</v>
      </c>
      <c r="O3477" s="386">
        <v>12.631500000000001</v>
      </c>
      <c r="P3477" s="386" t="s">
        <v>179</v>
      </c>
      <c r="Q3477" s="19"/>
      <c r="R3477" s="19"/>
      <c r="S3477" s="19"/>
      <c r="T3477" s="19"/>
      <c r="U3477" s="19"/>
    </row>
    <row r="3478" spans="1:21" ht="15" x14ac:dyDescent="0.25">
      <c r="A3478" s="389" t="s">
        <v>3671</v>
      </c>
      <c r="B3478" s="390"/>
      <c r="C3478" s="386"/>
      <c r="D3478" s="390"/>
      <c r="E3478" s="390"/>
      <c r="F3478" s="386">
        <v>5.0617000000000001</v>
      </c>
      <c r="G3478" s="391">
        <v>5.7716000000000003</v>
      </c>
      <c r="H3478" s="391">
        <v>6.0464000000000002</v>
      </c>
      <c r="I3478" s="391">
        <v>6.0785999999999998</v>
      </c>
      <c r="J3478" s="391">
        <v>5.6740000000000004</v>
      </c>
      <c r="K3478" s="391">
        <v>5.7831000000000001</v>
      </c>
      <c r="L3478" s="391">
        <v>5.7518000000000002</v>
      </c>
      <c r="M3478" s="391">
        <v>6.0094000000000003</v>
      </c>
      <c r="N3478" s="391">
        <v>7.2789999999999999</v>
      </c>
      <c r="O3478" s="386">
        <v>6.7563000000000004</v>
      </c>
      <c r="P3478" s="386" t="s">
        <v>179</v>
      </c>
      <c r="Q3478" s="19"/>
      <c r="R3478" s="19"/>
      <c r="S3478" s="19"/>
      <c r="T3478" s="19"/>
      <c r="U3478" s="19"/>
    </row>
    <row r="3479" spans="1:21" ht="15" x14ac:dyDescent="0.25">
      <c r="A3479" s="389" t="s">
        <v>3672</v>
      </c>
      <c r="B3479" s="390"/>
      <c r="C3479" s="386"/>
      <c r="D3479" s="390"/>
      <c r="E3479" s="390"/>
      <c r="F3479" s="386">
        <v>3.5165000000000002</v>
      </c>
      <c r="G3479" s="391">
        <v>3.6977000000000002</v>
      </c>
      <c r="H3479" s="391">
        <v>3.7298</v>
      </c>
      <c r="I3479" s="391">
        <v>3.6968999999999999</v>
      </c>
      <c r="J3479" s="391">
        <v>4.4847000000000001</v>
      </c>
      <c r="K3479" s="391">
        <v>4.9665999999999997</v>
      </c>
      <c r="L3479" s="391">
        <v>5.1704999999999997</v>
      </c>
      <c r="M3479" s="391">
        <v>5.1224999999999996</v>
      </c>
      <c r="N3479" s="391">
        <v>5.7622</v>
      </c>
      <c r="O3479" s="386">
        <v>5.7426000000000004</v>
      </c>
      <c r="P3479" s="386" t="s">
        <v>179</v>
      </c>
      <c r="Q3479" s="19"/>
      <c r="R3479" s="19"/>
      <c r="S3479" s="19"/>
      <c r="T3479" s="19"/>
      <c r="U3479" s="19"/>
    </row>
    <row r="3480" spans="1:21" ht="15" x14ac:dyDescent="0.25">
      <c r="A3480" s="389" t="s">
        <v>3673</v>
      </c>
      <c r="B3480" s="390"/>
      <c r="C3480" s="386"/>
      <c r="D3480" s="390"/>
      <c r="E3480" s="390"/>
      <c r="F3480" s="386">
        <v>3.0392000000000001</v>
      </c>
      <c r="G3480" s="391">
        <v>3.1734</v>
      </c>
      <c r="H3480" s="391">
        <v>3.2326999999999999</v>
      </c>
      <c r="I3480" s="391">
        <v>3.1295999999999999</v>
      </c>
      <c r="J3480" s="391">
        <v>3.8439999999999999</v>
      </c>
      <c r="K3480" s="391">
        <v>4.2859999999999996</v>
      </c>
      <c r="L3480" s="391">
        <v>4.4678000000000004</v>
      </c>
      <c r="M3480" s="391">
        <v>4.4002999999999997</v>
      </c>
      <c r="N3480" s="391">
        <v>4.9419000000000004</v>
      </c>
      <c r="O3480" s="386">
        <v>5.0274000000000001</v>
      </c>
      <c r="P3480" s="386" t="s">
        <v>179</v>
      </c>
      <c r="Q3480" s="19"/>
      <c r="R3480" s="19"/>
      <c r="S3480" s="19"/>
      <c r="T3480" s="19"/>
      <c r="U3480" s="19"/>
    </row>
    <row r="3481" spans="1:21" ht="15" x14ac:dyDescent="0.25">
      <c r="A3481" s="389" t="s">
        <v>3674</v>
      </c>
      <c r="B3481" s="390"/>
      <c r="C3481" s="386"/>
      <c r="D3481" s="390"/>
      <c r="E3481" s="390"/>
      <c r="F3481" s="386">
        <v>8.0906000000000002</v>
      </c>
      <c r="G3481" s="391">
        <v>8.7472999999999992</v>
      </c>
      <c r="H3481" s="391">
        <v>8.5902999999999992</v>
      </c>
      <c r="I3481" s="391">
        <v>9.1300000000000008</v>
      </c>
      <c r="J3481" s="391">
        <v>10.656599999999999</v>
      </c>
      <c r="K3481" s="391">
        <v>11.5054</v>
      </c>
      <c r="L3481" s="391">
        <v>11.935499999999999</v>
      </c>
      <c r="M3481" s="391">
        <v>12.1212</v>
      </c>
      <c r="N3481" s="391">
        <v>12.5</v>
      </c>
      <c r="O3481" s="386">
        <v>11.576000000000001</v>
      </c>
      <c r="P3481" s="386" t="s">
        <v>179</v>
      </c>
      <c r="Q3481" s="19"/>
      <c r="R3481" s="19"/>
      <c r="S3481" s="19"/>
      <c r="T3481" s="19"/>
      <c r="U3481" s="19"/>
    </row>
    <row r="3482" spans="1:21" ht="15" x14ac:dyDescent="0.25">
      <c r="A3482" s="389" t="s">
        <v>3675</v>
      </c>
      <c r="B3482" s="390"/>
      <c r="C3482" s="386"/>
      <c r="D3482" s="390"/>
      <c r="E3482" s="390"/>
      <c r="F3482" s="386">
        <v>3.5246</v>
      </c>
      <c r="G3482" s="391">
        <v>3.5792999999999999</v>
      </c>
      <c r="H3482" s="391">
        <v>3.4255</v>
      </c>
      <c r="I3482" s="391">
        <v>3.2726000000000002</v>
      </c>
      <c r="J3482" s="391">
        <v>3.3559000000000001</v>
      </c>
      <c r="K3482" s="391">
        <v>3.3717000000000001</v>
      </c>
      <c r="L3482" s="391">
        <v>3.7178</v>
      </c>
      <c r="M3482" s="391">
        <v>3.8521999999999998</v>
      </c>
      <c r="N3482" s="391">
        <v>4.2168000000000001</v>
      </c>
      <c r="O3482" s="386">
        <v>4.6139000000000001</v>
      </c>
      <c r="P3482" s="386" t="s">
        <v>179</v>
      </c>
      <c r="Q3482" s="19"/>
      <c r="R3482" s="19"/>
      <c r="S3482" s="19"/>
      <c r="T3482" s="19"/>
      <c r="U3482" s="19"/>
    </row>
    <row r="3483" spans="1:21" ht="15" x14ac:dyDescent="0.25">
      <c r="A3483" s="389" t="s">
        <v>3676</v>
      </c>
      <c r="B3483" s="390"/>
      <c r="C3483" s="386"/>
      <c r="D3483" s="390"/>
      <c r="E3483" s="390"/>
      <c r="F3483" s="386">
        <v>3.0659000000000001</v>
      </c>
      <c r="G3483" s="391">
        <v>3.1444000000000001</v>
      </c>
      <c r="H3483" s="391">
        <v>2.9817999999999998</v>
      </c>
      <c r="I3483" s="391">
        <v>2.8328000000000002</v>
      </c>
      <c r="J3483" s="391">
        <v>2.9357000000000002</v>
      </c>
      <c r="K3483" s="391">
        <v>2.9647000000000001</v>
      </c>
      <c r="L3483" s="391">
        <v>3.2427000000000001</v>
      </c>
      <c r="M3483" s="391">
        <v>3.4117999999999999</v>
      </c>
      <c r="N3483" s="391">
        <v>3.6840999999999999</v>
      </c>
      <c r="O3483" s="386">
        <v>4.1372</v>
      </c>
      <c r="P3483" s="386" t="s">
        <v>179</v>
      </c>
      <c r="Q3483" s="19"/>
      <c r="R3483" s="19"/>
      <c r="S3483" s="19"/>
      <c r="T3483" s="19"/>
      <c r="U3483" s="19"/>
    </row>
    <row r="3484" spans="1:21" ht="15" x14ac:dyDescent="0.25">
      <c r="A3484" s="389" t="s">
        <v>3677</v>
      </c>
      <c r="B3484" s="390"/>
      <c r="C3484" s="386"/>
      <c r="D3484" s="390"/>
      <c r="E3484" s="390"/>
      <c r="F3484" s="386">
        <v>10.901199999999999</v>
      </c>
      <c r="G3484" s="391">
        <v>10.6515</v>
      </c>
      <c r="H3484" s="391">
        <v>10.7195</v>
      </c>
      <c r="I3484" s="391">
        <v>10.431699999999999</v>
      </c>
      <c r="J3484" s="391">
        <v>10.2203</v>
      </c>
      <c r="K3484" s="391">
        <v>10.113200000000001</v>
      </c>
      <c r="L3484" s="391">
        <v>11.3879</v>
      </c>
      <c r="M3484" s="391">
        <v>11.062900000000001</v>
      </c>
      <c r="N3484" s="391">
        <v>12.9276</v>
      </c>
      <c r="O3484" s="386">
        <v>12.032</v>
      </c>
      <c r="P3484" s="386" t="s">
        <v>179</v>
      </c>
      <c r="Q3484" s="19"/>
      <c r="R3484" s="19"/>
      <c r="S3484" s="19"/>
      <c r="T3484" s="19"/>
      <c r="U3484" s="19"/>
    </row>
    <row r="3485" spans="1:21" ht="15" x14ac:dyDescent="0.25">
      <c r="A3485" s="389" t="s">
        <v>3678</v>
      </c>
      <c r="B3485" s="390"/>
      <c r="C3485" s="386"/>
      <c r="D3485" s="390"/>
      <c r="E3485" s="390"/>
      <c r="F3485" s="386">
        <v>7.0838999999999999</v>
      </c>
      <c r="G3485" s="391">
        <v>6.4752000000000001</v>
      </c>
      <c r="H3485" s="391">
        <v>6.3106999999999998</v>
      </c>
      <c r="I3485" s="391">
        <v>5.6795999999999998</v>
      </c>
      <c r="J3485" s="391">
        <v>5.5015000000000001</v>
      </c>
      <c r="K3485" s="391">
        <v>5.6448</v>
      </c>
      <c r="L3485" s="391">
        <v>6.1657000000000002</v>
      </c>
      <c r="M3485" s="391">
        <v>5.3658999999999999</v>
      </c>
      <c r="N3485" s="391">
        <v>5.7504999999999997</v>
      </c>
      <c r="O3485" s="386">
        <v>5.6420000000000003</v>
      </c>
      <c r="P3485" s="386" t="s">
        <v>179</v>
      </c>
      <c r="Q3485" s="19"/>
      <c r="R3485" s="19"/>
      <c r="S3485" s="19"/>
      <c r="T3485" s="19"/>
      <c r="U3485" s="19"/>
    </row>
    <row r="3486" spans="1:21" ht="15" x14ac:dyDescent="0.25">
      <c r="A3486" s="389" t="s">
        <v>3679</v>
      </c>
      <c r="B3486" s="390"/>
      <c r="C3486" s="386"/>
      <c r="D3486" s="390"/>
      <c r="E3486" s="390"/>
      <c r="F3486" s="386">
        <v>2.6013999999999999</v>
      </c>
      <c r="G3486" s="391">
        <v>2.1423000000000001</v>
      </c>
      <c r="H3486" s="391">
        <v>2.4502000000000002</v>
      </c>
      <c r="I3486" s="391">
        <v>2.2970999999999999</v>
      </c>
      <c r="J3486" s="391">
        <v>2.8309000000000002</v>
      </c>
      <c r="K3486" s="391">
        <v>2.8309000000000002</v>
      </c>
      <c r="L3486" s="391">
        <v>2.4483999999999999</v>
      </c>
      <c r="M3486" s="391">
        <v>2.6798999999999999</v>
      </c>
      <c r="N3486" s="391">
        <v>2.4634</v>
      </c>
      <c r="O3486" s="386">
        <v>2.4634</v>
      </c>
      <c r="P3486" s="386" t="s">
        <v>179</v>
      </c>
      <c r="Q3486" s="19"/>
      <c r="R3486" s="19"/>
      <c r="S3486" s="19"/>
      <c r="T3486" s="19"/>
      <c r="U3486" s="19"/>
    </row>
    <row r="3487" spans="1:21" ht="15" x14ac:dyDescent="0.25">
      <c r="A3487" s="389" t="s">
        <v>3680</v>
      </c>
      <c r="B3487" s="390"/>
      <c r="C3487" s="386"/>
      <c r="D3487" s="390"/>
      <c r="E3487" s="390"/>
      <c r="F3487" s="386">
        <v>14.854100000000001</v>
      </c>
      <c r="G3487" s="391">
        <v>14.0562</v>
      </c>
      <c r="H3487" s="391">
        <v>12.997299999999999</v>
      </c>
      <c r="I3487" s="391">
        <v>11.538500000000001</v>
      </c>
      <c r="J3487" s="391">
        <v>10.173999999999999</v>
      </c>
      <c r="K3487" s="391">
        <v>10.561500000000001</v>
      </c>
      <c r="L3487" s="391">
        <v>12.483700000000001</v>
      </c>
      <c r="M3487" s="391">
        <v>10.0806</v>
      </c>
      <c r="N3487" s="391">
        <v>11.420999999999999</v>
      </c>
      <c r="O3487" s="386">
        <v>11.096399999999999</v>
      </c>
      <c r="P3487" s="386" t="s">
        <v>179</v>
      </c>
      <c r="Q3487" s="19"/>
      <c r="R3487" s="19"/>
      <c r="S3487" s="19"/>
      <c r="T3487" s="19"/>
      <c r="U3487" s="19"/>
    </row>
    <row r="3488" spans="1:21" ht="15" x14ac:dyDescent="0.25">
      <c r="A3488" s="389" t="s">
        <v>3681</v>
      </c>
      <c r="B3488" s="390"/>
      <c r="C3488" s="386"/>
      <c r="D3488" s="390"/>
      <c r="E3488" s="390"/>
      <c r="F3488" s="386">
        <v>3.9474</v>
      </c>
      <c r="G3488" s="391">
        <v>3.6979000000000002</v>
      </c>
      <c r="H3488" s="391">
        <v>3.8147000000000002</v>
      </c>
      <c r="I3488" s="391">
        <v>3.6496</v>
      </c>
      <c r="J3488" s="391">
        <v>3.5425</v>
      </c>
      <c r="K3488" s="391">
        <v>3.6392000000000002</v>
      </c>
      <c r="L3488" s="391">
        <v>4.4077999999999999</v>
      </c>
      <c r="M3488" s="391">
        <v>4.2873999999999999</v>
      </c>
      <c r="N3488" s="391">
        <v>4.5244</v>
      </c>
      <c r="O3488" s="386">
        <v>5.8224999999999998</v>
      </c>
      <c r="P3488" s="386" t="s">
        <v>179</v>
      </c>
      <c r="Q3488" s="19"/>
      <c r="R3488" s="19"/>
      <c r="S3488" s="19"/>
      <c r="T3488" s="19"/>
      <c r="U3488" s="19"/>
    </row>
    <row r="3489" spans="1:21" ht="15" x14ac:dyDescent="0.25">
      <c r="A3489" s="389" t="s">
        <v>3682</v>
      </c>
      <c r="B3489" s="390"/>
      <c r="C3489" s="386"/>
      <c r="D3489" s="390"/>
      <c r="E3489" s="390"/>
      <c r="F3489" s="386">
        <v>1.4346000000000001</v>
      </c>
      <c r="G3489" s="391">
        <v>1.3895999999999999</v>
      </c>
      <c r="H3489" s="391">
        <v>1.1727000000000001</v>
      </c>
      <c r="I3489" s="391">
        <v>1.0074000000000001</v>
      </c>
      <c r="J3489" s="391">
        <v>1.1157999999999999</v>
      </c>
      <c r="K3489" s="391">
        <v>1.0096000000000001</v>
      </c>
      <c r="L3489" s="391">
        <v>1.1646000000000001</v>
      </c>
      <c r="M3489" s="391">
        <v>1.0616000000000001</v>
      </c>
      <c r="N3489" s="391">
        <v>1.0644</v>
      </c>
      <c r="O3489" s="386">
        <v>1.6681999999999999</v>
      </c>
      <c r="P3489" s="386" t="s">
        <v>179</v>
      </c>
      <c r="Q3489" s="19"/>
      <c r="R3489" s="19"/>
      <c r="S3489" s="19"/>
      <c r="T3489" s="19"/>
      <c r="U3489" s="19"/>
    </row>
    <row r="3490" spans="1:21" ht="15" x14ac:dyDescent="0.25">
      <c r="A3490" s="389" t="s">
        <v>3683</v>
      </c>
      <c r="B3490" s="390"/>
      <c r="C3490" s="386"/>
      <c r="D3490" s="390"/>
      <c r="E3490" s="390"/>
      <c r="F3490" s="386">
        <v>10.6838</v>
      </c>
      <c r="G3490" s="391">
        <v>9.8854000000000006</v>
      </c>
      <c r="H3490" s="391">
        <v>10.966799999999999</v>
      </c>
      <c r="I3490" s="391">
        <v>10.5997</v>
      </c>
      <c r="J3490" s="391">
        <v>9.9300999999999995</v>
      </c>
      <c r="K3490" s="391">
        <v>10.699</v>
      </c>
      <c r="L3490" s="391">
        <v>12.916700000000001</v>
      </c>
      <c r="M3490" s="391">
        <v>12.9078</v>
      </c>
      <c r="N3490" s="391">
        <v>13.719900000000001</v>
      </c>
      <c r="O3490" s="386">
        <v>12.3188</v>
      </c>
      <c r="P3490" s="386" t="s">
        <v>179</v>
      </c>
      <c r="Q3490" s="19"/>
      <c r="R3490" s="19"/>
      <c r="S3490" s="19"/>
      <c r="T3490" s="19"/>
      <c r="U3490" s="19"/>
    </row>
    <row r="3491" spans="1:21" ht="15" x14ac:dyDescent="0.25">
      <c r="A3491" s="389" t="s">
        <v>3684</v>
      </c>
      <c r="B3491" s="390"/>
      <c r="C3491" s="386"/>
      <c r="D3491" s="390"/>
      <c r="E3491" s="390"/>
      <c r="F3491" s="386">
        <v>2.3157000000000001</v>
      </c>
      <c r="G3491" s="391">
        <v>2.5268000000000002</v>
      </c>
      <c r="H3491" s="391">
        <v>2.2084000000000001</v>
      </c>
      <c r="I3491" s="391">
        <v>2.4298999999999999</v>
      </c>
      <c r="J3491" s="391">
        <v>2.4841000000000002</v>
      </c>
      <c r="K3491" s="391">
        <v>2.4420999999999999</v>
      </c>
      <c r="L3491" s="391">
        <v>2.4613</v>
      </c>
      <c r="M3491" s="391">
        <v>2.5676000000000001</v>
      </c>
      <c r="N3491" s="391">
        <v>3.0045999999999999</v>
      </c>
      <c r="O3491" s="386">
        <v>3.1886999999999999</v>
      </c>
      <c r="P3491" s="386" t="s">
        <v>179</v>
      </c>
      <c r="Q3491" s="19"/>
      <c r="R3491" s="19"/>
      <c r="S3491" s="19"/>
      <c r="T3491" s="19"/>
      <c r="U3491" s="19"/>
    </row>
    <row r="3492" spans="1:21" ht="15" x14ac:dyDescent="0.25">
      <c r="A3492" s="389" t="s">
        <v>3685</v>
      </c>
      <c r="B3492" s="390"/>
      <c r="C3492" s="386"/>
      <c r="D3492" s="390"/>
      <c r="E3492" s="390"/>
      <c r="F3492" s="386">
        <v>1.5789</v>
      </c>
      <c r="G3492" s="391">
        <v>1.6922999999999999</v>
      </c>
      <c r="H3492" s="391">
        <v>1.4879</v>
      </c>
      <c r="I3492" s="391">
        <v>1.6013999999999999</v>
      </c>
      <c r="J3492" s="391">
        <v>1.6615</v>
      </c>
      <c r="K3492" s="391">
        <v>1.7313000000000001</v>
      </c>
      <c r="L3492" s="391">
        <v>1.7996000000000001</v>
      </c>
      <c r="M3492" s="391">
        <v>1.9164000000000001</v>
      </c>
      <c r="N3492" s="391">
        <v>1.996</v>
      </c>
      <c r="O3492" s="386">
        <v>2.1328</v>
      </c>
      <c r="P3492" s="386" t="s">
        <v>179</v>
      </c>
      <c r="Q3492" s="19"/>
      <c r="R3492" s="19"/>
      <c r="S3492" s="19"/>
      <c r="T3492" s="19"/>
      <c r="U3492" s="19"/>
    </row>
    <row r="3493" spans="1:21" ht="15" x14ac:dyDescent="0.25">
      <c r="A3493" s="389" t="s">
        <v>3686</v>
      </c>
      <c r="B3493" s="390"/>
      <c r="C3493" s="386"/>
      <c r="D3493" s="390"/>
      <c r="E3493" s="390"/>
      <c r="F3493" s="386">
        <v>11.700200000000001</v>
      </c>
      <c r="G3493" s="391">
        <v>13.345499999999999</v>
      </c>
      <c r="H3493" s="391">
        <v>11.8919</v>
      </c>
      <c r="I3493" s="391">
        <v>13.5624</v>
      </c>
      <c r="J3493" s="391">
        <v>13.6861</v>
      </c>
      <c r="K3493" s="391">
        <v>12.3596</v>
      </c>
      <c r="L3493" s="391">
        <v>11.2903</v>
      </c>
      <c r="M3493" s="391">
        <v>11.229900000000001</v>
      </c>
      <c r="N3493" s="391">
        <v>16.546800000000001</v>
      </c>
      <c r="O3493" s="386">
        <v>15.675700000000001</v>
      </c>
      <c r="P3493" s="386" t="s">
        <v>179</v>
      </c>
      <c r="Q3493" s="19"/>
      <c r="R3493" s="19"/>
      <c r="S3493" s="19"/>
      <c r="T3493" s="19"/>
      <c r="U3493" s="19"/>
    </row>
    <row r="3494" spans="1:21" ht="15" x14ac:dyDescent="0.25">
      <c r="A3494" s="389" t="s">
        <v>3687</v>
      </c>
      <c r="B3494" s="390"/>
      <c r="C3494" s="386"/>
      <c r="D3494" s="390"/>
      <c r="E3494" s="390"/>
      <c r="F3494" s="386">
        <v>2.8214999999999999</v>
      </c>
      <c r="G3494" s="391">
        <v>2.7191000000000001</v>
      </c>
      <c r="H3494" s="391">
        <v>2.8264999999999998</v>
      </c>
      <c r="I3494" s="391">
        <v>2.8997000000000002</v>
      </c>
      <c r="J3494" s="391">
        <v>2.7311000000000001</v>
      </c>
      <c r="K3494" s="391">
        <v>2.7042000000000002</v>
      </c>
      <c r="L3494" s="391">
        <v>2.9689000000000001</v>
      </c>
      <c r="M3494" s="391">
        <v>3.1143999999999998</v>
      </c>
      <c r="N3494" s="391">
        <v>3.1772999999999998</v>
      </c>
      <c r="O3494" s="386">
        <v>3.3959999999999999</v>
      </c>
      <c r="P3494" s="386" t="s">
        <v>179</v>
      </c>
      <c r="Q3494" s="19"/>
      <c r="R3494" s="19"/>
      <c r="S3494" s="19"/>
      <c r="T3494" s="19"/>
      <c r="U3494" s="19"/>
    </row>
    <row r="3495" spans="1:21" ht="15" x14ac:dyDescent="0.25">
      <c r="A3495" s="389" t="s">
        <v>3688</v>
      </c>
      <c r="B3495" s="390"/>
      <c r="C3495" s="386"/>
      <c r="D3495" s="390"/>
      <c r="E3495" s="390"/>
      <c r="F3495" s="386">
        <v>2.8249</v>
      </c>
      <c r="G3495" s="391">
        <v>2.7031999999999998</v>
      </c>
      <c r="H3495" s="391">
        <v>2.7963</v>
      </c>
      <c r="I3495" s="391">
        <v>2.8811</v>
      </c>
      <c r="J3495" s="391">
        <v>2.6848999999999998</v>
      </c>
      <c r="K3495" s="391">
        <v>2.6898</v>
      </c>
      <c r="L3495" s="391">
        <v>2.9274</v>
      </c>
      <c r="M3495" s="391">
        <v>3.0903</v>
      </c>
      <c r="N3495" s="391">
        <v>3.1139999999999999</v>
      </c>
      <c r="O3495" s="386">
        <v>3.3649</v>
      </c>
      <c r="P3495" s="386" t="s">
        <v>179</v>
      </c>
      <c r="Q3495" s="19"/>
      <c r="R3495" s="19"/>
      <c r="S3495" s="19"/>
      <c r="T3495" s="19"/>
      <c r="U3495" s="19"/>
    </row>
    <row r="3496" spans="1:21" ht="15" x14ac:dyDescent="0.25">
      <c r="A3496" s="389" t="s">
        <v>3689</v>
      </c>
      <c r="B3496" s="390"/>
      <c r="C3496" s="386"/>
      <c r="D3496" s="390"/>
      <c r="E3496" s="390"/>
      <c r="F3496" s="386">
        <v>2.6042000000000001</v>
      </c>
      <c r="G3496" s="391">
        <v>3.7433000000000001</v>
      </c>
      <c r="H3496" s="391">
        <v>4.7618999999999998</v>
      </c>
      <c r="I3496" s="391">
        <v>4.0404</v>
      </c>
      <c r="J3496" s="391">
        <v>5.5838000000000001</v>
      </c>
      <c r="K3496" s="391">
        <v>3.6082000000000001</v>
      </c>
      <c r="L3496" s="391">
        <v>5.5</v>
      </c>
      <c r="M3496" s="391">
        <v>4.6154000000000002</v>
      </c>
      <c r="N3496" s="391">
        <v>7.1066000000000003</v>
      </c>
      <c r="O3496" s="386">
        <v>5.2632000000000003</v>
      </c>
      <c r="P3496" s="386" t="s">
        <v>179</v>
      </c>
      <c r="Q3496" s="19"/>
      <c r="R3496" s="19"/>
      <c r="S3496" s="19"/>
      <c r="T3496" s="19"/>
      <c r="U3496" s="19"/>
    </row>
    <row r="3497" spans="1:21" ht="15" x14ac:dyDescent="0.25">
      <c r="A3497" s="389" t="s">
        <v>3690</v>
      </c>
      <c r="B3497" s="390"/>
      <c r="C3497" s="386"/>
      <c r="D3497" s="390"/>
      <c r="E3497" s="390"/>
      <c r="F3497" s="386">
        <v>3.9386999999999999</v>
      </c>
      <c r="G3497" s="391">
        <v>4.1208999999999998</v>
      </c>
      <c r="H3497" s="391">
        <v>3.8677000000000001</v>
      </c>
      <c r="I3497" s="391">
        <v>3.5066000000000002</v>
      </c>
      <c r="J3497" s="391">
        <v>3.7837000000000001</v>
      </c>
      <c r="K3497" s="391">
        <v>3.819</v>
      </c>
      <c r="L3497" s="391">
        <v>4.2572999999999999</v>
      </c>
      <c r="M3497" s="391">
        <v>4.5122999999999998</v>
      </c>
      <c r="N3497" s="391">
        <v>5.0266000000000002</v>
      </c>
      <c r="O3497" s="386">
        <v>5.4840999999999998</v>
      </c>
      <c r="P3497" s="386" t="s">
        <v>179</v>
      </c>
      <c r="Q3497" s="19"/>
      <c r="R3497" s="19"/>
      <c r="S3497" s="19"/>
      <c r="T3497" s="19"/>
      <c r="U3497" s="19"/>
    </row>
    <row r="3498" spans="1:21" ht="15" x14ac:dyDescent="0.25">
      <c r="A3498" s="389" t="s">
        <v>3691</v>
      </c>
      <c r="B3498" s="390"/>
      <c r="C3498" s="386"/>
      <c r="D3498" s="390"/>
      <c r="E3498" s="390"/>
      <c r="F3498" s="386">
        <v>3.8382999999999998</v>
      </c>
      <c r="G3498" s="391">
        <v>4.0567000000000002</v>
      </c>
      <c r="H3498" s="391">
        <v>3.7595999999999998</v>
      </c>
      <c r="I3498" s="391">
        <v>3.3980000000000001</v>
      </c>
      <c r="J3498" s="391">
        <v>3.6554000000000002</v>
      </c>
      <c r="K3498" s="391">
        <v>3.6924000000000001</v>
      </c>
      <c r="L3498" s="391">
        <v>4.1105999999999998</v>
      </c>
      <c r="M3498" s="391">
        <v>4.3223000000000003</v>
      </c>
      <c r="N3498" s="391">
        <v>4.8418000000000001</v>
      </c>
      <c r="O3498" s="386">
        <v>5.3311000000000002</v>
      </c>
      <c r="P3498" s="386" t="s">
        <v>179</v>
      </c>
      <c r="Q3498" s="19"/>
      <c r="R3498" s="19"/>
      <c r="S3498" s="19"/>
      <c r="T3498" s="19"/>
      <c r="U3498" s="19"/>
    </row>
    <row r="3499" spans="1:21" ht="15" x14ac:dyDescent="0.25">
      <c r="A3499" s="389" t="s">
        <v>3692</v>
      </c>
      <c r="B3499" s="390"/>
      <c r="C3499" s="386"/>
      <c r="D3499" s="390"/>
      <c r="E3499" s="390"/>
      <c r="F3499" s="386">
        <v>7.8994999999999997</v>
      </c>
      <c r="G3499" s="391">
        <v>6.6908000000000003</v>
      </c>
      <c r="H3499" s="391">
        <v>8.1996000000000002</v>
      </c>
      <c r="I3499" s="391">
        <v>7.8853</v>
      </c>
      <c r="J3499" s="391">
        <v>8.8968000000000007</v>
      </c>
      <c r="K3499" s="391">
        <v>8.8968000000000007</v>
      </c>
      <c r="L3499" s="391">
        <v>10.1243</v>
      </c>
      <c r="M3499" s="391">
        <v>12.1212</v>
      </c>
      <c r="N3499" s="391">
        <v>12.411300000000001</v>
      </c>
      <c r="O3499" s="386">
        <v>11.6279</v>
      </c>
      <c r="P3499" s="386" t="s">
        <v>179</v>
      </c>
      <c r="Q3499" s="19"/>
      <c r="R3499" s="19"/>
      <c r="S3499" s="19"/>
      <c r="T3499" s="19"/>
      <c r="U3499" s="19"/>
    </row>
    <row r="3500" spans="1:21" ht="15" x14ac:dyDescent="0.25">
      <c r="A3500" s="389" t="s">
        <v>3693</v>
      </c>
      <c r="B3500" s="390"/>
      <c r="C3500" s="386"/>
      <c r="D3500" s="390"/>
      <c r="E3500" s="390"/>
      <c r="F3500" s="386">
        <v>3.3289</v>
      </c>
      <c r="G3500" s="391">
        <v>3.5632999999999999</v>
      </c>
      <c r="H3500" s="391">
        <v>2.7612999999999999</v>
      </c>
      <c r="I3500" s="391">
        <v>2.5905999999999998</v>
      </c>
      <c r="J3500" s="391">
        <v>2.6997</v>
      </c>
      <c r="K3500" s="391">
        <v>2.8647</v>
      </c>
      <c r="L3500" s="391">
        <v>3.0811999999999999</v>
      </c>
      <c r="M3500" s="391">
        <v>3.6067999999999998</v>
      </c>
      <c r="N3500" s="391">
        <v>3.5023</v>
      </c>
      <c r="O3500" s="386">
        <v>3.8292999999999999</v>
      </c>
      <c r="P3500" s="386" t="s">
        <v>179</v>
      </c>
      <c r="Q3500" s="19"/>
      <c r="R3500" s="19"/>
      <c r="S3500" s="19"/>
      <c r="T3500" s="19"/>
      <c r="U3500" s="19"/>
    </row>
    <row r="3501" spans="1:21" ht="15" x14ac:dyDescent="0.25">
      <c r="A3501" s="389" t="s">
        <v>3694</v>
      </c>
      <c r="B3501" s="390"/>
      <c r="C3501" s="386"/>
      <c r="D3501" s="390"/>
      <c r="E3501" s="390"/>
      <c r="F3501" s="386">
        <v>2.7206000000000001</v>
      </c>
      <c r="G3501" s="391">
        <v>2.9754</v>
      </c>
      <c r="H3501" s="391">
        <v>2.0771999999999999</v>
      </c>
      <c r="I3501" s="391">
        <v>1.9365000000000001</v>
      </c>
      <c r="J3501" s="391">
        <v>2.1465999999999998</v>
      </c>
      <c r="K3501" s="391">
        <v>2.3207</v>
      </c>
      <c r="L3501" s="391">
        <v>2.4906000000000001</v>
      </c>
      <c r="M3501" s="391">
        <v>2.9933000000000001</v>
      </c>
      <c r="N3501" s="391">
        <v>2.7766000000000002</v>
      </c>
      <c r="O3501" s="386">
        <v>3.0851000000000002</v>
      </c>
      <c r="P3501" s="386" t="s">
        <v>179</v>
      </c>
      <c r="Q3501" s="19"/>
      <c r="R3501" s="19"/>
      <c r="S3501" s="19"/>
      <c r="T3501" s="19"/>
      <c r="U3501" s="19"/>
    </row>
    <row r="3502" spans="1:21" ht="15" x14ac:dyDescent="0.25">
      <c r="A3502" s="389" t="s">
        <v>3695</v>
      </c>
      <c r="B3502" s="390"/>
      <c r="C3502" s="386"/>
      <c r="D3502" s="390"/>
      <c r="E3502" s="390"/>
      <c r="F3502" s="386">
        <v>10.236499999999999</v>
      </c>
      <c r="G3502" s="391">
        <v>10.276199999999999</v>
      </c>
      <c r="H3502" s="391">
        <v>10.5754</v>
      </c>
      <c r="I3502" s="391">
        <v>10.0321</v>
      </c>
      <c r="J3502" s="391">
        <v>9.1746999999999996</v>
      </c>
      <c r="K3502" s="391">
        <v>9.1424000000000003</v>
      </c>
      <c r="L3502" s="391">
        <v>9.8789999999999996</v>
      </c>
      <c r="M3502" s="391">
        <v>10.725899999999999</v>
      </c>
      <c r="N3502" s="391">
        <v>11.76</v>
      </c>
      <c r="O3502" s="386">
        <v>12.4033</v>
      </c>
      <c r="P3502" s="386" t="s">
        <v>179</v>
      </c>
      <c r="Q3502" s="19"/>
      <c r="R3502" s="19"/>
      <c r="S3502" s="19"/>
      <c r="T3502" s="19"/>
      <c r="U3502" s="19"/>
    </row>
    <row r="3503" spans="1:21" ht="15" x14ac:dyDescent="0.25">
      <c r="A3503" s="389" t="s">
        <v>3696</v>
      </c>
      <c r="B3503" s="390"/>
      <c r="C3503" s="386"/>
      <c r="D3503" s="390"/>
      <c r="E3503" s="390"/>
      <c r="F3503" s="386">
        <v>2.8864999999999998</v>
      </c>
      <c r="G3503" s="391">
        <v>2.6133000000000002</v>
      </c>
      <c r="H3503" s="391">
        <v>2.6446000000000001</v>
      </c>
      <c r="I3503" s="391">
        <v>2.5874000000000001</v>
      </c>
      <c r="J3503" s="391">
        <v>3.0011000000000001</v>
      </c>
      <c r="K3503" s="391">
        <v>2.7317999999999998</v>
      </c>
      <c r="L3503" s="391">
        <v>3.3287</v>
      </c>
      <c r="M3503" s="391">
        <v>3.718</v>
      </c>
      <c r="N3503" s="391">
        <v>3.5223</v>
      </c>
      <c r="O3503" s="386">
        <v>3.5802999999999998</v>
      </c>
      <c r="P3503" s="386" t="s">
        <v>179</v>
      </c>
      <c r="Q3503" s="19"/>
      <c r="R3503" s="19"/>
      <c r="S3503" s="19"/>
      <c r="T3503" s="19"/>
      <c r="U3503" s="19"/>
    </row>
    <row r="3504" spans="1:21" ht="15" x14ac:dyDescent="0.25">
      <c r="A3504" s="389" t="s">
        <v>3697</v>
      </c>
      <c r="B3504" s="390"/>
      <c r="C3504" s="386"/>
      <c r="D3504" s="390"/>
      <c r="E3504" s="390"/>
      <c r="F3504" s="386">
        <v>2.1890999999999998</v>
      </c>
      <c r="G3504" s="391">
        <v>1.8584000000000001</v>
      </c>
      <c r="H3504" s="391">
        <v>1.9883</v>
      </c>
      <c r="I3504" s="391">
        <v>1.9573</v>
      </c>
      <c r="J3504" s="391">
        <v>2.4255</v>
      </c>
      <c r="K3504" s="391">
        <v>2.0468000000000002</v>
      </c>
      <c r="L3504" s="391">
        <v>2.5400999999999998</v>
      </c>
      <c r="M3504" s="391">
        <v>2.9514999999999998</v>
      </c>
      <c r="N3504" s="391">
        <v>2.7161</v>
      </c>
      <c r="O3504" s="386">
        <v>2.7753000000000001</v>
      </c>
      <c r="P3504" s="386" t="s">
        <v>179</v>
      </c>
      <c r="Q3504" s="19"/>
      <c r="R3504" s="19"/>
      <c r="S3504" s="19"/>
      <c r="T3504" s="19"/>
      <c r="U3504" s="19"/>
    </row>
    <row r="3505" spans="1:21" ht="15" x14ac:dyDescent="0.25">
      <c r="A3505" s="389" t="s">
        <v>3698</v>
      </c>
      <c r="B3505" s="390"/>
      <c r="C3505" s="386"/>
      <c r="D3505" s="390"/>
      <c r="E3505" s="390"/>
      <c r="F3505" s="386">
        <v>13.8095</v>
      </c>
      <c r="G3505" s="391">
        <v>14.9758</v>
      </c>
      <c r="H3505" s="391">
        <v>13.333299999999999</v>
      </c>
      <c r="I3505" s="391">
        <v>12.857100000000001</v>
      </c>
      <c r="J3505" s="391">
        <v>12.381</v>
      </c>
      <c r="K3505" s="391">
        <v>14.2157</v>
      </c>
      <c r="L3505" s="391">
        <v>16.1905</v>
      </c>
      <c r="M3505" s="391">
        <v>16.267900000000001</v>
      </c>
      <c r="N3505" s="391">
        <v>16.666699999999999</v>
      </c>
      <c r="O3505" s="386">
        <v>16.826899999999998</v>
      </c>
      <c r="P3505" s="386" t="s">
        <v>179</v>
      </c>
      <c r="Q3505" s="19"/>
      <c r="R3505" s="19"/>
      <c r="S3505" s="19"/>
      <c r="T3505" s="19"/>
      <c r="U3505" s="19"/>
    </row>
    <row r="3506" spans="1:21" ht="15" x14ac:dyDescent="0.25">
      <c r="A3506" s="389" t="s">
        <v>3699</v>
      </c>
      <c r="B3506" s="390"/>
      <c r="C3506" s="386"/>
      <c r="D3506" s="390"/>
      <c r="E3506" s="390"/>
      <c r="F3506" s="386">
        <v>2.5686</v>
      </c>
      <c r="G3506" s="391">
        <v>2.6957</v>
      </c>
      <c r="H3506" s="391">
        <v>2.4293999999999998</v>
      </c>
      <c r="I3506" s="391">
        <v>2.2725</v>
      </c>
      <c r="J3506" s="391">
        <v>2.4809000000000001</v>
      </c>
      <c r="K3506" s="391">
        <v>2.3247</v>
      </c>
      <c r="L3506" s="391">
        <v>2.5937999999999999</v>
      </c>
      <c r="M3506" s="391">
        <v>2.835</v>
      </c>
      <c r="N3506" s="391">
        <v>2.9658000000000002</v>
      </c>
      <c r="O3506" s="386">
        <v>3.0939000000000001</v>
      </c>
      <c r="P3506" s="386" t="s">
        <v>179</v>
      </c>
      <c r="Q3506" s="19"/>
      <c r="R3506" s="19"/>
      <c r="S3506" s="19"/>
      <c r="T3506" s="19"/>
      <c r="U3506" s="19"/>
    </row>
    <row r="3507" spans="1:21" ht="15" x14ac:dyDescent="0.25">
      <c r="A3507" s="389" t="s">
        <v>3700</v>
      </c>
      <c r="B3507" s="390"/>
      <c r="C3507" s="386"/>
      <c r="D3507" s="390"/>
      <c r="E3507" s="390"/>
      <c r="F3507" s="386">
        <v>1.9803999999999999</v>
      </c>
      <c r="G3507" s="391">
        <v>2.117</v>
      </c>
      <c r="H3507" s="391">
        <v>1.8348</v>
      </c>
      <c r="I3507" s="391">
        <v>1.766</v>
      </c>
      <c r="J3507" s="391">
        <v>2.0762999999999998</v>
      </c>
      <c r="K3507" s="391">
        <v>1.8545</v>
      </c>
      <c r="L3507" s="391">
        <v>2.1006999999999998</v>
      </c>
      <c r="M3507" s="391">
        <v>2.2850999999999999</v>
      </c>
      <c r="N3507" s="391">
        <v>2.3292999999999999</v>
      </c>
      <c r="O3507" s="386">
        <v>2.3778999999999999</v>
      </c>
      <c r="P3507" s="386" t="s">
        <v>179</v>
      </c>
      <c r="Q3507" s="19"/>
      <c r="R3507" s="19"/>
      <c r="S3507" s="19"/>
      <c r="T3507" s="19"/>
      <c r="U3507" s="19"/>
    </row>
    <row r="3508" spans="1:21" ht="15" x14ac:dyDescent="0.25">
      <c r="A3508" s="389" t="s">
        <v>3701</v>
      </c>
      <c r="B3508" s="390"/>
      <c r="C3508" s="386"/>
      <c r="D3508" s="390"/>
      <c r="E3508" s="390"/>
      <c r="F3508" s="386">
        <v>10.5008</v>
      </c>
      <c r="G3508" s="391">
        <v>10.753299999999999</v>
      </c>
      <c r="H3508" s="391">
        <v>10.6638</v>
      </c>
      <c r="I3508" s="391">
        <v>9.2513000000000005</v>
      </c>
      <c r="J3508" s="391">
        <v>8.3240999999999996</v>
      </c>
      <c r="K3508" s="391">
        <v>9.0216999999999992</v>
      </c>
      <c r="L3508" s="391">
        <v>9.5883000000000003</v>
      </c>
      <c r="M3508" s="391">
        <v>10.665900000000001</v>
      </c>
      <c r="N3508" s="391">
        <v>11.726699999999999</v>
      </c>
      <c r="O3508" s="386">
        <v>12.943099999999999</v>
      </c>
      <c r="P3508" s="386" t="s">
        <v>179</v>
      </c>
      <c r="Q3508" s="19"/>
      <c r="R3508" s="19"/>
      <c r="S3508" s="19"/>
      <c r="T3508" s="19"/>
      <c r="U3508" s="19"/>
    </row>
    <row r="3509" spans="1:21" ht="15" x14ac:dyDescent="0.25">
      <c r="A3509" s="389" t="s">
        <v>3702</v>
      </c>
      <c r="B3509" s="390"/>
      <c r="C3509" s="386"/>
      <c r="D3509" s="390"/>
      <c r="E3509" s="390"/>
      <c r="F3509" s="386">
        <v>6.3662000000000001</v>
      </c>
      <c r="G3509" s="391">
        <v>7.1226000000000003</v>
      </c>
      <c r="H3509" s="391">
        <v>4.1874000000000002</v>
      </c>
      <c r="I3509" s="391">
        <v>3.7869000000000002</v>
      </c>
      <c r="J3509" s="391">
        <v>3.8309000000000002</v>
      </c>
      <c r="K3509" s="391">
        <v>4.8446999999999996</v>
      </c>
      <c r="L3509" s="391">
        <v>4.9557000000000002</v>
      </c>
      <c r="M3509" s="391">
        <v>6.3772000000000002</v>
      </c>
      <c r="N3509" s="391">
        <v>5.3623000000000003</v>
      </c>
      <c r="O3509" s="386">
        <v>6.2809999999999997</v>
      </c>
      <c r="P3509" s="386" t="s">
        <v>179</v>
      </c>
      <c r="Q3509" s="19"/>
      <c r="R3509" s="19"/>
      <c r="S3509" s="19"/>
      <c r="T3509" s="19"/>
      <c r="U3509" s="19"/>
    </row>
    <row r="3510" spans="1:21" ht="15" x14ac:dyDescent="0.25">
      <c r="A3510" s="389" t="s">
        <v>3703</v>
      </c>
      <c r="B3510" s="390"/>
      <c r="C3510" s="386"/>
      <c r="D3510" s="390"/>
      <c r="E3510" s="390"/>
      <c r="F3510" s="386">
        <v>6.0774999999999997</v>
      </c>
      <c r="G3510" s="391">
        <v>6.8602999999999996</v>
      </c>
      <c r="H3510" s="391">
        <v>3.5905999999999998</v>
      </c>
      <c r="I3510" s="391">
        <v>3.1684000000000001</v>
      </c>
      <c r="J3510" s="391">
        <v>3.1543000000000001</v>
      </c>
      <c r="K3510" s="391">
        <v>4.3704000000000001</v>
      </c>
      <c r="L3510" s="391">
        <v>4.4428999999999998</v>
      </c>
      <c r="M3510" s="391">
        <v>5.9969999999999999</v>
      </c>
      <c r="N3510" s="391">
        <v>4.7965999999999998</v>
      </c>
      <c r="O3510" s="386">
        <v>5.8079999999999998</v>
      </c>
      <c r="P3510" s="386" t="s">
        <v>179</v>
      </c>
      <c r="Q3510" s="19"/>
      <c r="R3510" s="19"/>
      <c r="S3510" s="19"/>
      <c r="T3510" s="19"/>
      <c r="U3510" s="19"/>
    </row>
    <row r="3511" spans="1:21" ht="15" x14ac:dyDescent="0.25">
      <c r="A3511" s="389" t="s">
        <v>3704</v>
      </c>
      <c r="B3511" s="390"/>
      <c r="C3511" s="386"/>
      <c r="D3511" s="390"/>
      <c r="E3511" s="390"/>
      <c r="F3511" s="386">
        <v>10.0604</v>
      </c>
      <c r="G3511" s="391">
        <v>10.3582</v>
      </c>
      <c r="H3511" s="391">
        <v>11.8056</v>
      </c>
      <c r="I3511" s="391">
        <v>11.6486</v>
      </c>
      <c r="J3511" s="391">
        <v>12.475199999999999</v>
      </c>
      <c r="K3511" s="391">
        <v>10.7767</v>
      </c>
      <c r="L3511" s="391">
        <v>11.3482</v>
      </c>
      <c r="M3511" s="391">
        <v>11.1004</v>
      </c>
      <c r="N3511" s="391">
        <v>12.4514</v>
      </c>
      <c r="O3511" s="386">
        <v>12.3629</v>
      </c>
      <c r="P3511" s="386" t="s">
        <v>179</v>
      </c>
      <c r="Q3511" s="19"/>
      <c r="R3511" s="19"/>
      <c r="S3511" s="19"/>
      <c r="T3511" s="19"/>
      <c r="U3511" s="19"/>
    </row>
    <row r="3512" spans="1:21" ht="15" x14ac:dyDescent="0.25">
      <c r="A3512" s="389" t="s">
        <v>3705</v>
      </c>
      <c r="B3512" s="390"/>
      <c r="C3512" s="386"/>
      <c r="D3512" s="390"/>
      <c r="E3512" s="390"/>
      <c r="F3512" s="386">
        <v>2.1362999999999999</v>
      </c>
      <c r="G3512" s="391">
        <v>2.2322000000000002</v>
      </c>
      <c r="H3512" s="391">
        <v>2.1375000000000002</v>
      </c>
      <c r="I3512" s="391">
        <v>2.1179000000000001</v>
      </c>
      <c r="J3512" s="391">
        <v>2.0503</v>
      </c>
      <c r="K3512" s="391">
        <v>2.1387</v>
      </c>
      <c r="L3512" s="391">
        <v>2.2776999999999998</v>
      </c>
      <c r="M3512" s="391">
        <v>2.5619000000000001</v>
      </c>
      <c r="N3512" s="391">
        <v>2.8212999999999999</v>
      </c>
      <c r="O3512" s="386">
        <v>3.0419</v>
      </c>
      <c r="P3512" s="386" t="s">
        <v>179</v>
      </c>
      <c r="Q3512" s="19"/>
      <c r="R3512" s="19"/>
      <c r="S3512" s="19"/>
      <c r="T3512" s="19"/>
      <c r="U3512" s="19"/>
    </row>
    <row r="3513" spans="1:21" ht="15" x14ac:dyDescent="0.25">
      <c r="A3513" s="389" t="s">
        <v>3706</v>
      </c>
      <c r="B3513" s="390"/>
      <c r="C3513" s="386"/>
      <c r="D3513" s="390"/>
      <c r="E3513" s="390"/>
      <c r="F3513" s="386">
        <v>1.1890000000000001</v>
      </c>
      <c r="G3513" s="391">
        <v>1.3434999999999999</v>
      </c>
      <c r="H3513" s="391">
        <v>1.1889000000000001</v>
      </c>
      <c r="I3513" s="391">
        <v>1.1478999999999999</v>
      </c>
      <c r="J3513" s="391">
        <v>1.3187</v>
      </c>
      <c r="K3513" s="391">
        <v>1.4097</v>
      </c>
      <c r="L3513" s="391">
        <v>1.4621999999999999</v>
      </c>
      <c r="M3513" s="391">
        <v>1.6334</v>
      </c>
      <c r="N3513" s="391">
        <v>1.7928999999999999</v>
      </c>
      <c r="O3513" s="386">
        <v>1.9955000000000001</v>
      </c>
      <c r="P3513" s="386" t="s">
        <v>179</v>
      </c>
      <c r="Q3513" s="19"/>
      <c r="R3513" s="19"/>
      <c r="S3513" s="19"/>
      <c r="T3513" s="19"/>
      <c r="U3513" s="19"/>
    </row>
    <row r="3514" spans="1:21" ht="15" x14ac:dyDescent="0.25">
      <c r="A3514" s="389" t="s">
        <v>3707</v>
      </c>
      <c r="B3514" s="390"/>
      <c r="C3514" s="386"/>
      <c r="D3514" s="390"/>
      <c r="E3514" s="390"/>
      <c r="F3514" s="386">
        <v>9.6582000000000008</v>
      </c>
      <c r="G3514" s="391">
        <v>9.2332999999999998</v>
      </c>
      <c r="H3514" s="391">
        <v>9.5213000000000001</v>
      </c>
      <c r="I3514" s="391">
        <v>9.6244999999999994</v>
      </c>
      <c r="J3514" s="391">
        <v>7.8421000000000003</v>
      </c>
      <c r="K3514" s="391">
        <v>7.8075000000000001</v>
      </c>
      <c r="L3514" s="391">
        <v>8.6492000000000004</v>
      </c>
      <c r="M3514" s="391">
        <v>9.9457000000000004</v>
      </c>
      <c r="N3514" s="391">
        <v>10.8614</v>
      </c>
      <c r="O3514" s="386">
        <v>11.3772</v>
      </c>
      <c r="P3514" s="386" t="s">
        <v>179</v>
      </c>
      <c r="Q3514" s="19"/>
      <c r="R3514" s="19"/>
      <c r="S3514" s="19"/>
      <c r="T3514" s="19"/>
      <c r="U3514" s="19"/>
    </row>
    <row r="3515" spans="1:21" ht="15" x14ac:dyDescent="0.25">
      <c r="A3515" s="389" t="s">
        <v>3708</v>
      </c>
      <c r="B3515" s="390"/>
      <c r="C3515" s="386"/>
      <c r="D3515" s="390"/>
      <c r="E3515" s="390"/>
      <c r="F3515" s="386">
        <v>4.9478999999999997</v>
      </c>
      <c r="G3515" s="391">
        <v>5.7422000000000004</v>
      </c>
      <c r="H3515" s="391">
        <v>5.1471</v>
      </c>
      <c r="I3515" s="391">
        <v>5.1128</v>
      </c>
      <c r="J3515" s="391">
        <v>5.4200999999999997</v>
      </c>
      <c r="K3515" s="391">
        <v>5.5039999999999996</v>
      </c>
      <c r="L3515" s="391">
        <v>6.1664000000000003</v>
      </c>
      <c r="M3515" s="391">
        <v>7.2267000000000001</v>
      </c>
      <c r="N3515" s="391">
        <v>7.9718999999999998</v>
      </c>
      <c r="O3515" s="386">
        <v>7.8322000000000003</v>
      </c>
      <c r="P3515" s="386" t="s">
        <v>179</v>
      </c>
      <c r="Q3515" s="19"/>
      <c r="R3515" s="19"/>
      <c r="S3515" s="19"/>
      <c r="T3515" s="19"/>
      <c r="U3515" s="19"/>
    </row>
    <row r="3516" spans="1:21" ht="15" x14ac:dyDescent="0.25">
      <c r="A3516" s="389" t="s">
        <v>3709</v>
      </c>
      <c r="B3516" s="390"/>
      <c r="C3516" s="386"/>
      <c r="D3516" s="390"/>
      <c r="E3516" s="390"/>
      <c r="F3516" s="386">
        <v>4.7499000000000002</v>
      </c>
      <c r="G3516" s="391">
        <v>5.4210000000000003</v>
      </c>
      <c r="H3516" s="391">
        <v>4.8243999999999998</v>
      </c>
      <c r="I3516" s="391">
        <v>4.8181000000000003</v>
      </c>
      <c r="J3516" s="391">
        <v>5.0761000000000003</v>
      </c>
      <c r="K3516" s="391">
        <v>5.1992000000000003</v>
      </c>
      <c r="L3516" s="391">
        <v>5.9292999999999996</v>
      </c>
      <c r="M3516" s="391">
        <v>6.9355000000000002</v>
      </c>
      <c r="N3516" s="391">
        <v>7.6791</v>
      </c>
      <c r="O3516" s="386">
        <v>7.4805999999999999</v>
      </c>
      <c r="P3516" s="386" t="s">
        <v>179</v>
      </c>
      <c r="Q3516" s="19"/>
      <c r="R3516" s="19"/>
      <c r="S3516" s="19"/>
      <c r="T3516" s="19"/>
      <c r="U3516" s="19"/>
    </row>
    <row r="3517" spans="1:21" ht="15" x14ac:dyDescent="0.25">
      <c r="A3517" s="389" t="s">
        <v>3710</v>
      </c>
      <c r="B3517" s="390"/>
      <c r="C3517" s="386"/>
      <c r="D3517" s="390"/>
      <c r="E3517" s="390"/>
      <c r="F3517" s="386">
        <v>7.5682</v>
      </c>
      <c r="G3517" s="391">
        <v>10.138199999999999</v>
      </c>
      <c r="H3517" s="391">
        <v>9.5731999999999999</v>
      </c>
      <c r="I3517" s="391">
        <v>9.1468000000000007</v>
      </c>
      <c r="J3517" s="391">
        <v>10.1349</v>
      </c>
      <c r="K3517" s="391">
        <v>9.6774000000000004</v>
      </c>
      <c r="L3517" s="391">
        <v>9.4037000000000006</v>
      </c>
      <c r="M3517" s="391">
        <v>11.2265</v>
      </c>
      <c r="N3517" s="391">
        <v>12.0595</v>
      </c>
      <c r="O3517" s="386">
        <v>12.6592</v>
      </c>
      <c r="P3517" s="386" t="s">
        <v>179</v>
      </c>
      <c r="Q3517" s="19"/>
      <c r="R3517" s="19"/>
      <c r="S3517" s="19"/>
      <c r="T3517" s="19"/>
      <c r="U3517" s="19"/>
    </row>
    <row r="3518" spans="1:21" ht="15" x14ac:dyDescent="0.25">
      <c r="A3518" s="389" t="s">
        <v>3711</v>
      </c>
      <c r="B3518" s="390"/>
      <c r="C3518" s="386"/>
      <c r="D3518" s="390"/>
      <c r="E3518" s="390"/>
      <c r="F3518" s="386">
        <v>3.5356999999999998</v>
      </c>
      <c r="G3518" s="391">
        <v>4.2774999999999999</v>
      </c>
      <c r="H3518" s="391">
        <v>4.1973000000000003</v>
      </c>
      <c r="I3518" s="391">
        <v>3.9540000000000002</v>
      </c>
      <c r="J3518" s="391">
        <v>4.3494999999999999</v>
      </c>
      <c r="K3518" s="391">
        <v>4.4945000000000004</v>
      </c>
      <c r="L3518" s="391">
        <v>5.1684000000000001</v>
      </c>
      <c r="M3518" s="391">
        <v>5.8651999999999997</v>
      </c>
      <c r="N3518" s="391">
        <v>6.4451000000000001</v>
      </c>
      <c r="O3518" s="386">
        <v>6.7081</v>
      </c>
      <c r="P3518" s="386" t="s">
        <v>179</v>
      </c>
      <c r="Q3518" s="19"/>
      <c r="R3518" s="19"/>
      <c r="S3518" s="19"/>
      <c r="T3518" s="19"/>
      <c r="U3518" s="19"/>
    </row>
    <row r="3519" spans="1:21" ht="15" x14ac:dyDescent="0.25">
      <c r="A3519" s="389" t="s">
        <v>3712</v>
      </c>
      <c r="B3519" s="390"/>
      <c r="C3519" s="386"/>
      <c r="D3519" s="390"/>
      <c r="E3519" s="390"/>
      <c r="F3519" s="386">
        <v>3.2277999999999998</v>
      </c>
      <c r="G3519" s="391">
        <v>3.8592</v>
      </c>
      <c r="H3519" s="391">
        <v>3.6255000000000002</v>
      </c>
      <c r="I3519" s="391">
        <v>3.5211999999999999</v>
      </c>
      <c r="J3519" s="391">
        <v>3.9899</v>
      </c>
      <c r="K3519" s="391">
        <v>4.1276999999999999</v>
      </c>
      <c r="L3519" s="391">
        <v>4.83</v>
      </c>
      <c r="M3519" s="391">
        <v>5.4996999999999998</v>
      </c>
      <c r="N3519" s="391">
        <v>6.0045999999999999</v>
      </c>
      <c r="O3519" s="386">
        <v>6.1870000000000003</v>
      </c>
      <c r="P3519" s="386" t="s">
        <v>179</v>
      </c>
      <c r="Q3519" s="19"/>
      <c r="R3519" s="19"/>
      <c r="S3519" s="19"/>
      <c r="T3519" s="19"/>
      <c r="U3519" s="19"/>
    </row>
    <row r="3520" spans="1:21" ht="15" x14ac:dyDescent="0.25">
      <c r="A3520" s="389" t="s">
        <v>3713</v>
      </c>
      <c r="B3520" s="390"/>
      <c r="C3520" s="386"/>
      <c r="D3520" s="390"/>
      <c r="E3520" s="390"/>
      <c r="F3520" s="386">
        <v>9.4946000000000002</v>
      </c>
      <c r="G3520" s="391">
        <v>12.423299999999999</v>
      </c>
      <c r="H3520" s="391">
        <v>15.2905</v>
      </c>
      <c r="I3520" s="391">
        <v>12.3476</v>
      </c>
      <c r="J3520" s="391">
        <v>11.3323</v>
      </c>
      <c r="K3520" s="391">
        <v>11.6386</v>
      </c>
      <c r="L3520" s="391">
        <v>11.7378</v>
      </c>
      <c r="M3520" s="391">
        <v>12.9573</v>
      </c>
      <c r="N3520" s="391">
        <v>15.0307</v>
      </c>
      <c r="O3520" s="386">
        <v>16.845300000000002</v>
      </c>
      <c r="P3520" s="386" t="s">
        <v>179</v>
      </c>
      <c r="Q3520" s="19"/>
      <c r="R3520" s="19"/>
      <c r="S3520" s="19"/>
      <c r="T3520" s="19"/>
      <c r="U3520" s="19"/>
    </row>
    <row r="3521" spans="1:21" ht="15" x14ac:dyDescent="0.25">
      <c r="A3521" s="389" t="s">
        <v>3714</v>
      </c>
      <c r="B3521" s="390"/>
      <c r="C3521" s="386"/>
      <c r="D3521" s="390"/>
      <c r="E3521" s="390"/>
      <c r="F3521" s="386">
        <v>6.4945000000000004</v>
      </c>
      <c r="G3521" s="391">
        <v>8.173</v>
      </c>
      <c r="H3521" s="391">
        <v>7.1273999999999997</v>
      </c>
      <c r="I3521" s="391">
        <v>7.0293999999999999</v>
      </c>
      <c r="J3521" s="391">
        <v>7.3198999999999996</v>
      </c>
      <c r="K3521" s="391">
        <v>7.3985000000000003</v>
      </c>
      <c r="L3521" s="391">
        <v>8.1937999999999995</v>
      </c>
      <c r="M3521" s="391">
        <v>10.049300000000001</v>
      </c>
      <c r="N3521" s="391">
        <v>10.6069</v>
      </c>
      <c r="O3521" s="386">
        <v>11.095599999999999</v>
      </c>
      <c r="P3521" s="386" t="s">
        <v>179</v>
      </c>
      <c r="Q3521" s="19"/>
      <c r="R3521" s="19"/>
      <c r="S3521" s="19"/>
      <c r="T3521" s="19"/>
      <c r="U3521" s="19"/>
    </row>
    <row r="3522" spans="1:21" ht="15" x14ac:dyDescent="0.25">
      <c r="A3522" s="389" t="s">
        <v>3715</v>
      </c>
      <c r="B3522" s="390"/>
      <c r="C3522" s="386"/>
      <c r="D3522" s="390"/>
      <c r="E3522" s="390"/>
      <c r="F3522" s="386">
        <v>6.4592999999999998</v>
      </c>
      <c r="G3522" s="391">
        <v>8.0404</v>
      </c>
      <c r="H3522" s="391">
        <v>6.9725999999999999</v>
      </c>
      <c r="I3522" s="391">
        <v>6.9047000000000001</v>
      </c>
      <c r="J3522" s="391">
        <v>7.0114999999999998</v>
      </c>
      <c r="K3522" s="391">
        <v>7.242</v>
      </c>
      <c r="L3522" s="391">
        <v>8.0465</v>
      </c>
      <c r="M3522" s="391">
        <v>9.8748000000000005</v>
      </c>
      <c r="N3522" s="391">
        <v>10.456899999999999</v>
      </c>
      <c r="O3522" s="386">
        <v>10.934699999999999</v>
      </c>
      <c r="P3522" s="386" t="s">
        <v>179</v>
      </c>
      <c r="Q3522" s="19"/>
      <c r="R3522" s="19"/>
      <c r="S3522" s="19"/>
      <c r="T3522" s="19"/>
      <c r="U3522" s="19"/>
    </row>
    <row r="3523" spans="1:21" ht="15" x14ac:dyDescent="0.25">
      <c r="A3523" s="389" t="s">
        <v>3716</v>
      </c>
      <c r="B3523" s="390"/>
      <c r="C3523" s="386"/>
      <c r="D3523" s="390"/>
      <c r="E3523" s="390"/>
      <c r="F3523" s="386">
        <v>7.1322000000000001</v>
      </c>
      <c r="G3523" s="391">
        <v>10.5572</v>
      </c>
      <c r="H3523" s="391">
        <v>9.9553999999999991</v>
      </c>
      <c r="I3523" s="391">
        <v>9.3232999999999997</v>
      </c>
      <c r="J3523" s="391">
        <v>13.1173</v>
      </c>
      <c r="K3523" s="391">
        <v>10.303000000000001</v>
      </c>
      <c r="L3523" s="391">
        <v>10.8955</v>
      </c>
      <c r="M3523" s="391">
        <v>13.244</v>
      </c>
      <c r="N3523" s="391">
        <v>13.4146</v>
      </c>
      <c r="O3523" s="386">
        <v>14.0299</v>
      </c>
      <c r="P3523" s="386" t="s">
        <v>179</v>
      </c>
      <c r="Q3523" s="19"/>
      <c r="R3523" s="19"/>
      <c r="S3523" s="19"/>
      <c r="T3523" s="19"/>
      <c r="U3523" s="19"/>
    </row>
    <row r="3524" spans="1:21" ht="15" x14ac:dyDescent="0.25">
      <c r="A3524" s="389" t="s">
        <v>3717</v>
      </c>
      <c r="B3524" s="390"/>
      <c r="C3524" s="386"/>
      <c r="D3524" s="390"/>
      <c r="E3524" s="390"/>
      <c r="F3524" s="386">
        <v>6.1424000000000003</v>
      </c>
      <c r="G3524" s="391">
        <v>5.7633999999999999</v>
      </c>
      <c r="H3524" s="391">
        <v>4.9622999999999999</v>
      </c>
      <c r="I3524" s="391">
        <v>5.3163999999999998</v>
      </c>
      <c r="J3524" s="391">
        <v>5.6197999999999997</v>
      </c>
      <c r="K3524" s="391">
        <v>5.5895999999999999</v>
      </c>
      <c r="L3524" s="391">
        <v>6.1668000000000003</v>
      </c>
      <c r="M3524" s="391">
        <v>6.6101999999999999</v>
      </c>
      <c r="N3524" s="391">
        <v>6.4835000000000003</v>
      </c>
      <c r="O3524" s="386">
        <v>6.5773000000000001</v>
      </c>
      <c r="P3524" s="386" t="s">
        <v>179</v>
      </c>
      <c r="Q3524" s="19"/>
      <c r="R3524" s="19"/>
      <c r="S3524" s="19"/>
      <c r="T3524" s="19"/>
      <c r="U3524" s="19"/>
    </row>
    <row r="3525" spans="1:21" ht="15" x14ac:dyDescent="0.25">
      <c r="A3525" s="389" t="s">
        <v>3718</v>
      </c>
      <c r="B3525" s="390"/>
      <c r="C3525" s="386"/>
      <c r="D3525" s="390"/>
      <c r="E3525" s="390"/>
      <c r="F3525" s="386">
        <v>5.9374000000000002</v>
      </c>
      <c r="G3525" s="391">
        <v>5.1898999999999997</v>
      </c>
      <c r="H3525" s="391">
        <v>4.6589</v>
      </c>
      <c r="I3525" s="391">
        <v>4.8959999999999999</v>
      </c>
      <c r="J3525" s="391">
        <v>5.1374000000000004</v>
      </c>
      <c r="K3525" s="391">
        <v>5.0601000000000003</v>
      </c>
      <c r="L3525" s="391">
        <v>5.8587999999999996</v>
      </c>
      <c r="M3525" s="391">
        <v>6.0747999999999998</v>
      </c>
      <c r="N3525" s="391">
        <v>5.8784000000000001</v>
      </c>
      <c r="O3525" s="386">
        <v>5.9889999999999999</v>
      </c>
      <c r="P3525" s="386" t="s">
        <v>179</v>
      </c>
      <c r="Q3525" s="19"/>
      <c r="R3525" s="19"/>
      <c r="S3525" s="19"/>
      <c r="T3525" s="19"/>
      <c r="U3525" s="19"/>
    </row>
    <row r="3526" spans="1:21" ht="15" x14ac:dyDescent="0.25">
      <c r="A3526" s="389" t="s">
        <v>3719</v>
      </c>
      <c r="B3526" s="390"/>
      <c r="C3526" s="386"/>
      <c r="D3526" s="390"/>
      <c r="E3526" s="390"/>
      <c r="F3526" s="386">
        <v>7.2999000000000001</v>
      </c>
      <c r="G3526" s="391">
        <v>9.5574999999999992</v>
      </c>
      <c r="H3526" s="391">
        <v>6.9664999999999999</v>
      </c>
      <c r="I3526" s="391">
        <v>8.0631000000000004</v>
      </c>
      <c r="J3526" s="391">
        <v>8.7522000000000002</v>
      </c>
      <c r="K3526" s="391">
        <v>9.0356000000000005</v>
      </c>
      <c r="L3526" s="391">
        <v>8.1738999999999997</v>
      </c>
      <c r="M3526" s="391">
        <v>10.15</v>
      </c>
      <c r="N3526" s="391">
        <v>10.5787</v>
      </c>
      <c r="O3526" s="386">
        <v>10.461</v>
      </c>
      <c r="P3526" s="386" t="s">
        <v>179</v>
      </c>
      <c r="Q3526" s="19"/>
      <c r="R3526" s="19"/>
      <c r="S3526" s="19"/>
      <c r="T3526" s="19"/>
      <c r="U3526" s="19"/>
    </row>
    <row r="3527" spans="1:21" ht="15" x14ac:dyDescent="0.25">
      <c r="A3527" s="389" t="s">
        <v>3720</v>
      </c>
      <c r="B3527" s="390"/>
      <c r="C3527" s="386"/>
      <c r="D3527" s="390"/>
      <c r="E3527" s="390"/>
      <c r="F3527" s="386">
        <v>1.915</v>
      </c>
      <c r="G3527" s="391">
        <v>2.1238000000000001</v>
      </c>
      <c r="H3527" s="391">
        <v>1.7350000000000001</v>
      </c>
      <c r="I3527" s="391">
        <v>1.8263</v>
      </c>
      <c r="J3527" s="391">
        <v>1.8845000000000001</v>
      </c>
      <c r="K3527" s="391">
        <v>2.0047999999999999</v>
      </c>
      <c r="L3527" s="391">
        <v>2.3026</v>
      </c>
      <c r="M3527" s="391">
        <v>3.3003</v>
      </c>
      <c r="N3527" s="391">
        <v>7.7016</v>
      </c>
      <c r="O3527" s="386">
        <v>2.9613999999999998</v>
      </c>
      <c r="P3527" s="386" t="s">
        <v>179</v>
      </c>
      <c r="Q3527" s="19"/>
      <c r="R3527" s="19"/>
      <c r="S3527" s="19"/>
      <c r="T3527" s="19"/>
      <c r="U3527" s="19"/>
    </row>
    <row r="3528" spans="1:21" ht="15" x14ac:dyDescent="0.25">
      <c r="A3528" s="389" t="s">
        <v>3721</v>
      </c>
      <c r="B3528" s="390"/>
      <c r="C3528" s="386"/>
      <c r="D3528" s="390"/>
      <c r="E3528" s="390"/>
      <c r="F3528" s="386">
        <v>1.8737999999999999</v>
      </c>
      <c r="G3528" s="391">
        <v>2.1230000000000002</v>
      </c>
      <c r="H3528" s="391">
        <v>1.7171000000000001</v>
      </c>
      <c r="I3528" s="391">
        <v>1.8125</v>
      </c>
      <c r="J3528" s="391">
        <v>1.8732</v>
      </c>
      <c r="K3528" s="391">
        <v>1.9675</v>
      </c>
      <c r="L3528" s="391">
        <v>2.3408000000000002</v>
      </c>
      <c r="M3528" s="391">
        <v>3.3511000000000002</v>
      </c>
      <c r="N3528" s="391">
        <v>7.8832000000000004</v>
      </c>
      <c r="O3528" s="386">
        <v>2.9035000000000002</v>
      </c>
      <c r="P3528" s="386" t="s">
        <v>179</v>
      </c>
      <c r="Q3528" s="19"/>
      <c r="R3528" s="19"/>
      <c r="S3528" s="19"/>
      <c r="T3528" s="19"/>
      <c r="U3528" s="19"/>
    </row>
    <row r="3529" spans="1:21" ht="15" x14ac:dyDescent="0.25">
      <c r="A3529" s="389" t="s">
        <v>3722</v>
      </c>
      <c r="B3529" s="390"/>
      <c r="C3529" s="386"/>
      <c r="D3529" s="390"/>
      <c r="E3529" s="390"/>
      <c r="F3529" s="386">
        <v>2.8571</v>
      </c>
      <c r="G3529" s="391">
        <v>2.1429</v>
      </c>
      <c r="H3529" s="391">
        <v>2.1429</v>
      </c>
      <c r="I3529" s="391">
        <v>2.1429</v>
      </c>
      <c r="J3529" s="391">
        <v>2.1429</v>
      </c>
      <c r="K3529" s="391">
        <v>2.8571</v>
      </c>
      <c r="L3529" s="391">
        <v>1.4286000000000001</v>
      </c>
      <c r="M3529" s="391">
        <v>2.1429</v>
      </c>
      <c r="N3529" s="391">
        <v>3.5714000000000001</v>
      </c>
      <c r="O3529" s="386">
        <v>4.2857000000000003</v>
      </c>
      <c r="P3529" s="386" t="s">
        <v>179</v>
      </c>
      <c r="Q3529" s="19"/>
      <c r="R3529" s="19"/>
      <c r="S3529" s="19"/>
      <c r="T3529" s="19"/>
      <c r="U3529" s="19"/>
    </row>
    <row r="3530" spans="1:21" ht="15" x14ac:dyDescent="0.25">
      <c r="A3530" s="389" t="s">
        <v>6300</v>
      </c>
      <c r="B3530" s="390"/>
      <c r="C3530" s="386"/>
      <c r="D3530" s="390"/>
      <c r="E3530" s="390"/>
      <c r="F3530" s="386">
        <v>2.9053</v>
      </c>
      <c r="G3530" s="391">
        <v>3.8429000000000002</v>
      </c>
      <c r="H3530" s="391">
        <v>4.0401999999999996</v>
      </c>
      <c r="I3530" s="391">
        <v>4.1252000000000004</v>
      </c>
      <c r="J3530" s="391">
        <v>3.9146999999999998</v>
      </c>
      <c r="K3530" s="391">
        <v>3.6633</v>
      </c>
      <c r="L3530" s="391">
        <v>3.8620000000000001</v>
      </c>
      <c r="M3530" s="391">
        <v>4.4526000000000003</v>
      </c>
      <c r="N3530" s="391">
        <v>4.6825000000000001</v>
      </c>
      <c r="O3530" s="386">
        <v>4.6982999999999997</v>
      </c>
      <c r="P3530" s="386" t="s">
        <v>179</v>
      </c>
      <c r="Q3530" s="19"/>
      <c r="R3530" s="19"/>
      <c r="S3530" s="19"/>
      <c r="T3530" s="19"/>
      <c r="U3530" s="19"/>
    </row>
    <row r="3531" spans="1:21" ht="15" x14ac:dyDescent="0.25">
      <c r="A3531" s="389" t="s">
        <v>6301</v>
      </c>
      <c r="B3531" s="390"/>
      <c r="C3531" s="386"/>
      <c r="D3531" s="390"/>
      <c r="E3531" s="390"/>
      <c r="F3531" s="386">
        <v>2.6819999999999999</v>
      </c>
      <c r="G3531" s="391">
        <v>3.1453000000000002</v>
      </c>
      <c r="H3531" s="391">
        <v>3.0367999999999999</v>
      </c>
      <c r="I3531" s="391">
        <v>3.1536</v>
      </c>
      <c r="J3531" s="391">
        <v>3.1905999999999999</v>
      </c>
      <c r="K3531" s="391">
        <v>3.0289999999999999</v>
      </c>
      <c r="L3531" s="391">
        <v>3.3426999999999998</v>
      </c>
      <c r="M3531" s="391">
        <v>4.0185000000000004</v>
      </c>
      <c r="N3531" s="391">
        <v>4.4051</v>
      </c>
      <c r="O3531" s="386">
        <v>4.4611999999999998</v>
      </c>
      <c r="P3531" s="386" t="s">
        <v>179</v>
      </c>
      <c r="Q3531" s="19"/>
      <c r="R3531" s="19"/>
      <c r="S3531" s="19"/>
      <c r="T3531" s="19"/>
      <c r="U3531" s="19"/>
    </row>
    <row r="3532" spans="1:21" ht="15" x14ac:dyDescent="0.25">
      <c r="A3532" s="389" t="s">
        <v>6302</v>
      </c>
      <c r="B3532" s="390"/>
      <c r="C3532" s="386"/>
      <c r="D3532" s="390"/>
      <c r="E3532" s="390"/>
      <c r="F3532" s="386">
        <v>4.6215000000000002</v>
      </c>
      <c r="G3532" s="391">
        <v>9.2111000000000001</v>
      </c>
      <c r="H3532" s="391">
        <v>11.797800000000001</v>
      </c>
      <c r="I3532" s="391">
        <v>11.3314</v>
      </c>
      <c r="J3532" s="391">
        <v>9.2616999999999994</v>
      </c>
      <c r="K3532" s="391">
        <v>8.3559999999999999</v>
      </c>
      <c r="L3532" s="391">
        <v>7.694</v>
      </c>
      <c r="M3532" s="391">
        <v>7.4660000000000002</v>
      </c>
      <c r="N3532" s="391">
        <v>6.7739000000000003</v>
      </c>
      <c r="O3532" s="386">
        <v>6.4028</v>
      </c>
      <c r="P3532" s="386" t="s">
        <v>179</v>
      </c>
      <c r="Q3532" s="19"/>
      <c r="R3532" s="19"/>
      <c r="S3532" s="19"/>
      <c r="T3532" s="19"/>
      <c r="U3532" s="19"/>
    </row>
    <row r="3533" spans="1:21" ht="15" x14ac:dyDescent="0.25">
      <c r="A3533" s="389" t="s">
        <v>6303</v>
      </c>
      <c r="B3533" s="390"/>
      <c r="C3533" s="386"/>
      <c r="D3533" s="390"/>
      <c r="E3533" s="390"/>
      <c r="F3533" s="386">
        <v>5.5686999999999998</v>
      </c>
      <c r="G3533" s="391">
        <v>7.1980000000000004</v>
      </c>
      <c r="H3533" s="391">
        <v>7.4573999999999998</v>
      </c>
      <c r="I3533" s="391">
        <v>7.9356</v>
      </c>
      <c r="J3533" s="391">
        <v>8.5785</v>
      </c>
      <c r="K3533" s="391">
        <v>6.7409999999999997</v>
      </c>
      <c r="L3533" s="391">
        <v>7.6315999999999997</v>
      </c>
      <c r="M3533" s="391">
        <v>7.2907000000000002</v>
      </c>
      <c r="N3533" s="391">
        <v>7.8609</v>
      </c>
      <c r="O3533" s="386">
        <v>8.0371000000000006</v>
      </c>
      <c r="P3533" s="386" t="s">
        <v>179</v>
      </c>
      <c r="Q3533" s="19"/>
      <c r="R3533" s="19"/>
      <c r="S3533" s="19"/>
      <c r="T3533" s="19"/>
      <c r="U3533" s="19"/>
    </row>
    <row r="3534" spans="1:21" ht="15" x14ac:dyDescent="0.25">
      <c r="A3534" s="389" t="s">
        <v>6304</v>
      </c>
      <c r="B3534" s="390"/>
      <c r="C3534" s="386"/>
      <c r="D3534" s="390"/>
      <c r="E3534" s="390"/>
      <c r="F3534" s="386">
        <v>5.4598000000000004</v>
      </c>
      <c r="G3534" s="391">
        <v>6.5871000000000004</v>
      </c>
      <c r="H3534" s="391">
        <v>6.4786999999999999</v>
      </c>
      <c r="I3534" s="391">
        <v>7.1662999999999997</v>
      </c>
      <c r="J3534" s="391">
        <v>7.7907999999999999</v>
      </c>
      <c r="K3534" s="391">
        <v>5.9044999999999996</v>
      </c>
      <c r="L3534" s="391">
        <v>6.9863999999999997</v>
      </c>
      <c r="M3534" s="391">
        <v>6.8704999999999998</v>
      </c>
      <c r="N3534" s="391">
        <v>7.3532999999999999</v>
      </c>
      <c r="O3534" s="386">
        <v>7.5658000000000003</v>
      </c>
      <c r="P3534" s="386" t="s">
        <v>179</v>
      </c>
      <c r="Q3534" s="19"/>
      <c r="R3534" s="19"/>
      <c r="S3534" s="19"/>
      <c r="T3534" s="19"/>
      <c r="U3534" s="19"/>
    </row>
    <row r="3535" spans="1:21" ht="15" x14ac:dyDescent="0.25">
      <c r="A3535" s="389" t="s">
        <v>6305</v>
      </c>
      <c r="B3535" s="390"/>
      <c r="C3535" s="386"/>
      <c r="D3535" s="390"/>
      <c r="E3535" s="390"/>
      <c r="F3535" s="386">
        <v>6.5853999999999999</v>
      </c>
      <c r="G3535" s="391">
        <v>13.0326</v>
      </c>
      <c r="H3535" s="391">
        <v>16.524899999999999</v>
      </c>
      <c r="I3535" s="391">
        <v>15.1852</v>
      </c>
      <c r="J3535" s="391">
        <v>15.9902</v>
      </c>
      <c r="K3535" s="391">
        <v>14.7095</v>
      </c>
      <c r="L3535" s="391">
        <v>13.6752</v>
      </c>
      <c r="M3535" s="391">
        <v>11.2332</v>
      </c>
      <c r="N3535" s="391">
        <v>12.638</v>
      </c>
      <c r="O3535" s="386">
        <v>12.453799999999999</v>
      </c>
      <c r="P3535" s="386" t="s">
        <v>179</v>
      </c>
      <c r="Q3535" s="19"/>
      <c r="R3535" s="19"/>
      <c r="S3535" s="19"/>
      <c r="T3535" s="19"/>
      <c r="U3535" s="19"/>
    </row>
    <row r="3536" spans="1:21" ht="15" x14ac:dyDescent="0.25">
      <c r="A3536" s="389" t="s">
        <v>6306</v>
      </c>
      <c r="B3536" s="390"/>
      <c r="C3536" s="386"/>
      <c r="D3536" s="390"/>
      <c r="E3536" s="390"/>
      <c r="F3536" s="386">
        <v>2.8664000000000001</v>
      </c>
      <c r="G3536" s="391">
        <v>7.7666000000000004</v>
      </c>
      <c r="H3536" s="391">
        <v>10.0733</v>
      </c>
      <c r="I3536" s="391">
        <v>8.3564000000000007</v>
      </c>
      <c r="J3536" s="391">
        <v>5.8841000000000001</v>
      </c>
      <c r="K3536" s="391">
        <v>5.37</v>
      </c>
      <c r="L3536" s="391">
        <v>5.0658000000000003</v>
      </c>
      <c r="M3536" s="391">
        <v>5.0125000000000002</v>
      </c>
      <c r="N3536" s="391">
        <v>3.7690999999999999</v>
      </c>
      <c r="O3536" s="386">
        <v>3.3875999999999999</v>
      </c>
      <c r="P3536" s="386" t="s">
        <v>179</v>
      </c>
      <c r="Q3536" s="19"/>
      <c r="R3536" s="19"/>
      <c r="S3536" s="19"/>
      <c r="T3536" s="19"/>
      <c r="U3536" s="19"/>
    </row>
    <row r="3537" spans="1:21" ht="15" x14ac:dyDescent="0.25">
      <c r="A3537" s="389" t="s">
        <v>6307</v>
      </c>
      <c r="B3537" s="390"/>
      <c r="C3537" s="386"/>
      <c r="D3537" s="390"/>
      <c r="E3537" s="390"/>
      <c r="F3537" s="386">
        <v>1.1295999999999999</v>
      </c>
      <c r="G3537" s="391">
        <v>2.0135999999999998</v>
      </c>
      <c r="H3537" s="391">
        <v>2.1766999999999999</v>
      </c>
      <c r="I3537" s="391">
        <v>1.6221000000000001</v>
      </c>
      <c r="J3537" s="391">
        <v>1.0953999999999999</v>
      </c>
      <c r="K3537" s="391">
        <v>1.0115000000000001</v>
      </c>
      <c r="L3537" s="391">
        <v>1.3359000000000001</v>
      </c>
      <c r="M3537" s="391">
        <v>1.6315</v>
      </c>
      <c r="N3537" s="391">
        <v>0.78359999999999996</v>
      </c>
      <c r="O3537" s="386">
        <v>0.50509999999999999</v>
      </c>
      <c r="P3537" s="386" t="s">
        <v>179</v>
      </c>
      <c r="Q3537" s="19"/>
      <c r="R3537" s="19"/>
      <c r="S3537" s="19"/>
      <c r="T3537" s="19"/>
      <c r="U3537" s="19"/>
    </row>
    <row r="3538" spans="1:21" ht="15" x14ac:dyDescent="0.25">
      <c r="A3538" s="389" t="s">
        <v>6308</v>
      </c>
      <c r="B3538" s="390"/>
      <c r="C3538" s="386"/>
      <c r="D3538" s="390"/>
      <c r="E3538" s="390"/>
      <c r="F3538" s="386">
        <v>4.484</v>
      </c>
      <c r="G3538" s="391">
        <v>13.0707</v>
      </c>
      <c r="H3538" s="391">
        <v>17.95</v>
      </c>
      <c r="I3538" s="391">
        <v>16.154699999999998</v>
      </c>
      <c r="J3538" s="391">
        <v>11.4825</v>
      </c>
      <c r="K3538" s="391">
        <v>10.7011</v>
      </c>
      <c r="L3538" s="391">
        <v>9.2840000000000007</v>
      </c>
      <c r="M3538" s="391">
        <v>8.6784999999999997</v>
      </c>
      <c r="N3538" s="391">
        <v>8.0053000000000001</v>
      </c>
      <c r="O3538" s="386">
        <v>6.9065000000000003</v>
      </c>
      <c r="P3538" s="386" t="s">
        <v>179</v>
      </c>
      <c r="Q3538" s="19"/>
      <c r="R3538" s="19"/>
      <c r="S3538" s="19"/>
      <c r="T3538" s="19"/>
      <c r="U3538" s="19"/>
    </row>
    <row r="3539" spans="1:21" ht="15" x14ac:dyDescent="0.25">
      <c r="A3539" s="389" t="s">
        <v>6309</v>
      </c>
      <c r="B3539" s="390"/>
      <c r="C3539" s="386"/>
      <c r="D3539" s="390"/>
      <c r="E3539" s="390"/>
      <c r="F3539" s="386">
        <v>2.5981000000000001</v>
      </c>
      <c r="G3539" s="391">
        <v>2.9489999999999998</v>
      </c>
      <c r="H3539" s="391">
        <v>2.9516</v>
      </c>
      <c r="I3539" s="391">
        <v>2.7261000000000002</v>
      </c>
      <c r="J3539" s="391">
        <v>2.8624000000000001</v>
      </c>
      <c r="K3539" s="391">
        <v>3.0053999999999998</v>
      </c>
      <c r="L3539" s="391">
        <v>3.1951999999999998</v>
      </c>
      <c r="M3539" s="391">
        <v>4.6433</v>
      </c>
      <c r="N3539" s="391">
        <v>5.0564999999999998</v>
      </c>
      <c r="O3539" s="386">
        <v>5.2656000000000001</v>
      </c>
      <c r="P3539" s="386" t="s">
        <v>179</v>
      </c>
      <c r="Q3539" s="19"/>
      <c r="R3539" s="19"/>
      <c r="S3539" s="19"/>
      <c r="T3539" s="19"/>
      <c r="U3539" s="19"/>
    </row>
    <row r="3540" spans="1:21" ht="15" x14ac:dyDescent="0.25">
      <c r="A3540" s="389" t="s">
        <v>6310</v>
      </c>
      <c r="B3540" s="390"/>
      <c r="C3540" s="386"/>
      <c r="D3540" s="390"/>
      <c r="E3540" s="390"/>
      <c r="F3540" s="386">
        <v>2.5756000000000001</v>
      </c>
      <c r="G3540" s="391">
        <v>2.8976999999999999</v>
      </c>
      <c r="H3540" s="391">
        <v>2.8847</v>
      </c>
      <c r="I3540" s="391">
        <v>2.6244000000000001</v>
      </c>
      <c r="J3540" s="391">
        <v>2.7618999999999998</v>
      </c>
      <c r="K3540" s="391">
        <v>2.9630000000000001</v>
      </c>
      <c r="L3540" s="391">
        <v>3.1573000000000002</v>
      </c>
      <c r="M3540" s="391">
        <v>4.7012999999999998</v>
      </c>
      <c r="N3540" s="391">
        <v>5.0458999999999996</v>
      </c>
      <c r="O3540" s="386">
        <v>5.2539999999999996</v>
      </c>
      <c r="P3540" s="386" t="s">
        <v>179</v>
      </c>
      <c r="Q3540" s="19"/>
      <c r="R3540" s="19"/>
      <c r="S3540" s="19"/>
      <c r="T3540" s="19"/>
      <c r="U3540" s="19"/>
    </row>
    <row r="3541" spans="1:21" ht="15" x14ac:dyDescent="0.25">
      <c r="A3541" s="389" t="s">
        <v>6311</v>
      </c>
      <c r="B3541" s="390"/>
      <c r="C3541" s="386"/>
      <c r="D3541" s="390"/>
      <c r="E3541" s="390"/>
      <c r="F3541" s="386">
        <v>2.9306000000000001</v>
      </c>
      <c r="G3541" s="391">
        <v>3.7059000000000002</v>
      </c>
      <c r="H3541" s="391">
        <v>3.9356</v>
      </c>
      <c r="I3541" s="391">
        <v>4.2262000000000004</v>
      </c>
      <c r="J3541" s="391">
        <v>4.3452000000000002</v>
      </c>
      <c r="K3541" s="391">
        <v>3.6309999999999998</v>
      </c>
      <c r="L3541" s="391">
        <v>3.7545000000000002</v>
      </c>
      <c r="M3541" s="391">
        <v>3.8759999999999999</v>
      </c>
      <c r="N3541" s="391">
        <v>5.2126999999999999</v>
      </c>
      <c r="O3541" s="386">
        <v>5.4360999999999997</v>
      </c>
      <c r="P3541" s="386" t="s">
        <v>179</v>
      </c>
      <c r="Q3541" s="19"/>
      <c r="R3541" s="19"/>
      <c r="S3541" s="19"/>
      <c r="T3541" s="19"/>
      <c r="U3541" s="19"/>
    </row>
    <row r="3542" spans="1:21" ht="15" x14ac:dyDescent="0.25">
      <c r="A3542" s="389" t="s">
        <v>6312</v>
      </c>
      <c r="B3542" s="390"/>
      <c r="C3542" s="386"/>
      <c r="D3542" s="390"/>
      <c r="E3542" s="390"/>
      <c r="F3542" s="386">
        <v>2.4091</v>
      </c>
      <c r="G3542" s="391">
        <v>2.9901</v>
      </c>
      <c r="H3542" s="391">
        <v>2.7890999999999999</v>
      </c>
      <c r="I3542" s="391">
        <v>3.3393000000000002</v>
      </c>
      <c r="J3542" s="391">
        <v>3.3736999999999999</v>
      </c>
      <c r="K3542" s="391">
        <v>3.2707000000000002</v>
      </c>
      <c r="L3542" s="391">
        <v>3.5209000000000001</v>
      </c>
      <c r="M3542" s="391">
        <v>3.9087000000000001</v>
      </c>
      <c r="N3542" s="391">
        <v>4.9922000000000004</v>
      </c>
      <c r="O3542" s="386">
        <v>4.931</v>
      </c>
      <c r="P3542" s="386" t="s">
        <v>179</v>
      </c>
      <c r="Q3542" s="19"/>
      <c r="R3542" s="19"/>
      <c r="S3542" s="19"/>
      <c r="T3542" s="19"/>
      <c r="U3542" s="19"/>
    </row>
    <row r="3543" spans="1:21" ht="15" x14ac:dyDescent="0.25">
      <c r="A3543" s="389" t="s">
        <v>6313</v>
      </c>
      <c r="B3543" s="390"/>
      <c r="C3543" s="386"/>
      <c r="D3543" s="390"/>
      <c r="E3543" s="390"/>
      <c r="F3543" s="386">
        <v>2.4163000000000001</v>
      </c>
      <c r="G3543" s="391">
        <v>2.9887000000000001</v>
      </c>
      <c r="H3543" s="391">
        <v>2.8098000000000001</v>
      </c>
      <c r="I3543" s="391">
        <v>3.4079000000000002</v>
      </c>
      <c r="J3543" s="391">
        <v>3.3675000000000002</v>
      </c>
      <c r="K3543" s="391">
        <v>3.3136999999999999</v>
      </c>
      <c r="L3543" s="391">
        <v>3.5548999999999999</v>
      </c>
      <c r="M3543" s="391">
        <v>3.9331</v>
      </c>
      <c r="N3543" s="391">
        <v>5.0248999999999997</v>
      </c>
      <c r="O3543" s="386">
        <v>4.9551999999999996</v>
      </c>
      <c r="P3543" s="386" t="s">
        <v>179</v>
      </c>
      <c r="Q3543" s="19"/>
      <c r="R3543" s="19"/>
      <c r="S3543" s="19"/>
      <c r="T3543" s="19"/>
      <c r="U3543" s="19"/>
    </row>
    <row r="3544" spans="1:21" ht="15" x14ac:dyDescent="0.25">
      <c r="A3544" s="389" t="s">
        <v>6314</v>
      </c>
      <c r="B3544" s="390"/>
      <c r="C3544" s="386"/>
      <c r="D3544" s="390"/>
      <c r="E3544" s="390"/>
      <c r="F3544" s="386">
        <v>2.1997</v>
      </c>
      <c r="G3544" s="391">
        <v>3.0303</v>
      </c>
      <c r="H3544" s="391">
        <v>2.1886000000000001</v>
      </c>
      <c r="I3544" s="391">
        <v>1.3468</v>
      </c>
      <c r="J3544" s="391">
        <v>3.5651000000000002</v>
      </c>
      <c r="K3544" s="391">
        <v>2.0202</v>
      </c>
      <c r="L3544" s="391">
        <v>2.5295000000000001</v>
      </c>
      <c r="M3544" s="391">
        <v>3.1987000000000001</v>
      </c>
      <c r="N3544" s="391">
        <v>4.0404</v>
      </c>
      <c r="O3544" s="386">
        <v>4.2301000000000002</v>
      </c>
      <c r="P3544" s="386" t="s">
        <v>179</v>
      </c>
      <c r="Q3544" s="19"/>
      <c r="R3544" s="19"/>
      <c r="S3544" s="19"/>
      <c r="T3544" s="19"/>
      <c r="U3544" s="19"/>
    </row>
    <row r="3545" spans="1:21" ht="15" x14ac:dyDescent="0.25">
      <c r="A3545" s="389" t="s">
        <v>6315</v>
      </c>
      <c r="B3545" s="390"/>
      <c r="C3545" s="386"/>
      <c r="D3545" s="390"/>
      <c r="E3545" s="390"/>
      <c r="F3545" s="386">
        <v>2.5194999999999999</v>
      </c>
      <c r="G3545" s="391">
        <v>2.4491000000000001</v>
      </c>
      <c r="H3545" s="391">
        <v>2.2172999999999998</v>
      </c>
      <c r="I3545" s="391">
        <v>2.5129000000000001</v>
      </c>
      <c r="J3545" s="391">
        <v>2.3689</v>
      </c>
      <c r="K3545" s="391">
        <v>2.2865000000000002</v>
      </c>
      <c r="L3545" s="391">
        <v>2.4348000000000001</v>
      </c>
      <c r="M3545" s="391">
        <v>2.6987999999999999</v>
      </c>
      <c r="N3545" s="391">
        <v>2.3698999999999999</v>
      </c>
      <c r="O3545" s="386">
        <v>2.3492999999999999</v>
      </c>
      <c r="P3545" s="386" t="s">
        <v>179</v>
      </c>
      <c r="Q3545" s="19"/>
      <c r="R3545" s="19"/>
      <c r="S3545" s="19"/>
      <c r="T3545" s="19"/>
      <c r="U3545" s="19"/>
    </row>
    <row r="3546" spans="1:21" ht="15" x14ac:dyDescent="0.25">
      <c r="A3546" s="389" t="s">
        <v>6316</v>
      </c>
      <c r="B3546" s="390"/>
      <c r="C3546" s="386"/>
      <c r="D3546" s="390"/>
      <c r="E3546" s="390"/>
      <c r="F3546" s="386">
        <v>2.0112999999999999</v>
      </c>
      <c r="G3546" s="391">
        <v>2.0859999999999999</v>
      </c>
      <c r="H3546" s="391">
        <v>1.8266</v>
      </c>
      <c r="I3546" s="391">
        <v>2.0392000000000001</v>
      </c>
      <c r="J3546" s="391">
        <v>1.885</v>
      </c>
      <c r="K3546" s="391">
        <v>1.9031</v>
      </c>
      <c r="L3546" s="391">
        <v>2.012</v>
      </c>
      <c r="M3546" s="391">
        <v>2.1749999999999998</v>
      </c>
      <c r="N3546" s="391">
        <v>2.3271000000000002</v>
      </c>
      <c r="O3546" s="386">
        <v>2.2170999999999998</v>
      </c>
      <c r="P3546" s="386" t="s">
        <v>179</v>
      </c>
      <c r="Q3546" s="19"/>
      <c r="R3546" s="19"/>
      <c r="S3546" s="19"/>
      <c r="T3546" s="19"/>
      <c r="U3546" s="19"/>
    </row>
    <row r="3547" spans="1:21" ht="15" x14ac:dyDescent="0.25">
      <c r="A3547" s="389" t="s">
        <v>6317</v>
      </c>
      <c r="B3547" s="390"/>
      <c r="C3547" s="386"/>
      <c r="D3547" s="390"/>
      <c r="E3547" s="390"/>
      <c r="F3547" s="386">
        <v>6.7934999999999999</v>
      </c>
      <c r="G3547" s="391">
        <v>5.4923000000000002</v>
      </c>
      <c r="H3547" s="391">
        <v>5.5071000000000003</v>
      </c>
      <c r="I3547" s="391">
        <v>6.5217000000000001</v>
      </c>
      <c r="J3547" s="391">
        <v>6.4214000000000002</v>
      </c>
      <c r="K3547" s="391">
        <v>5.5071000000000003</v>
      </c>
      <c r="L3547" s="391">
        <v>6.0134999999999996</v>
      </c>
      <c r="M3547" s="391">
        <v>7.2214999999999998</v>
      </c>
      <c r="N3547" s="391">
        <v>2.7261000000000002</v>
      </c>
      <c r="O3547" s="386">
        <v>3.4483000000000001</v>
      </c>
      <c r="P3547" s="386" t="s">
        <v>179</v>
      </c>
      <c r="Q3547" s="19"/>
      <c r="R3547" s="19"/>
      <c r="S3547" s="19"/>
      <c r="T3547" s="19"/>
      <c r="U3547" s="19"/>
    </row>
    <row r="3548" spans="1:21" ht="15" x14ac:dyDescent="0.25">
      <c r="A3548" s="389" t="s">
        <v>3723</v>
      </c>
      <c r="B3548" s="390"/>
      <c r="C3548" s="386"/>
      <c r="D3548" s="390"/>
      <c r="E3548" s="390"/>
      <c r="F3548" s="386">
        <v>4.8851000000000004</v>
      </c>
      <c r="G3548" s="391">
        <v>4.827</v>
      </c>
      <c r="H3548" s="391">
        <v>4.7965</v>
      </c>
      <c r="I3548" s="391">
        <v>4.8087</v>
      </c>
      <c r="J3548" s="391">
        <v>5.1806999999999999</v>
      </c>
      <c r="K3548" s="391">
        <v>5.1944999999999997</v>
      </c>
      <c r="L3548" s="391">
        <v>5.5297000000000001</v>
      </c>
      <c r="M3548" s="391">
        <v>5.8140000000000001</v>
      </c>
      <c r="N3548" s="391">
        <v>6.1835000000000004</v>
      </c>
      <c r="O3548" s="386">
        <v>6.7409999999999997</v>
      </c>
      <c r="P3548" s="386" t="s">
        <v>179</v>
      </c>
      <c r="Q3548" s="19"/>
      <c r="R3548" s="19"/>
      <c r="S3548" s="19"/>
      <c r="T3548" s="19"/>
      <c r="U3548" s="19"/>
    </row>
    <row r="3549" spans="1:21" ht="15" x14ac:dyDescent="0.25">
      <c r="A3549" s="389" t="s">
        <v>3724</v>
      </c>
      <c r="B3549" s="390"/>
      <c r="C3549" s="386"/>
      <c r="D3549" s="390"/>
      <c r="E3549" s="390"/>
      <c r="F3549" s="386">
        <v>4.2813999999999997</v>
      </c>
      <c r="G3549" s="391">
        <v>4.3287000000000004</v>
      </c>
      <c r="H3549" s="391">
        <v>4.2473999999999998</v>
      </c>
      <c r="I3549" s="391">
        <v>4.2450999999999999</v>
      </c>
      <c r="J3549" s="391">
        <v>4.6260000000000003</v>
      </c>
      <c r="K3549" s="391">
        <v>4.7370000000000001</v>
      </c>
      <c r="L3549" s="391">
        <v>5.1794000000000002</v>
      </c>
      <c r="M3549" s="391">
        <v>5.4004000000000003</v>
      </c>
      <c r="N3549" s="391">
        <v>5.6962999999999999</v>
      </c>
      <c r="O3549" s="386">
        <v>6.1683000000000003</v>
      </c>
      <c r="P3549" s="386" t="s">
        <v>179</v>
      </c>
      <c r="Q3549" s="19"/>
      <c r="R3549" s="19"/>
      <c r="S3549" s="19"/>
      <c r="T3549" s="19"/>
      <c r="U3549" s="19"/>
    </row>
    <row r="3550" spans="1:21" ht="15" x14ac:dyDescent="0.25">
      <c r="A3550" s="389" t="s">
        <v>3725</v>
      </c>
      <c r="B3550" s="390"/>
      <c r="C3550" s="386"/>
      <c r="D3550" s="390"/>
      <c r="E3550" s="390"/>
      <c r="F3550" s="386">
        <v>10.4207</v>
      </c>
      <c r="G3550" s="391">
        <v>9.5169999999999995</v>
      </c>
      <c r="H3550" s="391">
        <v>9.9335000000000004</v>
      </c>
      <c r="I3550" s="391">
        <v>9.9766999999999992</v>
      </c>
      <c r="J3550" s="391">
        <v>10.306900000000001</v>
      </c>
      <c r="K3550" s="391">
        <v>9.4370999999999992</v>
      </c>
      <c r="L3550" s="391">
        <v>8.9420999999999999</v>
      </c>
      <c r="M3550" s="391">
        <v>9.8610000000000007</v>
      </c>
      <c r="N3550" s="391">
        <v>10.9818</v>
      </c>
      <c r="O3550" s="386">
        <v>12.4657</v>
      </c>
      <c r="P3550" s="386" t="s">
        <v>179</v>
      </c>
      <c r="Q3550" s="19"/>
      <c r="R3550" s="19"/>
      <c r="S3550" s="19"/>
      <c r="T3550" s="19"/>
      <c r="U3550" s="19"/>
    </row>
    <row r="3551" spans="1:21" ht="15" x14ac:dyDescent="0.25">
      <c r="A3551" s="389" t="s">
        <v>3726</v>
      </c>
      <c r="B3551" s="390"/>
      <c r="C3551" s="386"/>
      <c r="D3551" s="390"/>
      <c r="E3551" s="390"/>
      <c r="F3551" s="386">
        <v>2.8723999999999998</v>
      </c>
      <c r="G3551" s="391">
        <v>2.7808999999999999</v>
      </c>
      <c r="H3551" s="391">
        <v>3.0354000000000001</v>
      </c>
      <c r="I3551" s="391">
        <v>3.2012999999999998</v>
      </c>
      <c r="J3551" s="391">
        <v>3.6766999999999999</v>
      </c>
      <c r="K3551" s="391">
        <v>4.3921999999999999</v>
      </c>
      <c r="L3551" s="391">
        <v>4.5545</v>
      </c>
      <c r="M3551" s="391">
        <v>5.3049999999999997</v>
      </c>
      <c r="N3551" s="391">
        <v>6.8826999999999998</v>
      </c>
      <c r="O3551" s="386">
        <v>8.0850000000000009</v>
      </c>
      <c r="P3551" s="386" t="s">
        <v>179</v>
      </c>
      <c r="Q3551" s="19"/>
      <c r="R3551" s="19"/>
      <c r="S3551" s="19"/>
      <c r="T3551" s="19"/>
      <c r="U3551" s="19"/>
    </row>
    <row r="3552" spans="1:21" ht="15" x14ac:dyDescent="0.25">
      <c r="A3552" s="389" t="s">
        <v>3727</v>
      </c>
      <c r="B3552" s="390"/>
      <c r="C3552" s="386"/>
      <c r="D3552" s="390"/>
      <c r="E3552" s="390"/>
      <c r="F3552" s="386">
        <v>2.3521999999999998</v>
      </c>
      <c r="G3552" s="391">
        <v>2.3839999999999999</v>
      </c>
      <c r="H3552" s="391">
        <v>2.7972000000000001</v>
      </c>
      <c r="I3552" s="391">
        <v>2.6366000000000001</v>
      </c>
      <c r="J3552" s="391">
        <v>3.1469</v>
      </c>
      <c r="K3552" s="391">
        <v>3.8609</v>
      </c>
      <c r="L3552" s="391">
        <v>3.8462000000000001</v>
      </c>
      <c r="M3552" s="391">
        <v>4.3616999999999999</v>
      </c>
      <c r="N3552" s="391">
        <v>5.6311</v>
      </c>
      <c r="O3552" s="386">
        <v>6.6279000000000003</v>
      </c>
      <c r="P3552" s="386" t="s">
        <v>179</v>
      </c>
      <c r="Q3552" s="19"/>
      <c r="R3552" s="19"/>
      <c r="S3552" s="19"/>
      <c r="T3552" s="19"/>
      <c r="U3552" s="19"/>
    </row>
    <row r="3553" spans="1:21" ht="15" x14ac:dyDescent="0.25">
      <c r="A3553" s="389" t="s">
        <v>3728</v>
      </c>
      <c r="B3553" s="390"/>
      <c r="C3553" s="386"/>
      <c r="D3553" s="390"/>
      <c r="E3553" s="390"/>
      <c r="F3553" s="386">
        <v>6.9135999999999997</v>
      </c>
      <c r="G3553" s="391">
        <v>5.7971000000000004</v>
      </c>
      <c r="H3553" s="391">
        <v>4.8544</v>
      </c>
      <c r="I3553" s="391">
        <v>7.5061</v>
      </c>
      <c r="J3553" s="391">
        <v>7.6738999999999997</v>
      </c>
      <c r="K3553" s="391">
        <v>8.6075999999999997</v>
      </c>
      <c r="L3553" s="391">
        <v>10.2828</v>
      </c>
      <c r="M3553" s="391">
        <v>13.020799999999999</v>
      </c>
      <c r="N3553" s="391">
        <v>16.624700000000001</v>
      </c>
      <c r="O3553" s="386">
        <v>17.315999999999999</v>
      </c>
      <c r="P3553" s="386" t="s">
        <v>179</v>
      </c>
      <c r="Q3553" s="19"/>
      <c r="R3553" s="19"/>
      <c r="S3553" s="19"/>
      <c r="T3553" s="19"/>
      <c r="U3553" s="19"/>
    </row>
    <row r="3554" spans="1:21" ht="15" x14ac:dyDescent="0.25">
      <c r="A3554" s="389" t="s">
        <v>3729</v>
      </c>
      <c r="B3554" s="390"/>
      <c r="C3554" s="386"/>
      <c r="D3554" s="390"/>
      <c r="E3554" s="390"/>
      <c r="F3554" s="386">
        <v>3.6038000000000001</v>
      </c>
      <c r="G3554" s="391">
        <v>3.6697000000000002</v>
      </c>
      <c r="H3554" s="391">
        <v>3.8881000000000001</v>
      </c>
      <c r="I3554" s="391">
        <v>3.51</v>
      </c>
      <c r="J3554" s="391">
        <v>4.1449999999999996</v>
      </c>
      <c r="K3554" s="391">
        <v>4.17</v>
      </c>
      <c r="L3554" s="391">
        <v>4.0637999999999996</v>
      </c>
      <c r="M3554" s="391">
        <v>4.3395000000000001</v>
      </c>
      <c r="N3554" s="391">
        <v>4.9238</v>
      </c>
      <c r="O3554" s="386">
        <v>5.3716999999999997</v>
      </c>
      <c r="P3554" s="386" t="s">
        <v>179</v>
      </c>
      <c r="Q3554" s="19"/>
      <c r="R3554" s="19"/>
      <c r="S3554" s="19"/>
      <c r="T3554" s="19"/>
      <c r="U3554" s="19"/>
    </row>
    <row r="3555" spans="1:21" ht="15" x14ac:dyDescent="0.25">
      <c r="A3555" s="389" t="s">
        <v>3730</v>
      </c>
      <c r="B3555" s="390"/>
      <c r="C3555" s="386"/>
      <c r="D3555" s="390"/>
      <c r="E3555" s="390"/>
      <c r="F3555" s="386">
        <v>2.6968000000000001</v>
      </c>
      <c r="G3555" s="391">
        <v>2.8586</v>
      </c>
      <c r="H3555" s="391">
        <v>2.9321999999999999</v>
      </c>
      <c r="I3555" s="391">
        <v>2.5815999999999999</v>
      </c>
      <c r="J3555" s="391">
        <v>3.1257999999999999</v>
      </c>
      <c r="K3555" s="391">
        <v>3.3308</v>
      </c>
      <c r="L3555" s="391">
        <v>3.0478999999999998</v>
      </c>
      <c r="M3555" s="391">
        <v>3.3658000000000001</v>
      </c>
      <c r="N3555" s="391">
        <v>3.7221000000000002</v>
      </c>
      <c r="O3555" s="386">
        <v>4.1905999999999999</v>
      </c>
      <c r="P3555" s="386" t="s">
        <v>179</v>
      </c>
      <c r="Q3555" s="19"/>
      <c r="R3555" s="19"/>
      <c r="S3555" s="19"/>
      <c r="T3555" s="19"/>
      <c r="U3555" s="19"/>
    </row>
    <row r="3556" spans="1:21" ht="15" x14ac:dyDescent="0.25">
      <c r="A3556" s="389" t="s">
        <v>3731</v>
      </c>
      <c r="B3556" s="390"/>
      <c r="C3556" s="386"/>
      <c r="D3556" s="390"/>
      <c r="E3556" s="390"/>
      <c r="F3556" s="386">
        <v>11.2311</v>
      </c>
      <c r="G3556" s="391">
        <v>10.617599999999999</v>
      </c>
      <c r="H3556" s="391">
        <v>12.0915</v>
      </c>
      <c r="I3556" s="391">
        <v>11.3978</v>
      </c>
      <c r="J3556" s="391">
        <v>12.8233</v>
      </c>
      <c r="K3556" s="391">
        <v>11.3025</v>
      </c>
      <c r="L3556" s="391">
        <v>12.729200000000001</v>
      </c>
      <c r="M3556" s="391">
        <v>12.6761</v>
      </c>
      <c r="N3556" s="391">
        <v>15.1844</v>
      </c>
      <c r="O3556" s="386">
        <v>20.500800000000002</v>
      </c>
      <c r="P3556" s="386" t="s">
        <v>179</v>
      </c>
      <c r="Q3556" s="19"/>
      <c r="R3556" s="19"/>
      <c r="S3556" s="19"/>
      <c r="T3556" s="19"/>
      <c r="U3556" s="19"/>
    </row>
    <row r="3557" spans="1:21" ht="15" x14ac:dyDescent="0.25">
      <c r="A3557" s="389" t="s">
        <v>3732</v>
      </c>
      <c r="B3557" s="390"/>
      <c r="C3557" s="386"/>
      <c r="D3557" s="390"/>
      <c r="E3557" s="390"/>
      <c r="F3557" s="386">
        <v>4.9972000000000003</v>
      </c>
      <c r="G3557" s="391">
        <v>4.9722</v>
      </c>
      <c r="H3557" s="391">
        <v>4.8632999999999997</v>
      </c>
      <c r="I3557" s="391">
        <v>4.9295</v>
      </c>
      <c r="J3557" s="391">
        <v>5.2977999999999996</v>
      </c>
      <c r="K3557" s="391">
        <v>5.1909000000000001</v>
      </c>
      <c r="L3557" s="391">
        <v>5.6367000000000003</v>
      </c>
      <c r="M3557" s="391">
        <v>5.8464</v>
      </c>
      <c r="N3557" s="391">
        <v>6.1555</v>
      </c>
      <c r="O3557" s="386">
        <v>6.7107999999999999</v>
      </c>
      <c r="P3557" s="386" t="s">
        <v>179</v>
      </c>
      <c r="Q3557" s="19"/>
      <c r="R3557" s="19"/>
      <c r="S3557" s="19"/>
      <c r="T3557" s="19"/>
      <c r="U3557" s="19"/>
    </row>
    <row r="3558" spans="1:21" ht="15" x14ac:dyDescent="0.25">
      <c r="A3558" s="389" t="s">
        <v>3733</v>
      </c>
      <c r="B3558" s="390"/>
      <c r="C3558" s="386"/>
      <c r="D3558" s="390"/>
      <c r="E3558" s="390"/>
      <c r="F3558" s="386">
        <v>4.4737999999999998</v>
      </c>
      <c r="G3558" s="391">
        <v>4.5071000000000003</v>
      </c>
      <c r="H3558" s="391">
        <v>4.3758999999999997</v>
      </c>
      <c r="I3558" s="391">
        <v>4.4493999999999998</v>
      </c>
      <c r="J3558" s="391">
        <v>4.8220000000000001</v>
      </c>
      <c r="K3558" s="391">
        <v>4.7988</v>
      </c>
      <c r="L3558" s="391">
        <v>5.3597000000000001</v>
      </c>
      <c r="M3558" s="391">
        <v>5.5354999999999999</v>
      </c>
      <c r="N3558" s="391">
        <v>5.7672999999999996</v>
      </c>
      <c r="O3558" s="386">
        <v>6.2428999999999997</v>
      </c>
      <c r="P3558" s="386" t="s">
        <v>179</v>
      </c>
      <c r="Q3558" s="19"/>
      <c r="R3558" s="19"/>
      <c r="S3558" s="19"/>
      <c r="T3558" s="19"/>
      <c r="U3558" s="19"/>
    </row>
    <row r="3559" spans="1:21" ht="15" x14ac:dyDescent="0.25">
      <c r="A3559" s="389" t="s">
        <v>3734</v>
      </c>
      <c r="B3559" s="390"/>
      <c r="C3559" s="386"/>
      <c r="D3559" s="390"/>
      <c r="E3559" s="390"/>
      <c r="F3559" s="386">
        <v>9.8688000000000002</v>
      </c>
      <c r="G3559" s="391">
        <v>9.4351000000000003</v>
      </c>
      <c r="H3559" s="391">
        <v>9.5007999999999999</v>
      </c>
      <c r="I3559" s="391">
        <v>9.4692000000000007</v>
      </c>
      <c r="J3559" s="391">
        <v>9.8351000000000006</v>
      </c>
      <c r="K3559" s="391">
        <v>8.9352999999999998</v>
      </c>
      <c r="L3559" s="391">
        <v>8.4417000000000009</v>
      </c>
      <c r="M3559" s="391">
        <v>9.0006000000000004</v>
      </c>
      <c r="N3559" s="391">
        <v>10.1439</v>
      </c>
      <c r="O3559" s="386">
        <v>11.4496</v>
      </c>
      <c r="P3559" s="386" t="s">
        <v>179</v>
      </c>
      <c r="Q3559" s="19"/>
      <c r="R3559" s="19"/>
      <c r="S3559" s="19"/>
      <c r="T3559" s="19"/>
      <c r="U3559" s="19"/>
    </row>
    <row r="3560" spans="1:21" ht="15" x14ac:dyDescent="0.25">
      <c r="A3560" s="389" t="s">
        <v>3735</v>
      </c>
      <c r="B3560" s="390"/>
      <c r="C3560" s="386"/>
      <c r="D3560" s="390"/>
      <c r="E3560" s="390"/>
      <c r="F3560" s="386">
        <v>6.9294000000000002</v>
      </c>
      <c r="G3560" s="391">
        <v>6.2346000000000004</v>
      </c>
      <c r="H3560" s="391">
        <v>6.6138000000000003</v>
      </c>
      <c r="I3560" s="391">
        <v>6.4332000000000003</v>
      </c>
      <c r="J3560" s="391">
        <v>6.3539000000000003</v>
      </c>
      <c r="K3560" s="391">
        <v>7.4375999999999998</v>
      </c>
      <c r="L3560" s="391">
        <v>7.0042999999999997</v>
      </c>
      <c r="M3560" s="391">
        <v>8.0891000000000002</v>
      </c>
      <c r="N3560" s="391">
        <v>8.1913</v>
      </c>
      <c r="O3560" s="386">
        <v>8.5740999999999996</v>
      </c>
      <c r="P3560" s="386" t="s">
        <v>179</v>
      </c>
      <c r="Q3560" s="19"/>
      <c r="R3560" s="19"/>
      <c r="S3560" s="19"/>
      <c r="T3560" s="19"/>
      <c r="U3560" s="19"/>
    </row>
    <row r="3561" spans="1:21" ht="15" x14ac:dyDescent="0.25">
      <c r="A3561" s="389" t="s">
        <v>3736</v>
      </c>
      <c r="B3561" s="390"/>
      <c r="C3561" s="386"/>
      <c r="D3561" s="390"/>
      <c r="E3561" s="390"/>
      <c r="F3561" s="386">
        <v>5.6790000000000003</v>
      </c>
      <c r="G3561" s="391">
        <v>5.6875</v>
      </c>
      <c r="H3561" s="391">
        <v>5.6685999999999996</v>
      </c>
      <c r="I3561" s="391">
        <v>5.3623000000000003</v>
      </c>
      <c r="J3561" s="391">
        <v>5.4865000000000004</v>
      </c>
      <c r="K3561" s="391">
        <v>6.8007</v>
      </c>
      <c r="L3561" s="391">
        <v>6.8685999999999998</v>
      </c>
      <c r="M3561" s="391">
        <v>7.4112999999999998</v>
      </c>
      <c r="N3561" s="391">
        <v>7.9143999999999997</v>
      </c>
      <c r="O3561" s="386">
        <v>8.1428999999999991</v>
      </c>
      <c r="P3561" s="386" t="s">
        <v>179</v>
      </c>
      <c r="Q3561" s="19"/>
      <c r="R3561" s="19"/>
      <c r="S3561" s="19"/>
      <c r="T3561" s="19"/>
      <c r="U3561" s="19"/>
    </row>
    <row r="3562" spans="1:21" ht="15" x14ac:dyDescent="0.25">
      <c r="A3562" s="389" t="s">
        <v>3737</v>
      </c>
      <c r="B3562" s="390"/>
      <c r="C3562" s="386"/>
      <c r="D3562" s="390"/>
      <c r="E3562" s="390"/>
      <c r="F3562" s="386">
        <v>19.334700000000002</v>
      </c>
      <c r="G3562" s="391">
        <v>11.74</v>
      </c>
      <c r="H3562" s="391">
        <v>16.176500000000001</v>
      </c>
      <c r="I3562" s="391">
        <v>15.126099999999999</v>
      </c>
      <c r="J3562" s="391">
        <v>13.5274</v>
      </c>
      <c r="K3562" s="391">
        <v>12.7148</v>
      </c>
      <c r="L3562" s="391">
        <v>8.1081000000000003</v>
      </c>
      <c r="M3562" s="391">
        <v>13.787100000000001</v>
      </c>
      <c r="N3562" s="391">
        <v>10.4811</v>
      </c>
      <c r="O3562" s="386">
        <v>12.116</v>
      </c>
      <c r="P3562" s="386" t="s">
        <v>179</v>
      </c>
      <c r="Q3562" s="19"/>
      <c r="R3562" s="19"/>
      <c r="S3562" s="19"/>
      <c r="T3562" s="19"/>
      <c r="U3562" s="19"/>
    </row>
    <row r="3563" spans="1:21" ht="15" x14ac:dyDescent="0.25">
      <c r="A3563" s="389" t="s">
        <v>6318</v>
      </c>
      <c r="B3563" s="390"/>
      <c r="C3563" s="386"/>
      <c r="D3563" s="390"/>
      <c r="E3563" s="390"/>
      <c r="F3563" s="386">
        <v>2.4940000000000002</v>
      </c>
      <c r="G3563" s="391">
        <v>2.9085999999999999</v>
      </c>
      <c r="H3563" s="391">
        <v>2.6349</v>
      </c>
      <c r="I3563" s="391">
        <v>2.6324999999999998</v>
      </c>
      <c r="J3563" s="391">
        <v>2.8932000000000002</v>
      </c>
      <c r="K3563" s="391">
        <v>2.7</v>
      </c>
      <c r="L3563" s="391">
        <v>2.8008000000000002</v>
      </c>
      <c r="M3563" s="391">
        <v>2.8292999999999999</v>
      </c>
      <c r="N3563" s="391">
        <v>3.2566999999999999</v>
      </c>
      <c r="O3563" s="386">
        <v>3.2273000000000001</v>
      </c>
      <c r="P3563" s="386" t="s">
        <v>179</v>
      </c>
      <c r="Q3563" s="19"/>
      <c r="R3563" s="19"/>
      <c r="S3563" s="19"/>
      <c r="T3563" s="19"/>
      <c r="U3563" s="19"/>
    </row>
    <row r="3564" spans="1:21" ht="15" x14ac:dyDescent="0.25">
      <c r="A3564" s="389" t="s">
        <v>6319</v>
      </c>
      <c r="B3564" s="390"/>
      <c r="C3564" s="386"/>
      <c r="D3564" s="390"/>
      <c r="E3564" s="390"/>
      <c r="F3564" s="386">
        <v>2.1962999999999999</v>
      </c>
      <c r="G3564" s="391">
        <v>2.5326</v>
      </c>
      <c r="H3564" s="391">
        <v>2.4015</v>
      </c>
      <c r="I3564" s="391">
        <v>2.3330000000000002</v>
      </c>
      <c r="J3564" s="391">
        <v>2.6034999999999999</v>
      </c>
      <c r="K3564" s="391">
        <v>2.4424000000000001</v>
      </c>
      <c r="L3564" s="391">
        <v>2.4750999999999999</v>
      </c>
      <c r="M3564" s="391">
        <v>2.5146000000000002</v>
      </c>
      <c r="N3564" s="391">
        <v>2.9822000000000002</v>
      </c>
      <c r="O3564" s="386">
        <v>2.9544999999999999</v>
      </c>
      <c r="P3564" s="386" t="s">
        <v>179</v>
      </c>
      <c r="Q3564" s="19"/>
      <c r="R3564" s="19"/>
      <c r="S3564" s="19"/>
      <c r="T3564" s="19"/>
      <c r="U3564" s="19"/>
    </row>
    <row r="3565" spans="1:21" ht="15" x14ac:dyDescent="0.25">
      <c r="A3565" s="389" t="s">
        <v>6320</v>
      </c>
      <c r="B3565" s="390"/>
      <c r="C3565" s="386"/>
      <c r="D3565" s="390"/>
      <c r="E3565" s="390"/>
      <c r="F3565" s="386">
        <v>9.8086000000000002</v>
      </c>
      <c r="G3565" s="391">
        <v>12.089499999999999</v>
      </c>
      <c r="H3565" s="391">
        <v>8.4754000000000005</v>
      </c>
      <c r="I3565" s="391">
        <v>9.9475999999999996</v>
      </c>
      <c r="J3565" s="391">
        <v>9.9431999999999992</v>
      </c>
      <c r="K3565" s="391">
        <v>9.1218000000000004</v>
      </c>
      <c r="L3565" s="391">
        <v>10.6373</v>
      </c>
      <c r="M3565" s="391">
        <v>10.558999999999999</v>
      </c>
      <c r="N3565" s="391">
        <v>10.1266</v>
      </c>
      <c r="O3565" s="386">
        <v>9.8765000000000001</v>
      </c>
      <c r="P3565" s="386" t="s">
        <v>179</v>
      </c>
      <c r="Q3565" s="19"/>
      <c r="R3565" s="19"/>
      <c r="S3565" s="19"/>
      <c r="T3565" s="19"/>
      <c r="U3565" s="19"/>
    </row>
    <row r="3566" spans="1:21" ht="15" x14ac:dyDescent="0.25">
      <c r="A3566" s="389" t="s">
        <v>6321</v>
      </c>
      <c r="B3566" s="390"/>
      <c r="C3566" s="386"/>
      <c r="D3566" s="390"/>
      <c r="E3566" s="390"/>
      <c r="F3566" s="386">
        <v>2.2989999999999999</v>
      </c>
      <c r="G3566" s="391">
        <v>2.7443</v>
      </c>
      <c r="H3566" s="391">
        <v>2.4984000000000002</v>
      </c>
      <c r="I3566" s="391">
        <v>2.3795000000000002</v>
      </c>
      <c r="J3566" s="391">
        <v>2.6179999999999999</v>
      </c>
      <c r="K3566" s="391">
        <v>2.5287000000000002</v>
      </c>
      <c r="L3566" s="391">
        <v>2.6505000000000001</v>
      </c>
      <c r="M3566" s="391">
        <v>2.6423000000000001</v>
      </c>
      <c r="N3566" s="391">
        <v>2.927</v>
      </c>
      <c r="O3566" s="386">
        <v>3.125</v>
      </c>
      <c r="P3566" s="386" t="s">
        <v>179</v>
      </c>
      <c r="Q3566" s="19"/>
      <c r="R3566" s="19"/>
      <c r="S3566" s="19"/>
      <c r="T3566" s="19"/>
      <c r="U3566" s="19"/>
    </row>
    <row r="3567" spans="1:21" ht="15" x14ac:dyDescent="0.25">
      <c r="A3567" s="389" t="s">
        <v>6322</v>
      </c>
      <c r="B3567" s="390"/>
      <c r="C3567" s="386"/>
      <c r="D3567" s="390"/>
      <c r="E3567" s="390"/>
      <c r="F3567" s="386">
        <v>1.9772000000000001</v>
      </c>
      <c r="G3567" s="391">
        <v>2.2974999999999999</v>
      </c>
      <c r="H3567" s="391">
        <v>2.2446999999999999</v>
      </c>
      <c r="I3567" s="391">
        <v>2.0975999999999999</v>
      </c>
      <c r="J3567" s="391">
        <v>2.3500999999999999</v>
      </c>
      <c r="K3567" s="391">
        <v>2.2795000000000001</v>
      </c>
      <c r="L3567" s="391">
        <v>2.3386999999999998</v>
      </c>
      <c r="M3567" s="391">
        <v>2.3252999999999999</v>
      </c>
      <c r="N3567" s="391">
        <v>2.6131000000000002</v>
      </c>
      <c r="O3567" s="386">
        <v>2.8153000000000001</v>
      </c>
      <c r="P3567" s="386" t="s">
        <v>179</v>
      </c>
      <c r="Q3567" s="19"/>
      <c r="R3567" s="19"/>
      <c r="S3567" s="19"/>
      <c r="T3567" s="19"/>
      <c r="U3567" s="19"/>
    </row>
    <row r="3568" spans="1:21" ht="15" x14ac:dyDescent="0.25">
      <c r="A3568" s="389" t="s">
        <v>6323</v>
      </c>
      <c r="B3568" s="390"/>
      <c r="C3568" s="386"/>
      <c r="D3568" s="390"/>
      <c r="E3568" s="390"/>
      <c r="F3568" s="386">
        <v>10.4314</v>
      </c>
      <c r="G3568" s="391">
        <v>14.0063</v>
      </c>
      <c r="H3568" s="391">
        <v>9.0617000000000001</v>
      </c>
      <c r="I3568" s="391">
        <v>9.5051000000000005</v>
      </c>
      <c r="J3568" s="391">
        <v>9.3530999999999995</v>
      </c>
      <c r="K3568" s="391">
        <v>8.9527999999999999</v>
      </c>
      <c r="L3568" s="391">
        <v>10.3766</v>
      </c>
      <c r="M3568" s="391">
        <v>10.6416</v>
      </c>
      <c r="N3568" s="391">
        <v>10.996</v>
      </c>
      <c r="O3568" s="386">
        <v>10.9034</v>
      </c>
      <c r="P3568" s="386" t="s">
        <v>179</v>
      </c>
      <c r="Q3568" s="19"/>
      <c r="R3568" s="19"/>
      <c r="S3568" s="19"/>
      <c r="T3568" s="19"/>
      <c r="U3568" s="19"/>
    </row>
    <row r="3569" spans="1:21" ht="15" x14ac:dyDescent="0.25">
      <c r="A3569" s="389" t="s">
        <v>6324</v>
      </c>
      <c r="B3569" s="390"/>
      <c r="C3569" s="386"/>
      <c r="D3569" s="390"/>
      <c r="E3569" s="390"/>
      <c r="F3569" s="386">
        <v>2.8226</v>
      </c>
      <c r="G3569" s="391">
        <v>2.7343999999999999</v>
      </c>
      <c r="H3569" s="391">
        <v>2.3437999999999999</v>
      </c>
      <c r="I3569" s="391">
        <v>2</v>
      </c>
      <c r="J3569" s="391">
        <v>2.7667999999999999</v>
      </c>
      <c r="K3569" s="391">
        <v>2.3904000000000001</v>
      </c>
      <c r="L3569" s="391">
        <v>3.1873</v>
      </c>
      <c r="M3569" s="391">
        <v>2.4</v>
      </c>
      <c r="N3569" s="391">
        <v>2.8</v>
      </c>
      <c r="O3569" s="386">
        <v>3.2128999999999999</v>
      </c>
      <c r="P3569" s="386" t="s">
        <v>179</v>
      </c>
      <c r="Q3569" s="19"/>
      <c r="R3569" s="19"/>
      <c r="S3569" s="19"/>
      <c r="T3569" s="19"/>
      <c r="U3569" s="19"/>
    </row>
    <row r="3570" spans="1:21" ht="15" x14ac:dyDescent="0.25">
      <c r="A3570" s="389" t="s">
        <v>6325</v>
      </c>
      <c r="B3570" s="390"/>
      <c r="C3570" s="386"/>
      <c r="D3570" s="390"/>
      <c r="E3570" s="390"/>
      <c r="F3570" s="386">
        <v>1.9323999999999999</v>
      </c>
      <c r="G3570" s="391">
        <v>0.96150000000000002</v>
      </c>
      <c r="H3570" s="391">
        <v>1.9231</v>
      </c>
      <c r="I3570" s="391">
        <v>0.97089999999999999</v>
      </c>
      <c r="J3570" s="391">
        <v>1.9231</v>
      </c>
      <c r="K3570" s="391">
        <v>1.4562999999999999</v>
      </c>
      <c r="L3570" s="391">
        <v>0.96619999999999995</v>
      </c>
      <c r="M3570" s="391">
        <v>0.97089999999999999</v>
      </c>
      <c r="N3570" s="391">
        <v>1.4634</v>
      </c>
      <c r="O3570" s="386">
        <v>0.97560000000000002</v>
      </c>
      <c r="P3570" s="386" t="s">
        <v>179</v>
      </c>
      <c r="Q3570" s="19"/>
      <c r="R3570" s="19"/>
      <c r="S3570" s="19"/>
      <c r="T3570" s="19"/>
      <c r="U3570" s="19"/>
    </row>
    <row r="3571" spans="1:21" ht="15" x14ac:dyDescent="0.25">
      <c r="A3571" s="389" t="s">
        <v>6326</v>
      </c>
      <c r="B3571" s="390"/>
      <c r="C3571" s="386"/>
      <c r="D3571" s="390"/>
      <c r="E3571" s="390"/>
      <c r="F3571" s="386">
        <v>7.3170999999999999</v>
      </c>
      <c r="G3571" s="391">
        <v>10.416700000000001</v>
      </c>
      <c r="H3571" s="391">
        <v>4.1666999999999996</v>
      </c>
      <c r="I3571" s="391">
        <v>6.8182</v>
      </c>
      <c r="J3571" s="391">
        <v>6.6666999999999996</v>
      </c>
      <c r="K3571" s="391">
        <v>6.6666999999999996</v>
      </c>
      <c r="L3571" s="391">
        <v>13.6364</v>
      </c>
      <c r="M3571" s="391">
        <v>9.0908999999999995</v>
      </c>
      <c r="N3571" s="391">
        <v>8.8888999999999996</v>
      </c>
      <c r="O3571" s="386">
        <v>13.6364</v>
      </c>
      <c r="P3571" s="386" t="s">
        <v>179</v>
      </c>
      <c r="Q3571" s="19"/>
      <c r="R3571" s="19"/>
      <c r="S3571" s="19"/>
      <c r="T3571" s="19"/>
      <c r="U3571" s="19"/>
    </row>
    <row r="3572" spans="1:21" ht="15" x14ac:dyDescent="0.25">
      <c r="A3572" s="389" t="s">
        <v>6327</v>
      </c>
      <c r="B3572" s="390"/>
      <c r="C3572" s="386"/>
      <c r="D3572" s="390"/>
      <c r="E3572" s="390"/>
      <c r="F3572" s="386">
        <v>4.8715999999999999</v>
      </c>
      <c r="G3572" s="391">
        <v>5.4862000000000002</v>
      </c>
      <c r="H3572" s="391">
        <v>4.8251999999999997</v>
      </c>
      <c r="I3572" s="391">
        <v>5.2709999999999999</v>
      </c>
      <c r="J3572" s="391">
        <v>5.6816000000000004</v>
      </c>
      <c r="K3572" s="391">
        <v>5.0648</v>
      </c>
      <c r="L3572" s="391">
        <v>5.1132</v>
      </c>
      <c r="M3572" s="391">
        <v>5.3049999999999997</v>
      </c>
      <c r="N3572" s="391">
        <v>6.2752999999999997</v>
      </c>
      <c r="O3572" s="386">
        <v>5.7015000000000002</v>
      </c>
      <c r="P3572" s="386" t="s">
        <v>179</v>
      </c>
      <c r="Q3572" s="19"/>
      <c r="R3572" s="19"/>
      <c r="S3572" s="19"/>
      <c r="T3572" s="19"/>
      <c r="U3572" s="19"/>
    </row>
    <row r="3573" spans="1:21" ht="15" x14ac:dyDescent="0.25">
      <c r="A3573" s="389" t="s">
        <v>6328</v>
      </c>
      <c r="B3573" s="390"/>
      <c r="C3573" s="386"/>
      <c r="D3573" s="390"/>
      <c r="E3573" s="390"/>
      <c r="F3573" s="386">
        <v>4.4443999999999999</v>
      </c>
      <c r="G3573" s="391">
        <v>5.0567000000000002</v>
      </c>
      <c r="H3573" s="391">
        <v>4.5210999999999997</v>
      </c>
      <c r="I3573" s="391">
        <v>4.6779000000000002</v>
      </c>
      <c r="J3573" s="391">
        <v>5.0898000000000003</v>
      </c>
      <c r="K3573" s="391">
        <v>4.5533999999999999</v>
      </c>
      <c r="L3573" s="391">
        <v>4.4915000000000003</v>
      </c>
      <c r="M3573" s="391">
        <v>4.7374999999999998</v>
      </c>
      <c r="N3573" s="391">
        <v>5.9402999999999997</v>
      </c>
      <c r="O3573" s="386">
        <v>5.3689</v>
      </c>
      <c r="P3573" s="386" t="s">
        <v>179</v>
      </c>
      <c r="Q3573" s="19"/>
      <c r="R3573" s="19"/>
      <c r="S3573" s="19"/>
      <c r="T3573" s="19"/>
      <c r="U3573" s="19"/>
    </row>
    <row r="3574" spans="1:21" ht="15" x14ac:dyDescent="0.25">
      <c r="A3574" s="389" t="s">
        <v>6329</v>
      </c>
      <c r="B3574" s="390"/>
      <c r="C3574" s="386"/>
      <c r="D3574" s="390"/>
      <c r="E3574" s="390"/>
      <c r="F3574" s="386">
        <v>18.466899999999999</v>
      </c>
      <c r="G3574" s="391">
        <v>18.835599999999999</v>
      </c>
      <c r="H3574" s="391">
        <v>14.9635</v>
      </c>
      <c r="I3574" s="391">
        <v>23.255800000000001</v>
      </c>
      <c r="J3574" s="391">
        <v>23.825500000000002</v>
      </c>
      <c r="K3574" s="391">
        <v>21.6312</v>
      </c>
      <c r="L3574" s="391">
        <v>23.920300000000001</v>
      </c>
      <c r="M3574" s="391">
        <v>23.674900000000001</v>
      </c>
      <c r="N3574" s="391">
        <v>18.0077</v>
      </c>
      <c r="O3574" s="386">
        <v>16.041</v>
      </c>
      <c r="P3574" s="386" t="s">
        <v>179</v>
      </c>
      <c r="Q3574" s="19"/>
      <c r="R3574" s="19"/>
      <c r="S3574" s="19"/>
      <c r="T3574" s="19"/>
      <c r="U3574" s="19"/>
    </row>
    <row r="3575" spans="1:21" ht="15" x14ac:dyDescent="0.25">
      <c r="A3575" s="389" t="s">
        <v>6330</v>
      </c>
      <c r="B3575" s="390"/>
      <c r="C3575" s="386"/>
      <c r="D3575" s="390"/>
      <c r="E3575" s="390"/>
      <c r="F3575" s="386">
        <v>0.94310000000000005</v>
      </c>
      <c r="G3575" s="391">
        <v>1.0991</v>
      </c>
      <c r="H3575" s="391">
        <v>1.0807</v>
      </c>
      <c r="I3575" s="391">
        <v>1.0508999999999999</v>
      </c>
      <c r="J3575" s="391">
        <v>1.2354000000000001</v>
      </c>
      <c r="K3575" s="391">
        <v>1.0991</v>
      </c>
      <c r="L3575" s="391">
        <v>1.1666000000000001</v>
      </c>
      <c r="M3575" s="391">
        <v>1.1763999999999999</v>
      </c>
      <c r="N3575" s="391">
        <v>1.5839000000000001</v>
      </c>
      <c r="O3575" s="386">
        <v>1.2957000000000001</v>
      </c>
      <c r="P3575" s="386" t="s">
        <v>179</v>
      </c>
    </row>
    <row r="3576" spans="1:21" ht="15" x14ac:dyDescent="0.25">
      <c r="A3576" s="389" t="s">
        <v>6331</v>
      </c>
      <c r="B3576" s="390"/>
      <c r="C3576" s="386"/>
      <c r="D3576" s="390"/>
      <c r="E3576" s="390"/>
      <c r="F3576" s="386">
        <v>0.82669999999999999</v>
      </c>
      <c r="G3576" s="391">
        <v>1.0002</v>
      </c>
      <c r="H3576" s="391">
        <v>0.95020000000000004</v>
      </c>
      <c r="I3576" s="391">
        <v>0.9496</v>
      </c>
      <c r="J3576" s="391">
        <v>1.1333</v>
      </c>
      <c r="K3576" s="391">
        <v>1.0307999999999999</v>
      </c>
      <c r="L3576" s="391">
        <v>1.0819000000000001</v>
      </c>
      <c r="M3576" s="391">
        <v>1.0921000000000001</v>
      </c>
      <c r="N3576" s="391">
        <v>1.4697</v>
      </c>
      <c r="O3576" s="386">
        <v>1.2064999999999999</v>
      </c>
      <c r="P3576" s="386" t="s">
        <v>179</v>
      </c>
    </row>
    <row r="3577" spans="1:21" ht="15" x14ac:dyDescent="0.25">
      <c r="A3577" s="389" t="s">
        <v>6332</v>
      </c>
      <c r="B3577" s="390"/>
      <c r="C3577" s="386"/>
      <c r="D3577" s="390"/>
      <c r="E3577" s="390"/>
      <c r="F3577" s="386">
        <v>3.2854000000000001</v>
      </c>
      <c r="G3577" s="391">
        <v>3.1055999999999999</v>
      </c>
      <c r="H3577" s="391">
        <v>3.7189999999999999</v>
      </c>
      <c r="I3577" s="391">
        <v>3.1055999999999999</v>
      </c>
      <c r="J3577" s="391">
        <v>3.2921999999999998</v>
      </c>
      <c r="K3577" s="391">
        <v>2.4845000000000002</v>
      </c>
      <c r="L3577" s="391">
        <v>2.8689</v>
      </c>
      <c r="M3577" s="391">
        <v>2.8689</v>
      </c>
      <c r="N3577" s="391">
        <v>3.8540000000000001</v>
      </c>
      <c r="O3577" s="386">
        <v>3.0928</v>
      </c>
      <c r="P3577" s="386" t="s">
        <v>179</v>
      </c>
    </row>
    <row r="3578" spans="1:21" ht="15" x14ac:dyDescent="0.25">
      <c r="A3578" s="389" t="s">
        <v>3738</v>
      </c>
      <c r="B3578" s="390"/>
      <c r="C3578" s="386"/>
      <c r="D3578" s="390"/>
      <c r="E3578" s="390"/>
      <c r="F3578" s="386">
        <v>1.4661</v>
      </c>
      <c r="G3578" s="391">
        <v>1.5742</v>
      </c>
      <c r="H3578" s="391">
        <v>1.5167999999999999</v>
      </c>
      <c r="I3578" s="391">
        <v>1.7115</v>
      </c>
      <c r="J3578" s="391">
        <v>1.7950999999999999</v>
      </c>
      <c r="K3578" s="391">
        <v>1.7543</v>
      </c>
      <c r="L3578" s="391">
        <v>1.9911000000000001</v>
      </c>
      <c r="M3578" s="391">
        <v>2.0876000000000001</v>
      </c>
      <c r="N3578" s="391">
        <v>2.1625000000000001</v>
      </c>
      <c r="O3578" s="386">
        <v>2.2471000000000001</v>
      </c>
      <c r="P3578" s="386" t="s">
        <v>179</v>
      </c>
    </row>
    <row r="3579" spans="1:21" ht="15" x14ac:dyDescent="0.25">
      <c r="A3579" s="389" t="s">
        <v>3739</v>
      </c>
      <c r="B3579" s="390"/>
      <c r="C3579" s="386"/>
      <c r="D3579" s="390"/>
      <c r="E3579" s="390"/>
      <c r="F3579" s="386">
        <v>0.97560000000000002</v>
      </c>
      <c r="G3579" s="391">
        <v>1.07</v>
      </c>
      <c r="H3579" s="391">
        <v>1.0202</v>
      </c>
      <c r="I3579" s="391">
        <v>1.1757</v>
      </c>
      <c r="J3579" s="391">
        <v>1.1975</v>
      </c>
      <c r="K3579" s="391">
        <v>1.1846000000000001</v>
      </c>
      <c r="L3579" s="391">
        <v>1.3431999999999999</v>
      </c>
      <c r="M3579" s="391">
        <v>1.3462000000000001</v>
      </c>
      <c r="N3579" s="391">
        <v>1.4479</v>
      </c>
      <c r="O3579" s="386">
        <v>1.5237000000000001</v>
      </c>
      <c r="P3579" s="386" t="s">
        <v>179</v>
      </c>
    </row>
    <row r="3580" spans="1:21" ht="15" x14ac:dyDescent="0.25">
      <c r="A3580" s="389" t="s">
        <v>3740</v>
      </c>
      <c r="B3580" s="390"/>
      <c r="C3580" s="386"/>
      <c r="D3580" s="390"/>
      <c r="E3580" s="390"/>
      <c r="F3580" s="386">
        <v>7.4332000000000003</v>
      </c>
      <c r="G3580" s="391">
        <v>7.7138</v>
      </c>
      <c r="H3580" s="391">
        <v>7.5427999999999997</v>
      </c>
      <c r="I3580" s="391">
        <v>8.2327999999999992</v>
      </c>
      <c r="J3580" s="391">
        <v>9.0446000000000009</v>
      </c>
      <c r="K3580" s="391">
        <v>8.6745000000000001</v>
      </c>
      <c r="L3580" s="391">
        <v>9.8680000000000003</v>
      </c>
      <c r="M3580" s="391">
        <v>11.1525</v>
      </c>
      <c r="N3580" s="391">
        <v>10.8964</v>
      </c>
      <c r="O3580" s="386">
        <v>11.061999999999999</v>
      </c>
      <c r="P3580" s="386" t="s">
        <v>179</v>
      </c>
    </row>
    <row r="3581" spans="1:21" ht="15" x14ac:dyDescent="0.25">
      <c r="A3581" s="389" t="s">
        <v>3741</v>
      </c>
      <c r="B3581" s="390"/>
      <c r="C3581" s="386"/>
      <c r="D3581" s="390"/>
      <c r="E3581" s="390"/>
      <c r="F3581" s="386">
        <v>0.99150000000000005</v>
      </c>
      <c r="G3581" s="391">
        <v>1.0934999999999999</v>
      </c>
      <c r="H3581" s="391">
        <v>0.97460000000000002</v>
      </c>
      <c r="I3581" s="391">
        <v>1.0114000000000001</v>
      </c>
      <c r="J3581" s="391">
        <v>1.0755999999999999</v>
      </c>
      <c r="K3581" s="391">
        <v>1.0794999999999999</v>
      </c>
      <c r="L3581" s="391">
        <v>1.2357</v>
      </c>
      <c r="M3581" s="391">
        <v>1.3089</v>
      </c>
      <c r="N3581" s="391">
        <v>1.4734</v>
      </c>
      <c r="O3581" s="386">
        <v>1.5607</v>
      </c>
      <c r="P3581" s="386" t="s">
        <v>179</v>
      </c>
    </row>
    <row r="3582" spans="1:21" ht="15" x14ac:dyDescent="0.25">
      <c r="A3582" s="389" t="s">
        <v>3742</v>
      </c>
      <c r="B3582" s="390"/>
      <c r="C3582" s="386"/>
      <c r="D3582" s="390"/>
      <c r="E3582" s="390"/>
      <c r="F3582" s="386">
        <v>0.90339999999999998</v>
      </c>
      <c r="G3582" s="391">
        <v>0.98019999999999996</v>
      </c>
      <c r="H3582" s="391">
        <v>0.89580000000000004</v>
      </c>
      <c r="I3582" s="391">
        <v>0.9194</v>
      </c>
      <c r="J3582" s="391">
        <v>1.0085999999999999</v>
      </c>
      <c r="K3582" s="391">
        <v>1.0081</v>
      </c>
      <c r="L3582" s="391">
        <v>1.1539999999999999</v>
      </c>
      <c r="M3582" s="391">
        <v>1.1581999999999999</v>
      </c>
      <c r="N3582" s="391">
        <v>1.2944</v>
      </c>
      <c r="O3582" s="386">
        <v>1.4027000000000001</v>
      </c>
      <c r="P3582" s="386" t="s">
        <v>179</v>
      </c>
    </row>
    <row r="3583" spans="1:21" ht="15" x14ac:dyDescent="0.25">
      <c r="A3583" s="389" t="s">
        <v>3743</v>
      </c>
      <c r="B3583" s="390"/>
      <c r="C3583" s="386"/>
      <c r="D3583" s="390"/>
      <c r="E3583" s="390"/>
      <c r="F3583" s="386">
        <v>4.5113000000000003</v>
      </c>
      <c r="G3583" s="391">
        <v>5.6284999999999998</v>
      </c>
      <c r="H3583" s="391">
        <v>4.1353</v>
      </c>
      <c r="I3583" s="391">
        <v>4.7081</v>
      </c>
      <c r="J3583" s="391">
        <v>3.7523</v>
      </c>
      <c r="K3583" s="391">
        <v>3.9251999999999998</v>
      </c>
      <c r="L3583" s="391">
        <v>4.5027999999999997</v>
      </c>
      <c r="M3583" s="391">
        <v>7.4286000000000003</v>
      </c>
      <c r="N3583" s="391">
        <v>8.6629000000000005</v>
      </c>
      <c r="O3583" s="386">
        <v>7.8799000000000001</v>
      </c>
      <c r="P3583" s="386" t="s">
        <v>179</v>
      </c>
    </row>
    <row r="3584" spans="1:21" ht="15" x14ac:dyDescent="0.25">
      <c r="A3584" s="389" t="s">
        <v>3744</v>
      </c>
      <c r="B3584" s="390"/>
      <c r="C3584" s="386"/>
      <c r="D3584" s="390"/>
      <c r="E3584" s="390"/>
      <c r="F3584" s="386">
        <v>2.0152999999999999</v>
      </c>
      <c r="G3584" s="391">
        <v>2.2749000000000001</v>
      </c>
      <c r="H3584" s="391">
        <v>2.2783000000000002</v>
      </c>
      <c r="I3584" s="391">
        <v>2.4849999999999999</v>
      </c>
      <c r="J3584" s="391">
        <v>2.8319999999999999</v>
      </c>
      <c r="K3584" s="391">
        <v>2.6145</v>
      </c>
      <c r="L3584" s="391">
        <v>3.0680000000000001</v>
      </c>
      <c r="M3584" s="391">
        <v>3.0981999999999998</v>
      </c>
      <c r="N3584" s="391">
        <v>3.0865</v>
      </c>
      <c r="O3584" s="386">
        <v>3.1739999999999999</v>
      </c>
      <c r="P3584" s="386" t="s">
        <v>179</v>
      </c>
    </row>
    <row r="3585" spans="1:16" ht="15" x14ac:dyDescent="0.25">
      <c r="A3585" s="389" t="s">
        <v>3745</v>
      </c>
      <c r="B3585" s="390"/>
      <c r="C3585" s="386"/>
      <c r="D3585" s="390"/>
      <c r="E3585" s="390"/>
      <c r="F3585" s="386">
        <v>0.83930000000000005</v>
      </c>
      <c r="G3585" s="391">
        <v>1.0941000000000001</v>
      </c>
      <c r="H3585" s="391">
        <v>1.0808</v>
      </c>
      <c r="I3585" s="391">
        <v>1.1992</v>
      </c>
      <c r="J3585" s="391">
        <v>1.3259000000000001</v>
      </c>
      <c r="K3585" s="391">
        <v>1.2273000000000001</v>
      </c>
      <c r="L3585" s="391">
        <v>1.4961</v>
      </c>
      <c r="M3585" s="391">
        <v>1.4314</v>
      </c>
      <c r="N3585" s="391">
        <v>1.4948999999999999</v>
      </c>
      <c r="O3585" s="386">
        <v>1.5374000000000001</v>
      </c>
      <c r="P3585" s="386" t="s">
        <v>179</v>
      </c>
    </row>
    <row r="3586" spans="1:16" ht="15" x14ac:dyDescent="0.25">
      <c r="A3586" s="389" t="s">
        <v>3746</v>
      </c>
      <c r="B3586" s="390"/>
      <c r="C3586" s="386"/>
      <c r="D3586" s="390"/>
      <c r="E3586" s="390"/>
      <c r="F3586" s="386">
        <v>8.3239000000000001</v>
      </c>
      <c r="G3586" s="391">
        <v>8.5997000000000003</v>
      </c>
      <c r="H3586" s="391">
        <v>8.6629000000000005</v>
      </c>
      <c r="I3586" s="391">
        <v>9.3762000000000008</v>
      </c>
      <c r="J3586" s="391">
        <v>10.8483</v>
      </c>
      <c r="K3586" s="391">
        <v>10.030200000000001</v>
      </c>
      <c r="L3586" s="391">
        <v>11.476000000000001</v>
      </c>
      <c r="M3586" s="391">
        <v>12.072900000000001</v>
      </c>
      <c r="N3586" s="391">
        <v>11.659700000000001</v>
      </c>
      <c r="O3586" s="386">
        <v>11.951599999999999</v>
      </c>
      <c r="P3586" s="386" t="s">
        <v>179</v>
      </c>
    </row>
    <row r="3587" spans="1:16" ht="15" x14ac:dyDescent="0.25">
      <c r="A3587" s="389" t="s">
        <v>3747</v>
      </c>
      <c r="B3587" s="390"/>
      <c r="C3587" s="386"/>
      <c r="D3587" s="390"/>
      <c r="E3587" s="390"/>
      <c r="F3587" s="386">
        <v>1.2559</v>
      </c>
      <c r="G3587" s="391">
        <v>1.2721</v>
      </c>
      <c r="H3587" s="391">
        <v>1.2948</v>
      </c>
      <c r="I3587" s="391">
        <v>1.5042</v>
      </c>
      <c r="J3587" s="391">
        <v>1.5226</v>
      </c>
      <c r="K3587" s="391">
        <v>1.6212</v>
      </c>
      <c r="L3587" s="391">
        <v>1.7304999999999999</v>
      </c>
      <c r="M3587" s="391">
        <v>1.9551000000000001</v>
      </c>
      <c r="N3587" s="391">
        <v>1.9407000000000001</v>
      </c>
      <c r="O3587" s="386">
        <v>2.0331999999999999</v>
      </c>
      <c r="P3587" s="386" t="s">
        <v>179</v>
      </c>
    </row>
    <row r="3588" spans="1:16" ht="15" x14ac:dyDescent="0.25">
      <c r="A3588" s="389" t="s">
        <v>3748</v>
      </c>
      <c r="B3588" s="390"/>
      <c r="C3588" s="386"/>
      <c r="D3588" s="390"/>
      <c r="E3588" s="390"/>
      <c r="F3588" s="386">
        <v>0.65339999999999998</v>
      </c>
      <c r="G3588" s="391">
        <v>0.73160000000000003</v>
      </c>
      <c r="H3588" s="391">
        <v>0.71919999999999995</v>
      </c>
      <c r="I3588" s="391">
        <v>0.91700000000000004</v>
      </c>
      <c r="J3588" s="391">
        <v>0.8972</v>
      </c>
      <c r="K3588" s="391">
        <v>0.97570000000000001</v>
      </c>
      <c r="L3588" s="391">
        <v>0.9859</v>
      </c>
      <c r="M3588" s="391">
        <v>1.0242</v>
      </c>
      <c r="N3588" s="391">
        <v>1.0657000000000001</v>
      </c>
      <c r="O3588" s="386">
        <v>1.1054999999999999</v>
      </c>
      <c r="P3588" s="386" t="s">
        <v>179</v>
      </c>
    </row>
    <row r="3589" spans="1:16" ht="15" x14ac:dyDescent="0.25">
      <c r="A3589" s="389" t="s">
        <v>3749</v>
      </c>
      <c r="B3589" s="390"/>
      <c r="C3589" s="386"/>
      <c r="D3589" s="390"/>
      <c r="E3589" s="390"/>
      <c r="F3589" s="386">
        <v>8.1172000000000004</v>
      </c>
      <c r="G3589" s="391">
        <v>7.4157000000000002</v>
      </c>
      <c r="H3589" s="391">
        <v>7.83</v>
      </c>
      <c r="I3589" s="391">
        <v>8.1654999999999998</v>
      </c>
      <c r="J3589" s="391">
        <v>8.6419999999999995</v>
      </c>
      <c r="K3589" s="391">
        <v>8.9484999999999992</v>
      </c>
      <c r="L3589" s="391">
        <v>10.179</v>
      </c>
      <c r="M3589" s="391">
        <v>12.528</v>
      </c>
      <c r="N3589" s="391">
        <v>11.870100000000001</v>
      </c>
      <c r="O3589" s="386">
        <v>12.6411</v>
      </c>
      <c r="P3589" s="386" t="s">
        <v>179</v>
      </c>
    </row>
    <row r="3590" spans="1:16" ht="15" x14ac:dyDescent="0.25">
      <c r="A3590" s="389" t="s">
        <v>3750</v>
      </c>
      <c r="B3590" s="390"/>
      <c r="C3590" s="386"/>
      <c r="D3590" s="390"/>
      <c r="E3590" s="390"/>
      <c r="F3590" s="386">
        <v>1.9475</v>
      </c>
      <c r="G3590" s="391">
        <v>1.8794999999999999</v>
      </c>
      <c r="H3590" s="391">
        <v>1.7295</v>
      </c>
      <c r="I3590" s="391">
        <v>2.3567999999999998</v>
      </c>
      <c r="J3590" s="391">
        <v>1.9742</v>
      </c>
      <c r="K3590" s="391">
        <v>2.0003000000000002</v>
      </c>
      <c r="L3590" s="391">
        <v>2.1699000000000002</v>
      </c>
      <c r="M3590" s="391">
        <v>2.2967</v>
      </c>
      <c r="N3590" s="391">
        <v>2.4401000000000002</v>
      </c>
      <c r="O3590" s="386">
        <v>2.4965000000000002</v>
      </c>
      <c r="P3590" s="386" t="s">
        <v>179</v>
      </c>
    </row>
    <row r="3591" spans="1:16" ht="15" x14ac:dyDescent="0.25">
      <c r="A3591" s="389" t="s">
        <v>3751</v>
      </c>
      <c r="B3591" s="390"/>
      <c r="C3591" s="386"/>
      <c r="D3591" s="390"/>
      <c r="E3591" s="390"/>
      <c r="F3591" s="386">
        <v>1.9581999999999999</v>
      </c>
      <c r="G3591" s="391">
        <v>1.8128</v>
      </c>
      <c r="H3591" s="391">
        <v>1.732</v>
      </c>
      <c r="I3591" s="391">
        <v>2.3086000000000002</v>
      </c>
      <c r="J3591" s="391">
        <v>1.9689000000000001</v>
      </c>
      <c r="K3591" s="391">
        <v>1.9541999999999999</v>
      </c>
      <c r="L3591" s="391">
        <v>2.1440999999999999</v>
      </c>
      <c r="M3591" s="391">
        <v>2.2319</v>
      </c>
      <c r="N3591" s="391">
        <v>2.3935</v>
      </c>
      <c r="O3591" s="386">
        <v>2.4963000000000002</v>
      </c>
      <c r="P3591" s="386" t="s">
        <v>179</v>
      </c>
    </row>
    <row r="3592" spans="1:16" ht="15" x14ac:dyDescent="0.25">
      <c r="A3592" s="389" t="s">
        <v>3752</v>
      </c>
      <c r="B3592" s="390"/>
      <c r="C3592" s="386"/>
      <c r="D3592" s="390"/>
      <c r="E3592" s="390"/>
      <c r="F3592" s="386">
        <v>1.6460999999999999</v>
      </c>
      <c r="G3592" s="391">
        <v>3.75</v>
      </c>
      <c r="H3592" s="391">
        <v>1.6597999999999999</v>
      </c>
      <c r="I3592" s="391">
        <v>3.7189999999999999</v>
      </c>
      <c r="J3592" s="391">
        <v>2.1276999999999999</v>
      </c>
      <c r="K3592" s="391">
        <v>3.3058000000000001</v>
      </c>
      <c r="L3592" s="391">
        <v>2.9045999999999998</v>
      </c>
      <c r="M3592" s="391">
        <v>4.1322000000000001</v>
      </c>
      <c r="N3592" s="391">
        <v>3.7814999999999999</v>
      </c>
      <c r="O3592" s="386">
        <v>2.5</v>
      </c>
      <c r="P3592" s="386" t="s">
        <v>179</v>
      </c>
    </row>
    <row r="3593" spans="1:16" ht="15" x14ac:dyDescent="0.25">
      <c r="A3593" s="389" t="s">
        <v>3753</v>
      </c>
      <c r="B3593" s="390"/>
      <c r="C3593" s="386"/>
      <c r="D3593" s="390"/>
      <c r="E3593" s="390"/>
      <c r="F3593" s="386">
        <v>1.6724000000000001</v>
      </c>
      <c r="G3593" s="391">
        <v>1.8373999999999999</v>
      </c>
      <c r="H3593" s="391">
        <v>1.7645999999999999</v>
      </c>
      <c r="I3593" s="391">
        <v>1.6215999999999999</v>
      </c>
      <c r="J3593" s="391">
        <v>1.792</v>
      </c>
      <c r="K3593" s="391">
        <v>1.575</v>
      </c>
      <c r="L3593" s="391">
        <v>1.8223</v>
      </c>
      <c r="M3593" s="391">
        <v>1.7706999999999999</v>
      </c>
      <c r="N3593" s="391">
        <v>2.0283000000000002</v>
      </c>
      <c r="O3593" s="386">
        <v>2.0339</v>
      </c>
      <c r="P3593" s="386" t="s">
        <v>179</v>
      </c>
    </row>
    <row r="3594" spans="1:16" ht="15" x14ac:dyDescent="0.25">
      <c r="A3594" s="389" t="s">
        <v>3754</v>
      </c>
      <c r="B3594" s="390"/>
      <c r="C3594" s="386"/>
      <c r="D3594" s="390"/>
      <c r="E3594" s="390"/>
      <c r="F3594" s="386">
        <v>1.3444</v>
      </c>
      <c r="G3594" s="391">
        <v>1.4642999999999999</v>
      </c>
      <c r="H3594" s="391">
        <v>1.4378</v>
      </c>
      <c r="I3594" s="391">
        <v>1.2457</v>
      </c>
      <c r="J3594" s="391">
        <v>1.425</v>
      </c>
      <c r="K3594" s="391">
        <v>1.2432000000000001</v>
      </c>
      <c r="L3594" s="391">
        <v>1.361</v>
      </c>
      <c r="M3594" s="391">
        <v>1.3415999999999999</v>
      </c>
      <c r="N3594" s="391">
        <v>1.5415000000000001</v>
      </c>
      <c r="O3594" s="386">
        <v>1.5742</v>
      </c>
      <c r="P3594" s="386" t="s">
        <v>179</v>
      </c>
    </row>
    <row r="3595" spans="1:16" ht="15" x14ac:dyDescent="0.25">
      <c r="A3595" s="389" t="s">
        <v>3755</v>
      </c>
      <c r="B3595" s="390"/>
      <c r="C3595" s="386"/>
      <c r="D3595" s="390"/>
      <c r="E3595" s="390"/>
      <c r="F3595" s="386">
        <v>6.5655000000000001</v>
      </c>
      <c r="G3595" s="391">
        <v>7.3699000000000003</v>
      </c>
      <c r="H3595" s="391">
        <v>6.6524000000000001</v>
      </c>
      <c r="I3595" s="391">
        <v>7.1512000000000002</v>
      </c>
      <c r="J3595" s="391">
        <v>7.2371999999999996</v>
      </c>
      <c r="K3595" s="391">
        <v>6.5366999999999997</v>
      </c>
      <c r="L3595" s="391">
        <v>8.5615000000000006</v>
      </c>
      <c r="M3595" s="391">
        <v>8.0936000000000003</v>
      </c>
      <c r="N3595" s="391">
        <v>9.234</v>
      </c>
      <c r="O3595" s="386">
        <v>8.8284000000000002</v>
      </c>
      <c r="P3595" s="386" t="s">
        <v>179</v>
      </c>
    </row>
    <row r="3596" spans="1:16" ht="15" x14ac:dyDescent="0.25">
      <c r="A3596" s="389" t="s">
        <v>3756</v>
      </c>
      <c r="B3596" s="390"/>
      <c r="C3596" s="386"/>
      <c r="D3596" s="390"/>
      <c r="E3596" s="390"/>
      <c r="F3596" s="386">
        <v>1.6657</v>
      </c>
      <c r="G3596" s="391">
        <v>1.583</v>
      </c>
      <c r="H3596" s="391">
        <v>1.4984999999999999</v>
      </c>
      <c r="I3596" s="391">
        <v>1.3547</v>
      </c>
      <c r="J3596" s="391">
        <v>1.5680000000000001</v>
      </c>
      <c r="K3596" s="391">
        <v>1.2905</v>
      </c>
      <c r="L3596" s="391">
        <v>1.6245000000000001</v>
      </c>
      <c r="M3596" s="391">
        <v>1.6841999999999999</v>
      </c>
      <c r="N3596" s="391">
        <v>1.8976</v>
      </c>
      <c r="O3596" s="386">
        <v>1.7650999999999999</v>
      </c>
      <c r="P3596" s="386" t="s">
        <v>179</v>
      </c>
    </row>
    <row r="3597" spans="1:16" ht="15" x14ac:dyDescent="0.25">
      <c r="A3597" s="389" t="s">
        <v>3757</v>
      </c>
      <c r="B3597" s="390"/>
      <c r="C3597" s="386"/>
      <c r="D3597" s="390"/>
      <c r="E3597" s="390"/>
      <c r="F3597" s="386">
        <v>1.1631</v>
      </c>
      <c r="G3597" s="391">
        <v>1.0625</v>
      </c>
      <c r="H3597" s="391">
        <v>0.999</v>
      </c>
      <c r="I3597" s="391">
        <v>0.8468</v>
      </c>
      <c r="J3597" s="391">
        <v>1.0464</v>
      </c>
      <c r="K3597" s="391">
        <v>0.88649999999999995</v>
      </c>
      <c r="L3597" s="391">
        <v>0.99009999999999998</v>
      </c>
      <c r="M3597" s="391">
        <v>1.0462</v>
      </c>
      <c r="N3597" s="391">
        <v>1.1817</v>
      </c>
      <c r="O3597" s="386">
        <v>1.1100000000000001</v>
      </c>
      <c r="P3597" s="386" t="s">
        <v>179</v>
      </c>
    </row>
    <row r="3598" spans="1:16" ht="15" x14ac:dyDescent="0.25">
      <c r="A3598" s="389" t="s">
        <v>3758</v>
      </c>
      <c r="B3598" s="390"/>
      <c r="C3598" s="386"/>
      <c r="D3598" s="390"/>
      <c r="E3598" s="390"/>
      <c r="F3598" s="386">
        <v>7.3569000000000004</v>
      </c>
      <c r="G3598" s="391">
        <v>7.3647</v>
      </c>
      <c r="H3598" s="391">
        <v>7.1688000000000001</v>
      </c>
      <c r="I3598" s="391">
        <v>6.9420000000000002</v>
      </c>
      <c r="J3598" s="391">
        <v>7.3516000000000004</v>
      </c>
      <c r="K3598" s="391">
        <v>5.8192000000000004</v>
      </c>
      <c r="L3598" s="391">
        <v>8.5814000000000004</v>
      </c>
      <c r="M3598" s="391">
        <v>8.7225000000000001</v>
      </c>
      <c r="N3598" s="391">
        <v>9.8666999999999998</v>
      </c>
      <c r="O3598" s="386">
        <v>9.0185999999999993</v>
      </c>
      <c r="P3598" s="386" t="s">
        <v>179</v>
      </c>
    </row>
    <row r="3599" spans="1:16" ht="15" x14ac:dyDescent="0.25">
      <c r="A3599" s="389" t="s">
        <v>3759</v>
      </c>
      <c r="B3599" s="390"/>
      <c r="C3599" s="386"/>
      <c r="D3599" s="390"/>
      <c r="E3599" s="390"/>
      <c r="F3599" s="386">
        <v>1.2283999999999999</v>
      </c>
      <c r="G3599" s="391">
        <v>1.4562999999999999</v>
      </c>
      <c r="H3599" s="391">
        <v>1.4301999999999999</v>
      </c>
      <c r="I3599" s="391">
        <v>1.1092</v>
      </c>
      <c r="J3599" s="391">
        <v>1.2401</v>
      </c>
      <c r="K3599" s="391">
        <v>1.1023000000000001</v>
      </c>
      <c r="L3599" s="391">
        <v>1.2588999999999999</v>
      </c>
      <c r="M3599" s="391">
        <v>1.2507999999999999</v>
      </c>
      <c r="N3599" s="391">
        <v>1.3976999999999999</v>
      </c>
      <c r="O3599" s="386">
        <v>1.4533</v>
      </c>
      <c r="P3599" s="386" t="s">
        <v>179</v>
      </c>
    </row>
    <row r="3600" spans="1:16" ht="15" x14ac:dyDescent="0.25">
      <c r="A3600" s="389" t="s">
        <v>3760</v>
      </c>
      <c r="B3600" s="390"/>
      <c r="C3600" s="386"/>
      <c r="D3600" s="390"/>
      <c r="E3600" s="390"/>
      <c r="F3600" s="386">
        <v>1.1579999999999999</v>
      </c>
      <c r="G3600" s="391">
        <v>1.3832</v>
      </c>
      <c r="H3600" s="391">
        <v>1.3522000000000001</v>
      </c>
      <c r="I3600" s="391">
        <v>0.99399999999999999</v>
      </c>
      <c r="J3600" s="391">
        <v>1.1665000000000001</v>
      </c>
      <c r="K3600" s="391">
        <v>1.0148999999999999</v>
      </c>
      <c r="L3600" s="391">
        <v>1.1343000000000001</v>
      </c>
      <c r="M3600" s="391">
        <v>1.1416999999999999</v>
      </c>
      <c r="N3600" s="391">
        <v>1.2823</v>
      </c>
      <c r="O3600" s="386">
        <v>1.3444</v>
      </c>
      <c r="P3600" s="386" t="s">
        <v>179</v>
      </c>
    </row>
    <row r="3601" spans="1:16" ht="15" x14ac:dyDescent="0.25">
      <c r="A3601" s="389" t="s">
        <v>3761</v>
      </c>
      <c r="B3601" s="390"/>
      <c r="C3601" s="386"/>
      <c r="D3601" s="390"/>
      <c r="E3601" s="390"/>
      <c r="F3601" s="386">
        <v>2.9499</v>
      </c>
      <c r="G3601" s="391">
        <v>3.2416999999999998</v>
      </c>
      <c r="H3601" s="391">
        <v>3.3268</v>
      </c>
      <c r="I3601" s="391">
        <v>3.8986000000000001</v>
      </c>
      <c r="J3601" s="391">
        <v>3.0244</v>
      </c>
      <c r="K3601" s="391">
        <v>3.2195</v>
      </c>
      <c r="L3601" s="391">
        <v>4.2511999999999999</v>
      </c>
      <c r="M3601" s="391">
        <v>3.8910999999999998</v>
      </c>
      <c r="N3601" s="391">
        <v>4.2032999999999996</v>
      </c>
      <c r="O3601" s="386">
        <v>4.0777000000000001</v>
      </c>
      <c r="P3601" s="386" t="s">
        <v>179</v>
      </c>
    </row>
    <row r="3602" spans="1:16" ht="15" x14ac:dyDescent="0.25">
      <c r="A3602" s="389" t="s">
        <v>3762</v>
      </c>
      <c r="B3602" s="390"/>
      <c r="C3602" s="386"/>
      <c r="D3602" s="390"/>
      <c r="E3602" s="390"/>
      <c r="F3602" s="386">
        <v>2.1032000000000002</v>
      </c>
      <c r="G3602" s="391">
        <v>2.3694000000000002</v>
      </c>
      <c r="H3602" s="391">
        <v>2.3149999999999999</v>
      </c>
      <c r="I3602" s="391">
        <v>2.2898999999999998</v>
      </c>
      <c r="J3602" s="391">
        <v>2.5206</v>
      </c>
      <c r="K3602" s="391">
        <v>2.1850999999999998</v>
      </c>
      <c r="L3602" s="391">
        <v>2.5375999999999999</v>
      </c>
      <c r="M3602" s="391">
        <v>2.3856000000000002</v>
      </c>
      <c r="N3602" s="391">
        <v>2.7894999999999999</v>
      </c>
      <c r="O3602" s="386">
        <v>2.7170999999999998</v>
      </c>
      <c r="P3602" s="386" t="s">
        <v>179</v>
      </c>
    </row>
    <row r="3603" spans="1:16" ht="15" x14ac:dyDescent="0.25">
      <c r="A3603" s="389" t="s">
        <v>3763</v>
      </c>
      <c r="B3603" s="390"/>
      <c r="C3603" s="386"/>
      <c r="D3603" s="390"/>
      <c r="E3603" s="390"/>
      <c r="F3603" s="386">
        <v>1.6265000000000001</v>
      </c>
      <c r="G3603" s="391">
        <v>1.7681</v>
      </c>
      <c r="H3603" s="391">
        <v>1.8078000000000001</v>
      </c>
      <c r="I3603" s="391">
        <v>1.7436</v>
      </c>
      <c r="J3603" s="391">
        <v>1.9149</v>
      </c>
      <c r="K3603" s="391">
        <v>1.6548</v>
      </c>
      <c r="L3603" s="391">
        <v>1.7979000000000001</v>
      </c>
      <c r="M3603" s="391">
        <v>1.7269000000000001</v>
      </c>
      <c r="N3603" s="391">
        <v>2.0331000000000001</v>
      </c>
      <c r="O3603" s="386">
        <v>2.0083000000000002</v>
      </c>
      <c r="P3603" s="386" t="s">
        <v>179</v>
      </c>
    </row>
    <row r="3604" spans="1:16" ht="15" x14ac:dyDescent="0.25">
      <c r="A3604" s="389" t="s">
        <v>3764</v>
      </c>
      <c r="B3604" s="390"/>
      <c r="C3604" s="386"/>
      <c r="D3604" s="390"/>
      <c r="E3604" s="390"/>
      <c r="F3604" s="386">
        <v>7.9679000000000002</v>
      </c>
      <c r="G3604" s="391">
        <v>9.7772000000000006</v>
      </c>
      <c r="H3604" s="391">
        <v>8.6357999999999997</v>
      </c>
      <c r="I3604" s="391">
        <v>8.9680999999999997</v>
      </c>
      <c r="J3604" s="391">
        <v>10.024900000000001</v>
      </c>
      <c r="K3604" s="391">
        <v>8.8496000000000006</v>
      </c>
      <c r="L3604" s="391">
        <v>11.4964</v>
      </c>
      <c r="M3604" s="391">
        <v>10.4551</v>
      </c>
      <c r="N3604" s="391">
        <v>12.061500000000001</v>
      </c>
      <c r="O3604" s="386">
        <v>11.4693</v>
      </c>
      <c r="P3604" s="386" t="s">
        <v>179</v>
      </c>
    </row>
    <row r="3605" spans="1:16" ht="15" x14ac:dyDescent="0.25">
      <c r="A3605" s="389" t="s">
        <v>3765</v>
      </c>
      <c r="B3605" s="390"/>
      <c r="C3605" s="386"/>
      <c r="D3605" s="390"/>
      <c r="E3605" s="390"/>
      <c r="F3605" s="386">
        <v>2.0480999999999998</v>
      </c>
      <c r="G3605" s="391">
        <v>2.1442000000000001</v>
      </c>
      <c r="H3605" s="391">
        <v>1.8352999999999999</v>
      </c>
      <c r="I3605" s="391">
        <v>2.0301999999999998</v>
      </c>
      <c r="J3605" s="391">
        <v>2.0644</v>
      </c>
      <c r="K3605" s="391">
        <v>2.0640000000000001</v>
      </c>
      <c r="L3605" s="391">
        <v>2.1269999999999998</v>
      </c>
      <c r="M3605" s="391">
        <v>1.9981</v>
      </c>
      <c r="N3605" s="391">
        <v>2.3077999999999999</v>
      </c>
      <c r="O3605" s="386">
        <v>2.6806999999999999</v>
      </c>
      <c r="P3605" s="386" t="s">
        <v>179</v>
      </c>
    </row>
    <row r="3606" spans="1:16" ht="15" x14ac:dyDescent="0.25">
      <c r="A3606" s="389" t="s">
        <v>3766</v>
      </c>
      <c r="B3606" s="390"/>
      <c r="C3606" s="386"/>
      <c r="D3606" s="390"/>
      <c r="E3606" s="390"/>
      <c r="F3606" s="386">
        <v>1.5697000000000001</v>
      </c>
      <c r="G3606" s="391">
        <v>1.6402000000000001</v>
      </c>
      <c r="H3606" s="391">
        <v>1.4815</v>
      </c>
      <c r="I3606" s="391">
        <v>1.4815</v>
      </c>
      <c r="J3606" s="391">
        <v>1.6755</v>
      </c>
      <c r="K3606" s="391">
        <v>1.5872999999999999</v>
      </c>
      <c r="L3606" s="391">
        <v>1.6402000000000001</v>
      </c>
      <c r="M3606" s="391">
        <v>1.5167999999999999</v>
      </c>
      <c r="N3606" s="391">
        <v>1.746</v>
      </c>
      <c r="O3606" s="386">
        <v>2.0811000000000002</v>
      </c>
      <c r="P3606" s="386" t="s">
        <v>179</v>
      </c>
    </row>
    <row r="3607" spans="1:16" ht="15" x14ac:dyDescent="0.25">
      <c r="A3607" s="389" t="s">
        <v>3767</v>
      </c>
      <c r="B3607" s="390"/>
      <c r="C3607" s="386"/>
      <c r="D3607" s="390"/>
      <c r="E3607" s="390"/>
      <c r="F3607" s="386">
        <v>7.6763000000000003</v>
      </c>
      <c r="G3607" s="391">
        <v>8.0246999999999993</v>
      </c>
      <c r="H3607" s="391">
        <v>5.9547999999999996</v>
      </c>
      <c r="I3607" s="391">
        <v>8.4189000000000007</v>
      </c>
      <c r="J3607" s="391">
        <v>6.6390000000000002</v>
      </c>
      <c r="K3607" s="391">
        <v>7.6604999999999999</v>
      </c>
      <c r="L3607" s="391">
        <v>7.7709999999999999</v>
      </c>
      <c r="M3607" s="391">
        <v>7.6132</v>
      </c>
      <c r="N3607" s="391">
        <v>8.9026999999999994</v>
      </c>
      <c r="O3607" s="386">
        <v>9.6906999999999996</v>
      </c>
      <c r="P3607" s="386" t="s">
        <v>179</v>
      </c>
    </row>
    <row r="3608" spans="1:16" ht="15" x14ac:dyDescent="0.25">
      <c r="A3608" s="389" t="s">
        <v>3768</v>
      </c>
      <c r="B3608" s="390"/>
      <c r="C3608" s="386"/>
      <c r="D3608" s="390"/>
      <c r="E3608" s="390"/>
      <c r="F3608" s="386">
        <v>9.6401000000000003</v>
      </c>
      <c r="G3608" s="391">
        <v>9.7591999999999999</v>
      </c>
      <c r="H3608" s="391">
        <v>9.9003999999999994</v>
      </c>
      <c r="I3608" s="391">
        <v>9.1194000000000006</v>
      </c>
      <c r="J3608" s="391">
        <v>9.5307999999999993</v>
      </c>
      <c r="K3608" s="391">
        <v>9.8773999999999997</v>
      </c>
      <c r="L3608" s="391">
        <v>10.1614</v>
      </c>
      <c r="M3608" s="391">
        <v>9.9745000000000008</v>
      </c>
      <c r="N3608" s="391">
        <v>10.8292</v>
      </c>
      <c r="O3608" s="386">
        <v>10.640700000000001</v>
      </c>
      <c r="P3608" s="386" t="s">
        <v>179</v>
      </c>
    </row>
    <row r="3609" spans="1:16" ht="15" x14ac:dyDescent="0.25">
      <c r="A3609" s="389" t="s">
        <v>3769</v>
      </c>
      <c r="B3609" s="390"/>
      <c r="C3609" s="386"/>
      <c r="D3609" s="390"/>
      <c r="E3609" s="390"/>
      <c r="F3609" s="386">
        <v>9.5718999999999994</v>
      </c>
      <c r="G3609" s="391">
        <v>9.7066999999999997</v>
      </c>
      <c r="H3609" s="391">
        <v>9.7988</v>
      </c>
      <c r="I3609" s="391">
        <v>8.9786000000000001</v>
      </c>
      <c r="J3609" s="391">
        <v>9.3729999999999993</v>
      </c>
      <c r="K3609" s="391">
        <v>9.7799999999999994</v>
      </c>
      <c r="L3609" s="391">
        <v>10.0143</v>
      </c>
      <c r="M3609" s="391">
        <v>9.8111999999999995</v>
      </c>
      <c r="N3609" s="391">
        <v>10.658200000000001</v>
      </c>
      <c r="O3609" s="386">
        <v>10.538399999999999</v>
      </c>
      <c r="P3609" s="386" t="s">
        <v>179</v>
      </c>
    </row>
    <row r="3610" spans="1:16" ht="15" x14ac:dyDescent="0.25">
      <c r="A3610" s="389" t="s">
        <v>3770</v>
      </c>
      <c r="B3610" s="390"/>
      <c r="C3610" s="386"/>
      <c r="D3610" s="390"/>
      <c r="E3610" s="390"/>
      <c r="F3610" s="386">
        <v>12.9199</v>
      </c>
      <c r="G3610" s="391">
        <v>12.276199999999999</v>
      </c>
      <c r="H3610" s="391">
        <v>14.7583</v>
      </c>
      <c r="I3610" s="391">
        <v>15.897399999999999</v>
      </c>
      <c r="J3610" s="391">
        <v>17.091799999999999</v>
      </c>
      <c r="K3610" s="391">
        <v>14.577999999999999</v>
      </c>
      <c r="L3610" s="391">
        <v>17.171700000000001</v>
      </c>
      <c r="M3610" s="391">
        <v>17.766500000000001</v>
      </c>
      <c r="N3610" s="391">
        <v>18.8917</v>
      </c>
      <c r="O3610" s="386">
        <v>15.521599999999999</v>
      </c>
      <c r="P3610" s="386" t="s">
        <v>179</v>
      </c>
    </row>
    <row r="3611" spans="1:16" ht="15" x14ac:dyDescent="0.25">
      <c r="A3611" s="389" t="s">
        <v>3771</v>
      </c>
      <c r="B3611" s="390"/>
      <c r="C3611" s="386"/>
      <c r="D3611" s="390"/>
      <c r="E3611" s="390"/>
      <c r="F3611" s="386">
        <v>9.6401000000000003</v>
      </c>
      <c r="G3611" s="391">
        <v>9.7591999999999999</v>
      </c>
      <c r="H3611" s="391">
        <v>9.9003999999999994</v>
      </c>
      <c r="I3611" s="391">
        <v>9.1194000000000006</v>
      </c>
      <c r="J3611" s="391">
        <v>9.5307999999999993</v>
      </c>
      <c r="K3611" s="391">
        <v>9.8773999999999997</v>
      </c>
      <c r="L3611" s="391">
        <v>10.1614</v>
      </c>
      <c r="M3611" s="391">
        <v>9.9745000000000008</v>
      </c>
      <c r="N3611" s="391">
        <v>10.8292</v>
      </c>
      <c r="O3611" s="386">
        <v>10.640700000000001</v>
      </c>
      <c r="P3611" s="386" t="s">
        <v>179</v>
      </c>
    </row>
    <row r="3612" spans="1:16" ht="15" x14ac:dyDescent="0.25">
      <c r="A3612" s="389" t="s">
        <v>3772</v>
      </c>
      <c r="B3612" s="390"/>
      <c r="C3612" s="386"/>
      <c r="D3612" s="390"/>
      <c r="E3612" s="390"/>
      <c r="F3612" s="386">
        <v>9.5718999999999994</v>
      </c>
      <c r="G3612" s="391">
        <v>9.7066999999999997</v>
      </c>
      <c r="H3612" s="391">
        <v>9.7988</v>
      </c>
      <c r="I3612" s="391">
        <v>8.9786000000000001</v>
      </c>
      <c r="J3612" s="391">
        <v>9.3729999999999993</v>
      </c>
      <c r="K3612" s="391">
        <v>9.7799999999999994</v>
      </c>
      <c r="L3612" s="391">
        <v>10.0143</v>
      </c>
      <c r="M3612" s="391">
        <v>9.8111999999999995</v>
      </c>
      <c r="N3612" s="391">
        <v>10.658200000000001</v>
      </c>
      <c r="O3612" s="386">
        <v>10.538399999999999</v>
      </c>
      <c r="P3612" s="386" t="s">
        <v>179</v>
      </c>
    </row>
    <row r="3613" spans="1:16" ht="15" x14ac:dyDescent="0.25">
      <c r="A3613" s="389" t="s">
        <v>3773</v>
      </c>
      <c r="B3613" s="390"/>
      <c r="C3613" s="386"/>
      <c r="D3613" s="390"/>
      <c r="E3613" s="390"/>
      <c r="F3613" s="386">
        <v>12.9199</v>
      </c>
      <c r="G3613" s="391">
        <v>12.276199999999999</v>
      </c>
      <c r="H3613" s="391">
        <v>14.7583</v>
      </c>
      <c r="I3613" s="391">
        <v>15.897399999999999</v>
      </c>
      <c r="J3613" s="391">
        <v>17.091799999999999</v>
      </c>
      <c r="K3613" s="391">
        <v>14.577999999999999</v>
      </c>
      <c r="L3613" s="391">
        <v>17.171700000000001</v>
      </c>
      <c r="M3613" s="391">
        <v>17.766500000000001</v>
      </c>
      <c r="N3613" s="391">
        <v>18.8917</v>
      </c>
      <c r="O3613" s="386">
        <v>15.521599999999999</v>
      </c>
      <c r="P3613" s="386" t="s">
        <v>179</v>
      </c>
    </row>
    <row r="3614" spans="1:16" ht="15" x14ac:dyDescent="0.25">
      <c r="A3614" s="389" t="s">
        <v>3774</v>
      </c>
      <c r="B3614" s="390"/>
      <c r="C3614" s="386"/>
      <c r="D3614" s="390"/>
      <c r="E3614" s="390"/>
      <c r="F3614" s="386">
        <v>6.1001000000000003</v>
      </c>
      <c r="G3614" s="391">
        <v>6.8615000000000004</v>
      </c>
      <c r="H3614" s="391">
        <v>6.9790999999999999</v>
      </c>
      <c r="I3614" s="391">
        <v>5.9946000000000002</v>
      </c>
      <c r="J3614" s="391">
        <v>5.7546999999999997</v>
      </c>
      <c r="K3614" s="391">
        <v>6.4425999999999997</v>
      </c>
      <c r="L3614" s="391">
        <v>7.2952000000000004</v>
      </c>
      <c r="M3614" s="391">
        <v>7.7035999999999998</v>
      </c>
      <c r="N3614" s="391">
        <v>8.3186999999999998</v>
      </c>
      <c r="O3614" s="386">
        <v>10.2209</v>
      </c>
      <c r="P3614" s="386" t="s">
        <v>179</v>
      </c>
    </row>
    <row r="3615" spans="1:16" ht="15" x14ac:dyDescent="0.25">
      <c r="A3615" s="389" t="s">
        <v>3775</v>
      </c>
      <c r="B3615" s="390"/>
      <c r="C3615" s="386"/>
      <c r="D3615" s="390"/>
      <c r="E3615" s="390"/>
      <c r="F3615" s="386">
        <v>5.9257</v>
      </c>
      <c r="G3615" s="391">
        <v>6.3750999999999998</v>
      </c>
      <c r="H3615" s="391">
        <v>6.8342000000000001</v>
      </c>
      <c r="I3615" s="391">
        <v>5.7313000000000001</v>
      </c>
      <c r="J3615" s="391">
        <v>5.1959999999999997</v>
      </c>
      <c r="K3615" s="391">
        <v>5.84</v>
      </c>
      <c r="L3615" s="391">
        <v>6.2813999999999997</v>
      </c>
      <c r="M3615" s="391">
        <v>6.6906999999999996</v>
      </c>
      <c r="N3615" s="391">
        <v>7.0355999999999996</v>
      </c>
      <c r="O3615" s="386">
        <v>9.0908999999999995</v>
      </c>
      <c r="P3615" s="386" t="s">
        <v>179</v>
      </c>
    </row>
    <row r="3616" spans="1:16" ht="15" x14ac:dyDescent="0.25">
      <c r="A3616" s="389" t="s">
        <v>3776</v>
      </c>
      <c r="B3616" s="390"/>
      <c r="C3616" s="386"/>
      <c r="D3616" s="390"/>
      <c r="E3616" s="390"/>
      <c r="F3616" s="386">
        <v>7.3086000000000002</v>
      </c>
      <c r="G3616" s="391">
        <v>10.2385</v>
      </c>
      <c r="H3616" s="391">
        <v>7.9882999999999997</v>
      </c>
      <c r="I3616" s="391">
        <v>7.8170000000000002</v>
      </c>
      <c r="J3616" s="391">
        <v>9.6065000000000005</v>
      </c>
      <c r="K3616" s="391">
        <v>10.614800000000001</v>
      </c>
      <c r="L3616" s="391">
        <v>14.269299999999999</v>
      </c>
      <c r="M3616" s="391">
        <v>14.6906</v>
      </c>
      <c r="N3616" s="391">
        <v>17.157699999999998</v>
      </c>
      <c r="O3616" s="386">
        <v>18.008099999999999</v>
      </c>
      <c r="P3616" s="386" t="s">
        <v>179</v>
      </c>
    </row>
    <row r="3617" spans="1:16" ht="15" x14ac:dyDescent="0.25">
      <c r="A3617" s="389" t="s">
        <v>3777</v>
      </c>
      <c r="B3617" s="390"/>
      <c r="C3617" s="386"/>
      <c r="D3617" s="390"/>
      <c r="E3617" s="390"/>
      <c r="F3617" s="386">
        <v>5.5659000000000001</v>
      </c>
      <c r="G3617" s="391">
        <v>5.9690000000000003</v>
      </c>
      <c r="H3617" s="391">
        <v>6.5652999999999997</v>
      </c>
      <c r="I3617" s="391">
        <v>4.8936999999999999</v>
      </c>
      <c r="J3617" s="391">
        <v>4.5505000000000004</v>
      </c>
      <c r="K3617" s="391">
        <v>5.2995999999999999</v>
      </c>
      <c r="L3617" s="391">
        <v>5.7950999999999997</v>
      </c>
      <c r="M3617" s="391">
        <v>6.2926000000000002</v>
      </c>
      <c r="N3617" s="391">
        <v>6.3898000000000001</v>
      </c>
      <c r="O3617" s="386">
        <v>9.0275999999999996</v>
      </c>
      <c r="P3617" s="386" t="s">
        <v>179</v>
      </c>
    </row>
    <row r="3618" spans="1:16" ht="15" x14ac:dyDescent="0.25">
      <c r="A3618" s="389" t="s">
        <v>3778</v>
      </c>
      <c r="B3618" s="390"/>
      <c r="C3618" s="386"/>
      <c r="D3618" s="390"/>
      <c r="E3618" s="390"/>
      <c r="F3618" s="386">
        <v>5.6380999999999997</v>
      </c>
      <c r="G3618" s="391">
        <v>6.0484</v>
      </c>
      <c r="H3618" s="391">
        <v>6.6666999999999996</v>
      </c>
      <c r="I3618" s="391">
        <v>4.9672999999999998</v>
      </c>
      <c r="J3618" s="391">
        <v>4.5804</v>
      </c>
      <c r="K3618" s="391">
        <v>5.3551000000000002</v>
      </c>
      <c r="L3618" s="391">
        <v>5.8460999999999999</v>
      </c>
      <c r="M3618" s="391">
        <v>6.3776000000000002</v>
      </c>
      <c r="N3618" s="391">
        <v>6.452</v>
      </c>
      <c r="O3618" s="386">
        <v>9.1300000000000008</v>
      </c>
      <c r="P3618" s="386" t="s">
        <v>179</v>
      </c>
    </row>
    <row r="3619" spans="1:16" ht="15" x14ac:dyDescent="0.25">
      <c r="A3619" s="389" t="s">
        <v>3779</v>
      </c>
      <c r="B3619" s="390"/>
      <c r="C3619" s="386"/>
      <c r="D3619" s="390"/>
      <c r="E3619" s="390"/>
      <c r="F3619" s="386">
        <v>1.4388000000000001</v>
      </c>
      <c r="G3619" s="391">
        <v>1.4388000000000001</v>
      </c>
      <c r="H3619" s="391">
        <v>0.72460000000000002</v>
      </c>
      <c r="I3619" s="391">
        <v>0.71430000000000005</v>
      </c>
      <c r="J3619" s="391">
        <v>2.8571</v>
      </c>
      <c r="K3619" s="391">
        <v>2.1429</v>
      </c>
      <c r="L3619" s="391">
        <v>2.8776999999999999</v>
      </c>
      <c r="M3619" s="391">
        <v>1.4388000000000001</v>
      </c>
      <c r="N3619" s="391">
        <v>2.8571</v>
      </c>
      <c r="O3619" s="386">
        <v>2.9851000000000001</v>
      </c>
      <c r="P3619" s="386" t="s">
        <v>179</v>
      </c>
    </row>
    <row r="3620" spans="1:16" ht="15" x14ac:dyDescent="0.25">
      <c r="A3620" s="389" t="s">
        <v>3780</v>
      </c>
      <c r="B3620" s="390"/>
      <c r="C3620" s="386"/>
      <c r="D3620" s="390"/>
      <c r="E3620" s="390"/>
      <c r="F3620" s="386">
        <v>8.7653999999999996</v>
      </c>
      <c r="G3620" s="391">
        <v>7.4074</v>
      </c>
      <c r="H3620" s="391">
        <v>8.3024000000000004</v>
      </c>
      <c r="I3620" s="391">
        <v>10</v>
      </c>
      <c r="J3620" s="391">
        <v>9.8765000000000001</v>
      </c>
      <c r="K3620" s="391">
        <v>10.9877</v>
      </c>
      <c r="L3620" s="391">
        <v>10.4938</v>
      </c>
      <c r="M3620" s="391">
        <v>11.358000000000001</v>
      </c>
      <c r="N3620" s="391">
        <v>12.222200000000001</v>
      </c>
      <c r="O3620" s="386">
        <v>13.456799999999999</v>
      </c>
      <c r="P3620" s="386" t="s">
        <v>179</v>
      </c>
    </row>
    <row r="3621" spans="1:16" ht="15" x14ac:dyDescent="0.25">
      <c r="A3621" s="389" t="s">
        <v>3781</v>
      </c>
      <c r="B3621" s="390"/>
      <c r="C3621" s="386"/>
      <c r="D3621" s="390"/>
      <c r="E3621" s="390"/>
      <c r="F3621" s="386">
        <v>37.5</v>
      </c>
      <c r="G3621" s="391">
        <v>6.25</v>
      </c>
      <c r="H3621" s="391">
        <v>12.5</v>
      </c>
      <c r="I3621" s="391">
        <v>12.5</v>
      </c>
      <c r="J3621" s="391">
        <v>12.5</v>
      </c>
      <c r="K3621" s="391">
        <v>12.5</v>
      </c>
      <c r="L3621" s="391">
        <v>6.25</v>
      </c>
      <c r="M3621" s="391">
        <v>18.75</v>
      </c>
      <c r="N3621" s="391">
        <v>25</v>
      </c>
      <c r="O3621" s="386">
        <v>18.75</v>
      </c>
      <c r="P3621" s="386" t="s">
        <v>179</v>
      </c>
    </row>
    <row r="3622" spans="1:16" ht="15" x14ac:dyDescent="0.25">
      <c r="A3622" s="389" t="s">
        <v>3782</v>
      </c>
      <c r="B3622" s="390"/>
      <c r="C3622" s="386"/>
      <c r="D3622" s="390"/>
      <c r="E3622" s="390"/>
      <c r="F3622" s="386">
        <v>8.1864000000000008</v>
      </c>
      <c r="G3622" s="391">
        <v>7.4306999999999999</v>
      </c>
      <c r="H3622" s="391">
        <v>8.2173999999999996</v>
      </c>
      <c r="I3622" s="391">
        <v>9.9496000000000002</v>
      </c>
      <c r="J3622" s="391">
        <v>9.8237000000000005</v>
      </c>
      <c r="K3622" s="391">
        <v>10.9572</v>
      </c>
      <c r="L3622" s="391">
        <v>10.5793</v>
      </c>
      <c r="M3622" s="391">
        <v>11.209099999999999</v>
      </c>
      <c r="N3622" s="391">
        <v>11.964700000000001</v>
      </c>
      <c r="O3622" s="386">
        <v>13.350099999999999</v>
      </c>
      <c r="P3622" s="386" t="s">
        <v>179</v>
      </c>
    </row>
    <row r="3623" spans="1:16" ht="15" x14ac:dyDescent="0.25">
      <c r="A3623" s="389" t="s">
        <v>3783</v>
      </c>
      <c r="B3623" s="390"/>
      <c r="C3623" s="386"/>
      <c r="D3623" s="390"/>
      <c r="E3623" s="390"/>
      <c r="F3623" s="386">
        <v>6.5522</v>
      </c>
      <c r="G3623" s="391">
        <v>8.2791999999999994</v>
      </c>
      <c r="H3623" s="391">
        <v>7.4580000000000002</v>
      </c>
      <c r="I3623" s="391">
        <v>7.1802000000000001</v>
      </c>
      <c r="J3623" s="391">
        <v>7.0918999999999999</v>
      </c>
      <c r="K3623" s="391">
        <v>7.6146000000000003</v>
      </c>
      <c r="L3623" s="391">
        <v>9.2881999999999998</v>
      </c>
      <c r="M3623" s="391">
        <v>9.4699000000000009</v>
      </c>
      <c r="N3623" s="391">
        <v>10.9359</v>
      </c>
      <c r="O3623" s="386">
        <v>11.680999999999999</v>
      </c>
      <c r="P3623" s="386" t="s">
        <v>179</v>
      </c>
    </row>
    <row r="3624" spans="1:16" ht="15" x14ac:dyDescent="0.25">
      <c r="A3624" s="389" t="s">
        <v>3784</v>
      </c>
      <c r="B3624" s="390"/>
      <c r="C3624" s="386"/>
      <c r="D3624" s="390"/>
      <c r="E3624" s="390"/>
      <c r="F3624" s="386">
        <v>6.3723000000000001</v>
      </c>
      <c r="G3624" s="391">
        <v>7.0263</v>
      </c>
      <c r="H3624" s="391">
        <v>7.1464999999999996</v>
      </c>
      <c r="I3624" s="391">
        <v>7.2289000000000003</v>
      </c>
      <c r="J3624" s="391">
        <v>6.3948</v>
      </c>
      <c r="K3624" s="391">
        <v>6.7861000000000002</v>
      </c>
      <c r="L3624" s="391">
        <v>7.15</v>
      </c>
      <c r="M3624" s="391">
        <v>7.2667999999999999</v>
      </c>
      <c r="N3624" s="391">
        <v>8.1354000000000006</v>
      </c>
      <c r="O3624" s="386">
        <v>8.9743999999999993</v>
      </c>
      <c r="P3624" s="386" t="s">
        <v>179</v>
      </c>
    </row>
    <row r="3625" spans="1:16" ht="15" x14ac:dyDescent="0.25">
      <c r="A3625" s="389" t="s">
        <v>3785</v>
      </c>
      <c r="B3625" s="390"/>
      <c r="C3625" s="386"/>
      <c r="D3625" s="390"/>
      <c r="E3625" s="390"/>
      <c r="F3625" s="386">
        <v>7.4588999999999999</v>
      </c>
      <c r="G3625" s="391">
        <v>14.631</v>
      </c>
      <c r="H3625" s="391">
        <v>9.0330999999999992</v>
      </c>
      <c r="I3625" s="391">
        <v>6.9356999999999998</v>
      </c>
      <c r="J3625" s="391">
        <v>10.5793</v>
      </c>
      <c r="K3625" s="391">
        <v>11.7722</v>
      </c>
      <c r="L3625" s="391">
        <v>19.875800000000002</v>
      </c>
      <c r="M3625" s="391">
        <v>20.477399999999999</v>
      </c>
      <c r="N3625" s="391">
        <v>24.8432</v>
      </c>
      <c r="O3625" s="386">
        <v>25.156400000000001</v>
      </c>
      <c r="P3625" s="386" t="s">
        <v>179</v>
      </c>
    </row>
    <row r="3626" spans="1:16" ht="15" x14ac:dyDescent="0.25">
      <c r="A3626" s="389" t="s">
        <v>3786</v>
      </c>
      <c r="B3626" s="390"/>
      <c r="C3626" s="386"/>
      <c r="D3626" s="390"/>
      <c r="E3626" s="390"/>
      <c r="F3626" s="386">
        <v>6.3</v>
      </c>
      <c r="G3626" s="391">
        <v>6.2385999999999999</v>
      </c>
      <c r="H3626" s="391">
        <v>6.3201000000000001</v>
      </c>
      <c r="I3626" s="391">
        <v>6.085</v>
      </c>
      <c r="J3626" s="391">
        <v>6.3375000000000004</v>
      </c>
      <c r="K3626" s="391">
        <v>7.1616</v>
      </c>
      <c r="L3626" s="391">
        <v>7.0277000000000003</v>
      </c>
      <c r="M3626" s="391">
        <v>7.3414000000000001</v>
      </c>
      <c r="N3626" s="391">
        <v>7.7451999999999996</v>
      </c>
      <c r="O3626" s="386">
        <v>8.1370000000000005</v>
      </c>
      <c r="P3626" s="386" t="s">
        <v>179</v>
      </c>
    </row>
    <row r="3627" spans="1:16" ht="15" x14ac:dyDescent="0.25">
      <c r="A3627" s="389" t="s">
        <v>3787</v>
      </c>
      <c r="B3627" s="390"/>
      <c r="C3627" s="386"/>
      <c r="D3627" s="390"/>
      <c r="E3627" s="390"/>
      <c r="F3627" s="386">
        <v>6.0453000000000001</v>
      </c>
      <c r="G3627" s="391">
        <v>5.9714</v>
      </c>
      <c r="H3627" s="391">
        <v>6.0400999999999998</v>
      </c>
      <c r="I3627" s="391">
        <v>5.7507000000000001</v>
      </c>
      <c r="J3627" s="391">
        <v>6.0058999999999996</v>
      </c>
      <c r="K3627" s="391">
        <v>6.7317</v>
      </c>
      <c r="L3627" s="391">
        <v>6.5777999999999999</v>
      </c>
      <c r="M3627" s="391">
        <v>6.8304</v>
      </c>
      <c r="N3627" s="391">
        <v>7.2313000000000001</v>
      </c>
      <c r="O3627" s="386">
        <v>7.5819000000000001</v>
      </c>
      <c r="P3627" s="386" t="s">
        <v>179</v>
      </c>
    </row>
    <row r="3628" spans="1:16" ht="15" x14ac:dyDescent="0.25">
      <c r="A3628" s="389" t="s">
        <v>3788</v>
      </c>
      <c r="B3628" s="390"/>
      <c r="C3628" s="386"/>
      <c r="D3628" s="390"/>
      <c r="E3628" s="390"/>
      <c r="F3628" s="386">
        <v>8.8000000000000007</v>
      </c>
      <c r="G3628" s="391">
        <v>8.8198000000000008</v>
      </c>
      <c r="H3628" s="391">
        <v>9.0387000000000004</v>
      </c>
      <c r="I3628" s="391">
        <v>9.2988999999999997</v>
      </c>
      <c r="J3628" s="391">
        <v>9.5767000000000007</v>
      </c>
      <c r="K3628" s="391">
        <v>11.2903</v>
      </c>
      <c r="L3628" s="391">
        <v>11.4396</v>
      </c>
      <c r="M3628" s="391">
        <v>12.3155</v>
      </c>
      <c r="N3628" s="391">
        <v>12.7561</v>
      </c>
      <c r="O3628" s="386">
        <v>13.59</v>
      </c>
      <c r="P3628" s="386" t="s">
        <v>179</v>
      </c>
    </row>
    <row r="3629" spans="1:16" ht="15" x14ac:dyDescent="0.25">
      <c r="A3629" s="389" t="s">
        <v>3789</v>
      </c>
      <c r="B3629" s="390"/>
      <c r="C3629" s="386"/>
      <c r="D3629" s="390"/>
      <c r="E3629" s="390"/>
      <c r="F3629" s="386">
        <v>2.129</v>
      </c>
      <c r="G3629" s="391">
        <v>2.4548000000000001</v>
      </c>
      <c r="H3629" s="391">
        <v>3.0988000000000002</v>
      </c>
      <c r="I3629" s="391">
        <v>2.7795999999999998</v>
      </c>
      <c r="J3629" s="391">
        <v>3.0362</v>
      </c>
      <c r="K3629" s="391">
        <v>3.0341999999999998</v>
      </c>
      <c r="L3629" s="391">
        <v>2.9676999999999998</v>
      </c>
      <c r="M3629" s="391">
        <v>2.8460999999999999</v>
      </c>
      <c r="N3629" s="391">
        <v>3.4883999999999999</v>
      </c>
      <c r="O3629" s="386">
        <v>5.0590999999999999</v>
      </c>
      <c r="P3629" s="386" t="s">
        <v>179</v>
      </c>
    </row>
    <row r="3630" spans="1:16" ht="15" x14ac:dyDescent="0.25">
      <c r="A3630" s="389" t="s">
        <v>3790</v>
      </c>
      <c r="B3630" s="390"/>
      <c r="C3630" s="386"/>
      <c r="D3630" s="390"/>
      <c r="E3630" s="390"/>
      <c r="F3630" s="386">
        <v>2.1911999999999998</v>
      </c>
      <c r="G3630" s="391">
        <v>2.4567999999999999</v>
      </c>
      <c r="H3630" s="391">
        <v>2.9861</v>
      </c>
      <c r="I3630" s="391">
        <v>2.6577999999999999</v>
      </c>
      <c r="J3630" s="391">
        <v>2.8571</v>
      </c>
      <c r="K3630" s="391">
        <v>2.7907000000000002</v>
      </c>
      <c r="L3630" s="391">
        <v>2.7223999999999999</v>
      </c>
      <c r="M3630" s="391">
        <v>2.5266000000000002</v>
      </c>
      <c r="N3630" s="391">
        <v>3.1873</v>
      </c>
      <c r="O3630" s="386">
        <v>4.7941000000000003</v>
      </c>
      <c r="P3630" s="386" t="s">
        <v>179</v>
      </c>
    </row>
    <row r="3631" spans="1:16" ht="15" x14ac:dyDescent="0.25">
      <c r="A3631" s="389" t="s">
        <v>3791</v>
      </c>
      <c r="B3631" s="390"/>
      <c r="C3631" s="386"/>
      <c r="D3631" s="390"/>
      <c r="E3631" s="390"/>
      <c r="F3631" s="386">
        <v>0</v>
      </c>
      <c r="G3631" s="391">
        <v>2.3809999999999998</v>
      </c>
      <c r="H3631" s="391">
        <v>7.1429</v>
      </c>
      <c r="I3631" s="391">
        <v>7.1429</v>
      </c>
      <c r="J3631" s="391">
        <v>9.3023000000000007</v>
      </c>
      <c r="K3631" s="391">
        <v>11.3636</v>
      </c>
      <c r="L3631" s="391">
        <v>11.3636</v>
      </c>
      <c r="M3631" s="391">
        <v>14.2857</v>
      </c>
      <c r="N3631" s="391">
        <v>14.2857</v>
      </c>
      <c r="O3631" s="386">
        <v>14.6341</v>
      </c>
      <c r="P3631" s="386" t="s">
        <v>179</v>
      </c>
    </row>
    <row r="3632" spans="1:16" ht="15" x14ac:dyDescent="0.25">
      <c r="A3632" s="389" t="s">
        <v>3792</v>
      </c>
      <c r="B3632" s="390"/>
      <c r="C3632" s="386"/>
      <c r="D3632" s="390"/>
      <c r="E3632" s="390"/>
      <c r="F3632" s="386">
        <v>4.8216000000000001</v>
      </c>
      <c r="G3632" s="391">
        <v>4.1692999999999998</v>
      </c>
      <c r="H3632" s="391">
        <v>4.5842000000000001</v>
      </c>
      <c r="I3632" s="391">
        <v>4.3150000000000004</v>
      </c>
      <c r="J3632" s="391">
        <v>4.4611000000000001</v>
      </c>
      <c r="K3632" s="391">
        <v>5.1124999999999998</v>
      </c>
      <c r="L3632" s="391">
        <v>5.0894000000000004</v>
      </c>
      <c r="M3632" s="391">
        <v>5.2328000000000001</v>
      </c>
      <c r="N3632" s="391">
        <v>5.6490999999999998</v>
      </c>
      <c r="O3632" s="386">
        <v>5.8771000000000004</v>
      </c>
      <c r="P3632" s="386" t="s">
        <v>179</v>
      </c>
    </row>
    <row r="3633" spans="1:16" ht="15" x14ac:dyDescent="0.25">
      <c r="A3633" s="389" t="s">
        <v>3793</v>
      </c>
      <c r="B3633" s="390"/>
      <c r="C3633" s="386"/>
      <c r="D3633" s="390"/>
      <c r="E3633" s="390"/>
      <c r="F3633" s="386">
        <v>4.3296000000000001</v>
      </c>
      <c r="G3633" s="391">
        <v>3.6320999999999999</v>
      </c>
      <c r="H3633" s="391">
        <v>3.9011999999999998</v>
      </c>
      <c r="I3633" s="391">
        <v>3.8035999999999999</v>
      </c>
      <c r="J3633" s="391">
        <v>4.0689000000000002</v>
      </c>
      <c r="K3633" s="391">
        <v>4.7088999999999999</v>
      </c>
      <c r="L3633" s="391">
        <v>4.6022999999999996</v>
      </c>
      <c r="M3633" s="391">
        <v>4.6875</v>
      </c>
      <c r="N3633" s="391">
        <v>4.9691000000000001</v>
      </c>
      <c r="O3633" s="386">
        <v>5.1254999999999997</v>
      </c>
      <c r="P3633" s="386" t="s">
        <v>179</v>
      </c>
    </row>
    <row r="3634" spans="1:16" ht="15" x14ac:dyDescent="0.25">
      <c r="A3634" s="389" t="s">
        <v>3794</v>
      </c>
      <c r="B3634" s="390"/>
      <c r="C3634" s="386"/>
      <c r="D3634" s="390"/>
      <c r="E3634" s="390"/>
      <c r="F3634" s="386">
        <v>9.3529999999999998</v>
      </c>
      <c r="G3634" s="391">
        <v>9.1554000000000002</v>
      </c>
      <c r="H3634" s="391">
        <v>10.8696</v>
      </c>
      <c r="I3634" s="391">
        <v>8.9894999999999996</v>
      </c>
      <c r="J3634" s="391">
        <v>8.1943000000000001</v>
      </c>
      <c r="K3634" s="391">
        <v>8.7706999999999997</v>
      </c>
      <c r="L3634" s="391">
        <v>9.6044999999999998</v>
      </c>
      <c r="M3634" s="391">
        <v>10.26</v>
      </c>
      <c r="N3634" s="391">
        <v>11.8881</v>
      </c>
      <c r="O3634" s="386">
        <v>12.7349</v>
      </c>
      <c r="P3634" s="386" t="s">
        <v>179</v>
      </c>
    </row>
    <row r="3635" spans="1:16" ht="15" x14ac:dyDescent="0.25">
      <c r="A3635" s="389" t="s">
        <v>3795</v>
      </c>
      <c r="B3635" s="390"/>
      <c r="C3635" s="386"/>
      <c r="D3635" s="390"/>
      <c r="E3635" s="390"/>
      <c r="F3635" s="386">
        <v>3.8376999999999999</v>
      </c>
      <c r="G3635" s="391">
        <v>3.9001999999999999</v>
      </c>
      <c r="H3635" s="391">
        <v>3.573</v>
      </c>
      <c r="I3635" s="391">
        <v>3.4325000000000001</v>
      </c>
      <c r="J3635" s="391">
        <v>3.8466999999999998</v>
      </c>
      <c r="K3635" s="391">
        <v>4.5339999999999998</v>
      </c>
      <c r="L3635" s="391">
        <v>4.5538999999999996</v>
      </c>
      <c r="M3635" s="391">
        <v>4.8654000000000002</v>
      </c>
      <c r="N3635" s="391">
        <v>5.2582000000000004</v>
      </c>
      <c r="O3635" s="386">
        <v>5.5498000000000003</v>
      </c>
      <c r="P3635" s="386" t="s">
        <v>179</v>
      </c>
    </row>
    <row r="3636" spans="1:16" ht="15" x14ac:dyDescent="0.25">
      <c r="A3636" s="389" t="s">
        <v>3796</v>
      </c>
      <c r="B3636" s="390"/>
      <c r="C3636" s="386"/>
      <c r="D3636" s="390"/>
      <c r="E3636" s="390"/>
      <c r="F3636" s="386">
        <v>2.9864000000000002</v>
      </c>
      <c r="G3636" s="391">
        <v>3.0470000000000002</v>
      </c>
      <c r="H3636" s="391">
        <v>2.7162000000000002</v>
      </c>
      <c r="I3636" s="391">
        <v>2.3267000000000002</v>
      </c>
      <c r="J3636" s="391">
        <v>2.7120000000000002</v>
      </c>
      <c r="K3636" s="391">
        <v>3.1116000000000001</v>
      </c>
      <c r="L3636" s="391">
        <v>3.2054</v>
      </c>
      <c r="M3636" s="391">
        <v>3.3847999999999998</v>
      </c>
      <c r="N3636" s="391">
        <v>3.8671000000000002</v>
      </c>
      <c r="O3636" s="386">
        <v>4.0911</v>
      </c>
      <c r="P3636" s="386" t="s">
        <v>179</v>
      </c>
    </row>
    <row r="3637" spans="1:16" ht="15" x14ac:dyDescent="0.25">
      <c r="A3637" s="389" t="s">
        <v>3797</v>
      </c>
      <c r="B3637" s="390"/>
      <c r="C3637" s="386"/>
      <c r="D3637" s="390"/>
      <c r="E3637" s="390"/>
      <c r="F3637" s="386">
        <v>8.9055</v>
      </c>
      <c r="G3637" s="391">
        <v>8.9285999999999994</v>
      </c>
      <c r="H3637" s="391">
        <v>8.6869999999999994</v>
      </c>
      <c r="I3637" s="391">
        <v>9.9055</v>
      </c>
      <c r="J3637" s="391">
        <v>10.569599999999999</v>
      </c>
      <c r="K3637" s="391">
        <v>12.8832</v>
      </c>
      <c r="L3637" s="391">
        <v>12.6671</v>
      </c>
      <c r="M3637" s="391">
        <v>13.7537</v>
      </c>
      <c r="N3637" s="391">
        <v>13.642300000000001</v>
      </c>
      <c r="O3637" s="386">
        <v>14.4374</v>
      </c>
      <c r="P3637" s="386" t="s">
        <v>179</v>
      </c>
    </row>
    <row r="3638" spans="1:16" ht="15" x14ac:dyDescent="0.25">
      <c r="A3638" s="389" t="s">
        <v>3798</v>
      </c>
      <c r="B3638" s="390"/>
      <c r="C3638" s="386"/>
      <c r="D3638" s="390"/>
      <c r="E3638" s="390"/>
      <c r="F3638" s="386">
        <v>12.102600000000001</v>
      </c>
      <c r="G3638" s="391">
        <v>12.6721</v>
      </c>
      <c r="H3638" s="391">
        <v>12.971500000000001</v>
      </c>
      <c r="I3638" s="391">
        <v>12.5372</v>
      </c>
      <c r="J3638" s="391">
        <v>12.7058</v>
      </c>
      <c r="K3638" s="391">
        <v>13.980499999999999</v>
      </c>
      <c r="L3638" s="391">
        <v>13.4955</v>
      </c>
      <c r="M3638" s="391">
        <v>14.1213</v>
      </c>
      <c r="N3638" s="391">
        <v>14.4633</v>
      </c>
      <c r="O3638" s="386">
        <v>15.0398</v>
      </c>
      <c r="P3638" s="386" t="s">
        <v>179</v>
      </c>
    </row>
    <row r="3639" spans="1:16" ht="15" x14ac:dyDescent="0.25">
      <c r="A3639" s="389" t="s">
        <v>3799</v>
      </c>
      <c r="B3639" s="390"/>
      <c r="C3639" s="386"/>
      <c r="D3639" s="390"/>
      <c r="E3639" s="390"/>
      <c r="F3639" s="386">
        <v>12.21</v>
      </c>
      <c r="G3639" s="391">
        <v>12.778499999999999</v>
      </c>
      <c r="H3639" s="391">
        <v>13.150399999999999</v>
      </c>
      <c r="I3639" s="391">
        <v>12.6911</v>
      </c>
      <c r="J3639" s="391">
        <v>12.8421</v>
      </c>
      <c r="K3639" s="391">
        <v>14.1182</v>
      </c>
      <c r="L3639" s="391">
        <v>13.610799999999999</v>
      </c>
      <c r="M3639" s="391">
        <v>14.269399999999999</v>
      </c>
      <c r="N3639" s="391">
        <v>14.6068</v>
      </c>
      <c r="O3639" s="386">
        <v>15.1662</v>
      </c>
      <c r="P3639" s="386" t="s">
        <v>179</v>
      </c>
    </row>
    <row r="3640" spans="1:16" ht="15" x14ac:dyDescent="0.25">
      <c r="A3640" s="389" t="s">
        <v>3800</v>
      </c>
      <c r="B3640" s="390"/>
      <c r="C3640" s="386"/>
      <c r="D3640" s="390"/>
      <c r="E3640" s="390"/>
      <c r="F3640" s="386">
        <v>5.53</v>
      </c>
      <c r="G3640" s="391">
        <v>6.3926999999999996</v>
      </c>
      <c r="H3640" s="391">
        <v>2.2936000000000001</v>
      </c>
      <c r="I3640" s="391">
        <v>3.2109999999999999</v>
      </c>
      <c r="J3640" s="391">
        <v>4.5662000000000003</v>
      </c>
      <c r="K3640" s="391">
        <v>5.5556000000000001</v>
      </c>
      <c r="L3640" s="391">
        <v>6.4814999999999996</v>
      </c>
      <c r="M3640" s="391">
        <v>5.0926</v>
      </c>
      <c r="N3640" s="391">
        <v>5.8823999999999996</v>
      </c>
      <c r="O3640" s="386">
        <v>7.109</v>
      </c>
      <c r="P3640" s="386" t="s">
        <v>179</v>
      </c>
    </row>
    <row r="3641" spans="1:16" ht="15" x14ac:dyDescent="0.25">
      <c r="A3641" s="389" t="s">
        <v>3801</v>
      </c>
      <c r="B3641" s="390"/>
      <c r="C3641" s="386"/>
      <c r="D3641" s="390"/>
      <c r="E3641" s="390"/>
      <c r="F3641" s="386">
        <v>2.7078000000000002</v>
      </c>
      <c r="G3641" s="391">
        <v>2.9207999999999998</v>
      </c>
      <c r="H3641" s="391">
        <v>2.7850000000000001</v>
      </c>
      <c r="I3641" s="391">
        <v>2.6637</v>
      </c>
      <c r="J3641" s="391">
        <v>2.8111999999999999</v>
      </c>
      <c r="K3641" s="391">
        <v>2.9277000000000002</v>
      </c>
      <c r="L3641" s="391">
        <v>2.8216000000000001</v>
      </c>
      <c r="M3641" s="391">
        <v>2.6528999999999998</v>
      </c>
      <c r="N3641" s="391">
        <v>2.4439000000000002</v>
      </c>
      <c r="O3641" s="386">
        <v>2.6985999999999999</v>
      </c>
      <c r="P3641" s="386" t="s">
        <v>179</v>
      </c>
    </row>
    <row r="3642" spans="1:16" ht="15" x14ac:dyDescent="0.25">
      <c r="A3642" s="389" t="s">
        <v>3802</v>
      </c>
      <c r="B3642" s="390"/>
      <c r="C3642" s="386"/>
      <c r="D3642" s="390"/>
      <c r="E3642" s="390"/>
      <c r="F3642" s="386">
        <v>1.9305000000000001</v>
      </c>
      <c r="G3642" s="391">
        <v>1.9323999999999999</v>
      </c>
      <c r="H3642" s="391">
        <v>1.7605</v>
      </c>
      <c r="I3642" s="391">
        <v>1.6715</v>
      </c>
      <c r="J3642" s="391">
        <v>1.8688</v>
      </c>
      <c r="K3642" s="391">
        <v>1.8425</v>
      </c>
      <c r="L3642" s="391">
        <v>1.8473999999999999</v>
      </c>
      <c r="M3642" s="391">
        <v>1.7887999999999999</v>
      </c>
      <c r="N3642" s="391">
        <v>1.5921000000000001</v>
      </c>
      <c r="O3642" s="386">
        <v>1.8255999999999999</v>
      </c>
      <c r="P3642" s="386" t="s">
        <v>179</v>
      </c>
    </row>
    <row r="3643" spans="1:16" ht="15" x14ac:dyDescent="0.25">
      <c r="A3643" s="389" t="s">
        <v>3803</v>
      </c>
      <c r="B3643" s="390"/>
      <c r="C3643" s="386"/>
      <c r="D3643" s="390"/>
      <c r="E3643" s="390"/>
      <c r="F3643" s="386">
        <v>7.4324000000000003</v>
      </c>
      <c r="G3643" s="391">
        <v>8.3811</v>
      </c>
      <c r="H3643" s="391">
        <v>8.4746000000000006</v>
      </c>
      <c r="I3643" s="391">
        <v>8.3404000000000007</v>
      </c>
      <c r="J3643" s="391">
        <v>8.0978999999999992</v>
      </c>
      <c r="K3643" s="391">
        <v>8.9979999999999993</v>
      </c>
      <c r="L3643" s="391">
        <v>8.3026</v>
      </c>
      <c r="M3643" s="391">
        <v>7.82</v>
      </c>
      <c r="N3643" s="391">
        <v>5.6273</v>
      </c>
      <c r="O3643" s="386">
        <v>5.8319999999999999</v>
      </c>
      <c r="P3643" s="386" t="s">
        <v>179</v>
      </c>
    </row>
    <row r="3644" spans="1:16" ht="15" x14ac:dyDescent="0.25">
      <c r="A3644" s="389" t="s">
        <v>3804</v>
      </c>
      <c r="B3644" s="390"/>
      <c r="C3644" s="386"/>
      <c r="D3644" s="390"/>
      <c r="E3644" s="390"/>
      <c r="F3644" s="386">
        <v>1.9336</v>
      </c>
      <c r="G3644" s="391">
        <v>2.1356000000000002</v>
      </c>
      <c r="H3644" s="391">
        <v>2.2322000000000002</v>
      </c>
      <c r="I3644" s="391">
        <v>2.3233999999999999</v>
      </c>
      <c r="J3644" s="391">
        <v>2.2263000000000002</v>
      </c>
      <c r="K3644" s="391">
        <v>2.1978</v>
      </c>
      <c r="L3644" s="391">
        <v>2.1027</v>
      </c>
      <c r="M3644" s="391">
        <v>1.8182</v>
      </c>
      <c r="N3644" s="391">
        <v>1.732</v>
      </c>
      <c r="O3644" s="386">
        <v>1.8953</v>
      </c>
      <c r="P3644" s="386" t="s">
        <v>179</v>
      </c>
    </row>
    <row r="3645" spans="1:16" ht="15" x14ac:dyDescent="0.25">
      <c r="A3645" s="389" t="s">
        <v>3805</v>
      </c>
      <c r="B3645" s="390"/>
      <c r="C3645" s="386"/>
      <c r="D3645" s="390"/>
      <c r="E3645" s="390"/>
      <c r="F3645" s="386">
        <v>1.1577999999999999</v>
      </c>
      <c r="G3645" s="391">
        <v>1.0301</v>
      </c>
      <c r="H3645" s="391">
        <v>1.1087</v>
      </c>
      <c r="I3645" s="391">
        <v>1.0723</v>
      </c>
      <c r="J3645" s="391">
        <v>1.0654999999999999</v>
      </c>
      <c r="K3645" s="391">
        <v>0.99670000000000003</v>
      </c>
      <c r="L3645" s="391">
        <v>1.1781999999999999</v>
      </c>
      <c r="M3645" s="391">
        <v>1.0840000000000001</v>
      </c>
      <c r="N3645" s="391">
        <v>0.83330000000000004</v>
      </c>
      <c r="O3645" s="386">
        <v>1.004</v>
      </c>
      <c r="P3645" s="386" t="s">
        <v>179</v>
      </c>
    </row>
    <row r="3646" spans="1:16" ht="15" x14ac:dyDescent="0.25">
      <c r="A3646" s="389" t="s">
        <v>3806</v>
      </c>
      <c r="B3646" s="390"/>
      <c r="C3646" s="386"/>
      <c r="D3646" s="390"/>
      <c r="E3646" s="390"/>
      <c r="F3646" s="386">
        <v>6.8536000000000001</v>
      </c>
      <c r="G3646" s="391">
        <v>8.0223999999999993</v>
      </c>
      <c r="H3646" s="391">
        <v>8.3017000000000003</v>
      </c>
      <c r="I3646" s="391">
        <v>9.3579000000000008</v>
      </c>
      <c r="J3646" s="391">
        <v>8.4964999999999993</v>
      </c>
      <c r="K3646" s="391">
        <v>8.6548999999999996</v>
      </c>
      <c r="L3646" s="391">
        <v>7.1482999999999999</v>
      </c>
      <c r="M3646" s="391">
        <v>6.3525</v>
      </c>
      <c r="N3646" s="391">
        <v>4.2363</v>
      </c>
      <c r="O3646" s="386">
        <v>4.2332999999999998</v>
      </c>
      <c r="P3646" s="386" t="s">
        <v>179</v>
      </c>
    </row>
    <row r="3647" spans="1:16" ht="15" x14ac:dyDescent="0.25">
      <c r="A3647" s="389" t="s">
        <v>3807</v>
      </c>
      <c r="B3647" s="390"/>
      <c r="C3647" s="386"/>
      <c r="D3647" s="390"/>
      <c r="E3647" s="390"/>
      <c r="F3647" s="386">
        <v>0.36509999999999998</v>
      </c>
      <c r="G3647" s="391">
        <v>0.37009999999999998</v>
      </c>
      <c r="H3647" s="391">
        <v>0.73209999999999997</v>
      </c>
      <c r="I3647" s="391">
        <v>0.14729999999999999</v>
      </c>
      <c r="J3647" s="391">
        <v>7.0000000000000007E-2</v>
      </c>
      <c r="K3647" s="391">
        <v>3.4700000000000002E-2</v>
      </c>
      <c r="L3647" s="391">
        <v>3.4700000000000002E-2</v>
      </c>
      <c r="M3647" s="391">
        <v>0.10440000000000001</v>
      </c>
      <c r="N3647" s="391">
        <v>0.1056</v>
      </c>
      <c r="O3647" s="386">
        <v>0.10539999999999999</v>
      </c>
      <c r="P3647" s="386" t="s">
        <v>179</v>
      </c>
    </row>
    <row r="3648" spans="1:16" ht="15" x14ac:dyDescent="0.25">
      <c r="A3648" s="389" t="s">
        <v>3808</v>
      </c>
      <c r="B3648" s="390"/>
      <c r="C3648" s="386"/>
      <c r="D3648" s="390"/>
      <c r="E3648" s="390"/>
      <c r="F3648" s="386">
        <v>0.36509999999999998</v>
      </c>
      <c r="G3648" s="391">
        <v>0.37009999999999998</v>
      </c>
      <c r="H3648" s="391">
        <v>0.73209999999999997</v>
      </c>
      <c r="I3648" s="391">
        <v>0.14729999999999999</v>
      </c>
      <c r="J3648" s="391">
        <v>7.0000000000000007E-2</v>
      </c>
      <c r="K3648" s="391">
        <v>3.4700000000000002E-2</v>
      </c>
      <c r="L3648" s="391">
        <v>3.4700000000000002E-2</v>
      </c>
      <c r="M3648" s="391">
        <v>0.10440000000000001</v>
      </c>
      <c r="N3648" s="391">
        <v>0.1056</v>
      </c>
      <c r="O3648" s="386">
        <v>0.10539999999999999</v>
      </c>
      <c r="P3648" s="386" t="s">
        <v>179</v>
      </c>
    </row>
    <row r="3649" spans="1:16" ht="15" x14ac:dyDescent="0.25">
      <c r="A3649" s="389" t="s">
        <v>3809</v>
      </c>
      <c r="B3649" s="390"/>
      <c r="C3649" s="386"/>
      <c r="D3649" s="390"/>
      <c r="E3649" s="390"/>
      <c r="F3649" s="386">
        <v>2.5773000000000001</v>
      </c>
      <c r="G3649" s="391">
        <v>2.8603999999999998</v>
      </c>
      <c r="H3649" s="391">
        <v>2.8571</v>
      </c>
      <c r="I3649" s="391">
        <v>2.6240999999999999</v>
      </c>
      <c r="J3649" s="391">
        <v>3.0945999999999998</v>
      </c>
      <c r="K3649" s="391">
        <v>3.2553000000000001</v>
      </c>
      <c r="L3649" s="391">
        <v>2.5114000000000001</v>
      </c>
      <c r="M3649" s="391">
        <v>2.5171999999999999</v>
      </c>
      <c r="N3649" s="391">
        <v>2.9714</v>
      </c>
      <c r="O3649" s="386">
        <v>2.8111999999999999</v>
      </c>
      <c r="P3649" s="386" t="s">
        <v>179</v>
      </c>
    </row>
    <row r="3650" spans="1:16" ht="15" x14ac:dyDescent="0.25">
      <c r="A3650" s="389" t="s">
        <v>3810</v>
      </c>
      <c r="B3650" s="390"/>
      <c r="C3650" s="386"/>
      <c r="D3650" s="390"/>
      <c r="E3650" s="390"/>
      <c r="F3650" s="386">
        <v>1.9317</v>
      </c>
      <c r="G3650" s="391">
        <v>2.3180999999999998</v>
      </c>
      <c r="H3650" s="391">
        <v>2.2536999999999998</v>
      </c>
      <c r="I3650" s="391">
        <v>1.9936</v>
      </c>
      <c r="J3650" s="391">
        <v>2.7688000000000001</v>
      </c>
      <c r="K3650" s="391">
        <v>3.0264000000000002</v>
      </c>
      <c r="L3650" s="391">
        <v>1.9961</v>
      </c>
      <c r="M3650" s="391">
        <v>1.9317</v>
      </c>
      <c r="N3650" s="391">
        <v>2.2536999999999998</v>
      </c>
      <c r="O3650" s="386">
        <v>2.3180999999999998</v>
      </c>
      <c r="P3650" s="386" t="s">
        <v>179</v>
      </c>
    </row>
    <row r="3651" spans="1:16" ht="15" x14ac:dyDescent="0.25">
      <c r="A3651" s="389" t="s">
        <v>3811</v>
      </c>
      <c r="B3651" s="390"/>
      <c r="C3651" s="386"/>
      <c r="D3651" s="390"/>
      <c r="E3651" s="390"/>
      <c r="F3651" s="386">
        <v>7.7720000000000002</v>
      </c>
      <c r="G3651" s="391">
        <v>7.1795</v>
      </c>
      <c r="H3651" s="391">
        <v>7.6142000000000003</v>
      </c>
      <c r="I3651" s="391">
        <v>7.5758000000000001</v>
      </c>
      <c r="J3651" s="391">
        <v>5.7291999999999996</v>
      </c>
      <c r="K3651" s="391">
        <v>5.0505000000000004</v>
      </c>
      <c r="L3651" s="391">
        <v>6.5327000000000002</v>
      </c>
      <c r="M3651" s="391">
        <v>7.1795</v>
      </c>
      <c r="N3651" s="391">
        <v>8.6294000000000004</v>
      </c>
      <c r="O3651" s="386">
        <v>6.8421000000000003</v>
      </c>
      <c r="P3651" s="386" t="s">
        <v>179</v>
      </c>
    </row>
    <row r="3652" spans="1:16" ht="15" x14ac:dyDescent="0.25">
      <c r="A3652" s="389" t="s">
        <v>3812</v>
      </c>
      <c r="B3652" s="390"/>
      <c r="C3652" s="386"/>
      <c r="D3652" s="390"/>
      <c r="E3652" s="390"/>
      <c r="F3652" s="386">
        <v>4.5667999999999997</v>
      </c>
      <c r="G3652" s="391">
        <v>4.8658999999999999</v>
      </c>
      <c r="H3652" s="391">
        <v>4.2191000000000001</v>
      </c>
      <c r="I3652" s="391">
        <v>3.8662000000000001</v>
      </c>
      <c r="J3652" s="391">
        <v>4.3997000000000002</v>
      </c>
      <c r="K3652" s="391">
        <v>4.8342999999999998</v>
      </c>
      <c r="L3652" s="391">
        <v>4.7874999999999996</v>
      </c>
      <c r="M3652" s="391">
        <v>5.0389999999999997</v>
      </c>
      <c r="N3652" s="391">
        <v>4.2363999999999997</v>
      </c>
      <c r="O3652" s="386">
        <v>4.7847999999999997</v>
      </c>
      <c r="P3652" s="386" t="s">
        <v>179</v>
      </c>
    </row>
    <row r="3653" spans="1:16" ht="15" x14ac:dyDescent="0.25">
      <c r="A3653" s="389" t="s">
        <v>3813</v>
      </c>
      <c r="B3653" s="390"/>
      <c r="C3653" s="386"/>
      <c r="D3653" s="390"/>
      <c r="E3653" s="390"/>
      <c r="F3653" s="386">
        <v>3.7418999999999998</v>
      </c>
      <c r="G3653" s="391">
        <v>3.8885999999999998</v>
      </c>
      <c r="H3653" s="391">
        <v>3.1208999999999998</v>
      </c>
      <c r="I3653" s="391">
        <v>3.1063000000000001</v>
      </c>
      <c r="J3653" s="391">
        <v>3.5914000000000001</v>
      </c>
      <c r="K3653" s="391">
        <v>3.6530999999999998</v>
      </c>
      <c r="L3653" s="391">
        <v>3.5564</v>
      </c>
      <c r="M3653" s="391">
        <v>3.8407</v>
      </c>
      <c r="N3653" s="391">
        <v>3.1791</v>
      </c>
      <c r="O3653" s="386">
        <v>3.5998000000000001</v>
      </c>
      <c r="P3653" s="386" t="s">
        <v>179</v>
      </c>
    </row>
    <row r="3654" spans="1:16" ht="15" x14ac:dyDescent="0.25">
      <c r="A3654" s="389" t="s">
        <v>3814</v>
      </c>
      <c r="B3654" s="390"/>
      <c r="C3654" s="386"/>
      <c r="D3654" s="390"/>
      <c r="E3654" s="390"/>
      <c r="F3654" s="386">
        <v>8.0500000000000007</v>
      </c>
      <c r="G3654" s="391">
        <v>8.9776000000000007</v>
      </c>
      <c r="H3654" s="391">
        <v>8.7867999999999995</v>
      </c>
      <c r="I3654" s="391">
        <v>7.1142000000000003</v>
      </c>
      <c r="J3654" s="391">
        <v>7.8209999999999997</v>
      </c>
      <c r="K3654" s="391">
        <v>9.8369</v>
      </c>
      <c r="L3654" s="391">
        <v>9.9754000000000005</v>
      </c>
      <c r="M3654" s="391">
        <v>9.9708000000000006</v>
      </c>
      <c r="N3654" s="391">
        <v>8.7172000000000001</v>
      </c>
      <c r="O3654" s="386">
        <v>9.7548999999999992</v>
      </c>
      <c r="P3654" s="386" t="s">
        <v>179</v>
      </c>
    </row>
    <row r="3655" spans="1:16" ht="15" x14ac:dyDescent="0.25">
      <c r="A3655" s="389" t="s">
        <v>3815</v>
      </c>
      <c r="B3655" s="390"/>
      <c r="C3655" s="386"/>
      <c r="D3655" s="390"/>
      <c r="E3655" s="390"/>
      <c r="F3655" s="386">
        <v>3.0449000000000002</v>
      </c>
      <c r="G3655" s="391">
        <v>3.1555</v>
      </c>
      <c r="H3655" s="391">
        <v>3.2786</v>
      </c>
      <c r="I3655" s="391">
        <v>3.2471000000000001</v>
      </c>
      <c r="J3655" s="391">
        <v>3.4916999999999998</v>
      </c>
      <c r="K3655" s="391">
        <v>3.7475999999999998</v>
      </c>
      <c r="L3655" s="391">
        <v>3.5217999999999998</v>
      </c>
      <c r="M3655" s="391">
        <v>4.1148999999999996</v>
      </c>
      <c r="N3655" s="391">
        <v>5.2196999999999996</v>
      </c>
      <c r="O3655" s="386">
        <v>5.5244</v>
      </c>
      <c r="P3655" s="386" t="s">
        <v>179</v>
      </c>
    </row>
    <row r="3656" spans="1:16" ht="15" x14ac:dyDescent="0.25">
      <c r="A3656" s="389" t="s">
        <v>3816</v>
      </c>
      <c r="B3656" s="390"/>
      <c r="C3656" s="386"/>
      <c r="D3656" s="390"/>
      <c r="E3656" s="390"/>
      <c r="F3656" s="386">
        <v>2.9870999999999999</v>
      </c>
      <c r="G3656" s="391">
        <v>3.1194999999999999</v>
      </c>
      <c r="H3656" s="391">
        <v>3.2035999999999998</v>
      </c>
      <c r="I3656" s="391">
        <v>3.1936</v>
      </c>
      <c r="J3656" s="391">
        <v>3.3786</v>
      </c>
      <c r="K3656" s="391">
        <v>3.6734</v>
      </c>
      <c r="L3656" s="391">
        <v>3.4378000000000002</v>
      </c>
      <c r="M3656" s="391">
        <v>4.0510999999999999</v>
      </c>
      <c r="N3656" s="391">
        <v>5.2091000000000003</v>
      </c>
      <c r="O3656" s="386">
        <v>5.5014000000000003</v>
      </c>
      <c r="P3656" s="386" t="s">
        <v>179</v>
      </c>
    </row>
    <row r="3657" spans="1:16" ht="15" x14ac:dyDescent="0.25">
      <c r="A3657" s="389" t="s">
        <v>3817</v>
      </c>
      <c r="B3657" s="390"/>
      <c r="C3657" s="386"/>
      <c r="D3657" s="390"/>
      <c r="E3657" s="390"/>
      <c r="F3657" s="386">
        <v>3.9763999999999999</v>
      </c>
      <c r="G3657" s="391">
        <v>3.7389000000000001</v>
      </c>
      <c r="H3657" s="391">
        <v>4.4882</v>
      </c>
      <c r="I3657" s="391">
        <v>4.1116999999999999</v>
      </c>
      <c r="J3657" s="391">
        <v>5.3285999999999998</v>
      </c>
      <c r="K3657" s="391">
        <v>4.9507000000000003</v>
      </c>
      <c r="L3657" s="391">
        <v>4.8765999999999998</v>
      </c>
      <c r="M3657" s="391">
        <v>5.1452999999999998</v>
      </c>
      <c r="N3657" s="391">
        <v>5.3916000000000004</v>
      </c>
      <c r="O3657" s="386">
        <v>5.8963000000000001</v>
      </c>
      <c r="P3657" s="386" t="s">
        <v>179</v>
      </c>
    </row>
    <row r="3658" spans="1:16" ht="15" x14ac:dyDescent="0.25">
      <c r="A3658" s="389" t="s">
        <v>3818</v>
      </c>
      <c r="B3658" s="390"/>
      <c r="C3658" s="386"/>
      <c r="D3658" s="390"/>
      <c r="E3658" s="390"/>
      <c r="F3658" s="386">
        <v>3.2766999999999999</v>
      </c>
      <c r="G3658" s="391">
        <v>3.4843000000000002</v>
      </c>
      <c r="H3658" s="391">
        <v>3.4407000000000001</v>
      </c>
      <c r="I3658" s="391">
        <v>3.4784999999999999</v>
      </c>
      <c r="J3658" s="391">
        <v>3.5861999999999998</v>
      </c>
      <c r="K3658" s="391">
        <v>3.9426000000000001</v>
      </c>
      <c r="L3658" s="391">
        <v>3.7159</v>
      </c>
      <c r="M3658" s="391">
        <v>4.5509000000000004</v>
      </c>
      <c r="N3658" s="391">
        <v>5.8743999999999996</v>
      </c>
      <c r="O3658" s="386">
        <v>6.5720000000000001</v>
      </c>
      <c r="P3658" s="386" t="s">
        <v>179</v>
      </c>
    </row>
    <row r="3659" spans="1:16" ht="15" x14ac:dyDescent="0.25">
      <c r="A3659" s="389" t="s">
        <v>3819</v>
      </c>
      <c r="B3659" s="390"/>
      <c r="C3659" s="386"/>
      <c r="D3659" s="390"/>
      <c r="E3659" s="390"/>
      <c r="F3659" s="386">
        <v>3.2378</v>
      </c>
      <c r="G3659" s="391">
        <v>3.4550999999999998</v>
      </c>
      <c r="H3659" s="391">
        <v>3.4112</v>
      </c>
      <c r="I3659" s="391">
        <v>3.4619</v>
      </c>
      <c r="J3659" s="391">
        <v>3.5390999999999999</v>
      </c>
      <c r="K3659" s="391">
        <v>3.9182999999999999</v>
      </c>
      <c r="L3659" s="391">
        <v>3.6467000000000001</v>
      </c>
      <c r="M3659" s="391">
        <v>4.4889000000000001</v>
      </c>
      <c r="N3659" s="391">
        <v>5.8806000000000003</v>
      </c>
      <c r="O3659" s="386">
        <v>6.6056999999999997</v>
      </c>
      <c r="P3659" s="386" t="s">
        <v>179</v>
      </c>
    </row>
    <row r="3660" spans="1:16" ht="15" x14ac:dyDescent="0.25">
      <c r="A3660" s="389" t="s">
        <v>3820</v>
      </c>
      <c r="B3660" s="390"/>
      <c r="C3660" s="386"/>
      <c r="D3660" s="390"/>
      <c r="E3660" s="390"/>
      <c r="F3660" s="386">
        <v>4.4329000000000001</v>
      </c>
      <c r="G3660" s="391">
        <v>4.3605</v>
      </c>
      <c r="H3660" s="391">
        <v>4.3152999999999997</v>
      </c>
      <c r="I3660" s="391">
        <v>3.9746999999999999</v>
      </c>
      <c r="J3660" s="391">
        <v>4.9856999999999996</v>
      </c>
      <c r="K3660" s="391">
        <v>4.6685999999999996</v>
      </c>
      <c r="L3660" s="391">
        <v>5.7615999999999996</v>
      </c>
      <c r="M3660" s="391">
        <v>6.3818000000000001</v>
      </c>
      <c r="N3660" s="391">
        <v>5.6897000000000002</v>
      </c>
      <c r="O3660" s="386">
        <v>5.5620000000000003</v>
      </c>
      <c r="P3660" s="386" t="s">
        <v>179</v>
      </c>
    </row>
    <row r="3661" spans="1:16" ht="15" x14ac:dyDescent="0.25">
      <c r="A3661" s="389" t="s">
        <v>3821</v>
      </c>
      <c r="B3661" s="390"/>
      <c r="C3661" s="386"/>
      <c r="D3661" s="390"/>
      <c r="E3661" s="390"/>
      <c r="F3661" s="386">
        <v>2.1366999999999998</v>
      </c>
      <c r="G3661" s="391">
        <v>2.1080000000000001</v>
      </c>
      <c r="H3661" s="391">
        <v>2.4916</v>
      </c>
      <c r="I3661" s="391">
        <v>2.5051999999999999</v>
      </c>
      <c r="J3661" s="391">
        <v>2.8039999999999998</v>
      </c>
      <c r="K3661" s="391">
        <v>2.6827000000000001</v>
      </c>
      <c r="L3661" s="391">
        <v>2.6455000000000002</v>
      </c>
      <c r="M3661" s="391">
        <v>2.9584999999999999</v>
      </c>
      <c r="N3661" s="391">
        <v>3.4304999999999999</v>
      </c>
      <c r="O3661" s="386">
        <v>3.4826000000000001</v>
      </c>
      <c r="P3661" s="386" t="s">
        <v>179</v>
      </c>
    </row>
    <row r="3662" spans="1:16" ht="15" x14ac:dyDescent="0.25">
      <c r="A3662" s="389" t="s">
        <v>3822</v>
      </c>
      <c r="B3662" s="390"/>
      <c r="C3662" s="386"/>
      <c r="D3662" s="390"/>
      <c r="E3662" s="390"/>
      <c r="F3662" s="386">
        <v>1.958</v>
      </c>
      <c r="G3662" s="391">
        <v>1.9731000000000001</v>
      </c>
      <c r="H3662" s="391">
        <v>2.2511999999999999</v>
      </c>
      <c r="I3662" s="391">
        <v>2.3195999999999999</v>
      </c>
      <c r="J3662" s="391">
        <v>2.4763000000000002</v>
      </c>
      <c r="K3662" s="391">
        <v>2.4056000000000002</v>
      </c>
      <c r="L3662" s="391">
        <v>2.4533</v>
      </c>
      <c r="M3662" s="391">
        <v>2.7936000000000001</v>
      </c>
      <c r="N3662" s="391">
        <v>3.2317</v>
      </c>
      <c r="O3662" s="386">
        <v>3.1686999999999999</v>
      </c>
      <c r="P3662" s="386" t="s">
        <v>179</v>
      </c>
    </row>
    <row r="3663" spans="1:16" ht="15" x14ac:dyDescent="0.25">
      <c r="A3663" s="389" t="s">
        <v>3823</v>
      </c>
      <c r="B3663" s="390"/>
      <c r="C3663" s="386"/>
      <c r="D3663" s="390"/>
      <c r="E3663" s="390"/>
      <c r="F3663" s="386">
        <v>3.4788000000000001</v>
      </c>
      <c r="G3663" s="391">
        <v>3.1219000000000001</v>
      </c>
      <c r="H3663" s="391">
        <v>4.3007</v>
      </c>
      <c r="I3663" s="391">
        <v>3.9003999999999999</v>
      </c>
      <c r="J3663" s="391">
        <v>5.2874999999999996</v>
      </c>
      <c r="K3663" s="391">
        <v>4.7713000000000001</v>
      </c>
      <c r="L3663" s="391">
        <v>4.0890000000000004</v>
      </c>
      <c r="M3663" s="391">
        <v>4.1994999999999996</v>
      </c>
      <c r="N3663" s="391">
        <v>4.9245000000000001</v>
      </c>
      <c r="O3663" s="386">
        <v>5.8380000000000001</v>
      </c>
      <c r="P3663" s="386" t="s">
        <v>179</v>
      </c>
    </row>
    <row r="3664" spans="1:16" ht="15" x14ac:dyDescent="0.25">
      <c r="A3664" s="389" t="s">
        <v>3824</v>
      </c>
      <c r="B3664" s="390"/>
      <c r="C3664" s="386"/>
      <c r="D3664" s="390"/>
      <c r="E3664" s="390"/>
      <c r="F3664" s="386">
        <v>4.4947999999999997</v>
      </c>
      <c r="G3664" s="391">
        <v>4.4055999999999997</v>
      </c>
      <c r="H3664" s="391">
        <v>4.8212000000000002</v>
      </c>
      <c r="I3664" s="391">
        <v>4.1365999999999996</v>
      </c>
      <c r="J3664" s="391">
        <v>5.1216999999999997</v>
      </c>
      <c r="K3664" s="391">
        <v>5.9424000000000001</v>
      </c>
      <c r="L3664" s="391">
        <v>5.1020000000000003</v>
      </c>
      <c r="M3664" s="391">
        <v>4.9744000000000002</v>
      </c>
      <c r="N3664" s="391">
        <v>6.6967999999999996</v>
      </c>
      <c r="O3664" s="386">
        <v>5.1351000000000004</v>
      </c>
      <c r="P3664" s="386" t="s">
        <v>179</v>
      </c>
    </row>
    <row r="3665" spans="1:16" ht="15" x14ac:dyDescent="0.25">
      <c r="A3665" s="389" t="s">
        <v>3825</v>
      </c>
      <c r="B3665" s="390"/>
      <c r="C3665" s="386"/>
      <c r="D3665" s="390"/>
      <c r="E3665" s="390"/>
      <c r="F3665" s="386">
        <v>4.4180999999999999</v>
      </c>
      <c r="G3665" s="391">
        <v>4.3224999999999998</v>
      </c>
      <c r="H3665" s="391">
        <v>4.7157999999999998</v>
      </c>
      <c r="I3665" s="391">
        <v>4.0193000000000003</v>
      </c>
      <c r="J3665" s="391">
        <v>5.0179</v>
      </c>
      <c r="K3665" s="391">
        <v>5.8441999999999998</v>
      </c>
      <c r="L3665" s="391">
        <v>4.9973000000000001</v>
      </c>
      <c r="M3665" s="391">
        <v>4.8728999999999996</v>
      </c>
      <c r="N3665" s="391">
        <v>6.6272000000000002</v>
      </c>
      <c r="O3665" s="386">
        <v>5.0046999999999997</v>
      </c>
      <c r="P3665" s="386" t="s">
        <v>179</v>
      </c>
    </row>
    <row r="3666" spans="1:16" ht="15" x14ac:dyDescent="0.25">
      <c r="A3666" s="389" t="s">
        <v>3826</v>
      </c>
      <c r="B3666" s="390"/>
      <c r="C3666" s="386"/>
      <c r="D3666" s="390"/>
      <c r="E3666" s="390"/>
      <c r="F3666" s="386">
        <v>6.4188999999999998</v>
      </c>
      <c r="G3666" s="391">
        <v>6.5068000000000001</v>
      </c>
      <c r="H3666" s="391">
        <v>7.4324000000000003</v>
      </c>
      <c r="I3666" s="391">
        <v>7.0945999999999998</v>
      </c>
      <c r="J3666" s="391">
        <v>7.7702999999999998</v>
      </c>
      <c r="K3666" s="391">
        <v>8.4459</v>
      </c>
      <c r="L3666" s="391">
        <v>7.7702999999999998</v>
      </c>
      <c r="M3666" s="391">
        <v>7.6124999999999998</v>
      </c>
      <c r="N3666" s="391">
        <v>8.4459</v>
      </c>
      <c r="O3666" s="386">
        <v>8.4459</v>
      </c>
      <c r="P3666" s="386" t="s">
        <v>179</v>
      </c>
    </row>
    <row r="3667" spans="1:16" ht="15" x14ac:dyDescent="0.25">
      <c r="A3667" s="389" t="s">
        <v>3827</v>
      </c>
      <c r="B3667" s="390"/>
      <c r="C3667" s="386"/>
      <c r="D3667" s="390"/>
      <c r="E3667" s="390"/>
      <c r="F3667" s="386">
        <v>0.56320000000000003</v>
      </c>
      <c r="G3667" s="391">
        <v>0.51239999999999997</v>
      </c>
      <c r="H3667" s="391">
        <v>0.5323</v>
      </c>
      <c r="I3667" s="391">
        <v>0.48699999999999999</v>
      </c>
      <c r="J3667" s="391">
        <v>0.43359999999999999</v>
      </c>
      <c r="K3667" s="391">
        <v>0.56289999999999996</v>
      </c>
      <c r="L3667" s="391">
        <v>0.63529999999999998</v>
      </c>
      <c r="M3667" s="391">
        <v>0.57179999999999997</v>
      </c>
      <c r="N3667" s="391">
        <v>0.89280000000000004</v>
      </c>
      <c r="O3667" s="386">
        <v>0.90110000000000001</v>
      </c>
      <c r="P3667" s="386" t="s">
        <v>179</v>
      </c>
    </row>
    <row r="3668" spans="1:16" ht="15" x14ac:dyDescent="0.25">
      <c r="A3668" s="389" t="s">
        <v>3828</v>
      </c>
      <c r="B3668" s="390"/>
      <c r="C3668" s="386"/>
      <c r="D3668" s="390"/>
      <c r="E3668" s="390"/>
      <c r="F3668" s="386">
        <v>0.5091</v>
      </c>
      <c r="G3668" s="391">
        <v>0.43</v>
      </c>
      <c r="H3668" s="391">
        <v>0.45579999999999998</v>
      </c>
      <c r="I3668" s="391">
        <v>0.40400000000000003</v>
      </c>
      <c r="J3668" s="391">
        <v>0.3785</v>
      </c>
      <c r="K3668" s="391">
        <v>0.45850000000000002</v>
      </c>
      <c r="L3668" s="391">
        <v>0.54190000000000005</v>
      </c>
      <c r="M3668" s="391">
        <v>0.45090000000000002</v>
      </c>
      <c r="N3668" s="391">
        <v>0.74</v>
      </c>
      <c r="O3668" s="386">
        <v>0.73419999999999996</v>
      </c>
      <c r="P3668" s="386" t="s">
        <v>179</v>
      </c>
    </row>
    <row r="3669" spans="1:16" ht="15" x14ac:dyDescent="0.25">
      <c r="A3669" s="389" t="s">
        <v>3829</v>
      </c>
      <c r="B3669" s="390"/>
      <c r="C3669" s="386"/>
      <c r="D3669" s="390"/>
      <c r="E3669" s="390"/>
      <c r="F3669" s="386">
        <v>2.6911</v>
      </c>
      <c r="G3669" s="391">
        <v>3.6743000000000001</v>
      </c>
      <c r="H3669" s="391">
        <v>2.726</v>
      </c>
      <c r="I3669" s="391">
        <v>2.8996</v>
      </c>
      <c r="J3669" s="391">
        <v>2.0028000000000001</v>
      </c>
      <c r="K3669" s="391">
        <v>3.5003000000000002</v>
      </c>
      <c r="L3669" s="391">
        <v>3.2410999999999999</v>
      </c>
      <c r="M3669" s="391">
        <v>3.8065000000000002</v>
      </c>
      <c r="N3669" s="391">
        <v>5.6288999999999998</v>
      </c>
      <c r="O3669" s="386">
        <v>4.8272000000000004</v>
      </c>
      <c r="P3669" s="386" t="s">
        <v>179</v>
      </c>
    </row>
    <row r="3670" spans="1:16" ht="15" x14ac:dyDescent="0.25">
      <c r="A3670" s="389" t="s">
        <v>3830</v>
      </c>
      <c r="B3670" s="390"/>
      <c r="C3670" s="386"/>
      <c r="D3670" s="390"/>
      <c r="E3670" s="390"/>
      <c r="F3670" s="386">
        <v>0.56940000000000002</v>
      </c>
      <c r="G3670" s="391">
        <v>0.50870000000000004</v>
      </c>
      <c r="H3670" s="391">
        <v>0.53449999999999998</v>
      </c>
      <c r="I3670" s="391">
        <v>0.49270000000000003</v>
      </c>
      <c r="J3670" s="391">
        <v>0.43269999999999997</v>
      </c>
      <c r="K3670" s="391">
        <v>0.56610000000000005</v>
      </c>
      <c r="L3670" s="391">
        <v>0.64319999999999999</v>
      </c>
      <c r="M3670" s="391">
        <v>0.57050000000000001</v>
      </c>
      <c r="N3670" s="391">
        <v>0.55279999999999996</v>
      </c>
      <c r="O3670" s="386">
        <v>0.56579999999999997</v>
      </c>
      <c r="P3670" s="386" t="s">
        <v>179</v>
      </c>
    </row>
    <row r="3671" spans="1:16" ht="15" x14ac:dyDescent="0.25">
      <c r="A3671" s="389" t="s">
        <v>3831</v>
      </c>
      <c r="B3671" s="390"/>
      <c r="C3671" s="386"/>
      <c r="D3671" s="390"/>
      <c r="E3671" s="390"/>
      <c r="F3671" s="386">
        <v>0.51219999999999999</v>
      </c>
      <c r="G3671" s="391">
        <v>0.4254</v>
      </c>
      <c r="H3671" s="391">
        <v>0.45729999999999998</v>
      </c>
      <c r="I3671" s="391">
        <v>0.40679999999999999</v>
      </c>
      <c r="J3671" s="391">
        <v>0.37809999999999999</v>
      </c>
      <c r="K3671" s="391">
        <v>0.46010000000000001</v>
      </c>
      <c r="L3671" s="391">
        <v>0.54820000000000002</v>
      </c>
      <c r="M3671" s="391">
        <v>0.44990000000000002</v>
      </c>
      <c r="N3671" s="391">
        <v>0.44469999999999998</v>
      </c>
      <c r="O3671" s="386">
        <v>0.44330000000000003</v>
      </c>
      <c r="P3671" s="386" t="s">
        <v>179</v>
      </c>
    </row>
    <row r="3672" spans="1:16" ht="15" x14ac:dyDescent="0.25">
      <c r="A3672" s="389" t="s">
        <v>3832</v>
      </c>
      <c r="B3672" s="390"/>
      <c r="C3672" s="386"/>
      <c r="D3672" s="390"/>
      <c r="E3672" s="390"/>
      <c r="F3672" s="386">
        <v>3.7094</v>
      </c>
      <c r="G3672" s="391">
        <v>4.8276000000000003</v>
      </c>
      <c r="H3672" s="391">
        <v>3.2374000000000001</v>
      </c>
      <c r="I3672" s="391">
        <v>3.5335999999999999</v>
      </c>
      <c r="J3672" s="391">
        <v>2.3155999999999999</v>
      </c>
      <c r="K3672" s="391">
        <v>4.1702000000000004</v>
      </c>
      <c r="L3672" s="391">
        <v>3.8365</v>
      </c>
      <c r="M3672" s="391">
        <v>4.4164000000000003</v>
      </c>
      <c r="N3672" s="391">
        <v>5.1852</v>
      </c>
      <c r="O3672" s="386">
        <v>4.0705999999999998</v>
      </c>
      <c r="P3672" s="386" t="s">
        <v>179</v>
      </c>
    </row>
    <row r="3673" spans="1:16" ht="15" x14ac:dyDescent="0.25">
      <c r="A3673" s="389" t="s">
        <v>3833</v>
      </c>
      <c r="B3673" s="390"/>
      <c r="C3673" s="386"/>
      <c r="D3673" s="390"/>
      <c r="E3673" s="390"/>
      <c r="F3673" s="386">
        <v>0</v>
      </c>
      <c r="G3673" s="391">
        <v>100</v>
      </c>
      <c r="H3673" s="391">
        <v>0</v>
      </c>
      <c r="I3673" s="391">
        <v>6.25</v>
      </c>
      <c r="J3673" s="391">
        <v>6.25</v>
      </c>
      <c r="K3673" s="391">
        <v>6.25</v>
      </c>
      <c r="L3673" s="391">
        <v>0</v>
      </c>
      <c r="M3673" s="391">
        <v>4.3478000000000003</v>
      </c>
      <c r="N3673" s="391">
        <v>6.25</v>
      </c>
      <c r="O3673" s="386">
        <v>0</v>
      </c>
      <c r="P3673" s="386" t="s">
        <v>179</v>
      </c>
    </row>
    <row r="3674" spans="1:16" ht="15" x14ac:dyDescent="0.25">
      <c r="A3674" s="389" t="s">
        <v>3834</v>
      </c>
      <c r="B3674" s="390"/>
      <c r="C3674" s="386"/>
      <c r="D3674" s="390"/>
      <c r="E3674" s="390"/>
      <c r="F3674" s="386">
        <v>0</v>
      </c>
      <c r="G3674" s="391">
        <v>100</v>
      </c>
      <c r="H3674" s="391">
        <v>0</v>
      </c>
      <c r="I3674" s="391">
        <v>6.25</v>
      </c>
      <c r="J3674" s="391">
        <v>6.25</v>
      </c>
      <c r="K3674" s="391">
        <v>6.25</v>
      </c>
      <c r="L3674" s="391">
        <v>0</v>
      </c>
      <c r="M3674" s="391">
        <v>4.3478000000000003</v>
      </c>
      <c r="N3674" s="391">
        <v>6.25</v>
      </c>
      <c r="O3674" s="386">
        <v>0</v>
      </c>
      <c r="P3674" s="386" t="s">
        <v>179</v>
      </c>
    </row>
    <row r="3675" spans="1:16" ht="15" x14ac:dyDescent="0.25">
      <c r="A3675" s="389" t="s">
        <v>3835</v>
      </c>
      <c r="B3675" s="390"/>
      <c r="C3675" s="386"/>
      <c r="D3675" s="390"/>
      <c r="E3675" s="390"/>
      <c r="F3675" s="386">
        <v>0.39029999999999998</v>
      </c>
      <c r="G3675" s="391">
        <v>0.3135</v>
      </c>
      <c r="H3675" s="391">
        <v>0.46839999999999998</v>
      </c>
      <c r="I3675" s="391">
        <v>0.2336</v>
      </c>
      <c r="J3675" s="391">
        <v>0.3906</v>
      </c>
      <c r="K3675" s="391">
        <v>0.3906</v>
      </c>
      <c r="L3675" s="391">
        <v>0.39090000000000003</v>
      </c>
      <c r="M3675" s="391">
        <v>0.54769999999999996</v>
      </c>
      <c r="N3675" s="391">
        <v>3.9407999999999999</v>
      </c>
      <c r="O3675" s="386">
        <v>4.0861000000000001</v>
      </c>
      <c r="P3675" s="386" t="s">
        <v>179</v>
      </c>
    </row>
    <row r="3676" spans="1:16" ht="15" x14ac:dyDescent="0.25">
      <c r="A3676" s="389" t="s">
        <v>3836</v>
      </c>
      <c r="B3676" s="390"/>
      <c r="C3676" s="386"/>
      <c r="D3676" s="390"/>
      <c r="E3676" s="390"/>
      <c r="F3676" s="386">
        <v>0.40039999999999998</v>
      </c>
      <c r="G3676" s="391">
        <v>0.20119999999999999</v>
      </c>
      <c r="H3676" s="391">
        <v>0.40039999999999998</v>
      </c>
      <c r="I3676" s="391">
        <v>0.1996</v>
      </c>
      <c r="J3676" s="391">
        <v>0.30059999999999998</v>
      </c>
      <c r="K3676" s="391">
        <v>0.30059999999999998</v>
      </c>
      <c r="L3676" s="391">
        <v>0.3009</v>
      </c>
      <c r="M3676" s="391">
        <v>0.40160000000000001</v>
      </c>
      <c r="N3676" s="391">
        <v>3.6349999999999998</v>
      </c>
      <c r="O3676" s="386">
        <v>3.7252999999999998</v>
      </c>
      <c r="P3676" s="386" t="s">
        <v>179</v>
      </c>
    </row>
    <row r="3677" spans="1:16" ht="15" x14ac:dyDescent="0.25">
      <c r="A3677" s="389" t="s">
        <v>3837</v>
      </c>
      <c r="B3677" s="390"/>
      <c r="C3677" s="386"/>
      <c r="D3677" s="390"/>
      <c r="E3677" s="390"/>
      <c r="F3677" s="386">
        <v>0.35460000000000003</v>
      </c>
      <c r="G3677" s="391">
        <v>0.70920000000000005</v>
      </c>
      <c r="H3677" s="391">
        <v>0.70920000000000005</v>
      </c>
      <c r="I3677" s="391">
        <v>0.35460000000000003</v>
      </c>
      <c r="J3677" s="391">
        <v>0.70920000000000005</v>
      </c>
      <c r="K3677" s="391">
        <v>0.70920000000000005</v>
      </c>
      <c r="L3677" s="391">
        <v>0.70920000000000005</v>
      </c>
      <c r="M3677" s="391">
        <v>1.0638000000000001</v>
      </c>
      <c r="N3677" s="391">
        <v>6.4776999999999996</v>
      </c>
      <c r="O3677" s="386">
        <v>7.085</v>
      </c>
      <c r="P3677" s="386" t="s">
        <v>179</v>
      </c>
    </row>
    <row r="3678" spans="1:16" ht="15" x14ac:dyDescent="0.25">
      <c r="A3678" s="389" t="s">
        <v>3838</v>
      </c>
      <c r="B3678" s="390"/>
      <c r="C3678" s="386"/>
      <c r="D3678" s="390"/>
      <c r="E3678" s="390"/>
      <c r="F3678" s="386">
        <v>2.7214</v>
      </c>
      <c r="G3678" s="391">
        <v>3.41</v>
      </c>
      <c r="H3678" s="391">
        <v>3.4944999999999999</v>
      </c>
      <c r="I3678" s="391">
        <v>3.5453999999999999</v>
      </c>
      <c r="J3678" s="391">
        <v>4.0236000000000001</v>
      </c>
      <c r="K3678" s="391">
        <v>3.7332999999999998</v>
      </c>
      <c r="L3678" s="391">
        <v>4.3284000000000002</v>
      </c>
      <c r="M3678" s="391">
        <v>5.7275999999999998</v>
      </c>
      <c r="N3678" s="391">
        <v>7.7195</v>
      </c>
      <c r="O3678" s="386">
        <v>7.4311999999999996</v>
      </c>
      <c r="P3678" s="386" t="s">
        <v>179</v>
      </c>
    </row>
    <row r="3679" spans="1:16" ht="15" x14ac:dyDescent="0.25">
      <c r="A3679" s="389" t="s">
        <v>3839</v>
      </c>
      <c r="B3679" s="390"/>
      <c r="C3679" s="386"/>
      <c r="D3679" s="390"/>
      <c r="E3679" s="390"/>
      <c r="F3679" s="386">
        <v>2.6854</v>
      </c>
      <c r="G3679" s="391">
        <v>3.4167999999999998</v>
      </c>
      <c r="H3679" s="391">
        <v>3.5036999999999998</v>
      </c>
      <c r="I3679" s="391">
        <v>3.5472999999999999</v>
      </c>
      <c r="J3679" s="391">
        <v>4.0027999999999997</v>
      </c>
      <c r="K3679" s="391">
        <v>3.7475999999999998</v>
      </c>
      <c r="L3679" s="391">
        <v>4.3072999999999997</v>
      </c>
      <c r="M3679" s="391">
        <v>5.7702</v>
      </c>
      <c r="N3679" s="391">
        <v>7.7885999999999997</v>
      </c>
      <c r="O3679" s="386">
        <v>7.3788999999999998</v>
      </c>
      <c r="P3679" s="386" t="s">
        <v>179</v>
      </c>
    </row>
    <row r="3680" spans="1:16" ht="15" x14ac:dyDescent="0.25">
      <c r="A3680" s="389" t="s">
        <v>3840</v>
      </c>
      <c r="B3680" s="390"/>
      <c r="C3680" s="386"/>
      <c r="D3680" s="390"/>
      <c r="E3680" s="390"/>
      <c r="F3680" s="386">
        <v>4.1379000000000001</v>
      </c>
      <c r="G3680" s="391">
        <v>3.1358999999999999</v>
      </c>
      <c r="H3680" s="391">
        <v>3.125</v>
      </c>
      <c r="I3680" s="391">
        <v>3.4722</v>
      </c>
      <c r="J3680" s="391">
        <v>4.8611000000000004</v>
      </c>
      <c r="K3680" s="391">
        <v>3.1579000000000002</v>
      </c>
      <c r="L3680" s="391">
        <v>5.1723999999999997</v>
      </c>
      <c r="M3680" s="391">
        <v>3.9567999999999999</v>
      </c>
      <c r="N3680" s="391">
        <v>4.9123000000000001</v>
      </c>
      <c r="O3680" s="386">
        <v>9.5745000000000005</v>
      </c>
      <c r="P3680" s="386" t="s">
        <v>179</v>
      </c>
    </row>
    <row r="3681" spans="1:16" ht="15" x14ac:dyDescent="0.25">
      <c r="A3681" s="389" t="s">
        <v>3841</v>
      </c>
      <c r="B3681" s="390"/>
      <c r="C3681" s="386"/>
      <c r="D3681" s="390"/>
      <c r="E3681" s="390"/>
      <c r="F3681" s="386">
        <v>2.7214</v>
      </c>
      <c r="G3681" s="391">
        <v>3.41</v>
      </c>
      <c r="H3681" s="391">
        <v>3.4944999999999999</v>
      </c>
      <c r="I3681" s="391">
        <v>3.5453999999999999</v>
      </c>
      <c r="J3681" s="391">
        <v>4.0236000000000001</v>
      </c>
      <c r="K3681" s="391">
        <v>3.7332999999999998</v>
      </c>
      <c r="L3681" s="391">
        <v>4.3284000000000002</v>
      </c>
      <c r="M3681" s="391">
        <v>5.7275999999999998</v>
      </c>
      <c r="N3681" s="391">
        <v>7.7195</v>
      </c>
      <c r="O3681" s="386">
        <v>7.4311999999999996</v>
      </c>
      <c r="P3681" s="386" t="s">
        <v>179</v>
      </c>
    </row>
    <row r="3682" spans="1:16" ht="15" x14ac:dyDescent="0.25">
      <c r="A3682" s="389" t="s">
        <v>3842</v>
      </c>
      <c r="B3682" s="390"/>
      <c r="C3682" s="386"/>
      <c r="D3682" s="390"/>
      <c r="E3682" s="390"/>
      <c r="F3682" s="386">
        <v>2.6854</v>
      </c>
      <c r="G3682" s="391">
        <v>3.4167999999999998</v>
      </c>
      <c r="H3682" s="391">
        <v>3.5036999999999998</v>
      </c>
      <c r="I3682" s="391">
        <v>3.5472999999999999</v>
      </c>
      <c r="J3682" s="391">
        <v>4.0027999999999997</v>
      </c>
      <c r="K3682" s="391">
        <v>3.7475999999999998</v>
      </c>
      <c r="L3682" s="391">
        <v>4.3072999999999997</v>
      </c>
      <c r="M3682" s="391">
        <v>5.7702</v>
      </c>
      <c r="N3682" s="391">
        <v>7.7885999999999997</v>
      </c>
      <c r="O3682" s="386">
        <v>7.3788999999999998</v>
      </c>
      <c r="P3682" s="386" t="s">
        <v>179</v>
      </c>
    </row>
    <row r="3683" spans="1:16" ht="15" x14ac:dyDescent="0.25">
      <c r="A3683" s="389" t="s">
        <v>3843</v>
      </c>
      <c r="B3683" s="390"/>
      <c r="C3683" s="386"/>
      <c r="D3683" s="390"/>
      <c r="E3683" s="390"/>
      <c r="F3683" s="386">
        <v>4.1379000000000001</v>
      </c>
      <c r="G3683" s="391">
        <v>3.1358999999999999</v>
      </c>
      <c r="H3683" s="391">
        <v>3.125</v>
      </c>
      <c r="I3683" s="391">
        <v>3.4722</v>
      </c>
      <c r="J3683" s="391">
        <v>4.8611000000000004</v>
      </c>
      <c r="K3683" s="391">
        <v>3.1579000000000002</v>
      </c>
      <c r="L3683" s="391">
        <v>5.1723999999999997</v>
      </c>
      <c r="M3683" s="391">
        <v>3.9567999999999999</v>
      </c>
      <c r="N3683" s="391">
        <v>4.9123000000000001</v>
      </c>
      <c r="O3683" s="386">
        <v>9.5745000000000005</v>
      </c>
      <c r="P3683" s="386" t="s">
        <v>179</v>
      </c>
    </row>
    <row r="3684" spans="1:16" ht="15" x14ac:dyDescent="0.25">
      <c r="A3684" s="389" t="s">
        <v>450</v>
      </c>
      <c r="B3684" s="390"/>
      <c r="C3684" s="386"/>
      <c r="D3684" s="390"/>
      <c r="E3684" s="390"/>
      <c r="F3684" s="386">
        <v>3.5962000000000001</v>
      </c>
      <c r="G3684" s="391">
        <v>3.7679999999999998</v>
      </c>
      <c r="H3684" s="391">
        <v>3.7223999999999999</v>
      </c>
      <c r="I3684" s="391">
        <v>3.6230000000000002</v>
      </c>
      <c r="J3684" s="391">
        <v>3.8241999999999998</v>
      </c>
      <c r="K3684" s="391">
        <v>3.8609</v>
      </c>
      <c r="L3684" s="391">
        <v>4.0205000000000002</v>
      </c>
      <c r="M3684" s="391">
        <v>4.3017000000000003</v>
      </c>
      <c r="N3684" s="391">
        <v>4.7184999999999997</v>
      </c>
      <c r="O3684" s="386">
        <v>4.9889999999999999</v>
      </c>
      <c r="P3684" s="386" t="s">
        <v>179</v>
      </c>
    </row>
    <row r="3685" spans="1:16" ht="15" x14ac:dyDescent="0.25">
      <c r="A3685" s="389" t="s">
        <v>448</v>
      </c>
      <c r="B3685" s="390"/>
      <c r="C3685" s="386"/>
      <c r="D3685" s="390"/>
      <c r="E3685" s="390"/>
      <c r="F3685" s="386">
        <v>3.2402000000000002</v>
      </c>
      <c r="G3685" s="391">
        <v>3.3721000000000001</v>
      </c>
      <c r="H3685" s="391">
        <v>3.3056999999999999</v>
      </c>
      <c r="I3685" s="391">
        <v>3.1970000000000001</v>
      </c>
      <c r="J3685" s="391">
        <v>3.4098000000000002</v>
      </c>
      <c r="K3685" s="391">
        <v>3.4666000000000001</v>
      </c>
      <c r="L3685" s="391">
        <v>3.6055999999999999</v>
      </c>
      <c r="M3685" s="391">
        <v>3.8740999999999999</v>
      </c>
      <c r="N3685" s="391">
        <v>4.2903000000000002</v>
      </c>
      <c r="O3685" s="386">
        <v>4.5659999999999998</v>
      </c>
      <c r="P3685" s="386" t="s">
        <v>179</v>
      </c>
    </row>
    <row r="3686" spans="1:16" ht="15" x14ac:dyDescent="0.25">
      <c r="A3686" s="389" t="s">
        <v>447</v>
      </c>
      <c r="B3686" s="390"/>
      <c r="C3686" s="386"/>
      <c r="D3686" s="390"/>
      <c r="E3686" s="390"/>
      <c r="F3686" s="386">
        <v>7.8822000000000001</v>
      </c>
      <c r="G3686" s="391">
        <v>8.5279000000000007</v>
      </c>
      <c r="H3686" s="391">
        <v>8.7231000000000005</v>
      </c>
      <c r="I3686" s="391">
        <v>8.6966999999999999</v>
      </c>
      <c r="J3686" s="391">
        <v>8.7713000000000001</v>
      </c>
      <c r="K3686" s="391">
        <v>8.5673999999999992</v>
      </c>
      <c r="L3686" s="391">
        <v>9.0012000000000008</v>
      </c>
      <c r="M3686" s="391">
        <v>9.4375</v>
      </c>
      <c r="N3686" s="391">
        <v>9.7997999999999994</v>
      </c>
      <c r="O3686" s="386">
        <v>10.0022</v>
      </c>
      <c r="P3686" s="386" t="s">
        <v>179</v>
      </c>
    </row>
    <row r="3687" spans="1:16" ht="15" x14ac:dyDescent="0.25">
      <c r="A3687" s="389" t="s">
        <v>686</v>
      </c>
      <c r="B3687" s="390"/>
      <c r="C3687" s="386"/>
      <c r="D3687" s="390"/>
      <c r="E3687" s="390"/>
      <c r="F3687" s="386">
        <v>3.2614000000000001</v>
      </c>
      <c r="G3687" s="391">
        <v>3.4571000000000001</v>
      </c>
      <c r="H3687" s="391">
        <v>3.4925000000000002</v>
      </c>
      <c r="I3687" s="391">
        <v>3.3357999999999999</v>
      </c>
      <c r="J3687" s="391">
        <v>3.5983999999999998</v>
      </c>
      <c r="K3687" s="391">
        <v>3.5956000000000001</v>
      </c>
      <c r="L3687" s="391">
        <v>3.7745000000000002</v>
      </c>
      <c r="M3687" s="391">
        <v>4.0713999999999997</v>
      </c>
      <c r="N3687" s="391">
        <v>4.6608999999999998</v>
      </c>
      <c r="O3687" s="386">
        <v>5.1210000000000004</v>
      </c>
      <c r="P3687" s="386" t="s">
        <v>179</v>
      </c>
    </row>
    <row r="3688" spans="1:16" ht="15" x14ac:dyDescent="0.25">
      <c r="A3688" s="389" t="s">
        <v>676</v>
      </c>
      <c r="B3688" s="390"/>
      <c r="C3688" s="386"/>
      <c r="D3688" s="390"/>
      <c r="E3688" s="390"/>
      <c r="F3688" s="386">
        <v>3.0169999999999999</v>
      </c>
      <c r="G3688" s="391">
        <v>3.173</v>
      </c>
      <c r="H3688" s="391">
        <v>3.2183000000000002</v>
      </c>
      <c r="I3688" s="391">
        <v>3.0733999999999999</v>
      </c>
      <c r="J3688" s="391">
        <v>3.3136000000000001</v>
      </c>
      <c r="K3688" s="391">
        <v>3.3315999999999999</v>
      </c>
      <c r="L3688" s="391">
        <v>3.4445000000000001</v>
      </c>
      <c r="M3688" s="391">
        <v>3.7446000000000002</v>
      </c>
      <c r="N3688" s="391">
        <v>4.3118999999999996</v>
      </c>
      <c r="O3688" s="386">
        <v>4.7920999999999996</v>
      </c>
      <c r="P3688" s="386" t="s">
        <v>179</v>
      </c>
    </row>
    <row r="3689" spans="1:16" ht="15" x14ac:dyDescent="0.25">
      <c r="A3689" s="389" t="s">
        <v>677</v>
      </c>
      <c r="B3689" s="390"/>
      <c r="C3689" s="386"/>
      <c r="D3689" s="390"/>
      <c r="E3689" s="390"/>
      <c r="F3689" s="386">
        <v>7.5010000000000003</v>
      </c>
      <c r="G3689" s="391">
        <v>8.4227000000000007</v>
      </c>
      <c r="H3689" s="391">
        <v>8.2680000000000007</v>
      </c>
      <c r="I3689" s="391">
        <v>7.9012000000000002</v>
      </c>
      <c r="J3689" s="391">
        <v>8.4847000000000001</v>
      </c>
      <c r="K3689" s="391">
        <v>8.1531000000000002</v>
      </c>
      <c r="L3689" s="391">
        <v>9.4019999999999992</v>
      </c>
      <c r="M3689" s="391">
        <v>9.6782000000000004</v>
      </c>
      <c r="N3689" s="391">
        <v>10.5436</v>
      </c>
      <c r="O3689" s="386">
        <v>10.763400000000001</v>
      </c>
      <c r="P3689" s="386" t="s">
        <v>179</v>
      </c>
    </row>
    <row r="3690" spans="1:16" ht="15" x14ac:dyDescent="0.25">
      <c r="A3690" s="389" t="s">
        <v>449</v>
      </c>
      <c r="B3690" s="390"/>
      <c r="C3690" s="386"/>
      <c r="D3690" s="390"/>
      <c r="E3690" s="390"/>
      <c r="F3690" s="386">
        <v>2.0733999999999999</v>
      </c>
      <c r="G3690" s="391">
        <v>2.3763000000000001</v>
      </c>
      <c r="H3690" s="391">
        <v>2.7008000000000001</v>
      </c>
      <c r="I3690" s="391">
        <v>2.6545000000000001</v>
      </c>
      <c r="J3690" s="391">
        <v>2.4207000000000001</v>
      </c>
      <c r="K3690" s="391">
        <v>2.4521000000000002</v>
      </c>
      <c r="L3690" s="391">
        <v>2.3098000000000001</v>
      </c>
      <c r="M3690" s="391">
        <v>2.3001999999999998</v>
      </c>
      <c r="N3690" s="391">
        <v>2.3481000000000001</v>
      </c>
      <c r="O3690" s="386">
        <v>2.4445999999999999</v>
      </c>
      <c r="P3690" s="386" t="s">
        <v>179</v>
      </c>
    </row>
    <row r="3691" spans="1:16" ht="15" x14ac:dyDescent="0.25">
      <c r="A3691" s="389" t="s">
        <v>445</v>
      </c>
      <c r="B3691" s="390"/>
      <c r="C3691" s="386"/>
      <c r="D3691" s="390"/>
      <c r="E3691" s="390"/>
      <c r="F3691" s="386">
        <v>1.4288000000000001</v>
      </c>
      <c r="G3691" s="391">
        <v>1.3298000000000001</v>
      </c>
      <c r="H3691" s="391">
        <v>1.4628000000000001</v>
      </c>
      <c r="I3691" s="391">
        <v>1.3912</v>
      </c>
      <c r="J3691" s="391">
        <v>1.3504</v>
      </c>
      <c r="K3691" s="391">
        <v>1.4068000000000001</v>
      </c>
      <c r="L3691" s="391">
        <v>1.3809</v>
      </c>
      <c r="M3691" s="391">
        <v>1.3949</v>
      </c>
      <c r="N3691" s="391">
        <v>1.4805999999999999</v>
      </c>
      <c r="O3691" s="386">
        <v>1.6366000000000001</v>
      </c>
      <c r="P3691" s="386" t="s">
        <v>179</v>
      </c>
    </row>
    <row r="3692" spans="1:16" ht="15" x14ac:dyDescent="0.25">
      <c r="A3692" s="389" t="s">
        <v>446</v>
      </c>
      <c r="B3692" s="390"/>
      <c r="C3692" s="386"/>
      <c r="D3692" s="390"/>
      <c r="E3692" s="390"/>
      <c r="F3692" s="386">
        <v>6.6825000000000001</v>
      </c>
      <c r="G3692" s="391">
        <v>9.7969000000000008</v>
      </c>
      <c r="H3692" s="391">
        <v>11.428599999999999</v>
      </c>
      <c r="I3692" s="391">
        <v>11.555</v>
      </c>
      <c r="J3692" s="391">
        <v>9.8609000000000009</v>
      </c>
      <c r="K3692" s="391">
        <v>9.8376999999999999</v>
      </c>
      <c r="L3692" s="391">
        <v>9.2874999999999996</v>
      </c>
      <c r="M3692" s="391">
        <v>9.2508999999999997</v>
      </c>
      <c r="N3692" s="391">
        <v>8.2295999999999996</v>
      </c>
      <c r="O3692" s="386">
        <v>7.5667</v>
      </c>
      <c r="P3692" s="386" t="s">
        <v>179</v>
      </c>
    </row>
    <row r="3693" spans="1:16" ht="15" x14ac:dyDescent="0.25">
      <c r="A3693" s="389" t="s">
        <v>687</v>
      </c>
      <c r="B3693" s="390"/>
      <c r="C3693" s="386"/>
      <c r="D3693" s="390"/>
      <c r="E3693" s="390"/>
      <c r="F3693" s="386">
        <v>3.1053999999999999</v>
      </c>
      <c r="G3693" s="391">
        <v>3.2248999999999999</v>
      </c>
      <c r="H3693" s="391">
        <v>3.1920999999999999</v>
      </c>
      <c r="I3693" s="391">
        <v>2.9944999999999999</v>
      </c>
      <c r="J3693" s="391">
        <v>3.2844000000000002</v>
      </c>
      <c r="K3693" s="391">
        <v>3.2162999999999999</v>
      </c>
      <c r="L3693" s="391">
        <v>3.4222000000000001</v>
      </c>
      <c r="M3693" s="391">
        <v>3.9344000000000001</v>
      </c>
      <c r="N3693" s="391">
        <v>4.1757999999999997</v>
      </c>
      <c r="O3693" s="386">
        <v>4.4413</v>
      </c>
      <c r="P3693" s="386" t="s">
        <v>179</v>
      </c>
    </row>
    <row r="3694" spans="1:16" ht="15" x14ac:dyDescent="0.25">
      <c r="A3694" s="389" t="s">
        <v>678</v>
      </c>
      <c r="B3694" s="390"/>
      <c r="C3694" s="386"/>
      <c r="D3694" s="390"/>
      <c r="E3694" s="390"/>
      <c r="F3694" s="386">
        <v>2.4072</v>
      </c>
      <c r="G3694" s="391">
        <v>2.4845000000000002</v>
      </c>
      <c r="H3694" s="391">
        <v>2.4676</v>
      </c>
      <c r="I3694" s="391">
        <v>2.3191999999999999</v>
      </c>
      <c r="J3694" s="391">
        <v>2.6166</v>
      </c>
      <c r="K3694" s="391">
        <v>2.6053999999999999</v>
      </c>
      <c r="L3694" s="391">
        <v>2.7646000000000002</v>
      </c>
      <c r="M3694" s="391">
        <v>3.2671000000000001</v>
      </c>
      <c r="N3694" s="391">
        <v>3.4489000000000001</v>
      </c>
      <c r="O3694" s="386">
        <v>3.734</v>
      </c>
      <c r="P3694" s="386" t="s">
        <v>179</v>
      </c>
    </row>
    <row r="3695" spans="1:16" ht="15" x14ac:dyDescent="0.25">
      <c r="A3695" s="389" t="s">
        <v>679</v>
      </c>
      <c r="B3695" s="390"/>
      <c r="C3695" s="386"/>
      <c r="D3695" s="390"/>
      <c r="E3695" s="390"/>
      <c r="F3695" s="386">
        <v>9.9445999999999994</v>
      </c>
      <c r="G3695" s="391">
        <v>10.464600000000001</v>
      </c>
      <c r="H3695" s="391">
        <v>10.2454</v>
      </c>
      <c r="I3695" s="391">
        <v>9.5548000000000002</v>
      </c>
      <c r="J3695" s="391">
        <v>9.8841999999999999</v>
      </c>
      <c r="K3695" s="391">
        <v>9.2065000000000001</v>
      </c>
      <c r="L3695" s="391">
        <v>9.8643000000000001</v>
      </c>
      <c r="M3695" s="391">
        <v>10.371</v>
      </c>
      <c r="N3695" s="391">
        <v>11.390499999999999</v>
      </c>
      <c r="O3695" s="386">
        <v>11.591200000000001</v>
      </c>
      <c r="P3695" s="386" t="s">
        <v>179</v>
      </c>
    </row>
    <row r="3696" spans="1:16" ht="15" x14ac:dyDescent="0.25">
      <c r="A3696" s="389" t="s">
        <v>688</v>
      </c>
      <c r="B3696" s="390"/>
      <c r="C3696" s="386"/>
      <c r="D3696" s="390"/>
      <c r="E3696" s="390"/>
      <c r="F3696" s="386">
        <v>4.3830999999999998</v>
      </c>
      <c r="G3696" s="391">
        <v>4.5587</v>
      </c>
      <c r="H3696" s="391">
        <v>4.4261999999999997</v>
      </c>
      <c r="I3696" s="391">
        <v>4.3586</v>
      </c>
      <c r="J3696" s="391">
        <v>4.5972</v>
      </c>
      <c r="K3696" s="391">
        <v>4.6116000000000001</v>
      </c>
      <c r="L3696" s="391">
        <v>4.8293999999999997</v>
      </c>
      <c r="M3696" s="391">
        <v>5.1638999999999999</v>
      </c>
      <c r="N3696" s="391">
        <v>5.5766</v>
      </c>
      <c r="O3696" s="386">
        <v>6.0677000000000003</v>
      </c>
      <c r="P3696" s="386" t="s">
        <v>179</v>
      </c>
    </row>
    <row r="3697" spans="1:16" ht="15" x14ac:dyDescent="0.25">
      <c r="A3697" s="389" t="s">
        <v>680</v>
      </c>
      <c r="B3697" s="390"/>
      <c r="C3697" s="386"/>
      <c r="D3697" s="390"/>
      <c r="E3697" s="390"/>
      <c r="F3697" s="386">
        <v>4.1859999999999999</v>
      </c>
      <c r="G3697" s="391">
        <v>4.3799000000000001</v>
      </c>
      <c r="H3697" s="391">
        <v>4.2084000000000001</v>
      </c>
      <c r="I3697" s="391">
        <v>4.1440000000000001</v>
      </c>
      <c r="J3697" s="391">
        <v>4.3708999999999998</v>
      </c>
      <c r="K3697" s="391">
        <v>4.4272</v>
      </c>
      <c r="L3697" s="391">
        <v>4.6459999999999999</v>
      </c>
      <c r="M3697" s="391">
        <v>4.9672000000000001</v>
      </c>
      <c r="N3697" s="391">
        <v>5.3474000000000004</v>
      </c>
      <c r="O3697" s="386">
        <v>5.8226000000000004</v>
      </c>
      <c r="P3697" s="386" t="s">
        <v>179</v>
      </c>
    </row>
    <row r="3698" spans="1:16" ht="15" x14ac:dyDescent="0.25">
      <c r="A3698" s="389" t="s">
        <v>681</v>
      </c>
      <c r="B3698" s="390"/>
      <c r="C3698" s="386"/>
      <c r="D3698" s="390"/>
      <c r="E3698" s="390"/>
      <c r="F3698" s="386">
        <v>6.9965999999999999</v>
      </c>
      <c r="G3698" s="391">
        <v>6.9359999999999999</v>
      </c>
      <c r="H3698" s="391">
        <v>7.3185000000000002</v>
      </c>
      <c r="I3698" s="391">
        <v>7.2013999999999996</v>
      </c>
      <c r="J3698" s="391">
        <v>7.6199000000000003</v>
      </c>
      <c r="K3698" s="391">
        <v>7.0601000000000003</v>
      </c>
      <c r="L3698" s="391">
        <v>7.2824</v>
      </c>
      <c r="M3698" s="391">
        <v>7.7988</v>
      </c>
      <c r="N3698" s="391">
        <v>8.6559000000000008</v>
      </c>
      <c r="O3698" s="386">
        <v>9.3737999999999992</v>
      </c>
      <c r="P3698" s="386" t="s">
        <v>179</v>
      </c>
    </row>
    <row r="3699" spans="1:16" ht="15" x14ac:dyDescent="0.25">
      <c r="A3699" s="389" t="s">
        <v>689</v>
      </c>
      <c r="B3699" s="390"/>
      <c r="C3699" s="386"/>
      <c r="D3699" s="390"/>
      <c r="E3699" s="390"/>
      <c r="F3699" s="386">
        <v>3.5739999999999998</v>
      </c>
      <c r="G3699" s="391">
        <v>3.7290999999999999</v>
      </c>
      <c r="H3699" s="391">
        <v>3.5752000000000002</v>
      </c>
      <c r="I3699" s="391">
        <v>3.5158999999999998</v>
      </c>
      <c r="J3699" s="391">
        <v>3.7808999999999999</v>
      </c>
      <c r="K3699" s="391">
        <v>3.8893</v>
      </c>
      <c r="L3699" s="391">
        <v>4.1227999999999998</v>
      </c>
      <c r="M3699" s="391">
        <v>4.3628999999999998</v>
      </c>
      <c r="N3699" s="391">
        <v>4.8000999999999996</v>
      </c>
      <c r="O3699" s="386">
        <v>4.8691000000000004</v>
      </c>
      <c r="P3699" s="386" t="s">
        <v>179</v>
      </c>
    </row>
    <row r="3700" spans="1:16" ht="15" x14ac:dyDescent="0.25">
      <c r="A3700" s="389" t="s">
        <v>682</v>
      </c>
      <c r="B3700" s="390"/>
      <c r="C3700" s="386"/>
      <c r="D3700" s="390"/>
      <c r="E3700" s="390"/>
      <c r="F3700" s="386">
        <v>3.0196999999999998</v>
      </c>
      <c r="G3700" s="391">
        <v>3.1897000000000002</v>
      </c>
      <c r="H3700" s="391">
        <v>3.0518999999999998</v>
      </c>
      <c r="I3700" s="391">
        <v>2.9352</v>
      </c>
      <c r="J3700" s="391">
        <v>3.1947000000000001</v>
      </c>
      <c r="K3700" s="391">
        <v>3.2778999999999998</v>
      </c>
      <c r="L3700" s="391">
        <v>3.4546000000000001</v>
      </c>
      <c r="M3700" s="391">
        <v>3.6507000000000001</v>
      </c>
      <c r="N3700" s="391">
        <v>4.1295000000000002</v>
      </c>
      <c r="O3700" s="386">
        <v>4.1692</v>
      </c>
      <c r="P3700" s="386" t="s">
        <v>179</v>
      </c>
    </row>
    <row r="3701" spans="1:16" ht="15" x14ac:dyDescent="0.25">
      <c r="A3701" s="389" t="s">
        <v>683</v>
      </c>
      <c r="B3701" s="390"/>
      <c r="C3701" s="386"/>
      <c r="D3701" s="390"/>
      <c r="E3701" s="390"/>
      <c r="F3701" s="386">
        <v>8.9372000000000007</v>
      </c>
      <c r="G3701" s="391">
        <v>8.9613999999999994</v>
      </c>
      <c r="H3701" s="391">
        <v>8.6736000000000004</v>
      </c>
      <c r="I3701" s="391">
        <v>9.0972000000000008</v>
      </c>
      <c r="J3701" s="391">
        <v>9.4421999999999997</v>
      </c>
      <c r="K3701" s="391">
        <v>9.8109999999999999</v>
      </c>
      <c r="L3701" s="391">
        <v>10.5753</v>
      </c>
      <c r="M3701" s="391">
        <v>11.2829</v>
      </c>
      <c r="N3701" s="391">
        <v>11.348100000000001</v>
      </c>
      <c r="O3701" s="386">
        <v>11.600199999999999</v>
      </c>
      <c r="P3701" s="386" t="s">
        <v>179</v>
      </c>
    </row>
    <row r="3702" spans="1:16" ht="15" x14ac:dyDescent="0.25">
      <c r="A3702" s="389" t="s">
        <v>690</v>
      </c>
      <c r="B3702" s="390"/>
      <c r="C3702" s="386"/>
      <c r="D3702" s="390"/>
      <c r="E3702" s="390"/>
      <c r="F3702" s="386">
        <v>3.8420999999999998</v>
      </c>
      <c r="G3702" s="391">
        <v>3.9302000000000001</v>
      </c>
      <c r="H3702" s="391">
        <v>3.8942999999999999</v>
      </c>
      <c r="I3702" s="391">
        <v>3.8742000000000001</v>
      </c>
      <c r="J3702" s="391">
        <v>3.9298000000000002</v>
      </c>
      <c r="K3702" s="391">
        <v>4.2251000000000003</v>
      </c>
      <c r="L3702" s="391">
        <v>4.1672000000000002</v>
      </c>
      <c r="M3702" s="391">
        <v>4.4733999999999998</v>
      </c>
      <c r="N3702" s="391">
        <v>5.1971999999999996</v>
      </c>
      <c r="O3702" s="386">
        <v>4.6102999999999996</v>
      </c>
      <c r="P3702" s="386" t="s">
        <v>179</v>
      </c>
    </row>
    <row r="3703" spans="1:16" ht="15" x14ac:dyDescent="0.25">
      <c r="A3703" s="389" t="s">
        <v>684</v>
      </c>
      <c r="B3703" s="390"/>
      <c r="C3703" s="386"/>
      <c r="D3703" s="390"/>
      <c r="E3703" s="390"/>
      <c r="F3703" s="386">
        <v>3.7999000000000001</v>
      </c>
      <c r="G3703" s="391">
        <v>3.8771</v>
      </c>
      <c r="H3703" s="391">
        <v>3.8725999999999998</v>
      </c>
      <c r="I3703" s="391">
        <v>3.8277999999999999</v>
      </c>
      <c r="J3703" s="391">
        <v>3.9091999999999998</v>
      </c>
      <c r="K3703" s="391">
        <v>4.1993999999999998</v>
      </c>
      <c r="L3703" s="391">
        <v>4.1550000000000002</v>
      </c>
      <c r="M3703" s="391">
        <v>4.4607000000000001</v>
      </c>
      <c r="N3703" s="391">
        <v>5.2100999999999997</v>
      </c>
      <c r="O3703" s="386">
        <v>4.6125999999999996</v>
      </c>
      <c r="P3703" s="386" t="s">
        <v>179</v>
      </c>
    </row>
    <row r="3704" spans="1:16" ht="15" x14ac:dyDescent="0.25">
      <c r="A3704" s="389" t="s">
        <v>685</v>
      </c>
      <c r="B3704" s="390"/>
      <c r="C3704" s="386"/>
      <c r="D3704" s="390"/>
      <c r="E3704" s="390"/>
      <c r="F3704" s="386">
        <v>4.9789000000000003</v>
      </c>
      <c r="G3704" s="391">
        <v>5.3474000000000004</v>
      </c>
      <c r="H3704" s="391">
        <v>4.4763999999999999</v>
      </c>
      <c r="I3704" s="391">
        <v>5.1173999999999999</v>
      </c>
      <c r="J3704" s="391">
        <v>4.4839000000000002</v>
      </c>
      <c r="K3704" s="391">
        <v>4.9138999999999999</v>
      </c>
      <c r="L3704" s="391">
        <v>4.4939</v>
      </c>
      <c r="M3704" s="391">
        <v>4.8117000000000001</v>
      </c>
      <c r="N3704" s="391">
        <v>4.8090999999999999</v>
      </c>
      <c r="O3704" s="386">
        <v>4.5378999999999996</v>
      </c>
      <c r="P3704" s="386" t="s">
        <v>179</v>
      </c>
    </row>
    <row r="3705" spans="1:16" ht="15" x14ac:dyDescent="0.25">
      <c r="A3705" s="389" t="s">
        <v>3844</v>
      </c>
      <c r="B3705" s="390"/>
      <c r="C3705" s="386"/>
      <c r="D3705" s="390"/>
      <c r="E3705" s="390"/>
      <c r="F3705" s="386">
        <v>8.1949000000000005</v>
      </c>
      <c r="G3705" s="391">
        <v>7.8837999999999999</v>
      </c>
      <c r="H3705" s="391">
        <v>7.2606000000000002</v>
      </c>
      <c r="I3705" s="391">
        <v>6.4885000000000002</v>
      </c>
      <c r="J3705" s="391">
        <v>7.0849000000000002</v>
      </c>
      <c r="K3705" s="391">
        <v>7.4808000000000003</v>
      </c>
      <c r="L3705" s="391">
        <v>6.8033000000000001</v>
      </c>
      <c r="M3705" s="391">
        <v>8.3141999999999996</v>
      </c>
      <c r="N3705" s="391">
        <v>6.0407999999999999</v>
      </c>
      <c r="O3705" s="386">
        <v>8.6140000000000008</v>
      </c>
      <c r="P3705" s="386" t="s">
        <v>39</v>
      </c>
    </row>
    <row r="3706" spans="1:16" ht="15" x14ac:dyDescent="0.25">
      <c r="A3706" s="389" t="s">
        <v>3845</v>
      </c>
      <c r="B3706" s="390"/>
      <c r="C3706" s="386"/>
      <c r="D3706" s="390"/>
      <c r="E3706" s="390"/>
      <c r="F3706" s="386">
        <v>8.3882999999999992</v>
      </c>
      <c r="G3706" s="391">
        <v>8.1364000000000001</v>
      </c>
      <c r="H3706" s="391">
        <v>7.4290000000000003</v>
      </c>
      <c r="I3706" s="391">
        <v>6.6288999999999998</v>
      </c>
      <c r="J3706" s="391">
        <v>7.24</v>
      </c>
      <c r="K3706" s="391">
        <v>7.6494999999999997</v>
      </c>
      <c r="L3706" s="391">
        <v>6.9561999999999999</v>
      </c>
      <c r="M3706" s="391">
        <v>8.5335000000000001</v>
      </c>
      <c r="N3706" s="391">
        <v>6.1853999999999996</v>
      </c>
      <c r="O3706" s="386">
        <v>8.8712</v>
      </c>
      <c r="P3706" s="386" t="s">
        <v>39</v>
      </c>
    </row>
    <row r="3707" spans="1:16" ht="15" x14ac:dyDescent="0.25">
      <c r="A3707" s="389" t="s">
        <v>3846</v>
      </c>
      <c r="B3707" s="390"/>
      <c r="C3707" s="386"/>
      <c r="D3707" s="390"/>
      <c r="E3707" s="390"/>
      <c r="F3707" s="386">
        <v>5.4566999999999997</v>
      </c>
      <c r="G3707" s="391">
        <v>4.3075000000000001</v>
      </c>
      <c r="H3707" s="391">
        <v>4.8754</v>
      </c>
      <c r="I3707" s="391">
        <v>4.5003000000000002</v>
      </c>
      <c r="J3707" s="391">
        <v>4.8887999999999998</v>
      </c>
      <c r="K3707" s="391">
        <v>5.0918999999999999</v>
      </c>
      <c r="L3707" s="391">
        <v>4.6085000000000003</v>
      </c>
      <c r="M3707" s="391">
        <v>5.2080000000000002</v>
      </c>
      <c r="N3707" s="391">
        <v>3.9923999999999999</v>
      </c>
      <c r="O3707" s="386">
        <v>4.9691999999999998</v>
      </c>
      <c r="P3707" s="386" t="s">
        <v>39</v>
      </c>
    </row>
    <row r="3708" spans="1:16" ht="15" x14ac:dyDescent="0.25">
      <c r="A3708" s="389" t="s">
        <v>3847</v>
      </c>
      <c r="B3708" s="390"/>
      <c r="C3708" s="386"/>
      <c r="D3708" s="390"/>
      <c r="E3708" s="390"/>
      <c r="F3708" s="386">
        <v>9.4268000000000001</v>
      </c>
      <c r="G3708" s="391">
        <v>9.0424000000000007</v>
      </c>
      <c r="H3708" s="391">
        <v>8.2289999999999992</v>
      </c>
      <c r="I3708" s="391">
        <v>8.2523</v>
      </c>
      <c r="J3708" s="391">
        <v>9.0357000000000003</v>
      </c>
      <c r="K3708" s="391">
        <v>9.3362999999999996</v>
      </c>
      <c r="L3708" s="391">
        <v>7.6544999999999996</v>
      </c>
      <c r="M3708" s="391">
        <v>9.8854000000000006</v>
      </c>
      <c r="N3708" s="391">
        <v>6.5559000000000003</v>
      </c>
      <c r="O3708" s="386">
        <v>11.0382</v>
      </c>
      <c r="P3708" s="386" t="s">
        <v>39</v>
      </c>
    </row>
    <row r="3709" spans="1:16" ht="15" x14ac:dyDescent="0.25">
      <c r="A3709" s="389" t="s">
        <v>3848</v>
      </c>
      <c r="B3709" s="390"/>
      <c r="C3709" s="386"/>
      <c r="D3709" s="390"/>
      <c r="E3709" s="390"/>
      <c r="F3709" s="386">
        <v>9.8041999999999998</v>
      </c>
      <c r="G3709" s="391">
        <v>9.4292999999999996</v>
      </c>
      <c r="H3709" s="391">
        <v>8.4816000000000003</v>
      </c>
      <c r="I3709" s="391">
        <v>8.4914000000000005</v>
      </c>
      <c r="J3709" s="391">
        <v>9.2486999999999995</v>
      </c>
      <c r="K3709" s="391">
        <v>9.5078999999999994</v>
      </c>
      <c r="L3709" s="391">
        <v>7.7541000000000002</v>
      </c>
      <c r="M3709" s="391">
        <v>10.1548</v>
      </c>
      <c r="N3709" s="391">
        <v>6.7073999999999998</v>
      </c>
      <c r="O3709" s="386">
        <v>11.4344</v>
      </c>
      <c r="P3709" s="386" t="s">
        <v>39</v>
      </c>
    </row>
    <row r="3710" spans="1:16" ht="15" x14ac:dyDescent="0.25">
      <c r="A3710" s="389" t="s">
        <v>3849</v>
      </c>
      <c r="B3710" s="390"/>
      <c r="C3710" s="386"/>
      <c r="D3710" s="390"/>
      <c r="E3710" s="390"/>
      <c r="F3710" s="386">
        <v>5.1368999999999998</v>
      </c>
      <c r="G3710" s="391">
        <v>4.6433999999999997</v>
      </c>
      <c r="H3710" s="391">
        <v>5.3566000000000003</v>
      </c>
      <c r="I3710" s="391">
        <v>5.5331000000000001</v>
      </c>
      <c r="J3710" s="391">
        <v>6.6138000000000003</v>
      </c>
      <c r="K3710" s="391">
        <v>7.3846999999999996</v>
      </c>
      <c r="L3710" s="391">
        <v>6.4768999999999997</v>
      </c>
      <c r="M3710" s="391">
        <v>6.7937000000000003</v>
      </c>
      <c r="N3710" s="391">
        <v>4.8182</v>
      </c>
      <c r="O3710" s="386">
        <v>6.4930000000000003</v>
      </c>
      <c r="P3710" s="386" t="s">
        <v>39</v>
      </c>
    </row>
    <row r="3711" spans="1:16" ht="15" x14ac:dyDescent="0.25">
      <c r="A3711" s="389" t="s">
        <v>3850</v>
      </c>
      <c r="B3711" s="390"/>
      <c r="C3711" s="386"/>
      <c r="D3711" s="390"/>
      <c r="E3711" s="390"/>
      <c r="F3711" s="386">
        <v>8.0380000000000003</v>
      </c>
      <c r="G3711" s="391">
        <v>7.2469999999999999</v>
      </c>
      <c r="H3711" s="391">
        <v>7.4447999999999999</v>
      </c>
      <c r="I3711" s="391">
        <v>5.9870999999999999</v>
      </c>
      <c r="J3711" s="391">
        <v>6.4817999999999998</v>
      </c>
      <c r="K3711" s="391">
        <v>6.6002999999999998</v>
      </c>
      <c r="L3711" s="391">
        <v>6.4486999999999997</v>
      </c>
      <c r="M3711" s="391">
        <v>8.1217000000000006</v>
      </c>
      <c r="N3711" s="391">
        <v>6.8592000000000004</v>
      </c>
      <c r="O3711" s="386">
        <v>8.09</v>
      </c>
      <c r="P3711" s="386" t="s">
        <v>39</v>
      </c>
    </row>
    <row r="3712" spans="1:16" ht="15" x14ac:dyDescent="0.25">
      <c r="A3712" s="389" t="s">
        <v>3851</v>
      </c>
      <c r="B3712" s="390"/>
      <c r="C3712" s="386"/>
      <c r="D3712" s="390"/>
      <c r="E3712" s="390"/>
      <c r="F3712" s="386">
        <v>8.3077000000000005</v>
      </c>
      <c r="G3712" s="391">
        <v>7.5772000000000004</v>
      </c>
      <c r="H3712" s="391">
        <v>7.7239000000000004</v>
      </c>
      <c r="I3712" s="391">
        <v>6.1814999999999998</v>
      </c>
      <c r="J3712" s="391">
        <v>6.7691999999999997</v>
      </c>
      <c r="K3712" s="391">
        <v>6.9271000000000003</v>
      </c>
      <c r="L3712" s="391">
        <v>6.7830000000000004</v>
      </c>
      <c r="M3712" s="391">
        <v>8.5839999999999996</v>
      </c>
      <c r="N3712" s="391">
        <v>7.2034000000000002</v>
      </c>
      <c r="O3712" s="386">
        <v>8.5389999999999997</v>
      </c>
      <c r="P3712" s="386" t="s">
        <v>39</v>
      </c>
    </row>
    <row r="3713" spans="1:16" ht="15" x14ac:dyDescent="0.25">
      <c r="A3713" s="389" t="s">
        <v>3852</v>
      </c>
      <c r="B3713" s="390"/>
      <c r="C3713" s="386"/>
      <c r="D3713" s="390"/>
      <c r="E3713" s="390"/>
      <c r="F3713" s="386">
        <v>5.5246000000000004</v>
      </c>
      <c r="G3713" s="391">
        <v>4.1696999999999997</v>
      </c>
      <c r="H3713" s="391">
        <v>4.8441000000000001</v>
      </c>
      <c r="I3713" s="391">
        <v>4.1757</v>
      </c>
      <c r="J3713" s="391">
        <v>3.8039999999999998</v>
      </c>
      <c r="K3713" s="391">
        <v>3.5552000000000001</v>
      </c>
      <c r="L3713" s="391">
        <v>3.3332999999999999</v>
      </c>
      <c r="M3713" s="391">
        <v>3.8129</v>
      </c>
      <c r="N3713" s="391">
        <v>3.6511</v>
      </c>
      <c r="O3713" s="386">
        <v>3.9058999999999999</v>
      </c>
      <c r="P3713" s="386" t="s">
        <v>39</v>
      </c>
    </row>
    <row r="3714" spans="1:16" ht="15" x14ac:dyDescent="0.25">
      <c r="A3714" s="389" t="s">
        <v>3853</v>
      </c>
      <c r="B3714" s="390"/>
      <c r="C3714" s="386"/>
      <c r="D3714" s="390"/>
      <c r="E3714" s="390"/>
      <c r="F3714" s="386">
        <v>7.0929000000000002</v>
      </c>
      <c r="G3714" s="391">
        <v>7.3503999999999996</v>
      </c>
      <c r="H3714" s="391">
        <v>6.0780000000000003</v>
      </c>
      <c r="I3714" s="391">
        <v>5.1950000000000003</v>
      </c>
      <c r="J3714" s="391">
        <v>5.7042999999999999</v>
      </c>
      <c r="K3714" s="391">
        <v>6.4832999999999998</v>
      </c>
      <c r="L3714" s="391">
        <v>6.2628000000000004</v>
      </c>
      <c r="M3714" s="391">
        <v>6.8380999999999998</v>
      </c>
      <c r="N3714" s="391">
        <v>4.6505000000000001</v>
      </c>
      <c r="O3714" s="386">
        <v>6.5696000000000003</v>
      </c>
      <c r="P3714" s="386" t="s">
        <v>39</v>
      </c>
    </row>
    <row r="3715" spans="1:16" ht="15" x14ac:dyDescent="0.25">
      <c r="A3715" s="389" t="s">
        <v>3854</v>
      </c>
      <c r="B3715" s="390"/>
      <c r="C3715" s="386"/>
      <c r="D3715" s="390"/>
      <c r="E3715" s="390"/>
      <c r="F3715" s="386">
        <v>7.1041999999999996</v>
      </c>
      <c r="G3715" s="391">
        <v>7.4233000000000002</v>
      </c>
      <c r="H3715" s="391">
        <v>6.1386000000000003</v>
      </c>
      <c r="I3715" s="391">
        <v>5.2626999999999997</v>
      </c>
      <c r="J3715" s="391">
        <v>5.7556000000000003</v>
      </c>
      <c r="K3715" s="391">
        <v>6.5476999999999999</v>
      </c>
      <c r="L3715" s="391">
        <v>6.3231000000000002</v>
      </c>
      <c r="M3715" s="391">
        <v>6.8658999999999999</v>
      </c>
      <c r="N3715" s="391">
        <v>4.7004000000000001</v>
      </c>
      <c r="O3715" s="386">
        <v>6.6250999999999998</v>
      </c>
      <c r="P3715" s="386" t="s">
        <v>39</v>
      </c>
    </row>
    <row r="3716" spans="1:16" ht="15" x14ac:dyDescent="0.25">
      <c r="A3716" s="389" t="s">
        <v>3855</v>
      </c>
      <c r="B3716" s="390"/>
      <c r="C3716" s="386"/>
      <c r="D3716" s="390"/>
      <c r="E3716" s="390"/>
      <c r="F3716" s="386">
        <v>6.5031999999999996</v>
      </c>
      <c r="G3716" s="391">
        <v>3.5600999999999998</v>
      </c>
      <c r="H3716" s="391">
        <v>2.9272</v>
      </c>
      <c r="I3716" s="391">
        <v>1.6772</v>
      </c>
      <c r="J3716" s="391">
        <v>3.0379999999999998</v>
      </c>
      <c r="K3716" s="391">
        <v>3.1328999999999998</v>
      </c>
      <c r="L3716" s="391">
        <v>3.1328999999999998</v>
      </c>
      <c r="M3716" s="391">
        <v>5.3956</v>
      </c>
      <c r="N3716" s="391">
        <v>2.0569999999999999</v>
      </c>
      <c r="O3716" s="386">
        <v>3.6867000000000001</v>
      </c>
      <c r="P3716" s="386" t="s">
        <v>39</v>
      </c>
    </row>
    <row r="3717" spans="1:16" ht="15" x14ac:dyDescent="0.25">
      <c r="A3717" s="389" t="s">
        <v>3856</v>
      </c>
      <c r="B3717" s="390"/>
      <c r="C3717" s="386"/>
      <c r="D3717" s="390"/>
      <c r="E3717" s="390"/>
      <c r="F3717" s="386">
        <v>9.9829000000000008</v>
      </c>
      <c r="G3717" s="391">
        <v>8.9236000000000004</v>
      </c>
      <c r="H3717" s="391">
        <v>10.954800000000001</v>
      </c>
      <c r="I3717" s="391">
        <v>10.264699999999999</v>
      </c>
      <c r="J3717" s="391">
        <v>9.1323000000000008</v>
      </c>
      <c r="K3717" s="391">
        <v>9.6130999999999993</v>
      </c>
      <c r="L3717" s="391">
        <v>8.4467999999999996</v>
      </c>
      <c r="M3717" s="391">
        <v>8.3043999999999993</v>
      </c>
      <c r="N3717" s="391">
        <v>9.4675999999999991</v>
      </c>
      <c r="O3717" s="386">
        <v>10.016</v>
      </c>
      <c r="P3717" s="386" t="s">
        <v>39</v>
      </c>
    </row>
    <row r="3718" spans="1:16" ht="15" x14ac:dyDescent="0.25">
      <c r="A3718" s="389" t="s">
        <v>3857</v>
      </c>
      <c r="B3718" s="390"/>
      <c r="C3718" s="386"/>
      <c r="D3718" s="390"/>
      <c r="E3718" s="390"/>
      <c r="F3718" s="386">
        <v>10.4491</v>
      </c>
      <c r="G3718" s="391">
        <v>9.3727999999999998</v>
      </c>
      <c r="H3718" s="391">
        <v>11.718</v>
      </c>
      <c r="I3718" s="391">
        <v>10.9215</v>
      </c>
      <c r="J3718" s="391">
        <v>9.7531999999999996</v>
      </c>
      <c r="K3718" s="391">
        <v>10.2311</v>
      </c>
      <c r="L3718" s="391">
        <v>8.7470999999999997</v>
      </c>
      <c r="M3718" s="391">
        <v>8.5831</v>
      </c>
      <c r="N3718" s="391">
        <v>9.7692999999999994</v>
      </c>
      <c r="O3718" s="386">
        <v>10.351000000000001</v>
      </c>
      <c r="P3718" s="386" t="s">
        <v>39</v>
      </c>
    </row>
    <row r="3719" spans="1:16" ht="15" x14ac:dyDescent="0.25">
      <c r="A3719" s="389" t="s">
        <v>3858</v>
      </c>
      <c r="B3719" s="390"/>
      <c r="C3719" s="386"/>
      <c r="D3719" s="390"/>
      <c r="E3719" s="390"/>
      <c r="F3719" s="386">
        <v>6.3719999999999999</v>
      </c>
      <c r="G3719" s="391">
        <v>5.4882999999999997</v>
      </c>
      <c r="H3719" s="391">
        <v>5.1184000000000003</v>
      </c>
      <c r="I3719" s="391">
        <v>4.9246999999999996</v>
      </c>
      <c r="J3719" s="391">
        <v>4.3963000000000001</v>
      </c>
      <c r="K3719" s="391">
        <v>4.6368</v>
      </c>
      <c r="L3719" s="391">
        <v>5.6227999999999998</v>
      </c>
      <c r="M3719" s="391">
        <v>5.5750999999999999</v>
      </c>
      <c r="N3719" s="391">
        <v>6.4972000000000003</v>
      </c>
      <c r="O3719" s="386">
        <v>6.6643999999999997</v>
      </c>
      <c r="P3719" s="386" t="s">
        <v>39</v>
      </c>
    </row>
    <row r="3720" spans="1:16" ht="15" x14ac:dyDescent="0.25">
      <c r="A3720" s="389" t="s">
        <v>3859</v>
      </c>
      <c r="B3720" s="390"/>
      <c r="C3720" s="386"/>
      <c r="D3720" s="390"/>
      <c r="E3720" s="390"/>
      <c r="F3720" s="386">
        <v>7.5911999999999997</v>
      </c>
      <c r="G3720" s="391">
        <v>5.9226000000000001</v>
      </c>
      <c r="H3720" s="391">
        <v>7.6040000000000001</v>
      </c>
      <c r="I3720" s="391">
        <v>6.6566999999999998</v>
      </c>
      <c r="J3720" s="391">
        <v>5.9951999999999996</v>
      </c>
      <c r="K3720" s="391">
        <v>6.6210000000000004</v>
      </c>
      <c r="L3720" s="391">
        <v>7.1694000000000004</v>
      </c>
      <c r="M3720" s="391">
        <v>7.4276</v>
      </c>
      <c r="N3720" s="391">
        <v>7.9950999999999999</v>
      </c>
      <c r="O3720" s="386">
        <v>8.2039000000000009</v>
      </c>
      <c r="P3720" s="386" t="s">
        <v>39</v>
      </c>
    </row>
    <row r="3721" spans="1:16" ht="15" x14ac:dyDescent="0.25">
      <c r="A3721" s="389" t="s">
        <v>3860</v>
      </c>
      <c r="B3721" s="390"/>
      <c r="C3721" s="386"/>
      <c r="D3721" s="390"/>
      <c r="E3721" s="390"/>
      <c r="F3721" s="386">
        <v>7.7191000000000001</v>
      </c>
      <c r="G3721" s="391">
        <v>6.0509000000000004</v>
      </c>
      <c r="H3721" s="391">
        <v>7.8018000000000001</v>
      </c>
      <c r="I3721" s="391">
        <v>6.7145000000000001</v>
      </c>
      <c r="J3721" s="391">
        <v>6.4157000000000002</v>
      </c>
      <c r="K3721" s="391">
        <v>7.0132000000000003</v>
      </c>
      <c r="L3721" s="391">
        <v>7.6487999999999996</v>
      </c>
      <c r="M3721" s="391">
        <v>7.7773000000000003</v>
      </c>
      <c r="N3721" s="391">
        <v>8.4377999999999993</v>
      </c>
      <c r="O3721" s="386">
        <v>8.6694999999999993</v>
      </c>
      <c r="P3721" s="386" t="s">
        <v>39</v>
      </c>
    </row>
    <row r="3722" spans="1:16" ht="15" x14ac:dyDescent="0.25">
      <c r="A3722" s="389" t="s">
        <v>3861</v>
      </c>
      <c r="B3722" s="390"/>
      <c r="C3722" s="386"/>
      <c r="D3722" s="390"/>
      <c r="E3722" s="390"/>
      <c r="F3722" s="386">
        <v>5.6593</v>
      </c>
      <c r="G3722" s="391">
        <v>3.9834999999999998</v>
      </c>
      <c r="H3722" s="391">
        <v>4.6154000000000002</v>
      </c>
      <c r="I3722" s="391">
        <v>5.7830000000000004</v>
      </c>
      <c r="J3722" s="391">
        <v>2.4058999999999999</v>
      </c>
      <c r="K3722" s="391">
        <v>3.2568000000000001</v>
      </c>
      <c r="L3722" s="391">
        <v>3.0779999999999998</v>
      </c>
      <c r="M3722" s="391">
        <v>4.4355000000000002</v>
      </c>
      <c r="N3722" s="391">
        <v>4.2069999999999999</v>
      </c>
      <c r="O3722" s="386">
        <v>4.2203999999999997</v>
      </c>
      <c r="P3722" s="386" t="s">
        <v>39</v>
      </c>
    </row>
    <row r="3723" spans="1:16" ht="15" x14ac:dyDescent="0.25">
      <c r="A3723" s="389" t="s">
        <v>3862</v>
      </c>
      <c r="B3723" s="390"/>
      <c r="C3723" s="386"/>
      <c r="D3723" s="390"/>
      <c r="E3723" s="390"/>
      <c r="F3723" s="386">
        <v>13.2181</v>
      </c>
      <c r="G3723" s="391">
        <v>12.0303</v>
      </c>
      <c r="H3723" s="391">
        <v>15.746600000000001</v>
      </c>
      <c r="I3723" s="391">
        <v>14.1258</v>
      </c>
      <c r="J3723" s="391">
        <v>11.6911</v>
      </c>
      <c r="K3723" s="391">
        <v>12.669499999999999</v>
      </c>
      <c r="L3723" s="391">
        <v>9.5344999999999995</v>
      </c>
      <c r="M3723" s="391">
        <v>9.3226999999999993</v>
      </c>
      <c r="N3723" s="391">
        <v>10.9902</v>
      </c>
      <c r="O3723" s="386">
        <v>11.6884</v>
      </c>
      <c r="P3723" s="386" t="s">
        <v>39</v>
      </c>
    </row>
    <row r="3724" spans="1:16" ht="15" x14ac:dyDescent="0.25">
      <c r="A3724" s="389" t="s">
        <v>3863</v>
      </c>
      <c r="B3724" s="390"/>
      <c r="C3724" s="386"/>
      <c r="D3724" s="390"/>
      <c r="E3724" s="390"/>
      <c r="F3724" s="386">
        <v>14.412100000000001</v>
      </c>
      <c r="G3724" s="391">
        <v>13.1007</v>
      </c>
      <c r="H3724" s="391">
        <v>17.6416</v>
      </c>
      <c r="I3724" s="391">
        <v>15.470499999999999</v>
      </c>
      <c r="J3724" s="391">
        <v>12.708</v>
      </c>
      <c r="K3724" s="391">
        <v>13.606400000000001</v>
      </c>
      <c r="L3724" s="391">
        <v>9.6751000000000005</v>
      </c>
      <c r="M3724" s="391">
        <v>9.4808000000000003</v>
      </c>
      <c r="N3724" s="391">
        <v>11.2288</v>
      </c>
      <c r="O3724" s="386">
        <v>11.9139</v>
      </c>
      <c r="P3724" s="386" t="s">
        <v>39</v>
      </c>
    </row>
    <row r="3725" spans="1:16" ht="15" x14ac:dyDescent="0.25">
      <c r="A3725" s="389" t="s">
        <v>3864</v>
      </c>
      <c r="B3725" s="390"/>
      <c r="C3725" s="386"/>
      <c r="D3725" s="390"/>
      <c r="E3725" s="390"/>
      <c r="F3725" s="386">
        <v>7.2708000000000004</v>
      </c>
      <c r="G3725" s="391">
        <v>6.6985999999999999</v>
      </c>
      <c r="H3725" s="391">
        <v>6.3076999999999996</v>
      </c>
      <c r="I3725" s="391">
        <v>6.274</v>
      </c>
      <c r="J3725" s="391">
        <v>5.9116999999999997</v>
      </c>
      <c r="K3725" s="391">
        <v>6.4939</v>
      </c>
      <c r="L3725" s="391">
        <v>8.2926000000000002</v>
      </c>
      <c r="M3725" s="391">
        <v>7.8226000000000004</v>
      </c>
      <c r="N3725" s="391">
        <v>8.7034000000000002</v>
      </c>
      <c r="O3725" s="386">
        <v>9.4611999999999998</v>
      </c>
      <c r="P3725" s="386" t="s">
        <v>39</v>
      </c>
    </row>
    <row r="3726" spans="1:16" ht="15" x14ac:dyDescent="0.25">
      <c r="A3726" s="389" t="s">
        <v>3865</v>
      </c>
      <c r="B3726" s="390"/>
      <c r="C3726" s="386"/>
      <c r="D3726" s="390"/>
      <c r="E3726" s="390"/>
      <c r="F3726" s="386">
        <v>7.8075000000000001</v>
      </c>
      <c r="G3726" s="391">
        <v>6.9748000000000001</v>
      </c>
      <c r="H3726" s="391">
        <v>7.3855000000000004</v>
      </c>
      <c r="I3726" s="391">
        <v>7.3960999999999997</v>
      </c>
      <c r="J3726" s="391">
        <v>7.8639000000000001</v>
      </c>
      <c r="K3726" s="391">
        <v>7.2728000000000002</v>
      </c>
      <c r="L3726" s="391">
        <v>7.3250000000000002</v>
      </c>
      <c r="M3726" s="391">
        <v>7.1588000000000003</v>
      </c>
      <c r="N3726" s="391">
        <v>7.6021000000000001</v>
      </c>
      <c r="O3726" s="386">
        <v>8.1343999999999994</v>
      </c>
      <c r="P3726" s="386" t="s">
        <v>39</v>
      </c>
    </row>
    <row r="3727" spans="1:16" ht="15" x14ac:dyDescent="0.25">
      <c r="A3727" s="389" t="s">
        <v>3866</v>
      </c>
      <c r="B3727" s="390"/>
      <c r="C3727" s="386"/>
      <c r="D3727" s="390"/>
      <c r="E3727" s="390"/>
      <c r="F3727" s="386">
        <v>7.9649999999999999</v>
      </c>
      <c r="G3727" s="391">
        <v>7.1905000000000001</v>
      </c>
      <c r="H3727" s="391">
        <v>7.6906999999999996</v>
      </c>
      <c r="I3727" s="391">
        <v>7.6996000000000002</v>
      </c>
      <c r="J3727" s="391">
        <v>8.1522000000000006</v>
      </c>
      <c r="K3727" s="391">
        <v>7.5900999999999996</v>
      </c>
      <c r="L3727" s="391">
        <v>7.6298000000000004</v>
      </c>
      <c r="M3727" s="391">
        <v>7.4371</v>
      </c>
      <c r="N3727" s="391">
        <v>7.8440000000000003</v>
      </c>
      <c r="O3727" s="386">
        <v>8.4306000000000001</v>
      </c>
      <c r="P3727" s="386" t="s">
        <v>39</v>
      </c>
    </row>
    <row r="3728" spans="1:16" ht="15" x14ac:dyDescent="0.25">
      <c r="A3728" s="389" t="s">
        <v>3867</v>
      </c>
      <c r="B3728" s="390"/>
      <c r="C3728" s="386"/>
      <c r="D3728" s="390"/>
      <c r="E3728" s="390"/>
      <c r="F3728" s="386">
        <v>4.8437999999999999</v>
      </c>
      <c r="G3728" s="391">
        <v>3.1894999999999998</v>
      </c>
      <c r="H3728" s="391">
        <v>2.0291000000000001</v>
      </c>
      <c r="I3728" s="391">
        <v>2.1522999999999999</v>
      </c>
      <c r="J3728" s="391">
        <v>2.8586999999999998</v>
      </c>
      <c r="K3728" s="391">
        <v>2.0223</v>
      </c>
      <c r="L3728" s="391">
        <v>2.0276000000000001</v>
      </c>
      <c r="M3728" s="391">
        <v>2.2292999999999998</v>
      </c>
      <c r="N3728" s="391">
        <v>3.3174000000000001</v>
      </c>
      <c r="O3728" s="386">
        <v>2.8927999999999998</v>
      </c>
      <c r="P3728" s="386" t="s">
        <v>39</v>
      </c>
    </row>
    <row r="3729" spans="1:16" ht="15" x14ac:dyDescent="0.25">
      <c r="A3729" s="389" t="s">
        <v>3868</v>
      </c>
      <c r="B3729" s="390"/>
      <c r="C3729" s="386"/>
      <c r="D3729" s="390"/>
      <c r="E3729" s="390"/>
      <c r="F3729" s="386">
        <v>7.73</v>
      </c>
      <c r="G3729" s="391">
        <v>7.7150999999999996</v>
      </c>
      <c r="H3729" s="391">
        <v>9.9951000000000008</v>
      </c>
      <c r="I3729" s="391">
        <v>7.5247000000000002</v>
      </c>
      <c r="J3729" s="391">
        <v>6.8273999999999999</v>
      </c>
      <c r="K3729" s="391">
        <v>7.3516000000000004</v>
      </c>
      <c r="L3729" s="391">
        <v>7.8164999999999996</v>
      </c>
      <c r="M3729" s="391">
        <v>6.6543999999999999</v>
      </c>
      <c r="N3729" s="391">
        <v>7.8280000000000003</v>
      </c>
      <c r="O3729" s="386">
        <v>7.5292000000000003</v>
      </c>
      <c r="P3729" s="386" t="s">
        <v>39</v>
      </c>
    </row>
    <row r="3730" spans="1:16" ht="15" x14ac:dyDescent="0.25">
      <c r="A3730" s="389" t="s">
        <v>3869</v>
      </c>
      <c r="B3730" s="390"/>
      <c r="C3730" s="386"/>
      <c r="D3730" s="390"/>
      <c r="E3730" s="390"/>
      <c r="F3730" s="386">
        <v>9.2082999999999995</v>
      </c>
      <c r="G3730" s="391">
        <v>9.5114000000000001</v>
      </c>
      <c r="H3730" s="391">
        <v>12.8977</v>
      </c>
      <c r="I3730" s="391">
        <v>10.1136</v>
      </c>
      <c r="J3730" s="391">
        <v>9.1667000000000005</v>
      </c>
      <c r="K3730" s="391">
        <v>10.064399999999999</v>
      </c>
      <c r="L3730" s="391">
        <v>10.6098</v>
      </c>
      <c r="M3730" s="391">
        <v>8.9582999999999995</v>
      </c>
      <c r="N3730" s="391">
        <v>9.7990999999999993</v>
      </c>
      <c r="O3730" s="386">
        <v>9.8437999999999999</v>
      </c>
      <c r="P3730" s="386" t="s">
        <v>39</v>
      </c>
    </row>
    <row r="3731" spans="1:16" ht="15" x14ac:dyDescent="0.25">
      <c r="A3731" s="389" t="s">
        <v>3870</v>
      </c>
      <c r="B3731" s="390"/>
      <c r="C3731" s="386"/>
      <c r="D3731" s="390"/>
      <c r="E3731" s="390"/>
      <c r="F3731" s="386">
        <v>4.9500999999999999</v>
      </c>
      <c r="G3731" s="391">
        <v>4.3376000000000001</v>
      </c>
      <c r="H3731" s="391">
        <v>4.5369999999999999</v>
      </c>
      <c r="I3731" s="391">
        <v>2.6566999999999998</v>
      </c>
      <c r="J3731" s="391">
        <v>2.4287999999999998</v>
      </c>
      <c r="K3731" s="391">
        <v>2.2507000000000001</v>
      </c>
      <c r="L3731" s="391">
        <v>2.5640999999999998</v>
      </c>
      <c r="M3731" s="391">
        <v>2.395</v>
      </c>
      <c r="N3731" s="391">
        <v>4.1176000000000004</v>
      </c>
      <c r="O3731" s="386">
        <v>3.1722999999999999</v>
      </c>
      <c r="P3731" s="386" t="s">
        <v>39</v>
      </c>
    </row>
    <row r="3732" spans="1:16" ht="15" x14ac:dyDescent="0.25">
      <c r="A3732" s="389" t="s">
        <v>3871</v>
      </c>
      <c r="B3732" s="390"/>
      <c r="C3732" s="386"/>
      <c r="D3732" s="390"/>
      <c r="E3732" s="390"/>
      <c r="F3732" s="386">
        <v>9.2009000000000007</v>
      </c>
      <c r="G3732" s="391">
        <v>8.2399000000000004</v>
      </c>
      <c r="H3732" s="391">
        <v>8.7833000000000006</v>
      </c>
      <c r="I3732" s="391">
        <v>8.3142999999999994</v>
      </c>
      <c r="J3732" s="391">
        <v>7.4802999999999997</v>
      </c>
      <c r="K3732" s="391">
        <v>7.3785999999999996</v>
      </c>
      <c r="L3732" s="391">
        <v>8.3392999999999997</v>
      </c>
      <c r="M3732" s="391">
        <v>8.2019000000000002</v>
      </c>
      <c r="N3732" s="391">
        <v>8.7178000000000004</v>
      </c>
      <c r="O3732" s="386">
        <v>8.8009000000000004</v>
      </c>
      <c r="P3732" s="386" t="s">
        <v>39</v>
      </c>
    </row>
    <row r="3733" spans="1:16" ht="15" x14ac:dyDescent="0.25">
      <c r="A3733" s="389" t="s">
        <v>3872</v>
      </c>
      <c r="B3733" s="390"/>
      <c r="C3733" s="386"/>
      <c r="D3733" s="390"/>
      <c r="E3733" s="390"/>
      <c r="F3733" s="386">
        <v>9.2368000000000006</v>
      </c>
      <c r="G3733" s="391">
        <v>8.3187999999999995</v>
      </c>
      <c r="H3733" s="391">
        <v>8.8755000000000006</v>
      </c>
      <c r="I3733" s="391">
        <v>8.3664000000000005</v>
      </c>
      <c r="J3733" s="391">
        <v>7.4675000000000002</v>
      </c>
      <c r="K3733" s="391">
        <v>7.3358999999999996</v>
      </c>
      <c r="L3733" s="391">
        <v>8.3861000000000008</v>
      </c>
      <c r="M3733" s="391">
        <v>8.2969000000000008</v>
      </c>
      <c r="N3733" s="391">
        <v>8.8107000000000006</v>
      </c>
      <c r="O3733" s="386">
        <v>8.8695000000000004</v>
      </c>
      <c r="P3733" s="386" t="s">
        <v>39</v>
      </c>
    </row>
    <row r="3734" spans="1:16" ht="15" x14ac:dyDescent="0.25">
      <c r="A3734" s="389" t="s">
        <v>3873</v>
      </c>
      <c r="B3734" s="390"/>
      <c r="C3734" s="386"/>
      <c r="D3734" s="390"/>
      <c r="E3734" s="390"/>
      <c r="F3734" s="386">
        <v>8.7347999999999999</v>
      </c>
      <c r="G3734" s="391">
        <v>7.2164000000000001</v>
      </c>
      <c r="H3734" s="391">
        <v>7.5880999999999998</v>
      </c>
      <c r="I3734" s="391">
        <v>7.6398000000000001</v>
      </c>
      <c r="J3734" s="391">
        <v>7.6468999999999996</v>
      </c>
      <c r="K3734" s="391">
        <v>7.9325000000000001</v>
      </c>
      <c r="L3734" s="391">
        <v>7.7298999999999998</v>
      </c>
      <c r="M3734" s="391">
        <v>6.9646999999999997</v>
      </c>
      <c r="N3734" s="391">
        <v>7.4447000000000001</v>
      </c>
      <c r="O3734" s="386">
        <v>7.8602999999999996</v>
      </c>
      <c r="P3734" s="386" t="s">
        <v>39</v>
      </c>
    </row>
    <row r="3735" spans="1:16" ht="15" x14ac:dyDescent="0.25">
      <c r="A3735" s="389" t="s">
        <v>3874</v>
      </c>
      <c r="B3735" s="390"/>
      <c r="C3735" s="386"/>
      <c r="D3735" s="390"/>
      <c r="E3735" s="390"/>
      <c r="F3735" s="386">
        <v>9.0611999999999995</v>
      </c>
      <c r="G3735" s="391">
        <v>9.3425999999999991</v>
      </c>
      <c r="H3735" s="391">
        <v>10.1374</v>
      </c>
      <c r="I3735" s="391">
        <v>8.1676000000000002</v>
      </c>
      <c r="J3735" s="391">
        <v>8.0138999999999996</v>
      </c>
      <c r="K3735" s="391">
        <v>7.8219000000000003</v>
      </c>
      <c r="L3735" s="391">
        <v>9.9730000000000008</v>
      </c>
      <c r="M3735" s="391">
        <v>9.8485999999999994</v>
      </c>
      <c r="N3735" s="391">
        <v>10.4496</v>
      </c>
      <c r="O3735" s="386">
        <v>10.386200000000001</v>
      </c>
      <c r="P3735" s="386" t="s">
        <v>39</v>
      </c>
    </row>
    <row r="3736" spans="1:16" ht="15" x14ac:dyDescent="0.25">
      <c r="A3736" s="389" t="s">
        <v>3875</v>
      </c>
      <c r="B3736" s="390"/>
      <c r="C3736" s="386"/>
      <c r="D3736" s="390"/>
      <c r="E3736" s="390"/>
      <c r="F3736" s="386">
        <v>9.0859000000000005</v>
      </c>
      <c r="G3736" s="391">
        <v>9.3097999999999992</v>
      </c>
      <c r="H3736" s="391">
        <v>10.07</v>
      </c>
      <c r="I3736" s="391">
        <v>8.0597999999999992</v>
      </c>
      <c r="J3736" s="391">
        <v>7.8358999999999996</v>
      </c>
      <c r="K3736" s="391">
        <v>7.6584000000000003</v>
      </c>
      <c r="L3736" s="391">
        <v>9.8346</v>
      </c>
      <c r="M3736" s="391">
        <v>9.7385999999999999</v>
      </c>
      <c r="N3736" s="391">
        <v>10.3504</v>
      </c>
      <c r="O3736" s="386">
        <v>10.266400000000001</v>
      </c>
      <c r="P3736" s="386" t="s">
        <v>39</v>
      </c>
    </row>
    <row r="3737" spans="1:16" ht="15" x14ac:dyDescent="0.25">
      <c r="A3737" s="389" t="s">
        <v>3876</v>
      </c>
      <c r="B3737" s="390"/>
      <c r="C3737" s="386"/>
      <c r="D3737" s="390"/>
      <c r="E3737" s="390"/>
      <c r="F3737" s="386">
        <v>8.7225000000000001</v>
      </c>
      <c r="G3737" s="391">
        <v>9.7940000000000005</v>
      </c>
      <c r="H3737" s="391">
        <v>11.0646</v>
      </c>
      <c r="I3737" s="391">
        <v>9.6496999999999993</v>
      </c>
      <c r="J3737" s="391">
        <v>10.4602</v>
      </c>
      <c r="K3737" s="391">
        <v>10.0687</v>
      </c>
      <c r="L3737" s="391">
        <v>11.875</v>
      </c>
      <c r="M3737" s="391">
        <v>11.3599</v>
      </c>
      <c r="N3737" s="391">
        <v>11.8132</v>
      </c>
      <c r="O3737" s="386">
        <v>12.032999999999999</v>
      </c>
      <c r="P3737" s="386" t="s">
        <v>39</v>
      </c>
    </row>
    <row r="3738" spans="1:16" ht="15" x14ac:dyDescent="0.25">
      <c r="A3738" s="389" t="s">
        <v>3877</v>
      </c>
      <c r="B3738" s="390"/>
      <c r="C3738" s="386"/>
      <c r="D3738" s="390"/>
      <c r="E3738" s="390"/>
      <c r="F3738" s="386">
        <v>9.0230999999999995</v>
      </c>
      <c r="G3738" s="391">
        <v>8.0754999999999999</v>
      </c>
      <c r="H3738" s="391">
        <v>8.2467000000000006</v>
      </c>
      <c r="I3738" s="391">
        <v>7.5951000000000004</v>
      </c>
      <c r="J3738" s="391">
        <v>6.5023</v>
      </c>
      <c r="K3738" s="391">
        <v>6.3895999999999997</v>
      </c>
      <c r="L3738" s="391">
        <v>6.4786999999999999</v>
      </c>
      <c r="M3738" s="391">
        <v>6.68</v>
      </c>
      <c r="N3738" s="391">
        <v>6.9611999999999998</v>
      </c>
      <c r="O3738" s="386">
        <v>7.2477999999999998</v>
      </c>
      <c r="P3738" s="386" t="s">
        <v>39</v>
      </c>
    </row>
    <row r="3739" spans="1:16" ht="15" x14ac:dyDescent="0.25">
      <c r="A3739" s="389" t="s">
        <v>3878</v>
      </c>
      <c r="B3739" s="390"/>
      <c r="C3739" s="386"/>
      <c r="D3739" s="390"/>
      <c r="E3739" s="390"/>
      <c r="F3739" s="386">
        <v>8.9806000000000008</v>
      </c>
      <c r="G3739" s="391">
        <v>8.1057000000000006</v>
      </c>
      <c r="H3739" s="391">
        <v>8.2477999999999998</v>
      </c>
      <c r="I3739" s="391">
        <v>7.6081000000000003</v>
      </c>
      <c r="J3739" s="391">
        <v>6.4988000000000001</v>
      </c>
      <c r="K3739" s="391">
        <v>6.4024000000000001</v>
      </c>
      <c r="L3739" s="391">
        <v>6.4614000000000003</v>
      </c>
      <c r="M3739" s="391">
        <v>6.6520000000000001</v>
      </c>
      <c r="N3739" s="391">
        <v>6.9172000000000002</v>
      </c>
      <c r="O3739" s="386">
        <v>7.2176</v>
      </c>
      <c r="P3739" s="386" t="s">
        <v>39</v>
      </c>
    </row>
    <row r="3740" spans="1:16" ht="15" x14ac:dyDescent="0.25">
      <c r="A3740" s="389" t="s">
        <v>3879</v>
      </c>
      <c r="B3740" s="390"/>
      <c r="C3740" s="386"/>
      <c r="D3740" s="390"/>
      <c r="E3740" s="390"/>
      <c r="F3740" s="386">
        <v>11.2685</v>
      </c>
      <c r="G3740" s="391">
        <v>6.4889999999999999</v>
      </c>
      <c r="H3740" s="391">
        <v>8.1892999999999994</v>
      </c>
      <c r="I3740" s="391">
        <v>6.9118000000000004</v>
      </c>
      <c r="J3740" s="391">
        <v>6.6820000000000004</v>
      </c>
      <c r="K3740" s="391">
        <v>5.7168999999999999</v>
      </c>
      <c r="L3740" s="391">
        <v>7.3897000000000004</v>
      </c>
      <c r="M3740" s="391">
        <v>8.1667000000000005</v>
      </c>
      <c r="N3740" s="391">
        <v>9.2963000000000005</v>
      </c>
      <c r="O3740" s="386">
        <v>8.8519000000000005</v>
      </c>
      <c r="P3740" s="386" t="s">
        <v>39</v>
      </c>
    </row>
    <row r="3741" spans="1:16" ht="15" x14ac:dyDescent="0.25">
      <c r="A3741" s="389" t="s">
        <v>3880</v>
      </c>
      <c r="B3741" s="390"/>
      <c r="C3741" s="386"/>
      <c r="D3741" s="390"/>
      <c r="E3741" s="390"/>
      <c r="F3741" s="386">
        <v>9.4305000000000003</v>
      </c>
      <c r="G3741" s="391">
        <v>7.9974999999999996</v>
      </c>
      <c r="H3741" s="391">
        <v>8.8209</v>
      </c>
      <c r="I3741" s="391">
        <v>9.0889000000000006</v>
      </c>
      <c r="J3741" s="391">
        <v>8.2629999999999999</v>
      </c>
      <c r="K3741" s="391">
        <v>8.2056000000000004</v>
      </c>
      <c r="L3741" s="391">
        <v>9.5959000000000003</v>
      </c>
      <c r="M3741" s="391">
        <v>9.1149000000000004</v>
      </c>
      <c r="N3741" s="391">
        <v>9.8345000000000002</v>
      </c>
      <c r="O3741" s="386">
        <v>9.7683</v>
      </c>
      <c r="P3741" s="386" t="s">
        <v>39</v>
      </c>
    </row>
    <row r="3742" spans="1:16" ht="15" x14ac:dyDescent="0.25">
      <c r="A3742" s="389" t="s">
        <v>3881</v>
      </c>
      <c r="B3742" s="390"/>
      <c r="C3742" s="386"/>
      <c r="D3742" s="390"/>
      <c r="E3742" s="390"/>
      <c r="F3742" s="386">
        <v>9.5843000000000007</v>
      </c>
      <c r="G3742" s="391">
        <v>8.1684000000000001</v>
      </c>
      <c r="H3742" s="391">
        <v>9.1112000000000002</v>
      </c>
      <c r="I3742" s="391">
        <v>9.3399000000000001</v>
      </c>
      <c r="J3742" s="391">
        <v>8.4118999999999993</v>
      </c>
      <c r="K3742" s="391">
        <v>8.2586999999999993</v>
      </c>
      <c r="L3742" s="391">
        <v>9.9741999999999997</v>
      </c>
      <c r="M3742" s="391">
        <v>9.5732999999999997</v>
      </c>
      <c r="N3742" s="391">
        <v>10.3147</v>
      </c>
      <c r="O3742" s="386">
        <v>10.1608</v>
      </c>
      <c r="P3742" s="386" t="s">
        <v>39</v>
      </c>
    </row>
    <row r="3743" spans="1:16" ht="15" x14ac:dyDescent="0.25">
      <c r="A3743" s="389" t="s">
        <v>3882</v>
      </c>
      <c r="B3743" s="390"/>
      <c r="C3743" s="386"/>
      <c r="D3743" s="390"/>
      <c r="E3743" s="390"/>
      <c r="F3743" s="386">
        <v>8.3637999999999995</v>
      </c>
      <c r="G3743" s="391">
        <v>6.8121999999999998</v>
      </c>
      <c r="H3743" s="391">
        <v>6.8080999999999996</v>
      </c>
      <c r="I3743" s="391">
        <v>7.3484999999999996</v>
      </c>
      <c r="J3743" s="391">
        <v>7.2312000000000003</v>
      </c>
      <c r="K3743" s="391">
        <v>7.8371000000000004</v>
      </c>
      <c r="L3743" s="391">
        <v>6.9569000000000001</v>
      </c>
      <c r="M3743" s="391">
        <v>5.9142999999999999</v>
      </c>
      <c r="N3743" s="391">
        <v>6.2282000000000002</v>
      </c>
      <c r="O3743" s="386">
        <v>6.8204000000000002</v>
      </c>
      <c r="P3743" s="386" t="s">
        <v>39</v>
      </c>
    </row>
    <row r="3744" spans="1:16" ht="15" x14ac:dyDescent="0.25">
      <c r="A3744" s="389" t="s">
        <v>3883</v>
      </c>
      <c r="B3744" s="390"/>
      <c r="C3744" s="386"/>
      <c r="D3744" s="390"/>
      <c r="E3744" s="390"/>
      <c r="F3744" s="386">
        <v>12.3627</v>
      </c>
      <c r="G3744" s="391">
        <v>12.3012</v>
      </c>
      <c r="H3744" s="391">
        <v>12.8062</v>
      </c>
      <c r="I3744" s="391">
        <v>12.763299999999999</v>
      </c>
      <c r="J3744" s="391">
        <v>12.187799999999999</v>
      </c>
      <c r="K3744" s="391">
        <v>11.7394</v>
      </c>
      <c r="L3744" s="391">
        <v>13.198</v>
      </c>
      <c r="M3744" s="391">
        <v>14.078200000000001</v>
      </c>
      <c r="N3744" s="391">
        <v>14.827999999999999</v>
      </c>
      <c r="O3744" s="386">
        <v>14.4217</v>
      </c>
      <c r="P3744" s="386" t="s">
        <v>39</v>
      </c>
    </row>
    <row r="3745" spans="1:16" ht="15" x14ac:dyDescent="0.25">
      <c r="A3745" s="389" t="s">
        <v>3884</v>
      </c>
      <c r="B3745" s="390"/>
      <c r="C3745" s="386"/>
      <c r="D3745" s="390"/>
      <c r="E3745" s="390"/>
      <c r="F3745" s="386">
        <v>12.487299999999999</v>
      </c>
      <c r="G3745" s="391">
        <v>12.5282</v>
      </c>
      <c r="H3745" s="391">
        <v>13.0136</v>
      </c>
      <c r="I3745" s="391">
        <v>12.928000000000001</v>
      </c>
      <c r="J3745" s="391">
        <v>12.3156</v>
      </c>
      <c r="K3745" s="391">
        <v>11.849</v>
      </c>
      <c r="L3745" s="391">
        <v>13.282999999999999</v>
      </c>
      <c r="M3745" s="391">
        <v>14.123100000000001</v>
      </c>
      <c r="N3745" s="391">
        <v>14.8916</v>
      </c>
      <c r="O3745" s="386">
        <v>14.5724</v>
      </c>
      <c r="P3745" s="386" t="s">
        <v>39</v>
      </c>
    </row>
    <row r="3746" spans="1:16" ht="15" x14ac:dyDescent="0.25">
      <c r="A3746" s="389" t="s">
        <v>3885</v>
      </c>
      <c r="B3746" s="390"/>
      <c r="C3746" s="386"/>
      <c r="D3746" s="390"/>
      <c r="E3746" s="390"/>
      <c r="F3746" s="386">
        <v>11.2446</v>
      </c>
      <c r="G3746" s="391">
        <v>10.262700000000001</v>
      </c>
      <c r="H3746" s="391">
        <v>10.941000000000001</v>
      </c>
      <c r="I3746" s="391">
        <v>11.292999999999999</v>
      </c>
      <c r="J3746" s="391">
        <v>11.047000000000001</v>
      </c>
      <c r="K3746" s="391">
        <v>10.7577</v>
      </c>
      <c r="L3746" s="391">
        <v>12.436299999999999</v>
      </c>
      <c r="M3746" s="391">
        <v>13.6762</v>
      </c>
      <c r="N3746" s="391">
        <v>14.254200000000001</v>
      </c>
      <c r="O3746" s="386">
        <v>13.065799999999999</v>
      </c>
      <c r="P3746" s="386" t="s">
        <v>39</v>
      </c>
    </row>
    <row r="3747" spans="1:16" ht="15" x14ac:dyDescent="0.25">
      <c r="A3747" s="389" t="s">
        <v>3886</v>
      </c>
      <c r="B3747" s="390"/>
      <c r="C3747" s="386"/>
      <c r="D3747" s="390"/>
      <c r="E3747" s="390"/>
      <c r="F3747" s="386">
        <v>10.5937</v>
      </c>
      <c r="G3747" s="391">
        <v>10.0572</v>
      </c>
      <c r="H3747" s="391">
        <v>10.972300000000001</v>
      </c>
      <c r="I3747" s="391">
        <v>10.339600000000001</v>
      </c>
      <c r="J3747" s="391">
        <v>10.395200000000001</v>
      </c>
      <c r="K3747" s="391">
        <v>10.639699999999999</v>
      </c>
      <c r="L3747" s="391">
        <v>11.627000000000001</v>
      </c>
      <c r="M3747" s="391">
        <v>12.472799999999999</v>
      </c>
      <c r="N3747" s="391">
        <v>13.1995</v>
      </c>
      <c r="O3747" s="386">
        <v>13.3125</v>
      </c>
      <c r="P3747" s="386" t="s">
        <v>39</v>
      </c>
    </row>
    <row r="3748" spans="1:16" ht="15" x14ac:dyDescent="0.25">
      <c r="A3748" s="389" t="s">
        <v>3887</v>
      </c>
      <c r="B3748" s="390"/>
      <c r="C3748" s="386"/>
      <c r="D3748" s="390"/>
      <c r="E3748" s="390"/>
      <c r="F3748" s="386">
        <v>10.8569</v>
      </c>
      <c r="G3748" s="391">
        <v>10.278</v>
      </c>
      <c r="H3748" s="391">
        <v>11.2493</v>
      </c>
      <c r="I3748" s="391">
        <v>10.595800000000001</v>
      </c>
      <c r="J3748" s="391">
        <v>10.694800000000001</v>
      </c>
      <c r="K3748" s="391">
        <v>10.938000000000001</v>
      </c>
      <c r="L3748" s="391">
        <v>11.9428</v>
      </c>
      <c r="M3748" s="391">
        <v>12.7331</v>
      </c>
      <c r="N3748" s="391">
        <v>13.520200000000001</v>
      </c>
      <c r="O3748" s="386">
        <v>13.6546</v>
      </c>
      <c r="P3748" s="386" t="s">
        <v>39</v>
      </c>
    </row>
    <row r="3749" spans="1:16" ht="15" x14ac:dyDescent="0.25">
      <c r="A3749" s="389" t="s">
        <v>3888</v>
      </c>
      <c r="B3749" s="390"/>
      <c r="C3749" s="386"/>
      <c r="D3749" s="390"/>
      <c r="E3749" s="390"/>
      <c r="F3749" s="386">
        <v>7.7594000000000003</v>
      </c>
      <c r="G3749" s="391">
        <v>7.6801000000000004</v>
      </c>
      <c r="H3749" s="391">
        <v>7.9608999999999996</v>
      </c>
      <c r="I3749" s="391">
        <v>7.5811000000000002</v>
      </c>
      <c r="J3749" s="391">
        <v>7.1685999999999996</v>
      </c>
      <c r="K3749" s="391">
        <v>7.4244000000000003</v>
      </c>
      <c r="L3749" s="391">
        <v>8.2223000000000006</v>
      </c>
      <c r="M3749" s="391">
        <v>9.6668000000000003</v>
      </c>
      <c r="N3749" s="391">
        <v>9.7423999999999999</v>
      </c>
      <c r="O3749" s="386">
        <v>9.6254000000000008</v>
      </c>
      <c r="P3749" s="386" t="s">
        <v>39</v>
      </c>
    </row>
    <row r="3750" spans="1:16" ht="15" x14ac:dyDescent="0.25">
      <c r="A3750" s="389" t="s">
        <v>3889</v>
      </c>
      <c r="B3750" s="390"/>
      <c r="C3750" s="386"/>
      <c r="D3750" s="390"/>
      <c r="E3750" s="390"/>
      <c r="F3750" s="386">
        <v>11.795500000000001</v>
      </c>
      <c r="G3750" s="391">
        <v>11.5715</v>
      </c>
      <c r="H3750" s="391">
        <v>11.8781</v>
      </c>
      <c r="I3750" s="391">
        <v>12.235900000000001</v>
      </c>
      <c r="J3750" s="391">
        <v>11.542400000000001</v>
      </c>
      <c r="K3750" s="391">
        <v>10.802099999999999</v>
      </c>
      <c r="L3750" s="391">
        <v>12.3752</v>
      </c>
      <c r="M3750" s="391">
        <v>13.139099999999999</v>
      </c>
      <c r="N3750" s="391">
        <v>13.6525</v>
      </c>
      <c r="O3750" s="386">
        <v>13.6334</v>
      </c>
      <c r="P3750" s="386" t="s">
        <v>39</v>
      </c>
    </row>
    <row r="3751" spans="1:16" ht="15" x14ac:dyDescent="0.25">
      <c r="A3751" s="389" t="s">
        <v>3890</v>
      </c>
      <c r="B3751" s="390"/>
      <c r="C3751" s="386"/>
      <c r="D3751" s="390"/>
      <c r="E3751" s="390"/>
      <c r="F3751" s="386">
        <v>11.858000000000001</v>
      </c>
      <c r="G3751" s="391">
        <v>11.6812</v>
      </c>
      <c r="H3751" s="391">
        <v>11.9826</v>
      </c>
      <c r="I3751" s="391">
        <v>12.2958</v>
      </c>
      <c r="J3751" s="391">
        <v>11.544700000000001</v>
      </c>
      <c r="K3751" s="391">
        <v>10.832700000000001</v>
      </c>
      <c r="L3751" s="391">
        <v>12.391299999999999</v>
      </c>
      <c r="M3751" s="391">
        <v>13.1523</v>
      </c>
      <c r="N3751" s="391">
        <v>13.633800000000001</v>
      </c>
      <c r="O3751" s="386">
        <v>13.629099999999999</v>
      </c>
      <c r="P3751" s="386" t="s">
        <v>39</v>
      </c>
    </row>
    <row r="3752" spans="1:16" ht="15" x14ac:dyDescent="0.25">
      <c r="A3752" s="389" t="s">
        <v>3891</v>
      </c>
      <c r="B3752" s="390"/>
      <c r="C3752" s="386"/>
      <c r="D3752" s="390"/>
      <c r="E3752" s="390"/>
      <c r="F3752" s="386">
        <v>11.0717</v>
      </c>
      <c r="G3752" s="391">
        <v>10.302099999999999</v>
      </c>
      <c r="H3752" s="391">
        <v>10.668200000000001</v>
      </c>
      <c r="I3752" s="391">
        <v>11.5382</v>
      </c>
      <c r="J3752" s="391">
        <v>11.5158</v>
      </c>
      <c r="K3752" s="391">
        <v>10.446199999999999</v>
      </c>
      <c r="L3752" s="391">
        <v>12.1883</v>
      </c>
      <c r="M3752" s="391">
        <v>12.9857</v>
      </c>
      <c r="N3752" s="391">
        <v>13.8696</v>
      </c>
      <c r="O3752" s="386">
        <v>13.682700000000001</v>
      </c>
      <c r="P3752" s="386" t="s">
        <v>39</v>
      </c>
    </row>
    <row r="3753" spans="1:16" ht="15" x14ac:dyDescent="0.25">
      <c r="A3753" s="389" t="s">
        <v>3892</v>
      </c>
      <c r="B3753" s="390"/>
      <c r="C3753" s="386"/>
      <c r="D3753" s="390"/>
      <c r="E3753" s="390"/>
      <c r="F3753" s="386">
        <v>17.076699999999999</v>
      </c>
      <c r="G3753" s="391">
        <v>18.311499999999999</v>
      </c>
      <c r="H3753" s="391">
        <v>18.6831</v>
      </c>
      <c r="I3753" s="391">
        <v>18.4391</v>
      </c>
      <c r="J3753" s="391">
        <v>17.1631</v>
      </c>
      <c r="K3753" s="391">
        <v>16.369800000000001</v>
      </c>
      <c r="L3753" s="391">
        <v>18.2652</v>
      </c>
      <c r="M3753" s="391">
        <v>19.551200000000001</v>
      </c>
      <c r="N3753" s="391">
        <v>21.072299999999998</v>
      </c>
      <c r="O3753" s="386">
        <v>18.625</v>
      </c>
      <c r="P3753" s="386" t="s">
        <v>39</v>
      </c>
    </row>
    <row r="3754" spans="1:16" ht="15" x14ac:dyDescent="0.25">
      <c r="A3754" s="389" t="s">
        <v>3893</v>
      </c>
      <c r="B3754" s="390"/>
      <c r="C3754" s="386"/>
      <c r="D3754" s="390"/>
      <c r="E3754" s="390"/>
      <c r="F3754" s="386">
        <v>17.767299999999999</v>
      </c>
      <c r="G3754" s="391">
        <v>19.741599999999998</v>
      </c>
      <c r="H3754" s="391">
        <v>19.8904</v>
      </c>
      <c r="I3754" s="391">
        <v>19.566800000000001</v>
      </c>
      <c r="J3754" s="391">
        <v>18.081399999999999</v>
      </c>
      <c r="K3754" s="391">
        <v>17.018599999999999</v>
      </c>
      <c r="L3754" s="391">
        <v>18.8306</v>
      </c>
      <c r="M3754" s="391">
        <v>20.0334</v>
      </c>
      <c r="N3754" s="391">
        <v>21.746099999999998</v>
      </c>
      <c r="O3754" s="386">
        <v>19.496200000000002</v>
      </c>
      <c r="P3754" s="386" t="s">
        <v>39</v>
      </c>
    </row>
    <row r="3755" spans="1:16" ht="15" x14ac:dyDescent="0.25">
      <c r="A3755" s="389" t="s">
        <v>3894</v>
      </c>
      <c r="B3755" s="390"/>
      <c r="C3755" s="386"/>
      <c r="D3755" s="390"/>
      <c r="E3755" s="390"/>
      <c r="F3755" s="386">
        <v>14.112399999999999</v>
      </c>
      <c r="G3755" s="391">
        <v>12.1731</v>
      </c>
      <c r="H3755" s="391">
        <v>13.501099999999999</v>
      </c>
      <c r="I3755" s="391">
        <v>13.7294</v>
      </c>
      <c r="J3755" s="391">
        <v>13.3276</v>
      </c>
      <c r="K3755" s="391">
        <v>13.6083</v>
      </c>
      <c r="L3755" s="391">
        <v>15.8582</v>
      </c>
      <c r="M3755" s="391">
        <v>17.498699999999999</v>
      </c>
      <c r="N3755" s="391">
        <v>18.145</v>
      </c>
      <c r="O3755" s="386">
        <v>14.8612</v>
      </c>
      <c r="P3755" s="386" t="s">
        <v>39</v>
      </c>
    </row>
    <row r="3756" spans="1:16" ht="15" x14ac:dyDescent="0.25">
      <c r="A3756" s="389" t="s">
        <v>3895</v>
      </c>
      <c r="B3756" s="390"/>
      <c r="C3756" s="386"/>
      <c r="D3756" s="390"/>
      <c r="E3756" s="390"/>
      <c r="F3756" s="386">
        <v>12.091900000000001</v>
      </c>
      <c r="G3756" s="391">
        <v>10.952999999999999</v>
      </c>
      <c r="H3756" s="391">
        <v>10.2486</v>
      </c>
      <c r="I3756" s="391">
        <v>10.816700000000001</v>
      </c>
      <c r="J3756" s="391">
        <v>9.4512</v>
      </c>
      <c r="K3756" s="391">
        <v>9.5143000000000004</v>
      </c>
      <c r="L3756" s="391">
        <v>8.5093999999999994</v>
      </c>
      <c r="M3756" s="391">
        <v>8.4194999999999993</v>
      </c>
      <c r="N3756" s="391">
        <v>9.1152999999999995</v>
      </c>
      <c r="O3756" s="386">
        <v>8.8764000000000003</v>
      </c>
      <c r="P3756" s="386" t="s">
        <v>39</v>
      </c>
    </row>
    <row r="3757" spans="1:16" ht="15" x14ac:dyDescent="0.25">
      <c r="A3757" s="389" t="s">
        <v>3896</v>
      </c>
      <c r="B3757" s="390"/>
      <c r="C3757" s="386"/>
      <c r="D3757" s="390"/>
      <c r="E3757" s="390"/>
      <c r="F3757" s="386">
        <v>12.5905</v>
      </c>
      <c r="G3757" s="391">
        <v>11.5008</v>
      </c>
      <c r="H3757" s="391">
        <v>10.6394</v>
      </c>
      <c r="I3757" s="391">
        <v>11.2582</v>
      </c>
      <c r="J3757" s="391">
        <v>9.8743999999999996</v>
      </c>
      <c r="K3757" s="391">
        <v>9.7666000000000004</v>
      </c>
      <c r="L3757" s="391">
        <v>8.56</v>
      </c>
      <c r="M3757" s="391">
        <v>8.3436000000000003</v>
      </c>
      <c r="N3757" s="391">
        <v>9.0594000000000001</v>
      </c>
      <c r="O3757" s="386">
        <v>8.7283000000000008</v>
      </c>
      <c r="P3757" s="386" t="s">
        <v>39</v>
      </c>
    </row>
    <row r="3758" spans="1:16" ht="15" x14ac:dyDescent="0.25">
      <c r="A3758" s="389" t="s">
        <v>3897</v>
      </c>
      <c r="B3758" s="390"/>
      <c r="C3758" s="386"/>
      <c r="D3758" s="390"/>
      <c r="E3758" s="390"/>
      <c r="F3758" s="386">
        <v>7.6814999999999998</v>
      </c>
      <c r="G3758" s="391">
        <v>5.8411999999999997</v>
      </c>
      <c r="H3758" s="391">
        <v>6.6208</v>
      </c>
      <c r="I3758" s="391">
        <v>6.7187000000000001</v>
      </c>
      <c r="J3758" s="391">
        <v>5.5178000000000003</v>
      </c>
      <c r="K3758" s="391">
        <v>7.1372</v>
      </c>
      <c r="L3758" s="391">
        <v>7.9606000000000003</v>
      </c>
      <c r="M3758" s="391">
        <v>9.3374000000000006</v>
      </c>
      <c r="N3758" s="391">
        <v>9.7870000000000008</v>
      </c>
      <c r="O3758" s="386">
        <v>10.6974</v>
      </c>
      <c r="P3758" s="386" t="s">
        <v>39</v>
      </c>
    </row>
    <row r="3759" spans="1:16" ht="15" x14ac:dyDescent="0.25">
      <c r="A3759" s="389" t="s">
        <v>3898</v>
      </c>
      <c r="B3759" s="390"/>
      <c r="C3759" s="386"/>
      <c r="D3759" s="390"/>
      <c r="E3759" s="390"/>
      <c r="F3759" s="386">
        <v>14.984400000000001</v>
      </c>
      <c r="G3759" s="391">
        <v>14.6479</v>
      </c>
      <c r="H3759" s="391">
        <v>12.845599999999999</v>
      </c>
      <c r="I3759" s="391">
        <v>13.4758</v>
      </c>
      <c r="J3759" s="391">
        <v>13.1159</v>
      </c>
      <c r="K3759" s="391">
        <v>12.6615</v>
      </c>
      <c r="L3759" s="391">
        <v>13.6898</v>
      </c>
      <c r="M3759" s="391">
        <v>13.315799999999999</v>
      </c>
      <c r="N3759" s="391">
        <v>15.3665</v>
      </c>
      <c r="O3759" s="386">
        <v>14.878299999999999</v>
      </c>
      <c r="P3759" s="386" t="s">
        <v>39</v>
      </c>
    </row>
    <row r="3760" spans="1:16" ht="15" x14ac:dyDescent="0.25">
      <c r="A3760" s="389" t="s">
        <v>3899</v>
      </c>
      <c r="B3760" s="390"/>
      <c r="C3760" s="386"/>
      <c r="D3760" s="390"/>
      <c r="E3760" s="390"/>
      <c r="F3760" s="386">
        <v>14.984400000000001</v>
      </c>
      <c r="G3760" s="391">
        <v>14.6479</v>
      </c>
      <c r="H3760" s="391">
        <v>12.845599999999999</v>
      </c>
      <c r="I3760" s="391">
        <v>13.4758</v>
      </c>
      <c r="J3760" s="391">
        <v>13.1159</v>
      </c>
      <c r="K3760" s="391">
        <v>12.6615</v>
      </c>
      <c r="L3760" s="391">
        <v>13.6898</v>
      </c>
      <c r="M3760" s="391">
        <v>13.315799999999999</v>
      </c>
      <c r="N3760" s="391">
        <v>15.3665</v>
      </c>
      <c r="O3760" s="386">
        <v>14.878299999999999</v>
      </c>
      <c r="P3760" s="386" t="s">
        <v>39</v>
      </c>
    </row>
    <row r="3761" spans="1:16" ht="15" x14ac:dyDescent="0.25">
      <c r="A3761" s="389" t="s">
        <v>3900</v>
      </c>
      <c r="B3761" s="390"/>
      <c r="C3761" s="386"/>
      <c r="D3761" s="390"/>
      <c r="E3761" s="390"/>
      <c r="F3761" s="386">
        <v>10.889900000000001</v>
      </c>
      <c r="G3761" s="391">
        <v>9.5404</v>
      </c>
      <c r="H3761" s="391">
        <v>9.4626999999999999</v>
      </c>
      <c r="I3761" s="391">
        <v>9.5152000000000001</v>
      </c>
      <c r="J3761" s="391">
        <v>7.9432999999999998</v>
      </c>
      <c r="K3761" s="391">
        <v>8.3429000000000002</v>
      </c>
      <c r="L3761" s="391">
        <v>6.4394999999999998</v>
      </c>
      <c r="M3761" s="391">
        <v>6.0514000000000001</v>
      </c>
      <c r="N3761" s="391">
        <v>6.3578999999999999</v>
      </c>
      <c r="O3761" s="386">
        <v>6.17</v>
      </c>
      <c r="P3761" s="386" t="s">
        <v>39</v>
      </c>
    </row>
    <row r="3762" spans="1:16" ht="15" x14ac:dyDescent="0.25">
      <c r="A3762" s="389" t="s">
        <v>3901</v>
      </c>
      <c r="B3762" s="390"/>
      <c r="C3762" s="386"/>
      <c r="D3762" s="390"/>
      <c r="E3762" s="390"/>
      <c r="F3762" s="386">
        <v>12.2262</v>
      </c>
      <c r="G3762" s="391">
        <v>10.8148</v>
      </c>
      <c r="H3762" s="391">
        <v>10.211</v>
      </c>
      <c r="I3762" s="391">
        <v>10.28</v>
      </c>
      <c r="J3762" s="391">
        <v>8.7356999999999996</v>
      </c>
      <c r="K3762" s="391">
        <v>8.7601999999999993</v>
      </c>
      <c r="L3762" s="391">
        <v>6.2591000000000001</v>
      </c>
      <c r="M3762" s="391">
        <v>5.6478000000000002</v>
      </c>
      <c r="N3762" s="391">
        <v>6.0171000000000001</v>
      </c>
      <c r="O3762" s="386">
        <v>5.6765999999999996</v>
      </c>
      <c r="P3762" s="386" t="s">
        <v>39</v>
      </c>
    </row>
    <row r="3763" spans="1:16" ht="15" x14ac:dyDescent="0.25">
      <c r="A3763" s="389" t="s">
        <v>3902</v>
      </c>
      <c r="B3763" s="390"/>
      <c r="C3763" s="386"/>
      <c r="D3763" s="390"/>
      <c r="E3763" s="390"/>
      <c r="F3763" s="386">
        <v>6.4360999999999997</v>
      </c>
      <c r="G3763" s="391">
        <v>5.3228</v>
      </c>
      <c r="H3763" s="391">
        <v>6.9981</v>
      </c>
      <c r="I3763" s="391">
        <v>6.9923000000000002</v>
      </c>
      <c r="J3763" s="391">
        <v>5.3266999999999998</v>
      </c>
      <c r="K3763" s="391">
        <v>6.9603000000000002</v>
      </c>
      <c r="L3763" s="391">
        <v>7.4835000000000003</v>
      </c>
      <c r="M3763" s="391">
        <v>9.1525999999999996</v>
      </c>
      <c r="N3763" s="391">
        <v>8.9530999999999992</v>
      </c>
      <c r="O3763" s="386">
        <v>10.0724</v>
      </c>
      <c r="P3763" s="386" t="s">
        <v>39</v>
      </c>
    </row>
    <row r="3764" spans="1:16" ht="15" x14ac:dyDescent="0.25">
      <c r="A3764" s="389" t="s">
        <v>3903</v>
      </c>
      <c r="B3764" s="390"/>
      <c r="C3764" s="386"/>
      <c r="D3764" s="390"/>
      <c r="E3764" s="390"/>
      <c r="F3764" s="386">
        <v>12.44</v>
      </c>
      <c r="G3764" s="391">
        <v>10.4596</v>
      </c>
      <c r="H3764" s="391">
        <v>7.7202999999999999</v>
      </c>
      <c r="I3764" s="391">
        <v>11.1866</v>
      </c>
      <c r="J3764" s="391">
        <v>8.9757999999999996</v>
      </c>
      <c r="K3764" s="391">
        <v>8.6577000000000002</v>
      </c>
      <c r="L3764" s="391">
        <v>7.0846</v>
      </c>
      <c r="M3764" s="391">
        <v>7.3194999999999997</v>
      </c>
      <c r="N3764" s="391">
        <v>8.5518000000000001</v>
      </c>
      <c r="O3764" s="386">
        <v>7.9130000000000003</v>
      </c>
      <c r="P3764" s="386" t="s">
        <v>39</v>
      </c>
    </row>
    <row r="3765" spans="1:16" ht="15" x14ac:dyDescent="0.25">
      <c r="A3765" s="389" t="s">
        <v>3904</v>
      </c>
      <c r="B3765" s="390"/>
      <c r="C3765" s="386"/>
      <c r="D3765" s="390"/>
      <c r="E3765" s="390"/>
      <c r="F3765" s="386">
        <v>12.44</v>
      </c>
      <c r="G3765" s="391">
        <v>10.4596</v>
      </c>
      <c r="H3765" s="391">
        <v>7.8255999999999997</v>
      </c>
      <c r="I3765" s="391">
        <v>11.346299999999999</v>
      </c>
      <c r="J3765" s="391">
        <v>9.1036000000000001</v>
      </c>
      <c r="K3765" s="391">
        <v>8.7728999999999999</v>
      </c>
      <c r="L3765" s="391">
        <v>7.1483999999999996</v>
      </c>
      <c r="M3765" s="391">
        <v>7.3836000000000004</v>
      </c>
      <c r="N3765" s="391">
        <v>8.4821000000000009</v>
      </c>
      <c r="O3765" s="386">
        <v>7.8742000000000001</v>
      </c>
      <c r="P3765" s="386" t="s">
        <v>39</v>
      </c>
    </row>
    <row r="3766" spans="1:16" ht="15" x14ac:dyDescent="0.25">
      <c r="A3766" s="389" t="s">
        <v>3905</v>
      </c>
      <c r="B3766" s="390"/>
      <c r="C3766" s="386"/>
      <c r="D3766" s="390"/>
      <c r="E3766" s="390"/>
      <c r="F3766" s="386"/>
      <c r="G3766" s="391"/>
      <c r="H3766" s="391">
        <v>0.79549999999999998</v>
      </c>
      <c r="I3766" s="391">
        <v>0.68179999999999996</v>
      </c>
      <c r="J3766" s="391">
        <v>0.56820000000000004</v>
      </c>
      <c r="K3766" s="391">
        <v>1.0794999999999999</v>
      </c>
      <c r="L3766" s="391">
        <v>3.0851000000000002</v>
      </c>
      <c r="M3766" s="391">
        <v>3.2446999999999999</v>
      </c>
      <c r="N3766" s="391">
        <v>12.9787</v>
      </c>
      <c r="O3766" s="386">
        <v>10.372299999999999</v>
      </c>
      <c r="P3766" s="386" t="s">
        <v>39</v>
      </c>
    </row>
    <row r="3767" spans="1:16" ht="15" x14ac:dyDescent="0.25">
      <c r="A3767" s="389" t="s">
        <v>3906</v>
      </c>
      <c r="B3767" s="390"/>
      <c r="C3767" s="386"/>
      <c r="D3767" s="390"/>
      <c r="E3767" s="390"/>
      <c r="F3767" s="386">
        <v>12.06</v>
      </c>
      <c r="G3767" s="391">
        <v>11.0059</v>
      </c>
      <c r="H3767" s="391">
        <v>11.039099999999999</v>
      </c>
      <c r="I3767" s="391">
        <v>10.760899999999999</v>
      </c>
      <c r="J3767" s="391">
        <v>9.5908999999999995</v>
      </c>
      <c r="K3767" s="391">
        <v>9.7103999999999999</v>
      </c>
      <c r="L3767" s="391">
        <v>9.6685999999999996</v>
      </c>
      <c r="M3767" s="391">
        <v>10.449400000000001</v>
      </c>
      <c r="N3767" s="391">
        <v>11.0519</v>
      </c>
      <c r="O3767" s="386">
        <v>10.9567</v>
      </c>
      <c r="P3767" s="386" t="s">
        <v>39</v>
      </c>
    </row>
    <row r="3768" spans="1:16" ht="15" x14ac:dyDescent="0.25">
      <c r="A3768" s="389" t="s">
        <v>3907</v>
      </c>
      <c r="B3768" s="390"/>
      <c r="C3768" s="386"/>
      <c r="D3768" s="390"/>
      <c r="E3768" s="390"/>
      <c r="F3768" s="386">
        <v>12.197100000000001</v>
      </c>
      <c r="G3768" s="391">
        <v>11.3409</v>
      </c>
      <c r="H3768" s="391">
        <v>11.4114</v>
      </c>
      <c r="I3768" s="391">
        <v>11.0875</v>
      </c>
      <c r="J3768" s="391">
        <v>9.8568999999999996</v>
      </c>
      <c r="K3768" s="391">
        <v>9.8490000000000002</v>
      </c>
      <c r="L3768" s="391">
        <v>9.7012999999999998</v>
      </c>
      <c r="M3768" s="391">
        <v>10.4696</v>
      </c>
      <c r="N3768" s="391">
        <v>11.0473</v>
      </c>
      <c r="O3768" s="386">
        <v>10.884</v>
      </c>
      <c r="P3768" s="386" t="s">
        <v>39</v>
      </c>
    </row>
    <row r="3769" spans="1:16" ht="15" x14ac:dyDescent="0.25">
      <c r="A3769" s="389" t="s">
        <v>3908</v>
      </c>
      <c r="B3769" s="390"/>
      <c r="C3769" s="386"/>
      <c r="D3769" s="390"/>
      <c r="E3769" s="390"/>
      <c r="F3769" s="386">
        <v>10.325900000000001</v>
      </c>
      <c r="G3769" s="391">
        <v>6.8051000000000004</v>
      </c>
      <c r="H3769" s="391">
        <v>6.3784000000000001</v>
      </c>
      <c r="I3769" s="391">
        <v>6.6875999999999998</v>
      </c>
      <c r="J3769" s="391">
        <v>6.2657999999999996</v>
      </c>
      <c r="K3769" s="391">
        <v>7.9451000000000001</v>
      </c>
      <c r="L3769" s="391">
        <v>9.2592999999999996</v>
      </c>
      <c r="M3769" s="391">
        <v>10.195</v>
      </c>
      <c r="N3769" s="391">
        <v>11.108700000000001</v>
      </c>
      <c r="O3769" s="386">
        <v>11.868399999999999</v>
      </c>
      <c r="P3769" s="386" t="s">
        <v>39</v>
      </c>
    </row>
    <row r="3770" spans="1:16" ht="15" x14ac:dyDescent="0.25">
      <c r="A3770" s="389" t="s">
        <v>3909</v>
      </c>
      <c r="B3770" s="390"/>
      <c r="C3770" s="386"/>
      <c r="D3770" s="390"/>
      <c r="E3770" s="390"/>
      <c r="F3770" s="386">
        <v>15.767200000000001</v>
      </c>
      <c r="G3770" s="391">
        <v>14.943</v>
      </c>
      <c r="H3770" s="391">
        <v>15.736499999999999</v>
      </c>
      <c r="I3770" s="391">
        <v>15.7196</v>
      </c>
      <c r="J3770" s="391">
        <v>14.739699999999999</v>
      </c>
      <c r="K3770" s="391">
        <v>14.851000000000001</v>
      </c>
      <c r="L3770" s="391">
        <v>16.7896</v>
      </c>
      <c r="M3770" s="391">
        <v>16.065100000000001</v>
      </c>
      <c r="N3770" s="391">
        <v>16.394200000000001</v>
      </c>
      <c r="O3770" s="386">
        <v>17.179099999999998</v>
      </c>
      <c r="P3770" s="386" t="s">
        <v>39</v>
      </c>
    </row>
    <row r="3771" spans="1:16" ht="15" x14ac:dyDescent="0.25">
      <c r="A3771" s="389" t="s">
        <v>3910</v>
      </c>
      <c r="B3771" s="390"/>
      <c r="C3771" s="386"/>
      <c r="D3771" s="390"/>
      <c r="E3771" s="390"/>
      <c r="F3771" s="386">
        <v>15.869300000000001</v>
      </c>
      <c r="G3771" s="391">
        <v>15.1023</v>
      </c>
      <c r="H3771" s="391">
        <v>15.915900000000001</v>
      </c>
      <c r="I3771" s="391">
        <v>15.908200000000001</v>
      </c>
      <c r="J3771" s="391">
        <v>14.8957</v>
      </c>
      <c r="K3771" s="391">
        <v>14.985300000000001</v>
      </c>
      <c r="L3771" s="391">
        <v>16.986000000000001</v>
      </c>
      <c r="M3771" s="391">
        <v>16.23</v>
      </c>
      <c r="N3771" s="391">
        <v>16.5564</v>
      </c>
      <c r="O3771" s="386">
        <v>17.341999999999999</v>
      </c>
      <c r="P3771" s="386" t="s">
        <v>39</v>
      </c>
    </row>
    <row r="3772" spans="1:16" ht="15" x14ac:dyDescent="0.25">
      <c r="A3772" s="389" t="s">
        <v>3911</v>
      </c>
      <c r="B3772" s="390"/>
      <c r="C3772" s="386"/>
      <c r="D3772" s="390"/>
      <c r="E3772" s="390"/>
      <c r="F3772" s="386">
        <v>12.226900000000001</v>
      </c>
      <c r="G3772" s="391">
        <v>9.2664000000000009</v>
      </c>
      <c r="H3772" s="391">
        <v>9.3408999999999995</v>
      </c>
      <c r="I3772" s="391">
        <v>8.9983000000000004</v>
      </c>
      <c r="J3772" s="391">
        <v>9.1732999999999993</v>
      </c>
      <c r="K3772" s="391">
        <v>10.044700000000001</v>
      </c>
      <c r="L3772" s="391">
        <v>9.7924000000000007</v>
      </c>
      <c r="M3772" s="391">
        <v>10.1477</v>
      </c>
      <c r="N3772" s="391">
        <v>10.5969</v>
      </c>
      <c r="O3772" s="386">
        <v>11.359400000000001</v>
      </c>
      <c r="P3772" s="386" t="s">
        <v>39</v>
      </c>
    </row>
    <row r="3773" spans="1:16" ht="15" x14ac:dyDescent="0.25">
      <c r="A3773" s="389" t="s">
        <v>3912</v>
      </c>
      <c r="B3773" s="390"/>
      <c r="C3773" s="386"/>
      <c r="D3773" s="390"/>
      <c r="E3773" s="390"/>
      <c r="F3773" s="386">
        <v>11.6433</v>
      </c>
      <c r="G3773" s="391">
        <v>11.115399999999999</v>
      </c>
      <c r="H3773" s="391">
        <v>11.231299999999999</v>
      </c>
      <c r="I3773" s="391">
        <v>11.0038</v>
      </c>
      <c r="J3773" s="391">
        <v>10.718299999999999</v>
      </c>
      <c r="K3773" s="391">
        <v>11.086399999999999</v>
      </c>
      <c r="L3773" s="391">
        <v>12.4947</v>
      </c>
      <c r="M3773" s="391">
        <v>12.0175</v>
      </c>
      <c r="N3773" s="391">
        <v>11.8757</v>
      </c>
      <c r="O3773" s="386">
        <v>12.136900000000001</v>
      </c>
      <c r="P3773" s="386" t="s">
        <v>39</v>
      </c>
    </row>
    <row r="3774" spans="1:16" ht="15" x14ac:dyDescent="0.25">
      <c r="A3774" s="389" t="s">
        <v>3913</v>
      </c>
      <c r="B3774" s="390"/>
      <c r="C3774" s="386"/>
      <c r="D3774" s="390"/>
      <c r="E3774" s="390"/>
      <c r="F3774" s="386">
        <v>11.777699999999999</v>
      </c>
      <c r="G3774" s="391">
        <v>11.260400000000001</v>
      </c>
      <c r="H3774" s="391">
        <v>11.4008</v>
      </c>
      <c r="I3774" s="391">
        <v>11.178000000000001</v>
      </c>
      <c r="J3774" s="391">
        <v>10.8766</v>
      </c>
      <c r="K3774" s="391">
        <v>11.2531</v>
      </c>
      <c r="L3774" s="391">
        <v>12.664099999999999</v>
      </c>
      <c r="M3774" s="391">
        <v>12.176600000000001</v>
      </c>
      <c r="N3774" s="391">
        <v>12.0329</v>
      </c>
      <c r="O3774" s="386">
        <v>12.317500000000001</v>
      </c>
      <c r="P3774" s="386" t="s">
        <v>39</v>
      </c>
    </row>
    <row r="3775" spans="1:16" ht="15" x14ac:dyDescent="0.25">
      <c r="A3775" s="389" t="s">
        <v>3914</v>
      </c>
      <c r="B3775" s="390"/>
      <c r="C3775" s="386"/>
      <c r="D3775" s="390"/>
      <c r="E3775" s="390"/>
      <c r="F3775" s="386">
        <v>5.1471</v>
      </c>
      <c r="G3775" s="391">
        <v>4.0965999999999996</v>
      </c>
      <c r="H3775" s="391">
        <v>3.0251999999999999</v>
      </c>
      <c r="I3775" s="391">
        <v>2.5735000000000001</v>
      </c>
      <c r="J3775" s="391">
        <v>3.0567000000000002</v>
      </c>
      <c r="K3775" s="391">
        <v>3.0042</v>
      </c>
      <c r="L3775" s="391">
        <v>4.2857000000000003</v>
      </c>
      <c r="M3775" s="391">
        <v>4.3067000000000002</v>
      </c>
      <c r="N3775" s="391">
        <v>4.2542</v>
      </c>
      <c r="O3775" s="386">
        <v>3.3824000000000001</v>
      </c>
      <c r="P3775" s="386" t="s">
        <v>39</v>
      </c>
    </row>
    <row r="3776" spans="1:16" ht="15" x14ac:dyDescent="0.25">
      <c r="A3776" s="389" t="s">
        <v>3915</v>
      </c>
      <c r="B3776" s="390"/>
      <c r="C3776" s="386"/>
      <c r="D3776" s="390"/>
      <c r="E3776" s="390"/>
      <c r="F3776" s="386">
        <v>15.858000000000001</v>
      </c>
      <c r="G3776" s="391">
        <v>15.865</v>
      </c>
      <c r="H3776" s="391">
        <v>17.141500000000001</v>
      </c>
      <c r="I3776" s="391">
        <v>17.487200000000001</v>
      </c>
      <c r="J3776" s="391">
        <v>15.097</v>
      </c>
      <c r="K3776" s="391">
        <v>15.4217</v>
      </c>
      <c r="L3776" s="391">
        <v>16.989899999999999</v>
      </c>
      <c r="M3776" s="391">
        <v>17.148</v>
      </c>
      <c r="N3776" s="391">
        <v>17.829499999999999</v>
      </c>
      <c r="O3776" s="386">
        <v>18.879000000000001</v>
      </c>
      <c r="P3776" s="386" t="s">
        <v>39</v>
      </c>
    </row>
    <row r="3777" spans="1:16" ht="15" x14ac:dyDescent="0.25">
      <c r="A3777" s="389" t="s">
        <v>3916</v>
      </c>
      <c r="B3777" s="390"/>
      <c r="C3777" s="386"/>
      <c r="D3777" s="390"/>
      <c r="E3777" s="390"/>
      <c r="F3777" s="386">
        <v>16.5107</v>
      </c>
      <c r="G3777" s="391">
        <v>16.5625</v>
      </c>
      <c r="H3777" s="391">
        <v>17.860299999999999</v>
      </c>
      <c r="I3777" s="391">
        <v>18.2212</v>
      </c>
      <c r="J3777" s="391">
        <v>15.572100000000001</v>
      </c>
      <c r="K3777" s="391">
        <v>15.787000000000001</v>
      </c>
      <c r="L3777" s="391">
        <v>17.7133</v>
      </c>
      <c r="M3777" s="391">
        <v>17.828299999999999</v>
      </c>
      <c r="N3777" s="391">
        <v>18.499500000000001</v>
      </c>
      <c r="O3777" s="386">
        <v>19.6631</v>
      </c>
      <c r="P3777" s="386" t="s">
        <v>39</v>
      </c>
    </row>
    <row r="3778" spans="1:16" ht="15" x14ac:dyDescent="0.25">
      <c r="A3778" s="389" t="s">
        <v>3917</v>
      </c>
      <c r="B3778" s="390"/>
      <c r="C3778" s="386"/>
      <c r="D3778" s="390"/>
      <c r="E3778" s="390"/>
      <c r="F3778" s="386">
        <v>7.4964000000000004</v>
      </c>
      <c r="G3778" s="391">
        <v>6.4897999999999998</v>
      </c>
      <c r="H3778" s="391">
        <v>7.4782000000000002</v>
      </c>
      <c r="I3778" s="391">
        <v>7.6199000000000003</v>
      </c>
      <c r="J3778" s="391">
        <v>8.6663999999999994</v>
      </c>
      <c r="K3778" s="391">
        <v>10.4724</v>
      </c>
      <c r="L3778" s="391">
        <v>7.3170999999999999</v>
      </c>
      <c r="M3778" s="391">
        <v>7.9324000000000003</v>
      </c>
      <c r="N3778" s="391">
        <v>8.8773</v>
      </c>
      <c r="O3778" s="386">
        <v>8.4039000000000001</v>
      </c>
      <c r="P3778" s="386" t="s">
        <v>39</v>
      </c>
    </row>
    <row r="3779" spans="1:16" ht="15" x14ac:dyDescent="0.25">
      <c r="A3779" s="389" t="s">
        <v>3918</v>
      </c>
      <c r="B3779" s="390"/>
      <c r="C3779" s="386"/>
      <c r="D3779" s="390"/>
      <c r="E3779" s="390"/>
      <c r="F3779" s="386">
        <v>21.532499999999999</v>
      </c>
      <c r="G3779" s="391">
        <v>18.095300000000002</v>
      </c>
      <c r="H3779" s="391">
        <v>19.944800000000001</v>
      </c>
      <c r="I3779" s="391">
        <v>19.7562</v>
      </c>
      <c r="J3779" s="391">
        <v>18.4739</v>
      </c>
      <c r="K3779" s="391">
        <v>17.746700000000001</v>
      </c>
      <c r="L3779" s="391">
        <v>21.8812</v>
      </c>
      <c r="M3779" s="391">
        <v>20.372299999999999</v>
      </c>
      <c r="N3779" s="391">
        <v>20.456600000000002</v>
      </c>
      <c r="O3779" s="386">
        <v>22.332599999999999</v>
      </c>
      <c r="P3779" s="386" t="s">
        <v>39</v>
      </c>
    </row>
    <row r="3780" spans="1:16" ht="15" x14ac:dyDescent="0.25">
      <c r="A3780" s="389" t="s">
        <v>3919</v>
      </c>
      <c r="B3780" s="390"/>
      <c r="C3780" s="386"/>
      <c r="D3780" s="390"/>
      <c r="E3780" s="390"/>
      <c r="F3780" s="386">
        <v>21.4389</v>
      </c>
      <c r="G3780" s="391">
        <v>18.161999999999999</v>
      </c>
      <c r="H3780" s="391">
        <v>20.131599999999999</v>
      </c>
      <c r="I3780" s="391">
        <v>19.931899999999999</v>
      </c>
      <c r="J3780" s="391">
        <v>18.625699999999998</v>
      </c>
      <c r="K3780" s="391">
        <v>17.8367</v>
      </c>
      <c r="L3780" s="391">
        <v>22.092300000000002</v>
      </c>
      <c r="M3780" s="391">
        <v>20.498899999999999</v>
      </c>
      <c r="N3780" s="391">
        <v>20.576699999999999</v>
      </c>
      <c r="O3780" s="386">
        <v>22.4117</v>
      </c>
      <c r="P3780" s="386" t="s">
        <v>39</v>
      </c>
    </row>
    <row r="3781" spans="1:16" ht="15" x14ac:dyDescent="0.25">
      <c r="A3781" s="389" t="s">
        <v>3920</v>
      </c>
      <c r="B3781" s="390"/>
      <c r="C3781" s="386"/>
      <c r="D3781" s="390"/>
      <c r="E3781" s="390"/>
      <c r="F3781" s="386">
        <v>23.198899999999998</v>
      </c>
      <c r="G3781" s="391">
        <v>16.749199999999998</v>
      </c>
      <c r="H3781" s="391">
        <v>16.174099999999999</v>
      </c>
      <c r="I3781" s="391">
        <v>16.210100000000001</v>
      </c>
      <c r="J3781" s="391">
        <v>15.411300000000001</v>
      </c>
      <c r="K3781" s="391">
        <v>15.9026</v>
      </c>
      <c r="L3781" s="391">
        <v>17.555900000000001</v>
      </c>
      <c r="M3781" s="391">
        <v>17.743600000000001</v>
      </c>
      <c r="N3781" s="391">
        <v>17.959299999999999</v>
      </c>
      <c r="O3781" s="386">
        <v>20.690899999999999</v>
      </c>
      <c r="P3781" s="386" t="s">
        <v>39</v>
      </c>
    </row>
    <row r="3782" spans="1:16" ht="15" x14ac:dyDescent="0.25">
      <c r="A3782" s="389" t="s">
        <v>3921</v>
      </c>
      <c r="B3782" s="390"/>
      <c r="C3782" s="386"/>
      <c r="D3782" s="390"/>
      <c r="E3782" s="390"/>
      <c r="F3782" s="386">
        <v>13.6248</v>
      </c>
      <c r="G3782" s="391">
        <v>13.0037</v>
      </c>
      <c r="H3782" s="391">
        <v>13.4146</v>
      </c>
      <c r="I3782" s="391">
        <v>13.3543</v>
      </c>
      <c r="J3782" s="391">
        <v>12.6266</v>
      </c>
      <c r="K3782" s="391">
        <v>12.9979</v>
      </c>
      <c r="L3782" s="391">
        <v>14.1935</v>
      </c>
      <c r="M3782" s="391">
        <v>13.626300000000001</v>
      </c>
      <c r="N3782" s="391">
        <v>14.232799999999999</v>
      </c>
      <c r="O3782" s="386">
        <v>14.3119</v>
      </c>
      <c r="P3782" s="386" t="s">
        <v>39</v>
      </c>
    </row>
    <row r="3783" spans="1:16" ht="15" x14ac:dyDescent="0.25">
      <c r="A3783" s="389" t="s">
        <v>3922</v>
      </c>
      <c r="B3783" s="390"/>
      <c r="C3783" s="386"/>
      <c r="D3783" s="390"/>
      <c r="E3783" s="390"/>
      <c r="F3783" s="386">
        <v>13.717599999999999</v>
      </c>
      <c r="G3783" s="391">
        <v>13.121600000000001</v>
      </c>
      <c r="H3783" s="391">
        <v>13.536300000000001</v>
      </c>
      <c r="I3783" s="391">
        <v>13.500299999999999</v>
      </c>
      <c r="J3783" s="391">
        <v>12.7598</v>
      </c>
      <c r="K3783" s="391">
        <v>13.1294</v>
      </c>
      <c r="L3783" s="391">
        <v>14.332599999999999</v>
      </c>
      <c r="M3783" s="391">
        <v>13.750500000000001</v>
      </c>
      <c r="N3783" s="391">
        <v>14.361800000000001</v>
      </c>
      <c r="O3783" s="386">
        <v>14.428900000000001</v>
      </c>
      <c r="P3783" s="386" t="s">
        <v>39</v>
      </c>
    </row>
    <row r="3784" spans="1:16" ht="15" x14ac:dyDescent="0.25">
      <c r="A3784" s="389" t="s">
        <v>3923</v>
      </c>
      <c r="B3784" s="390"/>
      <c r="C3784" s="386"/>
      <c r="D3784" s="390"/>
      <c r="E3784" s="390"/>
      <c r="F3784" s="386">
        <v>8.0518999999999998</v>
      </c>
      <c r="G3784" s="391">
        <v>5.9253</v>
      </c>
      <c r="H3784" s="391">
        <v>6.1093000000000002</v>
      </c>
      <c r="I3784" s="391">
        <v>4.5887000000000002</v>
      </c>
      <c r="J3784" s="391">
        <v>4.6265999999999998</v>
      </c>
      <c r="K3784" s="391">
        <v>5.0974000000000004</v>
      </c>
      <c r="L3784" s="391">
        <v>5.8441999999999998</v>
      </c>
      <c r="M3784" s="391">
        <v>6.1634000000000002</v>
      </c>
      <c r="N3784" s="391">
        <v>6.4827000000000004</v>
      </c>
      <c r="O3784" s="386">
        <v>7.2835000000000001</v>
      </c>
      <c r="P3784" s="386" t="s">
        <v>39</v>
      </c>
    </row>
    <row r="3785" spans="1:16" ht="15" x14ac:dyDescent="0.25">
      <c r="A3785" s="389" t="s">
        <v>3924</v>
      </c>
      <c r="B3785" s="390"/>
      <c r="C3785" s="386"/>
      <c r="D3785" s="390"/>
      <c r="E3785" s="390"/>
      <c r="F3785" s="386">
        <v>19.535499999999999</v>
      </c>
      <c r="G3785" s="391">
        <v>19.514299999999999</v>
      </c>
      <c r="H3785" s="391">
        <v>20.303799999999999</v>
      </c>
      <c r="I3785" s="391">
        <v>20.509699999999999</v>
      </c>
      <c r="J3785" s="391">
        <v>19.7867</v>
      </c>
      <c r="K3785" s="391">
        <v>19.720099999999999</v>
      </c>
      <c r="L3785" s="391">
        <v>21.787600000000001</v>
      </c>
      <c r="M3785" s="391">
        <v>20.4666</v>
      </c>
      <c r="N3785" s="391">
        <v>20.553999999999998</v>
      </c>
      <c r="O3785" s="386">
        <v>22.1525</v>
      </c>
      <c r="P3785" s="386" t="s">
        <v>39</v>
      </c>
    </row>
    <row r="3786" spans="1:16" ht="15" x14ac:dyDescent="0.25">
      <c r="A3786" s="389" t="s">
        <v>3925</v>
      </c>
      <c r="B3786" s="390"/>
      <c r="C3786" s="386"/>
      <c r="D3786" s="390"/>
      <c r="E3786" s="390"/>
      <c r="F3786" s="386">
        <v>19.535499999999999</v>
      </c>
      <c r="G3786" s="391">
        <v>19.514299999999999</v>
      </c>
      <c r="H3786" s="391">
        <v>20.303799999999999</v>
      </c>
      <c r="I3786" s="391">
        <v>20.509699999999999</v>
      </c>
      <c r="J3786" s="391">
        <v>19.7867</v>
      </c>
      <c r="K3786" s="391">
        <v>19.720099999999999</v>
      </c>
      <c r="L3786" s="391">
        <v>21.787600000000001</v>
      </c>
      <c r="M3786" s="391">
        <v>20.4666</v>
      </c>
      <c r="N3786" s="391">
        <v>20.553999999999998</v>
      </c>
      <c r="O3786" s="386">
        <v>22.1525</v>
      </c>
      <c r="P3786" s="386" t="s">
        <v>39</v>
      </c>
    </row>
    <row r="3787" spans="1:16" ht="15" x14ac:dyDescent="0.25">
      <c r="A3787" s="389" t="s">
        <v>6333</v>
      </c>
      <c r="B3787" s="390"/>
      <c r="C3787" s="386"/>
      <c r="D3787" s="390"/>
      <c r="E3787" s="390"/>
      <c r="F3787" s="386">
        <v>12.6692</v>
      </c>
      <c r="G3787" s="391">
        <v>11.733499999999999</v>
      </c>
      <c r="H3787" s="391">
        <v>12.129</v>
      </c>
      <c r="I3787" s="391">
        <v>12.0943</v>
      </c>
      <c r="J3787" s="391">
        <v>11.9513</v>
      </c>
      <c r="K3787" s="391">
        <v>11.2797</v>
      </c>
      <c r="L3787" s="391">
        <v>11.8276</v>
      </c>
      <c r="M3787" s="391">
        <v>12.928800000000001</v>
      </c>
      <c r="N3787" s="391">
        <v>11.3454</v>
      </c>
      <c r="O3787" s="386">
        <v>12.068899999999999</v>
      </c>
      <c r="P3787" s="386" t="s">
        <v>39</v>
      </c>
    </row>
    <row r="3788" spans="1:16" ht="15" x14ac:dyDescent="0.25">
      <c r="A3788" s="389" t="s">
        <v>6334</v>
      </c>
      <c r="B3788" s="390"/>
      <c r="C3788" s="386"/>
      <c r="D3788" s="390"/>
      <c r="E3788" s="390"/>
      <c r="F3788" s="386">
        <v>13.1015</v>
      </c>
      <c r="G3788" s="391">
        <v>12.2546</v>
      </c>
      <c r="H3788" s="391">
        <v>12.648099999999999</v>
      </c>
      <c r="I3788" s="391">
        <v>12.619300000000001</v>
      </c>
      <c r="J3788" s="391">
        <v>12.4339</v>
      </c>
      <c r="K3788" s="391">
        <v>11.791</v>
      </c>
      <c r="L3788" s="391">
        <v>12.3866</v>
      </c>
      <c r="M3788" s="391">
        <v>13.4885</v>
      </c>
      <c r="N3788" s="391">
        <v>11.7735</v>
      </c>
      <c r="O3788" s="386">
        <v>12.544700000000001</v>
      </c>
      <c r="P3788" s="386" t="s">
        <v>39</v>
      </c>
    </row>
    <row r="3789" spans="1:16" ht="15" x14ac:dyDescent="0.25">
      <c r="A3789" s="389" t="s">
        <v>6335</v>
      </c>
      <c r="B3789" s="390"/>
      <c r="C3789" s="386"/>
      <c r="D3789" s="390"/>
      <c r="E3789" s="390"/>
      <c r="F3789" s="386">
        <v>7.2462</v>
      </c>
      <c r="G3789" s="391">
        <v>5.5194999999999999</v>
      </c>
      <c r="H3789" s="391">
        <v>6.0225999999999997</v>
      </c>
      <c r="I3789" s="391">
        <v>5.9428000000000001</v>
      </c>
      <c r="J3789" s="391">
        <v>6.2096</v>
      </c>
      <c r="K3789" s="391">
        <v>5.2862</v>
      </c>
      <c r="L3789" s="391">
        <v>5.2740999999999998</v>
      </c>
      <c r="M3789" s="391">
        <v>6.3490000000000002</v>
      </c>
      <c r="N3789" s="391">
        <v>6.2516999999999996</v>
      </c>
      <c r="O3789" s="386">
        <v>6.4207000000000001</v>
      </c>
      <c r="P3789" s="386" t="s">
        <v>39</v>
      </c>
    </row>
    <row r="3790" spans="1:16" ht="15" x14ac:dyDescent="0.25">
      <c r="A3790" s="389" t="s">
        <v>6336</v>
      </c>
      <c r="B3790" s="390"/>
      <c r="C3790" s="386"/>
      <c r="D3790" s="390"/>
      <c r="E3790" s="390"/>
      <c r="F3790" s="386">
        <v>11.9194</v>
      </c>
      <c r="G3790" s="391">
        <v>11.7652</v>
      </c>
      <c r="H3790" s="391">
        <v>12.1905</v>
      </c>
      <c r="I3790" s="391">
        <v>11.6883</v>
      </c>
      <c r="J3790" s="391">
        <v>11.4373</v>
      </c>
      <c r="K3790" s="391">
        <v>11.2121</v>
      </c>
      <c r="L3790" s="391">
        <v>11.3375</v>
      </c>
      <c r="M3790" s="391">
        <v>12.622</v>
      </c>
      <c r="N3790" s="391">
        <v>10.9061</v>
      </c>
      <c r="O3790" s="386">
        <v>12.869300000000001</v>
      </c>
      <c r="P3790" s="386" t="s">
        <v>39</v>
      </c>
    </row>
    <row r="3791" spans="1:16" ht="15" x14ac:dyDescent="0.25">
      <c r="A3791" s="389" t="s">
        <v>6337</v>
      </c>
      <c r="B3791" s="390"/>
      <c r="C3791" s="386"/>
      <c r="D3791" s="390"/>
      <c r="E3791" s="390"/>
      <c r="F3791" s="386">
        <v>12.063499999999999</v>
      </c>
      <c r="G3791" s="391">
        <v>11.924200000000001</v>
      </c>
      <c r="H3791" s="391">
        <v>12.3942</v>
      </c>
      <c r="I3791" s="391">
        <v>11.8505</v>
      </c>
      <c r="J3791" s="391">
        <v>11.5877</v>
      </c>
      <c r="K3791" s="391">
        <v>11.3924</v>
      </c>
      <c r="L3791" s="391">
        <v>11.4948</v>
      </c>
      <c r="M3791" s="391">
        <v>12.761699999999999</v>
      </c>
      <c r="N3791" s="391">
        <v>11.2216</v>
      </c>
      <c r="O3791" s="386">
        <v>13.196099999999999</v>
      </c>
      <c r="P3791" s="386" t="s">
        <v>39</v>
      </c>
    </row>
    <row r="3792" spans="1:16" ht="15" x14ac:dyDescent="0.25">
      <c r="A3792" s="389" t="s">
        <v>6338</v>
      </c>
      <c r="B3792" s="390"/>
      <c r="C3792" s="386"/>
      <c r="D3792" s="390"/>
      <c r="E3792" s="390"/>
      <c r="F3792" s="386">
        <v>8.1553000000000004</v>
      </c>
      <c r="G3792" s="391">
        <v>7.6101000000000001</v>
      </c>
      <c r="H3792" s="391">
        <v>6.8666999999999998</v>
      </c>
      <c r="I3792" s="391">
        <v>7.4504000000000001</v>
      </c>
      <c r="J3792" s="391">
        <v>7.5054999999999996</v>
      </c>
      <c r="K3792" s="391">
        <v>6.4977999999999998</v>
      </c>
      <c r="L3792" s="391">
        <v>7.2247000000000003</v>
      </c>
      <c r="M3792" s="391">
        <v>8.9702999999999999</v>
      </c>
      <c r="N3792" s="391">
        <v>5.7923</v>
      </c>
      <c r="O3792" s="386">
        <v>7.0210999999999997</v>
      </c>
      <c r="P3792" s="386" t="s">
        <v>39</v>
      </c>
    </row>
    <row r="3793" spans="1:16" ht="15" x14ac:dyDescent="0.25">
      <c r="A3793" s="389" t="s">
        <v>6339</v>
      </c>
      <c r="B3793" s="390"/>
      <c r="C3793" s="386"/>
      <c r="D3793" s="390"/>
      <c r="E3793" s="390"/>
      <c r="F3793" s="386">
        <v>14.367100000000001</v>
      </c>
      <c r="G3793" s="391">
        <v>12.709099999999999</v>
      </c>
      <c r="H3793" s="391">
        <v>13.247</v>
      </c>
      <c r="I3793" s="391">
        <v>13.4587</v>
      </c>
      <c r="J3793" s="391">
        <v>12.1275</v>
      </c>
      <c r="K3793" s="391">
        <v>11.6294</v>
      </c>
      <c r="L3793" s="391">
        <v>12.1732</v>
      </c>
      <c r="M3793" s="391">
        <v>14.235300000000001</v>
      </c>
      <c r="N3793" s="391">
        <v>12.3629</v>
      </c>
      <c r="O3793" s="386">
        <v>12.6015</v>
      </c>
      <c r="P3793" s="386" t="s">
        <v>39</v>
      </c>
    </row>
    <row r="3794" spans="1:16" ht="15" x14ac:dyDescent="0.25">
      <c r="A3794" s="389" t="s">
        <v>6340</v>
      </c>
      <c r="B3794" s="390"/>
      <c r="C3794" s="386"/>
      <c r="D3794" s="390"/>
      <c r="E3794" s="390"/>
      <c r="F3794" s="386">
        <v>15.718</v>
      </c>
      <c r="G3794" s="391">
        <v>14.293900000000001</v>
      </c>
      <c r="H3794" s="391">
        <v>14.883599999999999</v>
      </c>
      <c r="I3794" s="391">
        <v>15.2483</v>
      </c>
      <c r="J3794" s="391">
        <v>13.566800000000001</v>
      </c>
      <c r="K3794" s="391">
        <v>13.2904</v>
      </c>
      <c r="L3794" s="391">
        <v>13.902699999999999</v>
      </c>
      <c r="M3794" s="391">
        <v>16.1982</v>
      </c>
      <c r="N3794" s="391">
        <v>13.8043</v>
      </c>
      <c r="O3794" s="386">
        <v>14.1845</v>
      </c>
      <c r="P3794" s="386" t="s">
        <v>39</v>
      </c>
    </row>
    <row r="3795" spans="1:16" ht="15" x14ac:dyDescent="0.25">
      <c r="A3795" s="389" t="s">
        <v>6341</v>
      </c>
      <c r="B3795" s="390"/>
      <c r="C3795" s="386"/>
      <c r="D3795" s="390"/>
      <c r="E3795" s="390"/>
      <c r="F3795" s="386">
        <v>7.5114000000000001</v>
      </c>
      <c r="G3795" s="391">
        <v>5.4179000000000004</v>
      </c>
      <c r="H3795" s="391">
        <v>5.8644999999999996</v>
      </c>
      <c r="I3795" s="391">
        <v>5.4490999999999996</v>
      </c>
      <c r="J3795" s="391">
        <v>5.4664999999999999</v>
      </c>
      <c r="K3795" s="391">
        <v>4.1496000000000004</v>
      </c>
      <c r="L3795" s="391">
        <v>4.3822999999999999</v>
      </c>
      <c r="M3795" s="391">
        <v>5.3495999999999997</v>
      </c>
      <c r="N3795" s="391">
        <v>5.6962999999999999</v>
      </c>
      <c r="O3795" s="386">
        <v>5.4574999999999996</v>
      </c>
      <c r="P3795" s="386" t="s">
        <v>39</v>
      </c>
    </row>
    <row r="3796" spans="1:16" ht="15" x14ac:dyDescent="0.25">
      <c r="A3796" s="389" t="s">
        <v>6342</v>
      </c>
      <c r="B3796" s="390"/>
      <c r="C3796" s="386"/>
      <c r="D3796" s="390"/>
      <c r="E3796" s="390"/>
      <c r="F3796" s="386">
        <v>7.5387000000000004</v>
      </c>
      <c r="G3796" s="391">
        <v>7.7861000000000002</v>
      </c>
      <c r="H3796" s="391">
        <v>8.0243000000000002</v>
      </c>
      <c r="I3796" s="391">
        <v>7.9306000000000001</v>
      </c>
      <c r="J3796" s="391">
        <v>8.2025000000000006</v>
      </c>
      <c r="K3796" s="391">
        <v>7.7279999999999998</v>
      </c>
      <c r="L3796" s="391">
        <v>8.2078000000000007</v>
      </c>
      <c r="M3796" s="391">
        <v>8.7975999999999992</v>
      </c>
      <c r="N3796" s="391">
        <v>7.7164000000000001</v>
      </c>
      <c r="O3796" s="386">
        <v>8.3733000000000004</v>
      </c>
      <c r="P3796" s="386" t="s">
        <v>39</v>
      </c>
    </row>
    <row r="3797" spans="1:16" ht="15" x14ac:dyDescent="0.25">
      <c r="A3797" s="389" t="s">
        <v>6343</v>
      </c>
      <c r="B3797" s="390"/>
      <c r="C3797" s="386"/>
      <c r="D3797" s="390"/>
      <c r="E3797" s="390"/>
      <c r="F3797" s="386">
        <v>7.5694999999999997</v>
      </c>
      <c r="G3797" s="391">
        <v>7.8456000000000001</v>
      </c>
      <c r="H3797" s="391">
        <v>8.0543999999999993</v>
      </c>
      <c r="I3797" s="391">
        <v>7.9417</v>
      </c>
      <c r="J3797" s="391">
        <v>8.2238000000000007</v>
      </c>
      <c r="K3797" s="391">
        <v>7.7485999999999997</v>
      </c>
      <c r="L3797" s="391">
        <v>8.2627000000000006</v>
      </c>
      <c r="M3797" s="391">
        <v>8.8231999999999999</v>
      </c>
      <c r="N3797" s="391">
        <v>7.7431999999999999</v>
      </c>
      <c r="O3797" s="386">
        <v>8.3942999999999994</v>
      </c>
      <c r="P3797" s="386" t="s">
        <v>39</v>
      </c>
    </row>
    <row r="3798" spans="1:16" ht="15" x14ac:dyDescent="0.25">
      <c r="A3798" s="389" t="s">
        <v>6344</v>
      </c>
      <c r="B3798" s="390"/>
      <c r="C3798" s="386"/>
      <c r="D3798" s="390"/>
      <c r="E3798" s="390"/>
      <c r="F3798" s="386">
        <v>6.7222999999999997</v>
      </c>
      <c r="G3798" s="391">
        <v>6.2092999999999998</v>
      </c>
      <c r="H3798" s="391">
        <v>7.2271999999999998</v>
      </c>
      <c r="I3798" s="391">
        <v>7.6383999999999999</v>
      </c>
      <c r="J3798" s="391">
        <v>7.6383999999999999</v>
      </c>
      <c r="K3798" s="391">
        <v>7.1824000000000003</v>
      </c>
      <c r="L3798" s="391">
        <v>6.7549000000000001</v>
      </c>
      <c r="M3798" s="391">
        <v>8.1189</v>
      </c>
      <c r="N3798" s="391">
        <v>7.0072999999999999</v>
      </c>
      <c r="O3798" s="386">
        <v>7.8175999999999997</v>
      </c>
      <c r="P3798" s="386" t="s">
        <v>39</v>
      </c>
    </row>
    <row r="3799" spans="1:16" ht="15" x14ac:dyDescent="0.25">
      <c r="A3799" s="389" t="s">
        <v>6345</v>
      </c>
      <c r="B3799" s="390"/>
      <c r="C3799" s="386"/>
      <c r="D3799" s="390"/>
      <c r="E3799" s="390"/>
      <c r="F3799" s="386">
        <v>19.690899999999999</v>
      </c>
      <c r="G3799" s="391">
        <v>15.8963</v>
      </c>
      <c r="H3799" s="391">
        <v>18.0579</v>
      </c>
      <c r="I3799" s="391">
        <v>18.034099999999999</v>
      </c>
      <c r="J3799" s="391">
        <v>17.938400000000001</v>
      </c>
      <c r="K3799" s="391">
        <v>15.970499999999999</v>
      </c>
      <c r="L3799" s="391">
        <v>17.696300000000001</v>
      </c>
      <c r="M3799" s="391">
        <v>18.956199999999999</v>
      </c>
      <c r="N3799" s="391">
        <v>16.246500000000001</v>
      </c>
      <c r="O3799" s="386">
        <v>16.389500000000002</v>
      </c>
      <c r="P3799" s="386" t="s">
        <v>39</v>
      </c>
    </row>
    <row r="3800" spans="1:16" ht="15" x14ac:dyDescent="0.25">
      <c r="A3800" s="389" t="s">
        <v>6346</v>
      </c>
      <c r="B3800" s="390"/>
      <c r="C3800" s="386"/>
      <c r="D3800" s="390"/>
      <c r="E3800" s="390"/>
      <c r="F3800" s="386">
        <v>20.7102</v>
      </c>
      <c r="G3800" s="391">
        <v>16.857299999999999</v>
      </c>
      <c r="H3800" s="391">
        <v>19.0684</v>
      </c>
      <c r="I3800" s="391">
        <v>19.020299999999999</v>
      </c>
      <c r="J3800" s="391">
        <v>18.862300000000001</v>
      </c>
      <c r="K3800" s="391">
        <v>16.767499999999998</v>
      </c>
      <c r="L3800" s="391">
        <v>18.5974</v>
      </c>
      <c r="M3800" s="391">
        <v>19.864000000000001</v>
      </c>
      <c r="N3800" s="391">
        <v>16.945699999999999</v>
      </c>
      <c r="O3800" s="386">
        <v>17.073699999999999</v>
      </c>
      <c r="P3800" s="386" t="s">
        <v>39</v>
      </c>
    </row>
    <row r="3801" spans="1:16" ht="15" x14ac:dyDescent="0.25">
      <c r="A3801" s="389" t="s">
        <v>6347</v>
      </c>
      <c r="B3801" s="390"/>
      <c r="C3801" s="386"/>
      <c r="D3801" s="390"/>
      <c r="E3801" s="390"/>
      <c r="F3801" s="386">
        <v>8.8382000000000005</v>
      </c>
      <c r="G3801" s="391">
        <v>5.6642000000000001</v>
      </c>
      <c r="H3801" s="391">
        <v>7.2990000000000004</v>
      </c>
      <c r="I3801" s="391">
        <v>7.5244999999999997</v>
      </c>
      <c r="J3801" s="391">
        <v>8.0913000000000004</v>
      </c>
      <c r="K3801" s="391">
        <v>7.4852999999999996</v>
      </c>
      <c r="L3801" s="391">
        <v>8.1029</v>
      </c>
      <c r="M3801" s="391">
        <v>9.2917000000000005</v>
      </c>
      <c r="N3801" s="391">
        <v>8.7954000000000008</v>
      </c>
      <c r="O3801" s="386">
        <v>9.1053999999999995</v>
      </c>
      <c r="P3801" s="386" t="s">
        <v>39</v>
      </c>
    </row>
    <row r="3802" spans="1:16" ht="15" x14ac:dyDescent="0.25">
      <c r="A3802" s="389" t="s">
        <v>6348</v>
      </c>
      <c r="B3802" s="390"/>
      <c r="C3802" s="386"/>
      <c r="D3802" s="390"/>
      <c r="E3802" s="390"/>
      <c r="F3802" s="386">
        <v>11.7003</v>
      </c>
      <c r="G3802" s="391">
        <v>11.7095</v>
      </c>
      <c r="H3802" s="391">
        <v>10.8873</v>
      </c>
      <c r="I3802" s="391">
        <v>10.9785</v>
      </c>
      <c r="J3802" s="391">
        <v>11.685700000000001</v>
      </c>
      <c r="K3802" s="391">
        <v>11.209099999999999</v>
      </c>
      <c r="L3802" s="391">
        <v>11.3271</v>
      </c>
      <c r="M3802" s="391">
        <v>11.7026</v>
      </c>
      <c r="N3802" s="391">
        <v>10.788600000000001</v>
      </c>
      <c r="O3802" s="386">
        <v>11.576000000000001</v>
      </c>
      <c r="P3802" s="386" t="s">
        <v>39</v>
      </c>
    </row>
    <row r="3803" spans="1:16" ht="15" x14ac:dyDescent="0.25">
      <c r="A3803" s="389" t="s">
        <v>6349</v>
      </c>
      <c r="B3803" s="390"/>
      <c r="C3803" s="386"/>
      <c r="D3803" s="390"/>
      <c r="E3803" s="390"/>
      <c r="F3803" s="386">
        <v>12.0223</v>
      </c>
      <c r="G3803" s="391">
        <v>12.025</v>
      </c>
      <c r="H3803" s="391">
        <v>11.192500000000001</v>
      </c>
      <c r="I3803" s="391">
        <v>11.279500000000001</v>
      </c>
      <c r="J3803" s="391">
        <v>11.962199999999999</v>
      </c>
      <c r="K3803" s="391">
        <v>11.4575</v>
      </c>
      <c r="L3803" s="391">
        <v>11.670500000000001</v>
      </c>
      <c r="M3803" s="391">
        <v>12.0337</v>
      </c>
      <c r="N3803" s="391">
        <v>10.9498</v>
      </c>
      <c r="O3803" s="386">
        <v>11.7448</v>
      </c>
      <c r="P3803" s="386" t="s">
        <v>39</v>
      </c>
    </row>
    <row r="3804" spans="1:16" ht="15" x14ac:dyDescent="0.25">
      <c r="A3804" s="389" t="s">
        <v>6350</v>
      </c>
      <c r="B3804" s="390"/>
      <c r="C3804" s="386"/>
      <c r="D3804" s="390"/>
      <c r="E3804" s="390"/>
      <c r="F3804" s="386">
        <v>3.556</v>
      </c>
      <c r="G3804" s="391">
        <v>3.7275999999999998</v>
      </c>
      <c r="H3804" s="391">
        <v>3.1678999999999999</v>
      </c>
      <c r="I3804" s="391">
        <v>3.3656999999999999</v>
      </c>
      <c r="J3804" s="391">
        <v>4.6902999999999997</v>
      </c>
      <c r="K3804" s="391">
        <v>4.9253999999999998</v>
      </c>
      <c r="L3804" s="391">
        <v>2.6417999999999999</v>
      </c>
      <c r="M3804" s="391">
        <v>3.3246000000000002</v>
      </c>
      <c r="N3804" s="391">
        <v>3.8201999999999998</v>
      </c>
      <c r="O3804" s="386">
        <v>4.2793000000000001</v>
      </c>
      <c r="P3804" s="386" t="s">
        <v>39</v>
      </c>
    </row>
    <row r="3805" spans="1:16" ht="15" x14ac:dyDescent="0.25">
      <c r="A3805" s="389" t="s">
        <v>3926</v>
      </c>
      <c r="B3805" s="390"/>
      <c r="C3805" s="386"/>
      <c r="D3805" s="390"/>
      <c r="E3805" s="390"/>
      <c r="F3805" s="386">
        <v>11.323600000000001</v>
      </c>
      <c r="G3805" s="391">
        <v>11.057700000000001</v>
      </c>
      <c r="H3805" s="391">
        <v>11.4084</v>
      </c>
      <c r="I3805" s="391">
        <v>11.883800000000001</v>
      </c>
      <c r="J3805" s="391">
        <v>11.6015</v>
      </c>
      <c r="K3805" s="391">
        <v>12.7493</v>
      </c>
      <c r="L3805" s="391">
        <v>13.1548</v>
      </c>
      <c r="M3805" s="391">
        <v>13.031700000000001</v>
      </c>
      <c r="N3805" s="391">
        <v>12.9201</v>
      </c>
      <c r="O3805" s="386">
        <v>13.037599999999999</v>
      </c>
      <c r="P3805" s="386" t="s">
        <v>39</v>
      </c>
    </row>
    <row r="3806" spans="1:16" ht="15" x14ac:dyDescent="0.25">
      <c r="A3806" s="389" t="s">
        <v>3927</v>
      </c>
      <c r="B3806" s="390"/>
      <c r="C3806" s="386"/>
      <c r="D3806" s="390"/>
      <c r="E3806" s="390"/>
      <c r="F3806" s="386">
        <v>11.836399999999999</v>
      </c>
      <c r="G3806" s="391">
        <v>11.5908</v>
      </c>
      <c r="H3806" s="391">
        <v>11.9476</v>
      </c>
      <c r="I3806" s="391">
        <v>12.4331</v>
      </c>
      <c r="J3806" s="391">
        <v>12.131500000000001</v>
      </c>
      <c r="K3806" s="391">
        <v>13.3066</v>
      </c>
      <c r="L3806" s="391">
        <v>13.724299999999999</v>
      </c>
      <c r="M3806" s="391">
        <v>13.6279</v>
      </c>
      <c r="N3806" s="391">
        <v>13.53</v>
      </c>
      <c r="O3806" s="386">
        <v>13.734299999999999</v>
      </c>
      <c r="P3806" s="386" t="s">
        <v>39</v>
      </c>
    </row>
    <row r="3807" spans="1:16" ht="15" x14ac:dyDescent="0.25">
      <c r="A3807" s="389" t="s">
        <v>3928</v>
      </c>
      <c r="B3807" s="390"/>
      <c r="C3807" s="386"/>
      <c r="D3807" s="390"/>
      <c r="E3807" s="390"/>
      <c r="F3807" s="386">
        <v>7.8643999999999998</v>
      </c>
      <c r="G3807" s="391">
        <v>7.4612999999999996</v>
      </c>
      <c r="H3807" s="391">
        <v>7.7706999999999997</v>
      </c>
      <c r="I3807" s="391">
        <v>8.1663999999999994</v>
      </c>
      <c r="J3807" s="391">
        <v>8.0149000000000008</v>
      </c>
      <c r="K3807" s="391">
        <v>8.9755000000000003</v>
      </c>
      <c r="L3807" s="391">
        <v>9.2942</v>
      </c>
      <c r="M3807" s="391">
        <v>8.9895999999999994</v>
      </c>
      <c r="N3807" s="391">
        <v>8.9318000000000008</v>
      </c>
      <c r="O3807" s="386">
        <v>8.4618000000000002</v>
      </c>
      <c r="P3807" s="386" t="s">
        <v>39</v>
      </c>
    </row>
    <row r="3808" spans="1:16" ht="15" x14ac:dyDescent="0.25">
      <c r="A3808" s="389" t="s">
        <v>3929</v>
      </c>
      <c r="B3808" s="390"/>
      <c r="C3808" s="386"/>
      <c r="D3808" s="390"/>
      <c r="E3808" s="390"/>
      <c r="F3808" s="386">
        <v>12.718299999999999</v>
      </c>
      <c r="G3808" s="391">
        <v>12.695</v>
      </c>
      <c r="H3808" s="391">
        <v>13.0518</v>
      </c>
      <c r="I3808" s="391">
        <v>12.9941</v>
      </c>
      <c r="J3808" s="391">
        <v>12.8216</v>
      </c>
      <c r="K3808" s="391">
        <v>13.606999999999999</v>
      </c>
      <c r="L3808" s="391">
        <v>14.052099999999999</v>
      </c>
      <c r="M3808" s="391">
        <v>13.6053</v>
      </c>
      <c r="N3808" s="391">
        <v>14.0617</v>
      </c>
      <c r="O3808" s="386">
        <v>14.3652</v>
      </c>
      <c r="P3808" s="386" t="s">
        <v>39</v>
      </c>
    </row>
    <row r="3809" spans="1:16" ht="15" x14ac:dyDescent="0.25">
      <c r="A3809" s="389" t="s">
        <v>3930</v>
      </c>
      <c r="B3809" s="390"/>
      <c r="C3809" s="386"/>
      <c r="D3809" s="390"/>
      <c r="E3809" s="390"/>
      <c r="F3809" s="386">
        <v>13.428699999999999</v>
      </c>
      <c r="G3809" s="391">
        <v>13.4091</v>
      </c>
      <c r="H3809" s="391">
        <v>13.7364</v>
      </c>
      <c r="I3809" s="391">
        <v>13.6974</v>
      </c>
      <c r="J3809" s="391">
        <v>13.4381</v>
      </c>
      <c r="K3809" s="391">
        <v>14.2043</v>
      </c>
      <c r="L3809" s="391">
        <v>14.6343</v>
      </c>
      <c r="M3809" s="391">
        <v>14.3636</v>
      </c>
      <c r="N3809" s="391">
        <v>14.880599999999999</v>
      </c>
      <c r="O3809" s="386">
        <v>15.241899999999999</v>
      </c>
      <c r="P3809" s="386" t="s">
        <v>39</v>
      </c>
    </row>
    <row r="3810" spans="1:16" ht="15" x14ac:dyDescent="0.25">
      <c r="A3810" s="389" t="s">
        <v>3931</v>
      </c>
      <c r="B3810" s="390"/>
      <c r="C3810" s="386"/>
      <c r="D3810" s="390"/>
      <c r="E3810" s="390"/>
      <c r="F3810" s="386">
        <v>7.7638999999999996</v>
      </c>
      <c r="G3810" s="391">
        <v>7.7153</v>
      </c>
      <c r="H3810" s="391">
        <v>8.2783999999999995</v>
      </c>
      <c r="I3810" s="391">
        <v>8.0562000000000005</v>
      </c>
      <c r="J3810" s="391">
        <v>8.4931000000000001</v>
      </c>
      <c r="K3810" s="391">
        <v>9.4075000000000006</v>
      </c>
      <c r="L3810" s="391">
        <v>9.9480000000000004</v>
      </c>
      <c r="M3810" s="391">
        <v>8.2597000000000005</v>
      </c>
      <c r="N3810" s="391">
        <v>8.2891999999999992</v>
      </c>
      <c r="O3810" s="386">
        <v>8.1193000000000008</v>
      </c>
      <c r="P3810" s="386" t="s">
        <v>39</v>
      </c>
    </row>
    <row r="3811" spans="1:16" ht="15" x14ac:dyDescent="0.25">
      <c r="A3811" s="389" t="s">
        <v>3932</v>
      </c>
      <c r="B3811" s="390"/>
      <c r="C3811" s="386"/>
      <c r="D3811" s="390"/>
      <c r="E3811" s="390"/>
      <c r="F3811" s="386">
        <v>7.3304</v>
      </c>
      <c r="G3811" s="391">
        <v>6.4082999999999997</v>
      </c>
      <c r="H3811" s="391">
        <v>7.1680999999999999</v>
      </c>
      <c r="I3811" s="391">
        <v>7.1802000000000001</v>
      </c>
      <c r="J3811" s="391">
        <v>7.2077</v>
      </c>
      <c r="K3811" s="391">
        <v>7.8875999999999999</v>
      </c>
      <c r="L3811" s="391">
        <v>8.9187999999999992</v>
      </c>
      <c r="M3811" s="391">
        <v>8.0281000000000002</v>
      </c>
      <c r="N3811" s="391">
        <v>8.3696000000000002</v>
      </c>
      <c r="O3811" s="386">
        <v>9.1336999999999993</v>
      </c>
      <c r="P3811" s="386" t="s">
        <v>39</v>
      </c>
    </row>
    <row r="3812" spans="1:16" ht="15" x14ac:dyDescent="0.25">
      <c r="A3812" s="389" t="s">
        <v>3933</v>
      </c>
      <c r="B3812" s="390"/>
      <c r="C3812" s="386"/>
      <c r="D3812" s="390"/>
      <c r="E3812" s="390"/>
      <c r="F3812" s="386">
        <v>7.4039000000000001</v>
      </c>
      <c r="G3812" s="391">
        <v>6.4568000000000003</v>
      </c>
      <c r="H3812" s="391">
        <v>7.3094999999999999</v>
      </c>
      <c r="I3812" s="391">
        <v>7.3884999999999996</v>
      </c>
      <c r="J3812" s="391">
        <v>7.4013</v>
      </c>
      <c r="K3812" s="391">
        <v>8.0687999999999995</v>
      </c>
      <c r="L3812" s="391">
        <v>9.0949000000000009</v>
      </c>
      <c r="M3812" s="391">
        <v>8.2068999999999992</v>
      </c>
      <c r="N3812" s="391">
        <v>8.4887999999999995</v>
      </c>
      <c r="O3812" s="386">
        <v>9.1560000000000006</v>
      </c>
      <c r="P3812" s="386" t="s">
        <v>39</v>
      </c>
    </row>
    <row r="3813" spans="1:16" ht="15" x14ac:dyDescent="0.25">
      <c r="A3813" s="389" t="s">
        <v>3934</v>
      </c>
      <c r="B3813" s="390"/>
      <c r="C3813" s="386"/>
      <c r="D3813" s="390"/>
      <c r="E3813" s="390"/>
      <c r="F3813" s="386">
        <v>6.1538000000000004</v>
      </c>
      <c r="G3813" s="391">
        <v>5.6318999999999999</v>
      </c>
      <c r="H3813" s="391">
        <v>4.9038000000000004</v>
      </c>
      <c r="I3813" s="391">
        <v>3.8462000000000001</v>
      </c>
      <c r="J3813" s="391">
        <v>4.1071</v>
      </c>
      <c r="K3813" s="391">
        <v>4.9863</v>
      </c>
      <c r="L3813" s="391">
        <v>6.0989000000000004</v>
      </c>
      <c r="M3813" s="391">
        <v>5.1647999999999996</v>
      </c>
      <c r="N3813" s="391">
        <v>6.4698000000000002</v>
      </c>
      <c r="O3813" s="386">
        <v>8.7774999999999999</v>
      </c>
      <c r="P3813" s="386" t="s">
        <v>39</v>
      </c>
    </row>
    <row r="3814" spans="1:16" ht="15" x14ac:dyDescent="0.25">
      <c r="A3814" s="389" t="s">
        <v>3935</v>
      </c>
      <c r="B3814" s="390"/>
      <c r="C3814" s="386"/>
      <c r="D3814" s="390"/>
      <c r="E3814" s="390"/>
      <c r="F3814" s="386">
        <v>10.8704</v>
      </c>
      <c r="G3814" s="391">
        <v>10.2782</v>
      </c>
      <c r="H3814" s="391">
        <v>10.4975</v>
      </c>
      <c r="I3814" s="391">
        <v>11.5654</v>
      </c>
      <c r="J3814" s="391">
        <v>10.808299999999999</v>
      </c>
      <c r="K3814" s="391">
        <v>11.807399999999999</v>
      </c>
      <c r="L3814" s="391">
        <v>11.789899999999999</v>
      </c>
      <c r="M3814" s="391">
        <v>12.228300000000001</v>
      </c>
      <c r="N3814" s="391">
        <v>12.2311</v>
      </c>
      <c r="O3814" s="386">
        <v>11.9467</v>
      </c>
      <c r="P3814" s="386" t="s">
        <v>39</v>
      </c>
    </row>
    <row r="3815" spans="1:16" ht="15" x14ac:dyDescent="0.25">
      <c r="A3815" s="389" t="s">
        <v>3936</v>
      </c>
      <c r="B3815" s="390"/>
      <c r="C3815" s="386"/>
      <c r="D3815" s="390"/>
      <c r="E3815" s="390"/>
      <c r="F3815" s="386">
        <v>11.302</v>
      </c>
      <c r="G3815" s="391">
        <v>10.734299999999999</v>
      </c>
      <c r="H3815" s="391">
        <v>10.9895</v>
      </c>
      <c r="I3815" s="391">
        <v>12.077500000000001</v>
      </c>
      <c r="J3815" s="391">
        <v>11.341900000000001</v>
      </c>
      <c r="K3815" s="391">
        <v>12.363899999999999</v>
      </c>
      <c r="L3815" s="391">
        <v>12.3545</v>
      </c>
      <c r="M3815" s="391">
        <v>12.744</v>
      </c>
      <c r="N3815" s="391">
        <v>12.741</v>
      </c>
      <c r="O3815" s="386">
        <v>12.547599999999999</v>
      </c>
      <c r="P3815" s="386" t="s">
        <v>39</v>
      </c>
    </row>
    <row r="3816" spans="1:16" ht="15" x14ac:dyDescent="0.25">
      <c r="A3816" s="389" t="s">
        <v>3937</v>
      </c>
      <c r="B3816" s="390"/>
      <c r="C3816" s="386"/>
      <c r="D3816" s="390"/>
      <c r="E3816" s="390"/>
      <c r="F3816" s="386">
        <v>8.6176999999999992</v>
      </c>
      <c r="G3816" s="391">
        <v>7.8975999999999997</v>
      </c>
      <c r="H3816" s="391">
        <v>7.9287000000000001</v>
      </c>
      <c r="I3816" s="391">
        <v>8.8946000000000005</v>
      </c>
      <c r="J3816" s="391">
        <v>8.0249000000000006</v>
      </c>
      <c r="K3816" s="391">
        <v>8.9046000000000003</v>
      </c>
      <c r="L3816" s="391">
        <v>8.8451000000000004</v>
      </c>
      <c r="M3816" s="391">
        <v>9.5385000000000009</v>
      </c>
      <c r="N3816" s="391">
        <v>9.5716999999999999</v>
      </c>
      <c r="O3816" s="386">
        <v>8.8125999999999998</v>
      </c>
      <c r="P3816" s="386" t="s">
        <v>39</v>
      </c>
    </row>
    <row r="3817" spans="1:16" ht="15" x14ac:dyDescent="0.25">
      <c r="A3817" s="389" t="s">
        <v>3938</v>
      </c>
      <c r="B3817" s="390"/>
      <c r="C3817" s="386"/>
      <c r="D3817" s="390"/>
      <c r="E3817" s="390"/>
      <c r="F3817" s="386">
        <v>10.2531</v>
      </c>
      <c r="G3817" s="391">
        <v>10.2936</v>
      </c>
      <c r="H3817" s="391">
        <v>10.7691</v>
      </c>
      <c r="I3817" s="391">
        <v>11.401199999999999</v>
      </c>
      <c r="J3817" s="391">
        <v>11.729799999999999</v>
      </c>
      <c r="K3817" s="391">
        <v>14.1759</v>
      </c>
      <c r="L3817" s="391">
        <v>15.146000000000001</v>
      </c>
      <c r="M3817" s="391">
        <v>14.882300000000001</v>
      </c>
      <c r="N3817" s="391">
        <v>13.1264</v>
      </c>
      <c r="O3817" s="386">
        <v>13.5404</v>
      </c>
      <c r="P3817" s="386" t="s">
        <v>39</v>
      </c>
    </row>
    <row r="3818" spans="1:16" ht="15" x14ac:dyDescent="0.25">
      <c r="A3818" s="389" t="s">
        <v>3939</v>
      </c>
      <c r="B3818" s="390"/>
      <c r="C3818" s="386"/>
      <c r="D3818" s="390"/>
      <c r="E3818" s="390"/>
      <c r="F3818" s="386">
        <v>10.7098</v>
      </c>
      <c r="G3818" s="391">
        <v>10.7942</v>
      </c>
      <c r="H3818" s="391">
        <v>11.2471</v>
      </c>
      <c r="I3818" s="391">
        <v>11.8797</v>
      </c>
      <c r="J3818" s="391">
        <v>12.1976</v>
      </c>
      <c r="K3818" s="391">
        <v>14.753399999999999</v>
      </c>
      <c r="L3818" s="391">
        <v>15.742100000000001</v>
      </c>
      <c r="M3818" s="391">
        <v>15.384399999999999</v>
      </c>
      <c r="N3818" s="391">
        <v>13.607100000000001</v>
      </c>
      <c r="O3818" s="386">
        <v>14.207800000000001</v>
      </c>
      <c r="P3818" s="386" t="s">
        <v>39</v>
      </c>
    </row>
    <row r="3819" spans="1:16" ht="15" x14ac:dyDescent="0.25">
      <c r="A3819" s="389" t="s">
        <v>3940</v>
      </c>
      <c r="B3819" s="390"/>
      <c r="C3819" s="386"/>
      <c r="D3819" s="390"/>
      <c r="E3819" s="390"/>
      <c r="F3819" s="386">
        <v>5.9088000000000003</v>
      </c>
      <c r="G3819" s="391">
        <v>5.5330000000000004</v>
      </c>
      <c r="H3819" s="391">
        <v>6.2233000000000001</v>
      </c>
      <c r="I3819" s="391">
        <v>6.8337000000000003</v>
      </c>
      <c r="J3819" s="391">
        <v>7.2655000000000003</v>
      </c>
      <c r="K3819" s="391">
        <v>8.6646999999999998</v>
      </c>
      <c r="L3819" s="391">
        <v>9.4510000000000005</v>
      </c>
      <c r="M3819" s="391">
        <v>10.0853</v>
      </c>
      <c r="N3819" s="391">
        <v>9.2528000000000006</v>
      </c>
      <c r="O3819" s="386">
        <v>8.1611999999999991</v>
      </c>
      <c r="P3819" s="386" t="s">
        <v>39</v>
      </c>
    </row>
    <row r="3820" spans="1:16" ht="15" x14ac:dyDescent="0.25">
      <c r="A3820" s="389" t="s">
        <v>3941</v>
      </c>
      <c r="B3820" s="390"/>
      <c r="C3820" s="386"/>
      <c r="D3820" s="390"/>
      <c r="E3820" s="390"/>
      <c r="F3820" s="386">
        <v>8.5738000000000003</v>
      </c>
      <c r="G3820" s="391">
        <v>8.5484000000000009</v>
      </c>
      <c r="H3820" s="391">
        <v>8.4056999999999995</v>
      </c>
      <c r="I3820" s="391">
        <v>7.8658000000000001</v>
      </c>
      <c r="J3820" s="391">
        <v>8.1113</v>
      </c>
      <c r="K3820" s="391">
        <v>8.3125999999999998</v>
      </c>
      <c r="L3820" s="391">
        <v>9.4787999999999997</v>
      </c>
      <c r="M3820" s="391">
        <v>10.590199999999999</v>
      </c>
      <c r="N3820" s="391">
        <v>9.9593000000000007</v>
      </c>
      <c r="O3820" s="386">
        <v>9.9202999999999992</v>
      </c>
      <c r="P3820" s="386" t="s">
        <v>39</v>
      </c>
    </row>
    <row r="3821" spans="1:16" ht="15" x14ac:dyDescent="0.25">
      <c r="A3821" s="389" t="s">
        <v>3942</v>
      </c>
      <c r="B3821" s="390"/>
      <c r="C3821" s="386"/>
      <c r="D3821" s="390"/>
      <c r="E3821" s="390"/>
      <c r="F3821" s="386">
        <v>8.8193999999999999</v>
      </c>
      <c r="G3821" s="391">
        <v>8.7843999999999998</v>
      </c>
      <c r="H3821" s="391">
        <v>8.6613000000000007</v>
      </c>
      <c r="I3821" s="391">
        <v>8.1058000000000003</v>
      </c>
      <c r="J3821" s="391">
        <v>8.3644999999999996</v>
      </c>
      <c r="K3821" s="391">
        <v>8.5440000000000005</v>
      </c>
      <c r="L3821" s="391">
        <v>9.7515000000000001</v>
      </c>
      <c r="M3821" s="391">
        <v>10.8796</v>
      </c>
      <c r="N3821" s="391">
        <v>10.232900000000001</v>
      </c>
      <c r="O3821" s="386">
        <v>10.2164</v>
      </c>
      <c r="P3821" s="386" t="s">
        <v>39</v>
      </c>
    </row>
    <row r="3822" spans="1:16" ht="15" x14ac:dyDescent="0.25">
      <c r="A3822" s="389" t="s">
        <v>3943</v>
      </c>
      <c r="B3822" s="390"/>
      <c r="C3822" s="386"/>
      <c r="D3822" s="390"/>
      <c r="E3822" s="390"/>
      <c r="F3822" s="386">
        <v>4.7733999999999996</v>
      </c>
      <c r="G3822" s="391">
        <v>4.8674999999999997</v>
      </c>
      <c r="H3822" s="391">
        <v>4.3536000000000001</v>
      </c>
      <c r="I3822" s="391">
        <v>4.0613999999999999</v>
      </c>
      <c r="J3822" s="391">
        <v>4.0980999999999996</v>
      </c>
      <c r="K3822" s="391">
        <v>4.6406999999999998</v>
      </c>
      <c r="L3822" s="391">
        <v>5.1542000000000003</v>
      </c>
      <c r="M3822" s="391">
        <v>5.9978999999999996</v>
      </c>
      <c r="N3822" s="391">
        <v>5.6139000000000001</v>
      </c>
      <c r="O3822" s="386">
        <v>5.4779999999999998</v>
      </c>
      <c r="P3822" s="386" t="s">
        <v>39</v>
      </c>
    </row>
    <row r="3823" spans="1:16" ht="15" x14ac:dyDescent="0.25">
      <c r="A3823" s="389" t="s">
        <v>3944</v>
      </c>
      <c r="B3823" s="390"/>
      <c r="C3823" s="386"/>
      <c r="D3823" s="390"/>
      <c r="E3823" s="390"/>
      <c r="F3823" s="386">
        <v>4.7290999999999999</v>
      </c>
      <c r="G3823" s="391">
        <v>5.4668000000000001</v>
      </c>
      <c r="H3823" s="391">
        <v>4.8078000000000003</v>
      </c>
      <c r="I3823" s="391">
        <v>4.9343000000000004</v>
      </c>
      <c r="J3823" s="391">
        <v>3.8519000000000001</v>
      </c>
      <c r="K3823" s="391">
        <v>4.7827999999999999</v>
      </c>
      <c r="L3823" s="391">
        <v>4.9772999999999996</v>
      </c>
      <c r="M3823" s="391">
        <v>5.3545999999999996</v>
      </c>
      <c r="N3823" s="391">
        <v>4.9795999999999996</v>
      </c>
      <c r="O3823" s="386">
        <v>4.9269999999999996</v>
      </c>
      <c r="P3823" s="386" t="s">
        <v>39</v>
      </c>
    </row>
    <row r="3824" spans="1:16" ht="15" x14ac:dyDescent="0.25">
      <c r="A3824" s="389" t="s">
        <v>3945</v>
      </c>
      <c r="B3824" s="390"/>
      <c r="C3824" s="386"/>
      <c r="D3824" s="390"/>
      <c r="E3824" s="390"/>
      <c r="F3824" s="386">
        <v>4.3349000000000002</v>
      </c>
      <c r="G3824" s="391">
        <v>5.2981999999999996</v>
      </c>
      <c r="H3824" s="391">
        <v>4.7534000000000001</v>
      </c>
      <c r="I3824" s="391">
        <v>5.6002000000000001</v>
      </c>
      <c r="J3824" s="391">
        <v>4.1532999999999998</v>
      </c>
      <c r="K3824" s="391">
        <v>5.2484999999999999</v>
      </c>
      <c r="L3824" s="391">
        <v>5.4032999999999998</v>
      </c>
      <c r="M3824" s="391">
        <v>5.7874999999999996</v>
      </c>
      <c r="N3824" s="391">
        <v>5.6</v>
      </c>
      <c r="O3824" s="386">
        <v>5.6403999999999996</v>
      </c>
      <c r="P3824" s="386" t="s">
        <v>39</v>
      </c>
    </row>
    <row r="3825" spans="1:16" ht="15" x14ac:dyDescent="0.25">
      <c r="A3825" s="389" t="s">
        <v>3946</v>
      </c>
      <c r="B3825" s="390"/>
      <c r="C3825" s="386"/>
      <c r="D3825" s="390"/>
      <c r="E3825" s="390"/>
      <c r="F3825" s="386">
        <v>5.3844000000000003</v>
      </c>
      <c r="G3825" s="391">
        <v>5.7474999999999996</v>
      </c>
      <c r="H3825" s="391">
        <v>4.8982000000000001</v>
      </c>
      <c r="I3825" s="391">
        <v>3.8262999999999998</v>
      </c>
      <c r="J3825" s="391">
        <v>3.3523000000000001</v>
      </c>
      <c r="K3825" s="391">
        <v>4.0088999999999997</v>
      </c>
      <c r="L3825" s="391">
        <v>4.2702999999999998</v>
      </c>
      <c r="M3825" s="391">
        <v>4.6341999999999999</v>
      </c>
      <c r="N3825" s="391">
        <v>3.9548999999999999</v>
      </c>
      <c r="O3825" s="386">
        <v>3.75</v>
      </c>
      <c r="P3825" s="386" t="s">
        <v>39</v>
      </c>
    </row>
    <row r="3826" spans="1:16" ht="15" x14ac:dyDescent="0.25">
      <c r="A3826" s="389" t="s">
        <v>3947</v>
      </c>
      <c r="B3826" s="390"/>
      <c r="C3826" s="386"/>
      <c r="D3826" s="390"/>
      <c r="E3826" s="390"/>
      <c r="F3826" s="386">
        <v>1.9370000000000001</v>
      </c>
      <c r="G3826" s="391">
        <v>1.9104000000000001</v>
      </c>
      <c r="H3826" s="391">
        <v>2.383</v>
      </c>
      <c r="I3826" s="391">
        <v>2.1395</v>
      </c>
      <c r="J3826" s="391">
        <v>3.3285999999999998</v>
      </c>
      <c r="K3826" s="391">
        <v>2.9443000000000001</v>
      </c>
      <c r="L3826" s="391">
        <v>3.8085</v>
      </c>
      <c r="M3826" s="391">
        <v>5.4337999999999997</v>
      </c>
      <c r="N3826" s="391">
        <v>4.3474000000000004</v>
      </c>
      <c r="O3826" s="386">
        <v>4.6719999999999997</v>
      </c>
      <c r="P3826" s="386" t="s">
        <v>39</v>
      </c>
    </row>
    <row r="3827" spans="1:16" ht="15" x14ac:dyDescent="0.25">
      <c r="A3827" s="389" t="s">
        <v>3948</v>
      </c>
      <c r="B3827" s="390"/>
      <c r="C3827" s="386"/>
      <c r="D3827" s="390"/>
      <c r="E3827" s="390"/>
      <c r="F3827" s="386">
        <v>1.5074000000000001</v>
      </c>
      <c r="G3827" s="391">
        <v>1.4454</v>
      </c>
      <c r="H3827" s="391">
        <v>2.0392999999999999</v>
      </c>
      <c r="I3827" s="391">
        <v>1.9192</v>
      </c>
      <c r="J3827" s="391">
        <v>3.1930000000000001</v>
      </c>
      <c r="K3827" s="391">
        <v>2.702</v>
      </c>
      <c r="L3827" s="391">
        <v>3.589</v>
      </c>
      <c r="M3827" s="391">
        <v>5.3061999999999996</v>
      </c>
      <c r="N3827" s="391">
        <v>4.1169000000000002</v>
      </c>
      <c r="O3827" s="386">
        <v>4.6996000000000002</v>
      </c>
      <c r="P3827" s="386" t="s">
        <v>39</v>
      </c>
    </row>
    <row r="3828" spans="1:16" ht="15" x14ac:dyDescent="0.25">
      <c r="A3828" s="389" t="s">
        <v>3949</v>
      </c>
      <c r="B3828" s="390"/>
      <c r="C3828" s="386"/>
      <c r="D3828" s="390"/>
      <c r="E3828" s="390"/>
      <c r="F3828" s="386">
        <v>3.0442</v>
      </c>
      <c r="G3828" s="391">
        <v>3.1088</v>
      </c>
      <c r="H3828" s="391">
        <v>3.2698</v>
      </c>
      <c r="I3828" s="391">
        <v>2.7078000000000002</v>
      </c>
      <c r="J3828" s="391">
        <v>3.6785000000000001</v>
      </c>
      <c r="K3828" s="391">
        <v>3.5695000000000001</v>
      </c>
      <c r="L3828" s="391">
        <v>4.3741000000000003</v>
      </c>
      <c r="M3828" s="391">
        <v>5.7629000000000001</v>
      </c>
      <c r="N3828" s="391">
        <v>4.9420999999999999</v>
      </c>
      <c r="O3828" s="386">
        <v>4.6311</v>
      </c>
      <c r="P3828" s="386" t="s">
        <v>39</v>
      </c>
    </row>
    <row r="3829" spans="1:16" ht="15" x14ac:dyDescent="0.25">
      <c r="A3829" s="389" t="s">
        <v>3950</v>
      </c>
      <c r="B3829" s="390"/>
      <c r="C3829" s="386"/>
      <c r="D3829" s="390"/>
      <c r="E3829" s="390"/>
      <c r="F3829" s="386">
        <v>7.65</v>
      </c>
      <c r="G3829" s="391">
        <v>7.8733000000000004</v>
      </c>
      <c r="H3829" s="391">
        <v>7.5890000000000004</v>
      </c>
      <c r="I3829" s="391">
        <v>6.8444000000000003</v>
      </c>
      <c r="J3829" s="391">
        <v>6.8735999999999997</v>
      </c>
      <c r="K3829" s="391">
        <v>7.1837</v>
      </c>
      <c r="L3829" s="391">
        <v>8.2640999999999991</v>
      </c>
      <c r="M3829" s="391">
        <v>8.8242999999999991</v>
      </c>
      <c r="N3829" s="391">
        <v>8.0694999999999997</v>
      </c>
      <c r="O3829" s="386">
        <v>8.8626000000000005</v>
      </c>
      <c r="P3829" s="386" t="s">
        <v>39</v>
      </c>
    </row>
    <row r="3830" spans="1:16" ht="15" x14ac:dyDescent="0.25">
      <c r="A3830" s="389" t="s">
        <v>3951</v>
      </c>
      <c r="B3830" s="390"/>
      <c r="C3830" s="386"/>
      <c r="D3830" s="390"/>
      <c r="E3830" s="390"/>
      <c r="F3830" s="386">
        <v>7.8460999999999999</v>
      </c>
      <c r="G3830" s="391">
        <v>8.077</v>
      </c>
      <c r="H3830" s="391">
        <v>7.8887999999999998</v>
      </c>
      <c r="I3830" s="391">
        <v>7.0740999999999996</v>
      </c>
      <c r="J3830" s="391">
        <v>7.0952000000000002</v>
      </c>
      <c r="K3830" s="391">
        <v>7.4096000000000002</v>
      </c>
      <c r="L3830" s="391">
        <v>8.6030999999999995</v>
      </c>
      <c r="M3830" s="391">
        <v>9.1960999999999995</v>
      </c>
      <c r="N3830" s="391">
        <v>8.4053000000000004</v>
      </c>
      <c r="O3830" s="386">
        <v>9.2729999999999997</v>
      </c>
      <c r="P3830" s="386" t="s">
        <v>39</v>
      </c>
    </row>
    <row r="3831" spans="1:16" ht="15" x14ac:dyDescent="0.25">
      <c r="A3831" s="389" t="s">
        <v>3952</v>
      </c>
      <c r="B3831" s="390"/>
      <c r="C3831" s="386"/>
      <c r="D3831" s="390"/>
      <c r="E3831" s="390"/>
      <c r="F3831" s="386">
        <v>5.2579000000000002</v>
      </c>
      <c r="G3831" s="391">
        <v>5.3322000000000003</v>
      </c>
      <c r="H3831" s="391">
        <v>3.6757</v>
      </c>
      <c r="I3831" s="391">
        <v>3.8462000000000001</v>
      </c>
      <c r="J3831" s="391">
        <v>3.9815999999999998</v>
      </c>
      <c r="K3831" s="391">
        <v>4.2351000000000001</v>
      </c>
      <c r="L3831" s="391">
        <v>3.8374000000000001</v>
      </c>
      <c r="M3831" s="391">
        <v>3.9685000000000001</v>
      </c>
      <c r="N3831" s="391">
        <v>3.6844000000000001</v>
      </c>
      <c r="O3831" s="386">
        <v>4.1433999999999997</v>
      </c>
      <c r="P3831" s="386" t="s">
        <v>39</v>
      </c>
    </row>
    <row r="3832" spans="1:16" ht="15" x14ac:dyDescent="0.25">
      <c r="A3832" s="389" t="s">
        <v>3953</v>
      </c>
      <c r="B3832" s="390"/>
      <c r="C3832" s="386"/>
      <c r="D3832" s="390"/>
      <c r="E3832" s="390"/>
      <c r="F3832" s="386">
        <v>5.5976999999999997</v>
      </c>
      <c r="G3832" s="391">
        <v>5.4269999999999996</v>
      </c>
      <c r="H3832" s="391">
        <v>5.5240999999999998</v>
      </c>
      <c r="I3832" s="391">
        <v>5.8289</v>
      </c>
      <c r="J3832" s="391">
        <v>5.4821999999999997</v>
      </c>
      <c r="K3832" s="391">
        <v>5.8865999999999996</v>
      </c>
      <c r="L3832" s="391">
        <v>6.5209999999999999</v>
      </c>
      <c r="M3832" s="391">
        <v>6.7358000000000002</v>
      </c>
      <c r="N3832" s="391">
        <v>6.4931999999999999</v>
      </c>
      <c r="O3832" s="386">
        <v>6.8010999999999999</v>
      </c>
      <c r="P3832" s="386" t="s">
        <v>39</v>
      </c>
    </row>
    <row r="3833" spans="1:16" ht="15" x14ac:dyDescent="0.25">
      <c r="A3833" s="389" t="s">
        <v>3954</v>
      </c>
      <c r="B3833" s="390"/>
      <c r="C3833" s="386"/>
      <c r="D3833" s="390"/>
      <c r="E3833" s="390"/>
      <c r="F3833" s="386">
        <v>5.5376000000000003</v>
      </c>
      <c r="G3833" s="391">
        <v>5.3796999999999997</v>
      </c>
      <c r="H3833" s="391">
        <v>5.4710999999999999</v>
      </c>
      <c r="I3833" s="391">
        <v>5.7649999999999997</v>
      </c>
      <c r="J3833" s="391">
        <v>5.4325999999999999</v>
      </c>
      <c r="K3833" s="391">
        <v>5.8228999999999997</v>
      </c>
      <c r="L3833" s="391">
        <v>6.4446000000000003</v>
      </c>
      <c r="M3833" s="391">
        <v>6.6675000000000004</v>
      </c>
      <c r="N3833" s="391">
        <v>6.4212999999999996</v>
      </c>
      <c r="O3833" s="386">
        <v>6.7305999999999999</v>
      </c>
      <c r="P3833" s="386" t="s">
        <v>39</v>
      </c>
    </row>
    <row r="3834" spans="1:16" ht="15" x14ac:dyDescent="0.25">
      <c r="A3834" s="389" t="s">
        <v>3955</v>
      </c>
      <c r="B3834" s="390"/>
      <c r="C3834" s="386"/>
      <c r="D3834" s="390"/>
      <c r="E3834" s="390"/>
      <c r="F3834" s="386">
        <v>9.1912000000000003</v>
      </c>
      <c r="G3834" s="391">
        <v>8.2475000000000005</v>
      </c>
      <c r="H3834" s="391">
        <v>8.6887000000000008</v>
      </c>
      <c r="I3834" s="391">
        <v>9.6446000000000005</v>
      </c>
      <c r="J3834" s="391">
        <v>8.4558999999999997</v>
      </c>
      <c r="K3834" s="391">
        <v>9.7058999999999997</v>
      </c>
      <c r="L3834" s="391">
        <v>11.1029</v>
      </c>
      <c r="M3834" s="391">
        <v>10.833299999999999</v>
      </c>
      <c r="N3834" s="391">
        <v>10.821099999999999</v>
      </c>
      <c r="O3834" s="386">
        <v>10.7598</v>
      </c>
      <c r="P3834" s="386" t="s">
        <v>39</v>
      </c>
    </row>
    <row r="3835" spans="1:16" ht="15" x14ac:dyDescent="0.25">
      <c r="A3835" s="389" t="s">
        <v>3956</v>
      </c>
      <c r="B3835" s="390"/>
      <c r="C3835" s="386"/>
      <c r="D3835" s="390"/>
      <c r="E3835" s="390"/>
      <c r="F3835" s="386">
        <v>11.642200000000001</v>
      </c>
      <c r="G3835" s="391">
        <v>11.5227</v>
      </c>
      <c r="H3835" s="391">
        <v>11.239000000000001</v>
      </c>
      <c r="I3835" s="391">
        <v>10.2248</v>
      </c>
      <c r="J3835" s="391">
        <v>10.8817</v>
      </c>
      <c r="K3835" s="391">
        <v>10.936199999999999</v>
      </c>
      <c r="L3835" s="391">
        <v>12.5403</v>
      </c>
      <c r="M3835" s="391">
        <v>14.332599999999999</v>
      </c>
      <c r="N3835" s="391">
        <v>13.571199999999999</v>
      </c>
      <c r="O3835" s="386">
        <v>12.680400000000001</v>
      </c>
      <c r="P3835" s="386" t="s">
        <v>39</v>
      </c>
    </row>
    <row r="3836" spans="1:16" ht="15" x14ac:dyDescent="0.25">
      <c r="A3836" s="389" t="s">
        <v>3957</v>
      </c>
      <c r="B3836" s="390"/>
      <c r="C3836" s="386"/>
      <c r="D3836" s="390"/>
      <c r="E3836" s="390"/>
      <c r="F3836" s="386">
        <v>11.8376</v>
      </c>
      <c r="G3836" s="391">
        <v>11.7094</v>
      </c>
      <c r="H3836" s="391">
        <v>11.4185</v>
      </c>
      <c r="I3836" s="391">
        <v>10.373100000000001</v>
      </c>
      <c r="J3836" s="391">
        <v>11.0497</v>
      </c>
      <c r="K3836" s="391">
        <v>11.073700000000001</v>
      </c>
      <c r="L3836" s="391">
        <v>12.690799999999999</v>
      </c>
      <c r="M3836" s="391">
        <v>14.4801</v>
      </c>
      <c r="N3836" s="391">
        <v>13.6906</v>
      </c>
      <c r="O3836" s="386">
        <v>12.788399999999999</v>
      </c>
      <c r="P3836" s="386" t="s">
        <v>39</v>
      </c>
    </row>
    <row r="3837" spans="1:16" ht="15" x14ac:dyDescent="0.25">
      <c r="A3837" s="389" t="s">
        <v>3958</v>
      </c>
      <c r="B3837" s="390"/>
      <c r="C3837" s="386"/>
      <c r="D3837" s="390"/>
      <c r="E3837" s="390"/>
      <c r="F3837" s="386">
        <v>4.0921000000000003</v>
      </c>
      <c r="G3837" s="391">
        <v>4.2455999999999996</v>
      </c>
      <c r="H3837" s="391">
        <v>4.1272000000000002</v>
      </c>
      <c r="I3837" s="391">
        <v>4.3464999999999998</v>
      </c>
      <c r="J3837" s="391">
        <v>4.2281000000000004</v>
      </c>
      <c r="K3837" s="391">
        <v>5.4867999999999997</v>
      </c>
      <c r="L3837" s="391">
        <v>6.5746000000000002</v>
      </c>
      <c r="M3837" s="391">
        <v>8.4868000000000006</v>
      </c>
      <c r="N3837" s="391">
        <v>8.8421000000000003</v>
      </c>
      <c r="O3837" s="386">
        <v>8.4034999999999993</v>
      </c>
      <c r="P3837" s="386" t="s">
        <v>39</v>
      </c>
    </row>
    <row r="3838" spans="1:16" ht="15" x14ac:dyDescent="0.25">
      <c r="A3838" s="389" t="s">
        <v>3959</v>
      </c>
      <c r="B3838" s="390"/>
      <c r="C3838" s="386"/>
      <c r="D3838" s="390"/>
      <c r="E3838" s="390"/>
      <c r="F3838" s="386">
        <v>9.0295000000000005</v>
      </c>
      <c r="G3838" s="391">
        <v>9.1818000000000008</v>
      </c>
      <c r="H3838" s="391">
        <v>8.8853000000000009</v>
      </c>
      <c r="I3838" s="391">
        <v>9.2847000000000008</v>
      </c>
      <c r="J3838" s="391">
        <v>7.8983999999999996</v>
      </c>
      <c r="K3838" s="391">
        <v>9.5782000000000007</v>
      </c>
      <c r="L3838" s="391">
        <v>9.3089999999999993</v>
      </c>
      <c r="M3838" s="391">
        <v>10.3497</v>
      </c>
      <c r="N3838" s="391">
        <v>10.3781</v>
      </c>
      <c r="O3838" s="386">
        <v>9.7181999999999995</v>
      </c>
      <c r="P3838" s="386" t="s">
        <v>39</v>
      </c>
    </row>
    <row r="3839" spans="1:16" ht="15" x14ac:dyDescent="0.25">
      <c r="A3839" s="389" t="s">
        <v>3960</v>
      </c>
      <c r="B3839" s="390"/>
      <c r="C3839" s="386"/>
      <c r="D3839" s="390"/>
      <c r="E3839" s="390"/>
      <c r="F3839" s="386">
        <v>9.3538999999999994</v>
      </c>
      <c r="G3839" s="391">
        <v>9.5375999999999994</v>
      </c>
      <c r="H3839" s="391">
        <v>9.2235999999999994</v>
      </c>
      <c r="I3839" s="391">
        <v>9.6465999999999994</v>
      </c>
      <c r="J3839" s="391">
        <v>8.1998999999999995</v>
      </c>
      <c r="K3839" s="391">
        <v>9.9444999999999997</v>
      </c>
      <c r="L3839" s="391">
        <v>9.6417000000000002</v>
      </c>
      <c r="M3839" s="391">
        <v>10.7012</v>
      </c>
      <c r="N3839" s="391">
        <v>10.7508</v>
      </c>
      <c r="O3839" s="386">
        <v>10.006</v>
      </c>
      <c r="P3839" s="386" t="s">
        <v>39</v>
      </c>
    </row>
    <row r="3840" spans="1:16" ht="15" x14ac:dyDescent="0.25">
      <c r="A3840" s="389" t="s">
        <v>3961</v>
      </c>
      <c r="B3840" s="390"/>
      <c r="C3840" s="386"/>
      <c r="D3840" s="390"/>
      <c r="E3840" s="390"/>
      <c r="F3840" s="386">
        <v>5.4584999999999999</v>
      </c>
      <c r="G3840" s="391">
        <v>5.2363999999999997</v>
      </c>
      <c r="H3840" s="391">
        <v>5.1158999999999999</v>
      </c>
      <c r="I3840" s="391">
        <v>5.2289000000000003</v>
      </c>
      <c r="J3840" s="391">
        <v>4.4932999999999996</v>
      </c>
      <c r="K3840" s="391">
        <v>5.4554999999999998</v>
      </c>
      <c r="L3840" s="391">
        <v>5.5622999999999996</v>
      </c>
      <c r="M3840" s="391">
        <v>6.3822999999999999</v>
      </c>
      <c r="N3840" s="391">
        <v>6.2244000000000002</v>
      </c>
      <c r="O3840" s="386">
        <v>6.5111999999999997</v>
      </c>
      <c r="P3840" s="386" t="s">
        <v>39</v>
      </c>
    </row>
    <row r="3841" spans="1:16" ht="15" x14ac:dyDescent="0.25">
      <c r="A3841" s="389" t="s">
        <v>3962</v>
      </c>
      <c r="B3841" s="390"/>
      <c r="C3841" s="386"/>
      <c r="D3841" s="390"/>
      <c r="E3841" s="390"/>
      <c r="F3841" s="386">
        <v>4.8003999999999998</v>
      </c>
      <c r="G3841" s="391">
        <v>5.5342000000000002</v>
      </c>
      <c r="H3841" s="391">
        <v>4.4960000000000004</v>
      </c>
      <c r="I3841" s="391">
        <v>5.4915000000000003</v>
      </c>
      <c r="J3841" s="391">
        <v>4.3727999999999998</v>
      </c>
      <c r="K3841" s="391">
        <v>6.2619999999999996</v>
      </c>
      <c r="L3841" s="391">
        <v>5.0589000000000004</v>
      </c>
      <c r="M3841" s="391">
        <v>6.2088999999999999</v>
      </c>
      <c r="N3841" s="391">
        <v>6.2</v>
      </c>
      <c r="O3841" s="386">
        <v>6.0049000000000001</v>
      </c>
      <c r="P3841" s="386" t="s">
        <v>39</v>
      </c>
    </row>
    <row r="3842" spans="1:16" ht="15" x14ac:dyDescent="0.25">
      <c r="A3842" s="389" t="s">
        <v>3963</v>
      </c>
      <c r="B3842" s="390"/>
      <c r="C3842" s="386"/>
      <c r="D3842" s="390"/>
      <c r="E3842" s="390"/>
      <c r="F3842" s="386">
        <v>4.7169999999999996</v>
      </c>
      <c r="G3842" s="391">
        <v>5.3948999999999998</v>
      </c>
      <c r="H3842" s="391">
        <v>4.3532000000000002</v>
      </c>
      <c r="I3842" s="391">
        <v>5.3521000000000001</v>
      </c>
      <c r="J3842" s="391">
        <v>4.1692999999999998</v>
      </c>
      <c r="K3842" s="391">
        <v>6.0867000000000004</v>
      </c>
      <c r="L3842" s="391">
        <v>4.9382999999999999</v>
      </c>
      <c r="M3842" s="391">
        <v>6.0327999999999999</v>
      </c>
      <c r="N3842" s="391">
        <v>6.0895000000000001</v>
      </c>
      <c r="O3842" s="386">
        <v>5.7981999999999996</v>
      </c>
      <c r="P3842" s="386" t="s">
        <v>39</v>
      </c>
    </row>
    <row r="3843" spans="1:16" ht="15" x14ac:dyDescent="0.25">
      <c r="A3843" s="389" t="s">
        <v>3964</v>
      </c>
      <c r="B3843" s="390"/>
      <c r="C3843" s="386"/>
      <c r="D3843" s="390"/>
      <c r="E3843" s="390"/>
      <c r="F3843" s="386">
        <v>6.1189999999999998</v>
      </c>
      <c r="G3843" s="391">
        <v>7.7976000000000001</v>
      </c>
      <c r="H3843" s="391">
        <v>6.8333000000000004</v>
      </c>
      <c r="I3843" s="391">
        <v>7.7737999999999996</v>
      </c>
      <c r="J3843" s="391">
        <v>7.7023999999999999</v>
      </c>
      <c r="K3843" s="391">
        <v>9.1310000000000002</v>
      </c>
      <c r="L3843" s="391">
        <v>7.0357000000000003</v>
      </c>
      <c r="M3843" s="391">
        <v>9.0952000000000002</v>
      </c>
      <c r="N3843" s="391">
        <v>8.0119000000000007</v>
      </c>
      <c r="O3843" s="386">
        <v>9.3928999999999991</v>
      </c>
      <c r="P3843" s="386" t="s">
        <v>39</v>
      </c>
    </row>
    <row r="3844" spans="1:16" ht="15" x14ac:dyDescent="0.25">
      <c r="A3844" s="389" t="s">
        <v>3965</v>
      </c>
      <c r="B3844" s="390"/>
      <c r="C3844" s="386"/>
      <c r="D3844" s="390"/>
      <c r="E3844" s="390"/>
      <c r="F3844" s="386">
        <v>8.5579000000000001</v>
      </c>
      <c r="G3844" s="391">
        <v>8.6738</v>
      </c>
      <c r="H3844" s="391">
        <v>8.5012000000000008</v>
      </c>
      <c r="I3844" s="391">
        <v>8.8817000000000004</v>
      </c>
      <c r="J3844" s="391">
        <v>7.6433</v>
      </c>
      <c r="K3844" s="391">
        <v>8.9428000000000001</v>
      </c>
      <c r="L3844" s="391">
        <v>8.8213000000000008</v>
      </c>
      <c r="M3844" s="391">
        <v>10.0509</v>
      </c>
      <c r="N3844" s="391">
        <v>10.258699999999999</v>
      </c>
      <c r="O3844" s="386">
        <v>9.2769999999999992</v>
      </c>
      <c r="P3844" s="386" t="s">
        <v>39</v>
      </c>
    </row>
    <row r="3845" spans="1:16" ht="15" x14ac:dyDescent="0.25">
      <c r="A3845" s="389" t="s">
        <v>3966</v>
      </c>
      <c r="B3845" s="390"/>
      <c r="C3845" s="386"/>
      <c r="D3845" s="390"/>
      <c r="E3845" s="390"/>
      <c r="F3845" s="386">
        <v>8.7866999999999997</v>
      </c>
      <c r="G3845" s="391">
        <v>8.8964999999999996</v>
      </c>
      <c r="H3845" s="391">
        <v>8.6849000000000007</v>
      </c>
      <c r="I3845" s="391">
        <v>9.0990000000000002</v>
      </c>
      <c r="J3845" s="391">
        <v>7.8250999999999999</v>
      </c>
      <c r="K3845" s="391">
        <v>9.1560000000000006</v>
      </c>
      <c r="L3845" s="391">
        <v>8.9948999999999995</v>
      </c>
      <c r="M3845" s="391">
        <v>10.236800000000001</v>
      </c>
      <c r="N3845" s="391">
        <v>10.4613</v>
      </c>
      <c r="O3845" s="386">
        <v>9.4247999999999994</v>
      </c>
      <c r="P3845" s="386" t="s">
        <v>39</v>
      </c>
    </row>
    <row r="3846" spans="1:16" ht="15" x14ac:dyDescent="0.25">
      <c r="A3846" s="389" t="s">
        <v>3967</v>
      </c>
      <c r="B3846" s="390"/>
      <c r="C3846" s="386"/>
      <c r="D3846" s="390"/>
      <c r="E3846" s="390"/>
      <c r="F3846" s="386">
        <v>5.5045000000000002</v>
      </c>
      <c r="G3846" s="391">
        <v>5.6581000000000001</v>
      </c>
      <c r="H3846" s="391">
        <v>6.0195999999999996</v>
      </c>
      <c r="I3846" s="391">
        <v>5.9137000000000004</v>
      </c>
      <c r="J3846" s="391">
        <v>5.1177999999999999</v>
      </c>
      <c r="K3846" s="391">
        <v>5.9812000000000003</v>
      </c>
      <c r="L3846" s="391">
        <v>6.4101999999999997</v>
      </c>
      <c r="M3846" s="391">
        <v>7.4550000000000001</v>
      </c>
      <c r="N3846" s="391">
        <v>7.5092999999999996</v>
      </c>
      <c r="O3846" s="386">
        <v>7.2695999999999996</v>
      </c>
      <c r="P3846" s="386" t="s">
        <v>39</v>
      </c>
    </row>
    <row r="3847" spans="1:16" ht="15" x14ac:dyDescent="0.25">
      <c r="A3847" s="389" t="s">
        <v>3968</v>
      </c>
      <c r="B3847" s="390"/>
      <c r="C3847" s="386"/>
      <c r="D3847" s="390"/>
      <c r="E3847" s="390"/>
      <c r="F3847" s="386">
        <v>10.274900000000001</v>
      </c>
      <c r="G3847" s="391">
        <v>10.1264</v>
      </c>
      <c r="H3847" s="391">
        <v>9.9395000000000007</v>
      </c>
      <c r="I3847" s="391">
        <v>10.2986</v>
      </c>
      <c r="J3847" s="391">
        <v>9.1781000000000006</v>
      </c>
      <c r="K3847" s="391">
        <v>10.0626</v>
      </c>
      <c r="L3847" s="391">
        <v>9.8897999999999993</v>
      </c>
      <c r="M3847" s="391">
        <v>10.119899999999999</v>
      </c>
      <c r="N3847" s="391">
        <v>10.293900000000001</v>
      </c>
      <c r="O3847" s="386">
        <v>9.8275000000000006</v>
      </c>
      <c r="P3847" s="386" t="s">
        <v>39</v>
      </c>
    </row>
    <row r="3848" spans="1:16" ht="15" x14ac:dyDescent="0.25">
      <c r="A3848" s="389" t="s">
        <v>3969</v>
      </c>
      <c r="B3848" s="390"/>
      <c r="C3848" s="386"/>
      <c r="D3848" s="390"/>
      <c r="E3848" s="390"/>
      <c r="F3848" s="386">
        <v>10.6037</v>
      </c>
      <c r="G3848" s="391">
        <v>10.5341</v>
      </c>
      <c r="H3848" s="391">
        <v>10.3309</v>
      </c>
      <c r="I3848" s="391">
        <v>10.678699999999999</v>
      </c>
      <c r="J3848" s="391">
        <v>9.4986999999999995</v>
      </c>
      <c r="K3848" s="391">
        <v>10.3957</v>
      </c>
      <c r="L3848" s="391">
        <v>10.2524</v>
      </c>
      <c r="M3848" s="391">
        <v>10.4597</v>
      </c>
      <c r="N3848" s="391">
        <v>10.642099999999999</v>
      </c>
      <c r="O3848" s="386">
        <v>10.077</v>
      </c>
      <c r="P3848" s="386" t="s">
        <v>39</v>
      </c>
    </row>
    <row r="3849" spans="1:16" ht="15" x14ac:dyDescent="0.25">
      <c r="A3849" s="389" t="s">
        <v>3970</v>
      </c>
      <c r="B3849" s="390"/>
      <c r="C3849" s="386"/>
      <c r="D3849" s="390"/>
      <c r="E3849" s="390"/>
      <c r="F3849" s="386">
        <v>6.2595000000000001</v>
      </c>
      <c r="G3849" s="391">
        <v>5.1455000000000002</v>
      </c>
      <c r="H3849" s="391">
        <v>5.0532000000000004</v>
      </c>
      <c r="I3849" s="391">
        <v>5.5420999999999996</v>
      </c>
      <c r="J3849" s="391">
        <v>5.1669999999999998</v>
      </c>
      <c r="K3849" s="391">
        <v>5.9542000000000002</v>
      </c>
      <c r="L3849" s="391">
        <v>5.4175000000000004</v>
      </c>
      <c r="M3849" s="391">
        <v>5.9279999999999999</v>
      </c>
      <c r="N3849" s="391">
        <v>5.9995000000000003</v>
      </c>
      <c r="O3849" s="386">
        <v>6.7510000000000003</v>
      </c>
      <c r="P3849" s="386" t="s">
        <v>39</v>
      </c>
    </row>
    <row r="3850" spans="1:16" ht="15" x14ac:dyDescent="0.25">
      <c r="A3850" s="389" t="s">
        <v>3971</v>
      </c>
      <c r="B3850" s="390"/>
      <c r="C3850" s="386"/>
      <c r="D3850" s="390"/>
      <c r="E3850" s="390"/>
      <c r="F3850" s="386">
        <v>9.6608999999999998</v>
      </c>
      <c r="G3850" s="391">
        <v>10.030799999999999</v>
      </c>
      <c r="H3850" s="391">
        <v>9.5998000000000001</v>
      </c>
      <c r="I3850" s="391">
        <v>9.9385999999999992</v>
      </c>
      <c r="J3850" s="391">
        <v>8.0290999999999997</v>
      </c>
      <c r="K3850" s="391">
        <v>10.9786</v>
      </c>
      <c r="L3850" s="391">
        <v>10.5831</v>
      </c>
      <c r="M3850" s="391">
        <v>11.965400000000001</v>
      </c>
      <c r="N3850" s="391">
        <v>11.5679</v>
      </c>
      <c r="O3850" s="386">
        <v>11.1774</v>
      </c>
      <c r="P3850" s="386" t="s">
        <v>39</v>
      </c>
    </row>
    <row r="3851" spans="1:16" ht="15" x14ac:dyDescent="0.25">
      <c r="A3851" s="389" t="s">
        <v>3972</v>
      </c>
      <c r="B3851" s="390"/>
      <c r="C3851" s="386"/>
      <c r="D3851" s="390"/>
      <c r="E3851" s="390"/>
      <c r="F3851" s="386">
        <v>10.2895</v>
      </c>
      <c r="G3851" s="391">
        <v>10.751200000000001</v>
      </c>
      <c r="H3851" s="391">
        <v>10.33</v>
      </c>
      <c r="I3851" s="391">
        <v>10.708500000000001</v>
      </c>
      <c r="J3851" s="391">
        <v>8.6708999999999996</v>
      </c>
      <c r="K3851" s="391">
        <v>11.866199999999999</v>
      </c>
      <c r="L3851" s="391">
        <v>11.3673</v>
      </c>
      <c r="M3851" s="391">
        <v>12.848599999999999</v>
      </c>
      <c r="N3851" s="391">
        <v>12.45</v>
      </c>
      <c r="O3851" s="386">
        <v>11.951000000000001</v>
      </c>
      <c r="P3851" s="386" t="s">
        <v>39</v>
      </c>
    </row>
    <row r="3852" spans="1:16" ht="15" x14ac:dyDescent="0.25">
      <c r="A3852" s="389" t="s">
        <v>3973</v>
      </c>
      <c r="B3852" s="390"/>
      <c r="C3852" s="386"/>
      <c r="D3852" s="390"/>
      <c r="E3852" s="390"/>
      <c r="F3852" s="386">
        <v>4.9082999999999997</v>
      </c>
      <c r="G3852" s="391">
        <v>4.5980999999999996</v>
      </c>
      <c r="H3852" s="391">
        <v>4.0823</v>
      </c>
      <c r="I3852" s="391">
        <v>4.1180000000000003</v>
      </c>
      <c r="J3852" s="391">
        <v>3.1766999999999999</v>
      </c>
      <c r="K3852" s="391">
        <v>4.2743000000000002</v>
      </c>
      <c r="L3852" s="391">
        <v>4.6539000000000001</v>
      </c>
      <c r="M3852" s="391">
        <v>5.2880000000000003</v>
      </c>
      <c r="N3852" s="391">
        <v>4.8993000000000002</v>
      </c>
      <c r="O3852" s="386">
        <v>5.3292999999999999</v>
      </c>
      <c r="P3852" s="386" t="s">
        <v>39</v>
      </c>
    </row>
    <row r="3853" spans="1:16" ht="15" x14ac:dyDescent="0.25">
      <c r="A3853" s="389" t="s">
        <v>3974</v>
      </c>
      <c r="B3853" s="390"/>
      <c r="C3853" s="386"/>
      <c r="D3853" s="390"/>
      <c r="E3853" s="390"/>
      <c r="F3853" s="386">
        <v>9.5975000000000001</v>
      </c>
      <c r="G3853" s="391">
        <v>8.1875</v>
      </c>
      <c r="H3853" s="391">
        <v>8.3634000000000004</v>
      </c>
      <c r="I3853" s="391">
        <v>7.5258000000000003</v>
      </c>
      <c r="J3853" s="391">
        <v>7.5064000000000002</v>
      </c>
      <c r="K3853" s="391">
        <v>8.5970999999999993</v>
      </c>
      <c r="L3853" s="391">
        <v>8.9262999999999995</v>
      </c>
      <c r="M3853" s="391">
        <v>9.8797999999999995</v>
      </c>
      <c r="N3853" s="391">
        <v>9.2309000000000001</v>
      </c>
      <c r="O3853" s="386">
        <v>11.2859</v>
      </c>
      <c r="P3853" s="386" t="s">
        <v>39</v>
      </c>
    </row>
    <row r="3854" spans="1:16" ht="15" x14ac:dyDescent="0.25">
      <c r="A3854" s="389" t="s">
        <v>3975</v>
      </c>
      <c r="B3854" s="390"/>
      <c r="C3854" s="386"/>
      <c r="D3854" s="390"/>
      <c r="E3854" s="390"/>
      <c r="F3854" s="386">
        <v>9.7895000000000003</v>
      </c>
      <c r="G3854" s="391">
        <v>8.2297999999999991</v>
      </c>
      <c r="H3854" s="391">
        <v>8.4454999999999991</v>
      </c>
      <c r="I3854" s="391">
        <v>7.6451000000000002</v>
      </c>
      <c r="J3854" s="391">
        <v>7.6036000000000001</v>
      </c>
      <c r="K3854" s="391">
        <v>8.7385999999999999</v>
      </c>
      <c r="L3854" s="391">
        <v>9.1280999999999999</v>
      </c>
      <c r="M3854" s="391">
        <v>10.036799999999999</v>
      </c>
      <c r="N3854" s="391">
        <v>9.3630999999999993</v>
      </c>
      <c r="O3854" s="386">
        <v>11.4551</v>
      </c>
      <c r="P3854" s="386" t="s">
        <v>39</v>
      </c>
    </row>
    <row r="3855" spans="1:16" ht="15" x14ac:dyDescent="0.25">
      <c r="A3855" s="389" t="s">
        <v>3976</v>
      </c>
      <c r="B3855" s="390"/>
      <c r="C3855" s="386"/>
      <c r="D3855" s="390"/>
      <c r="E3855" s="390"/>
      <c r="F3855" s="386">
        <v>7.0849000000000002</v>
      </c>
      <c r="G3855" s="391">
        <v>7.617</v>
      </c>
      <c r="H3855" s="391">
        <v>7.2546999999999997</v>
      </c>
      <c r="I3855" s="391">
        <v>5.9169999999999998</v>
      </c>
      <c r="J3855" s="391">
        <v>6.1952999999999996</v>
      </c>
      <c r="K3855" s="391">
        <v>6.6867999999999999</v>
      </c>
      <c r="L3855" s="391">
        <v>6.2065999999999999</v>
      </c>
      <c r="M3855" s="391">
        <v>7.7621000000000002</v>
      </c>
      <c r="N3855" s="391">
        <v>7.4481999999999999</v>
      </c>
      <c r="O3855" s="386">
        <v>9.0074000000000005</v>
      </c>
      <c r="P3855" s="386" t="s">
        <v>39</v>
      </c>
    </row>
    <row r="3856" spans="1:16" ht="15" x14ac:dyDescent="0.25">
      <c r="A3856" s="389" t="s">
        <v>3977</v>
      </c>
      <c r="B3856" s="390"/>
      <c r="C3856" s="386"/>
      <c r="D3856" s="390"/>
      <c r="E3856" s="390"/>
      <c r="F3856" s="386">
        <v>9.77</v>
      </c>
      <c r="G3856" s="391">
        <v>8.3082999999999991</v>
      </c>
      <c r="H3856" s="391">
        <v>8.3193000000000001</v>
      </c>
      <c r="I3856" s="391">
        <v>7.3456000000000001</v>
      </c>
      <c r="J3856" s="391">
        <v>7.2461000000000002</v>
      </c>
      <c r="K3856" s="391">
        <v>8.2020999999999997</v>
      </c>
      <c r="L3856" s="391">
        <v>9.1808999999999994</v>
      </c>
      <c r="M3856" s="391">
        <v>10.042400000000001</v>
      </c>
      <c r="N3856" s="391">
        <v>8.7219999999999995</v>
      </c>
      <c r="O3856" s="386">
        <v>11.4947</v>
      </c>
      <c r="P3856" s="386" t="s">
        <v>39</v>
      </c>
    </row>
    <row r="3857" spans="1:16" ht="15" x14ac:dyDescent="0.25">
      <c r="A3857" s="389" t="s">
        <v>3978</v>
      </c>
      <c r="B3857" s="390"/>
      <c r="C3857" s="386"/>
      <c r="D3857" s="390"/>
      <c r="E3857" s="390"/>
      <c r="F3857" s="386">
        <v>9.7477999999999998</v>
      </c>
      <c r="G3857" s="391">
        <v>8.0678999999999998</v>
      </c>
      <c r="H3857" s="391">
        <v>8.0238999999999994</v>
      </c>
      <c r="I3857" s="391">
        <v>7.2552000000000003</v>
      </c>
      <c r="J3857" s="391">
        <v>7.1886999999999999</v>
      </c>
      <c r="K3857" s="391">
        <v>8.1676000000000002</v>
      </c>
      <c r="L3857" s="391">
        <v>9.1747999999999994</v>
      </c>
      <c r="M3857" s="391">
        <v>9.9770000000000003</v>
      </c>
      <c r="N3857" s="391">
        <v>8.6412999999999993</v>
      </c>
      <c r="O3857" s="386">
        <v>11.398400000000001</v>
      </c>
      <c r="P3857" s="386" t="s">
        <v>39</v>
      </c>
    </row>
    <row r="3858" spans="1:16" ht="15" x14ac:dyDescent="0.25">
      <c r="A3858" s="389" t="s">
        <v>3979</v>
      </c>
      <c r="B3858" s="390"/>
      <c r="C3858" s="386"/>
      <c r="D3858" s="390"/>
      <c r="E3858" s="390"/>
      <c r="F3858" s="386">
        <v>10.202</v>
      </c>
      <c r="G3858" s="391">
        <v>12.9764</v>
      </c>
      <c r="H3858" s="391">
        <v>14.0549</v>
      </c>
      <c r="I3858" s="391">
        <v>9.1006</v>
      </c>
      <c r="J3858" s="391">
        <v>8.3613</v>
      </c>
      <c r="K3858" s="391">
        <v>8.8719999999999999</v>
      </c>
      <c r="L3858" s="391">
        <v>9.2988</v>
      </c>
      <c r="M3858" s="391">
        <v>11.311</v>
      </c>
      <c r="N3858" s="391">
        <v>10.2896</v>
      </c>
      <c r="O3858" s="386">
        <v>13.3651</v>
      </c>
      <c r="P3858" s="386" t="s">
        <v>39</v>
      </c>
    </row>
    <row r="3859" spans="1:16" ht="15" x14ac:dyDescent="0.25">
      <c r="A3859" s="389" t="s">
        <v>3980</v>
      </c>
      <c r="B3859" s="390"/>
      <c r="C3859" s="386"/>
      <c r="D3859" s="390"/>
      <c r="E3859" s="390"/>
      <c r="F3859" s="386">
        <v>9.0535999999999994</v>
      </c>
      <c r="G3859" s="391">
        <v>8.4303000000000008</v>
      </c>
      <c r="H3859" s="391">
        <v>8.9228000000000005</v>
      </c>
      <c r="I3859" s="391">
        <v>7.8700999999999999</v>
      </c>
      <c r="J3859" s="391">
        <v>7.8186999999999998</v>
      </c>
      <c r="K3859" s="391">
        <v>9.1910000000000007</v>
      </c>
      <c r="L3859" s="391">
        <v>8.9396000000000004</v>
      </c>
      <c r="M3859" s="391">
        <v>9.4041999999999994</v>
      </c>
      <c r="N3859" s="391">
        <v>9.2927</v>
      </c>
      <c r="O3859" s="386">
        <v>11.309200000000001</v>
      </c>
      <c r="P3859" s="386" t="s">
        <v>39</v>
      </c>
    </row>
    <row r="3860" spans="1:16" ht="15" x14ac:dyDescent="0.25">
      <c r="A3860" s="389" t="s">
        <v>3981</v>
      </c>
      <c r="B3860" s="390"/>
      <c r="C3860" s="386"/>
      <c r="D3860" s="390"/>
      <c r="E3860" s="390"/>
      <c r="F3860" s="386">
        <v>9.2640999999999991</v>
      </c>
      <c r="G3860" s="391">
        <v>8.6272000000000002</v>
      </c>
      <c r="H3860" s="391">
        <v>9.1532999999999998</v>
      </c>
      <c r="I3860" s="391">
        <v>8.0497999999999994</v>
      </c>
      <c r="J3860" s="391">
        <v>8.0010999999999992</v>
      </c>
      <c r="K3860" s="391">
        <v>9.4286999999999992</v>
      </c>
      <c r="L3860" s="391">
        <v>9.1882000000000001</v>
      </c>
      <c r="M3860" s="391">
        <v>9.6183999999999994</v>
      </c>
      <c r="N3860" s="391">
        <v>9.4903999999999993</v>
      </c>
      <c r="O3860" s="386">
        <v>11.5814</v>
      </c>
      <c r="P3860" s="386" t="s">
        <v>39</v>
      </c>
    </row>
    <row r="3861" spans="1:16" ht="15" x14ac:dyDescent="0.25">
      <c r="A3861" s="389" t="s">
        <v>3982</v>
      </c>
      <c r="B3861" s="390"/>
      <c r="C3861" s="386"/>
      <c r="D3861" s="390"/>
      <c r="E3861" s="390"/>
      <c r="F3861" s="386">
        <v>5.2732999999999999</v>
      </c>
      <c r="G3861" s="391">
        <v>4.8943000000000003</v>
      </c>
      <c r="H3861" s="391">
        <v>4.7850000000000001</v>
      </c>
      <c r="I3861" s="391">
        <v>4.6429</v>
      </c>
      <c r="J3861" s="391">
        <v>4.5445000000000002</v>
      </c>
      <c r="K3861" s="391">
        <v>4.9234999999999998</v>
      </c>
      <c r="L3861" s="391">
        <v>4.4752000000000001</v>
      </c>
      <c r="M3861" s="391">
        <v>5.5575999999999999</v>
      </c>
      <c r="N3861" s="391">
        <v>5.7434000000000003</v>
      </c>
      <c r="O3861" s="386">
        <v>6.4212999999999996</v>
      </c>
      <c r="P3861" s="386" t="s">
        <v>39</v>
      </c>
    </row>
    <row r="3862" spans="1:16" ht="15" x14ac:dyDescent="0.25">
      <c r="A3862" s="389" t="s">
        <v>3983</v>
      </c>
      <c r="B3862" s="390"/>
      <c r="C3862" s="386"/>
      <c r="D3862" s="390"/>
      <c r="E3862" s="390"/>
      <c r="F3862" s="386">
        <v>10.477499999999999</v>
      </c>
      <c r="G3862" s="391">
        <v>7.8878000000000004</v>
      </c>
      <c r="H3862" s="391">
        <v>7.8914999999999997</v>
      </c>
      <c r="I3862" s="391">
        <v>7.3865999999999996</v>
      </c>
      <c r="J3862" s="391">
        <v>7.6402000000000001</v>
      </c>
      <c r="K3862" s="391">
        <v>7.9175000000000004</v>
      </c>
      <c r="L3862" s="391">
        <v>8.3337000000000003</v>
      </c>
      <c r="M3862" s="391">
        <v>10.193899999999999</v>
      </c>
      <c r="N3862" s="391">
        <v>10.356</v>
      </c>
      <c r="O3862" s="386">
        <v>11.4373</v>
      </c>
      <c r="P3862" s="386" t="s">
        <v>39</v>
      </c>
    </row>
    <row r="3863" spans="1:16" ht="15" x14ac:dyDescent="0.25">
      <c r="A3863" s="389" t="s">
        <v>3984</v>
      </c>
      <c r="B3863" s="390"/>
      <c r="C3863" s="386"/>
      <c r="D3863" s="390"/>
      <c r="E3863" s="390"/>
      <c r="F3863" s="386">
        <v>11.1366</v>
      </c>
      <c r="G3863" s="391">
        <v>8.0602</v>
      </c>
      <c r="H3863" s="391">
        <v>8.2726000000000006</v>
      </c>
      <c r="I3863" s="391">
        <v>7.7178000000000004</v>
      </c>
      <c r="J3863" s="391">
        <v>7.8341000000000003</v>
      </c>
      <c r="K3863" s="391">
        <v>8.1059000000000001</v>
      </c>
      <c r="L3863" s="391">
        <v>8.7226999999999997</v>
      </c>
      <c r="M3863" s="391">
        <v>10.6127</v>
      </c>
      <c r="N3863" s="391">
        <v>10.807399999999999</v>
      </c>
      <c r="O3863" s="386">
        <v>11.8559</v>
      </c>
      <c r="P3863" s="386" t="s">
        <v>39</v>
      </c>
    </row>
    <row r="3864" spans="1:16" ht="15" x14ac:dyDescent="0.25">
      <c r="A3864" s="389" t="s">
        <v>3985</v>
      </c>
      <c r="B3864" s="390"/>
      <c r="C3864" s="386"/>
      <c r="D3864" s="390"/>
      <c r="E3864" s="390"/>
      <c r="F3864" s="386">
        <v>6.8493000000000004</v>
      </c>
      <c r="G3864" s="391">
        <v>6.7808000000000002</v>
      </c>
      <c r="H3864" s="391">
        <v>5.4451999999999998</v>
      </c>
      <c r="I3864" s="391">
        <v>5.2610999999999999</v>
      </c>
      <c r="J3864" s="391">
        <v>6.3955000000000002</v>
      </c>
      <c r="K3864" s="391">
        <v>6.7080000000000002</v>
      </c>
      <c r="L3864" s="391">
        <v>5.8418999999999999</v>
      </c>
      <c r="M3864" s="391">
        <v>7.5106999999999999</v>
      </c>
      <c r="N3864" s="391">
        <v>7.4637000000000002</v>
      </c>
      <c r="O3864" s="386">
        <v>8.7670999999999992</v>
      </c>
      <c r="P3864" s="386" t="s">
        <v>39</v>
      </c>
    </row>
    <row r="3865" spans="1:16" ht="15" x14ac:dyDescent="0.25">
      <c r="A3865" s="389" t="s">
        <v>3986</v>
      </c>
      <c r="B3865" s="390"/>
      <c r="C3865" s="386"/>
      <c r="D3865" s="390"/>
      <c r="E3865" s="390"/>
      <c r="F3865" s="386">
        <v>9.0228999999999999</v>
      </c>
      <c r="G3865" s="391">
        <v>7.5366</v>
      </c>
      <c r="H3865" s="391">
        <v>7.5867000000000004</v>
      </c>
      <c r="I3865" s="391">
        <v>7.2697000000000003</v>
      </c>
      <c r="J3865" s="391">
        <v>6.9870999999999999</v>
      </c>
      <c r="K3865" s="391">
        <v>9.6298999999999992</v>
      </c>
      <c r="L3865" s="391">
        <v>9.3914000000000009</v>
      </c>
      <c r="M3865" s="391">
        <v>10.2639</v>
      </c>
      <c r="N3865" s="391">
        <v>8.1129999999999995</v>
      </c>
      <c r="O3865" s="386">
        <v>9.9679000000000002</v>
      </c>
      <c r="P3865" s="386" t="s">
        <v>39</v>
      </c>
    </row>
    <row r="3866" spans="1:16" ht="15" x14ac:dyDescent="0.25">
      <c r="A3866" s="389" t="s">
        <v>3987</v>
      </c>
      <c r="B3866" s="390"/>
      <c r="C3866" s="386"/>
      <c r="D3866" s="390"/>
      <c r="E3866" s="390"/>
      <c r="F3866" s="386">
        <v>9.2720000000000002</v>
      </c>
      <c r="G3866" s="391">
        <v>7.7427000000000001</v>
      </c>
      <c r="H3866" s="391">
        <v>7.8051000000000004</v>
      </c>
      <c r="I3866" s="391">
        <v>7.4687999999999999</v>
      </c>
      <c r="J3866" s="391">
        <v>7.1848000000000001</v>
      </c>
      <c r="K3866" s="391">
        <v>9.8361000000000001</v>
      </c>
      <c r="L3866" s="391">
        <v>9.6598000000000006</v>
      </c>
      <c r="M3866" s="391">
        <v>10.536</v>
      </c>
      <c r="N3866" s="391">
        <v>8.3644999999999996</v>
      </c>
      <c r="O3866" s="386">
        <v>10.2606</v>
      </c>
      <c r="P3866" s="386" t="s">
        <v>39</v>
      </c>
    </row>
    <row r="3867" spans="1:16" ht="15" x14ac:dyDescent="0.25">
      <c r="A3867" s="389" t="s">
        <v>3988</v>
      </c>
      <c r="B3867" s="390"/>
      <c r="C3867" s="386"/>
      <c r="D3867" s="390"/>
      <c r="E3867" s="390"/>
      <c r="F3867" s="386">
        <v>3.3214000000000001</v>
      </c>
      <c r="G3867" s="391">
        <v>2.8214000000000001</v>
      </c>
      <c r="H3867" s="391">
        <v>2.5893000000000002</v>
      </c>
      <c r="I3867" s="391">
        <v>2.7143000000000002</v>
      </c>
      <c r="J3867" s="391">
        <v>2.4643000000000002</v>
      </c>
      <c r="K3867" s="391">
        <v>4.9107000000000003</v>
      </c>
      <c r="L3867" s="391">
        <v>3.25</v>
      </c>
      <c r="M3867" s="391">
        <v>4.0357000000000003</v>
      </c>
      <c r="N3867" s="391">
        <v>2.3571</v>
      </c>
      <c r="O3867" s="386">
        <v>3.2679</v>
      </c>
      <c r="P3867" s="386" t="s">
        <v>39</v>
      </c>
    </row>
    <row r="3868" spans="1:16" ht="15" x14ac:dyDescent="0.25">
      <c r="A3868" s="389" t="s">
        <v>6351</v>
      </c>
      <c r="B3868" s="390"/>
      <c r="C3868" s="386"/>
      <c r="D3868" s="390"/>
      <c r="E3868" s="390"/>
      <c r="F3868" s="386">
        <v>7.9692999999999996</v>
      </c>
      <c r="G3868" s="391">
        <v>7.9977</v>
      </c>
      <c r="H3868" s="391">
        <v>7.9318</v>
      </c>
      <c r="I3868" s="391">
        <v>7.0334000000000003</v>
      </c>
      <c r="J3868" s="391">
        <v>6.4329000000000001</v>
      </c>
      <c r="K3868" s="391">
        <v>6.9912000000000001</v>
      </c>
      <c r="L3868" s="391">
        <v>6.4945000000000004</v>
      </c>
      <c r="M3868" s="391">
        <v>8.2066999999999997</v>
      </c>
      <c r="N3868" s="391">
        <v>6.2469999999999999</v>
      </c>
      <c r="O3868" s="386">
        <v>8.3755000000000006</v>
      </c>
      <c r="P3868" s="386" t="s">
        <v>39</v>
      </c>
    </row>
    <row r="3869" spans="1:16" ht="15" x14ac:dyDescent="0.25">
      <c r="A3869" s="389" t="s">
        <v>6352</v>
      </c>
      <c r="B3869" s="390"/>
      <c r="C3869" s="386"/>
      <c r="D3869" s="390"/>
      <c r="E3869" s="390"/>
      <c r="F3869" s="386">
        <v>8.3901000000000003</v>
      </c>
      <c r="G3869" s="391">
        <v>8.3620000000000001</v>
      </c>
      <c r="H3869" s="391">
        <v>8.1847999999999992</v>
      </c>
      <c r="I3869" s="391">
        <v>7.2610000000000001</v>
      </c>
      <c r="J3869" s="391">
        <v>6.7206999999999999</v>
      </c>
      <c r="K3869" s="391">
        <v>7.3689999999999998</v>
      </c>
      <c r="L3869" s="391">
        <v>6.8311999999999999</v>
      </c>
      <c r="M3869" s="391">
        <v>8.7211999999999996</v>
      </c>
      <c r="N3869" s="391">
        <v>6.6584000000000003</v>
      </c>
      <c r="O3869" s="386">
        <v>8.9649000000000001</v>
      </c>
      <c r="P3869" s="386" t="s">
        <v>39</v>
      </c>
    </row>
    <row r="3870" spans="1:16" ht="15" x14ac:dyDescent="0.25">
      <c r="A3870" s="389" t="s">
        <v>6353</v>
      </c>
      <c r="B3870" s="390"/>
      <c r="C3870" s="386"/>
      <c r="D3870" s="390"/>
      <c r="E3870" s="390"/>
      <c r="F3870" s="386">
        <v>4.7828999999999997</v>
      </c>
      <c r="G3870" s="391">
        <v>5.2529000000000003</v>
      </c>
      <c r="H3870" s="391">
        <v>6.0202</v>
      </c>
      <c r="I3870" s="391">
        <v>5.3798000000000004</v>
      </c>
      <c r="J3870" s="391">
        <v>4.3551000000000002</v>
      </c>
      <c r="K3870" s="391">
        <v>4.2534999999999998</v>
      </c>
      <c r="L3870" s="391">
        <v>4.0404</v>
      </c>
      <c r="M3870" s="391">
        <v>4.6989000000000001</v>
      </c>
      <c r="N3870" s="391">
        <v>3.3759000000000001</v>
      </c>
      <c r="O3870" s="386">
        <v>4.2601000000000004</v>
      </c>
      <c r="P3870" s="386" t="s">
        <v>39</v>
      </c>
    </row>
    <row r="3871" spans="1:16" ht="15" x14ac:dyDescent="0.25">
      <c r="A3871" s="389" t="s">
        <v>6354</v>
      </c>
      <c r="B3871" s="390"/>
      <c r="C3871" s="386"/>
      <c r="D3871" s="390"/>
      <c r="E3871" s="390"/>
      <c r="F3871" s="386">
        <v>6.3620000000000001</v>
      </c>
      <c r="G3871" s="391">
        <v>5.9550000000000001</v>
      </c>
      <c r="H3871" s="391">
        <v>6.5129000000000001</v>
      </c>
      <c r="I3871" s="391">
        <v>5.2282000000000002</v>
      </c>
      <c r="J3871" s="391">
        <v>6.2283999999999997</v>
      </c>
      <c r="K3871" s="391">
        <v>5.6851000000000003</v>
      </c>
      <c r="L3871" s="391">
        <v>5.2468000000000004</v>
      </c>
      <c r="M3871" s="391">
        <v>6.2952000000000004</v>
      </c>
      <c r="N3871" s="391">
        <v>5.8639999999999999</v>
      </c>
      <c r="O3871" s="386">
        <v>7.8075000000000001</v>
      </c>
      <c r="P3871" s="386" t="s">
        <v>39</v>
      </c>
    </row>
    <row r="3872" spans="1:16" ht="15" x14ac:dyDescent="0.25">
      <c r="A3872" s="389" t="s">
        <v>6355</v>
      </c>
      <c r="B3872" s="390"/>
      <c r="C3872" s="386"/>
      <c r="D3872" s="390"/>
      <c r="E3872" s="390"/>
      <c r="F3872" s="386">
        <v>6.7680999999999996</v>
      </c>
      <c r="G3872" s="391">
        <v>6.2203999999999997</v>
      </c>
      <c r="H3872" s="391">
        <v>6.8158000000000003</v>
      </c>
      <c r="I3872" s="391">
        <v>5.3723000000000001</v>
      </c>
      <c r="J3872" s="391">
        <v>6.5031999999999996</v>
      </c>
      <c r="K3872" s="391">
        <v>5.8234000000000004</v>
      </c>
      <c r="L3872" s="391">
        <v>5.5204000000000004</v>
      </c>
      <c r="M3872" s="391">
        <v>6.7031000000000001</v>
      </c>
      <c r="N3872" s="391">
        <v>6.2633000000000001</v>
      </c>
      <c r="O3872" s="386">
        <v>8.3637999999999995</v>
      </c>
      <c r="P3872" s="386" t="s">
        <v>39</v>
      </c>
    </row>
    <row r="3873" spans="1:16" ht="15" x14ac:dyDescent="0.25">
      <c r="A3873" s="389" t="s">
        <v>6356</v>
      </c>
      <c r="B3873" s="390"/>
      <c r="C3873" s="386"/>
      <c r="D3873" s="390"/>
      <c r="E3873" s="390"/>
      <c r="F3873" s="386">
        <v>2.6341999999999999</v>
      </c>
      <c r="G3873" s="391">
        <v>3.5154999999999998</v>
      </c>
      <c r="H3873" s="391">
        <v>3.7321</v>
      </c>
      <c r="I3873" s="391">
        <v>3.8992</v>
      </c>
      <c r="J3873" s="391">
        <v>3.6932999999999998</v>
      </c>
      <c r="K3873" s="391">
        <v>4.4093</v>
      </c>
      <c r="L3873" s="391">
        <v>2.7237</v>
      </c>
      <c r="M3873" s="391">
        <v>2.5327999999999999</v>
      </c>
      <c r="N3873" s="391">
        <v>2.1808000000000001</v>
      </c>
      <c r="O3873" s="386">
        <v>2.6760000000000002</v>
      </c>
      <c r="P3873" s="386" t="s">
        <v>39</v>
      </c>
    </row>
    <row r="3874" spans="1:16" ht="15" x14ac:dyDescent="0.25">
      <c r="A3874" s="389" t="s">
        <v>6357</v>
      </c>
      <c r="B3874" s="390"/>
      <c r="C3874" s="386"/>
      <c r="D3874" s="390"/>
      <c r="E3874" s="390"/>
      <c r="F3874" s="386">
        <v>3.3355999999999999</v>
      </c>
      <c r="G3874" s="391">
        <v>3.8228</v>
      </c>
      <c r="H3874" s="391">
        <v>5.2396000000000003</v>
      </c>
      <c r="I3874" s="391">
        <v>3.9651999999999998</v>
      </c>
      <c r="J3874" s="391">
        <v>2.6848999999999998</v>
      </c>
      <c r="K3874" s="391">
        <v>2.7795999999999998</v>
      </c>
      <c r="L3874" s="391">
        <v>3.0234999999999999</v>
      </c>
      <c r="M3874" s="391">
        <v>2.9746000000000001</v>
      </c>
      <c r="N3874" s="391">
        <v>1.927</v>
      </c>
      <c r="O3874" s="386">
        <v>2.181</v>
      </c>
      <c r="P3874" s="386" t="s">
        <v>39</v>
      </c>
    </row>
    <row r="3875" spans="1:16" ht="15" x14ac:dyDescent="0.25">
      <c r="A3875" s="389" t="s">
        <v>6358</v>
      </c>
      <c r="B3875" s="390"/>
      <c r="C3875" s="386"/>
      <c r="D3875" s="390"/>
      <c r="E3875" s="390"/>
      <c r="F3875" s="386">
        <v>3.9683999999999999</v>
      </c>
      <c r="G3875" s="391">
        <v>3.4407000000000001</v>
      </c>
      <c r="H3875" s="391">
        <v>4.6694000000000004</v>
      </c>
      <c r="I3875" s="391">
        <v>3.03</v>
      </c>
      <c r="J3875" s="391">
        <v>2.0625</v>
      </c>
      <c r="K3875" s="391">
        <v>2.1002999999999998</v>
      </c>
      <c r="L3875" s="391">
        <v>2.7134</v>
      </c>
      <c r="M3875" s="391">
        <v>2.4043999999999999</v>
      </c>
      <c r="N3875" s="391">
        <v>1.3607</v>
      </c>
      <c r="O3875" s="386">
        <v>1.4273</v>
      </c>
      <c r="P3875" s="386" t="s">
        <v>39</v>
      </c>
    </row>
    <row r="3876" spans="1:16" ht="15" x14ac:dyDescent="0.25">
      <c r="A3876" s="389" t="s">
        <v>6359</v>
      </c>
      <c r="B3876" s="390"/>
      <c r="C3876" s="386"/>
      <c r="D3876" s="390"/>
      <c r="E3876" s="390"/>
      <c r="F3876" s="386">
        <v>2.7665000000000002</v>
      </c>
      <c r="G3876" s="391">
        <v>4.1623000000000001</v>
      </c>
      <c r="H3876" s="391">
        <v>5.7827000000000002</v>
      </c>
      <c r="I3876" s="391">
        <v>5.0133000000000001</v>
      </c>
      <c r="J3876" s="391">
        <v>3.3895</v>
      </c>
      <c r="K3876" s="391">
        <v>3.5834000000000001</v>
      </c>
      <c r="L3876" s="391">
        <v>3.3679999999999999</v>
      </c>
      <c r="M3876" s="391">
        <v>3.577</v>
      </c>
      <c r="N3876" s="391">
        <v>2.6274000000000002</v>
      </c>
      <c r="O3876" s="386">
        <v>3.0543</v>
      </c>
      <c r="P3876" s="386" t="s">
        <v>39</v>
      </c>
    </row>
    <row r="3877" spans="1:16" ht="15" x14ac:dyDescent="0.25">
      <c r="A3877" s="389" t="s">
        <v>6360</v>
      </c>
      <c r="B3877" s="390"/>
      <c r="C3877" s="386"/>
      <c r="D3877" s="390"/>
      <c r="E3877" s="390"/>
      <c r="F3877" s="386">
        <v>10.502599999999999</v>
      </c>
      <c r="G3877" s="391">
        <v>11.044499999999999</v>
      </c>
      <c r="H3877" s="391">
        <v>10.775499999999999</v>
      </c>
      <c r="I3877" s="391">
        <v>9.3717000000000006</v>
      </c>
      <c r="J3877" s="391">
        <v>8.2758000000000003</v>
      </c>
      <c r="K3877" s="391">
        <v>9.8754000000000008</v>
      </c>
      <c r="L3877" s="391">
        <v>8.7431000000000001</v>
      </c>
      <c r="M3877" s="391">
        <v>11.6595</v>
      </c>
      <c r="N3877" s="391">
        <v>7.8288000000000002</v>
      </c>
      <c r="O3877" s="386">
        <v>11.3484</v>
      </c>
      <c r="P3877" s="386" t="s">
        <v>39</v>
      </c>
    </row>
    <row r="3878" spans="1:16" ht="15" x14ac:dyDescent="0.25">
      <c r="A3878" s="389" t="s">
        <v>6361</v>
      </c>
      <c r="B3878" s="390"/>
      <c r="C3878" s="386"/>
      <c r="D3878" s="390"/>
      <c r="E3878" s="390"/>
      <c r="F3878" s="386">
        <v>10.713900000000001</v>
      </c>
      <c r="G3878" s="391">
        <v>11.2828</v>
      </c>
      <c r="H3878" s="391">
        <v>10.969900000000001</v>
      </c>
      <c r="I3878" s="391">
        <v>9.5747999999999998</v>
      </c>
      <c r="J3878" s="391">
        <v>8.4739000000000004</v>
      </c>
      <c r="K3878" s="391">
        <v>10.1761</v>
      </c>
      <c r="L3878" s="391">
        <v>8.9702999999999999</v>
      </c>
      <c r="M3878" s="391">
        <v>12.1126</v>
      </c>
      <c r="N3878" s="391">
        <v>8.1094000000000008</v>
      </c>
      <c r="O3878" s="386">
        <v>11.7889</v>
      </c>
      <c r="P3878" s="386" t="s">
        <v>39</v>
      </c>
    </row>
    <row r="3879" spans="1:16" ht="15" x14ac:dyDescent="0.25">
      <c r="A3879" s="389" t="s">
        <v>6362</v>
      </c>
      <c r="B3879" s="390"/>
      <c r="C3879" s="386"/>
      <c r="D3879" s="390"/>
      <c r="E3879" s="390"/>
      <c r="F3879" s="386">
        <v>7.3853999999999997</v>
      </c>
      <c r="G3879" s="391">
        <v>7.5297999999999998</v>
      </c>
      <c r="H3879" s="391">
        <v>7.9077000000000002</v>
      </c>
      <c r="I3879" s="391">
        <v>6.3765000000000001</v>
      </c>
      <c r="J3879" s="391">
        <v>5.3541999999999996</v>
      </c>
      <c r="K3879" s="391">
        <v>5.4390000000000001</v>
      </c>
      <c r="L3879" s="391">
        <v>5.3914</v>
      </c>
      <c r="M3879" s="391">
        <v>5.6414</v>
      </c>
      <c r="N3879" s="391">
        <v>3.6890000000000001</v>
      </c>
      <c r="O3879" s="386">
        <v>4.8497000000000003</v>
      </c>
      <c r="P3879" s="386" t="s">
        <v>39</v>
      </c>
    </row>
    <row r="3880" spans="1:16" ht="15" x14ac:dyDescent="0.25">
      <c r="A3880" s="389" t="s">
        <v>6363</v>
      </c>
      <c r="B3880" s="390"/>
      <c r="C3880" s="386"/>
      <c r="D3880" s="390"/>
      <c r="E3880" s="390"/>
      <c r="F3880" s="386">
        <v>7.2853000000000003</v>
      </c>
      <c r="G3880" s="391">
        <v>7.1375999999999999</v>
      </c>
      <c r="H3880" s="391">
        <v>7.2213000000000003</v>
      </c>
      <c r="I3880" s="391">
        <v>7.0876999999999999</v>
      </c>
      <c r="J3880" s="391">
        <v>6.1261999999999999</v>
      </c>
      <c r="K3880" s="391">
        <v>6.7310999999999996</v>
      </c>
      <c r="L3880" s="391">
        <v>6.4115000000000002</v>
      </c>
      <c r="M3880" s="391">
        <v>7.9568000000000003</v>
      </c>
      <c r="N3880" s="391">
        <v>7.3407</v>
      </c>
      <c r="O3880" s="386">
        <v>8.718</v>
      </c>
      <c r="P3880" s="386" t="s">
        <v>39</v>
      </c>
    </row>
    <row r="3881" spans="1:16" ht="15" x14ac:dyDescent="0.25">
      <c r="A3881" s="389" t="s">
        <v>6364</v>
      </c>
      <c r="B3881" s="390"/>
      <c r="C3881" s="386"/>
      <c r="D3881" s="390"/>
      <c r="E3881" s="390"/>
      <c r="F3881" s="386">
        <v>7.3240999999999996</v>
      </c>
      <c r="G3881" s="391">
        <v>7.1845999999999997</v>
      </c>
      <c r="H3881" s="391">
        <v>7.2708000000000004</v>
      </c>
      <c r="I3881" s="391">
        <v>7.1745000000000001</v>
      </c>
      <c r="J3881" s="391">
        <v>6.1715999999999998</v>
      </c>
      <c r="K3881" s="391">
        <v>6.8734000000000002</v>
      </c>
      <c r="L3881" s="391">
        <v>6.5364000000000004</v>
      </c>
      <c r="M3881" s="391">
        <v>8.1163000000000007</v>
      </c>
      <c r="N3881" s="391">
        <v>7.4752000000000001</v>
      </c>
      <c r="O3881" s="386">
        <v>8.8699999999999992</v>
      </c>
      <c r="P3881" s="386" t="s">
        <v>39</v>
      </c>
    </row>
    <row r="3882" spans="1:16" ht="15" x14ac:dyDescent="0.25">
      <c r="A3882" s="389" t="s">
        <v>6365</v>
      </c>
      <c r="B3882" s="390"/>
      <c r="C3882" s="386"/>
      <c r="D3882" s="390"/>
      <c r="E3882" s="390"/>
      <c r="F3882" s="386">
        <v>6.1532</v>
      </c>
      <c r="G3882" s="391">
        <v>5.766</v>
      </c>
      <c r="H3882" s="391">
        <v>5.7786</v>
      </c>
      <c r="I3882" s="391">
        <v>4.5580999999999996</v>
      </c>
      <c r="J3882" s="391">
        <v>4.8022</v>
      </c>
      <c r="K3882" s="391">
        <v>2.5842000000000001</v>
      </c>
      <c r="L3882" s="391">
        <v>2.7736000000000001</v>
      </c>
      <c r="M3882" s="391">
        <v>3.3081</v>
      </c>
      <c r="N3882" s="391">
        <v>3.4217</v>
      </c>
      <c r="O3882" s="386">
        <v>4.2887000000000004</v>
      </c>
      <c r="P3882" s="386" t="s">
        <v>39</v>
      </c>
    </row>
    <row r="3883" spans="1:16" ht="15" x14ac:dyDescent="0.25">
      <c r="A3883" s="389" t="s">
        <v>6366</v>
      </c>
      <c r="B3883" s="390"/>
      <c r="C3883" s="386"/>
      <c r="D3883" s="390"/>
      <c r="E3883" s="390"/>
      <c r="F3883" s="386">
        <v>7.6371000000000002</v>
      </c>
      <c r="G3883" s="391">
        <v>6.9303999999999997</v>
      </c>
      <c r="H3883" s="391">
        <v>5.9058000000000002</v>
      </c>
      <c r="I3883" s="391">
        <v>5.8406000000000002</v>
      </c>
      <c r="J3883" s="391">
        <v>6.1969000000000003</v>
      </c>
      <c r="K3883" s="391">
        <v>5.8166000000000002</v>
      </c>
      <c r="L3883" s="391">
        <v>5.5579999999999998</v>
      </c>
      <c r="M3883" s="391">
        <v>7.5854999999999997</v>
      </c>
      <c r="N3883" s="391">
        <v>5.7115</v>
      </c>
      <c r="O3883" s="386">
        <v>7.5984999999999996</v>
      </c>
      <c r="P3883" s="386" t="s">
        <v>39</v>
      </c>
    </row>
    <row r="3884" spans="1:16" ht="15" x14ac:dyDescent="0.25">
      <c r="A3884" s="389" t="s">
        <v>6367</v>
      </c>
      <c r="B3884" s="390"/>
      <c r="C3884" s="386"/>
      <c r="D3884" s="390"/>
      <c r="E3884" s="390"/>
      <c r="F3884" s="386">
        <v>7.5785</v>
      </c>
      <c r="G3884" s="391">
        <v>6.9827000000000004</v>
      </c>
      <c r="H3884" s="391">
        <v>5.9016999999999999</v>
      </c>
      <c r="I3884" s="391">
        <v>5.7542</v>
      </c>
      <c r="J3884" s="391">
        <v>6.1599000000000004</v>
      </c>
      <c r="K3884" s="391">
        <v>5.8383000000000003</v>
      </c>
      <c r="L3884" s="391">
        <v>5.5228000000000002</v>
      </c>
      <c r="M3884" s="391">
        <v>7.4032</v>
      </c>
      <c r="N3884" s="391">
        <v>5.6455000000000002</v>
      </c>
      <c r="O3884" s="386">
        <v>7.4805000000000001</v>
      </c>
      <c r="P3884" s="386" t="s">
        <v>39</v>
      </c>
    </row>
    <row r="3885" spans="1:16" ht="15" x14ac:dyDescent="0.25">
      <c r="A3885" s="389" t="s">
        <v>6368</v>
      </c>
      <c r="B3885" s="390"/>
      <c r="C3885" s="386"/>
      <c r="D3885" s="390"/>
      <c r="E3885" s="390"/>
      <c r="F3885" s="386">
        <v>8.1359999999999992</v>
      </c>
      <c r="G3885" s="391">
        <v>6.4916999999999998</v>
      </c>
      <c r="H3885" s="391">
        <v>5.94</v>
      </c>
      <c r="I3885" s="391">
        <v>6.5650000000000004</v>
      </c>
      <c r="J3885" s="391">
        <v>6.5067000000000004</v>
      </c>
      <c r="K3885" s="391">
        <v>5.6349999999999998</v>
      </c>
      <c r="L3885" s="391">
        <v>5.8532999999999999</v>
      </c>
      <c r="M3885" s="391">
        <v>9.1175999999999995</v>
      </c>
      <c r="N3885" s="391">
        <v>6.2582000000000004</v>
      </c>
      <c r="O3885" s="386">
        <v>8.5752000000000006</v>
      </c>
      <c r="P3885" s="386" t="s">
        <v>39</v>
      </c>
    </row>
    <row r="3886" spans="1:16" ht="15" x14ac:dyDescent="0.25">
      <c r="A3886" s="389" t="s">
        <v>3989</v>
      </c>
      <c r="B3886" s="390"/>
      <c r="C3886" s="386"/>
      <c r="D3886" s="390"/>
      <c r="E3886" s="390"/>
      <c r="F3886" s="386">
        <v>13.2768</v>
      </c>
      <c r="G3886" s="391">
        <v>11.8142</v>
      </c>
      <c r="H3886" s="391">
        <v>12.652100000000001</v>
      </c>
      <c r="I3886" s="391">
        <v>13.3454</v>
      </c>
      <c r="J3886" s="391">
        <v>13.058299999999999</v>
      </c>
      <c r="K3886" s="391">
        <v>13.896000000000001</v>
      </c>
      <c r="L3886" s="391">
        <v>13.6607</v>
      </c>
      <c r="M3886" s="391">
        <v>14.546099999999999</v>
      </c>
      <c r="N3886" s="391">
        <v>13.7798</v>
      </c>
      <c r="O3886" s="386">
        <v>15.653600000000001</v>
      </c>
      <c r="P3886" s="386" t="s">
        <v>39</v>
      </c>
    </row>
    <row r="3887" spans="1:16" ht="15" x14ac:dyDescent="0.25">
      <c r="A3887" s="389" t="s">
        <v>3990</v>
      </c>
      <c r="B3887" s="390"/>
      <c r="C3887" s="386"/>
      <c r="D3887" s="390"/>
      <c r="E3887" s="390"/>
      <c r="F3887" s="386">
        <v>13.4328</v>
      </c>
      <c r="G3887" s="391">
        <v>11.983700000000001</v>
      </c>
      <c r="H3887" s="391">
        <v>12.8857</v>
      </c>
      <c r="I3887" s="391">
        <v>13.5505</v>
      </c>
      <c r="J3887" s="391">
        <v>13.312900000000001</v>
      </c>
      <c r="K3887" s="391">
        <v>14.2403</v>
      </c>
      <c r="L3887" s="391">
        <v>14.0024</v>
      </c>
      <c r="M3887" s="391">
        <v>14.8858</v>
      </c>
      <c r="N3887" s="391">
        <v>14.0633</v>
      </c>
      <c r="O3887" s="386">
        <v>15.948700000000001</v>
      </c>
      <c r="P3887" s="386" t="s">
        <v>39</v>
      </c>
    </row>
    <row r="3888" spans="1:16" ht="15" x14ac:dyDescent="0.25">
      <c r="A3888" s="389" t="s">
        <v>3991</v>
      </c>
      <c r="B3888" s="390"/>
      <c r="C3888" s="386"/>
      <c r="D3888" s="390"/>
      <c r="E3888" s="390"/>
      <c r="F3888" s="386">
        <v>11.857100000000001</v>
      </c>
      <c r="G3888" s="391">
        <v>10.2445</v>
      </c>
      <c r="H3888" s="391">
        <v>10.4915</v>
      </c>
      <c r="I3888" s="391">
        <v>11.4803</v>
      </c>
      <c r="J3888" s="391">
        <v>10.731199999999999</v>
      </c>
      <c r="K3888" s="391">
        <v>10.7493</v>
      </c>
      <c r="L3888" s="391">
        <v>10.364699999999999</v>
      </c>
      <c r="M3888" s="391">
        <v>11.269299999999999</v>
      </c>
      <c r="N3888" s="391">
        <v>11.046200000000001</v>
      </c>
      <c r="O3888" s="386">
        <v>12.733700000000001</v>
      </c>
      <c r="P3888" s="386" t="s">
        <v>39</v>
      </c>
    </row>
    <row r="3889" spans="1:16" ht="15" x14ac:dyDescent="0.25">
      <c r="A3889" s="389" t="s">
        <v>3992</v>
      </c>
      <c r="B3889" s="390"/>
      <c r="C3889" s="386"/>
      <c r="D3889" s="390"/>
      <c r="E3889" s="390"/>
      <c r="F3889" s="386">
        <v>9.8569999999999993</v>
      </c>
      <c r="G3889" s="391">
        <v>9.6957000000000004</v>
      </c>
      <c r="H3889" s="391">
        <v>10.5938</v>
      </c>
      <c r="I3889" s="391">
        <v>12.061400000000001</v>
      </c>
      <c r="J3889" s="391">
        <v>10.802300000000001</v>
      </c>
      <c r="K3889" s="391">
        <v>12.7857</v>
      </c>
      <c r="L3889" s="391">
        <v>13.5168</v>
      </c>
      <c r="M3889" s="391">
        <v>13.968500000000001</v>
      </c>
      <c r="N3889" s="391">
        <v>14.755599999999999</v>
      </c>
      <c r="O3889" s="386">
        <v>16.728999999999999</v>
      </c>
      <c r="P3889" s="386" t="s">
        <v>39</v>
      </c>
    </row>
    <row r="3890" spans="1:16" ht="15" x14ac:dyDescent="0.25">
      <c r="A3890" s="389" t="s">
        <v>3993</v>
      </c>
      <c r="B3890" s="390"/>
      <c r="C3890" s="386"/>
      <c r="D3890" s="390"/>
      <c r="E3890" s="390"/>
      <c r="F3890" s="386">
        <v>10.3743</v>
      </c>
      <c r="G3890" s="391">
        <v>10.387</v>
      </c>
      <c r="H3890" s="391">
        <v>11.298500000000001</v>
      </c>
      <c r="I3890" s="391">
        <v>12.5778</v>
      </c>
      <c r="J3890" s="391">
        <v>11.164199999999999</v>
      </c>
      <c r="K3890" s="391">
        <v>13.1873</v>
      </c>
      <c r="L3890" s="391">
        <v>13.912699999999999</v>
      </c>
      <c r="M3890" s="391">
        <v>14.1357</v>
      </c>
      <c r="N3890" s="391">
        <v>14.783300000000001</v>
      </c>
      <c r="O3890" s="386">
        <v>16.417300000000001</v>
      </c>
      <c r="P3890" s="386" t="s">
        <v>39</v>
      </c>
    </row>
    <row r="3891" spans="1:16" ht="15" x14ac:dyDescent="0.25">
      <c r="A3891" s="389" t="s">
        <v>3994</v>
      </c>
      <c r="B3891" s="390"/>
      <c r="C3891" s="386"/>
      <c r="D3891" s="390"/>
      <c r="E3891" s="390"/>
      <c r="F3891" s="386">
        <v>5.9821</v>
      </c>
      <c r="G3891" s="391">
        <v>4.5179</v>
      </c>
      <c r="H3891" s="391">
        <v>5.3155000000000001</v>
      </c>
      <c r="I3891" s="391">
        <v>8.1905000000000001</v>
      </c>
      <c r="J3891" s="391">
        <v>8.0892999999999997</v>
      </c>
      <c r="K3891" s="391">
        <v>9.7737999999999996</v>
      </c>
      <c r="L3891" s="391">
        <v>10.547599999999999</v>
      </c>
      <c r="M3891" s="391">
        <v>12.7143</v>
      </c>
      <c r="N3891" s="391">
        <v>14.547599999999999</v>
      </c>
      <c r="O3891" s="386">
        <v>18.755299999999998</v>
      </c>
      <c r="P3891" s="386" t="s">
        <v>39</v>
      </c>
    </row>
    <row r="3892" spans="1:16" ht="15" x14ac:dyDescent="0.25">
      <c r="A3892" s="389" t="s">
        <v>3995</v>
      </c>
      <c r="B3892" s="390"/>
      <c r="C3892" s="386"/>
      <c r="D3892" s="390"/>
      <c r="E3892" s="390"/>
      <c r="F3892" s="386">
        <v>14.016400000000001</v>
      </c>
      <c r="G3892" s="391">
        <v>14.1004</v>
      </c>
      <c r="H3892" s="391">
        <v>15.2469</v>
      </c>
      <c r="I3892" s="391">
        <v>14.781700000000001</v>
      </c>
      <c r="J3892" s="391">
        <v>13.158799999999999</v>
      </c>
      <c r="K3892" s="391">
        <v>14.5832</v>
      </c>
      <c r="L3892" s="391">
        <v>14.944599999999999</v>
      </c>
      <c r="M3892" s="391">
        <v>15.908200000000001</v>
      </c>
      <c r="N3892" s="391">
        <v>14.162000000000001</v>
      </c>
      <c r="O3892" s="386">
        <v>16.244599999999998</v>
      </c>
      <c r="P3892" s="386" t="s">
        <v>39</v>
      </c>
    </row>
    <row r="3893" spans="1:16" ht="15" x14ac:dyDescent="0.25">
      <c r="A3893" s="389" t="s">
        <v>3996</v>
      </c>
      <c r="B3893" s="390"/>
      <c r="C3893" s="386"/>
      <c r="D3893" s="390"/>
      <c r="E3893" s="390"/>
      <c r="F3893" s="386">
        <v>13.763299999999999</v>
      </c>
      <c r="G3893" s="391">
        <v>13.997199999999999</v>
      </c>
      <c r="H3893" s="391">
        <v>15.3714</v>
      </c>
      <c r="I3893" s="391">
        <v>14.6075</v>
      </c>
      <c r="J3893" s="391">
        <v>13.355600000000001</v>
      </c>
      <c r="K3893" s="391">
        <v>14.818</v>
      </c>
      <c r="L3893" s="391">
        <v>14.9169</v>
      </c>
      <c r="M3893" s="391">
        <v>16.359400000000001</v>
      </c>
      <c r="N3893" s="391">
        <v>14.3078</v>
      </c>
      <c r="O3893" s="386">
        <v>16.531500000000001</v>
      </c>
      <c r="P3893" s="386" t="s">
        <v>39</v>
      </c>
    </row>
    <row r="3894" spans="1:16" ht="15" x14ac:dyDescent="0.25">
      <c r="A3894" s="389" t="s">
        <v>3997</v>
      </c>
      <c r="B3894" s="390"/>
      <c r="C3894" s="386"/>
      <c r="D3894" s="390"/>
      <c r="E3894" s="390"/>
      <c r="F3894" s="386">
        <v>16.1694</v>
      </c>
      <c r="G3894" s="391">
        <v>14.9785</v>
      </c>
      <c r="H3894" s="391">
        <v>14.1882</v>
      </c>
      <c r="I3894" s="391">
        <v>16.2607</v>
      </c>
      <c r="J3894" s="391">
        <v>11.4887</v>
      </c>
      <c r="K3894" s="391">
        <v>12.591200000000001</v>
      </c>
      <c r="L3894" s="391">
        <v>15.1797</v>
      </c>
      <c r="M3894" s="391">
        <v>12.078900000000001</v>
      </c>
      <c r="N3894" s="391">
        <v>12.926500000000001</v>
      </c>
      <c r="O3894" s="386">
        <v>12.6084</v>
      </c>
      <c r="P3894" s="386" t="s">
        <v>39</v>
      </c>
    </row>
    <row r="3895" spans="1:16" ht="15" x14ac:dyDescent="0.25">
      <c r="A3895" s="389" t="s">
        <v>3998</v>
      </c>
      <c r="B3895" s="390"/>
      <c r="C3895" s="386"/>
      <c r="D3895" s="390"/>
      <c r="E3895" s="390"/>
      <c r="F3895" s="386">
        <v>12.918200000000001</v>
      </c>
      <c r="G3895" s="391">
        <v>11.339700000000001</v>
      </c>
      <c r="H3895" s="391">
        <v>12.0976</v>
      </c>
      <c r="I3895" s="391">
        <v>12.912599999999999</v>
      </c>
      <c r="J3895" s="391">
        <v>12.8544</v>
      </c>
      <c r="K3895" s="391">
        <v>13.5647</v>
      </c>
      <c r="L3895" s="391">
        <v>13.2277</v>
      </c>
      <c r="M3895" s="391">
        <v>14.084899999999999</v>
      </c>
      <c r="N3895" s="391">
        <v>13.4435</v>
      </c>
      <c r="O3895" s="386">
        <v>15.232100000000001</v>
      </c>
      <c r="P3895" s="386" t="s">
        <v>39</v>
      </c>
    </row>
    <row r="3896" spans="1:16" ht="15" x14ac:dyDescent="0.25">
      <c r="A3896" s="389" t="s">
        <v>3999</v>
      </c>
      <c r="B3896" s="390"/>
      <c r="C3896" s="386"/>
      <c r="D3896" s="390"/>
      <c r="E3896" s="390"/>
      <c r="F3896" s="386">
        <v>13.0815</v>
      </c>
      <c r="G3896" s="391">
        <v>11.486499999999999</v>
      </c>
      <c r="H3896" s="391">
        <v>12.2919</v>
      </c>
      <c r="I3896" s="391">
        <v>13.097799999999999</v>
      </c>
      <c r="J3896" s="391">
        <v>13.0649</v>
      </c>
      <c r="K3896" s="391">
        <v>13.8735</v>
      </c>
      <c r="L3896" s="391">
        <v>13.5526</v>
      </c>
      <c r="M3896" s="391">
        <v>14.3696</v>
      </c>
      <c r="N3896" s="391">
        <v>13.700900000000001</v>
      </c>
      <c r="O3896" s="386">
        <v>15.5006</v>
      </c>
      <c r="P3896" s="386" t="s">
        <v>39</v>
      </c>
    </row>
    <row r="3897" spans="1:16" ht="15" x14ac:dyDescent="0.25">
      <c r="A3897" s="389" t="s">
        <v>4000</v>
      </c>
      <c r="B3897" s="390"/>
      <c r="C3897" s="386"/>
      <c r="D3897" s="390"/>
      <c r="E3897" s="390"/>
      <c r="F3897" s="386">
        <v>11.408099999999999</v>
      </c>
      <c r="G3897" s="391">
        <v>9.9521999999999995</v>
      </c>
      <c r="H3897" s="391">
        <v>10.264099999999999</v>
      </c>
      <c r="I3897" s="391">
        <v>11.1752</v>
      </c>
      <c r="J3897" s="391">
        <v>10.8681</v>
      </c>
      <c r="K3897" s="391">
        <v>10.650700000000001</v>
      </c>
      <c r="L3897" s="391">
        <v>9.9579000000000004</v>
      </c>
      <c r="M3897" s="391">
        <v>11.218999999999999</v>
      </c>
      <c r="N3897" s="391">
        <v>10.853400000000001</v>
      </c>
      <c r="O3897" s="386">
        <v>12.537800000000001</v>
      </c>
      <c r="P3897" s="386" t="s">
        <v>39</v>
      </c>
    </row>
    <row r="3898" spans="1:16" ht="15" x14ac:dyDescent="0.25">
      <c r="A3898" s="389" t="s">
        <v>4001</v>
      </c>
      <c r="B3898" s="390"/>
      <c r="C3898" s="386"/>
      <c r="D3898" s="390"/>
      <c r="E3898" s="390"/>
      <c r="F3898" s="386">
        <v>18.922999999999998</v>
      </c>
      <c r="G3898" s="391">
        <v>15.6746</v>
      </c>
      <c r="H3898" s="391">
        <v>17.012499999999999</v>
      </c>
      <c r="I3898" s="391">
        <v>17.393699999999999</v>
      </c>
      <c r="J3898" s="391">
        <v>17</v>
      </c>
      <c r="K3898" s="391">
        <v>17.7714</v>
      </c>
      <c r="L3898" s="391">
        <v>17.9541</v>
      </c>
      <c r="M3898" s="391">
        <v>19.406300000000002</v>
      </c>
      <c r="N3898" s="391">
        <v>17.411899999999999</v>
      </c>
      <c r="O3898" s="386">
        <v>20.1204</v>
      </c>
      <c r="P3898" s="386" t="s">
        <v>39</v>
      </c>
    </row>
    <row r="3899" spans="1:16" ht="15" x14ac:dyDescent="0.25">
      <c r="A3899" s="389" t="s">
        <v>4002</v>
      </c>
      <c r="B3899" s="390"/>
      <c r="C3899" s="386"/>
      <c r="D3899" s="390"/>
      <c r="E3899" s="390"/>
      <c r="F3899" s="386">
        <v>19.361499999999999</v>
      </c>
      <c r="G3899" s="391">
        <v>16.248999999999999</v>
      </c>
      <c r="H3899" s="391">
        <v>17.638100000000001</v>
      </c>
      <c r="I3899" s="391">
        <v>18.347300000000001</v>
      </c>
      <c r="J3899" s="391">
        <v>17.8918</v>
      </c>
      <c r="K3899" s="391">
        <v>18.784700000000001</v>
      </c>
      <c r="L3899" s="391">
        <v>19.249300000000002</v>
      </c>
      <c r="M3899" s="391">
        <v>20.632899999999999</v>
      </c>
      <c r="N3899" s="391">
        <v>18.595800000000001</v>
      </c>
      <c r="O3899" s="386">
        <v>21.336200000000002</v>
      </c>
      <c r="P3899" s="386" t="s">
        <v>39</v>
      </c>
    </row>
    <row r="3900" spans="1:16" ht="15" x14ac:dyDescent="0.25">
      <c r="A3900" s="389" t="s">
        <v>4003</v>
      </c>
      <c r="B3900" s="390"/>
      <c r="C3900" s="386"/>
      <c r="D3900" s="390"/>
      <c r="E3900" s="390"/>
      <c r="F3900" s="386">
        <v>14.716100000000001</v>
      </c>
      <c r="G3900" s="391">
        <v>10.164300000000001</v>
      </c>
      <c r="H3900" s="391">
        <v>11.010999999999999</v>
      </c>
      <c r="I3900" s="391">
        <v>9.7810000000000006</v>
      </c>
      <c r="J3900" s="391">
        <v>9.8802000000000003</v>
      </c>
      <c r="K3900" s="391">
        <v>9.6818000000000008</v>
      </c>
      <c r="L3900" s="391">
        <v>7.6157000000000004</v>
      </c>
      <c r="M3900" s="391">
        <v>9.6115999999999993</v>
      </c>
      <c r="N3900" s="391">
        <v>7.9916999999999998</v>
      </c>
      <c r="O3900" s="386">
        <v>10.446300000000001</v>
      </c>
      <c r="P3900" s="386" t="s">
        <v>39</v>
      </c>
    </row>
    <row r="3901" spans="1:16" ht="15" x14ac:dyDescent="0.25">
      <c r="A3901" s="389" t="s">
        <v>6369</v>
      </c>
      <c r="B3901" s="390"/>
      <c r="C3901" s="386"/>
      <c r="D3901" s="390"/>
      <c r="E3901" s="390"/>
      <c r="F3901" s="386">
        <v>12.0753</v>
      </c>
      <c r="G3901" s="391">
        <v>11.2515</v>
      </c>
      <c r="H3901" s="391">
        <v>11.5474</v>
      </c>
      <c r="I3901" s="391">
        <v>10.8392</v>
      </c>
      <c r="J3901" s="391">
        <v>10.882300000000001</v>
      </c>
      <c r="K3901" s="391">
        <v>10.7369</v>
      </c>
      <c r="L3901" s="391">
        <v>11.3849</v>
      </c>
      <c r="M3901" s="391">
        <v>10.7279</v>
      </c>
      <c r="N3901" s="391">
        <v>10.7529</v>
      </c>
      <c r="O3901" s="386">
        <v>11.337899999999999</v>
      </c>
      <c r="P3901" s="386" t="s">
        <v>39</v>
      </c>
    </row>
    <row r="3902" spans="1:16" ht="15" x14ac:dyDescent="0.25">
      <c r="A3902" s="389" t="s">
        <v>6370</v>
      </c>
      <c r="B3902" s="390"/>
      <c r="C3902" s="386"/>
      <c r="D3902" s="390"/>
      <c r="E3902" s="390"/>
      <c r="F3902" s="386">
        <v>12.275499999999999</v>
      </c>
      <c r="G3902" s="391">
        <v>11.440300000000001</v>
      </c>
      <c r="H3902" s="391">
        <v>11.779199999999999</v>
      </c>
      <c r="I3902" s="391">
        <v>11.0344</v>
      </c>
      <c r="J3902" s="391">
        <v>11.1053</v>
      </c>
      <c r="K3902" s="391">
        <v>10.960599999999999</v>
      </c>
      <c r="L3902" s="391">
        <v>11.628399999999999</v>
      </c>
      <c r="M3902" s="391">
        <v>10.93</v>
      </c>
      <c r="N3902" s="391">
        <v>10.959899999999999</v>
      </c>
      <c r="O3902" s="386">
        <v>11.585100000000001</v>
      </c>
      <c r="P3902" s="386" t="s">
        <v>39</v>
      </c>
    </row>
    <row r="3903" spans="1:16" ht="15" x14ac:dyDescent="0.25">
      <c r="A3903" s="389" t="s">
        <v>6371</v>
      </c>
      <c r="B3903" s="390"/>
      <c r="C3903" s="386"/>
      <c r="D3903" s="390"/>
      <c r="E3903" s="390"/>
      <c r="F3903" s="386">
        <v>7.327</v>
      </c>
      <c r="G3903" s="391">
        <v>6.7712000000000003</v>
      </c>
      <c r="H3903" s="391">
        <v>6.0494000000000003</v>
      </c>
      <c r="I3903" s="391">
        <v>6.2084999999999999</v>
      </c>
      <c r="J3903" s="391">
        <v>5.5915999999999997</v>
      </c>
      <c r="K3903" s="391">
        <v>5.4301000000000004</v>
      </c>
      <c r="L3903" s="391">
        <v>5.6077000000000004</v>
      </c>
      <c r="M3903" s="391">
        <v>5.9257</v>
      </c>
      <c r="N3903" s="391">
        <v>5.8368000000000002</v>
      </c>
      <c r="O3903" s="386">
        <v>5.4329000000000001</v>
      </c>
      <c r="P3903" s="386" t="s">
        <v>39</v>
      </c>
    </row>
    <row r="3904" spans="1:16" ht="15" x14ac:dyDescent="0.25">
      <c r="A3904" s="389" t="s">
        <v>6372</v>
      </c>
      <c r="B3904" s="390"/>
      <c r="C3904" s="386"/>
      <c r="D3904" s="390"/>
      <c r="E3904" s="390"/>
      <c r="F3904" s="386">
        <v>11.9308</v>
      </c>
      <c r="G3904" s="391">
        <v>11.0456</v>
      </c>
      <c r="H3904" s="391">
        <v>11.531000000000001</v>
      </c>
      <c r="I3904" s="391">
        <v>11.058999999999999</v>
      </c>
      <c r="J3904" s="391">
        <v>11.094200000000001</v>
      </c>
      <c r="K3904" s="391">
        <v>10.9864</v>
      </c>
      <c r="L3904" s="391">
        <v>11.820399999999999</v>
      </c>
      <c r="M3904" s="391">
        <v>11.102600000000001</v>
      </c>
      <c r="N3904" s="391">
        <v>11.0532</v>
      </c>
      <c r="O3904" s="386">
        <v>11.761699999999999</v>
      </c>
      <c r="P3904" s="386" t="s">
        <v>39</v>
      </c>
    </row>
    <row r="3905" spans="1:16" ht="15" x14ac:dyDescent="0.25">
      <c r="A3905" s="389" t="s">
        <v>6373</v>
      </c>
      <c r="B3905" s="390"/>
      <c r="C3905" s="386"/>
      <c r="D3905" s="390"/>
      <c r="E3905" s="390"/>
      <c r="F3905" s="386">
        <v>12.164899999999999</v>
      </c>
      <c r="G3905" s="391">
        <v>11.2544</v>
      </c>
      <c r="H3905" s="391">
        <v>11.826499999999999</v>
      </c>
      <c r="I3905" s="391">
        <v>11.3293</v>
      </c>
      <c r="J3905" s="391">
        <v>11.3651</v>
      </c>
      <c r="K3905" s="391">
        <v>11.2584</v>
      </c>
      <c r="L3905" s="391">
        <v>12.101800000000001</v>
      </c>
      <c r="M3905" s="391">
        <v>11.340999999999999</v>
      </c>
      <c r="N3905" s="391">
        <v>11.298500000000001</v>
      </c>
      <c r="O3905" s="386">
        <v>12.0274</v>
      </c>
      <c r="P3905" s="386" t="s">
        <v>39</v>
      </c>
    </row>
    <row r="3906" spans="1:16" ht="15" x14ac:dyDescent="0.25">
      <c r="A3906" s="389" t="s">
        <v>6374</v>
      </c>
      <c r="B3906" s="390"/>
      <c r="C3906" s="386"/>
      <c r="D3906" s="390"/>
      <c r="E3906" s="390"/>
      <c r="F3906" s="386">
        <v>6.1776999999999997</v>
      </c>
      <c r="G3906" s="391">
        <v>5.9131999999999998</v>
      </c>
      <c r="H3906" s="391">
        <v>4.2694000000000001</v>
      </c>
      <c r="I3906" s="391">
        <v>4.4158999999999997</v>
      </c>
      <c r="J3906" s="391">
        <v>4.4367999999999999</v>
      </c>
      <c r="K3906" s="391">
        <v>4.3018000000000001</v>
      </c>
      <c r="L3906" s="391">
        <v>4.9048999999999996</v>
      </c>
      <c r="M3906" s="391">
        <v>5.2435</v>
      </c>
      <c r="N3906" s="391">
        <v>5.0266000000000002</v>
      </c>
      <c r="O3906" s="386">
        <v>5.2321</v>
      </c>
      <c r="P3906" s="386" t="s">
        <v>39</v>
      </c>
    </row>
    <row r="3907" spans="1:16" ht="15" x14ac:dyDescent="0.25">
      <c r="A3907" s="389" t="s">
        <v>6375</v>
      </c>
      <c r="B3907" s="390"/>
      <c r="C3907" s="386"/>
      <c r="D3907" s="390"/>
      <c r="E3907" s="390"/>
      <c r="F3907" s="386">
        <v>10.5762</v>
      </c>
      <c r="G3907" s="391">
        <v>6.4745999999999997</v>
      </c>
      <c r="H3907" s="391">
        <v>9.4628999999999994</v>
      </c>
      <c r="I3907" s="391">
        <v>7.7050999999999998</v>
      </c>
      <c r="J3907" s="391">
        <v>7.0800999999999998</v>
      </c>
      <c r="K3907" s="391">
        <v>8.9160000000000004</v>
      </c>
      <c r="L3907" s="391">
        <v>9.5312999999999999</v>
      </c>
      <c r="M3907" s="391">
        <v>6.0547000000000004</v>
      </c>
      <c r="N3907" s="391">
        <v>5.4785000000000004</v>
      </c>
      <c r="O3907" s="386">
        <v>6.4745999999999997</v>
      </c>
      <c r="P3907" s="386" t="s">
        <v>39</v>
      </c>
    </row>
    <row r="3908" spans="1:16" ht="15" x14ac:dyDescent="0.25">
      <c r="A3908" s="389" t="s">
        <v>6376</v>
      </c>
      <c r="B3908" s="390"/>
      <c r="C3908" s="386"/>
      <c r="D3908" s="390"/>
      <c r="E3908" s="390"/>
      <c r="F3908" s="386">
        <v>11.286099999999999</v>
      </c>
      <c r="G3908" s="391">
        <v>6.6466000000000003</v>
      </c>
      <c r="H3908" s="391">
        <v>9.8797999999999995</v>
      </c>
      <c r="I3908" s="391">
        <v>7.9086999999999996</v>
      </c>
      <c r="J3908" s="391">
        <v>8.0769000000000002</v>
      </c>
      <c r="K3908" s="391">
        <v>9.9760000000000009</v>
      </c>
      <c r="L3908" s="391">
        <v>11.0337</v>
      </c>
      <c r="M3908" s="391">
        <v>6.6466000000000003</v>
      </c>
      <c r="N3908" s="391">
        <v>5.8533999999999997</v>
      </c>
      <c r="O3908" s="386">
        <v>6.5023999999999997</v>
      </c>
      <c r="P3908" s="386" t="s">
        <v>39</v>
      </c>
    </row>
    <row r="3909" spans="1:16" ht="15" x14ac:dyDescent="0.25">
      <c r="A3909" s="389" t="s">
        <v>6377</v>
      </c>
      <c r="B3909" s="390"/>
      <c r="C3909" s="386"/>
      <c r="D3909" s="390"/>
      <c r="E3909" s="390"/>
      <c r="F3909" s="386">
        <v>7.5</v>
      </c>
      <c r="G3909" s="391">
        <v>5.7291999999999996</v>
      </c>
      <c r="H3909" s="391">
        <v>7.6562999999999999</v>
      </c>
      <c r="I3909" s="391">
        <v>6.8228999999999997</v>
      </c>
      <c r="J3909" s="391">
        <v>2.7604000000000002</v>
      </c>
      <c r="K3909" s="391">
        <v>4.3228999999999997</v>
      </c>
      <c r="L3909" s="391">
        <v>3.0207999999999999</v>
      </c>
      <c r="M3909" s="391">
        <v>3.4895999999999998</v>
      </c>
      <c r="N3909" s="391">
        <v>3.8542000000000001</v>
      </c>
      <c r="O3909" s="386">
        <v>6.3541999999999996</v>
      </c>
      <c r="P3909" s="386" t="s">
        <v>39</v>
      </c>
    </row>
    <row r="3910" spans="1:16" ht="15" x14ac:dyDescent="0.25">
      <c r="A3910" s="389" t="s">
        <v>6378</v>
      </c>
      <c r="B3910" s="390"/>
      <c r="C3910" s="386"/>
      <c r="D3910" s="390"/>
      <c r="E3910" s="390"/>
      <c r="F3910" s="386">
        <v>17.581</v>
      </c>
      <c r="G3910" s="391">
        <v>15.914099999999999</v>
      </c>
      <c r="H3910" s="391">
        <v>15.4055</v>
      </c>
      <c r="I3910" s="391">
        <v>15.1014</v>
      </c>
      <c r="J3910" s="391">
        <v>14.750400000000001</v>
      </c>
      <c r="K3910" s="391">
        <v>14.501099999999999</v>
      </c>
      <c r="L3910" s="391">
        <v>14.4162</v>
      </c>
      <c r="M3910" s="391">
        <v>14.059100000000001</v>
      </c>
      <c r="N3910" s="391">
        <v>14.418699999999999</v>
      </c>
      <c r="O3910" s="386">
        <v>14.9392</v>
      </c>
      <c r="P3910" s="386" t="s">
        <v>39</v>
      </c>
    </row>
    <row r="3911" spans="1:16" ht="15" x14ac:dyDescent="0.25">
      <c r="A3911" s="389" t="s">
        <v>6379</v>
      </c>
      <c r="B3911" s="390"/>
      <c r="C3911" s="386"/>
      <c r="D3911" s="390"/>
      <c r="E3911" s="390"/>
      <c r="F3911" s="386">
        <v>17.505199999999999</v>
      </c>
      <c r="G3911" s="391">
        <v>15.8499</v>
      </c>
      <c r="H3911" s="391">
        <v>15.275600000000001</v>
      </c>
      <c r="I3911" s="391">
        <v>14.9521</v>
      </c>
      <c r="J3911" s="391">
        <v>14.6807</v>
      </c>
      <c r="K3911" s="391">
        <v>14.4626</v>
      </c>
      <c r="L3911" s="391">
        <v>14.417400000000001</v>
      </c>
      <c r="M3911" s="391">
        <v>14.009499999999999</v>
      </c>
      <c r="N3911" s="391">
        <v>14.389900000000001</v>
      </c>
      <c r="O3911" s="386">
        <v>15.053800000000001</v>
      </c>
      <c r="P3911" s="386" t="s">
        <v>39</v>
      </c>
    </row>
    <row r="3912" spans="1:16" ht="15" x14ac:dyDescent="0.25">
      <c r="A3912" s="389" t="s">
        <v>6380</v>
      </c>
      <c r="B3912" s="390"/>
      <c r="C3912" s="386"/>
      <c r="D3912" s="390"/>
      <c r="E3912" s="390"/>
      <c r="F3912" s="386">
        <v>19.814499999999999</v>
      </c>
      <c r="G3912" s="391">
        <v>17.8065</v>
      </c>
      <c r="H3912" s="391">
        <v>19.233899999999998</v>
      </c>
      <c r="I3912" s="391">
        <v>19.5</v>
      </c>
      <c r="J3912" s="391">
        <v>16.8065</v>
      </c>
      <c r="K3912" s="391">
        <v>15.6371</v>
      </c>
      <c r="L3912" s="391">
        <v>14.379</v>
      </c>
      <c r="M3912" s="391">
        <v>15.5357</v>
      </c>
      <c r="N3912" s="391">
        <v>15.276</v>
      </c>
      <c r="O3912" s="386">
        <v>11.393599999999999</v>
      </c>
      <c r="P3912" s="386" t="s">
        <v>39</v>
      </c>
    </row>
    <row r="3913" spans="1:16" ht="15" x14ac:dyDescent="0.25">
      <c r="A3913" s="389" t="s">
        <v>6381</v>
      </c>
      <c r="B3913" s="390"/>
      <c r="C3913" s="386"/>
      <c r="D3913" s="390"/>
      <c r="E3913" s="390"/>
      <c r="F3913" s="386">
        <v>7.5323000000000002</v>
      </c>
      <c r="G3913" s="391">
        <v>7.7640000000000002</v>
      </c>
      <c r="H3913" s="391">
        <v>8.1127000000000002</v>
      </c>
      <c r="I3913" s="391">
        <v>6.2888999999999999</v>
      </c>
      <c r="J3913" s="391">
        <v>6.7355</v>
      </c>
      <c r="K3913" s="391">
        <v>6.5137</v>
      </c>
      <c r="L3913" s="391">
        <v>7.2275</v>
      </c>
      <c r="M3913" s="391">
        <v>6.556</v>
      </c>
      <c r="N3913" s="391">
        <v>6.5315000000000003</v>
      </c>
      <c r="O3913" s="386">
        <v>6.7672999999999996</v>
      </c>
      <c r="P3913" s="386" t="s">
        <v>39</v>
      </c>
    </row>
    <row r="3914" spans="1:16" ht="15" x14ac:dyDescent="0.25">
      <c r="A3914" s="389" t="s">
        <v>6382</v>
      </c>
      <c r="B3914" s="390"/>
      <c r="C3914" s="386"/>
      <c r="D3914" s="390"/>
      <c r="E3914" s="390"/>
      <c r="F3914" s="386">
        <v>7.7845000000000004</v>
      </c>
      <c r="G3914" s="391">
        <v>8.0432000000000006</v>
      </c>
      <c r="H3914" s="391">
        <v>8.4034999999999993</v>
      </c>
      <c r="I3914" s="391">
        <v>6.4760999999999997</v>
      </c>
      <c r="J3914" s="391">
        <v>6.9794999999999998</v>
      </c>
      <c r="K3914" s="391">
        <v>6.7347999999999999</v>
      </c>
      <c r="L3914" s="391">
        <v>7.4801000000000002</v>
      </c>
      <c r="M3914" s="391">
        <v>6.7866</v>
      </c>
      <c r="N3914" s="391">
        <v>6.7450000000000001</v>
      </c>
      <c r="O3914" s="386">
        <v>6.9924999999999997</v>
      </c>
      <c r="P3914" s="386" t="s">
        <v>39</v>
      </c>
    </row>
    <row r="3915" spans="1:16" ht="15" x14ac:dyDescent="0.25">
      <c r="A3915" s="389" t="s">
        <v>6383</v>
      </c>
      <c r="B3915" s="390"/>
      <c r="C3915" s="386"/>
      <c r="D3915" s="390"/>
      <c r="E3915" s="390"/>
      <c r="F3915" s="386">
        <v>2.5503999999999998</v>
      </c>
      <c r="G3915" s="391">
        <v>2.2480000000000002</v>
      </c>
      <c r="H3915" s="391">
        <v>2.3690000000000002</v>
      </c>
      <c r="I3915" s="391">
        <v>2.5907</v>
      </c>
      <c r="J3915" s="391">
        <v>1.9153</v>
      </c>
      <c r="K3915" s="391">
        <v>2.1472000000000002</v>
      </c>
      <c r="L3915" s="391">
        <v>2.2378999999999998</v>
      </c>
      <c r="M3915" s="391">
        <v>2.0009999999999999</v>
      </c>
      <c r="N3915" s="391">
        <v>2.3134999999999999</v>
      </c>
      <c r="O3915" s="386">
        <v>2.3184999999999998</v>
      </c>
      <c r="P3915" s="386" t="s">
        <v>39</v>
      </c>
    </row>
    <row r="3916" spans="1:16" ht="15" x14ac:dyDescent="0.25">
      <c r="A3916" s="389" t="s">
        <v>4004</v>
      </c>
      <c r="B3916" s="390"/>
      <c r="C3916" s="386"/>
      <c r="D3916" s="390"/>
      <c r="E3916" s="390"/>
      <c r="F3916" s="386">
        <v>7.7253999999999996</v>
      </c>
      <c r="G3916" s="391">
        <v>7.6639999999999997</v>
      </c>
      <c r="H3916" s="391">
        <v>7.8196000000000003</v>
      </c>
      <c r="I3916" s="391">
        <v>7.9443000000000001</v>
      </c>
      <c r="J3916" s="391">
        <v>7.2157</v>
      </c>
      <c r="K3916" s="391">
        <v>7.9557000000000002</v>
      </c>
      <c r="L3916" s="391">
        <v>8.5638000000000005</v>
      </c>
      <c r="M3916" s="391">
        <v>9.6978000000000009</v>
      </c>
      <c r="N3916" s="391">
        <v>7.4678000000000004</v>
      </c>
      <c r="O3916" s="386">
        <v>7.8555999999999999</v>
      </c>
      <c r="P3916" s="386" t="s">
        <v>39</v>
      </c>
    </row>
    <row r="3917" spans="1:16" ht="15" x14ac:dyDescent="0.25">
      <c r="A3917" s="389" t="s">
        <v>4005</v>
      </c>
      <c r="B3917" s="390"/>
      <c r="C3917" s="386"/>
      <c r="D3917" s="390"/>
      <c r="E3917" s="390"/>
      <c r="F3917" s="386">
        <v>7.8075000000000001</v>
      </c>
      <c r="G3917" s="391">
        <v>7.7907999999999999</v>
      </c>
      <c r="H3917" s="391">
        <v>7.9081000000000001</v>
      </c>
      <c r="I3917" s="391">
        <v>8.0579000000000001</v>
      </c>
      <c r="J3917" s="391">
        <v>7.2912999999999997</v>
      </c>
      <c r="K3917" s="391">
        <v>8.0513999999999992</v>
      </c>
      <c r="L3917" s="391">
        <v>8.6303000000000001</v>
      </c>
      <c r="M3917" s="391">
        <v>9.8201000000000001</v>
      </c>
      <c r="N3917" s="391">
        <v>7.5381</v>
      </c>
      <c r="O3917" s="386">
        <v>7.9221000000000004</v>
      </c>
      <c r="P3917" s="386" t="s">
        <v>39</v>
      </c>
    </row>
    <row r="3918" spans="1:16" ht="15" x14ac:dyDescent="0.25">
      <c r="A3918" s="389" t="s">
        <v>4006</v>
      </c>
      <c r="B3918" s="390"/>
      <c r="C3918" s="386"/>
      <c r="D3918" s="390"/>
      <c r="E3918" s="390"/>
      <c r="F3918" s="386">
        <v>6.7384000000000004</v>
      </c>
      <c r="G3918" s="391">
        <v>6.1429999999999998</v>
      </c>
      <c r="H3918" s="391">
        <v>6.7579000000000002</v>
      </c>
      <c r="I3918" s="391">
        <v>6.5808</v>
      </c>
      <c r="J3918" s="391">
        <v>6.3076999999999996</v>
      </c>
      <c r="K3918" s="391">
        <v>6.8070000000000004</v>
      </c>
      <c r="L3918" s="391">
        <v>7.7656999999999998</v>
      </c>
      <c r="M3918" s="391">
        <v>8.2294999999999998</v>
      </c>
      <c r="N3918" s="391">
        <v>6.6231</v>
      </c>
      <c r="O3918" s="386">
        <v>7.0567000000000002</v>
      </c>
      <c r="P3918" s="386" t="s">
        <v>39</v>
      </c>
    </row>
    <row r="3919" spans="1:16" ht="15" x14ac:dyDescent="0.25">
      <c r="A3919" s="389" t="s">
        <v>4007</v>
      </c>
      <c r="B3919" s="390"/>
      <c r="C3919" s="386"/>
      <c r="D3919" s="390"/>
      <c r="E3919" s="390"/>
      <c r="F3919" s="386">
        <v>9.4420999999999999</v>
      </c>
      <c r="G3919" s="391">
        <v>9.4259000000000004</v>
      </c>
      <c r="H3919" s="391">
        <v>9.6100999999999992</v>
      </c>
      <c r="I3919" s="391">
        <v>9.2637</v>
      </c>
      <c r="J3919" s="391">
        <v>8.4291999999999998</v>
      </c>
      <c r="K3919" s="391">
        <v>9.7159999999999993</v>
      </c>
      <c r="L3919" s="391">
        <v>10.0494</v>
      </c>
      <c r="M3919" s="391">
        <v>11.902699999999999</v>
      </c>
      <c r="N3919" s="391">
        <v>9.3300999999999998</v>
      </c>
      <c r="O3919" s="386">
        <v>9.5686999999999998</v>
      </c>
      <c r="P3919" s="386" t="s">
        <v>39</v>
      </c>
    </row>
    <row r="3920" spans="1:16" ht="15" x14ac:dyDescent="0.25">
      <c r="A3920" s="389" t="s">
        <v>4008</v>
      </c>
      <c r="B3920" s="390"/>
      <c r="C3920" s="386"/>
      <c r="D3920" s="390"/>
      <c r="E3920" s="390"/>
      <c r="F3920" s="386">
        <v>9.5394000000000005</v>
      </c>
      <c r="G3920" s="391">
        <v>9.5193999999999992</v>
      </c>
      <c r="H3920" s="391">
        <v>9.7065999999999999</v>
      </c>
      <c r="I3920" s="391">
        <v>9.3612000000000002</v>
      </c>
      <c r="J3920" s="391">
        <v>8.5117999999999991</v>
      </c>
      <c r="K3920" s="391">
        <v>9.8280999999999992</v>
      </c>
      <c r="L3920" s="391">
        <v>10.1462</v>
      </c>
      <c r="M3920" s="391">
        <v>12.0228</v>
      </c>
      <c r="N3920" s="391">
        <v>9.4082000000000008</v>
      </c>
      <c r="O3920" s="386">
        <v>9.6502999999999997</v>
      </c>
      <c r="P3920" s="386" t="s">
        <v>39</v>
      </c>
    </row>
    <row r="3921" spans="1:16" ht="15" x14ac:dyDescent="0.25">
      <c r="A3921" s="389" t="s">
        <v>4009</v>
      </c>
      <c r="B3921" s="390"/>
      <c r="C3921" s="386"/>
      <c r="D3921" s="390"/>
      <c r="E3921" s="390"/>
      <c r="F3921" s="386">
        <v>5.6064999999999996</v>
      </c>
      <c r="G3921" s="391">
        <v>5.7314999999999996</v>
      </c>
      <c r="H3921" s="391">
        <v>5.7962999999999996</v>
      </c>
      <c r="I3921" s="391">
        <v>5.4119999999999999</v>
      </c>
      <c r="J3921" s="391">
        <v>5.1666999999999996</v>
      </c>
      <c r="K3921" s="391">
        <v>5.2869999999999999</v>
      </c>
      <c r="L3921" s="391">
        <v>6.2222</v>
      </c>
      <c r="M3921" s="391">
        <v>7.1574</v>
      </c>
      <c r="N3921" s="391">
        <v>6.2454000000000001</v>
      </c>
      <c r="O3921" s="386">
        <v>6.3472</v>
      </c>
      <c r="P3921" s="386" t="s">
        <v>39</v>
      </c>
    </row>
    <row r="3922" spans="1:16" ht="15" x14ac:dyDescent="0.25">
      <c r="A3922" s="389" t="s">
        <v>4010</v>
      </c>
      <c r="B3922" s="390"/>
      <c r="C3922" s="386"/>
      <c r="D3922" s="390"/>
      <c r="E3922" s="390"/>
      <c r="F3922" s="386">
        <v>6.8895999999999997</v>
      </c>
      <c r="G3922" s="391">
        <v>6.8567999999999998</v>
      </c>
      <c r="H3922" s="391">
        <v>7.1521999999999997</v>
      </c>
      <c r="I3922" s="391">
        <v>7.5391000000000004</v>
      </c>
      <c r="J3922" s="391">
        <v>6.5313999999999997</v>
      </c>
      <c r="K3922" s="391">
        <v>7.1216999999999997</v>
      </c>
      <c r="L3922" s="391">
        <v>8.7109000000000005</v>
      </c>
      <c r="M3922" s="391">
        <v>8.5875000000000004</v>
      </c>
      <c r="N3922" s="391">
        <v>6.5545999999999998</v>
      </c>
      <c r="O3922" s="386">
        <v>6.9711999999999996</v>
      </c>
      <c r="P3922" s="386" t="s">
        <v>39</v>
      </c>
    </row>
    <row r="3923" spans="1:16" ht="15" x14ac:dyDescent="0.25">
      <c r="A3923" s="389" t="s">
        <v>4011</v>
      </c>
      <c r="B3923" s="390"/>
      <c r="C3923" s="386"/>
      <c r="D3923" s="390"/>
      <c r="E3923" s="390"/>
      <c r="F3923" s="386">
        <v>6.7378999999999998</v>
      </c>
      <c r="G3923" s="391">
        <v>6.8297999999999996</v>
      </c>
      <c r="H3923" s="391">
        <v>7.0594999999999999</v>
      </c>
      <c r="I3923" s="391">
        <v>7.5289000000000001</v>
      </c>
      <c r="J3923" s="391">
        <v>6.3796999999999997</v>
      </c>
      <c r="K3923" s="391">
        <v>6.9396000000000004</v>
      </c>
      <c r="L3923" s="391">
        <v>8.5896000000000008</v>
      </c>
      <c r="M3923" s="391">
        <v>8.4139999999999997</v>
      </c>
      <c r="N3923" s="391">
        <v>6.3731999999999998</v>
      </c>
      <c r="O3923" s="386">
        <v>6.8087999999999997</v>
      </c>
      <c r="P3923" s="386" t="s">
        <v>39</v>
      </c>
    </row>
    <row r="3924" spans="1:16" ht="15" x14ac:dyDescent="0.25">
      <c r="A3924" s="389" t="s">
        <v>4012</v>
      </c>
      <c r="B3924" s="390"/>
      <c r="C3924" s="386"/>
      <c r="D3924" s="390"/>
      <c r="E3924" s="390"/>
      <c r="F3924" s="386">
        <v>7.6897000000000002</v>
      </c>
      <c r="G3924" s="391">
        <v>6.9991000000000003</v>
      </c>
      <c r="H3924" s="391">
        <v>7.6413000000000002</v>
      </c>
      <c r="I3924" s="391">
        <v>7.5929000000000002</v>
      </c>
      <c r="J3924" s="391">
        <v>7.3308999999999997</v>
      </c>
      <c r="K3924" s="391">
        <v>8.0817999999999994</v>
      </c>
      <c r="L3924" s="391">
        <v>9.3504000000000005</v>
      </c>
      <c r="M3924" s="391">
        <v>9.5018999999999991</v>
      </c>
      <c r="N3924" s="391">
        <v>7.5111999999999997</v>
      </c>
      <c r="O3924" s="386">
        <v>7.8270999999999997</v>
      </c>
      <c r="P3924" s="386" t="s">
        <v>39</v>
      </c>
    </row>
    <row r="3925" spans="1:16" ht="15" x14ac:dyDescent="0.25">
      <c r="A3925" s="389" t="s">
        <v>4013</v>
      </c>
      <c r="B3925" s="390"/>
      <c r="C3925" s="386"/>
      <c r="D3925" s="390"/>
      <c r="E3925" s="390"/>
      <c r="F3925" s="386">
        <v>6.0785999999999998</v>
      </c>
      <c r="G3925" s="391">
        <v>5.2910000000000004</v>
      </c>
      <c r="H3925" s="391">
        <v>5.4977999999999998</v>
      </c>
      <c r="I3925" s="391">
        <v>5.0841000000000003</v>
      </c>
      <c r="J3925" s="391">
        <v>4.7636000000000003</v>
      </c>
      <c r="K3925" s="391">
        <v>5.2123999999999997</v>
      </c>
      <c r="L3925" s="391">
        <v>5.5397999999999996</v>
      </c>
      <c r="M3925" s="391">
        <v>6.9325999999999999</v>
      </c>
      <c r="N3925" s="391">
        <v>4.7598000000000003</v>
      </c>
      <c r="O3925" s="386">
        <v>5.8789999999999996</v>
      </c>
      <c r="P3925" s="386" t="s">
        <v>39</v>
      </c>
    </row>
    <row r="3926" spans="1:16" ht="15" x14ac:dyDescent="0.25">
      <c r="A3926" s="389" t="s">
        <v>4014</v>
      </c>
      <c r="B3926" s="390"/>
      <c r="C3926" s="386"/>
      <c r="D3926" s="390"/>
      <c r="E3926" s="390"/>
      <c r="F3926" s="386">
        <v>6.0837000000000003</v>
      </c>
      <c r="G3926" s="391">
        <v>5.3045</v>
      </c>
      <c r="H3926" s="391">
        <v>5.4381000000000004</v>
      </c>
      <c r="I3926" s="391">
        <v>5.0376000000000003</v>
      </c>
      <c r="J3926" s="391">
        <v>4.7176</v>
      </c>
      <c r="K3926" s="391">
        <v>5.1955</v>
      </c>
      <c r="L3926" s="391">
        <v>5.5290999999999997</v>
      </c>
      <c r="M3926" s="391">
        <v>6.9431000000000003</v>
      </c>
      <c r="N3926" s="391">
        <v>4.6841999999999997</v>
      </c>
      <c r="O3926" s="386">
        <v>5.8094999999999999</v>
      </c>
      <c r="P3926" s="386" t="s">
        <v>39</v>
      </c>
    </row>
    <row r="3927" spans="1:16" ht="15" x14ac:dyDescent="0.25">
      <c r="A3927" s="389" t="s">
        <v>4015</v>
      </c>
      <c r="B3927" s="390"/>
      <c r="C3927" s="386"/>
      <c r="D3927" s="390"/>
      <c r="E3927" s="390"/>
      <c r="F3927" s="386">
        <v>6.0202</v>
      </c>
      <c r="G3927" s="391">
        <v>5.1388999999999996</v>
      </c>
      <c r="H3927" s="391">
        <v>6.1722000000000001</v>
      </c>
      <c r="I3927" s="391">
        <v>5.6082999999999998</v>
      </c>
      <c r="J3927" s="391">
        <v>5.2832999999999997</v>
      </c>
      <c r="K3927" s="391">
        <v>5.4028</v>
      </c>
      <c r="L3927" s="391">
        <v>5.6611000000000002</v>
      </c>
      <c r="M3927" s="391">
        <v>6.8139000000000003</v>
      </c>
      <c r="N3927" s="391">
        <v>5.6139000000000001</v>
      </c>
      <c r="O3927" s="386">
        <v>6.6638999999999999</v>
      </c>
      <c r="P3927" s="386" t="s">
        <v>39</v>
      </c>
    </row>
    <row r="3928" spans="1:16" ht="15" x14ac:dyDescent="0.25">
      <c r="A3928" s="389" t="s">
        <v>4016</v>
      </c>
      <c r="B3928" s="390"/>
      <c r="C3928" s="386"/>
      <c r="D3928" s="390"/>
      <c r="E3928" s="390"/>
      <c r="F3928" s="386">
        <v>6.9961000000000002</v>
      </c>
      <c r="G3928" s="391">
        <v>7.8548</v>
      </c>
      <c r="H3928" s="391">
        <v>7.5073999999999996</v>
      </c>
      <c r="I3928" s="391">
        <v>9.2986000000000004</v>
      </c>
      <c r="J3928" s="391">
        <v>8.9230999999999998</v>
      </c>
      <c r="K3928" s="391">
        <v>8.7883999999999993</v>
      </c>
      <c r="L3928" s="391">
        <v>8.3495000000000008</v>
      </c>
      <c r="M3928" s="391">
        <v>9.8518000000000008</v>
      </c>
      <c r="N3928" s="391">
        <v>8.1189999999999998</v>
      </c>
      <c r="O3928" s="386">
        <v>7.7590000000000003</v>
      </c>
      <c r="P3928" s="386" t="s">
        <v>39</v>
      </c>
    </row>
    <row r="3929" spans="1:16" ht="15" x14ac:dyDescent="0.25">
      <c r="A3929" s="389" t="s">
        <v>4017</v>
      </c>
      <c r="B3929" s="390"/>
      <c r="C3929" s="386"/>
      <c r="D3929" s="390"/>
      <c r="E3929" s="390"/>
      <c r="F3929" s="386">
        <v>7.1955999999999998</v>
      </c>
      <c r="G3929" s="391">
        <v>8.0905000000000005</v>
      </c>
      <c r="H3929" s="391">
        <v>7.7282000000000002</v>
      </c>
      <c r="I3929" s="391">
        <v>9.5734999999999992</v>
      </c>
      <c r="J3929" s="391">
        <v>9.1940000000000008</v>
      </c>
      <c r="K3929" s="391">
        <v>9.0555000000000003</v>
      </c>
      <c r="L3929" s="391">
        <v>8.5943000000000005</v>
      </c>
      <c r="M3929" s="391">
        <v>10.1389</v>
      </c>
      <c r="N3929" s="391">
        <v>8.3589000000000002</v>
      </c>
      <c r="O3929" s="386">
        <v>7.9790000000000001</v>
      </c>
      <c r="P3929" s="386" t="s">
        <v>39</v>
      </c>
    </row>
    <row r="3930" spans="1:16" ht="15" x14ac:dyDescent="0.25">
      <c r="A3930" s="389" t="s">
        <v>4018</v>
      </c>
      <c r="B3930" s="390"/>
      <c r="C3930" s="386"/>
      <c r="D3930" s="390"/>
      <c r="E3930" s="390"/>
      <c r="F3930" s="386">
        <v>1.4329000000000001</v>
      </c>
      <c r="G3930" s="391">
        <v>1.2396</v>
      </c>
      <c r="H3930" s="391">
        <v>1.3515999999999999</v>
      </c>
      <c r="I3930" s="391">
        <v>1.6362000000000001</v>
      </c>
      <c r="J3930" s="391">
        <v>1.3720000000000001</v>
      </c>
      <c r="K3930" s="391">
        <v>1.3414999999999999</v>
      </c>
      <c r="L3930" s="391">
        <v>1.5244</v>
      </c>
      <c r="M3930" s="391">
        <v>1.8495999999999999</v>
      </c>
      <c r="N3930" s="391">
        <v>1.4329000000000001</v>
      </c>
      <c r="O3930" s="386">
        <v>1.6259999999999999</v>
      </c>
      <c r="P3930" s="386" t="s">
        <v>39</v>
      </c>
    </row>
    <row r="3931" spans="1:16" ht="15" x14ac:dyDescent="0.25">
      <c r="A3931" s="389" t="s">
        <v>4019</v>
      </c>
      <c r="B3931" s="390"/>
      <c r="C3931" s="386"/>
      <c r="D3931" s="390"/>
      <c r="E3931" s="390"/>
      <c r="F3931" s="386">
        <v>11.450799999999999</v>
      </c>
      <c r="G3931" s="391">
        <v>10.583</v>
      </c>
      <c r="H3931" s="391">
        <v>12.101100000000001</v>
      </c>
      <c r="I3931" s="391">
        <v>11.5596</v>
      </c>
      <c r="J3931" s="391">
        <v>11.764799999999999</v>
      </c>
      <c r="K3931" s="391">
        <v>11.624599999999999</v>
      </c>
      <c r="L3931" s="391">
        <v>13.478400000000001</v>
      </c>
      <c r="M3931" s="391">
        <v>12.192299999999999</v>
      </c>
      <c r="N3931" s="391">
        <v>12.2211</v>
      </c>
      <c r="O3931" s="386">
        <v>13.2021</v>
      </c>
      <c r="P3931" s="386" t="s">
        <v>39</v>
      </c>
    </row>
    <row r="3932" spans="1:16" ht="15" x14ac:dyDescent="0.25">
      <c r="A3932" s="389" t="s">
        <v>4020</v>
      </c>
      <c r="B3932" s="390"/>
      <c r="C3932" s="386"/>
      <c r="D3932" s="390"/>
      <c r="E3932" s="390"/>
      <c r="F3932" s="386">
        <v>11.7852</v>
      </c>
      <c r="G3932" s="391">
        <v>10.9084</v>
      </c>
      <c r="H3932" s="391">
        <v>12.4856</v>
      </c>
      <c r="I3932" s="391">
        <v>11.9072</v>
      </c>
      <c r="J3932" s="391">
        <v>12.14</v>
      </c>
      <c r="K3932" s="391">
        <v>11.9742</v>
      </c>
      <c r="L3932" s="391">
        <v>13.889699999999999</v>
      </c>
      <c r="M3932" s="391">
        <v>12.5465</v>
      </c>
      <c r="N3932" s="391">
        <v>12.576599999999999</v>
      </c>
      <c r="O3932" s="386">
        <v>13.580299999999999</v>
      </c>
      <c r="P3932" s="386" t="s">
        <v>39</v>
      </c>
    </row>
    <row r="3933" spans="1:16" ht="15" x14ac:dyDescent="0.25">
      <c r="A3933" s="389" t="s">
        <v>4021</v>
      </c>
      <c r="B3933" s="390"/>
      <c r="C3933" s="386"/>
      <c r="D3933" s="390"/>
      <c r="E3933" s="390"/>
      <c r="F3933" s="386">
        <v>6.5808</v>
      </c>
      <c r="G3933" s="391">
        <v>5.8822999999999999</v>
      </c>
      <c r="H3933" s="391">
        <v>6.5378999999999996</v>
      </c>
      <c r="I3933" s="391">
        <v>6.5465</v>
      </c>
      <c r="J3933" s="391">
        <v>6.3507999999999996</v>
      </c>
      <c r="K3933" s="391">
        <v>6.5549999999999997</v>
      </c>
      <c r="L3933" s="391">
        <v>7.5446999999999997</v>
      </c>
      <c r="M3933" s="391">
        <v>7.0819999999999999</v>
      </c>
      <c r="N3933" s="391">
        <v>7.0906000000000002</v>
      </c>
      <c r="O3933" s="386">
        <v>7.7461000000000002</v>
      </c>
      <c r="P3933" s="386" t="s">
        <v>39</v>
      </c>
    </row>
    <row r="3934" spans="1:16" ht="15" x14ac:dyDescent="0.25">
      <c r="A3934" s="389" t="s">
        <v>4022</v>
      </c>
      <c r="B3934" s="390"/>
      <c r="C3934" s="386"/>
      <c r="D3934" s="390"/>
      <c r="E3934" s="390"/>
      <c r="F3934" s="386">
        <v>12.3416</v>
      </c>
      <c r="G3934" s="391">
        <v>10.9291</v>
      </c>
      <c r="H3934" s="391">
        <v>12.8195</v>
      </c>
      <c r="I3934" s="391">
        <v>12.358499999999999</v>
      </c>
      <c r="J3934" s="391">
        <v>12.2197</v>
      </c>
      <c r="K3934" s="391">
        <v>12.881500000000001</v>
      </c>
      <c r="L3934" s="391">
        <v>15.289400000000001</v>
      </c>
      <c r="M3934" s="391">
        <v>13.710699999999999</v>
      </c>
      <c r="N3934" s="391">
        <v>14.0099</v>
      </c>
      <c r="O3934" s="386">
        <v>15.6653</v>
      </c>
      <c r="P3934" s="386" t="s">
        <v>39</v>
      </c>
    </row>
    <row r="3935" spans="1:16" ht="15" x14ac:dyDescent="0.25">
      <c r="A3935" s="389" t="s">
        <v>4023</v>
      </c>
      <c r="B3935" s="390"/>
      <c r="C3935" s="386"/>
      <c r="D3935" s="390"/>
      <c r="E3935" s="390"/>
      <c r="F3935" s="386">
        <v>12.766500000000001</v>
      </c>
      <c r="G3935" s="391">
        <v>11.262600000000001</v>
      </c>
      <c r="H3935" s="391">
        <v>13.225199999999999</v>
      </c>
      <c r="I3935" s="391">
        <v>12.741099999999999</v>
      </c>
      <c r="J3935" s="391">
        <v>12.590199999999999</v>
      </c>
      <c r="K3935" s="391">
        <v>13.2727</v>
      </c>
      <c r="L3935" s="391">
        <v>15.8314</v>
      </c>
      <c r="M3935" s="391">
        <v>14.133699999999999</v>
      </c>
      <c r="N3935" s="391">
        <v>14.463800000000001</v>
      </c>
      <c r="O3935" s="386">
        <v>16.2013</v>
      </c>
      <c r="P3935" s="386" t="s">
        <v>39</v>
      </c>
    </row>
    <row r="3936" spans="1:16" ht="15" x14ac:dyDescent="0.25">
      <c r="A3936" s="389" t="s">
        <v>4024</v>
      </c>
      <c r="B3936" s="390"/>
      <c r="C3936" s="386"/>
      <c r="D3936" s="390"/>
      <c r="E3936" s="390"/>
      <c r="F3936" s="386">
        <v>7.6197999999999997</v>
      </c>
      <c r="G3936" s="391">
        <v>7.3319999999999999</v>
      </c>
      <c r="H3936" s="391">
        <v>8.4431999999999992</v>
      </c>
      <c r="I3936" s="391">
        <v>8.2483000000000004</v>
      </c>
      <c r="J3936" s="391">
        <v>8.2361000000000004</v>
      </c>
      <c r="K3936" s="391">
        <v>8.6791999999999998</v>
      </c>
      <c r="L3936" s="391">
        <v>9.4682999999999993</v>
      </c>
      <c r="M3936" s="391">
        <v>9.1681000000000008</v>
      </c>
      <c r="N3936" s="391">
        <v>9.1338000000000008</v>
      </c>
      <c r="O3936" s="386">
        <v>9.9077999999999999</v>
      </c>
      <c r="P3936" s="386" t="s">
        <v>39</v>
      </c>
    </row>
    <row r="3937" spans="1:16" ht="15" x14ac:dyDescent="0.25">
      <c r="A3937" s="389" t="s">
        <v>4025</v>
      </c>
      <c r="B3937" s="390"/>
      <c r="C3937" s="386"/>
      <c r="D3937" s="390"/>
      <c r="E3937" s="390"/>
      <c r="F3937" s="386">
        <v>10.766500000000001</v>
      </c>
      <c r="G3937" s="391">
        <v>9.9148999999999994</v>
      </c>
      <c r="H3937" s="391">
        <v>11.529400000000001</v>
      </c>
      <c r="I3937" s="391">
        <v>10.692</v>
      </c>
      <c r="J3937" s="391">
        <v>10.715199999999999</v>
      </c>
      <c r="K3937" s="391">
        <v>10.7034</v>
      </c>
      <c r="L3937" s="391">
        <v>12.1724</v>
      </c>
      <c r="M3937" s="391">
        <v>10.8901</v>
      </c>
      <c r="N3937" s="391">
        <v>10.974299999999999</v>
      </c>
      <c r="O3937" s="386">
        <v>12.092700000000001</v>
      </c>
      <c r="P3937" s="386" t="s">
        <v>39</v>
      </c>
    </row>
    <row r="3938" spans="1:16" ht="15" x14ac:dyDescent="0.25">
      <c r="A3938" s="389" t="s">
        <v>4026</v>
      </c>
      <c r="B3938" s="390"/>
      <c r="C3938" s="386"/>
      <c r="D3938" s="390"/>
      <c r="E3938" s="390"/>
      <c r="F3938" s="386">
        <v>10.9701</v>
      </c>
      <c r="G3938" s="391">
        <v>10.118499999999999</v>
      </c>
      <c r="H3938" s="391">
        <v>11.7674</v>
      </c>
      <c r="I3938" s="391">
        <v>10.909000000000001</v>
      </c>
      <c r="J3938" s="391">
        <v>10.94</v>
      </c>
      <c r="K3938" s="391">
        <v>10.926399999999999</v>
      </c>
      <c r="L3938" s="391">
        <v>12.4069</v>
      </c>
      <c r="M3938" s="391">
        <v>11.1021</v>
      </c>
      <c r="N3938" s="391">
        <v>11.2165</v>
      </c>
      <c r="O3938" s="386">
        <v>12.348000000000001</v>
      </c>
      <c r="P3938" s="386" t="s">
        <v>39</v>
      </c>
    </row>
    <row r="3939" spans="1:16" ht="15" x14ac:dyDescent="0.25">
      <c r="A3939" s="389" t="s">
        <v>4027</v>
      </c>
      <c r="B3939" s="390"/>
      <c r="C3939" s="386"/>
      <c r="D3939" s="390"/>
      <c r="E3939" s="390"/>
      <c r="F3939" s="386">
        <v>5.9123999999999999</v>
      </c>
      <c r="G3939" s="391">
        <v>5.0598999999999998</v>
      </c>
      <c r="H3939" s="391">
        <v>5.8548999999999998</v>
      </c>
      <c r="I3939" s="391">
        <v>5.5282</v>
      </c>
      <c r="J3939" s="391">
        <v>5.3589000000000002</v>
      </c>
      <c r="K3939" s="391">
        <v>5.3879000000000001</v>
      </c>
      <c r="L3939" s="391">
        <v>6.5829000000000004</v>
      </c>
      <c r="M3939" s="391">
        <v>5.8357000000000001</v>
      </c>
      <c r="N3939" s="391">
        <v>5.2011000000000003</v>
      </c>
      <c r="O3939" s="386">
        <v>6.0119999999999996</v>
      </c>
      <c r="P3939" s="386" t="s">
        <v>39</v>
      </c>
    </row>
    <row r="3940" spans="1:16" ht="15" x14ac:dyDescent="0.25">
      <c r="A3940" s="389" t="s">
        <v>4028</v>
      </c>
      <c r="B3940" s="390"/>
      <c r="C3940" s="386"/>
      <c r="D3940" s="390"/>
      <c r="E3940" s="390"/>
      <c r="F3940" s="386">
        <v>13.318</v>
      </c>
      <c r="G3940" s="391">
        <v>12.7804</v>
      </c>
      <c r="H3940" s="391">
        <v>14.293900000000001</v>
      </c>
      <c r="I3940" s="391">
        <v>13.9702</v>
      </c>
      <c r="J3940" s="391">
        <v>14.7067</v>
      </c>
      <c r="K3940" s="391">
        <v>13.752700000000001</v>
      </c>
      <c r="L3940" s="391">
        <v>16.134899999999998</v>
      </c>
      <c r="M3940" s="391">
        <v>14.9313</v>
      </c>
      <c r="N3940" s="391">
        <v>14.643000000000001</v>
      </c>
      <c r="O3940" s="386">
        <v>15.2822</v>
      </c>
      <c r="P3940" s="386" t="s">
        <v>39</v>
      </c>
    </row>
    <row r="3941" spans="1:16" ht="15" x14ac:dyDescent="0.25">
      <c r="A3941" s="389" t="s">
        <v>4029</v>
      </c>
      <c r="B3941" s="390"/>
      <c r="C3941" s="386"/>
      <c r="D3941" s="390"/>
      <c r="E3941" s="390"/>
      <c r="F3941" s="386">
        <v>13.9947</v>
      </c>
      <c r="G3941" s="391">
        <v>13.4503</v>
      </c>
      <c r="H3941" s="391">
        <v>15.053800000000001</v>
      </c>
      <c r="I3941" s="391">
        <v>14.6541</v>
      </c>
      <c r="J3941" s="391">
        <v>15.4718</v>
      </c>
      <c r="K3941" s="391">
        <v>14.4206</v>
      </c>
      <c r="L3941" s="391">
        <v>16.9359</v>
      </c>
      <c r="M3941" s="391">
        <v>15.6432</v>
      </c>
      <c r="N3941" s="391">
        <v>15.288</v>
      </c>
      <c r="O3941" s="386">
        <v>15.9206</v>
      </c>
      <c r="P3941" s="386" t="s">
        <v>39</v>
      </c>
    </row>
    <row r="3942" spans="1:16" ht="15" x14ac:dyDescent="0.25">
      <c r="A3942" s="389" t="s">
        <v>4030</v>
      </c>
      <c r="B3942" s="390"/>
      <c r="C3942" s="386"/>
      <c r="D3942" s="390"/>
      <c r="E3942" s="390"/>
      <c r="F3942" s="386">
        <v>5.1973000000000003</v>
      </c>
      <c r="G3942" s="391">
        <v>4.7409999999999997</v>
      </c>
      <c r="H3942" s="391">
        <v>5.1421000000000001</v>
      </c>
      <c r="I3942" s="391">
        <v>5.7651000000000003</v>
      </c>
      <c r="J3942" s="391">
        <v>5.5255999999999998</v>
      </c>
      <c r="K3942" s="391">
        <v>5.6303000000000001</v>
      </c>
      <c r="L3942" s="391">
        <v>6.5292000000000003</v>
      </c>
      <c r="M3942" s="391">
        <v>6.3886000000000003</v>
      </c>
      <c r="N3942" s="391">
        <v>6.9020999999999999</v>
      </c>
      <c r="O3942" s="386">
        <v>7.6249000000000002</v>
      </c>
      <c r="P3942" s="386" t="s">
        <v>39</v>
      </c>
    </row>
    <row r="3943" spans="1:16" ht="15" x14ac:dyDescent="0.25">
      <c r="A3943" s="389" t="s">
        <v>4031</v>
      </c>
      <c r="B3943" s="390"/>
      <c r="C3943" s="386"/>
      <c r="D3943" s="390"/>
      <c r="E3943" s="390"/>
      <c r="F3943" s="386">
        <v>5.8217999999999996</v>
      </c>
      <c r="G3943" s="391">
        <v>4.9351000000000003</v>
      </c>
      <c r="H3943" s="391">
        <v>5.2388000000000003</v>
      </c>
      <c r="I3943" s="391">
        <v>4.9996</v>
      </c>
      <c r="J3943" s="391">
        <v>4.8746999999999998</v>
      </c>
      <c r="K3943" s="391">
        <v>5.2691999999999997</v>
      </c>
      <c r="L3943" s="391">
        <v>5.6528</v>
      </c>
      <c r="M3943" s="391">
        <v>4.7117000000000004</v>
      </c>
      <c r="N3943" s="391">
        <v>5.0170000000000003</v>
      </c>
      <c r="O3943" s="386">
        <v>5.1184000000000003</v>
      </c>
      <c r="P3943" s="386" t="s">
        <v>39</v>
      </c>
    </row>
    <row r="3944" spans="1:16" ht="15" x14ac:dyDescent="0.25">
      <c r="A3944" s="389" t="s">
        <v>4032</v>
      </c>
      <c r="B3944" s="390"/>
      <c r="C3944" s="386"/>
      <c r="D3944" s="390"/>
      <c r="E3944" s="390"/>
      <c r="F3944" s="386">
        <v>5.4339000000000004</v>
      </c>
      <c r="G3944" s="391">
        <v>4.6635999999999997</v>
      </c>
      <c r="H3944" s="391">
        <v>4.9824000000000002</v>
      </c>
      <c r="I3944" s="391">
        <v>4.7976000000000001</v>
      </c>
      <c r="J3944" s="391">
        <v>4.7085999999999997</v>
      </c>
      <c r="K3944" s="391">
        <v>5.1116000000000001</v>
      </c>
      <c r="L3944" s="391">
        <v>5.4082999999999997</v>
      </c>
      <c r="M3944" s="391">
        <v>4.5008999999999997</v>
      </c>
      <c r="N3944" s="391">
        <v>4.8526999999999996</v>
      </c>
      <c r="O3944" s="386">
        <v>4.9779999999999998</v>
      </c>
      <c r="P3944" s="386" t="s">
        <v>39</v>
      </c>
    </row>
    <row r="3945" spans="1:16" ht="15" x14ac:dyDescent="0.25">
      <c r="A3945" s="389" t="s">
        <v>4033</v>
      </c>
      <c r="B3945" s="390"/>
      <c r="C3945" s="386"/>
      <c r="D3945" s="390"/>
      <c r="E3945" s="390"/>
      <c r="F3945" s="386">
        <v>10.257099999999999</v>
      </c>
      <c r="G3945" s="391">
        <v>8.0393000000000008</v>
      </c>
      <c r="H3945" s="391">
        <v>8.1704000000000008</v>
      </c>
      <c r="I3945" s="391">
        <v>7.3085000000000004</v>
      </c>
      <c r="J3945" s="391">
        <v>6.7742000000000004</v>
      </c>
      <c r="K3945" s="391">
        <v>7.0716000000000001</v>
      </c>
      <c r="L3945" s="391">
        <v>8.4475999999999996</v>
      </c>
      <c r="M3945" s="391">
        <v>7.1219999999999999</v>
      </c>
      <c r="N3945" s="391">
        <v>6.8952</v>
      </c>
      <c r="O3945" s="386">
        <v>6.7237999999999998</v>
      </c>
      <c r="P3945" s="386" t="s">
        <v>39</v>
      </c>
    </row>
    <row r="3946" spans="1:16" ht="15" x14ac:dyDescent="0.25">
      <c r="A3946" s="389" t="s">
        <v>4034</v>
      </c>
      <c r="B3946" s="390"/>
      <c r="C3946" s="386"/>
      <c r="D3946" s="390"/>
      <c r="E3946" s="390"/>
      <c r="F3946" s="386">
        <v>12.753500000000001</v>
      </c>
      <c r="G3946" s="391">
        <v>12.4465</v>
      </c>
      <c r="H3946" s="391">
        <v>13.3758</v>
      </c>
      <c r="I3946" s="391">
        <v>13.071999999999999</v>
      </c>
      <c r="J3946" s="391">
        <v>13.1602</v>
      </c>
      <c r="K3946" s="391">
        <v>14.2075</v>
      </c>
      <c r="L3946" s="391">
        <v>15.1934</v>
      </c>
      <c r="M3946" s="391">
        <v>15.807600000000001</v>
      </c>
      <c r="N3946" s="391">
        <v>16.116199999999999</v>
      </c>
      <c r="O3946" s="386">
        <v>14.81</v>
      </c>
      <c r="P3946" s="386" t="s">
        <v>39</v>
      </c>
    </row>
    <row r="3947" spans="1:16" ht="15" x14ac:dyDescent="0.25">
      <c r="A3947" s="389" t="s">
        <v>4035</v>
      </c>
      <c r="B3947" s="390"/>
      <c r="C3947" s="386"/>
      <c r="D3947" s="390"/>
      <c r="E3947" s="390"/>
      <c r="F3947" s="386">
        <v>12.825799999999999</v>
      </c>
      <c r="G3947" s="391">
        <v>12.5222</v>
      </c>
      <c r="H3947" s="391">
        <v>13.4336</v>
      </c>
      <c r="I3947" s="391">
        <v>13.127000000000001</v>
      </c>
      <c r="J3947" s="391">
        <v>13.227600000000001</v>
      </c>
      <c r="K3947" s="391">
        <v>14.299899999999999</v>
      </c>
      <c r="L3947" s="391">
        <v>15.2904</v>
      </c>
      <c r="M3947" s="391">
        <v>15.899100000000001</v>
      </c>
      <c r="N3947" s="391">
        <v>16.2136</v>
      </c>
      <c r="O3947" s="386">
        <v>14.924300000000001</v>
      </c>
      <c r="P3947" s="386" t="s">
        <v>39</v>
      </c>
    </row>
    <row r="3948" spans="1:16" ht="15" x14ac:dyDescent="0.25">
      <c r="A3948" s="389" t="s">
        <v>4036</v>
      </c>
      <c r="B3948" s="390"/>
      <c r="C3948" s="386"/>
      <c r="D3948" s="390"/>
      <c r="E3948" s="390"/>
      <c r="F3948" s="386">
        <v>9.3688000000000002</v>
      </c>
      <c r="G3948" s="391">
        <v>8.8625000000000007</v>
      </c>
      <c r="H3948" s="391">
        <v>10.637499999999999</v>
      </c>
      <c r="I3948" s="391">
        <v>10.4625</v>
      </c>
      <c r="J3948" s="391">
        <v>9.9687999999999999</v>
      </c>
      <c r="K3948" s="391">
        <v>9.8313000000000006</v>
      </c>
      <c r="L3948" s="391">
        <v>10.5938</v>
      </c>
      <c r="M3948" s="391">
        <v>11.475</v>
      </c>
      <c r="N3948" s="391">
        <v>11.5</v>
      </c>
      <c r="O3948" s="386">
        <v>9.3938000000000006</v>
      </c>
      <c r="P3948" s="386" t="s">
        <v>39</v>
      </c>
    </row>
    <row r="3949" spans="1:16" ht="15" x14ac:dyDescent="0.25">
      <c r="A3949" s="389" t="s">
        <v>4037</v>
      </c>
      <c r="B3949" s="390"/>
      <c r="C3949" s="386"/>
      <c r="D3949" s="390"/>
      <c r="E3949" s="390"/>
      <c r="F3949" s="386">
        <v>12.753500000000001</v>
      </c>
      <c r="G3949" s="391">
        <v>12.4465</v>
      </c>
      <c r="H3949" s="391">
        <v>13.3758</v>
      </c>
      <c r="I3949" s="391">
        <v>13.071999999999999</v>
      </c>
      <c r="J3949" s="391">
        <v>13.1602</v>
      </c>
      <c r="K3949" s="391">
        <v>14.2075</v>
      </c>
      <c r="L3949" s="391">
        <v>15.1934</v>
      </c>
      <c r="M3949" s="391">
        <v>15.807600000000001</v>
      </c>
      <c r="N3949" s="391">
        <v>16.116199999999999</v>
      </c>
      <c r="O3949" s="386">
        <v>14.81</v>
      </c>
      <c r="P3949" s="386" t="s">
        <v>39</v>
      </c>
    </row>
    <row r="3950" spans="1:16" ht="15" x14ac:dyDescent="0.25">
      <c r="A3950" s="389" t="s">
        <v>4038</v>
      </c>
      <c r="B3950" s="390"/>
      <c r="C3950" s="386"/>
      <c r="D3950" s="390"/>
      <c r="E3950" s="390"/>
      <c r="F3950" s="386">
        <v>12.825799999999999</v>
      </c>
      <c r="G3950" s="391">
        <v>12.5222</v>
      </c>
      <c r="H3950" s="391">
        <v>13.4336</v>
      </c>
      <c r="I3950" s="391">
        <v>13.127000000000001</v>
      </c>
      <c r="J3950" s="391">
        <v>13.227600000000001</v>
      </c>
      <c r="K3950" s="391">
        <v>14.299899999999999</v>
      </c>
      <c r="L3950" s="391">
        <v>15.2904</v>
      </c>
      <c r="M3950" s="391">
        <v>15.899100000000001</v>
      </c>
      <c r="N3950" s="391">
        <v>16.2136</v>
      </c>
      <c r="O3950" s="386">
        <v>14.924300000000001</v>
      </c>
      <c r="P3950" s="386" t="s">
        <v>39</v>
      </c>
    </row>
    <row r="3951" spans="1:16" ht="15" x14ac:dyDescent="0.25">
      <c r="A3951" s="389" t="s">
        <v>4039</v>
      </c>
      <c r="B3951" s="390"/>
      <c r="C3951" s="386"/>
      <c r="D3951" s="390"/>
      <c r="E3951" s="390"/>
      <c r="F3951" s="386">
        <v>9.3688000000000002</v>
      </c>
      <c r="G3951" s="391">
        <v>8.8625000000000007</v>
      </c>
      <c r="H3951" s="391">
        <v>10.637499999999999</v>
      </c>
      <c r="I3951" s="391">
        <v>10.4625</v>
      </c>
      <c r="J3951" s="391">
        <v>9.9687999999999999</v>
      </c>
      <c r="K3951" s="391">
        <v>9.8313000000000006</v>
      </c>
      <c r="L3951" s="391">
        <v>10.5938</v>
      </c>
      <c r="M3951" s="391">
        <v>11.475</v>
      </c>
      <c r="N3951" s="391">
        <v>11.5</v>
      </c>
      <c r="O3951" s="386">
        <v>9.3938000000000006</v>
      </c>
      <c r="P3951" s="386" t="s">
        <v>39</v>
      </c>
    </row>
    <row r="3952" spans="1:16" ht="15" x14ac:dyDescent="0.25">
      <c r="A3952" s="389" t="s">
        <v>4040</v>
      </c>
      <c r="B3952" s="390"/>
      <c r="C3952" s="386"/>
      <c r="D3952" s="390"/>
      <c r="E3952" s="390"/>
      <c r="F3952" s="386">
        <v>15.370799999999999</v>
      </c>
      <c r="G3952" s="391">
        <v>14.9064</v>
      </c>
      <c r="H3952" s="391">
        <v>16.1052</v>
      </c>
      <c r="I3952" s="391">
        <v>15.2783</v>
      </c>
      <c r="J3952" s="391">
        <v>15.1122</v>
      </c>
      <c r="K3952" s="391">
        <v>16.1096</v>
      </c>
      <c r="L3952" s="391">
        <v>17.553999999999998</v>
      </c>
      <c r="M3952" s="391">
        <v>18.960599999999999</v>
      </c>
      <c r="N3952" s="391">
        <v>20.345400000000001</v>
      </c>
      <c r="O3952" s="386">
        <v>19.764900000000001</v>
      </c>
      <c r="P3952" s="386" t="s">
        <v>39</v>
      </c>
    </row>
    <row r="3953" spans="1:16" ht="15" x14ac:dyDescent="0.25">
      <c r="A3953" s="389" t="s">
        <v>4041</v>
      </c>
      <c r="B3953" s="390"/>
      <c r="C3953" s="386"/>
      <c r="D3953" s="390"/>
      <c r="E3953" s="390"/>
      <c r="F3953" s="386">
        <v>16.209</v>
      </c>
      <c r="G3953" s="391">
        <v>15.7097</v>
      </c>
      <c r="H3953" s="391">
        <v>16.941099999999999</v>
      </c>
      <c r="I3953" s="391">
        <v>15.9758</v>
      </c>
      <c r="J3953" s="391">
        <v>15.661799999999999</v>
      </c>
      <c r="K3953" s="391">
        <v>16.678699999999999</v>
      </c>
      <c r="L3953" s="391">
        <v>18.044699999999999</v>
      </c>
      <c r="M3953" s="391">
        <v>19.561699999999998</v>
      </c>
      <c r="N3953" s="391">
        <v>20.944600000000001</v>
      </c>
      <c r="O3953" s="386">
        <v>20.314900000000002</v>
      </c>
      <c r="P3953" s="386" t="s">
        <v>39</v>
      </c>
    </row>
    <row r="3954" spans="1:16" ht="15" x14ac:dyDescent="0.25">
      <c r="A3954" s="389" t="s">
        <v>4042</v>
      </c>
      <c r="B3954" s="390"/>
      <c r="C3954" s="386"/>
      <c r="D3954" s="390"/>
      <c r="E3954" s="390"/>
      <c r="F3954" s="386">
        <v>9.6353000000000009</v>
      </c>
      <c r="G3954" s="391">
        <v>9.4108000000000001</v>
      </c>
      <c r="H3954" s="391">
        <v>10.386200000000001</v>
      </c>
      <c r="I3954" s="391">
        <v>10.5063</v>
      </c>
      <c r="J3954" s="391">
        <v>11.3515</v>
      </c>
      <c r="K3954" s="391">
        <v>12.215400000000001</v>
      </c>
      <c r="L3954" s="391">
        <v>14.196199999999999</v>
      </c>
      <c r="M3954" s="391">
        <v>14.8484</v>
      </c>
      <c r="N3954" s="391">
        <v>16.245699999999999</v>
      </c>
      <c r="O3954" s="386">
        <v>16.0154</v>
      </c>
      <c r="P3954" s="386" t="s">
        <v>39</v>
      </c>
    </row>
    <row r="3955" spans="1:16" ht="15" x14ac:dyDescent="0.25">
      <c r="A3955" s="389" t="s">
        <v>4043</v>
      </c>
      <c r="B3955" s="390"/>
      <c r="C3955" s="386"/>
      <c r="D3955" s="390"/>
      <c r="E3955" s="390"/>
      <c r="F3955" s="386">
        <v>16.622299999999999</v>
      </c>
      <c r="G3955" s="391">
        <v>15.6449</v>
      </c>
      <c r="H3955" s="391">
        <v>16.566700000000001</v>
      </c>
      <c r="I3955" s="391">
        <v>15.0303</v>
      </c>
      <c r="J3955" s="391">
        <v>15.408099999999999</v>
      </c>
      <c r="K3955" s="391">
        <v>16.0867</v>
      </c>
      <c r="L3955" s="391">
        <v>17.331700000000001</v>
      </c>
      <c r="M3955" s="391">
        <v>18.9145</v>
      </c>
      <c r="N3955" s="391">
        <v>20.319500000000001</v>
      </c>
      <c r="O3955" s="386">
        <v>19.347100000000001</v>
      </c>
      <c r="P3955" s="386" t="s">
        <v>39</v>
      </c>
    </row>
    <row r="3956" spans="1:16" ht="15" x14ac:dyDescent="0.25">
      <c r="A3956" s="389" t="s">
        <v>4044</v>
      </c>
      <c r="B3956" s="390"/>
      <c r="C3956" s="386"/>
      <c r="D3956" s="390"/>
      <c r="E3956" s="390"/>
      <c r="F3956" s="386">
        <v>16.731000000000002</v>
      </c>
      <c r="G3956" s="391">
        <v>15.738300000000001</v>
      </c>
      <c r="H3956" s="391">
        <v>16.677900000000001</v>
      </c>
      <c r="I3956" s="391">
        <v>15.1081</v>
      </c>
      <c r="J3956" s="391">
        <v>15.5039</v>
      </c>
      <c r="K3956" s="391">
        <v>16.184000000000001</v>
      </c>
      <c r="L3956" s="391">
        <v>17.370899999999999</v>
      </c>
      <c r="M3956" s="391">
        <v>18.990600000000001</v>
      </c>
      <c r="N3956" s="391">
        <v>20.386099999999999</v>
      </c>
      <c r="O3956" s="386">
        <v>19.4145</v>
      </c>
      <c r="P3956" s="386" t="s">
        <v>39</v>
      </c>
    </row>
    <row r="3957" spans="1:16" ht="15" x14ac:dyDescent="0.25">
      <c r="A3957" s="389" t="s">
        <v>4045</v>
      </c>
      <c r="B3957" s="390"/>
      <c r="C3957" s="386"/>
      <c r="D3957" s="390"/>
      <c r="E3957" s="390"/>
      <c r="F3957" s="386">
        <v>10.446400000000001</v>
      </c>
      <c r="G3957" s="391">
        <v>10.3393</v>
      </c>
      <c r="H3957" s="391">
        <v>10.25</v>
      </c>
      <c r="I3957" s="391">
        <v>10.607100000000001</v>
      </c>
      <c r="J3957" s="391">
        <v>9.9642999999999997</v>
      </c>
      <c r="K3957" s="391">
        <v>10.553599999999999</v>
      </c>
      <c r="L3957" s="391">
        <v>15.107100000000001</v>
      </c>
      <c r="M3957" s="391">
        <v>14.5893</v>
      </c>
      <c r="N3957" s="391">
        <v>16.535699999999999</v>
      </c>
      <c r="O3957" s="386">
        <v>15.5357</v>
      </c>
      <c r="P3957" s="386" t="s">
        <v>39</v>
      </c>
    </row>
    <row r="3958" spans="1:16" ht="15" x14ac:dyDescent="0.25">
      <c r="A3958" s="389" t="s">
        <v>4046</v>
      </c>
      <c r="B3958" s="390"/>
      <c r="C3958" s="386"/>
      <c r="D3958" s="390"/>
      <c r="E3958" s="390"/>
      <c r="F3958" s="386">
        <v>11.7685</v>
      </c>
      <c r="G3958" s="391">
        <v>10.2438</v>
      </c>
      <c r="H3958" s="391">
        <v>11.6204</v>
      </c>
      <c r="I3958" s="391">
        <v>13.166700000000001</v>
      </c>
      <c r="J3958" s="391">
        <v>13.956799999999999</v>
      </c>
      <c r="K3958" s="391">
        <v>15.478400000000001</v>
      </c>
      <c r="L3958" s="391">
        <v>17.209900000000001</v>
      </c>
      <c r="M3958" s="391">
        <v>16.839500000000001</v>
      </c>
      <c r="N3958" s="391">
        <v>16.725300000000001</v>
      </c>
      <c r="O3958" s="386">
        <v>16.722200000000001</v>
      </c>
      <c r="P3958" s="386" t="s">
        <v>39</v>
      </c>
    </row>
    <row r="3959" spans="1:16" ht="15" x14ac:dyDescent="0.25">
      <c r="A3959" s="389" t="s">
        <v>4047</v>
      </c>
      <c r="B3959" s="390"/>
      <c r="C3959" s="386"/>
      <c r="D3959" s="390"/>
      <c r="E3959" s="390"/>
      <c r="F3959" s="386">
        <v>6.5625</v>
      </c>
      <c r="G3959" s="391">
        <v>3.75</v>
      </c>
      <c r="H3959" s="391">
        <v>4.375</v>
      </c>
      <c r="I3959" s="391">
        <v>7.3437999999999999</v>
      </c>
      <c r="J3959" s="391">
        <v>11.25</v>
      </c>
      <c r="K3959" s="391">
        <v>12.8125</v>
      </c>
      <c r="L3959" s="391">
        <v>15.3125</v>
      </c>
      <c r="M3959" s="391">
        <v>14.2188</v>
      </c>
      <c r="N3959" s="391">
        <v>7.1875</v>
      </c>
      <c r="O3959" s="386">
        <v>8.75</v>
      </c>
      <c r="P3959" s="386" t="s">
        <v>39</v>
      </c>
    </row>
    <row r="3960" spans="1:16" ht="15" x14ac:dyDescent="0.25">
      <c r="A3960" s="389" t="s">
        <v>4048</v>
      </c>
      <c r="B3960" s="390"/>
      <c r="C3960" s="386"/>
      <c r="D3960" s="390"/>
      <c r="E3960" s="390"/>
      <c r="F3960" s="386">
        <v>11.8734</v>
      </c>
      <c r="G3960" s="391">
        <v>10.374700000000001</v>
      </c>
      <c r="H3960" s="391">
        <v>11.766400000000001</v>
      </c>
      <c r="I3960" s="391">
        <v>13.284000000000001</v>
      </c>
      <c r="J3960" s="391">
        <v>14.0113</v>
      </c>
      <c r="K3960" s="391">
        <v>15.5321</v>
      </c>
      <c r="L3960" s="391">
        <v>17.248100000000001</v>
      </c>
      <c r="M3960" s="391">
        <v>16.892299999999999</v>
      </c>
      <c r="N3960" s="391">
        <v>16.9175</v>
      </c>
      <c r="O3960" s="386">
        <v>16.882899999999999</v>
      </c>
      <c r="P3960" s="386" t="s">
        <v>39</v>
      </c>
    </row>
    <row r="3961" spans="1:16" ht="15" x14ac:dyDescent="0.25">
      <c r="A3961" s="389" t="s">
        <v>4049</v>
      </c>
      <c r="B3961" s="390"/>
      <c r="C3961" s="386"/>
      <c r="D3961" s="390"/>
      <c r="E3961" s="390"/>
      <c r="F3961" s="386">
        <v>13.8672</v>
      </c>
      <c r="G3961" s="391">
        <v>14.4474</v>
      </c>
      <c r="H3961" s="391">
        <v>16.083300000000001</v>
      </c>
      <c r="I3961" s="391">
        <v>16.053100000000001</v>
      </c>
      <c r="J3961" s="391">
        <v>14.8078</v>
      </c>
      <c r="K3961" s="391">
        <v>16.2547</v>
      </c>
      <c r="L3961" s="391">
        <v>17.986999999999998</v>
      </c>
      <c r="M3961" s="391">
        <v>19.3964</v>
      </c>
      <c r="N3961" s="391">
        <v>21</v>
      </c>
      <c r="O3961" s="386">
        <v>20.979700000000001</v>
      </c>
      <c r="P3961" s="386" t="s">
        <v>39</v>
      </c>
    </row>
    <row r="3962" spans="1:16" ht="15" x14ac:dyDescent="0.25">
      <c r="A3962" s="389" t="s">
        <v>4050</v>
      </c>
      <c r="B3962" s="390"/>
      <c r="C3962" s="386"/>
      <c r="D3962" s="390"/>
      <c r="E3962" s="390"/>
      <c r="F3962" s="386">
        <v>15.2057</v>
      </c>
      <c r="G3962" s="391">
        <v>15.7006</v>
      </c>
      <c r="H3962" s="391">
        <v>17.5169</v>
      </c>
      <c r="I3962" s="391">
        <v>17.742699999999999</v>
      </c>
      <c r="J3962" s="391">
        <v>15.9947</v>
      </c>
      <c r="K3962" s="391">
        <v>17.681899999999999</v>
      </c>
      <c r="L3962" s="391">
        <v>19.401</v>
      </c>
      <c r="M3962" s="391">
        <v>20.723199999999999</v>
      </c>
      <c r="N3962" s="391">
        <v>22.114899999999999</v>
      </c>
      <c r="O3962" s="386">
        <v>22.1494</v>
      </c>
      <c r="P3962" s="386" t="s">
        <v>39</v>
      </c>
    </row>
    <row r="3963" spans="1:16" ht="15" x14ac:dyDescent="0.25">
      <c r="A3963" s="389" t="s">
        <v>4051</v>
      </c>
      <c r="B3963" s="390"/>
      <c r="C3963" s="386"/>
      <c r="D3963" s="390"/>
      <c r="E3963" s="390"/>
      <c r="F3963" s="386">
        <v>7.3127000000000004</v>
      </c>
      <c r="G3963" s="391">
        <v>8.3108000000000004</v>
      </c>
      <c r="H3963" s="391">
        <v>9.0632999999999999</v>
      </c>
      <c r="I3963" s="391">
        <v>7.7794999999999996</v>
      </c>
      <c r="J3963" s="391">
        <v>8.9956999999999994</v>
      </c>
      <c r="K3963" s="391">
        <v>9.266</v>
      </c>
      <c r="L3963" s="391">
        <v>11.0627</v>
      </c>
      <c r="M3963" s="391">
        <v>12.8993</v>
      </c>
      <c r="N3963" s="391">
        <v>15.5405</v>
      </c>
      <c r="O3963" s="386">
        <v>15.251799999999999</v>
      </c>
      <c r="P3963" s="386" t="s">
        <v>39</v>
      </c>
    </row>
    <row r="3964" spans="1:16" ht="15" x14ac:dyDescent="0.25">
      <c r="A3964" s="389" t="s">
        <v>4052</v>
      </c>
      <c r="B3964" s="390"/>
      <c r="C3964" s="386"/>
      <c r="D3964" s="390"/>
      <c r="E3964" s="390"/>
      <c r="F3964" s="386">
        <v>11.388199999999999</v>
      </c>
      <c r="G3964" s="391">
        <v>10.510999999999999</v>
      </c>
      <c r="H3964" s="391">
        <v>11.5723</v>
      </c>
      <c r="I3964" s="391">
        <v>10.9276</v>
      </c>
      <c r="J3964" s="391">
        <v>10.1119</v>
      </c>
      <c r="K3964" s="391">
        <v>12.2301</v>
      </c>
      <c r="L3964" s="391">
        <v>11.980399999999999</v>
      </c>
      <c r="M3964" s="391">
        <v>12.831899999999999</v>
      </c>
      <c r="N3964" s="391">
        <v>12.666499999999999</v>
      </c>
      <c r="O3964" s="386">
        <v>12.942600000000001</v>
      </c>
      <c r="P3964" s="386" t="s">
        <v>39</v>
      </c>
    </row>
    <row r="3965" spans="1:16" ht="15" x14ac:dyDescent="0.25">
      <c r="A3965" s="389" t="s">
        <v>4053</v>
      </c>
      <c r="B3965" s="390"/>
      <c r="C3965" s="386"/>
      <c r="D3965" s="390"/>
      <c r="E3965" s="390"/>
      <c r="F3965" s="386">
        <v>11.7332</v>
      </c>
      <c r="G3965" s="391">
        <v>10.8574</v>
      </c>
      <c r="H3965" s="391">
        <v>11.945399999999999</v>
      </c>
      <c r="I3965" s="391">
        <v>11.3104</v>
      </c>
      <c r="J3965" s="391">
        <v>10.480600000000001</v>
      </c>
      <c r="K3965" s="391">
        <v>12.620699999999999</v>
      </c>
      <c r="L3965" s="391">
        <v>12.3972</v>
      </c>
      <c r="M3965" s="391">
        <v>13.2462</v>
      </c>
      <c r="N3965" s="391">
        <v>13.0375</v>
      </c>
      <c r="O3965" s="386">
        <v>13.2963</v>
      </c>
      <c r="P3965" s="386" t="s">
        <v>39</v>
      </c>
    </row>
    <row r="3966" spans="1:16" ht="15" x14ac:dyDescent="0.25">
      <c r="A3966" s="389" t="s">
        <v>4054</v>
      </c>
      <c r="B3966" s="390"/>
      <c r="C3966" s="386"/>
      <c r="D3966" s="390"/>
      <c r="E3966" s="390"/>
      <c r="F3966" s="386">
        <v>8.0886999999999993</v>
      </c>
      <c r="G3966" s="391">
        <v>7.2415000000000003</v>
      </c>
      <c r="H3966" s="391">
        <v>8.0299999999999994</v>
      </c>
      <c r="I3966" s="391">
        <v>7.3057999999999996</v>
      </c>
      <c r="J3966" s="391">
        <v>6.6223000000000001</v>
      </c>
      <c r="K3966" s="391">
        <v>8.5355000000000008</v>
      </c>
      <c r="L3966" s="391">
        <v>8.0370000000000008</v>
      </c>
      <c r="M3966" s="391">
        <v>8.8862000000000005</v>
      </c>
      <c r="N3966" s="391">
        <v>9.1495999999999995</v>
      </c>
      <c r="O3966" s="386">
        <v>9.5889000000000006</v>
      </c>
      <c r="P3966" s="386" t="s">
        <v>39</v>
      </c>
    </row>
    <row r="3967" spans="1:16" ht="15" x14ac:dyDescent="0.25">
      <c r="A3967" s="389" t="s">
        <v>4055</v>
      </c>
      <c r="B3967" s="390"/>
      <c r="C3967" s="386"/>
      <c r="D3967" s="390"/>
      <c r="E3967" s="390"/>
      <c r="F3967" s="386">
        <v>11.3825</v>
      </c>
      <c r="G3967" s="391">
        <v>10.8307</v>
      </c>
      <c r="H3967" s="391">
        <v>13.9171</v>
      </c>
      <c r="I3967" s="391">
        <v>13.3515</v>
      </c>
      <c r="J3967" s="391">
        <v>15.0578</v>
      </c>
      <c r="K3967" s="391">
        <v>14.531499999999999</v>
      </c>
      <c r="L3967" s="391">
        <v>12.8888</v>
      </c>
      <c r="M3967" s="391">
        <v>13.8834</v>
      </c>
      <c r="N3967" s="391">
        <v>15.305300000000001</v>
      </c>
      <c r="O3967" s="386">
        <v>15.9672</v>
      </c>
      <c r="P3967" s="386" t="s">
        <v>39</v>
      </c>
    </row>
    <row r="3968" spans="1:16" ht="15" x14ac:dyDescent="0.25">
      <c r="A3968" s="389" t="s">
        <v>4056</v>
      </c>
      <c r="B3968" s="390"/>
      <c r="C3968" s="386"/>
      <c r="D3968" s="390"/>
      <c r="E3968" s="390"/>
      <c r="F3968" s="386">
        <v>11.628</v>
      </c>
      <c r="G3968" s="391">
        <v>11.067600000000001</v>
      </c>
      <c r="H3968" s="391">
        <v>14.2407</v>
      </c>
      <c r="I3968" s="391">
        <v>13.7334</v>
      </c>
      <c r="J3968" s="391">
        <v>15.3879</v>
      </c>
      <c r="K3968" s="391">
        <v>14.862399999999999</v>
      </c>
      <c r="L3968" s="391">
        <v>13.1631</v>
      </c>
      <c r="M3968" s="391">
        <v>14.1694</v>
      </c>
      <c r="N3968" s="391">
        <v>15.6167</v>
      </c>
      <c r="O3968" s="386">
        <v>16.294799999999999</v>
      </c>
      <c r="P3968" s="386" t="s">
        <v>39</v>
      </c>
    </row>
    <row r="3969" spans="1:16" ht="15" x14ac:dyDescent="0.25">
      <c r="A3969" s="389" t="s">
        <v>4057</v>
      </c>
      <c r="B3969" s="390"/>
      <c r="C3969" s="386"/>
      <c r="D3969" s="390"/>
      <c r="E3969" s="390"/>
      <c r="F3969" s="386">
        <v>3.8264999999999998</v>
      </c>
      <c r="G3969" s="391">
        <v>3.3854000000000002</v>
      </c>
      <c r="H3969" s="391">
        <v>3.75</v>
      </c>
      <c r="I3969" s="391">
        <v>1.3542000000000001</v>
      </c>
      <c r="J3969" s="391">
        <v>4.6875</v>
      </c>
      <c r="K3969" s="391">
        <v>4.55</v>
      </c>
      <c r="L3969" s="391">
        <v>4.2708000000000004</v>
      </c>
      <c r="M3969" s="391">
        <v>4.8958000000000004</v>
      </c>
      <c r="N3969" s="391">
        <v>5.5208000000000004</v>
      </c>
      <c r="O3969" s="386">
        <v>5.6771000000000003</v>
      </c>
      <c r="P3969" s="386" t="s">
        <v>39</v>
      </c>
    </row>
    <row r="3970" spans="1:16" ht="15" x14ac:dyDescent="0.25">
      <c r="A3970" s="389" t="s">
        <v>4058</v>
      </c>
      <c r="B3970" s="390"/>
      <c r="C3970" s="386"/>
      <c r="D3970" s="390"/>
      <c r="E3970" s="390"/>
      <c r="F3970" s="386">
        <v>10.946300000000001</v>
      </c>
      <c r="G3970" s="391">
        <v>8.6066000000000003</v>
      </c>
      <c r="H3970" s="391">
        <v>9.7994000000000003</v>
      </c>
      <c r="I3970" s="391">
        <v>9.1967999999999996</v>
      </c>
      <c r="J3970" s="391">
        <v>7.8209999999999997</v>
      </c>
      <c r="K3970" s="391">
        <v>10.1271</v>
      </c>
      <c r="L3970" s="391">
        <v>9.9709000000000003</v>
      </c>
      <c r="M3970" s="391">
        <v>9.9377999999999993</v>
      </c>
      <c r="N3970" s="391">
        <v>10.2172</v>
      </c>
      <c r="O3970" s="386">
        <v>10.020899999999999</v>
      </c>
      <c r="P3970" s="386" t="s">
        <v>39</v>
      </c>
    </row>
    <row r="3971" spans="1:16" ht="15" x14ac:dyDescent="0.25">
      <c r="A3971" s="389" t="s">
        <v>4059</v>
      </c>
      <c r="B3971" s="390"/>
      <c r="C3971" s="386"/>
      <c r="D3971" s="390"/>
      <c r="E3971" s="390"/>
      <c r="F3971" s="386">
        <v>11.145799999999999</v>
      </c>
      <c r="G3971" s="391">
        <v>8.6472999999999995</v>
      </c>
      <c r="H3971" s="391">
        <v>9.9102999999999994</v>
      </c>
      <c r="I3971" s="391">
        <v>9.3454999999999995</v>
      </c>
      <c r="J3971" s="391">
        <v>8.0381</v>
      </c>
      <c r="K3971" s="391">
        <v>10.4117</v>
      </c>
      <c r="L3971" s="391">
        <v>10.260999999999999</v>
      </c>
      <c r="M3971" s="391">
        <v>10.162100000000001</v>
      </c>
      <c r="N3971" s="391">
        <v>10.4069</v>
      </c>
      <c r="O3971" s="386">
        <v>10.155099999999999</v>
      </c>
      <c r="P3971" s="386" t="s">
        <v>39</v>
      </c>
    </row>
    <row r="3972" spans="1:16" ht="15" x14ac:dyDescent="0.25">
      <c r="A3972" s="389" t="s">
        <v>4060</v>
      </c>
      <c r="B3972" s="390"/>
      <c r="C3972" s="386"/>
      <c r="D3972" s="390"/>
      <c r="E3972" s="390"/>
      <c r="F3972" s="386">
        <v>9.1649999999999991</v>
      </c>
      <c r="G3972" s="391">
        <v>8.2431999999999999</v>
      </c>
      <c r="H3972" s="391">
        <v>8.8094999999999999</v>
      </c>
      <c r="I3972" s="391">
        <v>7.8689999999999998</v>
      </c>
      <c r="J3972" s="391">
        <v>5.8826999999999998</v>
      </c>
      <c r="K3972" s="391">
        <v>7.5867000000000004</v>
      </c>
      <c r="L3972" s="391">
        <v>7.3810000000000002</v>
      </c>
      <c r="M3972" s="391">
        <v>7.9353999999999996</v>
      </c>
      <c r="N3972" s="391">
        <v>8.5237999999999996</v>
      </c>
      <c r="O3972" s="386">
        <v>8.8231000000000002</v>
      </c>
      <c r="P3972" s="386" t="s">
        <v>39</v>
      </c>
    </row>
    <row r="3973" spans="1:16" ht="15" x14ac:dyDescent="0.25">
      <c r="A3973" s="389" t="s">
        <v>4061</v>
      </c>
      <c r="B3973" s="390"/>
      <c r="C3973" s="386"/>
      <c r="D3973" s="390"/>
      <c r="E3973" s="390"/>
      <c r="F3973" s="386">
        <v>13.4443</v>
      </c>
      <c r="G3973" s="391">
        <v>12.3065</v>
      </c>
      <c r="H3973" s="391">
        <v>13.4572</v>
      </c>
      <c r="I3973" s="391">
        <v>13.1084</v>
      </c>
      <c r="J3973" s="391">
        <v>12.7661</v>
      </c>
      <c r="K3973" s="391">
        <v>15.706799999999999</v>
      </c>
      <c r="L3973" s="391">
        <v>15.5671</v>
      </c>
      <c r="M3973" s="391">
        <v>16.865100000000002</v>
      </c>
      <c r="N3973" s="391">
        <v>17.262</v>
      </c>
      <c r="O3973" s="386">
        <v>17.798500000000001</v>
      </c>
      <c r="P3973" s="386" t="s">
        <v>39</v>
      </c>
    </row>
    <row r="3974" spans="1:16" ht="15" x14ac:dyDescent="0.25">
      <c r="A3974" s="389" t="s">
        <v>4062</v>
      </c>
      <c r="B3974" s="390"/>
      <c r="C3974" s="386"/>
      <c r="D3974" s="390"/>
      <c r="E3974" s="390"/>
      <c r="F3974" s="386">
        <v>14.39</v>
      </c>
      <c r="G3974" s="391">
        <v>13.217599999999999</v>
      </c>
      <c r="H3974" s="391">
        <v>14.394500000000001</v>
      </c>
      <c r="I3974" s="391">
        <v>14.100199999999999</v>
      </c>
      <c r="J3974" s="391">
        <v>13.726900000000001</v>
      </c>
      <c r="K3974" s="391">
        <v>16.805399999999999</v>
      </c>
      <c r="L3974" s="391">
        <v>16.7514</v>
      </c>
      <c r="M3974" s="391">
        <v>18.080400000000001</v>
      </c>
      <c r="N3974" s="391">
        <v>18.539300000000001</v>
      </c>
      <c r="O3974" s="386">
        <v>19.0761</v>
      </c>
      <c r="P3974" s="386" t="s">
        <v>39</v>
      </c>
    </row>
    <row r="3975" spans="1:16" ht="15" x14ac:dyDescent="0.25">
      <c r="A3975" s="389" t="s">
        <v>4063</v>
      </c>
      <c r="B3975" s="390"/>
      <c r="C3975" s="386"/>
      <c r="D3975" s="390"/>
      <c r="E3975" s="390"/>
      <c r="F3975" s="386">
        <v>7.9653999999999998</v>
      </c>
      <c r="G3975" s="391">
        <v>7.0888</v>
      </c>
      <c r="H3975" s="391">
        <v>8.0243000000000002</v>
      </c>
      <c r="I3975" s="391">
        <v>7.3887999999999998</v>
      </c>
      <c r="J3975" s="391">
        <v>7.2256</v>
      </c>
      <c r="K3975" s="391">
        <v>9.3712</v>
      </c>
      <c r="L3975" s="391">
        <v>8.7376000000000005</v>
      </c>
      <c r="M3975" s="391">
        <v>9.74</v>
      </c>
      <c r="N3975" s="391">
        <v>9.8295999999999992</v>
      </c>
      <c r="O3975" s="386">
        <v>10.3645</v>
      </c>
      <c r="P3975" s="386" t="s">
        <v>39</v>
      </c>
    </row>
    <row r="3976" spans="1:16" ht="15" x14ac:dyDescent="0.25">
      <c r="A3976" s="389" t="s">
        <v>4064</v>
      </c>
      <c r="B3976" s="390"/>
      <c r="C3976" s="386"/>
      <c r="D3976" s="390"/>
      <c r="E3976" s="390"/>
      <c r="F3976" s="386">
        <v>8.7658000000000005</v>
      </c>
      <c r="G3976" s="391">
        <v>9.7434999999999992</v>
      </c>
      <c r="H3976" s="391">
        <v>10.279500000000001</v>
      </c>
      <c r="I3976" s="391">
        <v>9.1175999999999995</v>
      </c>
      <c r="J3976" s="391">
        <v>7.8798000000000004</v>
      </c>
      <c r="K3976" s="391">
        <v>8.8193999999999999</v>
      </c>
      <c r="L3976" s="391">
        <v>8.4582999999999995</v>
      </c>
      <c r="M3976" s="391">
        <v>9.4486000000000008</v>
      </c>
      <c r="N3976" s="391">
        <v>7.7393000000000001</v>
      </c>
      <c r="O3976" s="386">
        <v>8.0637000000000008</v>
      </c>
      <c r="P3976" s="386" t="s">
        <v>39</v>
      </c>
    </row>
    <row r="3977" spans="1:16" ht="15" x14ac:dyDescent="0.25">
      <c r="A3977" s="389" t="s">
        <v>4065</v>
      </c>
      <c r="B3977" s="390"/>
      <c r="C3977" s="386"/>
      <c r="D3977" s="390"/>
      <c r="E3977" s="390"/>
      <c r="F3977" s="386">
        <v>8.8515999999999995</v>
      </c>
      <c r="G3977" s="391">
        <v>9.8454999999999995</v>
      </c>
      <c r="H3977" s="391">
        <v>10.3857</v>
      </c>
      <c r="I3977" s="391">
        <v>9.2075999999999993</v>
      </c>
      <c r="J3977" s="391">
        <v>7.9532999999999996</v>
      </c>
      <c r="K3977" s="391">
        <v>8.9001000000000001</v>
      </c>
      <c r="L3977" s="391">
        <v>8.5433000000000003</v>
      </c>
      <c r="M3977" s="391">
        <v>9.5388999999999999</v>
      </c>
      <c r="N3977" s="391">
        <v>7.7942999999999998</v>
      </c>
      <c r="O3977" s="386">
        <v>8.1229999999999993</v>
      </c>
      <c r="P3977" s="386" t="s">
        <v>39</v>
      </c>
    </row>
    <row r="3978" spans="1:16" ht="15" x14ac:dyDescent="0.25">
      <c r="A3978" s="389" t="s">
        <v>4066</v>
      </c>
      <c r="B3978" s="390"/>
      <c r="C3978" s="386"/>
      <c r="D3978" s="390"/>
      <c r="E3978" s="390"/>
      <c r="F3978" s="386">
        <v>3.5811000000000002</v>
      </c>
      <c r="G3978" s="391">
        <v>3.5922999999999998</v>
      </c>
      <c r="H3978" s="391">
        <v>3.8738999999999999</v>
      </c>
      <c r="I3978" s="391">
        <v>3.6937000000000002</v>
      </c>
      <c r="J3978" s="391">
        <v>3.4459</v>
      </c>
      <c r="K3978" s="391">
        <v>3.9527000000000001</v>
      </c>
      <c r="L3978" s="391">
        <v>3.3332999999999999</v>
      </c>
      <c r="M3978" s="391">
        <v>3.9864999999999999</v>
      </c>
      <c r="N3978" s="391">
        <v>4.4143999999999997</v>
      </c>
      <c r="O3978" s="386">
        <v>4.4820000000000002</v>
      </c>
      <c r="P3978" s="386" t="s">
        <v>39</v>
      </c>
    </row>
    <row r="3979" spans="1:16" ht="15" x14ac:dyDescent="0.25">
      <c r="A3979" s="389" t="s">
        <v>4067</v>
      </c>
      <c r="B3979" s="390"/>
      <c r="C3979" s="386"/>
      <c r="D3979" s="390"/>
      <c r="E3979" s="390"/>
      <c r="F3979" s="386">
        <v>5.6913</v>
      </c>
      <c r="G3979" s="391">
        <v>5.4806999999999997</v>
      </c>
      <c r="H3979" s="391">
        <v>5.7535999999999996</v>
      </c>
      <c r="I3979" s="391">
        <v>5.3314000000000004</v>
      </c>
      <c r="J3979" s="391">
        <v>4.6349</v>
      </c>
      <c r="K3979" s="391">
        <v>5.649</v>
      </c>
      <c r="L3979" s="391">
        <v>5.8404999999999996</v>
      </c>
      <c r="M3979" s="391">
        <v>5.1078999999999999</v>
      </c>
      <c r="N3979" s="391">
        <v>4.9215</v>
      </c>
      <c r="O3979" s="386">
        <v>4.6837999999999997</v>
      </c>
      <c r="P3979" s="386" t="s">
        <v>39</v>
      </c>
    </row>
    <row r="3980" spans="1:16" ht="15" x14ac:dyDescent="0.25">
      <c r="A3980" s="389" t="s">
        <v>4068</v>
      </c>
      <c r="B3980" s="390"/>
      <c r="C3980" s="386"/>
      <c r="D3980" s="390"/>
      <c r="E3980" s="390"/>
      <c r="F3980" s="386">
        <v>6.1589999999999998</v>
      </c>
      <c r="G3980" s="391">
        <v>5.9847000000000001</v>
      </c>
      <c r="H3980" s="391">
        <v>6.2438000000000002</v>
      </c>
      <c r="I3980" s="391">
        <v>5.7971000000000004</v>
      </c>
      <c r="J3980" s="391">
        <v>4.9913999999999996</v>
      </c>
      <c r="K3980" s="391">
        <v>6.1054000000000004</v>
      </c>
      <c r="L3980" s="391">
        <v>6.3825000000000003</v>
      </c>
      <c r="M3980" s="391">
        <v>5.5843999999999996</v>
      </c>
      <c r="N3980" s="391">
        <v>5.7408999999999999</v>
      </c>
      <c r="O3980" s="386">
        <v>5.5835999999999997</v>
      </c>
      <c r="P3980" s="386" t="s">
        <v>39</v>
      </c>
    </row>
    <row r="3981" spans="1:16" ht="15" x14ac:dyDescent="0.25">
      <c r="A3981" s="389" t="s">
        <v>4069</v>
      </c>
      <c r="B3981" s="390"/>
      <c r="C3981" s="386"/>
      <c r="D3981" s="390"/>
      <c r="E3981" s="390"/>
      <c r="F3981" s="386">
        <v>2.9249999999999998</v>
      </c>
      <c r="G3981" s="391">
        <v>2.7913999999999999</v>
      </c>
      <c r="H3981" s="391">
        <v>3.1215000000000002</v>
      </c>
      <c r="I3981" s="391">
        <v>2.7589000000000001</v>
      </c>
      <c r="J3981" s="391">
        <v>2.7181000000000002</v>
      </c>
      <c r="K3981" s="391">
        <v>3.1777000000000002</v>
      </c>
      <c r="L3981" s="391">
        <v>2.9302999999999999</v>
      </c>
      <c r="M3981" s="391">
        <v>2.3340000000000001</v>
      </c>
      <c r="N3981" s="391">
        <v>2.4961000000000002</v>
      </c>
      <c r="O3981" s="386">
        <v>2.0466000000000002</v>
      </c>
      <c r="P3981" s="386" t="s">
        <v>39</v>
      </c>
    </row>
    <row r="3982" spans="1:16" ht="15" x14ac:dyDescent="0.25">
      <c r="A3982" s="389" t="s">
        <v>4070</v>
      </c>
      <c r="B3982" s="390"/>
      <c r="C3982" s="386"/>
      <c r="D3982" s="390"/>
      <c r="E3982" s="390"/>
      <c r="F3982" s="386">
        <v>4.9645999999999999</v>
      </c>
      <c r="G3982" s="391">
        <v>4.9638999999999998</v>
      </c>
      <c r="H3982" s="391">
        <v>5.3601000000000001</v>
      </c>
      <c r="I3982" s="391">
        <v>4.9725999999999999</v>
      </c>
      <c r="J3982" s="391">
        <v>4.0811000000000002</v>
      </c>
      <c r="K3982" s="391">
        <v>5.0818000000000003</v>
      </c>
      <c r="L3982" s="391">
        <v>5.1383999999999999</v>
      </c>
      <c r="M3982" s="391">
        <v>4.0952000000000002</v>
      </c>
      <c r="N3982" s="391">
        <v>4.0433000000000003</v>
      </c>
      <c r="O3982" s="386">
        <v>3.5455000000000001</v>
      </c>
      <c r="P3982" s="386" t="s">
        <v>39</v>
      </c>
    </row>
    <row r="3983" spans="1:16" ht="15" x14ac:dyDescent="0.25">
      <c r="A3983" s="389" t="s">
        <v>4071</v>
      </c>
      <c r="B3983" s="390"/>
      <c r="C3983" s="386"/>
      <c r="D3983" s="390"/>
      <c r="E3983" s="390"/>
      <c r="F3983" s="386">
        <v>5.2847</v>
      </c>
      <c r="G3983" s="391">
        <v>5.4256000000000002</v>
      </c>
      <c r="H3983" s="391">
        <v>5.7877999999999998</v>
      </c>
      <c r="I3983" s="391">
        <v>5.3616999999999999</v>
      </c>
      <c r="J3983" s="391">
        <v>4.3010000000000002</v>
      </c>
      <c r="K3983" s="391">
        <v>5.4347000000000003</v>
      </c>
      <c r="L3983" s="391">
        <v>5.6284999999999998</v>
      </c>
      <c r="M3983" s="391">
        <v>4.5195999999999996</v>
      </c>
      <c r="N3983" s="391">
        <v>4.9856999999999996</v>
      </c>
      <c r="O3983" s="386">
        <v>4.5260999999999996</v>
      </c>
      <c r="P3983" s="386" t="s">
        <v>39</v>
      </c>
    </row>
    <row r="3984" spans="1:16" ht="15" x14ac:dyDescent="0.25">
      <c r="A3984" s="389" t="s">
        <v>4072</v>
      </c>
      <c r="B3984" s="390"/>
      <c r="C3984" s="386"/>
      <c r="D3984" s="390"/>
      <c r="E3984" s="390"/>
      <c r="F3984" s="386">
        <v>2.9944000000000002</v>
      </c>
      <c r="G3984" s="391">
        <v>2.6172</v>
      </c>
      <c r="H3984" s="391">
        <v>3.1627999999999998</v>
      </c>
      <c r="I3984" s="391">
        <v>2.8818000000000001</v>
      </c>
      <c r="J3984" s="391">
        <v>2.9645999999999999</v>
      </c>
      <c r="K3984" s="391">
        <v>3.2683</v>
      </c>
      <c r="L3984" s="391">
        <v>2.6566000000000001</v>
      </c>
      <c r="M3984" s="391">
        <v>1.5761000000000001</v>
      </c>
      <c r="N3984" s="391">
        <v>2.1177000000000001</v>
      </c>
      <c r="O3984" s="386">
        <v>1.58</v>
      </c>
      <c r="P3984" s="386" t="s">
        <v>39</v>
      </c>
    </row>
    <row r="3985" spans="1:16" ht="15" x14ac:dyDescent="0.25">
      <c r="A3985" s="389" t="s">
        <v>4073</v>
      </c>
      <c r="B3985" s="390"/>
      <c r="C3985" s="386"/>
      <c r="D3985" s="390"/>
      <c r="E3985" s="390"/>
      <c r="F3985" s="386">
        <v>0.98019999999999996</v>
      </c>
      <c r="G3985" s="391">
        <v>0.55830000000000002</v>
      </c>
      <c r="H3985" s="391">
        <v>0.77759999999999996</v>
      </c>
      <c r="I3985" s="391">
        <v>0.82340000000000002</v>
      </c>
      <c r="J3985" s="391">
        <v>1.0425</v>
      </c>
      <c r="K3985" s="391">
        <v>1.36</v>
      </c>
      <c r="L3985" s="391">
        <v>1.7225999999999999</v>
      </c>
      <c r="M3985" s="391">
        <v>2.2299000000000002</v>
      </c>
      <c r="N3985" s="391">
        <v>2.1644999999999999</v>
      </c>
      <c r="O3985" s="386">
        <v>2.5889000000000002</v>
      </c>
      <c r="P3985" s="386" t="s">
        <v>39</v>
      </c>
    </row>
    <row r="3986" spans="1:16" ht="15" x14ac:dyDescent="0.25">
      <c r="A3986" s="389" t="s">
        <v>4074</v>
      </c>
      <c r="B3986" s="390"/>
      <c r="C3986" s="386"/>
      <c r="D3986" s="390"/>
      <c r="E3986" s="390"/>
      <c r="F3986" s="386">
        <v>0.98019999999999996</v>
      </c>
      <c r="G3986" s="391">
        <v>0.55830000000000002</v>
      </c>
      <c r="H3986" s="391">
        <v>0.77759999999999996</v>
      </c>
      <c r="I3986" s="391">
        <v>0.82340000000000002</v>
      </c>
      <c r="J3986" s="391">
        <v>1.0425</v>
      </c>
      <c r="K3986" s="391">
        <v>1.36</v>
      </c>
      <c r="L3986" s="391">
        <v>1.7225999999999999</v>
      </c>
      <c r="M3986" s="391">
        <v>2.2299000000000002</v>
      </c>
      <c r="N3986" s="391">
        <v>2.1644999999999999</v>
      </c>
      <c r="O3986" s="386">
        <v>2.5889000000000002</v>
      </c>
      <c r="P3986" s="386" t="s">
        <v>39</v>
      </c>
    </row>
    <row r="3987" spans="1:16" ht="15" x14ac:dyDescent="0.25">
      <c r="A3987" s="389" t="s">
        <v>4075</v>
      </c>
      <c r="B3987" s="390"/>
      <c r="C3987" s="386"/>
      <c r="D3987" s="390"/>
      <c r="E3987" s="390"/>
      <c r="F3987" s="386">
        <v>5.5308999999999999</v>
      </c>
      <c r="G3987" s="391">
        <v>4.7054999999999998</v>
      </c>
      <c r="H3987" s="391">
        <v>4.4946000000000002</v>
      </c>
      <c r="I3987" s="391">
        <v>4.9306000000000001</v>
      </c>
      <c r="J3987" s="391">
        <v>5.0438999999999998</v>
      </c>
      <c r="K3987" s="391">
        <v>5.5776000000000003</v>
      </c>
      <c r="L3987" s="391">
        <v>5.2138</v>
      </c>
      <c r="M3987" s="391">
        <v>5.0750000000000002</v>
      </c>
      <c r="N3987" s="391">
        <v>4.5456000000000003</v>
      </c>
      <c r="O3987" s="386">
        <v>4.5271999999999997</v>
      </c>
      <c r="P3987" s="386" t="s">
        <v>39</v>
      </c>
    </row>
    <row r="3988" spans="1:16" ht="15" x14ac:dyDescent="0.25">
      <c r="A3988" s="389" t="s">
        <v>4076</v>
      </c>
      <c r="B3988" s="390"/>
      <c r="C3988" s="386"/>
      <c r="D3988" s="390"/>
      <c r="E3988" s="390"/>
      <c r="F3988" s="386">
        <v>5.4016999999999999</v>
      </c>
      <c r="G3988" s="391">
        <v>4.5019</v>
      </c>
      <c r="H3988" s="391">
        <v>4.3556999999999997</v>
      </c>
      <c r="I3988" s="391">
        <v>4.6722000000000001</v>
      </c>
      <c r="J3988" s="391">
        <v>4.8650000000000002</v>
      </c>
      <c r="K3988" s="391">
        <v>5.4851999999999999</v>
      </c>
      <c r="L3988" s="391">
        <v>4.9935999999999998</v>
      </c>
      <c r="M3988" s="391">
        <v>4.7477999999999998</v>
      </c>
      <c r="N3988" s="391">
        <v>4.3026999999999997</v>
      </c>
      <c r="O3988" s="386">
        <v>4.3701999999999996</v>
      </c>
      <c r="P3988" s="386" t="s">
        <v>39</v>
      </c>
    </row>
    <row r="3989" spans="1:16" ht="15" x14ac:dyDescent="0.25">
      <c r="A3989" s="389" t="s">
        <v>4077</v>
      </c>
      <c r="B3989" s="390"/>
      <c r="C3989" s="386"/>
      <c r="D3989" s="390"/>
      <c r="E3989" s="390"/>
      <c r="F3989" s="386">
        <v>6.4881000000000002</v>
      </c>
      <c r="G3989" s="391">
        <v>6.2142999999999997</v>
      </c>
      <c r="H3989" s="391">
        <v>5.5237999999999996</v>
      </c>
      <c r="I3989" s="391">
        <v>6.8452000000000002</v>
      </c>
      <c r="J3989" s="391">
        <v>6.3689999999999998</v>
      </c>
      <c r="K3989" s="391">
        <v>6.2618999999999998</v>
      </c>
      <c r="L3989" s="391">
        <v>6.8452000000000002</v>
      </c>
      <c r="M3989" s="391">
        <v>7.5</v>
      </c>
      <c r="N3989" s="391">
        <v>6.3452000000000002</v>
      </c>
      <c r="O3989" s="386">
        <v>5.6905000000000001</v>
      </c>
      <c r="P3989" s="386" t="s">
        <v>39</v>
      </c>
    </row>
    <row r="3990" spans="1:16" ht="15" x14ac:dyDescent="0.25">
      <c r="A3990" s="389" t="s">
        <v>4078</v>
      </c>
      <c r="B3990" s="390"/>
      <c r="C3990" s="386"/>
      <c r="D3990" s="390"/>
      <c r="E3990" s="390"/>
      <c r="F3990" s="386">
        <v>8.1125000000000007</v>
      </c>
      <c r="G3990" s="391">
        <v>7.7359</v>
      </c>
      <c r="H3990" s="391">
        <v>7.9184999999999999</v>
      </c>
      <c r="I3990" s="391">
        <v>7.1574999999999998</v>
      </c>
      <c r="J3990" s="391">
        <v>6.4043000000000001</v>
      </c>
      <c r="K3990" s="391">
        <v>7.7445000000000004</v>
      </c>
      <c r="L3990" s="391">
        <v>8.2035</v>
      </c>
      <c r="M3990" s="391">
        <v>7.9032999999999998</v>
      </c>
      <c r="N3990" s="391">
        <v>7.4290000000000003</v>
      </c>
      <c r="O3990" s="386">
        <v>7.4477000000000002</v>
      </c>
      <c r="P3990" s="386" t="s">
        <v>39</v>
      </c>
    </row>
    <row r="3991" spans="1:16" ht="15" x14ac:dyDescent="0.25">
      <c r="A3991" s="389" t="s">
        <v>4079</v>
      </c>
      <c r="B3991" s="390"/>
      <c r="C3991" s="386"/>
      <c r="D3991" s="390"/>
      <c r="E3991" s="390"/>
      <c r="F3991" s="386">
        <v>9.4751999999999992</v>
      </c>
      <c r="G3991" s="391">
        <v>8.9593000000000007</v>
      </c>
      <c r="H3991" s="391">
        <v>9.1549999999999994</v>
      </c>
      <c r="I3991" s="391">
        <v>8.3506</v>
      </c>
      <c r="J3991" s="391">
        <v>7.4580000000000002</v>
      </c>
      <c r="K3991" s="391">
        <v>8.9433000000000007</v>
      </c>
      <c r="L3991" s="391">
        <v>9.4716000000000005</v>
      </c>
      <c r="M3991" s="391">
        <v>9.1170000000000009</v>
      </c>
      <c r="N3991" s="391">
        <v>8.4301999999999992</v>
      </c>
      <c r="O3991" s="386">
        <v>8.4887999999999995</v>
      </c>
      <c r="P3991" s="386" t="s">
        <v>39</v>
      </c>
    </row>
    <row r="3992" spans="1:16" ht="15" x14ac:dyDescent="0.25">
      <c r="A3992" s="389" t="s">
        <v>4080</v>
      </c>
      <c r="B3992" s="390"/>
      <c r="C3992" s="386"/>
      <c r="D3992" s="390"/>
      <c r="E3992" s="390"/>
      <c r="F3992" s="386">
        <v>2.4803999999999999</v>
      </c>
      <c r="G3992" s="391">
        <v>2.6796000000000002</v>
      </c>
      <c r="H3992" s="391">
        <v>2.8189000000000002</v>
      </c>
      <c r="I3992" s="391">
        <v>2.1785999999999999</v>
      </c>
      <c r="J3992" s="391">
        <v>2.0255000000000001</v>
      </c>
      <c r="K3992" s="391">
        <v>2.7416999999999998</v>
      </c>
      <c r="L3992" s="391">
        <v>2.9108000000000001</v>
      </c>
      <c r="M3992" s="391">
        <v>2.9209999999999998</v>
      </c>
      <c r="N3992" s="391">
        <v>3.3329</v>
      </c>
      <c r="O3992" s="386">
        <v>3.1884999999999999</v>
      </c>
      <c r="P3992" s="386" t="s">
        <v>39</v>
      </c>
    </row>
    <row r="3993" spans="1:16" ht="15" x14ac:dyDescent="0.25">
      <c r="A3993" s="389" t="s">
        <v>4081</v>
      </c>
      <c r="B3993" s="390"/>
      <c r="C3993" s="386"/>
      <c r="D3993" s="390"/>
      <c r="E3993" s="390"/>
      <c r="F3993" s="386">
        <v>8.8966999999999992</v>
      </c>
      <c r="G3993" s="391">
        <v>7.6441999999999997</v>
      </c>
      <c r="H3993" s="391">
        <v>8.5343</v>
      </c>
      <c r="I3993" s="391">
        <v>8.1723999999999997</v>
      </c>
      <c r="J3993" s="391">
        <v>7.7704000000000004</v>
      </c>
      <c r="K3993" s="391">
        <v>8.9091000000000005</v>
      </c>
      <c r="L3993" s="391">
        <v>9.7824000000000009</v>
      </c>
      <c r="M3993" s="391">
        <v>9.0382999999999996</v>
      </c>
      <c r="N3993" s="391">
        <v>9.0862999999999996</v>
      </c>
      <c r="O3993" s="386">
        <v>10.3962</v>
      </c>
      <c r="P3993" s="386" t="s">
        <v>39</v>
      </c>
    </row>
    <row r="3994" spans="1:16" ht="15" x14ac:dyDescent="0.25">
      <c r="A3994" s="389" t="s">
        <v>4082</v>
      </c>
      <c r="B3994" s="390"/>
      <c r="C3994" s="386"/>
      <c r="D3994" s="390"/>
      <c r="E3994" s="390"/>
      <c r="F3994" s="386">
        <v>9.0571000000000002</v>
      </c>
      <c r="G3994" s="391">
        <v>7.7811000000000003</v>
      </c>
      <c r="H3994" s="391">
        <v>8.6968999999999994</v>
      </c>
      <c r="I3994" s="391">
        <v>8.3343000000000007</v>
      </c>
      <c r="J3994" s="391">
        <v>7.8686999999999996</v>
      </c>
      <c r="K3994" s="391">
        <v>9.0542999999999996</v>
      </c>
      <c r="L3994" s="391">
        <v>9.9421999999999997</v>
      </c>
      <c r="M3994" s="391">
        <v>9.1812000000000005</v>
      </c>
      <c r="N3994" s="391">
        <v>9.2683</v>
      </c>
      <c r="O3994" s="386">
        <v>10.5815</v>
      </c>
      <c r="P3994" s="386" t="s">
        <v>39</v>
      </c>
    </row>
    <row r="3995" spans="1:16" ht="15" x14ac:dyDescent="0.25">
      <c r="A3995" s="389" t="s">
        <v>4083</v>
      </c>
      <c r="B3995" s="390"/>
      <c r="C3995" s="386"/>
      <c r="D3995" s="390"/>
      <c r="E3995" s="390"/>
      <c r="F3995" s="386">
        <v>6.3239999999999998</v>
      </c>
      <c r="G3995" s="391">
        <v>5.4482999999999997</v>
      </c>
      <c r="H3995" s="391">
        <v>5.9268000000000001</v>
      </c>
      <c r="I3995" s="391">
        <v>5.5734000000000004</v>
      </c>
      <c r="J3995" s="391">
        <v>6.1925999999999997</v>
      </c>
      <c r="K3995" s="391">
        <v>6.5781000000000001</v>
      </c>
      <c r="L3995" s="391">
        <v>7.2167000000000003</v>
      </c>
      <c r="M3995" s="391">
        <v>6.7445000000000004</v>
      </c>
      <c r="N3995" s="391">
        <v>6.1647999999999996</v>
      </c>
      <c r="O3995" s="386">
        <v>7.4226000000000001</v>
      </c>
      <c r="P3995" s="386" t="s">
        <v>39</v>
      </c>
    </row>
    <row r="3996" spans="1:16" ht="15" x14ac:dyDescent="0.25">
      <c r="A3996" s="389" t="s">
        <v>4084</v>
      </c>
      <c r="B3996" s="390"/>
      <c r="C3996" s="386"/>
      <c r="D3996" s="390"/>
      <c r="E3996" s="390"/>
      <c r="F3996" s="386">
        <v>9.0594999999999999</v>
      </c>
      <c r="G3996" s="391">
        <v>7.7249999999999996</v>
      </c>
      <c r="H3996" s="391">
        <v>8.6478999999999999</v>
      </c>
      <c r="I3996" s="391">
        <v>8.3460999999999999</v>
      </c>
      <c r="J3996" s="391">
        <v>7.7156000000000002</v>
      </c>
      <c r="K3996" s="391">
        <v>8.8388000000000009</v>
      </c>
      <c r="L3996" s="391">
        <v>9.5809999999999995</v>
      </c>
      <c r="M3996" s="391">
        <v>9.0203000000000007</v>
      </c>
      <c r="N3996" s="391">
        <v>9.0159000000000002</v>
      </c>
      <c r="O3996" s="386">
        <v>10.229900000000001</v>
      </c>
      <c r="P3996" s="386" t="s">
        <v>39</v>
      </c>
    </row>
    <row r="3997" spans="1:16" ht="15" x14ac:dyDescent="0.25">
      <c r="A3997" s="389" t="s">
        <v>4085</v>
      </c>
      <c r="B3997" s="390"/>
      <c r="C3997" s="386"/>
      <c r="D3997" s="390"/>
      <c r="E3997" s="390"/>
      <c r="F3997" s="386">
        <v>9.2011000000000003</v>
      </c>
      <c r="G3997" s="391">
        <v>7.8415999999999997</v>
      </c>
      <c r="H3997" s="391">
        <v>8.7899999999999991</v>
      </c>
      <c r="I3997" s="391">
        <v>8.4946999999999999</v>
      </c>
      <c r="J3997" s="391">
        <v>7.8277999999999999</v>
      </c>
      <c r="K3997" s="391">
        <v>8.9643999999999995</v>
      </c>
      <c r="L3997" s="391">
        <v>9.7090999999999994</v>
      </c>
      <c r="M3997" s="391">
        <v>9.1414000000000009</v>
      </c>
      <c r="N3997" s="391">
        <v>9.1433999999999997</v>
      </c>
      <c r="O3997" s="386">
        <v>10.3591</v>
      </c>
      <c r="P3997" s="386" t="s">
        <v>39</v>
      </c>
    </row>
    <row r="3998" spans="1:16" ht="15" x14ac:dyDescent="0.25">
      <c r="A3998" s="389" t="s">
        <v>4086</v>
      </c>
      <c r="B3998" s="390"/>
      <c r="C3998" s="386"/>
      <c r="D3998" s="390"/>
      <c r="E3998" s="390"/>
      <c r="F3998" s="386">
        <v>4.8936999999999999</v>
      </c>
      <c r="G3998" s="391">
        <v>4.2971000000000004</v>
      </c>
      <c r="H3998" s="391">
        <v>4.4684999999999997</v>
      </c>
      <c r="I3998" s="391">
        <v>3.9710999999999999</v>
      </c>
      <c r="J3998" s="391">
        <v>4.4146999999999998</v>
      </c>
      <c r="K3998" s="391">
        <v>5.1388999999999996</v>
      </c>
      <c r="L3998" s="391">
        <v>5.8106999999999998</v>
      </c>
      <c r="M3998" s="391">
        <v>5.4549000000000003</v>
      </c>
      <c r="N3998" s="391">
        <v>5.2649999999999997</v>
      </c>
      <c r="O3998" s="386">
        <v>6.4257</v>
      </c>
      <c r="P3998" s="386" t="s">
        <v>39</v>
      </c>
    </row>
    <row r="3999" spans="1:16" ht="15" x14ac:dyDescent="0.25">
      <c r="A3999" s="389" t="s">
        <v>4087</v>
      </c>
      <c r="B3999" s="390"/>
      <c r="C3999" s="386"/>
      <c r="D3999" s="390"/>
      <c r="E3999" s="390"/>
      <c r="F3999" s="386">
        <v>8.4116999999999997</v>
      </c>
      <c r="G3999" s="391">
        <v>7.2477</v>
      </c>
      <c r="H3999" s="391">
        <v>7.8555999999999999</v>
      </c>
      <c r="I3999" s="391">
        <v>7.6646999999999998</v>
      </c>
      <c r="J3999" s="391">
        <v>7.4047000000000001</v>
      </c>
      <c r="K3999" s="391">
        <v>8.4875000000000007</v>
      </c>
      <c r="L3999" s="391">
        <v>9.3196999999999992</v>
      </c>
      <c r="M3999" s="391">
        <v>8.2812000000000001</v>
      </c>
      <c r="N3999" s="391">
        <v>8.2004000000000001</v>
      </c>
      <c r="O3999" s="386">
        <v>10.2837</v>
      </c>
      <c r="P3999" s="386" t="s">
        <v>39</v>
      </c>
    </row>
    <row r="4000" spans="1:16" ht="15" x14ac:dyDescent="0.25">
      <c r="A4000" s="389" t="s">
        <v>4088</v>
      </c>
      <c r="B4000" s="390"/>
      <c r="C4000" s="386"/>
      <c r="D4000" s="390"/>
      <c r="E4000" s="390"/>
      <c r="F4000" s="386">
        <v>8.6067999999999998</v>
      </c>
      <c r="G4000" s="391">
        <v>7.4420000000000002</v>
      </c>
      <c r="H4000" s="391">
        <v>8.0321999999999996</v>
      </c>
      <c r="I4000" s="391">
        <v>7.8560999999999996</v>
      </c>
      <c r="J4000" s="391">
        <v>7.4592999999999998</v>
      </c>
      <c r="K4000" s="391">
        <v>8.6653000000000002</v>
      </c>
      <c r="L4000" s="391">
        <v>9.5368999999999993</v>
      </c>
      <c r="M4000" s="391">
        <v>8.4329999999999998</v>
      </c>
      <c r="N4000" s="391">
        <v>8.4587000000000003</v>
      </c>
      <c r="O4000" s="386">
        <v>10.6229</v>
      </c>
      <c r="P4000" s="386" t="s">
        <v>39</v>
      </c>
    </row>
    <row r="4001" spans="1:16" ht="15" x14ac:dyDescent="0.25">
      <c r="A4001" s="389" t="s">
        <v>4089</v>
      </c>
      <c r="B4001" s="390"/>
      <c r="C4001" s="386"/>
      <c r="D4001" s="390"/>
      <c r="E4001" s="390"/>
      <c r="F4001" s="386">
        <v>6.9554999999999998</v>
      </c>
      <c r="G4001" s="391">
        <v>5.7980999999999998</v>
      </c>
      <c r="H4001" s="391">
        <v>6.5377000000000001</v>
      </c>
      <c r="I4001" s="391">
        <v>6.2362000000000002</v>
      </c>
      <c r="J4001" s="391">
        <v>6.9977</v>
      </c>
      <c r="K4001" s="391">
        <v>7.1603000000000003</v>
      </c>
      <c r="L4001" s="391">
        <v>7.6990999999999996</v>
      </c>
      <c r="M4001" s="391">
        <v>7.1481000000000003</v>
      </c>
      <c r="N4001" s="391">
        <v>6.2728000000000002</v>
      </c>
      <c r="O4001" s="386">
        <v>7.7519999999999998</v>
      </c>
      <c r="P4001" s="386" t="s">
        <v>39</v>
      </c>
    </row>
    <row r="4002" spans="1:16" ht="15" x14ac:dyDescent="0.25">
      <c r="A4002" s="389" t="s">
        <v>4090</v>
      </c>
      <c r="B4002" s="390"/>
      <c r="C4002" s="386"/>
      <c r="D4002" s="390"/>
      <c r="E4002" s="390"/>
      <c r="F4002" s="386">
        <v>9.3926999999999996</v>
      </c>
      <c r="G4002" s="391">
        <v>8.4067000000000007</v>
      </c>
      <c r="H4002" s="391">
        <v>10.0092</v>
      </c>
      <c r="I4002" s="391">
        <v>8.6677999999999997</v>
      </c>
      <c r="J4002" s="391">
        <v>9.3575999999999997</v>
      </c>
      <c r="K4002" s="391">
        <v>10.7882</v>
      </c>
      <c r="L4002" s="391">
        <v>12.6936</v>
      </c>
      <c r="M4002" s="391">
        <v>11.6723</v>
      </c>
      <c r="N4002" s="391">
        <v>12.505699999999999</v>
      </c>
      <c r="O4002" s="386">
        <v>11.907299999999999</v>
      </c>
      <c r="P4002" s="386" t="s">
        <v>39</v>
      </c>
    </row>
    <row r="4003" spans="1:16" ht="15" x14ac:dyDescent="0.25">
      <c r="A4003" s="389" t="s">
        <v>4091</v>
      </c>
      <c r="B4003" s="390"/>
      <c r="C4003" s="386"/>
      <c r="D4003" s="390"/>
      <c r="E4003" s="390"/>
      <c r="F4003" s="386">
        <v>9.4360999999999997</v>
      </c>
      <c r="G4003" s="391">
        <v>8.3962000000000003</v>
      </c>
      <c r="H4003" s="391">
        <v>10.077400000000001</v>
      </c>
      <c r="I4003" s="391">
        <v>8.6847999999999992</v>
      </c>
      <c r="J4003" s="391">
        <v>9.3943999999999992</v>
      </c>
      <c r="K4003" s="391">
        <v>10.854200000000001</v>
      </c>
      <c r="L4003" s="391">
        <v>12.776300000000001</v>
      </c>
      <c r="M4003" s="391">
        <v>11.7286</v>
      </c>
      <c r="N4003" s="391">
        <v>12.587999999999999</v>
      </c>
      <c r="O4003" s="386">
        <v>11.984400000000001</v>
      </c>
      <c r="P4003" s="386" t="s">
        <v>39</v>
      </c>
    </row>
    <row r="4004" spans="1:16" ht="15" x14ac:dyDescent="0.25">
      <c r="A4004" s="389" t="s">
        <v>4092</v>
      </c>
      <c r="B4004" s="390"/>
      <c r="C4004" s="386"/>
      <c r="D4004" s="390"/>
      <c r="E4004" s="390"/>
      <c r="F4004" s="386">
        <v>8.2855000000000008</v>
      </c>
      <c r="G4004" s="391">
        <v>8.6739999999999995</v>
      </c>
      <c r="H4004" s="391">
        <v>8.2685999999999993</v>
      </c>
      <c r="I4004" s="391">
        <v>8.2347999999999999</v>
      </c>
      <c r="J4004" s="391">
        <v>8.4206000000000003</v>
      </c>
      <c r="K4004" s="391">
        <v>9.1046999999999993</v>
      </c>
      <c r="L4004" s="391">
        <v>10.582800000000001</v>
      </c>
      <c r="M4004" s="391">
        <v>10.236499999999999</v>
      </c>
      <c r="N4004" s="391">
        <v>10.4054</v>
      </c>
      <c r="O4004" s="386">
        <v>9.9408999999999992</v>
      </c>
      <c r="P4004" s="386" t="s">
        <v>39</v>
      </c>
    </row>
    <row r="4005" spans="1:16" ht="15" x14ac:dyDescent="0.25">
      <c r="A4005" s="389" t="s">
        <v>4093</v>
      </c>
      <c r="B4005" s="390"/>
      <c r="C4005" s="386"/>
      <c r="D4005" s="390"/>
      <c r="E4005" s="390"/>
      <c r="F4005" s="386">
        <v>1.2688999999999999</v>
      </c>
      <c r="G4005" s="391">
        <v>1.0849</v>
      </c>
      <c r="H4005" s="391">
        <v>1.3313999999999999</v>
      </c>
      <c r="I4005" s="391">
        <v>1.349</v>
      </c>
      <c r="J4005" s="391">
        <v>0.89690000000000003</v>
      </c>
      <c r="K4005" s="391">
        <v>1.4156</v>
      </c>
      <c r="L4005" s="391">
        <v>1.5755999999999999</v>
      </c>
      <c r="M4005" s="391">
        <v>2.0297000000000001</v>
      </c>
      <c r="N4005" s="391">
        <v>2.8083</v>
      </c>
      <c r="O4005" s="386">
        <v>2.8454000000000002</v>
      </c>
      <c r="P4005" s="386" t="s">
        <v>39</v>
      </c>
    </row>
    <row r="4006" spans="1:16" ht="15" x14ac:dyDescent="0.25">
      <c r="A4006" s="389" t="s">
        <v>4094</v>
      </c>
      <c r="B4006" s="390"/>
      <c r="C4006" s="386"/>
      <c r="D4006" s="390"/>
      <c r="E4006" s="390"/>
      <c r="F4006" s="386">
        <v>1.2197</v>
      </c>
      <c r="G4006" s="391">
        <v>1.0043</v>
      </c>
      <c r="H4006" s="391">
        <v>1.2523</v>
      </c>
      <c r="I4006" s="391">
        <v>1.3032999999999999</v>
      </c>
      <c r="J4006" s="391">
        <v>0.84230000000000005</v>
      </c>
      <c r="K4006" s="391">
        <v>1.3485</v>
      </c>
      <c r="L4006" s="391">
        <v>1.5249999999999999</v>
      </c>
      <c r="M4006" s="391">
        <v>1.9684999999999999</v>
      </c>
      <c r="N4006" s="391">
        <v>2.8416999999999999</v>
      </c>
      <c r="O4006" s="386">
        <v>2.8001999999999998</v>
      </c>
      <c r="P4006" s="386" t="s">
        <v>39</v>
      </c>
    </row>
    <row r="4007" spans="1:16" ht="15" x14ac:dyDescent="0.25">
      <c r="A4007" s="389" t="s">
        <v>4095</v>
      </c>
      <c r="B4007" s="390"/>
      <c r="C4007" s="386"/>
      <c r="D4007" s="390"/>
      <c r="E4007" s="390"/>
      <c r="F4007" s="386">
        <v>3.0739000000000001</v>
      </c>
      <c r="G4007" s="391">
        <v>3.9672999999999998</v>
      </c>
      <c r="H4007" s="391">
        <v>3.4241999999999999</v>
      </c>
      <c r="I4007" s="391">
        <v>2.5975999999999999</v>
      </c>
      <c r="J4007" s="391">
        <v>2.3847999999999998</v>
      </c>
      <c r="K4007" s="391">
        <v>3.2399</v>
      </c>
      <c r="L4007" s="391">
        <v>2.91</v>
      </c>
      <c r="M4007" s="391">
        <v>3.5886</v>
      </c>
      <c r="N4007" s="391">
        <v>2.3376999999999999</v>
      </c>
      <c r="O4007" s="386">
        <v>3.8853</v>
      </c>
      <c r="P4007" s="386" t="s">
        <v>39</v>
      </c>
    </row>
    <row r="4008" spans="1:16" ht="15" x14ac:dyDescent="0.25">
      <c r="A4008" s="389" t="s">
        <v>4096</v>
      </c>
      <c r="B4008" s="390"/>
      <c r="C4008" s="386"/>
      <c r="D4008" s="390"/>
      <c r="E4008" s="390"/>
      <c r="F4008" s="386">
        <v>1.2636000000000001</v>
      </c>
      <c r="G4008" s="391">
        <v>1.0763</v>
      </c>
      <c r="H4008" s="391">
        <v>1.3420000000000001</v>
      </c>
      <c r="I4008" s="391">
        <v>1.3569</v>
      </c>
      <c r="J4008" s="391">
        <v>0.90190000000000003</v>
      </c>
      <c r="K4008" s="391">
        <v>1.4319</v>
      </c>
      <c r="L4008" s="391">
        <v>1.5862000000000001</v>
      </c>
      <c r="M4008" s="391">
        <v>2.0550999999999999</v>
      </c>
      <c r="N4008" s="391">
        <v>1.3665</v>
      </c>
      <c r="O4008" s="386">
        <v>1.379</v>
      </c>
      <c r="P4008" s="386" t="s">
        <v>39</v>
      </c>
    </row>
    <row r="4009" spans="1:16" ht="15" x14ac:dyDescent="0.25">
      <c r="A4009" s="389" t="s">
        <v>4097</v>
      </c>
      <c r="B4009" s="390"/>
      <c r="C4009" s="386"/>
      <c r="D4009" s="390"/>
      <c r="E4009" s="390"/>
      <c r="F4009" s="386">
        <v>1.2096</v>
      </c>
      <c r="G4009" s="391">
        <v>0.99050000000000005</v>
      </c>
      <c r="H4009" s="391">
        <v>1.2571000000000001</v>
      </c>
      <c r="I4009" s="391">
        <v>1.3055000000000001</v>
      </c>
      <c r="J4009" s="391">
        <v>0.84219999999999995</v>
      </c>
      <c r="K4009" s="391">
        <v>1.3568</v>
      </c>
      <c r="L4009" s="391">
        <v>1.5271999999999999</v>
      </c>
      <c r="M4009" s="391">
        <v>1.9826999999999999</v>
      </c>
      <c r="N4009" s="391">
        <v>1.3521000000000001</v>
      </c>
      <c r="O4009" s="386">
        <v>1.3253999999999999</v>
      </c>
      <c r="P4009" s="386" t="s">
        <v>39</v>
      </c>
    </row>
    <row r="4010" spans="1:16" ht="15" x14ac:dyDescent="0.25">
      <c r="A4010" s="389" t="s">
        <v>4098</v>
      </c>
      <c r="B4010" s="390"/>
      <c r="C4010" s="386"/>
      <c r="D4010" s="390"/>
      <c r="E4010" s="390"/>
      <c r="F4010" s="386">
        <v>3.9375</v>
      </c>
      <c r="G4010" s="391">
        <v>5.1148999999999996</v>
      </c>
      <c r="H4010" s="391">
        <v>4.0270000000000001</v>
      </c>
      <c r="I4010" s="391">
        <v>3.0411000000000001</v>
      </c>
      <c r="J4010" s="391">
        <v>2.8496000000000001</v>
      </c>
      <c r="K4010" s="391">
        <v>3.8765000000000001</v>
      </c>
      <c r="L4010" s="391">
        <v>3.4373</v>
      </c>
      <c r="M4010" s="391">
        <v>4.2316000000000003</v>
      </c>
      <c r="N4010" s="391">
        <v>1.5837000000000001</v>
      </c>
      <c r="O4010" s="386">
        <v>2.8679000000000001</v>
      </c>
      <c r="P4010" s="386" t="s">
        <v>39</v>
      </c>
    </row>
    <row r="4011" spans="1:16" ht="15" x14ac:dyDescent="0.25">
      <c r="A4011" s="389" t="s">
        <v>4099</v>
      </c>
      <c r="B4011" s="390"/>
      <c r="C4011" s="386"/>
      <c r="D4011" s="390"/>
      <c r="E4011" s="390"/>
      <c r="F4011" s="386">
        <v>0</v>
      </c>
      <c r="G4011" s="391">
        <v>3.75</v>
      </c>
      <c r="H4011" s="391">
        <v>0</v>
      </c>
      <c r="I4011" s="391">
        <v>0</v>
      </c>
      <c r="J4011" s="391">
        <v>0.78129999999999999</v>
      </c>
      <c r="K4011" s="391">
        <v>0</v>
      </c>
      <c r="L4011" s="391">
        <v>0.1923</v>
      </c>
      <c r="M4011" s="391">
        <v>0</v>
      </c>
      <c r="N4011" s="391">
        <v>0</v>
      </c>
      <c r="O4011" s="386">
        <v>0</v>
      </c>
      <c r="P4011" s="386" t="s">
        <v>39</v>
      </c>
    </row>
    <row r="4012" spans="1:16" ht="15" x14ac:dyDescent="0.25">
      <c r="A4012" s="389" t="s">
        <v>4100</v>
      </c>
      <c r="B4012" s="390"/>
      <c r="C4012" s="386"/>
      <c r="D4012" s="390"/>
      <c r="E4012" s="390"/>
      <c r="F4012" s="386">
        <v>0</v>
      </c>
      <c r="G4012" s="391">
        <v>3.75</v>
      </c>
      <c r="H4012" s="391">
        <v>0</v>
      </c>
      <c r="I4012" s="391">
        <v>0</v>
      </c>
      <c r="J4012" s="391">
        <v>0.78129999999999999</v>
      </c>
      <c r="K4012" s="391">
        <v>0</v>
      </c>
      <c r="L4012" s="391">
        <v>0.1923</v>
      </c>
      <c r="M4012" s="391">
        <v>0</v>
      </c>
      <c r="N4012" s="391">
        <v>0</v>
      </c>
      <c r="O4012" s="386">
        <v>0</v>
      </c>
      <c r="P4012" s="386" t="s">
        <v>39</v>
      </c>
    </row>
    <row r="4013" spans="1:16" ht="15" x14ac:dyDescent="0.25">
      <c r="A4013" s="389" t="s">
        <v>4101</v>
      </c>
      <c r="B4013" s="390"/>
      <c r="C4013" s="386"/>
      <c r="D4013" s="390"/>
      <c r="E4013" s="390"/>
      <c r="F4013" s="386">
        <v>1.4252</v>
      </c>
      <c r="G4013" s="391">
        <v>1.3357000000000001</v>
      </c>
      <c r="H4013" s="391">
        <v>1.0144</v>
      </c>
      <c r="I4013" s="391">
        <v>1.1079000000000001</v>
      </c>
      <c r="J4013" s="391">
        <v>0.73599999999999999</v>
      </c>
      <c r="K4013" s="391">
        <v>0.9073</v>
      </c>
      <c r="L4013" s="391">
        <v>1.2558</v>
      </c>
      <c r="M4013" s="391">
        <v>1.2285999999999999</v>
      </c>
      <c r="N4013" s="391">
        <v>16.795500000000001</v>
      </c>
      <c r="O4013" s="386">
        <v>16.875299999999999</v>
      </c>
      <c r="P4013" s="386" t="s">
        <v>39</v>
      </c>
    </row>
    <row r="4014" spans="1:16" ht="15" x14ac:dyDescent="0.25">
      <c r="A4014" s="389" t="s">
        <v>4102</v>
      </c>
      <c r="B4014" s="390"/>
      <c r="C4014" s="386"/>
      <c r="D4014" s="390"/>
      <c r="E4014" s="390"/>
      <c r="F4014" s="386">
        <v>1.5818000000000001</v>
      </c>
      <c r="G4014" s="391">
        <v>1.5169999999999999</v>
      </c>
      <c r="H4014" s="391">
        <v>1.0828</v>
      </c>
      <c r="I4014" s="391">
        <v>1.2324999999999999</v>
      </c>
      <c r="J4014" s="391">
        <v>0.8458</v>
      </c>
      <c r="K4014" s="391">
        <v>1.0354000000000001</v>
      </c>
      <c r="L4014" s="391">
        <v>1.4696</v>
      </c>
      <c r="M4014" s="391">
        <v>1.4371</v>
      </c>
      <c r="N4014" s="391">
        <v>18.024100000000001</v>
      </c>
      <c r="O4014" s="386">
        <v>18.057500000000001</v>
      </c>
      <c r="P4014" s="386" t="s">
        <v>39</v>
      </c>
    </row>
    <row r="4015" spans="1:16" ht="15" x14ac:dyDescent="0.25">
      <c r="A4015" s="389" t="s">
        <v>4103</v>
      </c>
      <c r="B4015" s="390"/>
      <c r="C4015" s="386"/>
      <c r="D4015" s="390"/>
      <c r="E4015" s="390"/>
      <c r="F4015" s="386">
        <v>0.86880000000000002</v>
      </c>
      <c r="G4015" s="391">
        <v>0.6915</v>
      </c>
      <c r="H4015" s="391">
        <v>0.77129999999999999</v>
      </c>
      <c r="I4015" s="391">
        <v>0.66490000000000005</v>
      </c>
      <c r="J4015" s="391">
        <v>0.34570000000000001</v>
      </c>
      <c r="K4015" s="391">
        <v>0.4521</v>
      </c>
      <c r="L4015" s="391">
        <v>0.4965</v>
      </c>
      <c r="M4015" s="391">
        <v>0.48759999999999998</v>
      </c>
      <c r="N4015" s="391">
        <v>6.5688000000000004</v>
      </c>
      <c r="O4015" s="386">
        <v>7.0343999999999998</v>
      </c>
      <c r="P4015" s="386" t="s">
        <v>39</v>
      </c>
    </row>
    <row r="4016" spans="1:16" ht="15" x14ac:dyDescent="0.25">
      <c r="A4016" s="389" t="s">
        <v>4104</v>
      </c>
      <c r="B4016" s="390"/>
      <c r="C4016" s="386"/>
      <c r="D4016" s="390"/>
      <c r="E4016" s="390"/>
      <c r="F4016" s="386">
        <v>10.7227</v>
      </c>
      <c r="G4016" s="391">
        <v>9.8836999999999993</v>
      </c>
      <c r="H4016" s="391">
        <v>9.8125999999999998</v>
      </c>
      <c r="I4016" s="391">
        <v>9.7065000000000001</v>
      </c>
      <c r="J4016" s="391">
        <v>9.3642000000000003</v>
      </c>
      <c r="K4016" s="391">
        <v>9.9138999999999999</v>
      </c>
      <c r="L4016" s="391">
        <v>10.9664</v>
      </c>
      <c r="M4016" s="391">
        <v>9.2733000000000008</v>
      </c>
      <c r="N4016" s="391">
        <v>10.311500000000001</v>
      </c>
      <c r="O4016" s="386">
        <v>10.6373</v>
      </c>
      <c r="P4016" s="386" t="s">
        <v>39</v>
      </c>
    </row>
    <row r="4017" spans="1:16" ht="15" x14ac:dyDescent="0.25">
      <c r="A4017" s="389" t="s">
        <v>4105</v>
      </c>
      <c r="B4017" s="390"/>
      <c r="C4017" s="386"/>
      <c r="D4017" s="390"/>
      <c r="E4017" s="390"/>
      <c r="F4017" s="386">
        <v>10.8528</v>
      </c>
      <c r="G4017" s="391">
        <v>10.027100000000001</v>
      </c>
      <c r="H4017" s="391">
        <v>9.9533000000000005</v>
      </c>
      <c r="I4017" s="391">
        <v>9.8226999999999993</v>
      </c>
      <c r="J4017" s="391">
        <v>9.5008999999999997</v>
      </c>
      <c r="K4017" s="391">
        <v>10.068</v>
      </c>
      <c r="L4017" s="391">
        <v>11.122</v>
      </c>
      <c r="M4017" s="391">
        <v>9.3887999999999998</v>
      </c>
      <c r="N4017" s="391">
        <v>10.460800000000001</v>
      </c>
      <c r="O4017" s="386">
        <v>10.774100000000001</v>
      </c>
      <c r="P4017" s="386" t="s">
        <v>39</v>
      </c>
    </row>
    <row r="4018" spans="1:16" ht="15" x14ac:dyDescent="0.25">
      <c r="A4018" s="389" t="s">
        <v>4106</v>
      </c>
      <c r="B4018" s="390"/>
      <c r="C4018" s="386"/>
      <c r="D4018" s="390"/>
      <c r="E4018" s="390"/>
      <c r="F4018" s="386">
        <v>5.5086000000000004</v>
      </c>
      <c r="G4018" s="391">
        <v>4.1379000000000001</v>
      </c>
      <c r="H4018" s="391">
        <v>4.1723999999999997</v>
      </c>
      <c r="I4018" s="391">
        <v>5.0517000000000003</v>
      </c>
      <c r="J4018" s="391">
        <v>3.8879000000000001</v>
      </c>
      <c r="K4018" s="391">
        <v>3.7414000000000001</v>
      </c>
      <c r="L4018" s="391">
        <v>4.7328000000000001</v>
      </c>
      <c r="M4018" s="391">
        <v>4.6466000000000003</v>
      </c>
      <c r="N4018" s="391">
        <v>4.3276000000000003</v>
      </c>
      <c r="O4018" s="386">
        <v>5.1551999999999998</v>
      </c>
      <c r="P4018" s="386" t="s">
        <v>39</v>
      </c>
    </row>
    <row r="4019" spans="1:16" ht="15" x14ac:dyDescent="0.25">
      <c r="A4019" s="389" t="s">
        <v>4107</v>
      </c>
      <c r="B4019" s="390"/>
      <c r="C4019" s="386"/>
      <c r="D4019" s="390"/>
      <c r="E4019" s="390"/>
      <c r="F4019" s="386">
        <v>10.7227</v>
      </c>
      <c r="G4019" s="391">
        <v>9.8836999999999993</v>
      </c>
      <c r="H4019" s="391">
        <v>9.8125999999999998</v>
      </c>
      <c r="I4019" s="391">
        <v>9.7065000000000001</v>
      </c>
      <c r="J4019" s="391">
        <v>9.3642000000000003</v>
      </c>
      <c r="K4019" s="391">
        <v>9.9138999999999999</v>
      </c>
      <c r="L4019" s="391">
        <v>10.9664</v>
      </c>
      <c r="M4019" s="391">
        <v>9.2733000000000008</v>
      </c>
      <c r="N4019" s="391">
        <v>10.311500000000001</v>
      </c>
      <c r="O4019" s="386">
        <v>10.6373</v>
      </c>
      <c r="P4019" s="386" t="s">
        <v>39</v>
      </c>
    </row>
    <row r="4020" spans="1:16" ht="15" x14ac:dyDescent="0.25">
      <c r="A4020" s="389" t="s">
        <v>4108</v>
      </c>
      <c r="B4020" s="390"/>
      <c r="C4020" s="386"/>
      <c r="D4020" s="390"/>
      <c r="E4020" s="390"/>
      <c r="F4020" s="386">
        <v>10.8528</v>
      </c>
      <c r="G4020" s="391">
        <v>10.027100000000001</v>
      </c>
      <c r="H4020" s="391">
        <v>9.9533000000000005</v>
      </c>
      <c r="I4020" s="391">
        <v>9.8226999999999993</v>
      </c>
      <c r="J4020" s="391">
        <v>9.5008999999999997</v>
      </c>
      <c r="K4020" s="391">
        <v>10.068</v>
      </c>
      <c r="L4020" s="391">
        <v>11.122</v>
      </c>
      <c r="M4020" s="391">
        <v>9.3887999999999998</v>
      </c>
      <c r="N4020" s="391">
        <v>10.460800000000001</v>
      </c>
      <c r="O4020" s="386">
        <v>10.774100000000001</v>
      </c>
      <c r="P4020" s="386" t="s">
        <v>39</v>
      </c>
    </row>
    <row r="4021" spans="1:16" ht="15" x14ac:dyDescent="0.25">
      <c r="A4021" s="389" t="s">
        <v>4109</v>
      </c>
      <c r="B4021" s="390"/>
      <c r="C4021" s="386"/>
      <c r="D4021" s="390"/>
      <c r="E4021" s="390"/>
      <c r="F4021" s="386">
        <v>5.5086000000000004</v>
      </c>
      <c r="G4021" s="391">
        <v>4.1379000000000001</v>
      </c>
      <c r="H4021" s="391">
        <v>4.1723999999999997</v>
      </c>
      <c r="I4021" s="391">
        <v>5.0517000000000003</v>
      </c>
      <c r="J4021" s="391">
        <v>3.8879000000000001</v>
      </c>
      <c r="K4021" s="391">
        <v>3.7414000000000001</v>
      </c>
      <c r="L4021" s="391">
        <v>4.7328000000000001</v>
      </c>
      <c r="M4021" s="391">
        <v>4.6466000000000003</v>
      </c>
      <c r="N4021" s="391">
        <v>4.3276000000000003</v>
      </c>
      <c r="O4021" s="386">
        <v>5.1551999999999998</v>
      </c>
      <c r="P4021" s="386" t="s">
        <v>39</v>
      </c>
    </row>
    <row r="4022" spans="1:16" ht="15" x14ac:dyDescent="0.25">
      <c r="A4022" s="389" t="s">
        <v>468</v>
      </c>
      <c r="B4022" s="390"/>
      <c r="C4022" s="386"/>
      <c r="D4022" s="390"/>
      <c r="E4022" s="390"/>
      <c r="F4022" s="386">
        <v>10.452</v>
      </c>
      <c r="G4022" s="391">
        <v>9.8076000000000008</v>
      </c>
      <c r="H4022" s="391">
        <v>10.272600000000001</v>
      </c>
      <c r="I4022" s="391">
        <v>10.057499999999999</v>
      </c>
      <c r="J4022" s="391">
        <v>9.6191999999999993</v>
      </c>
      <c r="K4022" s="391">
        <v>10.170999999999999</v>
      </c>
      <c r="L4022" s="391">
        <v>10.697699999999999</v>
      </c>
      <c r="M4022" s="391">
        <v>11.028600000000001</v>
      </c>
      <c r="N4022" s="391">
        <v>10.624000000000001</v>
      </c>
      <c r="O4022" s="386">
        <v>11.2539</v>
      </c>
      <c r="P4022" s="386" t="s">
        <v>39</v>
      </c>
    </row>
    <row r="4023" spans="1:16" ht="15" x14ac:dyDescent="0.25">
      <c r="A4023" s="389" t="s">
        <v>466</v>
      </c>
      <c r="B4023" s="390"/>
      <c r="C4023" s="386"/>
      <c r="D4023" s="390"/>
      <c r="E4023" s="390"/>
      <c r="F4023" s="386">
        <v>10.7113</v>
      </c>
      <c r="G4023" s="391">
        <v>10.075200000000001</v>
      </c>
      <c r="H4023" s="391">
        <v>10.551600000000001</v>
      </c>
      <c r="I4023" s="391">
        <v>10.325100000000001</v>
      </c>
      <c r="J4023" s="391">
        <v>9.8751999999999995</v>
      </c>
      <c r="K4023" s="391">
        <v>10.4434</v>
      </c>
      <c r="L4023" s="391">
        <v>10.990600000000001</v>
      </c>
      <c r="M4023" s="391">
        <v>11.313700000000001</v>
      </c>
      <c r="N4023" s="391">
        <v>10.9367</v>
      </c>
      <c r="O4023" s="386">
        <v>11.574999999999999</v>
      </c>
      <c r="P4023" s="386" t="s">
        <v>39</v>
      </c>
    </row>
    <row r="4024" spans="1:16" ht="15" x14ac:dyDescent="0.25">
      <c r="A4024" s="389" t="s">
        <v>467</v>
      </c>
      <c r="B4024" s="390"/>
      <c r="C4024" s="386"/>
      <c r="D4024" s="390"/>
      <c r="E4024" s="390"/>
      <c r="F4024" s="386">
        <v>7.3872</v>
      </c>
      <c r="G4024" s="391">
        <v>6.6566000000000001</v>
      </c>
      <c r="H4024" s="391">
        <v>6.9965000000000002</v>
      </c>
      <c r="I4024" s="391">
        <v>6.9265999999999996</v>
      </c>
      <c r="J4024" s="391">
        <v>6.6291000000000002</v>
      </c>
      <c r="K4024" s="391">
        <v>6.9875999999999996</v>
      </c>
      <c r="L4024" s="391">
        <v>7.2432999999999996</v>
      </c>
      <c r="M4024" s="391">
        <v>7.6711999999999998</v>
      </c>
      <c r="N4024" s="391">
        <v>7.1482000000000001</v>
      </c>
      <c r="O4024" s="386">
        <v>7.5940000000000003</v>
      </c>
      <c r="P4024" s="386" t="s">
        <v>39</v>
      </c>
    </row>
    <row r="4025" spans="1:16" ht="15" x14ac:dyDescent="0.25">
      <c r="A4025" s="389" t="s">
        <v>554</v>
      </c>
      <c r="B4025" s="390"/>
      <c r="C4025" s="386"/>
      <c r="D4025" s="390"/>
      <c r="E4025" s="390"/>
      <c r="F4025" s="386">
        <v>10.5954</v>
      </c>
      <c r="G4025" s="391">
        <v>9.8656000000000006</v>
      </c>
      <c r="H4025" s="391">
        <v>10.4773</v>
      </c>
      <c r="I4025" s="391">
        <v>10.0002</v>
      </c>
      <c r="J4025" s="391">
        <v>9.7371999999999996</v>
      </c>
      <c r="K4025" s="391">
        <v>10.333</v>
      </c>
      <c r="L4025" s="391">
        <v>11.1052</v>
      </c>
      <c r="M4025" s="391">
        <v>11.1807</v>
      </c>
      <c r="N4025" s="391">
        <v>10.952199999999999</v>
      </c>
      <c r="O4025" s="386">
        <v>11.7798</v>
      </c>
      <c r="P4025" s="386" t="s">
        <v>39</v>
      </c>
    </row>
    <row r="4026" spans="1:16" ht="15" x14ac:dyDescent="0.25">
      <c r="A4026" s="389" t="s">
        <v>544</v>
      </c>
      <c r="B4026" s="390"/>
      <c r="C4026" s="386"/>
      <c r="D4026" s="390"/>
      <c r="E4026" s="390"/>
      <c r="F4026" s="386">
        <v>10.823399999999999</v>
      </c>
      <c r="G4026" s="391">
        <v>10.0472</v>
      </c>
      <c r="H4026" s="391">
        <v>10.688000000000001</v>
      </c>
      <c r="I4026" s="391">
        <v>10.2112</v>
      </c>
      <c r="J4026" s="391">
        <v>9.9379000000000008</v>
      </c>
      <c r="K4026" s="391">
        <v>10.540900000000001</v>
      </c>
      <c r="L4026" s="391">
        <v>11.3294</v>
      </c>
      <c r="M4026" s="391">
        <v>11.409000000000001</v>
      </c>
      <c r="N4026" s="391">
        <v>11.1904</v>
      </c>
      <c r="O4026" s="386">
        <v>12.0213</v>
      </c>
      <c r="P4026" s="386" t="s">
        <v>39</v>
      </c>
    </row>
    <row r="4027" spans="1:16" ht="15" x14ac:dyDescent="0.25">
      <c r="A4027" s="389" t="s">
        <v>545</v>
      </c>
      <c r="B4027" s="390"/>
      <c r="C4027" s="386"/>
      <c r="D4027" s="390"/>
      <c r="E4027" s="390"/>
      <c r="F4027" s="386">
        <v>6.7047999999999996</v>
      </c>
      <c r="G4027" s="391">
        <v>6.7718999999999996</v>
      </c>
      <c r="H4027" s="391">
        <v>6.8838999999999997</v>
      </c>
      <c r="I4027" s="391">
        <v>6.4062000000000001</v>
      </c>
      <c r="J4027" s="391">
        <v>6.3628</v>
      </c>
      <c r="K4027" s="391">
        <v>6.8343999999999996</v>
      </c>
      <c r="L4027" s="391">
        <v>7.3318000000000003</v>
      </c>
      <c r="M4027" s="391">
        <v>7.3365</v>
      </c>
      <c r="N4027" s="391">
        <v>7.0244999999999997</v>
      </c>
      <c r="O4027" s="386">
        <v>7.7348999999999997</v>
      </c>
      <c r="P4027" s="386" t="s">
        <v>39</v>
      </c>
    </row>
    <row r="4028" spans="1:16" ht="15" x14ac:dyDescent="0.25">
      <c r="A4028" s="389" t="s">
        <v>465</v>
      </c>
      <c r="B4028" s="390"/>
      <c r="C4028" s="386"/>
      <c r="D4028" s="390"/>
      <c r="E4028" s="390"/>
      <c r="F4028" s="386">
        <v>5.7446999999999999</v>
      </c>
      <c r="G4028" s="391">
        <v>5.4032999999999998</v>
      </c>
      <c r="H4028" s="391">
        <v>6.1315999999999997</v>
      </c>
      <c r="I4028" s="391">
        <v>5.9261999999999997</v>
      </c>
      <c r="J4028" s="391">
        <v>4.9074</v>
      </c>
      <c r="K4028" s="391">
        <v>5.5972999999999997</v>
      </c>
      <c r="L4028" s="391">
        <v>5.6609999999999996</v>
      </c>
      <c r="M4028" s="391">
        <v>5.625</v>
      </c>
      <c r="N4028" s="391">
        <v>5.4836999999999998</v>
      </c>
      <c r="O4028" s="386">
        <v>5.7222</v>
      </c>
      <c r="P4028" s="386" t="s">
        <v>39</v>
      </c>
    </row>
    <row r="4029" spans="1:16" ht="15" x14ac:dyDescent="0.25">
      <c r="A4029" s="389" t="s">
        <v>463</v>
      </c>
      <c r="B4029" s="390"/>
      <c r="C4029" s="386"/>
      <c r="D4029" s="390"/>
      <c r="E4029" s="390"/>
      <c r="F4029" s="386">
        <v>5.9612999999999996</v>
      </c>
      <c r="G4029" s="391">
        <v>5.5560999999999998</v>
      </c>
      <c r="H4029" s="391">
        <v>6.2832999999999997</v>
      </c>
      <c r="I4029" s="391">
        <v>6.0955000000000004</v>
      </c>
      <c r="J4029" s="391">
        <v>5.0250000000000004</v>
      </c>
      <c r="K4029" s="391">
        <v>5.7317999999999998</v>
      </c>
      <c r="L4029" s="391">
        <v>5.8090999999999999</v>
      </c>
      <c r="M4029" s="391">
        <v>5.7511000000000001</v>
      </c>
      <c r="N4029" s="391">
        <v>5.8204000000000002</v>
      </c>
      <c r="O4029" s="386">
        <v>6.0063000000000004</v>
      </c>
      <c r="P4029" s="386" t="s">
        <v>39</v>
      </c>
    </row>
    <row r="4030" spans="1:16" ht="15" x14ac:dyDescent="0.25">
      <c r="A4030" s="389" t="s">
        <v>464</v>
      </c>
      <c r="B4030" s="390"/>
      <c r="C4030" s="386"/>
      <c r="D4030" s="390"/>
      <c r="E4030" s="390"/>
      <c r="F4030" s="386">
        <v>4.2495000000000003</v>
      </c>
      <c r="G4030" s="391">
        <v>4.3604000000000003</v>
      </c>
      <c r="H4030" s="391">
        <v>5.1112000000000002</v>
      </c>
      <c r="I4030" s="391">
        <v>4.7767999999999997</v>
      </c>
      <c r="J4030" s="391">
        <v>4.1215000000000002</v>
      </c>
      <c r="K4030" s="391">
        <v>4.6833</v>
      </c>
      <c r="L4030" s="391">
        <v>4.5929000000000002</v>
      </c>
      <c r="M4030" s="391">
        <v>4.6875999999999998</v>
      </c>
      <c r="N4030" s="391">
        <v>3.7153999999999998</v>
      </c>
      <c r="O4030" s="386">
        <v>4.1340000000000003</v>
      </c>
      <c r="P4030" s="386" t="s">
        <v>39</v>
      </c>
    </row>
    <row r="4031" spans="1:16" ht="15" x14ac:dyDescent="0.25">
      <c r="A4031" s="389" t="s">
        <v>555</v>
      </c>
      <c r="B4031" s="390"/>
      <c r="C4031" s="386"/>
      <c r="D4031" s="390"/>
      <c r="E4031" s="390"/>
      <c r="F4031" s="386">
        <v>10.952400000000001</v>
      </c>
      <c r="G4031" s="391">
        <v>10.6105</v>
      </c>
      <c r="H4031" s="391">
        <v>10.826700000000001</v>
      </c>
      <c r="I4031" s="391">
        <v>10.6021</v>
      </c>
      <c r="J4031" s="391">
        <v>9.6061999999999994</v>
      </c>
      <c r="K4031" s="391">
        <v>10.296099999999999</v>
      </c>
      <c r="L4031" s="391">
        <v>10.7256</v>
      </c>
      <c r="M4031" s="391">
        <v>11.962</v>
      </c>
      <c r="N4031" s="391">
        <v>10.337899999999999</v>
      </c>
      <c r="O4031" s="386">
        <v>11.605700000000001</v>
      </c>
      <c r="P4031" s="386" t="s">
        <v>39</v>
      </c>
    </row>
    <row r="4032" spans="1:16" ht="15" x14ac:dyDescent="0.25">
      <c r="A4032" s="389" t="s">
        <v>546</v>
      </c>
      <c r="B4032" s="390"/>
      <c r="C4032" s="386"/>
      <c r="D4032" s="390"/>
      <c r="E4032" s="390"/>
      <c r="F4032" s="386">
        <v>11.2095</v>
      </c>
      <c r="G4032" s="391">
        <v>10.950100000000001</v>
      </c>
      <c r="H4032" s="391">
        <v>11.166700000000001</v>
      </c>
      <c r="I4032" s="391">
        <v>10.936400000000001</v>
      </c>
      <c r="J4032" s="391">
        <v>9.8994999999999997</v>
      </c>
      <c r="K4032" s="391">
        <v>10.6509</v>
      </c>
      <c r="L4032" s="391">
        <v>11.0611</v>
      </c>
      <c r="M4032" s="391">
        <v>12.404400000000001</v>
      </c>
      <c r="N4032" s="391">
        <v>10.6699</v>
      </c>
      <c r="O4032" s="386">
        <v>12.040900000000001</v>
      </c>
      <c r="P4032" s="386" t="s">
        <v>39</v>
      </c>
    </row>
    <row r="4033" spans="1:16" ht="15" x14ac:dyDescent="0.25">
      <c r="A4033" s="389" t="s">
        <v>547</v>
      </c>
      <c r="B4033" s="390"/>
      <c r="C4033" s="386"/>
      <c r="D4033" s="390"/>
      <c r="E4033" s="390"/>
      <c r="F4033" s="386">
        <v>8.4677000000000007</v>
      </c>
      <c r="G4033" s="391">
        <v>7.3524000000000003</v>
      </c>
      <c r="H4033" s="391">
        <v>7.5769000000000002</v>
      </c>
      <c r="I4033" s="391">
        <v>7.4059999999999997</v>
      </c>
      <c r="J4033" s="391">
        <v>6.7671999999999999</v>
      </c>
      <c r="K4033" s="391">
        <v>6.8798000000000004</v>
      </c>
      <c r="L4033" s="391">
        <v>7.4862000000000002</v>
      </c>
      <c r="M4033" s="391">
        <v>7.7698999999999998</v>
      </c>
      <c r="N4033" s="391">
        <v>7.1265000000000001</v>
      </c>
      <c r="O4033" s="386">
        <v>7.3067000000000002</v>
      </c>
      <c r="P4033" s="386" t="s">
        <v>39</v>
      </c>
    </row>
    <row r="4034" spans="1:16" ht="15" x14ac:dyDescent="0.25">
      <c r="A4034" s="389" t="s">
        <v>556</v>
      </c>
      <c r="B4034" s="390"/>
      <c r="C4034" s="386"/>
      <c r="D4034" s="390"/>
      <c r="E4034" s="390"/>
      <c r="F4034" s="386">
        <v>10.542400000000001</v>
      </c>
      <c r="G4034" s="391">
        <v>9.7273999999999994</v>
      </c>
      <c r="H4034" s="391">
        <v>10.255699999999999</v>
      </c>
      <c r="I4034" s="391">
        <v>10.354200000000001</v>
      </c>
      <c r="J4034" s="391">
        <v>9.9547000000000008</v>
      </c>
      <c r="K4034" s="391">
        <v>10.4679</v>
      </c>
      <c r="L4034" s="391">
        <v>10.9224</v>
      </c>
      <c r="M4034" s="391">
        <v>11.200100000000001</v>
      </c>
      <c r="N4034" s="391">
        <v>11.051500000000001</v>
      </c>
      <c r="O4034" s="386">
        <v>11.803599999999999</v>
      </c>
      <c r="P4034" s="386" t="s">
        <v>39</v>
      </c>
    </row>
    <row r="4035" spans="1:16" ht="15" x14ac:dyDescent="0.25">
      <c r="A4035" s="389" t="s">
        <v>548</v>
      </c>
      <c r="B4035" s="390"/>
      <c r="C4035" s="386"/>
      <c r="D4035" s="390"/>
      <c r="E4035" s="390"/>
      <c r="F4035" s="386">
        <v>10.6617</v>
      </c>
      <c r="G4035" s="391">
        <v>9.8688000000000002</v>
      </c>
      <c r="H4035" s="391">
        <v>10.4063</v>
      </c>
      <c r="I4035" s="391">
        <v>10.486000000000001</v>
      </c>
      <c r="J4035" s="391">
        <v>10.0749</v>
      </c>
      <c r="K4035" s="391">
        <v>10.62</v>
      </c>
      <c r="L4035" s="391">
        <v>11.093500000000001</v>
      </c>
      <c r="M4035" s="391">
        <v>11.3451</v>
      </c>
      <c r="N4035" s="391">
        <v>11.194900000000001</v>
      </c>
      <c r="O4035" s="386">
        <v>11.957700000000001</v>
      </c>
      <c r="P4035" s="386" t="s">
        <v>39</v>
      </c>
    </row>
    <row r="4036" spans="1:16" ht="15" x14ac:dyDescent="0.25">
      <c r="A4036" s="389" t="s">
        <v>549</v>
      </c>
      <c r="B4036" s="390"/>
      <c r="C4036" s="386"/>
      <c r="D4036" s="390"/>
      <c r="E4036" s="390"/>
      <c r="F4036" s="386">
        <v>8.9778000000000002</v>
      </c>
      <c r="G4036" s="391">
        <v>7.8696999999999999</v>
      </c>
      <c r="H4036" s="391">
        <v>8.2769999999999992</v>
      </c>
      <c r="I4036" s="391">
        <v>8.6255000000000006</v>
      </c>
      <c r="J4036" s="391">
        <v>8.3745999999999992</v>
      </c>
      <c r="K4036" s="391">
        <v>8.4725999999999999</v>
      </c>
      <c r="L4036" s="391">
        <v>8.6555</v>
      </c>
      <c r="M4036" s="391">
        <v>9.2765000000000004</v>
      </c>
      <c r="N4036" s="391">
        <v>9.1492000000000004</v>
      </c>
      <c r="O4036" s="386">
        <v>9.7466000000000008</v>
      </c>
      <c r="P4036" s="386" t="s">
        <v>39</v>
      </c>
    </row>
    <row r="4037" spans="1:16" ht="15" x14ac:dyDescent="0.25">
      <c r="A4037" s="389" t="s">
        <v>557</v>
      </c>
      <c r="B4037" s="390"/>
      <c r="C4037" s="386"/>
      <c r="D4037" s="390"/>
      <c r="E4037" s="390"/>
      <c r="F4037" s="386">
        <v>12.3287</v>
      </c>
      <c r="G4037" s="391">
        <v>11.5161</v>
      </c>
      <c r="H4037" s="391">
        <v>11.998900000000001</v>
      </c>
      <c r="I4037" s="391">
        <v>11.716100000000001</v>
      </c>
      <c r="J4037" s="391">
        <v>11.477600000000001</v>
      </c>
      <c r="K4037" s="391">
        <v>12.0167</v>
      </c>
      <c r="L4037" s="391">
        <v>12.9269</v>
      </c>
      <c r="M4037" s="391">
        <v>13.424200000000001</v>
      </c>
      <c r="N4037" s="391">
        <v>13.298999999999999</v>
      </c>
      <c r="O4037" s="386">
        <v>13.293799999999999</v>
      </c>
      <c r="P4037" s="386" t="s">
        <v>39</v>
      </c>
    </row>
    <row r="4038" spans="1:16" ht="15" x14ac:dyDescent="0.25">
      <c r="A4038" s="389" t="s">
        <v>550</v>
      </c>
      <c r="B4038" s="390"/>
      <c r="C4038" s="386"/>
      <c r="D4038" s="390"/>
      <c r="E4038" s="390"/>
      <c r="F4038" s="386">
        <v>12.8466</v>
      </c>
      <c r="G4038" s="391">
        <v>12.0527</v>
      </c>
      <c r="H4038" s="391">
        <v>12.5509</v>
      </c>
      <c r="I4038" s="391">
        <v>12.246499999999999</v>
      </c>
      <c r="J4038" s="391">
        <v>11.996600000000001</v>
      </c>
      <c r="K4038" s="391">
        <v>12.527699999999999</v>
      </c>
      <c r="L4038" s="391">
        <v>13.507199999999999</v>
      </c>
      <c r="M4038" s="391">
        <v>13.9674</v>
      </c>
      <c r="N4038" s="391">
        <v>13.8231</v>
      </c>
      <c r="O4038" s="386">
        <v>13.824999999999999</v>
      </c>
      <c r="P4038" s="386" t="s">
        <v>39</v>
      </c>
    </row>
    <row r="4039" spans="1:16" ht="15" x14ac:dyDescent="0.25">
      <c r="A4039" s="389" t="s">
        <v>551</v>
      </c>
      <c r="B4039" s="390"/>
      <c r="C4039" s="386"/>
      <c r="D4039" s="390"/>
      <c r="E4039" s="390"/>
      <c r="F4039" s="386">
        <v>7.4166999999999996</v>
      </c>
      <c r="G4039" s="391">
        <v>6.4191000000000003</v>
      </c>
      <c r="H4039" s="391">
        <v>6.7366000000000001</v>
      </c>
      <c r="I4039" s="391">
        <v>6.6974</v>
      </c>
      <c r="J4039" s="391">
        <v>6.5711000000000004</v>
      </c>
      <c r="K4039" s="391">
        <v>7.1725000000000003</v>
      </c>
      <c r="L4039" s="391">
        <v>7.4317000000000002</v>
      </c>
      <c r="M4039" s="391">
        <v>8.2789999999999999</v>
      </c>
      <c r="N4039" s="391">
        <v>8.3093000000000004</v>
      </c>
      <c r="O4039" s="386">
        <v>8.3222000000000005</v>
      </c>
      <c r="P4039" s="386" t="s">
        <v>39</v>
      </c>
    </row>
    <row r="4040" spans="1:16" ht="15" x14ac:dyDescent="0.25">
      <c r="A4040" s="389" t="s">
        <v>558</v>
      </c>
      <c r="B4040" s="390"/>
      <c r="C4040" s="386"/>
      <c r="D4040" s="390"/>
      <c r="E4040" s="390"/>
      <c r="F4040" s="386">
        <v>8.6926000000000005</v>
      </c>
      <c r="G4040" s="391">
        <v>8.9003999999999994</v>
      </c>
      <c r="H4040" s="391">
        <v>8.6776</v>
      </c>
      <c r="I4040" s="391">
        <v>8.2235999999999994</v>
      </c>
      <c r="J4040" s="391">
        <v>8.2250999999999994</v>
      </c>
      <c r="K4040" s="391">
        <v>8.5099</v>
      </c>
      <c r="L4040" s="391">
        <v>8.5266999999999999</v>
      </c>
      <c r="M4040" s="391">
        <v>8.9146000000000001</v>
      </c>
      <c r="N4040" s="391">
        <v>7.7656999999999998</v>
      </c>
      <c r="O4040" s="386">
        <v>8.2555999999999994</v>
      </c>
      <c r="P4040" s="386" t="s">
        <v>39</v>
      </c>
    </row>
    <row r="4041" spans="1:16" ht="15" x14ac:dyDescent="0.25">
      <c r="A4041" s="389" t="s">
        <v>552</v>
      </c>
      <c r="B4041" s="390"/>
      <c r="C4041" s="386"/>
      <c r="D4041" s="390"/>
      <c r="E4041" s="390"/>
      <c r="F4041" s="386">
        <v>8.8444000000000003</v>
      </c>
      <c r="G4041" s="391">
        <v>9.0864999999999991</v>
      </c>
      <c r="H4041" s="391">
        <v>8.8602000000000007</v>
      </c>
      <c r="I4041" s="391">
        <v>8.3942999999999994</v>
      </c>
      <c r="J4041" s="391">
        <v>8.3902999999999999</v>
      </c>
      <c r="K4041" s="391">
        <v>8.6722000000000001</v>
      </c>
      <c r="L4041" s="391">
        <v>8.7072000000000003</v>
      </c>
      <c r="M4041" s="391">
        <v>9.1038999999999994</v>
      </c>
      <c r="N4041" s="391">
        <v>7.9005000000000001</v>
      </c>
      <c r="O4041" s="386">
        <v>8.3956</v>
      </c>
      <c r="P4041" s="386" t="s">
        <v>39</v>
      </c>
    </row>
    <row r="4042" spans="1:16" ht="15" x14ac:dyDescent="0.25">
      <c r="A4042" s="389" t="s">
        <v>553</v>
      </c>
      <c r="B4042" s="390"/>
      <c r="C4042" s="386"/>
      <c r="D4042" s="390"/>
      <c r="E4042" s="390"/>
      <c r="F4042" s="386">
        <v>4.6848999999999998</v>
      </c>
      <c r="G4042" s="391">
        <v>3.9853000000000001</v>
      </c>
      <c r="H4042" s="391">
        <v>3.8580999999999999</v>
      </c>
      <c r="I4042" s="391">
        <v>3.7201</v>
      </c>
      <c r="J4042" s="391">
        <v>3.8633000000000002</v>
      </c>
      <c r="K4042" s="391">
        <v>4.2267000000000001</v>
      </c>
      <c r="L4042" s="391">
        <v>3.7624</v>
      </c>
      <c r="M4042" s="391">
        <v>3.9167999999999998</v>
      </c>
      <c r="N4042" s="391">
        <v>3.7452999999999999</v>
      </c>
      <c r="O4042" s="386">
        <v>3.9369000000000001</v>
      </c>
      <c r="P4042" s="386" t="s">
        <v>39</v>
      </c>
    </row>
    <row r="4043" spans="1:16" ht="15" x14ac:dyDescent="0.25">
      <c r="A4043" s="389" t="s">
        <v>4110</v>
      </c>
      <c r="B4043" s="390"/>
      <c r="C4043" s="386"/>
      <c r="D4043" s="390"/>
      <c r="E4043" s="390"/>
      <c r="F4043" s="386">
        <v>0.4995</v>
      </c>
      <c r="G4043" s="391">
        <v>0.62519999999999998</v>
      </c>
      <c r="H4043" s="391">
        <v>0.46139999999999998</v>
      </c>
      <c r="I4043" s="391">
        <v>0.40860000000000002</v>
      </c>
      <c r="J4043" s="391">
        <v>0.46029999999999999</v>
      </c>
      <c r="K4043" s="391">
        <v>0.46510000000000001</v>
      </c>
      <c r="L4043" s="391">
        <v>0.38479999999999998</v>
      </c>
      <c r="M4043" s="391">
        <v>0.57799999999999996</v>
      </c>
      <c r="N4043" s="391">
        <v>0.33789999999999998</v>
      </c>
      <c r="O4043" s="386">
        <v>0.63180000000000003</v>
      </c>
      <c r="P4043" s="386" t="s">
        <v>41</v>
      </c>
    </row>
    <row r="4044" spans="1:16" ht="15" x14ac:dyDescent="0.25">
      <c r="A4044" s="389" t="s">
        <v>4111</v>
      </c>
      <c r="B4044" s="390"/>
      <c r="C4044" s="386"/>
      <c r="D4044" s="390"/>
      <c r="E4044" s="390"/>
      <c r="F4044" s="386">
        <v>0.49730000000000002</v>
      </c>
      <c r="G4044" s="391">
        <v>0.63419999999999999</v>
      </c>
      <c r="H4044" s="391">
        <v>0.45040000000000002</v>
      </c>
      <c r="I4044" s="391">
        <v>0.39550000000000002</v>
      </c>
      <c r="J4044" s="391">
        <v>0.46210000000000001</v>
      </c>
      <c r="K4044" s="391">
        <v>0.46579999999999999</v>
      </c>
      <c r="L4044" s="391">
        <v>0.3851</v>
      </c>
      <c r="M4044" s="391">
        <v>0.58930000000000005</v>
      </c>
      <c r="N4044" s="391">
        <v>0.34139999999999998</v>
      </c>
      <c r="O4044" s="386">
        <v>0.64580000000000004</v>
      </c>
      <c r="P4044" s="386" t="s">
        <v>41</v>
      </c>
    </row>
    <row r="4045" spans="1:16" ht="15" x14ac:dyDescent="0.25">
      <c r="A4045" s="389" t="s">
        <v>4112</v>
      </c>
      <c r="B4045" s="390"/>
      <c r="C4045" s="386"/>
      <c r="D4045" s="390"/>
      <c r="E4045" s="390"/>
      <c r="F4045" s="386">
        <v>0.53080000000000005</v>
      </c>
      <c r="G4045" s="391">
        <v>0.49819999999999998</v>
      </c>
      <c r="H4045" s="391">
        <v>0.61680000000000001</v>
      </c>
      <c r="I4045" s="391">
        <v>0.59460000000000002</v>
      </c>
      <c r="J4045" s="391">
        <v>0.4345</v>
      </c>
      <c r="K4045" s="391">
        <v>0.45519999999999999</v>
      </c>
      <c r="L4045" s="391">
        <v>0.38109999999999999</v>
      </c>
      <c r="M4045" s="391">
        <v>0.41739999999999999</v>
      </c>
      <c r="N4045" s="391">
        <v>0.28849999999999998</v>
      </c>
      <c r="O4045" s="386">
        <v>0.4335</v>
      </c>
      <c r="P4045" s="386" t="s">
        <v>41</v>
      </c>
    </row>
    <row r="4046" spans="1:16" ht="15" x14ac:dyDescent="0.25">
      <c r="A4046" s="389" t="s">
        <v>4113</v>
      </c>
      <c r="B4046" s="390"/>
      <c r="C4046" s="386"/>
      <c r="D4046" s="390"/>
      <c r="E4046" s="390"/>
      <c r="F4046" s="386">
        <v>0.61419999999999997</v>
      </c>
      <c r="G4046" s="391">
        <v>0.65329999999999999</v>
      </c>
      <c r="H4046" s="391">
        <v>0.48370000000000002</v>
      </c>
      <c r="I4046" s="391">
        <v>0.57809999999999995</v>
      </c>
      <c r="J4046" s="391">
        <v>0.6905</v>
      </c>
      <c r="K4046" s="391">
        <v>0.63959999999999995</v>
      </c>
      <c r="L4046" s="391">
        <v>0.39190000000000003</v>
      </c>
      <c r="M4046" s="391">
        <v>0.7198</v>
      </c>
      <c r="N4046" s="391">
        <v>0.35070000000000001</v>
      </c>
      <c r="O4046" s="386">
        <v>1.0350999999999999</v>
      </c>
      <c r="P4046" s="386" t="s">
        <v>41</v>
      </c>
    </row>
    <row r="4047" spans="1:16" ht="15" x14ac:dyDescent="0.25">
      <c r="A4047" s="389" t="s">
        <v>4114</v>
      </c>
      <c r="B4047" s="390"/>
      <c r="C4047" s="386"/>
      <c r="D4047" s="390"/>
      <c r="E4047" s="390"/>
      <c r="F4047" s="386">
        <v>0.63280000000000003</v>
      </c>
      <c r="G4047" s="391">
        <v>0.67930000000000001</v>
      </c>
      <c r="H4047" s="391">
        <v>0.49020000000000002</v>
      </c>
      <c r="I4047" s="391">
        <v>0.59189999999999998</v>
      </c>
      <c r="J4047" s="391">
        <v>0.69869999999999999</v>
      </c>
      <c r="K4047" s="391">
        <v>0.63049999999999995</v>
      </c>
      <c r="L4047" s="391">
        <v>0.37819999999999998</v>
      </c>
      <c r="M4047" s="391">
        <v>0.71919999999999995</v>
      </c>
      <c r="N4047" s="391">
        <v>0.35139999999999999</v>
      </c>
      <c r="O4047" s="386">
        <v>1.0763</v>
      </c>
      <c r="P4047" s="386" t="s">
        <v>41</v>
      </c>
    </row>
    <row r="4048" spans="1:16" ht="15" x14ac:dyDescent="0.25">
      <c r="A4048" s="389" t="s">
        <v>4115</v>
      </c>
      <c r="B4048" s="390"/>
      <c r="C4048" s="386"/>
      <c r="D4048" s="390"/>
      <c r="E4048" s="390"/>
      <c r="F4048" s="386">
        <v>0.40350000000000003</v>
      </c>
      <c r="G4048" s="391">
        <v>0.35659999999999997</v>
      </c>
      <c r="H4048" s="391">
        <v>0.41070000000000001</v>
      </c>
      <c r="I4048" s="391">
        <v>0.42149999999999999</v>
      </c>
      <c r="J4048" s="391">
        <v>0.59799999999999998</v>
      </c>
      <c r="K4048" s="391">
        <v>0.74209999999999998</v>
      </c>
      <c r="L4048" s="391">
        <v>0.55479999999999996</v>
      </c>
      <c r="M4048" s="391">
        <v>0.72729999999999995</v>
      </c>
      <c r="N4048" s="391">
        <v>0.3427</v>
      </c>
      <c r="O4048" s="386">
        <v>0.56289999999999996</v>
      </c>
      <c r="P4048" s="386" t="s">
        <v>41</v>
      </c>
    </row>
    <row r="4049" spans="1:16" ht="15" x14ac:dyDescent="0.25">
      <c r="A4049" s="389" t="s">
        <v>4116</v>
      </c>
      <c r="B4049" s="390"/>
      <c r="C4049" s="386"/>
      <c r="D4049" s="390"/>
      <c r="E4049" s="390"/>
      <c r="F4049" s="386">
        <v>0.38550000000000001</v>
      </c>
      <c r="G4049" s="391">
        <v>0.4047</v>
      </c>
      <c r="H4049" s="391">
        <v>0.46800000000000003</v>
      </c>
      <c r="I4049" s="391">
        <v>0.29509999999999997</v>
      </c>
      <c r="J4049" s="391">
        <v>0.28439999999999999</v>
      </c>
      <c r="K4049" s="391">
        <v>0.24809999999999999</v>
      </c>
      <c r="L4049" s="391">
        <v>0.26119999999999999</v>
      </c>
      <c r="M4049" s="391">
        <v>0.37130000000000002</v>
      </c>
      <c r="N4049" s="391">
        <v>0.34689999999999999</v>
      </c>
      <c r="O4049" s="386">
        <v>0.375</v>
      </c>
      <c r="P4049" s="386" t="s">
        <v>41</v>
      </c>
    </row>
    <row r="4050" spans="1:16" ht="15" x14ac:dyDescent="0.25">
      <c r="A4050" s="389" t="s">
        <v>4117</v>
      </c>
      <c r="B4050" s="390"/>
      <c r="C4050" s="386"/>
      <c r="D4050" s="390"/>
      <c r="E4050" s="390"/>
      <c r="F4050" s="386">
        <v>0.35189999999999999</v>
      </c>
      <c r="G4050" s="391">
        <v>0.37180000000000002</v>
      </c>
      <c r="H4050" s="391">
        <v>0.42430000000000001</v>
      </c>
      <c r="I4050" s="391">
        <v>0.23549999999999999</v>
      </c>
      <c r="J4050" s="391">
        <v>0.27410000000000001</v>
      </c>
      <c r="K4050" s="391">
        <v>0.24249999999999999</v>
      </c>
      <c r="L4050" s="391">
        <v>0.26090000000000002</v>
      </c>
      <c r="M4050" s="391">
        <v>0.38950000000000001</v>
      </c>
      <c r="N4050" s="391">
        <v>0.35580000000000001</v>
      </c>
      <c r="O4050" s="386">
        <v>0.37440000000000001</v>
      </c>
      <c r="P4050" s="386" t="s">
        <v>41</v>
      </c>
    </row>
    <row r="4051" spans="1:16" ht="15" x14ac:dyDescent="0.25">
      <c r="A4051" s="389" t="s">
        <v>4118</v>
      </c>
      <c r="B4051" s="390"/>
      <c r="C4051" s="386"/>
      <c r="D4051" s="390"/>
      <c r="E4051" s="390"/>
      <c r="F4051" s="386">
        <v>0.69840000000000002</v>
      </c>
      <c r="G4051" s="391">
        <v>0.71040000000000003</v>
      </c>
      <c r="H4051" s="391">
        <v>0.87529999999999997</v>
      </c>
      <c r="I4051" s="391">
        <v>0.85129999999999995</v>
      </c>
      <c r="J4051" s="391">
        <v>0.38069999999999998</v>
      </c>
      <c r="K4051" s="391">
        <v>0.29980000000000001</v>
      </c>
      <c r="L4051" s="391">
        <v>0.26379999999999998</v>
      </c>
      <c r="M4051" s="391">
        <v>0.20080000000000001</v>
      </c>
      <c r="N4051" s="391">
        <v>0.26379999999999998</v>
      </c>
      <c r="O4051" s="386">
        <v>0.38069999999999998</v>
      </c>
      <c r="P4051" s="386" t="s">
        <v>41</v>
      </c>
    </row>
    <row r="4052" spans="1:16" ht="15" x14ac:dyDescent="0.25">
      <c r="A4052" s="389" t="s">
        <v>4119</v>
      </c>
      <c r="B4052" s="390"/>
      <c r="C4052" s="386"/>
      <c r="D4052" s="390"/>
      <c r="E4052" s="390"/>
      <c r="F4052" s="386">
        <v>0.49909999999999999</v>
      </c>
      <c r="G4052" s="391">
        <v>0.82320000000000004</v>
      </c>
      <c r="H4052" s="391">
        <v>0.43159999999999998</v>
      </c>
      <c r="I4052" s="391">
        <v>0.35160000000000002</v>
      </c>
      <c r="J4052" s="391">
        <v>0.40500000000000003</v>
      </c>
      <c r="K4052" s="391">
        <v>0.50929999999999997</v>
      </c>
      <c r="L4052" s="391">
        <v>0.50449999999999995</v>
      </c>
      <c r="M4052" s="391">
        <v>0.63949999999999996</v>
      </c>
      <c r="N4052" s="391">
        <v>0.31509999999999999</v>
      </c>
      <c r="O4052" s="386">
        <v>0.46589999999999998</v>
      </c>
      <c r="P4052" s="386" t="s">
        <v>41</v>
      </c>
    </row>
    <row r="4053" spans="1:16" ht="15" x14ac:dyDescent="0.25">
      <c r="A4053" s="389" t="s">
        <v>4120</v>
      </c>
      <c r="B4053" s="390"/>
      <c r="C4053" s="386"/>
      <c r="D4053" s="390"/>
      <c r="E4053" s="390"/>
      <c r="F4053" s="386">
        <v>0.50470000000000004</v>
      </c>
      <c r="G4053" s="391">
        <v>0.83899999999999997</v>
      </c>
      <c r="H4053" s="391">
        <v>0.43690000000000001</v>
      </c>
      <c r="I4053" s="391">
        <v>0.35830000000000001</v>
      </c>
      <c r="J4053" s="391">
        <v>0.4128</v>
      </c>
      <c r="K4053" s="391">
        <v>0.51880000000000004</v>
      </c>
      <c r="L4053" s="391">
        <v>0.50960000000000005</v>
      </c>
      <c r="M4053" s="391">
        <v>0.64870000000000005</v>
      </c>
      <c r="N4053" s="391">
        <v>0.31780000000000003</v>
      </c>
      <c r="O4053" s="386">
        <v>0.47249999999999998</v>
      </c>
      <c r="P4053" s="386" t="s">
        <v>41</v>
      </c>
    </row>
    <row r="4054" spans="1:16" ht="15" x14ac:dyDescent="0.25">
      <c r="A4054" s="389" t="s">
        <v>4121</v>
      </c>
      <c r="B4054" s="390"/>
      <c r="C4054" s="386"/>
      <c r="D4054" s="390"/>
      <c r="E4054" s="390"/>
      <c r="F4054" s="386">
        <v>0.20569999999999999</v>
      </c>
      <c r="G4054" s="391">
        <v>0</v>
      </c>
      <c r="H4054" s="391">
        <v>0.15820000000000001</v>
      </c>
      <c r="I4054" s="391">
        <v>0</v>
      </c>
      <c r="J4054" s="391">
        <v>0</v>
      </c>
      <c r="K4054" s="391">
        <v>1.5800000000000002E-2</v>
      </c>
      <c r="L4054" s="391">
        <v>0.23730000000000001</v>
      </c>
      <c r="M4054" s="391">
        <v>0.15820000000000001</v>
      </c>
      <c r="N4054" s="391">
        <v>0.1741</v>
      </c>
      <c r="O4054" s="386">
        <v>0.12659999999999999</v>
      </c>
      <c r="P4054" s="386" t="s">
        <v>41</v>
      </c>
    </row>
    <row r="4055" spans="1:16" ht="15" x14ac:dyDescent="0.25">
      <c r="A4055" s="389" t="s">
        <v>4122</v>
      </c>
      <c r="B4055" s="390"/>
      <c r="C4055" s="386"/>
      <c r="D4055" s="390"/>
      <c r="E4055" s="390"/>
      <c r="F4055" s="386">
        <v>0.6492</v>
      </c>
      <c r="G4055" s="391">
        <v>0.47589999999999999</v>
      </c>
      <c r="H4055" s="391">
        <v>0.75429999999999997</v>
      </c>
      <c r="I4055" s="391">
        <v>0.62809999999999999</v>
      </c>
      <c r="J4055" s="391">
        <v>0.47139999999999999</v>
      </c>
      <c r="K4055" s="391">
        <v>0.54330000000000001</v>
      </c>
      <c r="L4055" s="391">
        <v>0.46760000000000002</v>
      </c>
      <c r="M4055" s="391">
        <v>0.43440000000000001</v>
      </c>
      <c r="N4055" s="391">
        <v>0.62709999999999999</v>
      </c>
      <c r="O4055" s="386">
        <v>0.93240000000000001</v>
      </c>
      <c r="P4055" s="386" t="s">
        <v>41</v>
      </c>
    </row>
    <row r="4056" spans="1:16" ht="15" x14ac:dyDescent="0.25">
      <c r="A4056" s="389" t="s">
        <v>4123</v>
      </c>
      <c r="B4056" s="390"/>
      <c r="C4056" s="386"/>
      <c r="D4056" s="390"/>
      <c r="E4056" s="390"/>
      <c r="F4056" s="386">
        <v>0.65590000000000004</v>
      </c>
      <c r="G4056" s="391">
        <v>0.4753</v>
      </c>
      <c r="H4056" s="391">
        <v>0.8175</v>
      </c>
      <c r="I4056" s="391">
        <v>0.65900000000000003</v>
      </c>
      <c r="J4056" s="391">
        <v>0.4642</v>
      </c>
      <c r="K4056" s="391">
        <v>0.54310000000000003</v>
      </c>
      <c r="L4056" s="391">
        <v>0.44569999999999999</v>
      </c>
      <c r="M4056" s="391">
        <v>0.42949999999999999</v>
      </c>
      <c r="N4056" s="391">
        <v>0.62190000000000001</v>
      </c>
      <c r="O4056" s="386">
        <v>0.93420000000000003</v>
      </c>
      <c r="P4056" s="386" t="s">
        <v>41</v>
      </c>
    </row>
    <row r="4057" spans="1:16" ht="15" x14ac:dyDescent="0.25">
      <c r="A4057" s="389" t="s">
        <v>4124</v>
      </c>
      <c r="B4057" s="390"/>
      <c r="C4057" s="386"/>
      <c r="D4057" s="390"/>
      <c r="E4057" s="390"/>
      <c r="F4057" s="386">
        <v>0.59740000000000004</v>
      </c>
      <c r="G4057" s="391">
        <v>0.47989999999999999</v>
      </c>
      <c r="H4057" s="391">
        <v>0.27139999999999997</v>
      </c>
      <c r="I4057" s="391">
        <v>0.37640000000000001</v>
      </c>
      <c r="J4057" s="391">
        <v>0.5262</v>
      </c>
      <c r="K4057" s="391">
        <v>0.5444</v>
      </c>
      <c r="L4057" s="391">
        <v>0.67310000000000003</v>
      </c>
      <c r="M4057" s="391">
        <v>0.48270000000000002</v>
      </c>
      <c r="N4057" s="391">
        <v>0.67830000000000001</v>
      </c>
      <c r="O4057" s="386">
        <v>0.91420000000000001</v>
      </c>
      <c r="P4057" s="386" t="s">
        <v>41</v>
      </c>
    </row>
    <row r="4058" spans="1:16" ht="15" x14ac:dyDescent="0.25">
      <c r="A4058" s="389" t="s">
        <v>4125</v>
      </c>
      <c r="B4058" s="390"/>
      <c r="C4058" s="386"/>
      <c r="D4058" s="390"/>
      <c r="E4058" s="390"/>
      <c r="F4058" s="386">
        <v>0.59089999999999998</v>
      </c>
      <c r="G4058" s="391">
        <v>0.16539999999999999</v>
      </c>
      <c r="H4058" s="391">
        <v>0.66339999999999999</v>
      </c>
      <c r="I4058" s="391">
        <v>0.20630000000000001</v>
      </c>
      <c r="J4058" s="391">
        <v>0.1452</v>
      </c>
      <c r="K4058" s="391">
        <v>0.20599999999999999</v>
      </c>
      <c r="L4058" s="391">
        <v>0.29530000000000001</v>
      </c>
      <c r="M4058" s="391">
        <v>0.42480000000000001</v>
      </c>
      <c r="N4058" s="391">
        <v>0.47960000000000003</v>
      </c>
      <c r="O4058" s="386">
        <v>0.62660000000000005</v>
      </c>
      <c r="P4058" s="386" t="s">
        <v>41</v>
      </c>
    </row>
    <row r="4059" spans="1:16" ht="15" x14ac:dyDescent="0.25">
      <c r="A4059" s="389" t="s">
        <v>4126</v>
      </c>
      <c r="B4059" s="390"/>
      <c r="C4059" s="386"/>
      <c r="D4059" s="390"/>
      <c r="E4059" s="390"/>
      <c r="F4059" s="386">
        <v>0.60729999999999995</v>
      </c>
      <c r="G4059" s="391">
        <v>0.1555</v>
      </c>
      <c r="H4059" s="391">
        <v>0.67269999999999996</v>
      </c>
      <c r="I4059" s="391">
        <v>0.1527</v>
      </c>
      <c r="J4059" s="391">
        <v>0.1323</v>
      </c>
      <c r="K4059" s="391">
        <v>0.18590000000000001</v>
      </c>
      <c r="L4059" s="391">
        <v>0.3165</v>
      </c>
      <c r="M4059" s="391">
        <v>0.42570000000000002</v>
      </c>
      <c r="N4059" s="391">
        <v>0.48930000000000001</v>
      </c>
      <c r="O4059" s="386">
        <v>0.62680000000000002</v>
      </c>
      <c r="P4059" s="386" t="s">
        <v>41</v>
      </c>
    </row>
    <row r="4060" spans="1:16" ht="15" x14ac:dyDescent="0.25">
      <c r="A4060" s="389" t="s">
        <v>4127</v>
      </c>
      <c r="B4060" s="390"/>
      <c r="C4060" s="386"/>
      <c r="D4060" s="390"/>
      <c r="E4060" s="390"/>
      <c r="F4060" s="386">
        <v>0.34339999999999998</v>
      </c>
      <c r="G4060" s="391">
        <v>0.31590000000000001</v>
      </c>
      <c r="H4060" s="391">
        <v>0.52200000000000002</v>
      </c>
      <c r="I4060" s="391">
        <v>1.0165</v>
      </c>
      <c r="J4060" s="391">
        <v>0.25540000000000002</v>
      </c>
      <c r="K4060" s="391">
        <v>0.37840000000000001</v>
      </c>
      <c r="L4060" s="391">
        <v>0.1142</v>
      </c>
      <c r="M4060" s="391">
        <v>0.41670000000000001</v>
      </c>
      <c r="N4060" s="391">
        <v>0.39650000000000002</v>
      </c>
      <c r="O4060" s="386">
        <v>0.625</v>
      </c>
      <c r="P4060" s="386" t="s">
        <v>41</v>
      </c>
    </row>
    <row r="4061" spans="1:16" ht="15" x14ac:dyDescent="0.25">
      <c r="A4061" s="389" t="s">
        <v>4128</v>
      </c>
      <c r="B4061" s="390"/>
      <c r="C4061" s="386"/>
      <c r="D4061" s="390"/>
      <c r="E4061" s="390"/>
      <c r="F4061" s="386">
        <v>0.80659999999999998</v>
      </c>
      <c r="G4061" s="391">
        <v>0.69850000000000001</v>
      </c>
      <c r="H4061" s="391">
        <v>1.0691999999999999</v>
      </c>
      <c r="I4061" s="391">
        <v>0.92700000000000005</v>
      </c>
      <c r="J4061" s="391">
        <v>0.62770000000000004</v>
      </c>
      <c r="K4061" s="391">
        <v>0.77690000000000003</v>
      </c>
      <c r="L4061" s="391">
        <v>0.52510000000000001</v>
      </c>
      <c r="M4061" s="391">
        <v>0.47220000000000001</v>
      </c>
      <c r="N4061" s="391">
        <v>0.77949999999999997</v>
      </c>
      <c r="O4061" s="386">
        <v>1.2758</v>
      </c>
      <c r="P4061" s="386" t="s">
        <v>41</v>
      </c>
    </row>
    <row r="4062" spans="1:16" ht="15" x14ac:dyDescent="0.25">
      <c r="A4062" s="389" t="s">
        <v>4129</v>
      </c>
      <c r="B4062" s="390"/>
      <c r="C4062" s="386"/>
      <c r="D4062" s="390"/>
      <c r="E4062" s="390"/>
      <c r="F4062" s="386">
        <v>0.81010000000000004</v>
      </c>
      <c r="G4062" s="391">
        <v>0.71599999999999997</v>
      </c>
      <c r="H4062" s="391">
        <v>1.2232000000000001</v>
      </c>
      <c r="I4062" s="391">
        <v>1.0207999999999999</v>
      </c>
      <c r="J4062" s="391">
        <v>0.59719999999999995</v>
      </c>
      <c r="K4062" s="391">
        <v>0.77239999999999998</v>
      </c>
      <c r="L4062" s="391">
        <v>0.45390000000000003</v>
      </c>
      <c r="M4062" s="391">
        <v>0.44419999999999998</v>
      </c>
      <c r="N4062" s="391">
        <v>0.75800000000000001</v>
      </c>
      <c r="O4062" s="386">
        <v>1.2616000000000001</v>
      </c>
      <c r="P4062" s="386" t="s">
        <v>41</v>
      </c>
    </row>
    <row r="4063" spans="1:16" ht="15" x14ac:dyDescent="0.25">
      <c r="A4063" s="389" t="s">
        <v>4130</v>
      </c>
      <c r="B4063" s="390"/>
      <c r="C4063" s="386"/>
      <c r="D4063" s="390"/>
      <c r="E4063" s="390"/>
      <c r="F4063" s="386">
        <v>0.78890000000000005</v>
      </c>
      <c r="G4063" s="391">
        <v>0.61119999999999997</v>
      </c>
      <c r="H4063" s="391">
        <v>0.30209999999999998</v>
      </c>
      <c r="I4063" s="391">
        <v>0.379</v>
      </c>
      <c r="J4063" s="391">
        <v>0.80130000000000001</v>
      </c>
      <c r="K4063" s="391">
        <v>0.80630000000000002</v>
      </c>
      <c r="L4063" s="391">
        <v>1.1537999999999999</v>
      </c>
      <c r="M4063" s="391">
        <v>0.73839999999999995</v>
      </c>
      <c r="N4063" s="391">
        <v>0.98619999999999997</v>
      </c>
      <c r="O4063" s="386">
        <v>1.4154</v>
      </c>
      <c r="P4063" s="386" t="s">
        <v>41</v>
      </c>
    </row>
    <row r="4064" spans="1:16" ht="15" x14ac:dyDescent="0.25">
      <c r="A4064" s="389" t="s">
        <v>4131</v>
      </c>
      <c r="B4064" s="390"/>
      <c r="C4064" s="386"/>
      <c r="D4064" s="390"/>
      <c r="E4064" s="390"/>
      <c r="F4064" s="386">
        <v>0.55489999999999995</v>
      </c>
      <c r="G4064" s="391">
        <v>0.37380000000000002</v>
      </c>
      <c r="H4064" s="391">
        <v>0.43269999999999997</v>
      </c>
      <c r="I4064" s="391">
        <v>0.44290000000000002</v>
      </c>
      <c r="J4064" s="391">
        <v>0.45710000000000001</v>
      </c>
      <c r="K4064" s="391">
        <v>0.40899999999999997</v>
      </c>
      <c r="L4064" s="391">
        <v>0.4491</v>
      </c>
      <c r="M4064" s="391">
        <v>0.39510000000000001</v>
      </c>
      <c r="N4064" s="391">
        <v>0.43480000000000002</v>
      </c>
      <c r="O4064" s="386">
        <v>0.503</v>
      </c>
      <c r="P4064" s="386" t="s">
        <v>41</v>
      </c>
    </row>
    <row r="4065" spans="1:16" ht="15" x14ac:dyDescent="0.25">
      <c r="A4065" s="389" t="s">
        <v>4132</v>
      </c>
      <c r="B4065" s="390"/>
      <c r="C4065" s="386"/>
      <c r="D4065" s="390"/>
      <c r="E4065" s="390"/>
      <c r="F4065" s="386">
        <v>0.56140000000000001</v>
      </c>
      <c r="G4065" s="391">
        <v>0.3775</v>
      </c>
      <c r="H4065" s="391">
        <v>0.4516</v>
      </c>
      <c r="I4065" s="391">
        <v>0.46860000000000002</v>
      </c>
      <c r="J4065" s="391">
        <v>0.47799999999999998</v>
      </c>
      <c r="K4065" s="391">
        <v>0.43209999999999998</v>
      </c>
      <c r="L4065" s="391">
        <v>0.47339999999999999</v>
      </c>
      <c r="M4065" s="391">
        <v>0.41589999999999999</v>
      </c>
      <c r="N4065" s="391">
        <v>0.45639999999999997</v>
      </c>
      <c r="O4065" s="386">
        <v>0.52929999999999999</v>
      </c>
      <c r="P4065" s="386" t="s">
        <v>41</v>
      </c>
    </row>
    <row r="4066" spans="1:16" ht="15" x14ac:dyDescent="0.25">
      <c r="A4066" s="389" t="s">
        <v>4133</v>
      </c>
      <c r="B4066" s="390"/>
      <c r="C4066" s="386"/>
      <c r="D4066" s="390"/>
      <c r="E4066" s="390"/>
      <c r="F4066" s="386">
        <v>0.43269999999999997</v>
      </c>
      <c r="G4066" s="391">
        <v>0.30830000000000002</v>
      </c>
      <c r="H4066" s="391">
        <v>0.1009</v>
      </c>
      <c r="I4066" s="391">
        <v>0</v>
      </c>
      <c r="J4066" s="391">
        <v>9.3799999999999994E-2</v>
      </c>
      <c r="K4066" s="391">
        <v>2.6499999999999999E-2</v>
      </c>
      <c r="L4066" s="391">
        <v>2.6499999999999999E-2</v>
      </c>
      <c r="M4066" s="391">
        <v>2.6499999999999999E-2</v>
      </c>
      <c r="N4066" s="391">
        <v>5.3100000000000001E-2</v>
      </c>
      <c r="O4066" s="386">
        <v>3.7199999999999997E-2</v>
      </c>
      <c r="P4066" s="386" t="s">
        <v>41</v>
      </c>
    </row>
    <row r="4067" spans="1:16" ht="15" x14ac:dyDescent="0.25">
      <c r="A4067" s="389" t="s">
        <v>4134</v>
      </c>
      <c r="B4067" s="390"/>
      <c r="C4067" s="386"/>
      <c r="D4067" s="390"/>
      <c r="E4067" s="390"/>
      <c r="F4067" s="386">
        <v>0.27700000000000002</v>
      </c>
      <c r="G4067" s="391">
        <v>0.35859999999999997</v>
      </c>
      <c r="H4067" s="391">
        <v>1.0286999999999999</v>
      </c>
      <c r="I4067" s="391">
        <v>0.52669999999999995</v>
      </c>
      <c r="J4067" s="391">
        <v>0.28189999999999998</v>
      </c>
      <c r="K4067" s="391">
        <v>0.38579999999999998</v>
      </c>
      <c r="L4067" s="391">
        <v>0.45250000000000001</v>
      </c>
      <c r="M4067" s="391">
        <v>0.26550000000000001</v>
      </c>
      <c r="N4067" s="391">
        <v>0.51019999999999999</v>
      </c>
      <c r="O4067" s="386">
        <v>0.56120000000000003</v>
      </c>
      <c r="P4067" s="386" t="s">
        <v>41</v>
      </c>
    </row>
    <row r="4068" spans="1:16" ht="15" x14ac:dyDescent="0.25">
      <c r="A4068" s="389" t="s">
        <v>4135</v>
      </c>
      <c r="B4068" s="390"/>
      <c r="C4068" s="386"/>
      <c r="D4068" s="390"/>
      <c r="E4068" s="390"/>
      <c r="F4068" s="386">
        <v>0.34089999999999998</v>
      </c>
      <c r="G4068" s="391">
        <v>0.41289999999999999</v>
      </c>
      <c r="H4068" s="391">
        <v>1.4508000000000001</v>
      </c>
      <c r="I4068" s="391">
        <v>0.53029999999999999</v>
      </c>
      <c r="J4068" s="391">
        <v>0.28789999999999999</v>
      </c>
      <c r="K4068" s="391">
        <v>0.39019999999999999</v>
      </c>
      <c r="L4068" s="391">
        <v>0.57199999999999995</v>
      </c>
      <c r="M4068" s="391">
        <v>0.32579999999999998</v>
      </c>
      <c r="N4068" s="391">
        <v>0.49109999999999998</v>
      </c>
      <c r="O4068" s="386">
        <v>0.64729999999999999</v>
      </c>
      <c r="P4068" s="386" t="s">
        <v>41</v>
      </c>
    </row>
    <row r="4069" spans="1:16" ht="15" x14ac:dyDescent="0.25">
      <c r="A4069" s="389" t="s">
        <v>4136</v>
      </c>
      <c r="B4069" s="390"/>
      <c r="C4069" s="386"/>
      <c r="D4069" s="390"/>
      <c r="E4069" s="390"/>
      <c r="F4069" s="386">
        <v>0.15670000000000001</v>
      </c>
      <c r="G4069" s="391">
        <v>0.25640000000000002</v>
      </c>
      <c r="H4069" s="391">
        <v>0.23499999999999999</v>
      </c>
      <c r="I4069" s="391">
        <v>0.51990000000000003</v>
      </c>
      <c r="J4069" s="391">
        <v>0.2707</v>
      </c>
      <c r="K4069" s="391">
        <v>0.3775</v>
      </c>
      <c r="L4069" s="391">
        <v>0.22789999999999999</v>
      </c>
      <c r="M4069" s="391">
        <v>0.15409999999999999</v>
      </c>
      <c r="N4069" s="391">
        <v>0.54620000000000002</v>
      </c>
      <c r="O4069" s="386">
        <v>0.3992</v>
      </c>
      <c r="P4069" s="386" t="s">
        <v>41</v>
      </c>
    </row>
    <row r="4070" spans="1:16" ht="15" x14ac:dyDescent="0.25">
      <c r="A4070" s="389" t="s">
        <v>4137</v>
      </c>
      <c r="B4070" s="390"/>
      <c r="C4070" s="386"/>
      <c r="D4070" s="390"/>
      <c r="E4070" s="390"/>
      <c r="F4070" s="386">
        <v>0.79649999999999999</v>
      </c>
      <c r="G4070" s="391">
        <v>0.69</v>
      </c>
      <c r="H4070" s="391">
        <v>0.70820000000000005</v>
      </c>
      <c r="I4070" s="391">
        <v>0.66990000000000005</v>
      </c>
      <c r="J4070" s="391">
        <v>0.50090000000000001</v>
      </c>
      <c r="K4070" s="391">
        <v>0.51770000000000005</v>
      </c>
      <c r="L4070" s="391">
        <v>0.62</v>
      </c>
      <c r="M4070" s="391">
        <v>0.60609999999999997</v>
      </c>
      <c r="N4070" s="391">
        <v>0.59870000000000001</v>
      </c>
      <c r="O4070" s="386">
        <v>0.63529999999999998</v>
      </c>
      <c r="P4070" s="386" t="s">
        <v>41</v>
      </c>
    </row>
    <row r="4071" spans="1:16" ht="15" x14ac:dyDescent="0.25">
      <c r="A4071" s="389" t="s">
        <v>4138</v>
      </c>
      <c r="B4071" s="390"/>
      <c r="C4071" s="386"/>
      <c r="D4071" s="390"/>
      <c r="E4071" s="390"/>
      <c r="F4071" s="386">
        <v>0.81030000000000002</v>
      </c>
      <c r="G4071" s="391">
        <v>0.70369999999999999</v>
      </c>
      <c r="H4071" s="391">
        <v>0.71940000000000004</v>
      </c>
      <c r="I4071" s="391">
        <v>0.67010000000000003</v>
      </c>
      <c r="J4071" s="391">
        <v>0.49120000000000003</v>
      </c>
      <c r="K4071" s="391">
        <v>0.51129999999999998</v>
      </c>
      <c r="L4071" s="391">
        <v>0.62639999999999996</v>
      </c>
      <c r="M4071" s="391">
        <v>0.61890000000000001</v>
      </c>
      <c r="N4071" s="391">
        <v>0.60640000000000005</v>
      </c>
      <c r="O4071" s="386">
        <v>0.63939999999999997</v>
      </c>
      <c r="P4071" s="386" t="s">
        <v>41</v>
      </c>
    </row>
    <row r="4072" spans="1:16" ht="15" x14ac:dyDescent="0.25">
      <c r="A4072" s="389" t="s">
        <v>4139</v>
      </c>
      <c r="B4072" s="390"/>
      <c r="C4072" s="386"/>
      <c r="D4072" s="390"/>
      <c r="E4072" s="390"/>
      <c r="F4072" s="386">
        <v>0.61739999999999995</v>
      </c>
      <c r="G4072" s="391">
        <v>0.51359999999999995</v>
      </c>
      <c r="H4072" s="391">
        <v>0.56320000000000003</v>
      </c>
      <c r="I4072" s="391">
        <v>0.66749999999999998</v>
      </c>
      <c r="J4072" s="391">
        <v>0.627</v>
      </c>
      <c r="K4072" s="391">
        <v>0.60070000000000001</v>
      </c>
      <c r="L4072" s="391">
        <v>0.53690000000000004</v>
      </c>
      <c r="M4072" s="391">
        <v>0.439</v>
      </c>
      <c r="N4072" s="391">
        <v>0.49320000000000003</v>
      </c>
      <c r="O4072" s="386">
        <v>0.57930000000000004</v>
      </c>
      <c r="P4072" s="386" t="s">
        <v>41</v>
      </c>
    </row>
    <row r="4073" spans="1:16" ht="15" x14ac:dyDescent="0.25">
      <c r="A4073" s="389" t="s">
        <v>4140</v>
      </c>
      <c r="B4073" s="390"/>
      <c r="C4073" s="386"/>
      <c r="D4073" s="390"/>
      <c r="E4073" s="390"/>
      <c r="F4073" s="386">
        <v>0.58750000000000002</v>
      </c>
      <c r="G4073" s="391">
        <v>0.5423</v>
      </c>
      <c r="H4073" s="391">
        <v>0.73939999999999995</v>
      </c>
      <c r="I4073" s="391">
        <v>0.56230000000000002</v>
      </c>
      <c r="J4073" s="391">
        <v>0.3392</v>
      </c>
      <c r="K4073" s="391">
        <v>0.35730000000000001</v>
      </c>
      <c r="L4073" s="391">
        <v>0.63080000000000003</v>
      </c>
      <c r="M4073" s="391">
        <v>0.57540000000000002</v>
      </c>
      <c r="N4073" s="391">
        <v>0.60519999999999996</v>
      </c>
      <c r="O4073" s="386">
        <v>0.6462</v>
      </c>
      <c r="P4073" s="386" t="s">
        <v>41</v>
      </c>
    </row>
    <row r="4074" spans="1:16" ht="15" x14ac:dyDescent="0.25">
      <c r="A4074" s="389" t="s">
        <v>4141</v>
      </c>
      <c r="B4074" s="390"/>
      <c r="C4074" s="386"/>
      <c r="D4074" s="390"/>
      <c r="E4074" s="390"/>
      <c r="F4074" s="386">
        <v>0.60680000000000001</v>
      </c>
      <c r="G4074" s="391">
        <v>0.54379999999999995</v>
      </c>
      <c r="H4074" s="391">
        <v>0.73670000000000002</v>
      </c>
      <c r="I4074" s="391">
        <v>0.55079999999999996</v>
      </c>
      <c r="J4074" s="391">
        <v>0.31790000000000002</v>
      </c>
      <c r="K4074" s="391">
        <v>0.33189999999999997</v>
      </c>
      <c r="L4074" s="391">
        <v>0.60629999999999995</v>
      </c>
      <c r="M4074" s="391">
        <v>0.53580000000000005</v>
      </c>
      <c r="N4074" s="391">
        <v>0.56330000000000002</v>
      </c>
      <c r="O4074" s="386">
        <v>0.59930000000000005</v>
      </c>
      <c r="P4074" s="386" t="s">
        <v>41</v>
      </c>
    </row>
    <row r="4075" spans="1:16" ht="15" x14ac:dyDescent="0.25">
      <c r="A4075" s="389" t="s">
        <v>4142</v>
      </c>
      <c r="B4075" s="390"/>
      <c r="C4075" s="386"/>
      <c r="D4075" s="390"/>
      <c r="E4075" s="390"/>
      <c r="F4075" s="386">
        <v>0.32279999999999998</v>
      </c>
      <c r="G4075" s="391">
        <v>0.52200000000000002</v>
      </c>
      <c r="H4075" s="391">
        <v>0.77610000000000001</v>
      </c>
      <c r="I4075" s="391">
        <v>0.72119999999999995</v>
      </c>
      <c r="J4075" s="391">
        <v>0.63190000000000002</v>
      </c>
      <c r="K4075" s="391">
        <v>0.70740000000000003</v>
      </c>
      <c r="L4075" s="391">
        <v>0.96840000000000004</v>
      </c>
      <c r="M4075" s="391">
        <v>1.1194999999999999</v>
      </c>
      <c r="N4075" s="391">
        <v>1.1813</v>
      </c>
      <c r="O4075" s="386">
        <v>1.2911999999999999</v>
      </c>
      <c r="P4075" s="386" t="s">
        <v>41</v>
      </c>
    </row>
    <row r="4076" spans="1:16" ht="15" x14ac:dyDescent="0.25">
      <c r="A4076" s="389" t="s">
        <v>4143</v>
      </c>
      <c r="B4076" s="390"/>
      <c r="C4076" s="386"/>
      <c r="D4076" s="390"/>
      <c r="E4076" s="390"/>
      <c r="F4076" s="386">
        <v>0.98309999999999997</v>
      </c>
      <c r="G4076" s="391">
        <v>0.96079999999999999</v>
      </c>
      <c r="H4076" s="391">
        <v>0.85329999999999995</v>
      </c>
      <c r="I4076" s="391">
        <v>0.72709999999999997</v>
      </c>
      <c r="J4076" s="391">
        <v>0.51570000000000005</v>
      </c>
      <c r="K4076" s="391">
        <v>0.52339999999999998</v>
      </c>
      <c r="L4076" s="391">
        <v>0.51359999999999995</v>
      </c>
      <c r="M4076" s="391">
        <v>0.57199999999999995</v>
      </c>
      <c r="N4076" s="391">
        <v>0.54649999999999999</v>
      </c>
      <c r="O4076" s="386">
        <v>0.61060000000000003</v>
      </c>
      <c r="P4076" s="386" t="s">
        <v>41</v>
      </c>
    </row>
    <row r="4077" spans="1:16" ht="15" x14ac:dyDescent="0.25">
      <c r="A4077" s="389" t="s">
        <v>4144</v>
      </c>
      <c r="B4077" s="390"/>
      <c r="C4077" s="386"/>
      <c r="D4077" s="390"/>
      <c r="E4077" s="390"/>
      <c r="F4077" s="386">
        <v>0.98650000000000004</v>
      </c>
      <c r="G4077" s="391">
        <v>0.97389999999999999</v>
      </c>
      <c r="H4077" s="391">
        <v>0.86050000000000004</v>
      </c>
      <c r="I4077" s="391">
        <v>0.73219999999999996</v>
      </c>
      <c r="J4077" s="391">
        <v>0.51800000000000002</v>
      </c>
      <c r="K4077" s="391">
        <v>0.52529999999999999</v>
      </c>
      <c r="L4077" s="391">
        <v>0.51349999999999996</v>
      </c>
      <c r="M4077" s="391">
        <v>0.57579999999999998</v>
      </c>
      <c r="N4077" s="391">
        <v>0.54720000000000002</v>
      </c>
      <c r="O4077" s="386">
        <v>0.61250000000000004</v>
      </c>
      <c r="P4077" s="386" t="s">
        <v>41</v>
      </c>
    </row>
    <row r="4078" spans="1:16" ht="15" x14ac:dyDescent="0.25">
      <c r="A4078" s="389" t="s">
        <v>4145</v>
      </c>
      <c r="B4078" s="390"/>
      <c r="C4078" s="386"/>
      <c r="D4078" s="390"/>
      <c r="E4078" s="390"/>
      <c r="F4078" s="386">
        <v>0.80559999999999998</v>
      </c>
      <c r="G4078" s="391">
        <v>0.2757</v>
      </c>
      <c r="H4078" s="391">
        <v>0.47789999999999999</v>
      </c>
      <c r="I4078" s="391">
        <v>0.45960000000000001</v>
      </c>
      <c r="J4078" s="391">
        <v>0.3952</v>
      </c>
      <c r="K4078" s="391">
        <v>0.42280000000000001</v>
      </c>
      <c r="L4078" s="391">
        <v>0.52390000000000003</v>
      </c>
      <c r="M4078" s="391">
        <v>0.37040000000000001</v>
      </c>
      <c r="N4078" s="391">
        <v>0.50929999999999997</v>
      </c>
      <c r="O4078" s="386">
        <v>0.50929999999999997</v>
      </c>
      <c r="P4078" s="386" t="s">
        <v>41</v>
      </c>
    </row>
    <row r="4079" spans="1:16" ht="15" x14ac:dyDescent="0.25">
      <c r="A4079" s="389" t="s">
        <v>4146</v>
      </c>
      <c r="B4079" s="390"/>
      <c r="C4079" s="386"/>
      <c r="D4079" s="390"/>
      <c r="E4079" s="390"/>
      <c r="F4079" s="386">
        <v>0.68669999999999998</v>
      </c>
      <c r="G4079" s="391">
        <v>0.47339999999999999</v>
      </c>
      <c r="H4079" s="391">
        <v>0.55130000000000001</v>
      </c>
      <c r="I4079" s="391">
        <v>0.65239999999999998</v>
      </c>
      <c r="J4079" s="391">
        <v>0.54579999999999995</v>
      </c>
      <c r="K4079" s="391">
        <v>0.57110000000000005</v>
      </c>
      <c r="L4079" s="391">
        <v>0.72230000000000005</v>
      </c>
      <c r="M4079" s="391">
        <v>0.65139999999999998</v>
      </c>
      <c r="N4079" s="391">
        <v>0.64829999999999999</v>
      </c>
      <c r="O4079" s="386">
        <v>0.65600000000000003</v>
      </c>
      <c r="P4079" s="386" t="s">
        <v>41</v>
      </c>
    </row>
    <row r="4080" spans="1:16" ht="15" x14ac:dyDescent="0.25">
      <c r="A4080" s="389" t="s">
        <v>4147</v>
      </c>
      <c r="B4080" s="390"/>
      <c r="C4080" s="386"/>
      <c r="D4080" s="390"/>
      <c r="E4080" s="390"/>
      <c r="F4080" s="386">
        <v>0.69220000000000004</v>
      </c>
      <c r="G4080" s="391">
        <v>0.4627</v>
      </c>
      <c r="H4080" s="391">
        <v>0.55379999999999996</v>
      </c>
      <c r="I4080" s="391">
        <v>0.64729999999999999</v>
      </c>
      <c r="J4080" s="391">
        <v>0.5292</v>
      </c>
      <c r="K4080" s="391">
        <v>0.56610000000000005</v>
      </c>
      <c r="L4080" s="391">
        <v>0.76080000000000003</v>
      </c>
      <c r="M4080" s="391">
        <v>0.69969999999999999</v>
      </c>
      <c r="N4080" s="391">
        <v>0.68869999999999998</v>
      </c>
      <c r="O4080" s="386">
        <v>0.68479999999999996</v>
      </c>
      <c r="P4080" s="386" t="s">
        <v>41</v>
      </c>
    </row>
    <row r="4081" spans="1:16" ht="15" x14ac:dyDescent="0.25">
      <c r="A4081" s="389" t="s">
        <v>4148</v>
      </c>
      <c r="B4081" s="390"/>
      <c r="C4081" s="386"/>
      <c r="D4081" s="390"/>
      <c r="E4081" s="390"/>
      <c r="F4081" s="386">
        <v>0.6482</v>
      </c>
      <c r="G4081" s="391">
        <v>0.54720000000000002</v>
      </c>
      <c r="H4081" s="391">
        <v>0.53359999999999996</v>
      </c>
      <c r="I4081" s="391">
        <v>0.68779999999999997</v>
      </c>
      <c r="J4081" s="391">
        <v>0.66049999999999998</v>
      </c>
      <c r="K4081" s="391">
        <v>0.60589999999999999</v>
      </c>
      <c r="L4081" s="391">
        <v>0.4531</v>
      </c>
      <c r="M4081" s="391">
        <v>0.31390000000000001</v>
      </c>
      <c r="N4081" s="391">
        <v>0.34489999999999998</v>
      </c>
      <c r="O4081" s="386">
        <v>0.4395</v>
      </c>
      <c r="P4081" s="386" t="s">
        <v>41</v>
      </c>
    </row>
    <row r="4082" spans="1:16" ht="15" x14ac:dyDescent="0.25">
      <c r="A4082" s="389" t="s">
        <v>4149</v>
      </c>
      <c r="B4082" s="390"/>
      <c r="C4082" s="386"/>
      <c r="D4082" s="390"/>
      <c r="E4082" s="390"/>
      <c r="F4082" s="386">
        <v>0.76349999999999996</v>
      </c>
      <c r="G4082" s="391">
        <v>0.80640000000000001</v>
      </c>
      <c r="H4082" s="391">
        <v>0.80479999999999996</v>
      </c>
      <c r="I4082" s="391">
        <v>0.65990000000000004</v>
      </c>
      <c r="J4082" s="391">
        <v>0.56459999999999999</v>
      </c>
      <c r="K4082" s="391">
        <v>0.5756</v>
      </c>
      <c r="L4082" s="391">
        <v>0.65359999999999996</v>
      </c>
      <c r="M4082" s="391">
        <v>0.81200000000000006</v>
      </c>
      <c r="N4082" s="391">
        <v>0.96699999999999997</v>
      </c>
      <c r="O4082" s="386">
        <v>0.94830000000000003</v>
      </c>
      <c r="P4082" s="386" t="s">
        <v>41</v>
      </c>
    </row>
    <row r="4083" spans="1:16" ht="15" x14ac:dyDescent="0.25">
      <c r="A4083" s="389" t="s">
        <v>4150</v>
      </c>
      <c r="B4083" s="390"/>
      <c r="C4083" s="386"/>
      <c r="D4083" s="390"/>
      <c r="E4083" s="390"/>
      <c r="F4083" s="386">
        <v>0.78369999999999995</v>
      </c>
      <c r="G4083" s="391">
        <v>0.83220000000000005</v>
      </c>
      <c r="H4083" s="391">
        <v>0.81859999999999999</v>
      </c>
      <c r="I4083" s="391">
        <v>0.66579999999999995</v>
      </c>
      <c r="J4083" s="391">
        <v>0.55269999999999997</v>
      </c>
      <c r="K4083" s="391">
        <v>0.57379999999999998</v>
      </c>
      <c r="L4083" s="391">
        <v>0.63180000000000003</v>
      </c>
      <c r="M4083" s="391">
        <v>0.77980000000000005</v>
      </c>
      <c r="N4083" s="391">
        <v>0.94269999999999998</v>
      </c>
      <c r="O4083" s="386">
        <v>0.93</v>
      </c>
      <c r="P4083" s="386" t="s">
        <v>41</v>
      </c>
    </row>
    <row r="4084" spans="1:16" ht="15" x14ac:dyDescent="0.25">
      <c r="A4084" s="389" t="s">
        <v>4151</v>
      </c>
      <c r="B4084" s="390"/>
      <c r="C4084" s="386"/>
      <c r="D4084" s="390"/>
      <c r="E4084" s="390"/>
      <c r="F4084" s="386">
        <v>0.58250000000000002</v>
      </c>
      <c r="G4084" s="391">
        <v>0.57440000000000002</v>
      </c>
      <c r="H4084" s="391">
        <v>0.68089999999999995</v>
      </c>
      <c r="I4084" s="391">
        <v>0.60660000000000003</v>
      </c>
      <c r="J4084" s="391">
        <v>0.6704</v>
      </c>
      <c r="K4084" s="391">
        <v>0.59099999999999997</v>
      </c>
      <c r="L4084" s="391">
        <v>0.84950000000000003</v>
      </c>
      <c r="M4084" s="391">
        <v>1.1009</v>
      </c>
      <c r="N4084" s="391">
        <v>1.1870000000000001</v>
      </c>
      <c r="O4084" s="386">
        <v>1.1132</v>
      </c>
      <c r="P4084" s="386" t="s">
        <v>41</v>
      </c>
    </row>
    <row r="4085" spans="1:16" ht="15" x14ac:dyDescent="0.25">
      <c r="A4085" s="389" t="s">
        <v>4152</v>
      </c>
      <c r="B4085" s="390"/>
      <c r="C4085" s="386"/>
      <c r="D4085" s="390"/>
      <c r="E4085" s="390"/>
      <c r="F4085" s="386">
        <v>0.78749999999999998</v>
      </c>
      <c r="G4085" s="391">
        <v>0.78500000000000003</v>
      </c>
      <c r="H4085" s="391">
        <v>0.87519999999999998</v>
      </c>
      <c r="I4085" s="391">
        <v>0.69589999999999996</v>
      </c>
      <c r="J4085" s="391">
        <v>0.53680000000000005</v>
      </c>
      <c r="K4085" s="391">
        <v>0.62439999999999996</v>
      </c>
      <c r="L4085" s="391">
        <v>0.71460000000000001</v>
      </c>
      <c r="M4085" s="391">
        <v>0.84179999999999999</v>
      </c>
      <c r="N4085" s="391">
        <v>0.81679999999999997</v>
      </c>
      <c r="O4085" s="386">
        <v>0.95879999999999999</v>
      </c>
      <c r="P4085" s="386" t="s">
        <v>41</v>
      </c>
    </row>
    <row r="4086" spans="1:16" ht="15" x14ac:dyDescent="0.25">
      <c r="A4086" s="389" t="s">
        <v>4153</v>
      </c>
      <c r="B4086" s="390"/>
      <c r="C4086" s="386"/>
      <c r="D4086" s="390"/>
      <c r="E4086" s="390"/>
      <c r="F4086" s="386">
        <v>0.82010000000000005</v>
      </c>
      <c r="G4086" s="391">
        <v>0.81659999999999999</v>
      </c>
      <c r="H4086" s="391">
        <v>0.88519999999999999</v>
      </c>
      <c r="I4086" s="391">
        <v>0.71719999999999995</v>
      </c>
      <c r="J4086" s="391">
        <v>0.5393</v>
      </c>
      <c r="K4086" s="391">
        <v>0.63990000000000002</v>
      </c>
      <c r="L4086" s="391">
        <v>0.71689999999999998</v>
      </c>
      <c r="M4086" s="391">
        <v>0.84309999999999996</v>
      </c>
      <c r="N4086" s="391">
        <v>0.81420000000000003</v>
      </c>
      <c r="O4086" s="386">
        <v>0.97860000000000003</v>
      </c>
      <c r="P4086" s="386" t="s">
        <v>41</v>
      </c>
    </row>
    <row r="4087" spans="1:16" ht="15" x14ac:dyDescent="0.25">
      <c r="A4087" s="389" t="s">
        <v>4154</v>
      </c>
      <c r="B4087" s="390"/>
      <c r="C4087" s="386"/>
      <c r="D4087" s="390"/>
      <c r="E4087" s="390"/>
      <c r="F4087" s="386">
        <v>0.43590000000000001</v>
      </c>
      <c r="G4087" s="391">
        <v>0.44490000000000002</v>
      </c>
      <c r="H4087" s="391">
        <v>0.76700000000000002</v>
      </c>
      <c r="I4087" s="391">
        <v>0.46650000000000003</v>
      </c>
      <c r="J4087" s="391">
        <v>0.50970000000000004</v>
      </c>
      <c r="K4087" s="391">
        <v>0.45750000000000002</v>
      </c>
      <c r="L4087" s="391">
        <v>0.68979999999999997</v>
      </c>
      <c r="M4087" s="391">
        <v>0.82850000000000001</v>
      </c>
      <c r="N4087" s="391">
        <v>0.84470000000000001</v>
      </c>
      <c r="O4087" s="386">
        <v>0.74570000000000003</v>
      </c>
      <c r="P4087" s="386" t="s">
        <v>41</v>
      </c>
    </row>
    <row r="4088" spans="1:16" ht="15" x14ac:dyDescent="0.25">
      <c r="A4088" s="389" t="s">
        <v>4155</v>
      </c>
      <c r="B4088" s="390"/>
      <c r="C4088" s="386"/>
      <c r="D4088" s="390"/>
      <c r="E4088" s="390"/>
      <c r="F4088" s="386">
        <v>0.69740000000000002</v>
      </c>
      <c r="G4088" s="391">
        <v>0.70979999999999999</v>
      </c>
      <c r="H4088" s="391">
        <v>0.7238</v>
      </c>
      <c r="I4088" s="391">
        <v>0.58320000000000005</v>
      </c>
      <c r="J4088" s="391">
        <v>0.51619999999999999</v>
      </c>
      <c r="K4088" s="391">
        <v>0.44269999999999998</v>
      </c>
      <c r="L4088" s="391">
        <v>0.53890000000000005</v>
      </c>
      <c r="M4088" s="391">
        <v>0.64970000000000006</v>
      </c>
      <c r="N4088" s="391">
        <v>0.86040000000000005</v>
      </c>
      <c r="O4088" s="386">
        <v>0.85489999999999999</v>
      </c>
      <c r="P4088" s="386" t="s">
        <v>41</v>
      </c>
    </row>
    <row r="4089" spans="1:16" ht="15" x14ac:dyDescent="0.25">
      <c r="A4089" s="389" t="s">
        <v>4156</v>
      </c>
      <c r="B4089" s="390"/>
      <c r="C4089" s="386"/>
      <c r="D4089" s="390"/>
      <c r="E4089" s="390"/>
      <c r="F4089" s="386">
        <v>0.70330000000000004</v>
      </c>
      <c r="G4089" s="391">
        <v>0.71870000000000001</v>
      </c>
      <c r="H4089" s="391">
        <v>0.73499999999999999</v>
      </c>
      <c r="I4089" s="391">
        <v>0.5796</v>
      </c>
      <c r="J4089" s="391">
        <v>0.49819999999999998</v>
      </c>
      <c r="K4089" s="391">
        <v>0.44579999999999997</v>
      </c>
      <c r="L4089" s="391">
        <v>0.53159999999999996</v>
      </c>
      <c r="M4089" s="391">
        <v>0.64419999999999999</v>
      </c>
      <c r="N4089" s="391">
        <v>0.85770000000000002</v>
      </c>
      <c r="O4089" s="386">
        <v>0.84219999999999995</v>
      </c>
      <c r="P4089" s="386" t="s">
        <v>41</v>
      </c>
    </row>
    <row r="4090" spans="1:16" ht="15" x14ac:dyDescent="0.25">
      <c r="A4090" s="389" t="s">
        <v>4157</v>
      </c>
      <c r="B4090" s="390"/>
      <c r="C4090" s="386"/>
      <c r="D4090" s="390"/>
      <c r="E4090" s="390"/>
      <c r="F4090" s="386">
        <v>0.62870000000000004</v>
      </c>
      <c r="G4090" s="391">
        <v>0.60740000000000005</v>
      </c>
      <c r="H4090" s="391">
        <v>0.59350000000000003</v>
      </c>
      <c r="I4090" s="391">
        <v>0.62450000000000006</v>
      </c>
      <c r="J4090" s="391">
        <v>0.72589999999999999</v>
      </c>
      <c r="K4090" s="391">
        <v>0.40560000000000002</v>
      </c>
      <c r="L4090" s="391">
        <v>0.62339999999999995</v>
      </c>
      <c r="M4090" s="391">
        <v>0.71409999999999996</v>
      </c>
      <c r="N4090" s="391">
        <v>0.89239999999999997</v>
      </c>
      <c r="O4090" s="386">
        <v>1.0034000000000001</v>
      </c>
      <c r="P4090" s="386" t="s">
        <v>41</v>
      </c>
    </row>
    <row r="4091" spans="1:16" ht="15" x14ac:dyDescent="0.25">
      <c r="A4091" s="389" t="s">
        <v>4158</v>
      </c>
      <c r="B4091" s="390"/>
      <c r="C4091" s="386"/>
      <c r="D4091" s="390"/>
      <c r="E4091" s="390"/>
      <c r="F4091" s="386">
        <v>0.92459999999999998</v>
      </c>
      <c r="G4091" s="391">
        <v>1.1366000000000001</v>
      </c>
      <c r="H4091" s="391">
        <v>0.9345</v>
      </c>
      <c r="I4091" s="391">
        <v>0.8327</v>
      </c>
      <c r="J4091" s="391">
        <v>0.75870000000000004</v>
      </c>
      <c r="K4091" s="391">
        <v>0.89319999999999999</v>
      </c>
      <c r="L4091" s="391">
        <v>0.89680000000000004</v>
      </c>
      <c r="M4091" s="391">
        <v>1.2494000000000001</v>
      </c>
      <c r="N4091" s="391">
        <v>1.5378000000000001</v>
      </c>
      <c r="O4091" s="386">
        <v>1.2114</v>
      </c>
      <c r="P4091" s="386" t="s">
        <v>41</v>
      </c>
    </row>
    <row r="4092" spans="1:16" ht="15" x14ac:dyDescent="0.25">
      <c r="A4092" s="389" t="s">
        <v>4159</v>
      </c>
      <c r="B4092" s="390"/>
      <c r="C4092" s="386"/>
      <c r="D4092" s="390"/>
      <c r="E4092" s="390"/>
      <c r="F4092" s="386">
        <v>0.99219999999999997</v>
      </c>
      <c r="G4092" s="391">
        <v>1.2544999999999999</v>
      </c>
      <c r="H4092" s="391">
        <v>0.98229999999999995</v>
      </c>
      <c r="I4092" s="391">
        <v>0.86739999999999995</v>
      </c>
      <c r="J4092" s="391">
        <v>0.76800000000000002</v>
      </c>
      <c r="K4092" s="391">
        <v>0.88680000000000003</v>
      </c>
      <c r="L4092" s="391">
        <v>0.81399999999999995</v>
      </c>
      <c r="M4092" s="391">
        <v>1.1236999999999999</v>
      </c>
      <c r="N4092" s="391">
        <v>1.4729000000000001</v>
      </c>
      <c r="O4092" s="386">
        <v>1.1383000000000001</v>
      </c>
      <c r="P4092" s="386" t="s">
        <v>41</v>
      </c>
    </row>
    <row r="4093" spans="1:16" ht="15" x14ac:dyDescent="0.25">
      <c r="A4093" s="389" t="s">
        <v>4160</v>
      </c>
      <c r="B4093" s="390"/>
      <c r="C4093" s="386"/>
      <c r="D4093" s="390"/>
      <c r="E4093" s="390"/>
      <c r="F4093" s="386">
        <v>0.63460000000000005</v>
      </c>
      <c r="G4093" s="391">
        <v>0.63049999999999995</v>
      </c>
      <c r="H4093" s="391">
        <v>0.72889999999999999</v>
      </c>
      <c r="I4093" s="391">
        <v>0.68789999999999996</v>
      </c>
      <c r="J4093" s="391">
        <v>0.7198</v>
      </c>
      <c r="K4093" s="391">
        <v>0.92069999999999996</v>
      </c>
      <c r="L4093" s="391">
        <v>1.2493000000000001</v>
      </c>
      <c r="M4093" s="391">
        <v>1.7842</v>
      </c>
      <c r="N4093" s="391">
        <v>1.8197000000000001</v>
      </c>
      <c r="O4093" s="386">
        <v>1.5269999999999999</v>
      </c>
      <c r="P4093" s="386" t="s">
        <v>41</v>
      </c>
    </row>
    <row r="4094" spans="1:16" ht="15" x14ac:dyDescent="0.25">
      <c r="A4094" s="389" t="s">
        <v>4161</v>
      </c>
      <c r="B4094" s="390"/>
      <c r="C4094" s="386"/>
      <c r="D4094" s="390"/>
      <c r="E4094" s="390"/>
      <c r="F4094" s="386">
        <v>1.2045999999999999</v>
      </c>
      <c r="G4094" s="391">
        <v>0.98040000000000005</v>
      </c>
      <c r="H4094" s="391">
        <v>0.92349999999999999</v>
      </c>
      <c r="I4094" s="391">
        <v>0.91449999999999998</v>
      </c>
      <c r="J4094" s="391">
        <v>0.79710000000000003</v>
      </c>
      <c r="K4094" s="391">
        <v>0.80389999999999995</v>
      </c>
      <c r="L4094" s="391">
        <v>0.59409999999999996</v>
      </c>
      <c r="M4094" s="391">
        <v>0.67730000000000001</v>
      </c>
      <c r="N4094" s="391">
        <v>0.72389999999999999</v>
      </c>
      <c r="O4094" s="386">
        <v>0.74619999999999997</v>
      </c>
      <c r="P4094" s="386" t="s">
        <v>41</v>
      </c>
    </row>
    <row r="4095" spans="1:16" ht="15" x14ac:dyDescent="0.25">
      <c r="A4095" s="389" t="s">
        <v>4162</v>
      </c>
      <c r="B4095" s="390"/>
      <c r="C4095" s="386"/>
      <c r="D4095" s="390"/>
      <c r="E4095" s="390"/>
      <c r="F4095" s="386">
        <v>1.2375</v>
      </c>
      <c r="G4095" s="391">
        <v>1.0551999999999999</v>
      </c>
      <c r="H4095" s="391">
        <v>0.97440000000000004</v>
      </c>
      <c r="I4095" s="391">
        <v>0.96099999999999997</v>
      </c>
      <c r="J4095" s="391">
        <v>0.83120000000000005</v>
      </c>
      <c r="K4095" s="391">
        <v>0.82569999999999999</v>
      </c>
      <c r="L4095" s="391">
        <v>0.57989999999999997</v>
      </c>
      <c r="M4095" s="391">
        <v>0.64639999999999997</v>
      </c>
      <c r="N4095" s="391">
        <v>0.69589999999999996</v>
      </c>
      <c r="O4095" s="386">
        <v>0.6875</v>
      </c>
      <c r="P4095" s="386" t="s">
        <v>41</v>
      </c>
    </row>
    <row r="4096" spans="1:16" ht="15" x14ac:dyDescent="0.25">
      <c r="A4096" s="389" t="s">
        <v>4163</v>
      </c>
      <c r="B4096" s="390"/>
      <c r="C4096" s="386"/>
      <c r="D4096" s="390"/>
      <c r="E4096" s="390"/>
      <c r="F4096" s="386">
        <v>0.91339999999999999</v>
      </c>
      <c r="G4096" s="391">
        <v>0.28249999999999997</v>
      </c>
      <c r="H4096" s="391">
        <v>0.4511</v>
      </c>
      <c r="I4096" s="391">
        <v>0.48320000000000002</v>
      </c>
      <c r="J4096" s="391">
        <v>0.47949999999999998</v>
      </c>
      <c r="K4096" s="391">
        <v>0.59860000000000002</v>
      </c>
      <c r="L4096" s="391">
        <v>0.74839999999999995</v>
      </c>
      <c r="M4096" s="391">
        <v>1.0511999999999999</v>
      </c>
      <c r="N4096" s="391">
        <v>1.0591999999999999</v>
      </c>
      <c r="O4096" s="386">
        <v>1.4691000000000001</v>
      </c>
      <c r="P4096" s="386" t="s">
        <v>41</v>
      </c>
    </row>
    <row r="4097" spans="1:16" ht="15" x14ac:dyDescent="0.25">
      <c r="A4097" s="389" t="s">
        <v>4164</v>
      </c>
      <c r="B4097" s="390"/>
      <c r="C4097" s="386"/>
      <c r="D4097" s="390"/>
      <c r="E4097" s="390"/>
      <c r="F4097" s="386">
        <v>1.3565</v>
      </c>
      <c r="G4097" s="391">
        <v>1.1629</v>
      </c>
      <c r="H4097" s="391">
        <v>1.2447999999999999</v>
      </c>
      <c r="I4097" s="391">
        <v>1.2864</v>
      </c>
      <c r="J4097" s="391">
        <v>1.1901999999999999</v>
      </c>
      <c r="K4097" s="391">
        <v>1.2765</v>
      </c>
      <c r="L4097" s="391">
        <v>1.0831</v>
      </c>
      <c r="M4097" s="391">
        <v>1.1747000000000001</v>
      </c>
      <c r="N4097" s="391">
        <v>1.3240000000000001</v>
      </c>
      <c r="O4097" s="386">
        <v>0.93879999999999997</v>
      </c>
      <c r="P4097" s="386" t="s">
        <v>41</v>
      </c>
    </row>
    <row r="4098" spans="1:16" ht="15" x14ac:dyDescent="0.25">
      <c r="A4098" s="389" t="s">
        <v>4165</v>
      </c>
      <c r="B4098" s="390"/>
      <c r="C4098" s="386"/>
      <c r="D4098" s="390"/>
      <c r="E4098" s="390"/>
      <c r="F4098" s="386">
        <v>1.3565</v>
      </c>
      <c r="G4098" s="391">
        <v>1.1629</v>
      </c>
      <c r="H4098" s="391">
        <v>1.2447999999999999</v>
      </c>
      <c r="I4098" s="391">
        <v>1.2864</v>
      </c>
      <c r="J4098" s="391">
        <v>1.1901999999999999</v>
      </c>
      <c r="K4098" s="391">
        <v>1.2765</v>
      </c>
      <c r="L4098" s="391">
        <v>1.0831</v>
      </c>
      <c r="M4098" s="391">
        <v>1.1747000000000001</v>
      </c>
      <c r="N4098" s="391">
        <v>1.3240000000000001</v>
      </c>
      <c r="O4098" s="386">
        <v>0.93879999999999997</v>
      </c>
      <c r="P4098" s="386" t="s">
        <v>41</v>
      </c>
    </row>
    <row r="4099" spans="1:16" ht="15" x14ac:dyDescent="0.25">
      <c r="A4099" s="389" t="s">
        <v>4166</v>
      </c>
      <c r="B4099" s="390"/>
      <c r="C4099" s="386"/>
      <c r="D4099" s="390"/>
      <c r="E4099" s="390"/>
      <c r="F4099" s="386">
        <v>1.0879000000000001</v>
      </c>
      <c r="G4099" s="391">
        <v>0.84419999999999995</v>
      </c>
      <c r="H4099" s="391">
        <v>0.69640000000000002</v>
      </c>
      <c r="I4099" s="391">
        <v>0.61809999999999998</v>
      </c>
      <c r="J4099" s="391">
        <v>0.66490000000000005</v>
      </c>
      <c r="K4099" s="391">
        <v>0.68799999999999994</v>
      </c>
      <c r="L4099" s="391">
        <v>0.4551</v>
      </c>
      <c r="M4099" s="391">
        <v>0.50180000000000002</v>
      </c>
      <c r="N4099" s="391">
        <v>0.50760000000000005</v>
      </c>
      <c r="O4099" s="386">
        <v>0.58150000000000002</v>
      </c>
      <c r="P4099" s="386" t="s">
        <v>41</v>
      </c>
    </row>
    <row r="4100" spans="1:16" ht="15" x14ac:dyDescent="0.25">
      <c r="A4100" s="389" t="s">
        <v>4167</v>
      </c>
      <c r="B4100" s="390"/>
      <c r="C4100" s="386"/>
      <c r="D4100" s="390"/>
      <c r="E4100" s="390"/>
      <c r="F4100" s="386">
        <v>1.1443000000000001</v>
      </c>
      <c r="G4100" s="391">
        <v>1.0458000000000001</v>
      </c>
      <c r="H4100" s="391">
        <v>0.79869999999999997</v>
      </c>
      <c r="I4100" s="391">
        <v>0.69479999999999997</v>
      </c>
      <c r="J4100" s="391">
        <v>0.74539999999999995</v>
      </c>
      <c r="K4100" s="391">
        <v>0.75390000000000001</v>
      </c>
      <c r="L4100" s="391">
        <v>0.41589999999999999</v>
      </c>
      <c r="M4100" s="391">
        <v>0.4496</v>
      </c>
      <c r="N4100" s="391">
        <v>0.4728</v>
      </c>
      <c r="O4100" s="386">
        <v>0.52649999999999997</v>
      </c>
      <c r="P4100" s="386" t="s">
        <v>41</v>
      </c>
    </row>
    <row r="4101" spans="1:16" ht="15" x14ac:dyDescent="0.25">
      <c r="A4101" s="389" t="s">
        <v>4168</v>
      </c>
      <c r="B4101" s="390"/>
      <c r="C4101" s="386"/>
      <c r="D4101" s="390"/>
      <c r="E4101" s="390"/>
      <c r="F4101" s="386">
        <v>0.89990000000000003</v>
      </c>
      <c r="G4101" s="391">
        <v>0.1772</v>
      </c>
      <c r="H4101" s="391">
        <v>0.35959999999999998</v>
      </c>
      <c r="I4101" s="391">
        <v>0.36509999999999998</v>
      </c>
      <c r="J4101" s="391">
        <v>0.39929999999999999</v>
      </c>
      <c r="K4101" s="391">
        <v>0.46949999999999997</v>
      </c>
      <c r="L4101" s="391">
        <v>0.68200000000000005</v>
      </c>
      <c r="M4101" s="391">
        <v>0.90359999999999996</v>
      </c>
      <c r="N4101" s="391">
        <v>0.77300000000000002</v>
      </c>
      <c r="O4101" s="386">
        <v>1.0159</v>
      </c>
      <c r="P4101" s="386" t="s">
        <v>41</v>
      </c>
    </row>
    <row r="4102" spans="1:16" ht="15" x14ac:dyDescent="0.25">
      <c r="A4102" s="389" t="s">
        <v>4169</v>
      </c>
      <c r="B4102" s="390"/>
      <c r="C4102" s="386"/>
      <c r="D4102" s="390"/>
      <c r="E4102" s="390"/>
      <c r="F4102" s="386">
        <v>1.3049999999999999</v>
      </c>
      <c r="G4102" s="391">
        <v>1.0471999999999999</v>
      </c>
      <c r="H4102" s="391">
        <v>0.77410000000000001</v>
      </c>
      <c r="I4102" s="391">
        <v>1.2538</v>
      </c>
      <c r="J4102" s="391">
        <v>0.8115</v>
      </c>
      <c r="K4102" s="391">
        <v>0.61929999999999996</v>
      </c>
      <c r="L4102" s="391">
        <v>0.42209999999999998</v>
      </c>
      <c r="M4102" s="391">
        <v>0.4204</v>
      </c>
      <c r="N4102" s="391">
        <v>0.51519999999999999</v>
      </c>
      <c r="O4102" s="386">
        <v>0.497</v>
      </c>
      <c r="P4102" s="386" t="s">
        <v>41</v>
      </c>
    </row>
    <row r="4103" spans="1:16" ht="15" x14ac:dyDescent="0.25">
      <c r="A4103" s="389" t="s">
        <v>4170</v>
      </c>
      <c r="B4103" s="390"/>
      <c r="C4103" s="386"/>
      <c r="D4103" s="390"/>
      <c r="E4103" s="390"/>
      <c r="F4103" s="386">
        <v>1.3049999999999999</v>
      </c>
      <c r="G4103" s="391">
        <v>1.0471999999999999</v>
      </c>
      <c r="H4103" s="391">
        <v>0.78580000000000005</v>
      </c>
      <c r="I4103" s="391">
        <v>1.2728999999999999</v>
      </c>
      <c r="J4103" s="391">
        <v>0.82379999999999998</v>
      </c>
      <c r="K4103" s="391">
        <v>0.62870000000000004</v>
      </c>
      <c r="L4103" s="391">
        <v>0.42799999999999999</v>
      </c>
      <c r="M4103" s="391">
        <v>0.42699999999999999</v>
      </c>
      <c r="N4103" s="391">
        <v>0.52159999999999995</v>
      </c>
      <c r="O4103" s="386">
        <v>0.50319999999999998</v>
      </c>
      <c r="P4103" s="386" t="s">
        <v>41</v>
      </c>
    </row>
    <row r="4104" spans="1:16" ht="15" x14ac:dyDescent="0.25">
      <c r="A4104" s="389" t="s">
        <v>4171</v>
      </c>
      <c r="B4104" s="390"/>
      <c r="C4104" s="386"/>
      <c r="D4104" s="390"/>
      <c r="E4104" s="390"/>
      <c r="F4104" s="386"/>
      <c r="G4104" s="391"/>
      <c r="H4104" s="391">
        <v>0</v>
      </c>
      <c r="I4104" s="391">
        <v>0</v>
      </c>
      <c r="J4104" s="391">
        <v>0</v>
      </c>
      <c r="K4104" s="391">
        <v>0</v>
      </c>
      <c r="L4104" s="391">
        <v>5.3199999999999997E-2</v>
      </c>
      <c r="M4104" s="391">
        <v>0</v>
      </c>
      <c r="N4104" s="391">
        <v>0.10639999999999999</v>
      </c>
      <c r="O4104" s="386">
        <v>0.10639999999999999</v>
      </c>
      <c r="P4104" s="386" t="s">
        <v>41</v>
      </c>
    </row>
    <row r="4105" spans="1:16" ht="15" x14ac:dyDescent="0.25">
      <c r="A4105" s="389" t="s">
        <v>4172</v>
      </c>
      <c r="B4105" s="390"/>
      <c r="C4105" s="386"/>
      <c r="D4105" s="390"/>
      <c r="E4105" s="390"/>
      <c r="F4105" s="386">
        <v>1.2121</v>
      </c>
      <c r="G4105" s="391">
        <v>0.9919</v>
      </c>
      <c r="H4105" s="391">
        <v>1.0344</v>
      </c>
      <c r="I4105" s="391">
        <v>0.8619</v>
      </c>
      <c r="J4105" s="391">
        <v>0.76880000000000004</v>
      </c>
      <c r="K4105" s="391">
        <v>0.82</v>
      </c>
      <c r="L4105" s="391">
        <v>0.66510000000000002</v>
      </c>
      <c r="M4105" s="391">
        <v>0.86219999999999997</v>
      </c>
      <c r="N4105" s="391">
        <v>0.9123</v>
      </c>
      <c r="O4105" s="386">
        <v>0.99319999999999997</v>
      </c>
      <c r="P4105" s="386" t="s">
        <v>41</v>
      </c>
    </row>
    <row r="4106" spans="1:16" ht="15" x14ac:dyDescent="0.25">
      <c r="A4106" s="389" t="s">
        <v>4173</v>
      </c>
      <c r="B4106" s="390"/>
      <c r="C4106" s="386"/>
      <c r="D4106" s="390"/>
      <c r="E4106" s="390"/>
      <c r="F4106" s="386">
        <v>1.2334000000000001</v>
      </c>
      <c r="G4106" s="391">
        <v>1.0327999999999999</v>
      </c>
      <c r="H4106" s="391">
        <v>1.0645</v>
      </c>
      <c r="I4106" s="391">
        <v>0.87160000000000004</v>
      </c>
      <c r="J4106" s="391">
        <v>0.77700000000000002</v>
      </c>
      <c r="K4106" s="391">
        <v>0.81489999999999996</v>
      </c>
      <c r="L4106" s="391">
        <v>0.64390000000000003</v>
      </c>
      <c r="M4106" s="391">
        <v>0.81799999999999995</v>
      </c>
      <c r="N4106" s="391">
        <v>0.8508</v>
      </c>
      <c r="O4106" s="386">
        <v>0.88019999999999998</v>
      </c>
      <c r="P4106" s="386" t="s">
        <v>41</v>
      </c>
    </row>
    <row r="4107" spans="1:16" ht="15" x14ac:dyDescent="0.25">
      <c r="A4107" s="389" t="s">
        <v>4174</v>
      </c>
      <c r="B4107" s="390"/>
      <c r="C4107" s="386"/>
      <c r="D4107" s="390"/>
      <c r="E4107" s="390"/>
      <c r="F4107" s="386">
        <v>0.94199999999999995</v>
      </c>
      <c r="G4107" s="391">
        <v>0.4783</v>
      </c>
      <c r="H4107" s="391">
        <v>0.65769999999999995</v>
      </c>
      <c r="I4107" s="391">
        <v>0.74060000000000004</v>
      </c>
      <c r="J4107" s="391">
        <v>0.66669999999999996</v>
      </c>
      <c r="K4107" s="391">
        <v>0.88580000000000003</v>
      </c>
      <c r="L4107" s="391">
        <v>0.93030000000000002</v>
      </c>
      <c r="M4107" s="391">
        <v>1.4184000000000001</v>
      </c>
      <c r="N4107" s="391">
        <v>1.6829000000000001</v>
      </c>
      <c r="O4107" s="386">
        <v>2.4117000000000002</v>
      </c>
      <c r="P4107" s="386" t="s">
        <v>41</v>
      </c>
    </row>
    <row r="4108" spans="1:16" ht="15" x14ac:dyDescent="0.25">
      <c r="A4108" s="389" t="s">
        <v>4175</v>
      </c>
      <c r="B4108" s="390"/>
      <c r="C4108" s="386"/>
      <c r="D4108" s="390"/>
      <c r="E4108" s="390"/>
      <c r="F4108" s="386">
        <v>1.2526999999999999</v>
      </c>
      <c r="G4108" s="391">
        <v>1.1507000000000001</v>
      </c>
      <c r="H4108" s="391">
        <v>1.2408999999999999</v>
      </c>
      <c r="I4108" s="391">
        <v>1.1737</v>
      </c>
      <c r="J4108" s="391">
        <v>0.9284</v>
      </c>
      <c r="K4108" s="391">
        <v>0.95809999999999995</v>
      </c>
      <c r="L4108" s="391">
        <v>1.1677</v>
      </c>
      <c r="M4108" s="391">
        <v>1.2242</v>
      </c>
      <c r="N4108" s="391">
        <v>1.2325999999999999</v>
      </c>
      <c r="O4108" s="386">
        <v>1.2605999999999999</v>
      </c>
      <c r="P4108" s="386" t="s">
        <v>41</v>
      </c>
    </row>
    <row r="4109" spans="1:16" ht="15" x14ac:dyDescent="0.25">
      <c r="A4109" s="389" t="s">
        <v>4176</v>
      </c>
      <c r="B4109" s="390"/>
      <c r="C4109" s="386"/>
      <c r="D4109" s="390"/>
      <c r="E4109" s="390"/>
      <c r="F4109" s="386">
        <v>1.2484</v>
      </c>
      <c r="G4109" s="391">
        <v>1.1595</v>
      </c>
      <c r="H4109" s="391">
        <v>1.2503</v>
      </c>
      <c r="I4109" s="391">
        <v>1.1820999999999999</v>
      </c>
      <c r="J4109" s="391">
        <v>0.92720000000000002</v>
      </c>
      <c r="K4109" s="391">
        <v>0.95540000000000003</v>
      </c>
      <c r="L4109" s="391">
        <v>1.1771</v>
      </c>
      <c r="M4109" s="391">
        <v>1.2315</v>
      </c>
      <c r="N4109" s="391">
        <v>1.2327999999999999</v>
      </c>
      <c r="O4109" s="386">
        <v>1.2687999999999999</v>
      </c>
      <c r="P4109" s="386" t="s">
        <v>41</v>
      </c>
    </row>
    <row r="4110" spans="1:16" ht="15" x14ac:dyDescent="0.25">
      <c r="A4110" s="389" t="s">
        <v>4177</v>
      </c>
      <c r="B4110" s="390"/>
      <c r="C4110" s="386"/>
      <c r="D4110" s="390"/>
      <c r="E4110" s="390"/>
      <c r="F4110" s="386">
        <v>1.4038999999999999</v>
      </c>
      <c r="G4110" s="391">
        <v>0.83420000000000005</v>
      </c>
      <c r="H4110" s="391">
        <v>0.90620000000000001</v>
      </c>
      <c r="I4110" s="391">
        <v>0.87639999999999996</v>
      </c>
      <c r="J4110" s="391">
        <v>0.97319999999999995</v>
      </c>
      <c r="K4110" s="391">
        <v>1.0564</v>
      </c>
      <c r="L4110" s="391">
        <v>0.83169999999999999</v>
      </c>
      <c r="M4110" s="391">
        <v>0.96199999999999997</v>
      </c>
      <c r="N4110" s="391">
        <v>1.2246999999999999</v>
      </c>
      <c r="O4110" s="386">
        <v>0.96640000000000004</v>
      </c>
      <c r="P4110" s="386" t="s">
        <v>41</v>
      </c>
    </row>
    <row r="4111" spans="1:16" ht="15" x14ac:dyDescent="0.25">
      <c r="A4111" s="389" t="s">
        <v>4178</v>
      </c>
      <c r="B4111" s="390"/>
      <c r="C4111" s="386"/>
      <c r="D4111" s="390"/>
      <c r="E4111" s="390"/>
      <c r="F4111" s="386">
        <v>0.67920000000000003</v>
      </c>
      <c r="G4111" s="391">
        <v>0.55910000000000004</v>
      </c>
      <c r="H4111" s="391">
        <v>0.55800000000000005</v>
      </c>
      <c r="I4111" s="391">
        <v>0.46600000000000003</v>
      </c>
      <c r="J4111" s="391">
        <v>0.39119999999999999</v>
      </c>
      <c r="K4111" s="391">
        <v>0.46260000000000001</v>
      </c>
      <c r="L4111" s="391">
        <v>0.60560000000000003</v>
      </c>
      <c r="M4111" s="391">
        <v>0.68799999999999994</v>
      </c>
      <c r="N4111" s="391">
        <v>0.70389999999999997</v>
      </c>
      <c r="O4111" s="386">
        <v>0.62539999999999996</v>
      </c>
      <c r="P4111" s="386" t="s">
        <v>41</v>
      </c>
    </row>
    <row r="4112" spans="1:16" ht="15" x14ac:dyDescent="0.25">
      <c r="A4112" s="389" t="s">
        <v>4179</v>
      </c>
      <c r="B4112" s="390"/>
      <c r="C4112" s="386"/>
      <c r="D4112" s="390"/>
      <c r="E4112" s="390"/>
      <c r="F4112" s="386">
        <v>0.68759999999999999</v>
      </c>
      <c r="G4112" s="391">
        <v>0.56569999999999998</v>
      </c>
      <c r="H4112" s="391">
        <v>0.56699999999999995</v>
      </c>
      <c r="I4112" s="391">
        <v>0.47410000000000002</v>
      </c>
      <c r="J4112" s="391">
        <v>0.39860000000000001</v>
      </c>
      <c r="K4112" s="391">
        <v>0.4713</v>
      </c>
      <c r="L4112" s="391">
        <v>0.61550000000000005</v>
      </c>
      <c r="M4112" s="391">
        <v>0.69940000000000002</v>
      </c>
      <c r="N4112" s="391">
        <v>0.71540000000000004</v>
      </c>
      <c r="O4112" s="386">
        <v>0.63549999999999995</v>
      </c>
      <c r="P4112" s="386" t="s">
        <v>41</v>
      </c>
    </row>
    <row r="4113" spans="1:16" ht="15" x14ac:dyDescent="0.25">
      <c r="A4113" s="389" t="s">
        <v>4180</v>
      </c>
      <c r="B4113" s="390"/>
      <c r="C4113" s="386"/>
      <c r="D4113" s="390"/>
      <c r="E4113" s="390"/>
      <c r="F4113" s="386">
        <v>0.27310000000000001</v>
      </c>
      <c r="G4113" s="391">
        <v>0.24160000000000001</v>
      </c>
      <c r="H4113" s="391">
        <v>0.12609999999999999</v>
      </c>
      <c r="I4113" s="391">
        <v>7.3499999999999996E-2</v>
      </c>
      <c r="J4113" s="391">
        <v>3.15E-2</v>
      </c>
      <c r="K4113" s="391">
        <v>4.2000000000000003E-2</v>
      </c>
      <c r="L4113" s="391">
        <v>0.12609999999999999</v>
      </c>
      <c r="M4113" s="391">
        <v>0.1366</v>
      </c>
      <c r="N4113" s="391">
        <v>0.14710000000000001</v>
      </c>
      <c r="O4113" s="386">
        <v>0.1366</v>
      </c>
      <c r="P4113" s="386" t="s">
        <v>41</v>
      </c>
    </row>
    <row r="4114" spans="1:16" ht="15" x14ac:dyDescent="0.25">
      <c r="A4114" s="389" t="s">
        <v>4181</v>
      </c>
      <c r="B4114" s="390"/>
      <c r="C4114" s="386"/>
      <c r="D4114" s="390"/>
      <c r="E4114" s="390"/>
      <c r="F4114" s="386">
        <v>1.2903</v>
      </c>
      <c r="G4114" s="391">
        <v>1.1348</v>
      </c>
      <c r="H4114" s="391">
        <v>1.4035</v>
      </c>
      <c r="I4114" s="391">
        <v>1.4608000000000001</v>
      </c>
      <c r="J4114" s="391">
        <v>0.79649999999999999</v>
      </c>
      <c r="K4114" s="391">
        <v>0.86760000000000004</v>
      </c>
      <c r="L4114" s="391">
        <v>1</v>
      </c>
      <c r="M4114" s="391">
        <v>1.3407</v>
      </c>
      <c r="N4114" s="391">
        <v>1.3292999999999999</v>
      </c>
      <c r="O4114" s="386">
        <v>1.3952</v>
      </c>
      <c r="P4114" s="386" t="s">
        <v>41</v>
      </c>
    </row>
    <row r="4115" spans="1:16" ht="15" x14ac:dyDescent="0.25">
      <c r="A4115" s="389" t="s">
        <v>4182</v>
      </c>
      <c r="B4115" s="390"/>
      <c r="C4115" s="386"/>
      <c r="D4115" s="390"/>
      <c r="E4115" s="390"/>
      <c r="F4115" s="386">
        <v>1.3362000000000001</v>
      </c>
      <c r="G4115" s="391">
        <v>1.1861999999999999</v>
      </c>
      <c r="H4115" s="391">
        <v>1.4624999999999999</v>
      </c>
      <c r="I4115" s="391">
        <v>1.5163</v>
      </c>
      <c r="J4115" s="391">
        <v>0.77370000000000005</v>
      </c>
      <c r="K4115" s="391">
        <v>0.82030000000000003</v>
      </c>
      <c r="L4115" s="391">
        <v>1.0182</v>
      </c>
      <c r="M4115" s="391">
        <v>1.367</v>
      </c>
      <c r="N4115" s="391">
        <v>1.2990999999999999</v>
      </c>
      <c r="O4115" s="386">
        <v>1.4341999999999999</v>
      </c>
      <c r="P4115" s="386" t="s">
        <v>41</v>
      </c>
    </row>
    <row r="4116" spans="1:16" ht="15" x14ac:dyDescent="0.25">
      <c r="A4116" s="389" t="s">
        <v>4183</v>
      </c>
      <c r="B4116" s="390"/>
      <c r="C4116" s="386"/>
      <c r="D4116" s="390"/>
      <c r="E4116" s="390"/>
      <c r="F4116" s="386">
        <v>0.70130000000000003</v>
      </c>
      <c r="G4116" s="391">
        <v>0.44330000000000003</v>
      </c>
      <c r="H4116" s="391">
        <v>0.61050000000000004</v>
      </c>
      <c r="I4116" s="391">
        <v>0.71579999999999999</v>
      </c>
      <c r="J4116" s="391">
        <v>1.1047</v>
      </c>
      <c r="K4116" s="391">
        <v>1.508</v>
      </c>
      <c r="L4116" s="391">
        <v>0.75680000000000003</v>
      </c>
      <c r="M4116" s="391">
        <v>0.98470000000000002</v>
      </c>
      <c r="N4116" s="391">
        <v>1.7323999999999999</v>
      </c>
      <c r="O4116" s="386">
        <v>0.87519999999999998</v>
      </c>
      <c r="P4116" s="386" t="s">
        <v>41</v>
      </c>
    </row>
    <row r="4117" spans="1:16" ht="15" x14ac:dyDescent="0.25">
      <c r="A4117" s="389" t="s">
        <v>4184</v>
      </c>
      <c r="B4117" s="390"/>
      <c r="C4117" s="386"/>
      <c r="D4117" s="390"/>
      <c r="E4117" s="390"/>
      <c r="F4117" s="386">
        <v>1.6545000000000001</v>
      </c>
      <c r="G4117" s="391">
        <v>1.2791999999999999</v>
      </c>
      <c r="H4117" s="391">
        <v>1.4559</v>
      </c>
      <c r="I4117" s="391">
        <v>1.3782000000000001</v>
      </c>
      <c r="J4117" s="391">
        <v>1.1491</v>
      </c>
      <c r="K4117" s="391">
        <v>1.0531999999999999</v>
      </c>
      <c r="L4117" s="391">
        <v>1.5499000000000001</v>
      </c>
      <c r="M4117" s="391">
        <v>1.542</v>
      </c>
      <c r="N4117" s="391">
        <v>1.3741000000000001</v>
      </c>
      <c r="O4117" s="386">
        <v>1.5604</v>
      </c>
      <c r="P4117" s="386" t="s">
        <v>41</v>
      </c>
    </row>
    <row r="4118" spans="1:16" ht="15" x14ac:dyDescent="0.25">
      <c r="A4118" s="389" t="s">
        <v>4185</v>
      </c>
      <c r="B4118" s="390"/>
      <c r="C4118" s="386"/>
      <c r="D4118" s="390"/>
      <c r="E4118" s="390"/>
      <c r="F4118" s="386">
        <v>1.5784</v>
      </c>
      <c r="G4118" s="391">
        <v>1.2597</v>
      </c>
      <c r="H4118" s="391">
        <v>1.4430000000000001</v>
      </c>
      <c r="I4118" s="391">
        <v>1.3573</v>
      </c>
      <c r="J4118" s="391">
        <v>1.1194</v>
      </c>
      <c r="K4118" s="391">
        <v>1.0294000000000001</v>
      </c>
      <c r="L4118" s="391">
        <v>1.5484</v>
      </c>
      <c r="M4118" s="391">
        <v>1.5371999999999999</v>
      </c>
      <c r="N4118" s="391">
        <v>1.3624000000000001</v>
      </c>
      <c r="O4118" s="386">
        <v>1.5495000000000001</v>
      </c>
      <c r="P4118" s="386" t="s">
        <v>41</v>
      </c>
    </row>
    <row r="4119" spans="1:16" ht="15" x14ac:dyDescent="0.25">
      <c r="A4119" s="389" t="s">
        <v>4186</v>
      </c>
      <c r="B4119" s="390"/>
      <c r="C4119" s="386"/>
      <c r="D4119" s="390"/>
      <c r="E4119" s="390"/>
      <c r="F4119" s="386">
        <v>3.0112000000000001</v>
      </c>
      <c r="G4119" s="391">
        <v>1.6733</v>
      </c>
      <c r="H4119" s="391">
        <v>1.7173</v>
      </c>
      <c r="I4119" s="391">
        <v>1.8010999999999999</v>
      </c>
      <c r="J4119" s="391">
        <v>1.7492000000000001</v>
      </c>
      <c r="K4119" s="391">
        <v>1.5415000000000001</v>
      </c>
      <c r="L4119" s="391">
        <v>1.5814999999999999</v>
      </c>
      <c r="M4119" s="391">
        <v>1.6414</v>
      </c>
      <c r="N4119" s="391">
        <v>1.6173999999999999</v>
      </c>
      <c r="O4119" s="386">
        <v>1.7850999999999999</v>
      </c>
      <c r="P4119" s="386" t="s">
        <v>41</v>
      </c>
    </row>
    <row r="4120" spans="1:16" ht="15" x14ac:dyDescent="0.25">
      <c r="A4120" s="389" t="s">
        <v>4187</v>
      </c>
      <c r="B4120" s="390"/>
      <c r="C4120" s="386"/>
      <c r="D4120" s="390"/>
      <c r="E4120" s="390"/>
      <c r="F4120" s="386">
        <v>1.3005</v>
      </c>
      <c r="G4120" s="391">
        <v>1.2206999999999999</v>
      </c>
      <c r="H4120" s="391">
        <v>1.1953</v>
      </c>
      <c r="I4120" s="391">
        <v>1.02</v>
      </c>
      <c r="J4120" s="391">
        <v>0.87519999999999998</v>
      </c>
      <c r="K4120" s="391">
        <v>0.90159999999999996</v>
      </c>
      <c r="L4120" s="391">
        <v>1.0388999999999999</v>
      </c>
      <c r="M4120" s="391">
        <v>1.0676000000000001</v>
      </c>
      <c r="N4120" s="391">
        <v>1.1554</v>
      </c>
      <c r="O4120" s="386">
        <v>1.0573999999999999</v>
      </c>
      <c r="P4120" s="386" t="s">
        <v>41</v>
      </c>
    </row>
    <row r="4121" spans="1:16" ht="15" x14ac:dyDescent="0.25">
      <c r="A4121" s="389" t="s">
        <v>4188</v>
      </c>
      <c r="B4121" s="390"/>
      <c r="C4121" s="386"/>
      <c r="D4121" s="390"/>
      <c r="E4121" s="390"/>
      <c r="F4121" s="386">
        <v>1.3080000000000001</v>
      </c>
      <c r="G4121" s="391">
        <v>1.2313000000000001</v>
      </c>
      <c r="H4121" s="391">
        <v>1.2043999999999999</v>
      </c>
      <c r="I4121" s="391">
        <v>1.0324</v>
      </c>
      <c r="J4121" s="391">
        <v>0.88629999999999998</v>
      </c>
      <c r="K4121" s="391">
        <v>0.91249999999999998</v>
      </c>
      <c r="L4121" s="391">
        <v>1.0512999999999999</v>
      </c>
      <c r="M4121" s="391">
        <v>1.0782</v>
      </c>
      <c r="N4121" s="391">
        <v>1.1666000000000001</v>
      </c>
      <c r="O4121" s="386">
        <v>1.0680000000000001</v>
      </c>
      <c r="P4121" s="386" t="s">
        <v>41</v>
      </c>
    </row>
    <row r="4122" spans="1:16" ht="15" x14ac:dyDescent="0.25">
      <c r="A4122" s="389" t="s">
        <v>4189</v>
      </c>
      <c r="B4122" s="390"/>
      <c r="C4122" s="386"/>
      <c r="D4122" s="390"/>
      <c r="E4122" s="390"/>
      <c r="F4122" s="386">
        <v>0.85499999999999998</v>
      </c>
      <c r="G4122" s="391">
        <v>0.58440000000000003</v>
      </c>
      <c r="H4122" s="391">
        <v>0.64939999999999998</v>
      </c>
      <c r="I4122" s="391">
        <v>0.27600000000000002</v>
      </c>
      <c r="J4122" s="391">
        <v>0.21099999999999999</v>
      </c>
      <c r="K4122" s="391">
        <v>0.24890000000000001</v>
      </c>
      <c r="L4122" s="391">
        <v>0.29220000000000002</v>
      </c>
      <c r="M4122" s="391">
        <v>0.43290000000000001</v>
      </c>
      <c r="N4122" s="391">
        <v>0.48159999999999997</v>
      </c>
      <c r="O4122" s="386">
        <v>0.42209999999999998</v>
      </c>
      <c r="P4122" s="386" t="s">
        <v>41</v>
      </c>
    </row>
    <row r="4123" spans="1:16" ht="15" x14ac:dyDescent="0.25">
      <c r="A4123" s="389" t="s">
        <v>4190</v>
      </c>
      <c r="B4123" s="390"/>
      <c r="C4123" s="386"/>
      <c r="D4123" s="390"/>
      <c r="E4123" s="390"/>
      <c r="F4123" s="386">
        <v>1.2807999999999999</v>
      </c>
      <c r="G4123" s="391">
        <v>1.4726999999999999</v>
      </c>
      <c r="H4123" s="391">
        <v>1.6957</v>
      </c>
      <c r="I4123" s="391">
        <v>1.8389</v>
      </c>
      <c r="J4123" s="391">
        <v>1.5108999999999999</v>
      </c>
      <c r="K4123" s="391">
        <v>1.6195999999999999</v>
      </c>
      <c r="L4123" s="391">
        <v>1.804</v>
      </c>
      <c r="M4123" s="391">
        <v>1.7146999999999999</v>
      </c>
      <c r="N4123" s="391">
        <v>1.7482</v>
      </c>
      <c r="O4123" s="386">
        <v>1.9898</v>
      </c>
      <c r="P4123" s="386" t="s">
        <v>41</v>
      </c>
    </row>
    <row r="4124" spans="1:16" ht="15" x14ac:dyDescent="0.25">
      <c r="A4124" s="389" t="s">
        <v>4191</v>
      </c>
      <c r="B4124" s="390"/>
      <c r="C4124" s="386"/>
      <c r="D4124" s="390"/>
      <c r="E4124" s="390"/>
      <c r="F4124" s="386">
        <v>1.2807999999999999</v>
      </c>
      <c r="G4124" s="391">
        <v>1.4726999999999999</v>
      </c>
      <c r="H4124" s="391">
        <v>1.6957</v>
      </c>
      <c r="I4124" s="391">
        <v>1.8389</v>
      </c>
      <c r="J4124" s="391">
        <v>1.5108999999999999</v>
      </c>
      <c r="K4124" s="391">
        <v>1.6195999999999999</v>
      </c>
      <c r="L4124" s="391">
        <v>1.804</v>
      </c>
      <c r="M4124" s="391">
        <v>1.7146999999999999</v>
      </c>
      <c r="N4124" s="391">
        <v>1.7482</v>
      </c>
      <c r="O4124" s="386">
        <v>1.9898</v>
      </c>
      <c r="P4124" s="386" t="s">
        <v>41</v>
      </c>
    </row>
    <row r="4125" spans="1:16" ht="15" x14ac:dyDescent="0.25">
      <c r="A4125" s="389" t="s">
        <v>6384</v>
      </c>
      <c r="B4125" s="390"/>
      <c r="C4125" s="386"/>
      <c r="D4125" s="390"/>
      <c r="E4125" s="390"/>
      <c r="F4125" s="386">
        <v>0.89480000000000004</v>
      </c>
      <c r="G4125" s="391">
        <v>0.82330000000000003</v>
      </c>
      <c r="H4125" s="391">
        <v>0.85140000000000005</v>
      </c>
      <c r="I4125" s="391">
        <v>0.87080000000000002</v>
      </c>
      <c r="J4125" s="391">
        <v>0.81950000000000001</v>
      </c>
      <c r="K4125" s="391">
        <v>0.70099999999999996</v>
      </c>
      <c r="L4125" s="391">
        <v>0.71179999999999999</v>
      </c>
      <c r="M4125" s="391">
        <v>0.83550000000000002</v>
      </c>
      <c r="N4125" s="391">
        <v>0.72929999999999995</v>
      </c>
      <c r="O4125" s="386">
        <v>0.72929999999999995</v>
      </c>
      <c r="P4125" s="386" t="s">
        <v>41</v>
      </c>
    </row>
    <row r="4126" spans="1:16" ht="15" x14ac:dyDescent="0.25">
      <c r="A4126" s="389" t="s">
        <v>6385</v>
      </c>
      <c r="B4126" s="390"/>
      <c r="C4126" s="386"/>
      <c r="D4126" s="390"/>
      <c r="E4126" s="390"/>
      <c r="F4126" s="386">
        <v>0.8901</v>
      </c>
      <c r="G4126" s="391">
        <v>0.85870000000000002</v>
      </c>
      <c r="H4126" s="391">
        <v>0.88490000000000002</v>
      </c>
      <c r="I4126" s="391">
        <v>0.90639999999999998</v>
      </c>
      <c r="J4126" s="391">
        <v>0.84940000000000004</v>
      </c>
      <c r="K4126" s="391">
        <v>0.73150000000000004</v>
      </c>
      <c r="L4126" s="391">
        <v>0.74280000000000002</v>
      </c>
      <c r="M4126" s="391">
        <v>0.86040000000000005</v>
      </c>
      <c r="N4126" s="391">
        <v>0.74160000000000004</v>
      </c>
      <c r="O4126" s="386">
        <v>0.74660000000000004</v>
      </c>
      <c r="P4126" s="386" t="s">
        <v>41</v>
      </c>
    </row>
    <row r="4127" spans="1:16" ht="15" x14ac:dyDescent="0.25">
      <c r="A4127" s="389" t="s">
        <v>6386</v>
      </c>
      <c r="B4127" s="390"/>
      <c r="C4127" s="386"/>
      <c r="D4127" s="390"/>
      <c r="E4127" s="390"/>
      <c r="F4127" s="386">
        <v>0.9546</v>
      </c>
      <c r="G4127" s="391">
        <v>0.40089999999999998</v>
      </c>
      <c r="H4127" s="391">
        <v>0.45729999999999998</v>
      </c>
      <c r="I4127" s="391">
        <v>0.45440000000000003</v>
      </c>
      <c r="J4127" s="391">
        <v>0.46300000000000002</v>
      </c>
      <c r="K4127" s="391">
        <v>0.34389999999999998</v>
      </c>
      <c r="L4127" s="391">
        <v>0.34920000000000001</v>
      </c>
      <c r="M4127" s="391">
        <v>0.54220000000000002</v>
      </c>
      <c r="N4127" s="391">
        <v>0.58309999999999995</v>
      </c>
      <c r="O4127" s="386">
        <v>0.52410000000000001</v>
      </c>
      <c r="P4127" s="386" t="s">
        <v>41</v>
      </c>
    </row>
    <row r="4128" spans="1:16" ht="15" x14ac:dyDescent="0.25">
      <c r="A4128" s="389" t="s">
        <v>6387</v>
      </c>
      <c r="B4128" s="390"/>
      <c r="C4128" s="386"/>
      <c r="D4128" s="390"/>
      <c r="E4128" s="390"/>
      <c r="F4128" s="386">
        <v>0.77480000000000004</v>
      </c>
      <c r="G4128" s="391">
        <v>0.7752</v>
      </c>
      <c r="H4128" s="391">
        <v>0.89180000000000004</v>
      </c>
      <c r="I4128" s="391">
        <v>0.84640000000000004</v>
      </c>
      <c r="J4128" s="391">
        <v>0.81640000000000001</v>
      </c>
      <c r="K4128" s="391">
        <v>0.76100000000000001</v>
      </c>
      <c r="L4128" s="391">
        <v>0.65339999999999998</v>
      </c>
      <c r="M4128" s="391">
        <v>0.84899999999999998</v>
      </c>
      <c r="N4128" s="391">
        <v>0.81100000000000005</v>
      </c>
      <c r="O4128" s="386">
        <v>0.98250000000000004</v>
      </c>
      <c r="P4128" s="386" t="s">
        <v>41</v>
      </c>
    </row>
    <row r="4129" spans="1:16" ht="15" x14ac:dyDescent="0.25">
      <c r="A4129" s="389" t="s">
        <v>6388</v>
      </c>
      <c r="B4129" s="390"/>
      <c r="C4129" s="386"/>
      <c r="D4129" s="390"/>
      <c r="E4129" s="390"/>
      <c r="F4129" s="386">
        <v>0.77429999999999999</v>
      </c>
      <c r="G4129" s="391">
        <v>0.79679999999999995</v>
      </c>
      <c r="H4129" s="391">
        <v>0.91879999999999995</v>
      </c>
      <c r="I4129" s="391">
        <v>0.87060000000000004</v>
      </c>
      <c r="J4129" s="391">
        <v>0.83899999999999997</v>
      </c>
      <c r="K4129" s="391">
        <v>0.78539999999999999</v>
      </c>
      <c r="L4129" s="391">
        <v>0.67379999999999995</v>
      </c>
      <c r="M4129" s="391">
        <v>0.87160000000000004</v>
      </c>
      <c r="N4129" s="391">
        <v>0.83809999999999996</v>
      </c>
      <c r="O4129" s="386">
        <v>1.0106999999999999</v>
      </c>
      <c r="P4129" s="386" t="s">
        <v>41</v>
      </c>
    </row>
    <row r="4130" spans="1:16" ht="15" x14ac:dyDescent="0.25">
      <c r="A4130" s="389" t="s">
        <v>6389</v>
      </c>
      <c r="B4130" s="390"/>
      <c r="C4130" s="386"/>
      <c r="D4130" s="390"/>
      <c r="E4130" s="390"/>
      <c r="F4130" s="386">
        <v>0.78739999999999999</v>
      </c>
      <c r="G4130" s="391">
        <v>0.20930000000000001</v>
      </c>
      <c r="H4130" s="391">
        <v>0.18720000000000001</v>
      </c>
      <c r="I4130" s="391">
        <v>0.21479999999999999</v>
      </c>
      <c r="J4130" s="391">
        <v>0.2258</v>
      </c>
      <c r="K4130" s="391">
        <v>0.1211</v>
      </c>
      <c r="L4130" s="391">
        <v>0.1211</v>
      </c>
      <c r="M4130" s="391">
        <v>0.25879999999999997</v>
      </c>
      <c r="N4130" s="391">
        <v>0.37230000000000002</v>
      </c>
      <c r="O4130" s="386">
        <v>0.47889999999999999</v>
      </c>
      <c r="P4130" s="386" t="s">
        <v>41</v>
      </c>
    </row>
    <row r="4131" spans="1:16" ht="15" x14ac:dyDescent="0.25">
      <c r="A4131" s="389" t="s">
        <v>6390</v>
      </c>
      <c r="B4131" s="390"/>
      <c r="C4131" s="386"/>
      <c r="D4131" s="390"/>
      <c r="E4131" s="390"/>
      <c r="F4131" s="386">
        <v>1.2310000000000001</v>
      </c>
      <c r="G4131" s="391">
        <v>0.99160000000000004</v>
      </c>
      <c r="H4131" s="391">
        <v>0.99770000000000003</v>
      </c>
      <c r="I4131" s="391">
        <v>1.0083</v>
      </c>
      <c r="J4131" s="391">
        <v>0.79700000000000004</v>
      </c>
      <c r="K4131" s="391">
        <v>0.66979999999999995</v>
      </c>
      <c r="L4131" s="391">
        <v>0.67149999999999999</v>
      </c>
      <c r="M4131" s="391">
        <v>0.88500000000000001</v>
      </c>
      <c r="N4131" s="391">
        <v>0.81200000000000006</v>
      </c>
      <c r="O4131" s="386">
        <v>0.68879999999999997</v>
      </c>
      <c r="P4131" s="386" t="s">
        <v>41</v>
      </c>
    </row>
    <row r="4132" spans="1:16" ht="15" x14ac:dyDescent="0.25">
      <c r="A4132" s="389" t="s">
        <v>6391</v>
      </c>
      <c r="B4132" s="390"/>
      <c r="C4132" s="386"/>
      <c r="D4132" s="390"/>
      <c r="E4132" s="390"/>
      <c r="F4132" s="386">
        <v>1.3277000000000001</v>
      </c>
      <c r="G4132" s="391">
        <v>1.1120000000000001</v>
      </c>
      <c r="H4132" s="391">
        <v>1.1137999999999999</v>
      </c>
      <c r="I4132" s="391">
        <v>1.1446000000000001</v>
      </c>
      <c r="J4132" s="391">
        <v>0.86860000000000004</v>
      </c>
      <c r="K4132" s="391">
        <v>0.76270000000000004</v>
      </c>
      <c r="L4132" s="391">
        <v>0.74729999999999996</v>
      </c>
      <c r="M4132" s="391">
        <v>0.98170000000000002</v>
      </c>
      <c r="N4132" s="391">
        <v>0.86709999999999998</v>
      </c>
      <c r="O4132" s="386">
        <v>0.74039999999999995</v>
      </c>
      <c r="P4132" s="386" t="s">
        <v>41</v>
      </c>
    </row>
    <row r="4133" spans="1:16" ht="15" x14ac:dyDescent="0.25">
      <c r="A4133" s="389" t="s">
        <v>6392</v>
      </c>
      <c r="B4133" s="390"/>
      <c r="C4133" s="386"/>
      <c r="D4133" s="390"/>
      <c r="E4133" s="390"/>
      <c r="F4133" s="386">
        <v>0.74029999999999996</v>
      </c>
      <c r="G4133" s="391">
        <v>0.43769999999999998</v>
      </c>
      <c r="H4133" s="391">
        <v>0.47389999999999999</v>
      </c>
      <c r="I4133" s="391">
        <v>0.39850000000000002</v>
      </c>
      <c r="J4133" s="391">
        <v>0.46579999999999999</v>
      </c>
      <c r="K4133" s="391">
        <v>0.25159999999999999</v>
      </c>
      <c r="L4133" s="391">
        <v>0.33029999999999998</v>
      </c>
      <c r="M4133" s="391">
        <v>0.4471</v>
      </c>
      <c r="N4133" s="391">
        <v>0.55720000000000003</v>
      </c>
      <c r="O4133" s="386">
        <v>0.45600000000000002</v>
      </c>
      <c r="P4133" s="386" t="s">
        <v>41</v>
      </c>
    </row>
    <row r="4134" spans="1:16" ht="15" x14ac:dyDescent="0.25">
      <c r="A4134" s="389" t="s">
        <v>6393</v>
      </c>
      <c r="B4134" s="390"/>
      <c r="C4134" s="386"/>
      <c r="D4134" s="390"/>
      <c r="E4134" s="390"/>
      <c r="F4134" s="386">
        <v>0.39079999999999998</v>
      </c>
      <c r="G4134" s="391">
        <v>0.49609999999999999</v>
      </c>
      <c r="H4134" s="391">
        <v>0.54720000000000002</v>
      </c>
      <c r="I4134" s="391">
        <v>0.54869999999999997</v>
      </c>
      <c r="J4134" s="391">
        <v>0.53720000000000001</v>
      </c>
      <c r="K4134" s="391">
        <v>0.47210000000000002</v>
      </c>
      <c r="L4134" s="391">
        <v>0.52170000000000005</v>
      </c>
      <c r="M4134" s="391">
        <v>0.58160000000000001</v>
      </c>
      <c r="N4134" s="391">
        <v>0.53080000000000005</v>
      </c>
      <c r="O4134" s="386">
        <v>0.5806</v>
      </c>
      <c r="P4134" s="386" t="s">
        <v>41</v>
      </c>
    </row>
    <row r="4135" spans="1:16" ht="15" x14ac:dyDescent="0.25">
      <c r="A4135" s="389" t="s">
        <v>6394</v>
      </c>
      <c r="B4135" s="390"/>
      <c r="C4135" s="386"/>
      <c r="D4135" s="390"/>
      <c r="E4135" s="390"/>
      <c r="F4135" s="386">
        <v>0.38629999999999998</v>
      </c>
      <c r="G4135" s="391">
        <v>0.50149999999999995</v>
      </c>
      <c r="H4135" s="391">
        <v>0.54900000000000004</v>
      </c>
      <c r="I4135" s="391">
        <v>0.54300000000000004</v>
      </c>
      <c r="J4135" s="391">
        <v>0.54190000000000005</v>
      </c>
      <c r="K4135" s="391">
        <v>0.47660000000000002</v>
      </c>
      <c r="L4135" s="391">
        <v>0.52700000000000002</v>
      </c>
      <c r="M4135" s="391">
        <v>0.58079999999999998</v>
      </c>
      <c r="N4135" s="391">
        <v>0.53549999999999998</v>
      </c>
      <c r="O4135" s="386">
        <v>0.58420000000000005</v>
      </c>
      <c r="P4135" s="386" t="s">
        <v>41</v>
      </c>
    </row>
    <row r="4136" spans="1:16" ht="15" x14ac:dyDescent="0.25">
      <c r="A4136" s="389" t="s">
        <v>6395</v>
      </c>
      <c r="B4136" s="390"/>
      <c r="C4136" s="386"/>
      <c r="D4136" s="390"/>
      <c r="E4136" s="390"/>
      <c r="F4136" s="386">
        <v>0.50900000000000001</v>
      </c>
      <c r="G4136" s="391">
        <v>0.35420000000000001</v>
      </c>
      <c r="H4136" s="391">
        <v>0.50080000000000002</v>
      </c>
      <c r="I4136" s="391">
        <v>0.70030000000000003</v>
      </c>
      <c r="J4136" s="391">
        <v>0.41120000000000001</v>
      </c>
      <c r="K4136" s="391">
        <v>0.35420000000000001</v>
      </c>
      <c r="L4136" s="391">
        <v>0.38269999999999998</v>
      </c>
      <c r="M4136" s="391">
        <v>0.60260000000000002</v>
      </c>
      <c r="N4136" s="391">
        <v>0.40720000000000001</v>
      </c>
      <c r="O4136" s="386">
        <v>0.48449999999999999</v>
      </c>
      <c r="P4136" s="386" t="s">
        <v>41</v>
      </c>
    </row>
    <row r="4137" spans="1:16" ht="15" x14ac:dyDescent="0.25">
      <c r="A4137" s="389" t="s">
        <v>6396</v>
      </c>
      <c r="B4137" s="390"/>
      <c r="C4137" s="386"/>
      <c r="D4137" s="390"/>
      <c r="E4137" s="390"/>
      <c r="F4137" s="386">
        <v>1.5099</v>
      </c>
      <c r="G4137" s="391">
        <v>1.0385</v>
      </c>
      <c r="H4137" s="391">
        <v>1.2747999999999999</v>
      </c>
      <c r="I4137" s="391">
        <v>1.3067</v>
      </c>
      <c r="J4137" s="391">
        <v>1.2432000000000001</v>
      </c>
      <c r="K4137" s="391">
        <v>1.0295000000000001</v>
      </c>
      <c r="L4137" s="391">
        <v>1.1598999999999999</v>
      </c>
      <c r="M4137" s="391">
        <v>1.2404999999999999</v>
      </c>
      <c r="N4137" s="391">
        <v>0.82499999999999996</v>
      </c>
      <c r="O4137" s="386">
        <v>0.76600000000000001</v>
      </c>
      <c r="P4137" s="386" t="s">
        <v>41</v>
      </c>
    </row>
    <row r="4138" spans="1:16" ht="15" x14ac:dyDescent="0.25">
      <c r="A4138" s="389" t="s">
        <v>6397</v>
      </c>
      <c r="B4138" s="390"/>
      <c r="C4138" s="386"/>
      <c r="D4138" s="390"/>
      <c r="E4138" s="390"/>
      <c r="F4138" s="386">
        <v>1.4293</v>
      </c>
      <c r="G4138" s="391">
        <v>1.0978000000000001</v>
      </c>
      <c r="H4138" s="391">
        <v>1.331</v>
      </c>
      <c r="I4138" s="391">
        <v>1.3619000000000001</v>
      </c>
      <c r="J4138" s="391">
        <v>1.2921</v>
      </c>
      <c r="K4138" s="391">
        <v>1.0603</v>
      </c>
      <c r="L4138" s="391">
        <v>1.2090000000000001</v>
      </c>
      <c r="M4138" s="391">
        <v>1.2537</v>
      </c>
      <c r="N4138" s="391">
        <v>0.80459999999999998</v>
      </c>
      <c r="O4138" s="386">
        <v>0.75319999999999998</v>
      </c>
      <c r="P4138" s="386" t="s">
        <v>41</v>
      </c>
    </row>
    <row r="4139" spans="1:16" ht="15" x14ac:dyDescent="0.25">
      <c r="A4139" s="389" t="s">
        <v>6398</v>
      </c>
      <c r="B4139" s="390"/>
      <c r="C4139" s="386"/>
      <c r="D4139" s="390"/>
      <c r="E4139" s="390"/>
      <c r="F4139" s="386">
        <v>2.3675999999999999</v>
      </c>
      <c r="G4139" s="391">
        <v>0.40689999999999998</v>
      </c>
      <c r="H4139" s="391">
        <v>0.67649999999999999</v>
      </c>
      <c r="I4139" s="391">
        <v>0.71879999999999999</v>
      </c>
      <c r="J4139" s="391">
        <v>0.72130000000000005</v>
      </c>
      <c r="K4139" s="391">
        <v>0.70099999999999996</v>
      </c>
      <c r="L4139" s="391">
        <v>0.63729999999999998</v>
      </c>
      <c r="M4139" s="391">
        <v>1.1005</v>
      </c>
      <c r="N4139" s="391">
        <v>1.0427</v>
      </c>
      <c r="O4139" s="386">
        <v>0.90200000000000002</v>
      </c>
      <c r="P4139" s="386" t="s">
        <v>41</v>
      </c>
    </row>
    <row r="4140" spans="1:16" ht="15" x14ac:dyDescent="0.25">
      <c r="A4140" s="389" t="s">
        <v>6399</v>
      </c>
      <c r="B4140" s="390"/>
      <c r="C4140" s="386"/>
      <c r="D4140" s="390"/>
      <c r="E4140" s="390"/>
      <c r="F4140" s="386">
        <v>0.7157</v>
      </c>
      <c r="G4140" s="391">
        <v>0.85670000000000002</v>
      </c>
      <c r="H4140" s="391">
        <v>0.68069999999999997</v>
      </c>
      <c r="I4140" s="391">
        <v>0.7631</v>
      </c>
      <c r="J4140" s="391">
        <v>0.82920000000000005</v>
      </c>
      <c r="K4140" s="391">
        <v>0.68869999999999998</v>
      </c>
      <c r="L4140" s="391">
        <v>0.67379999999999995</v>
      </c>
      <c r="M4140" s="391">
        <v>0.74550000000000005</v>
      </c>
      <c r="N4140" s="391">
        <v>0.71240000000000003</v>
      </c>
      <c r="O4140" s="386">
        <v>0.70799999999999996</v>
      </c>
      <c r="P4140" s="386" t="s">
        <v>41</v>
      </c>
    </row>
    <row r="4141" spans="1:16" ht="15" x14ac:dyDescent="0.25">
      <c r="A4141" s="389" t="s">
        <v>6400</v>
      </c>
      <c r="B4141" s="390"/>
      <c r="C4141" s="386"/>
      <c r="D4141" s="390"/>
      <c r="E4141" s="390"/>
      <c r="F4141" s="386">
        <v>0.73450000000000004</v>
      </c>
      <c r="G4141" s="391">
        <v>0.87509999999999999</v>
      </c>
      <c r="H4141" s="391">
        <v>0.70020000000000004</v>
      </c>
      <c r="I4141" s="391">
        <v>0.78300000000000003</v>
      </c>
      <c r="J4141" s="391">
        <v>0.85150000000000003</v>
      </c>
      <c r="K4141" s="391">
        <v>0.70050000000000001</v>
      </c>
      <c r="L4141" s="391">
        <v>0.69550000000000001</v>
      </c>
      <c r="M4141" s="391">
        <v>0.76349999999999996</v>
      </c>
      <c r="N4141" s="391">
        <v>0.72270000000000001</v>
      </c>
      <c r="O4141" s="386">
        <v>0.71860000000000002</v>
      </c>
      <c r="P4141" s="386" t="s">
        <v>41</v>
      </c>
    </row>
    <row r="4142" spans="1:16" ht="15" x14ac:dyDescent="0.25">
      <c r="A4142" s="389" t="s">
        <v>6401</v>
      </c>
      <c r="B4142" s="390"/>
      <c r="C4142" s="386"/>
      <c r="D4142" s="390"/>
      <c r="E4142" s="390"/>
      <c r="F4142" s="386">
        <v>0.23880000000000001</v>
      </c>
      <c r="G4142" s="391">
        <v>0.39179999999999998</v>
      </c>
      <c r="H4142" s="391">
        <v>0.18659999999999999</v>
      </c>
      <c r="I4142" s="391">
        <v>0.26119999999999999</v>
      </c>
      <c r="J4142" s="391">
        <v>0.26490000000000002</v>
      </c>
      <c r="K4142" s="391">
        <v>0.39179999999999998</v>
      </c>
      <c r="L4142" s="391">
        <v>0.12690000000000001</v>
      </c>
      <c r="M4142" s="391">
        <v>0.29099999999999998</v>
      </c>
      <c r="N4142" s="391">
        <v>0.26790000000000003</v>
      </c>
      <c r="O4142" s="386">
        <v>0.2487</v>
      </c>
      <c r="P4142" s="386" t="s">
        <v>41</v>
      </c>
    </row>
    <row r="4143" spans="1:16" ht="15" x14ac:dyDescent="0.25">
      <c r="A4143" s="389" t="s">
        <v>4192</v>
      </c>
      <c r="B4143" s="390"/>
      <c r="C4143" s="386"/>
      <c r="D4143" s="390"/>
      <c r="E4143" s="390"/>
      <c r="F4143" s="386">
        <v>0.92030000000000001</v>
      </c>
      <c r="G4143" s="391">
        <v>0.94399999999999995</v>
      </c>
      <c r="H4143" s="391">
        <v>0.98599999999999999</v>
      </c>
      <c r="I4143" s="391">
        <v>0.98799999999999999</v>
      </c>
      <c r="J4143" s="391">
        <v>0.93259999999999998</v>
      </c>
      <c r="K4143" s="391">
        <v>1.1834</v>
      </c>
      <c r="L4143" s="391">
        <v>1.2569999999999999</v>
      </c>
      <c r="M4143" s="391">
        <v>1.1166</v>
      </c>
      <c r="N4143" s="391">
        <v>1.0985</v>
      </c>
      <c r="O4143" s="386">
        <v>1.0763</v>
      </c>
      <c r="P4143" s="386" t="s">
        <v>41</v>
      </c>
    </row>
    <row r="4144" spans="1:16" ht="15" x14ac:dyDescent="0.25">
      <c r="A4144" s="389" t="s">
        <v>4193</v>
      </c>
      <c r="B4144" s="390"/>
      <c r="C4144" s="386"/>
      <c r="D4144" s="390"/>
      <c r="E4144" s="390"/>
      <c r="F4144" s="386">
        <v>0.97160000000000002</v>
      </c>
      <c r="G4144" s="391">
        <v>1.0061</v>
      </c>
      <c r="H4144" s="391">
        <v>1.0290999999999999</v>
      </c>
      <c r="I4144" s="391">
        <v>1.0150999999999999</v>
      </c>
      <c r="J4144" s="391">
        <v>0.95989999999999998</v>
      </c>
      <c r="K4144" s="391">
        <v>1.2198</v>
      </c>
      <c r="L4144" s="391">
        <v>1.2950999999999999</v>
      </c>
      <c r="M4144" s="391">
        <v>1.1707000000000001</v>
      </c>
      <c r="N4144" s="391">
        <v>1.141</v>
      </c>
      <c r="O4144" s="386">
        <v>1.141</v>
      </c>
      <c r="P4144" s="386" t="s">
        <v>41</v>
      </c>
    </row>
    <row r="4145" spans="1:16" ht="15" x14ac:dyDescent="0.25">
      <c r="A4145" s="389" t="s">
        <v>4194</v>
      </c>
      <c r="B4145" s="390"/>
      <c r="C4145" s="386"/>
      <c r="D4145" s="390"/>
      <c r="E4145" s="390"/>
      <c r="F4145" s="386">
        <v>0.57450000000000001</v>
      </c>
      <c r="G4145" s="391">
        <v>0.52510000000000001</v>
      </c>
      <c r="H4145" s="391">
        <v>0.69550000000000001</v>
      </c>
      <c r="I4145" s="391">
        <v>0.80479999999999996</v>
      </c>
      <c r="J4145" s="391">
        <v>0.74790000000000001</v>
      </c>
      <c r="K4145" s="391">
        <v>0.93720000000000003</v>
      </c>
      <c r="L4145" s="391">
        <v>0.99860000000000004</v>
      </c>
      <c r="M4145" s="391">
        <v>0.75029999999999997</v>
      </c>
      <c r="N4145" s="391">
        <v>0.82030000000000003</v>
      </c>
      <c r="O4145" s="386">
        <v>0.65110000000000001</v>
      </c>
      <c r="P4145" s="386" t="s">
        <v>41</v>
      </c>
    </row>
    <row r="4146" spans="1:16" ht="15" x14ac:dyDescent="0.25">
      <c r="A4146" s="389" t="s">
        <v>4195</v>
      </c>
      <c r="B4146" s="390"/>
      <c r="C4146" s="386"/>
      <c r="D4146" s="390"/>
      <c r="E4146" s="390"/>
      <c r="F4146" s="386">
        <v>1.0243</v>
      </c>
      <c r="G4146" s="391">
        <v>1.1002000000000001</v>
      </c>
      <c r="H4146" s="391">
        <v>1.1974</v>
      </c>
      <c r="I4146" s="391">
        <v>1.0783</v>
      </c>
      <c r="J4146" s="391">
        <v>1.0829</v>
      </c>
      <c r="K4146" s="391">
        <v>1.3147</v>
      </c>
      <c r="L4146" s="391">
        <v>1.4253</v>
      </c>
      <c r="M4146" s="391">
        <v>1.1902999999999999</v>
      </c>
      <c r="N4146" s="391">
        <v>1.1939</v>
      </c>
      <c r="O4146" s="386">
        <v>1.2081999999999999</v>
      </c>
      <c r="P4146" s="386" t="s">
        <v>41</v>
      </c>
    </row>
    <row r="4147" spans="1:16" ht="15" x14ac:dyDescent="0.25">
      <c r="A4147" s="389" t="s">
        <v>4196</v>
      </c>
      <c r="B4147" s="390"/>
      <c r="C4147" s="386"/>
      <c r="D4147" s="390"/>
      <c r="E4147" s="390"/>
      <c r="F4147" s="386">
        <v>1.101</v>
      </c>
      <c r="G4147" s="391">
        <v>1.1894</v>
      </c>
      <c r="H4147" s="391">
        <v>1.2603</v>
      </c>
      <c r="I4147" s="391">
        <v>1.1099000000000001</v>
      </c>
      <c r="J4147" s="391">
        <v>1.0781000000000001</v>
      </c>
      <c r="K4147" s="391">
        <v>1.3153999999999999</v>
      </c>
      <c r="L4147" s="391">
        <v>1.4327000000000001</v>
      </c>
      <c r="M4147" s="391">
        <v>1.2528999999999999</v>
      </c>
      <c r="N4147" s="391">
        <v>1.2515000000000001</v>
      </c>
      <c r="O4147" s="386">
        <v>1.2917000000000001</v>
      </c>
      <c r="P4147" s="386" t="s">
        <v>41</v>
      </c>
    </row>
    <row r="4148" spans="1:16" ht="15" x14ac:dyDescent="0.25">
      <c r="A4148" s="389" t="s">
        <v>4197</v>
      </c>
      <c r="B4148" s="390"/>
      <c r="C4148" s="386"/>
      <c r="D4148" s="390"/>
      <c r="E4148" s="390"/>
      <c r="F4148" s="386">
        <v>0.48959999999999998</v>
      </c>
      <c r="G4148" s="391">
        <v>0.4783</v>
      </c>
      <c r="H4148" s="391">
        <v>0.75839999999999996</v>
      </c>
      <c r="I4148" s="391">
        <v>0.85640000000000005</v>
      </c>
      <c r="J4148" s="391">
        <v>1.1168</v>
      </c>
      <c r="K4148" s="391">
        <v>1.3098000000000001</v>
      </c>
      <c r="L4148" s="391">
        <v>1.373</v>
      </c>
      <c r="M4148" s="391">
        <v>0.74839999999999995</v>
      </c>
      <c r="N4148" s="391">
        <v>0.7883</v>
      </c>
      <c r="O4148" s="386">
        <v>0.61309999999999998</v>
      </c>
      <c r="P4148" s="386" t="s">
        <v>41</v>
      </c>
    </row>
    <row r="4149" spans="1:16" ht="15" x14ac:dyDescent="0.25">
      <c r="A4149" s="389" t="s">
        <v>4198</v>
      </c>
      <c r="B4149" s="390"/>
      <c r="C4149" s="386"/>
      <c r="D4149" s="390"/>
      <c r="E4149" s="390"/>
      <c r="F4149" s="386">
        <v>0.27939999999999998</v>
      </c>
      <c r="G4149" s="391">
        <v>0.19059999999999999</v>
      </c>
      <c r="H4149" s="391">
        <v>0.27700000000000002</v>
      </c>
      <c r="I4149" s="391">
        <v>0.33510000000000001</v>
      </c>
      <c r="J4149" s="391">
        <v>0.30769999999999997</v>
      </c>
      <c r="K4149" s="391">
        <v>0.42720000000000002</v>
      </c>
      <c r="L4149" s="391">
        <v>0.57489999999999997</v>
      </c>
      <c r="M4149" s="391">
        <v>0.6613</v>
      </c>
      <c r="N4149" s="391">
        <v>0.38529999999999998</v>
      </c>
      <c r="O4149" s="386">
        <v>0.54510000000000003</v>
      </c>
      <c r="P4149" s="386" t="s">
        <v>41</v>
      </c>
    </row>
    <row r="4150" spans="1:16" ht="15" x14ac:dyDescent="0.25">
      <c r="A4150" s="389" t="s">
        <v>4199</v>
      </c>
      <c r="B4150" s="390"/>
      <c r="C4150" s="386"/>
      <c r="D4150" s="390"/>
      <c r="E4150" s="390"/>
      <c r="F4150" s="386">
        <v>0.28910000000000002</v>
      </c>
      <c r="G4150" s="391">
        <v>0.19819999999999999</v>
      </c>
      <c r="H4150" s="391">
        <v>0.28399999999999997</v>
      </c>
      <c r="I4150" s="391">
        <v>0.3483</v>
      </c>
      <c r="J4150" s="391">
        <v>0.32519999999999999</v>
      </c>
      <c r="K4150" s="391">
        <v>0.44440000000000002</v>
      </c>
      <c r="L4150" s="391">
        <v>0.59970000000000001</v>
      </c>
      <c r="M4150" s="391">
        <v>0.69840000000000002</v>
      </c>
      <c r="N4150" s="391">
        <v>0.40089999999999998</v>
      </c>
      <c r="O4150" s="386">
        <v>0.55169999999999997</v>
      </c>
      <c r="P4150" s="386" t="s">
        <v>41</v>
      </c>
    </row>
    <row r="4151" spans="1:16" ht="15" x14ac:dyDescent="0.25">
      <c r="A4151" s="389" t="s">
        <v>4200</v>
      </c>
      <c r="B4151" s="390"/>
      <c r="C4151" s="386"/>
      <c r="D4151" s="390"/>
      <c r="E4151" s="390"/>
      <c r="F4151" s="386">
        <v>0.1236</v>
      </c>
      <c r="G4151" s="391">
        <v>6.8699999999999997E-2</v>
      </c>
      <c r="H4151" s="391">
        <v>0.1648</v>
      </c>
      <c r="I4151" s="391">
        <v>0.1236</v>
      </c>
      <c r="J4151" s="391">
        <v>2.75E-2</v>
      </c>
      <c r="K4151" s="391">
        <v>0.15110000000000001</v>
      </c>
      <c r="L4151" s="391">
        <v>0.17860000000000001</v>
      </c>
      <c r="M4151" s="391">
        <v>6.8699999999999997E-2</v>
      </c>
      <c r="N4151" s="391">
        <v>0.13739999999999999</v>
      </c>
      <c r="O4151" s="386">
        <v>0.43959999999999999</v>
      </c>
      <c r="P4151" s="386" t="s">
        <v>41</v>
      </c>
    </row>
    <row r="4152" spans="1:16" ht="15" x14ac:dyDescent="0.25">
      <c r="A4152" s="389" t="s">
        <v>4201</v>
      </c>
      <c r="B4152" s="390"/>
      <c r="C4152" s="386"/>
      <c r="D4152" s="390"/>
      <c r="E4152" s="390"/>
      <c r="F4152" s="386">
        <v>1.0036</v>
      </c>
      <c r="G4152" s="391">
        <v>0.99480000000000002</v>
      </c>
      <c r="H4152" s="391">
        <v>0.97560000000000002</v>
      </c>
      <c r="I4152" s="391">
        <v>1.1060000000000001</v>
      </c>
      <c r="J4152" s="391">
        <v>0.97140000000000004</v>
      </c>
      <c r="K4152" s="391">
        <v>1.1943999999999999</v>
      </c>
      <c r="L4152" s="391">
        <v>1.1733</v>
      </c>
      <c r="M4152" s="391">
        <v>1.1166</v>
      </c>
      <c r="N4152" s="391">
        <v>1.1094999999999999</v>
      </c>
      <c r="O4152" s="386">
        <v>0.97189999999999999</v>
      </c>
      <c r="P4152" s="386" t="s">
        <v>41</v>
      </c>
    </row>
    <row r="4153" spans="1:16" ht="15" x14ac:dyDescent="0.25">
      <c r="A4153" s="389" t="s">
        <v>4202</v>
      </c>
      <c r="B4153" s="390"/>
      <c r="C4153" s="386"/>
      <c r="D4153" s="390"/>
      <c r="E4153" s="390"/>
      <c r="F4153" s="386">
        <v>1.0468</v>
      </c>
      <c r="G4153" s="391">
        <v>1.0525</v>
      </c>
      <c r="H4153" s="391">
        <v>1.0107999999999999</v>
      </c>
      <c r="I4153" s="391">
        <v>1.1368</v>
      </c>
      <c r="J4153" s="391">
        <v>1.0455000000000001</v>
      </c>
      <c r="K4153" s="391">
        <v>1.2678</v>
      </c>
      <c r="L4153" s="391">
        <v>1.2366999999999999</v>
      </c>
      <c r="M4153" s="391">
        <v>1.1682999999999999</v>
      </c>
      <c r="N4153" s="391">
        <v>1.1488</v>
      </c>
      <c r="O4153" s="386">
        <v>1.0227999999999999</v>
      </c>
      <c r="P4153" s="386" t="s">
        <v>41</v>
      </c>
    </row>
    <row r="4154" spans="1:16" ht="15" x14ac:dyDescent="0.25">
      <c r="A4154" s="389" t="s">
        <v>4203</v>
      </c>
      <c r="B4154" s="390"/>
      <c r="C4154" s="386"/>
      <c r="D4154" s="390"/>
      <c r="E4154" s="390"/>
      <c r="F4154" s="386">
        <v>0.7782</v>
      </c>
      <c r="G4154" s="391">
        <v>0.69379999999999997</v>
      </c>
      <c r="H4154" s="391">
        <v>0.79159999999999997</v>
      </c>
      <c r="I4154" s="391">
        <v>0.94540000000000002</v>
      </c>
      <c r="J4154" s="391">
        <v>0.58520000000000005</v>
      </c>
      <c r="K4154" s="391">
        <v>0.81169999999999998</v>
      </c>
      <c r="L4154" s="391">
        <v>0.84260000000000002</v>
      </c>
      <c r="M4154" s="391">
        <v>0.84650000000000003</v>
      </c>
      <c r="N4154" s="391">
        <v>0.90449999999999997</v>
      </c>
      <c r="O4154" s="386">
        <v>0.70660000000000001</v>
      </c>
      <c r="P4154" s="386" t="s">
        <v>41</v>
      </c>
    </row>
    <row r="4155" spans="1:16" ht="15" x14ac:dyDescent="0.25">
      <c r="A4155" s="389" t="s">
        <v>4204</v>
      </c>
      <c r="B4155" s="390"/>
      <c r="C4155" s="386"/>
      <c r="D4155" s="390"/>
      <c r="E4155" s="390"/>
      <c r="F4155" s="386">
        <v>0.70950000000000002</v>
      </c>
      <c r="G4155" s="391">
        <v>0.71309999999999996</v>
      </c>
      <c r="H4155" s="391">
        <v>0.73770000000000002</v>
      </c>
      <c r="I4155" s="391">
        <v>0.74119999999999997</v>
      </c>
      <c r="J4155" s="391">
        <v>0.69689999999999996</v>
      </c>
      <c r="K4155" s="391">
        <v>1.0900000000000001</v>
      </c>
      <c r="L4155" s="391">
        <v>1.2456</v>
      </c>
      <c r="M4155" s="391">
        <v>1.0865</v>
      </c>
      <c r="N4155" s="391">
        <v>1.0620000000000001</v>
      </c>
      <c r="O4155" s="386">
        <v>1.181</v>
      </c>
      <c r="P4155" s="386" t="s">
        <v>41</v>
      </c>
    </row>
    <row r="4156" spans="1:16" ht="15" x14ac:dyDescent="0.25">
      <c r="A4156" s="389" t="s">
        <v>4205</v>
      </c>
      <c r="B4156" s="390"/>
      <c r="C4156" s="386"/>
      <c r="D4156" s="390"/>
      <c r="E4156" s="390"/>
      <c r="F4156" s="386">
        <v>0.76080000000000003</v>
      </c>
      <c r="G4156" s="391">
        <v>0.76949999999999996</v>
      </c>
      <c r="H4156" s="391">
        <v>0.7863</v>
      </c>
      <c r="I4156" s="391">
        <v>0.78810000000000002</v>
      </c>
      <c r="J4156" s="391">
        <v>0.73729999999999996</v>
      </c>
      <c r="K4156" s="391">
        <v>1.1648000000000001</v>
      </c>
      <c r="L4156" s="391">
        <v>1.319</v>
      </c>
      <c r="M4156" s="391">
        <v>1.1418999999999999</v>
      </c>
      <c r="N4156" s="391">
        <v>1.1014999999999999</v>
      </c>
      <c r="O4156" s="386">
        <v>1.2524</v>
      </c>
      <c r="P4156" s="386" t="s">
        <v>41</v>
      </c>
    </row>
    <row r="4157" spans="1:16" ht="15" x14ac:dyDescent="0.25">
      <c r="A4157" s="389" t="s">
        <v>4206</v>
      </c>
      <c r="B4157" s="390"/>
      <c r="C4157" s="386"/>
      <c r="D4157" s="390"/>
      <c r="E4157" s="390"/>
      <c r="F4157" s="386">
        <v>0.22120000000000001</v>
      </c>
      <c r="G4157" s="391">
        <v>0.1759</v>
      </c>
      <c r="H4157" s="391">
        <v>0.27450000000000002</v>
      </c>
      <c r="I4157" s="391">
        <v>0.29320000000000002</v>
      </c>
      <c r="J4157" s="391">
        <v>0.31180000000000002</v>
      </c>
      <c r="K4157" s="391">
        <v>0.37580000000000002</v>
      </c>
      <c r="L4157" s="391">
        <v>0.54369999999999996</v>
      </c>
      <c r="M4157" s="391">
        <v>0.55700000000000005</v>
      </c>
      <c r="N4157" s="391">
        <v>0.74380000000000002</v>
      </c>
      <c r="O4157" s="386">
        <v>0.60609999999999997</v>
      </c>
      <c r="P4157" s="386" t="s">
        <v>41</v>
      </c>
    </row>
    <row r="4158" spans="1:16" ht="15" x14ac:dyDescent="0.25">
      <c r="A4158" s="389" t="s">
        <v>4207</v>
      </c>
      <c r="B4158" s="390"/>
      <c r="C4158" s="386"/>
      <c r="D4158" s="390"/>
      <c r="E4158" s="390"/>
      <c r="F4158" s="386">
        <v>0.46600000000000003</v>
      </c>
      <c r="G4158" s="391">
        <v>0.52380000000000004</v>
      </c>
      <c r="H4158" s="391">
        <v>0.4955</v>
      </c>
      <c r="I4158" s="391">
        <v>0.46239999999999998</v>
      </c>
      <c r="J4158" s="391">
        <v>0.50829999999999997</v>
      </c>
      <c r="K4158" s="391">
        <v>0.4758</v>
      </c>
      <c r="L4158" s="391">
        <v>0.59009999999999996</v>
      </c>
      <c r="M4158" s="391">
        <v>0.76300000000000001</v>
      </c>
      <c r="N4158" s="391">
        <v>0.76939999999999997</v>
      </c>
      <c r="O4158" s="386">
        <v>0.7026</v>
      </c>
      <c r="P4158" s="386" t="s">
        <v>41</v>
      </c>
    </row>
    <row r="4159" spans="1:16" ht="15" x14ac:dyDescent="0.25">
      <c r="A4159" s="389" t="s">
        <v>4208</v>
      </c>
      <c r="B4159" s="390"/>
      <c r="C4159" s="386"/>
      <c r="D4159" s="390"/>
      <c r="E4159" s="390"/>
      <c r="F4159" s="386">
        <v>0.47910000000000003</v>
      </c>
      <c r="G4159" s="391">
        <v>0.53710000000000002</v>
      </c>
      <c r="H4159" s="391">
        <v>0.50960000000000005</v>
      </c>
      <c r="I4159" s="391">
        <v>0.4793</v>
      </c>
      <c r="J4159" s="391">
        <v>0.52869999999999995</v>
      </c>
      <c r="K4159" s="391">
        <v>0.49</v>
      </c>
      <c r="L4159" s="391">
        <v>0.60909999999999997</v>
      </c>
      <c r="M4159" s="391">
        <v>0.79049999999999998</v>
      </c>
      <c r="N4159" s="391">
        <v>0.7944</v>
      </c>
      <c r="O4159" s="386">
        <v>0.72360000000000002</v>
      </c>
      <c r="P4159" s="386" t="s">
        <v>41</v>
      </c>
    </row>
    <row r="4160" spans="1:16" ht="15" x14ac:dyDescent="0.25">
      <c r="A4160" s="389" t="s">
        <v>4209</v>
      </c>
      <c r="B4160" s="390"/>
      <c r="C4160" s="386"/>
      <c r="D4160" s="390"/>
      <c r="E4160" s="390"/>
      <c r="F4160" s="386">
        <v>0.26319999999999999</v>
      </c>
      <c r="G4160" s="391">
        <v>0.31569999999999998</v>
      </c>
      <c r="H4160" s="391">
        <v>0.2722</v>
      </c>
      <c r="I4160" s="391">
        <v>0.19450000000000001</v>
      </c>
      <c r="J4160" s="391">
        <v>0.1847</v>
      </c>
      <c r="K4160" s="391">
        <v>0.25030000000000002</v>
      </c>
      <c r="L4160" s="391">
        <v>0.28760000000000002</v>
      </c>
      <c r="M4160" s="391">
        <v>0.32540000000000002</v>
      </c>
      <c r="N4160" s="391">
        <v>0.37230000000000002</v>
      </c>
      <c r="O4160" s="386">
        <v>0.38729999999999998</v>
      </c>
      <c r="P4160" s="386" t="s">
        <v>41</v>
      </c>
    </row>
    <row r="4161" spans="1:16" ht="15" x14ac:dyDescent="0.25">
      <c r="A4161" s="389" t="s">
        <v>4210</v>
      </c>
      <c r="B4161" s="390"/>
      <c r="C4161" s="386"/>
      <c r="D4161" s="390"/>
      <c r="E4161" s="390"/>
      <c r="F4161" s="386">
        <v>0.185</v>
      </c>
      <c r="G4161" s="391">
        <v>0.21249999999999999</v>
      </c>
      <c r="H4161" s="391">
        <v>0.18029999999999999</v>
      </c>
      <c r="I4161" s="391">
        <v>0.16830000000000001</v>
      </c>
      <c r="J4161" s="391">
        <v>9.9000000000000005E-2</v>
      </c>
      <c r="K4161" s="391">
        <v>0.13719999999999999</v>
      </c>
      <c r="L4161" s="391">
        <v>0.1479</v>
      </c>
      <c r="M4161" s="391">
        <v>0.14449999999999999</v>
      </c>
      <c r="N4161" s="391">
        <v>0.1593</v>
      </c>
      <c r="O4161" s="386">
        <v>0.18079999999999999</v>
      </c>
      <c r="P4161" s="386" t="s">
        <v>41</v>
      </c>
    </row>
    <row r="4162" spans="1:16" ht="15" x14ac:dyDescent="0.25">
      <c r="A4162" s="389" t="s">
        <v>4211</v>
      </c>
      <c r="B4162" s="390"/>
      <c r="C4162" s="386"/>
      <c r="D4162" s="390"/>
      <c r="E4162" s="390"/>
      <c r="F4162" s="386">
        <v>0.14530000000000001</v>
      </c>
      <c r="G4162" s="391">
        <v>0.1739</v>
      </c>
      <c r="H4162" s="391">
        <v>0.16439999999999999</v>
      </c>
      <c r="I4162" s="391">
        <v>0.19500000000000001</v>
      </c>
      <c r="J4162" s="391">
        <v>0.1166</v>
      </c>
      <c r="K4162" s="391">
        <v>0.16439999999999999</v>
      </c>
      <c r="L4162" s="391">
        <v>0.15859999999999999</v>
      </c>
      <c r="M4162" s="391">
        <v>0.16059999999999999</v>
      </c>
      <c r="N4162" s="391">
        <v>0.1769</v>
      </c>
      <c r="O4162" s="386">
        <v>0.2</v>
      </c>
      <c r="P4162" s="386" t="s">
        <v>41</v>
      </c>
    </row>
    <row r="4163" spans="1:16" ht="15" x14ac:dyDescent="0.25">
      <c r="A4163" s="389" t="s">
        <v>4212</v>
      </c>
      <c r="B4163" s="390"/>
      <c r="C4163" s="386"/>
      <c r="D4163" s="390"/>
      <c r="E4163" s="390"/>
      <c r="F4163" s="386">
        <v>0.251</v>
      </c>
      <c r="G4163" s="391">
        <v>0.2767</v>
      </c>
      <c r="H4163" s="391">
        <v>0.20669999999999999</v>
      </c>
      <c r="I4163" s="391">
        <v>0.124</v>
      </c>
      <c r="J4163" s="391">
        <v>6.9699999999999998E-2</v>
      </c>
      <c r="K4163" s="391">
        <v>9.2100000000000001E-2</v>
      </c>
      <c r="L4163" s="391">
        <v>0.13009999999999999</v>
      </c>
      <c r="M4163" s="391">
        <v>0.1177</v>
      </c>
      <c r="N4163" s="391">
        <v>0.13020000000000001</v>
      </c>
      <c r="O4163" s="386">
        <v>0.14910000000000001</v>
      </c>
      <c r="P4163" s="386" t="s">
        <v>41</v>
      </c>
    </row>
    <row r="4164" spans="1:16" ht="15" x14ac:dyDescent="0.25">
      <c r="A4164" s="389" t="s">
        <v>4213</v>
      </c>
      <c r="B4164" s="390"/>
      <c r="C4164" s="386"/>
      <c r="D4164" s="390"/>
      <c r="E4164" s="390"/>
      <c r="F4164" s="386">
        <v>4.3700000000000003E-2</v>
      </c>
      <c r="G4164" s="391">
        <v>6.2799999999999995E-2</v>
      </c>
      <c r="H4164" s="391">
        <v>0.11799999999999999</v>
      </c>
      <c r="I4164" s="391">
        <v>1.9E-2</v>
      </c>
      <c r="J4164" s="391">
        <v>1.9E-2</v>
      </c>
      <c r="K4164" s="391">
        <v>2.2800000000000001E-2</v>
      </c>
      <c r="L4164" s="391">
        <v>4.4699999999999997E-2</v>
      </c>
      <c r="M4164" s="391">
        <v>3.9E-2</v>
      </c>
      <c r="N4164" s="391">
        <v>3.7100000000000001E-2</v>
      </c>
      <c r="O4164" s="386">
        <v>7.2999999999999995E-2</v>
      </c>
      <c r="P4164" s="386" t="s">
        <v>41</v>
      </c>
    </row>
    <row r="4165" spans="1:16" ht="15" x14ac:dyDescent="0.25">
      <c r="A4165" s="389" t="s">
        <v>4214</v>
      </c>
      <c r="B4165" s="390"/>
      <c r="C4165" s="386"/>
      <c r="D4165" s="390"/>
      <c r="E4165" s="390"/>
      <c r="F4165" s="386">
        <v>9.1999999999999998E-3</v>
      </c>
      <c r="G4165" s="391">
        <v>1.06E-2</v>
      </c>
      <c r="H4165" s="391">
        <v>7.9000000000000008E-3</v>
      </c>
      <c r="I4165" s="391">
        <v>1.2999999999999999E-3</v>
      </c>
      <c r="J4165" s="391">
        <v>2.5999999999999999E-3</v>
      </c>
      <c r="K4165" s="391">
        <v>0</v>
      </c>
      <c r="L4165" s="391">
        <v>2.5999999999999999E-3</v>
      </c>
      <c r="M4165" s="391">
        <v>7.9000000000000008E-3</v>
      </c>
      <c r="N4165" s="391">
        <v>5.3E-3</v>
      </c>
      <c r="O4165" s="386">
        <v>1.6199999999999999E-2</v>
      </c>
      <c r="P4165" s="386" t="s">
        <v>41</v>
      </c>
    </row>
    <row r="4166" spans="1:16" ht="15" x14ac:dyDescent="0.25">
      <c r="A4166" s="389" t="s">
        <v>4215</v>
      </c>
      <c r="B4166" s="390"/>
      <c r="C4166" s="386"/>
      <c r="D4166" s="390"/>
      <c r="E4166" s="390"/>
      <c r="F4166" s="386">
        <v>0.13270000000000001</v>
      </c>
      <c r="G4166" s="391">
        <v>0.1973</v>
      </c>
      <c r="H4166" s="391">
        <v>0.40189999999999998</v>
      </c>
      <c r="I4166" s="391">
        <v>6.4699999999999994E-2</v>
      </c>
      <c r="J4166" s="391">
        <v>6.13E-2</v>
      </c>
      <c r="K4166" s="391">
        <v>8.1699999999999995E-2</v>
      </c>
      <c r="L4166" s="391">
        <v>0.15310000000000001</v>
      </c>
      <c r="M4166" s="391">
        <v>0.1192</v>
      </c>
      <c r="N4166" s="391">
        <v>0.1192</v>
      </c>
      <c r="O4166" s="386">
        <v>0.15709999999999999</v>
      </c>
      <c r="P4166" s="386" t="s">
        <v>41</v>
      </c>
    </row>
    <row r="4167" spans="1:16" ht="15" x14ac:dyDescent="0.25">
      <c r="A4167" s="389" t="s">
        <v>4216</v>
      </c>
      <c r="B4167" s="390"/>
      <c r="C4167" s="386"/>
      <c r="D4167" s="390"/>
      <c r="E4167" s="390"/>
      <c r="F4167" s="386">
        <v>0.255</v>
      </c>
      <c r="G4167" s="391">
        <v>0.31069999999999998</v>
      </c>
      <c r="H4167" s="391">
        <v>0.20960000000000001</v>
      </c>
      <c r="I4167" s="391">
        <v>0.23300000000000001</v>
      </c>
      <c r="J4167" s="391">
        <v>0.17949999999999999</v>
      </c>
      <c r="K4167" s="391">
        <v>0.20749999999999999</v>
      </c>
      <c r="L4167" s="391">
        <v>0.24149999999999999</v>
      </c>
      <c r="M4167" s="391">
        <v>0.30709999999999998</v>
      </c>
      <c r="N4167" s="391">
        <v>0.30220000000000002</v>
      </c>
      <c r="O4167" s="386">
        <v>0.37519999999999998</v>
      </c>
      <c r="P4167" s="386" t="s">
        <v>41</v>
      </c>
    </row>
    <row r="4168" spans="1:16" ht="15" x14ac:dyDescent="0.25">
      <c r="A4168" s="389" t="s">
        <v>4217</v>
      </c>
      <c r="B4168" s="390"/>
      <c r="C4168" s="386"/>
      <c r="D4168" s="390"/>
      <c r="E4168" s="390"/>
      <c r="F4168" s="386">
        <v>0.24</v>
      </c>
      <c r="G4168" s="391">
        <v>0.29670000000000002</v>
      </c>
      <c r="H4168" s="391">
        <v>0.21299999999999999</v>
      </c>
      <c r="I4168" s="391">
        <v>0.23069999999999999</v>
      </c>
      <c r="J4168" s="391">
        <v>0.1694</v>
      </c>
      <c r="K4168" s="391">
        <v>0.19719999999999999</v>
      </c>
      <c r="L4168" s="391">
        <v>0.24260000000000001</v>
      </c>
      <c r="M4168" s="391">
        <v>0.31859999999999999</v>
      </c>
      <c r="N4168" s="391">
        <v>0.30690000000000001</v>
      </c>
      <c r="O4168" s="386">
        <v>0.38390000000000002</v>
      </c>
      <c r="P4168" s="386" t="s">
        <v>41</v>
      </c>
    </row>
    <row r="4169" spans="1:16" ht="15" x14ac:dyDescent="0.25">
      <c r="A4169" s="389" t="s">
        <v>4218</v>
      </c>
      <c r="B4169" s="390"/>
      <c r="C4169" s="386"/>
      <c r="D4169" s="390"/>
      <c r="E4169" s="390"/>
      <c r="F4169" s="386">
        <v>0.43709999999999999</v>
      </c>
      <c r="G4169" s="391">
        <v>0.48509999999999998</v>
      </c>
      <c r="H4169" s="391">
        <v>0.1661</v>
      </c>
      <c r="I4169" s="391">
        <v>0.26219999999999999</v>
      </c>
      <c r="J4169" s="391">
        <v>0.31030000000000002</v>
      </c>
      <c r="K4169" s="391">
        <v>0.34089999999999998</v>
      </c>
      <c r="L4169" s="391">
        <v>0.2273</v>
      </c>
      <c r="M4169" s="391">
        <v>0.1573</v>
      </c>
      <c r="N4169" s="391">
        <v>0.2404</v>
      </c>
      <c r="O4169" s="386">
        <v>0.27529999999999999</v>
      </c>
      <c r="P4169" s="386" t="s">
        <v>41</v>
      </c>
    </row>
    <row r="4170" spans="1:16" ht="15" x14ac:dyDescent="0.25">
      <c r="A4170" s="389" t="s">
        <v>4219</v>
      </c>
      <c r="B4170" s="390"/>
      <c r="C4170" s="386"/>
      <c r="D4170" s="390"/>
      <c r="E4170" s="390"/>
      <c r="F4170" s="386">
        <v>0.27900000000000003</v>
      </c>
      <c r="G4170" s="391">
        <v>0.29920000000000002</v>
      </c>
      <c r="H4170" s="391">
        <v>0.32640000000000002</v>
      </c>
      <c r="I4170" s="391">
        <v>0.36919999999999997</v>
      </c>
      <c r="J4170" s="391">
        <v>0.28520000000000001</v>
      </c>
      <c r="K4170" s="391">
        <v>0.3029</v>
      </c>
      <c r="L4170" s="391">
        <v>0.3407</v>
      </c>
      <c r="M4170" s="391">
        <v>0.38090000000000002</v>
      </c>
      <c r="N4170" s="391">
        <v>0.34239999999999998</v>
      </c>
      <c r="O4170" s="386">
        <v>0.42980000000000002</v>
      </c>
      <c r="P4170" s="386" t="s">
        <v>41</v>
      </c>
    </row>
    <row r="4171" spans="1:16" ht="15" x14ac:dyDescent="0.25">
      <c r="A4171" s="389" t="s">
        <v>4220</v>
      </c>
      <c r="B4171" s="390"/>
      <c r="C4171" s="386"/>
      <c r="D4171" s="390"/>
      <c r="E4171" s="390"/>
      <c r="F4171" s="386">
        <v>0.27850000000000003</v>
      </c>
      <c r="G4171" s="391">
        <v>0.30030000000000001</v>
      </c>
      <c r="H4171" s="391">
        <v>0.32679999999999998</v>
      </c>
      <c r="I4171" s="391">
        <v>0.36780000000000002</v>
      </c>
      <c r="J4171" s="391">
        <v>0.28570000000000001</v>
      </c>
      <c r="K4171" s="391">
        <v>0.2994</v>
      </c>
      <c r="L4171" s="391">
        <v>0.33700000000000002</v>
      </c>
      <c r="M4171" s="391">
        <v>0.37869999999999998</v>
      </c>
      <c r="N4171" s="391">
        <v>0.33550000000000002</v>
      </c>
      <c r="O4171" s="386">
        <v>0.42199999999999999</v>
      </c>
      <c r="P4171" s="386" t="s">
        <v>41</v>
      </c>
    </row>
    <row r="4172" spans="1:16" ht="15" x14ac:dyDescent="0.25">
      <c r="A4172" s="389" t="s">
        <v>4221</v>
      </c>
      <c r="B4172" s="390"/>
      <c r="C4172" s="386"/>
      <c r="D4172" s="390"/>
      <c r="E4172" s="390"/>
      <c r="F4172" s="386">
        <v>0.30640000000000001</v>
      </c>
      <c r="G4172" s="391">
        <v>0.23280000000000001</v>
      </c>
      <c r="H4172" s="391">
        <v>0.30640000000000001</v>
      </c>
      <c r="I4172" s="391">
        <v>0.45340000000000003</v>
      </c>
      <c r="J4172" s="391">
        <v>0.25740000000000002</v>
      </c>
      <c r="K4172" s="391">
        <v>0.51470000000000005</v>
      </c>
      <c r="L4172" s="391">
        <v>0.56369999999999998</v>
      </c>
      <c r="M4172" s="391">
        <v>0.51470000000000005</v>
      </c>
      <c r="N4172" s="391">
        <v>0.75980000000000003</v>
      </c>
      <c r="O4172" s="386">
        <v>0.87009999999999998</v>
      </c>
      <c r="P4172" s="386" t="s">
        <v>41</v>
      </c>
    </row>
    <row r="4173" spans="1:16" ht="15" x14ac:dyDescent="0.25">
      <c r="A4173" s="389" t="s">
        <v>4222</v>
      </c>
      <c r="B4173" s="390"/>
      <c r="C4173" s="386"/>
      <c r="D4173" s="390"/>
      <c r="E4173" s="390"/>
      <c r="F4173" s="386">
        <v>0.71430000000000005</v>
      </c>
      <c r="G4173" s="391">
        <v>0.79969999999999997</v>
      </c>
      <c r="H4173" s="391">
        <v>0.75639999999999996</v>
      </c>
      <c r="I4173" s="391">
        <v>0.66869999999999996</v>
      </c>
      <c r="J4173" s="391">
        <v>0.83479999999999999</v>
      </c>
      <c r="K4173" s="391">
        <v>0.74380000000000002</v>
      </c>
      <c r="L4173" s="391">
        <v>0.94689999999999996</v>
      </c>
      <c r="M4173" s="391">
        <v>1.2645999999999999</v>
      </c>
      <c r="N4173" s="391">
        <v>1.3001</v>
      </c>
      <c r="O4173" s="386">
        <v>1.0376000000000001</v>
      </c>
      <c r="P4173" s="386" t="s">
        <v>41</v>
      </c>
    </row>
    <row r="4174" spans="1:16" ht="15" x14ac:dyDescent="0.25">
      <c r="A4174" s="389" t="s">
        <v>4223</v>
      </c>
      <c r="B4174" s="390"/>
      <c r="C4174" s="386"/>
      <c r="D4174" s="390"/>
      <c r="E4174" s="390"/>
      <c r="F4174" s="386">
        <v>0.72609999999999997</v>
      </c>
      <c r="G4174" s="391">
        <v>0.81040000000000001</v>
      </c>
      <c r="H4174" s="391">
        <v>0.76819999999999999</v>
      </c>
      <c r="I4174" s="391">
        <v>0.67810000000000004</v>
      </c>
      <c r="J4174" s="391">
        <v>0.84699999999999998</v>
      </c>
      <c r="K4174" s="391">
        <v>0.74990000000000001</v>
      </c>
      <c r="L4174" s="391">
        <v>0.9546</v>
      </c>
      <c r="M4174" s="391">
        <v>1.2718</v>
      </c>
      <c r="N4174" s="391">
        <v>1.3069999999999999</v>
      </c>
      <c r="O4174" s="386">
        <v>1.0397000000000001</v>
      </c>
      <c r="P4174" s="386" t="s">
        <v>41</v>
      </c>
    </row>
    <row r="4175" spans="1:16" ht="15" x14ac:dyDescent="0.25">
      <c r="A4175" s="389" t="s">
        <v>4224</v>
      </c>
      <c r="B4175" s="390"/>
      <c r="C4175" s="386"/>
      <c r="D4175" s="390"/>
      <c r="E4175" s="390"/>
      <c r="F4175" s="386">
        <v>0.25879999999999997</v>
      </c>
      <c r="G4175" s="391">
        <v>0.38159999999999999</v>
      </c>
      <c r="H4175" s="391">
        <v>0.28949999999999998</v>
      </c>
      <c r="I4175" s="391">
        <v>0.29820000000000002</v>
      </c>
      <c r="J4175" s="391">
        <v>0.35089999999999999</v>
      </c>
      <c r="K4175" s="391">
        <v>0.5</v>
      </c>
      <c r="L4175" s="391">
        <v>0.64039999999999997</v>
      </c>
      <c r="M4175" s="391">
        <v>0.97809999999999997</v>
      </c>
      <c r="N4175" s="391">
        <v>1.0263</v>
      </c>
      <c r="O4175" s="386">
        <v>0.95179999999999998</v>
      </c>
      <c r="P4175" s="386" t="s">
        <v>41</v>
      </c>
    </row>
    <row r="4176" spans="1:16" ht="15" x14ac:dyDescent="0.25">
      <c r="A4176" s="389" t="s">
        <v>4225</v>
      </c>
      <c r="B4176" s="390"/>
      <c r="C4176" s="386"/>
      <c r="D4176" s="390"/>
      <c r="E4176" s="390"/>
      <c r="F4176" s="386">
        <v>0.58209999999999995</v>
      </c>
      <c r="G4176" s="391">
        <v>0.62450000000000006</v>
      </c>
      <c r="H4176" s="391">
        <v>0.58540000000000003</v>
      </c>
      <c r="I4176" s="391">
        <v>0.59960000000000002</v>
      </c>
      <c r="J4176" s="391">
        <v>0.44309999999999999</v>
      </c>
      <c r="K4176" s="391">
        <v>0.61850000000000005</v>
      </c>
      <c r="L4176" s="391">
        <v>0.54679999999999995</v>
      </c>
      <c r="M4176" s="391">
        <v>0.73089999999999999</v>
      </c>
      <c r="N4176" s="391">
        <v>0.62560000000000004</v>
      </c>
      <c r="O4176" s="386">
        <v>0.55889999999999995</v>
      </c>
      <c r="P4176" s="386" t="s">
        <v>41</v>
      </c>
    </row>
    <row r="4177" spans="1:16" ht="15" x14ac:dyDescent="0.25">
      <c r="A4177" s="389" t="s">
        <v>4226</v>
      </c>
      <c r="B4177" s="390"/>
      <c r="C4177" s="386"/>
      <c r="D4177" s="390"/>
      <c r="E4177" s="390"/>
      <c r="F4177" s="386">
        <v>0.60170000000000001</v>
      </c>
      <c r="G4177" s="391">
        <v>0.64829999999999999</v>
      </c>
      <c r="H4177" s="391">
        <v>0.6099</v>
      </c>
      <c r="I4177" s="391">
        <v>0.62709999999999999</v>
      </c>
      <c r="J4177" s="391">
        <v>0.46400000000000002</v>
      </c>
      <c r="K4177" s="391">
        <v>0.64239999999999997</v>
      </c>
      <c r="L4177" s="391">
        <v>0.5655</v>
      </c>
      <c r="M4177" s="391">
        <v>0.75029999999999997</v>
      </c>
      <c r="N4177" s="391">
        <v>0.64429999999999998</v>
      </c>
      <c r="O4177" s="386">
        <v>0.56589999999999996</v>
      </c>
      <c r="P4177" s="386" t="s">
        <v>41</v>
      </c>
    </row>
    <row r="4178" spans="1:16" ht="15" x14ac:dyDescent="0.25">
      <c r="A4178" s="389" t="s">
        <v>4227</v>
      </c>
      <c r="B4178" s="390"/>
      <c r="C4178" s="386"/>
      <c r="D4178" s="390"/>
      <c r="E4178" s="390"/>
      <c r="F4178" s="386">
        <v>0.36649999999999999</v>
      </c>
      <c r="G4178" s="391">
        <v>0.36070000000000002</v>
      </c>
      <c r="H4178" s="391">
        <v>0.31130000000000002</v>
      </c>
      <c r="I4178" s="391">
        <v>0.29160000000000003</v>
      </c>
      <c r="J4178" s="391">
        <v>0.2072</v>
      </c>
      <c r="K4178" s="391">
        <v>0.3493</v>
      </c>
      <c r="L4178" s="391">
        <v>0.33650000000000002</v>
      </c>
      <c r="M4178" s="391">
        <v>0.51160000000000005</v>
      </c>
      <c r="N4178" s="391">
        <v>0.41770000000000002</v>
      </c>
      <c r="O4178" s="386">
        <v>0.48159999999999997</v>
      </c>
      <c r="P4178" s="386" t="s">
        <v>41</v>
      </c>
    </row>
    <row r="4179" spans="1:16" ht="15" x14ac:dyDescent="0.25">
      <c r="A4179" s="389" t="s">
        <v>4228</v>
      </c>
      <c r="B4179" s="390"/>
      <c r="C4179" s="386"/>
      <c r="D4179" s="390"/>
      <c r="E4179" s="390"/>
      <c r="F4179" s="386">
        <v>0.28520000000000001</v>
      </c>
      <c r="G4179" s="391">
        <v>0.2671</v>
      </c>
      <c r="H4179" s="391">
        <v>0.21460000000000001</v>
      </c>
      <c r="I4179" s="391">
        <v>0.2228</v>
      </c>
      <c r="J4179" s="391">
        <v>0.24060000000000001</v>
      </c>
      <c r="K4179" s="391">
        <v>0.2742</v>
      </c>
      <c r="L4179" s="391">
        <v>0.27110000000000001</v>
      </c>
      <c r="M4179" s="391">
        <v>0.4395</v>
      </c>
      <c r="N4179" s="391">
        <v>0.3745</v>
      </c>
      <c r="O4179" s="386">
        <v>0.3765</v>
      </c>
      <c r="P4179" s="386" t="s">
        <v>41</v>
      </c>
    </row>
    <row r="4180" spans="1:16" ht="15" x14ac:dyDescent="0.25">
      <c r="A4180" s="389" t="s">
        <v>4229</v>
      </c>
      <c r="B4180" s="390"/>
      <c r="C4180" s="386"/>
      <c r="D4180" s="390"/>
      <c r="E4180" s="390"/>
      <c r="F4180" s="386">
        <v>0.26640000000000003</v>
      </c>
      <c r="G4180" s="391">
        <v>0.24399999999999999</v>
      </c>
      <c r="H4180" s="391">
        <v>0.20080000000000001</v>
      </c>
      <c r="I4180" s="391">
        <v>0.20369999999999999</v>
      </c>
      <c r="J4180" s="391">
        <v>0.22839999999999999</v>
      </c>
      <c r="K4180" s="391">
        <v>0.25530000000000003</v>
      </c>
      <c r="L4180" s="391">
        <v>0.2477</v>
      </c>
      <c r="M4180" s="391">
        <v>0.41549999999999998</v>
      </c>
      <c r="N4180" s="391">
        <v>0.37259999999999999</v>
      </c>
      <c r="O4180" s="386">
        <v>0.38200000000000001</v>
      </c>
      <c r="P4180" s="386" t="s">
        <v>41</v>
      </c>
    </row>
    <row r="4181" spans="1:16" ht="15" x14ac:dyDescent="0.25">
      <c r="A4181" s="389" t="s">
        <v>4230</v>
      </c>
      <c r="B4181" s="390"/>
      <c r="C4181" s="386"/>
      <c r="D4181" s="390"/>
      <c r="E4181" s="390"/>
      <c r="F4181" s="386">
        <v>0.58330000000000004</v>
      </c>
      <c r="G4181" s="391">
        <v>0.64290000000000003</v>
      </c>
      <c r="H4181" s="391">
        <v>0.4405</v>
      </c>
      <c r="I4181" s="391">
        <v>0.53569999999999995</v>
      </c>
      <c r="J4181" s="391">
        <v>0.4405</v>
      </c>
      <c r="K4181" s="391">
        <v>0.58330000000000004</v>
      </c>
      <c r="L4181" s="391">
        <v>0.65480000000000005</v>
      </c>
      <c r="M4181" s="391">
        <v>0.83330000000000004</v>
      </c>
      <c r="N4181" s="391">
        <v>0.40479999999999999</v>
      </c>
      <c r="O4181" s="386">
        <v>0.28570000000000001</v>
      </c>
      <c r="P4181" s="386" t="s">
        <v>41</v>
      </c>
    </row>
    <row r="4182" spans="1:16" ht="15" x14ac:dyDescent="0.25">
      <c r="A4182" s="389" t="s">
        <v>4231</v>
      </c>
      <c r="B4182" s="390"/>
      <c r="C4182" s="386"/>
      <c r="D4182" s="390"/>
      <c r="E4182" s="390"/>
      <c r="F4182" s="386">
        <v>0.41949999999999998</v>
      </c>
      <c r="G4182" s="391">
        <v>0.47349999999999998</v>
      </c>
      <c r="H4182" s="391">
        <v>0.42</v>
      </c>
      <c r="I4182" s="391">
        <v>0.43340000000000001</v>
      </c>
      <c r="J4182" s="391">
        <v>0.3659</v>
      </c>
      <c r="K4182" s="391">
        <v>0.44829999999999998</v>
      </c>
      <c r="L4182" s="391">
        <v>0.3982</v>
      </c>
      <c r="M4182" s="391">
        <v>0.59799999999999998</v>
      </c>
      <c r="N4182" s="391">
        <v>0.51459999999999995</v>
      </c>
      <c r="O4182" s="386">
        <v>0.47089999999999999</v>
      </c>
      <c r="P4182" s="386" t="s">
        <v>41</v>
      </c>
    </row>
    <row r="4183" spans="1:16" ht="15" x14ac:dyDescent="0.25">
      <c r="A4183" s="389" t="s">
        <v>4232</v>
      </c>
      <c r="B4183" s="390"/>
      <c r="C4183" s="386"/>
      <c r="D4183" s="390"/>
      <c r="E4183" s="390"/>
      <c r="F4183" s="386">
        <v>0.42430000000000001</v>
      </c>
      <c r="G4183" s="391">
        <v>0.48</v>
      </c>
      <c r="H4183" s="391">
        <v>0.43080000000000002</v>
      </c>
      <c r="I4183" s="391">
        <v>0.44600000000000001</v>
      </c>
      <c r="J4183" s="391">
        <v>0.38</v>
      </c>
      <c r="K4183" s="391">
        <v>0.46010000000000001</v>
      </c>
      <c r="L4183" s="391">
        <v>0.4032</v>
      </c>
      <c r="M4183" s="391">
        <v>0.60729999999999995</v>
      </c>
      <c r="N4183" s="391">
        <v>0.52349999999999997</v>
      </c>
      <c r="O4183" s="386">
        <v>0.47460000000000002</v>
      </c>
      <c r="P4183" s="386" t="s">
        <v>41</v>
      </c>
    </row>
    <row r="4184" spans="1:16" ht="15" x14ac:dyDescent="0.25">
      <c r="A4184" s="389" t="s">
        <v>4233</v>
      </c>
      <c r="B4184" s="390"/>
      <c r="C4184" s="386"/>
      <c r="D4184" s="390"/>
      <c r="E4184" s="390"/>
      <c r="F4184" s="386">
        <v>0.35489999999999999</v>
      </c>
      <c r="G4184" s="391">
        <v>0.38529999999999998</v>
      </c>
      <c r="H4184" s="391">
        <v>0.27410000000000001</v>
      </c>
      <c r="I4184" s="391">
        <v>0.26090000000000002</v>
      </c>
      <c r="J4184" s="391">
        <v>0.16950000000000001</v>
      </c>
      <c r="K4184" s="391">
        <v>0.28470000000000001</v>
      </c>
      <c r="L4184" s="391">
        <v>0.32969999999999999</v>
      </c>
      <c r="M4184" s="391">
        <v>0.46739999999999998</v>
      </c>
      <c r="N4184" s="391">
        <v>0.39460000000000001</v>
      </c>
      <c r="O4184" s="386">
        <v>0.42109999999999997</v>
      </c>
      <c r="P4184" s="386" t="s">
        <v>41</v>
      </c>
    </row>
    <row r="4185" spans="1:16" ht="15" x14ac:dyDescent="0.25">
      <c r="A4185" s="389" t="s">
        <v>4234</v>
      </c>
      <c r="B4185" s="390"/>
      <c r="C4185" s="386"/>
      <c r="D4185" s="390"/>
      <c r="E4185" s="390"/>
      <c r="F4185" s="386">
        <v>1.0369999999999999</v>
      </c>
      <c r="G4185" s="391">
        <v>1.133</v>
      </c>
      <c r="H4185" s="391">
        <v>1.1214</v>
      </c>
      <c r="I4185" s="391">
        <v>1.1418999999999999</v>
      </c>
      <c r="J4185" s="391">
        <v>0.81379999999999997</v>
      </c>
      <c r="K4185" s="391">
        <v>0.95209999999999995</v>
      </c>
      <c r="L4185" s="391">
        <v>0.90669999999999995</v>
      </c>
      <c r="M4185" s="391">
        <v>1.0189999999999999</v>
      </c>
      <c r="N4185" s="391">
        <v>0.92730000000000001</v>
      </c>
      <c r="O4185" s="386">
        <v>0.85319999999999996</v>
      </c>
      <c r="P4185" s="386" t="s">
        <v>41</v>
      </c>
    </row>
    <row r="4186" spans="1:16" ht="15" x14ac:dyDescent="0.25">
      <c r="A4186" s="389" t="s">
        <v>4235</v>
      </c>
      <c r="B4186" s="390"/>
      <c r="C4186" s="386"/>
      <c r="D4186" s="390"/>
      <c r="E4186" s="390"/>
      <c r="F4186" s="386">
        <v>1.0972999999999999</v>
      </c>
      <c r="G4186" s="391">
        <v>1.2072000000000001</v>
      </c>
      <c r="H4186" s="391">
        <v>1.1953</v>
      </c>
      <c r="I4186" s="391">
        <v>1.2218</v>
      </c>
      <c r="J4186" s="391">
        <v>0.86819999999999997</v>
      </c>
      <c r="K4186" s="391">
        <v>1.0130999999999999</v>
      </c>
      <c r="L4186" s="391">
        <v>0.96630000000000005</v>
      </c>
      <c r="M4186" s="391">
        <v>1.0769</v>
      </c>
      <c r="N4186" s="391">
        <v>0.98229999999999995</v>
      </c>
      <c r="O4186" s="386">
        <v>0.88019999999999998</v>
      </c>
      <c r="P4186" s="386" t="s">
        <v>41</v>
      </c>
    </row>
    <row r="4187" spans="1:16" ht="15" x14ac:dyDescent="0.25">
      <c r="A4187" s="389" t="s">
        <v>4236</v>
      </c>
      <c r="B4187" s="390"/>
      <c r="C4187" s="386"/>
      <c r="D4187" s="390"/>
      <c r="E4187" s="390"/>
      <c r="F4187" s="386">
        <v>0.30059999999999998</v>
      </c>
      <c r="G4187" s="391">
        <v>0.2266</v>
      </c>
      <c r="H4187" s="391">
        <v>0.19850000000000001</v>
      </c>
      <c r="I4187" s="391">
        <v>0.14280000000000001</v>
      </c>
      <c r="J4187" s="391">
        <v>0.1331</v>
      </c>
      <c r="K4187" s="391">
        <v>0.20039999999999999</v>
      </c>
      <c r="L4187" s="391">
        <v>0.17180000000000001</v>
      </c>
      <c r="M4187" s="391">
        <v>0.30530000000000002</v>
      </c>
      <c r="N4187" s="391">
        <v>0.24809999999999999</v>
      </c>
      <c r="O4187" s="386">
        <v>0.52</v>
      </c>
      <c r="P4187" s="386" t="s">
        <v>41</v>
      </c>
    </row>
    <row r="4188" spans="1:16" ht="15" x14ac:dyDescent="0.25">
      <c r="A4188" s="389" t="s">
        <v>4237</v>
      </c>
      <c r="B4188" s="390"/>
      <c r="C4188" s="386"/>
      <c r="D4188" s="390"/>
      <c r="E4188" s="390"/>
      <c r="F4188" s="386">
        <v>0.53100000000000003</v>
      </c>
      <c r="G4188" s="391">
        <v>0.52780000000000005</v>
      </c>
      <c r="H4188" s="391">
        <v>0.48970000000000002</v>
      </c>
      <c r="I4188" s="391">
        <v>0.50339999999999996</v>
      </c>
      <c r="J4188" s="391">
        <v>0.30649999999999999</v>
      </c>
      <c r="K4188" s="391">
        <v>0.70169999999999999</v>
      </c>
      <c r="L4188" s="391">
        <v>0.55620000000000003</v>
      </c>
      <c r="M4188" s="391">
        <v>0.77869999999999995</v>
      </c>
      <c r="N4188" s="391">
        <v>0.61080000000000001</v>
      </c>
      <c r="O4188" s="386">
        <v>0.49719999999999998</v>
      </c>
      <c r="P4188" s="386" t="s">
        <v>41</v>
      </c>
    </row>
    <row r="4189" spans="1:16" ht="15" x14ac:dyDescent="0.25">
      <c r="A4189" s="389" t="s">
        <v>4238</v>
      </c>
      <c r="B4189" s="390"/>
      <c r="C4189" s="386"/>
      <c r="D4189" s="390"/>
      <c r="E4189" s="390"/>
      <c r="F4189" s="386">
        <v>0.54969999999999997</v>
      </c>
      <c r="G4189" s="391">
        <v>0.54759999999999998</v>
      </c>
      <c r="H4189" s="391">
        <v>0.50239999999999996</v>
      </c>
      <c r="I4189" s="391">
        <v>0.52049999999999996</v>
      </c>
      <c r="J4189" s="391">
        <v>0.31290000000000001</v>
      </c>
      <c r="K4189" s="391">
        <v>0.73270000000000002</v>
      </c>
      <c r="L4189" s="391">
        <v>0.57720000000000005</v>
      </c>
      <c r="M4189" s="391">
        <v>0.79820000000000002</v>
      </c>
      <c r="N4189" s="391">
        <v>0.62109999999999999</v>
      </c>
      <c r="O4189" s="386">
        <v>0.4914</v>
      </c>
      <c r="P4189" s="386" t="s">
        <v>41</v>
      </c>
    </row>
    <row r="4190" spans="1:16" ht="15" x14ac:dyDescent="0.25">
      <c r="A4190" s="389" t="s">
        <v>4239</v>
      </c>
      <c r="B4190" s="390"/>
      <c r="C4190" s="386"/>
      <c r="D4190" s="390"/>
      <c r="E4190" s="390"/>
      <c r="F4190" s="386">
        <v>0.39</v>
      </c>
      <c r="G4190" s="391">
        <v>0.37869999999999998</v>
      </c>
      <c r="H4190" s="391">
        <v>0.39360000000000001</v>
      </c>
      <c r="I4190" s="391">
        <v>0.3745</v>
      </c>
      <c r="J4190" s="391">
        <v>0.25829999999999997</v>
      </c>
      <c r="K4190" s="391">
        <v>0.46750000000000003</v>
      </c>
      <c r="L4190" s="391">
        <v>0.3977</v>
      </c>
      <c r="M4190" s="391">
        <v>0.63149999999999995</v>
      </c>
      <c r="N4190" s="391">
        <v>0.5333</v>
      </c>
      <c r="O4190" s="386">
        <v>0.54110000000000003</v>
      </c>
      <c r="P4190" s="386" t="s">
        <v>41</v>
      </c>
    </row>
    <row r="4191" spans="1:16" ht="15" x14ac:dyDescent="0.25">
      <c r="A4191" s="389" t="s">
        <v>4240</v>
      </c>
      <c r="B4191" s="390"/>
      <c r="C4191" s="386"/>
      <c r="D4191" s="390"/>
      <c r="E4191" s="390"/>
      <c r="F4191" s="386">
        <v>0.57630000000000003</v>
      </c>
      <c r="G4191" s="391">
        <v>0.47010000000000002</v>
      </c>
      <c r="H4191" s="391">
        <v>0.50109999999999999</v>
      </c>
      <c r="I4191" s="391">
        <v>0.40799999999999997</v>
      </c>
      <c r="J4191" s="391">
        <v>0.35199999999999998</v>
      </c>
      <c r="K4191" s="391">
        <v>0.43259999999999998</v>
      </c>
      <c r="L4191" s="391">
        <v>0.48230000000000001</v>
      </c>
      <c r="M4191" s="391">
        <v>0.60609999999999997</v>
      </c>
      <c r="N4191" s="391">
        <v>0.56299999999999994</v>
      </c>
      <c r="O4191" s="386">
        <v>0.78110000000000002</v>
      </c>
      <c r="P4191" s="386" t="s">
        <v>41</v>
      </c>
    </row>
    <row r="4192" spans="1:16" ht="15" x14ac:dyDescent="0.25">
      <c r="A4192" s="389" t="s">
        <v>4241</v>
      </c>
      <c r="B4192" s="390"/>
      <c r="C4192" s="386"/>
      <c r="D4192" s="390"/>
      <c r="E4192" s="390"/>
      <c r="F4192" s="386">
        <v>0.57850000000000001</v>
      </c>
      <c r="G4192" s="391">
        <v>0.45619999999999999</v>
      </c>
      <c r="H4192" s="391">
        <v>0.48470000000000002</v>
      </c>
      <c r="I4192" s="391">
        <v>0.40739999999999998</v>
      </c>
      <c r="J4192" s="391">
        <v>0.34760000000000002</v>
      </c>
      <c r="K4192" s="391">
        <v>0.4425</v>
      </c>
      <c r="L4192" s="391">
        <v>0.49990000000000001</v>
      </c>
      <c r="M4192" s="391">
        <v>0.62290000000000001</v>
      </c>
      <c r="N4192" s="391">
        <v>0.57299999999999995</v>
      </c>
      <c r="O4192" s="386">
        <v>0.79620000000000002</v>
      </c>
      <c r="P4192" s="386" t="s">
        <v>41</v>
      </c>
    </row>
    <row r="4193" spans="1:16" ht="15" x14ac:dyDescent="0.25">
      <c r="A4193" s="389" t="s">
        <v>4242</v>
      </c>
      <c r="B4193" s="390"/>
      <c r="C4193" s="386"/>
      <c r="D4193" s="390"/>
      <c r="E4193" s="390"/>
      <c r="F4193" s="386">
        <v>0.54720000000000002</v>
      </c>
      <c r="G4193" s="391">
        <v>0.65659999999999996</v>
      </c>
      <c r="H4193" s="391">
        <v>0.72260000000000002</v>
      </c>
      <c r="I4193" s="391">
        <v>0.41699999999999998</v>
      </c>
      <c r="J4193" s="391">
        <v>0.4113</v>
      </c>
      <c r="K4193" s="391">
        <v>0.29909999999999998</v>
      </c>
      <c r="L4193" s="391">
        <v>0.24510000000000001</v>
      </c>
      <c r="M4193" s="391">
        <v>0.379</v>
      </c>
      <c r="N4193" s="391">
        <v>0.42799999999999999</v>
      </c>
      <c r="O4193" s="386">
        <v>0.57789999999999997</v>
      </c>
      <c r="P4193" s="386" t="s">
        <v>41</v>
      </c>
    </row>
    <row r="4194" spans="1:16" ht="15" x14ac:dyDescent="0.25">
      <c r="A4194" s="389" t="s">
        <v>4243</v>
      </c>
      <c r="B4194" s="390"/>
      <c r="C4194" s="386"/>
      <c r="D4194" s="390"/>
      <c r="E4194" s="390"/>
      <c r="F4194" s="386">
        <v>0.61160000000000003</v>
      </c>
      <c r="G4194" s="391">
        <v>0.45269999999999999</v>
      </c>
      <c r="H4194" s="391">
        <v>0.53320000000000001</v>
      </c>
      <c r="I4194" s="391">
        <v>0.3659</v>
      </c>
      <c r="J4194" s="391">
        <v>0.30199999999999999</v>
      </c>
      <c r="K4194" s="391">
        <v>0.35260000000000002</v>
      </c>
      <c r="L4194" s="391">
        <v>0.53149999999999997</v>
      </c>
      <c r="M4194" s="391">
        <v>0.60540000000000005</v>
      </c>
      <c r="N4194" s="391">
        <v>0.4531</v>
      </c>
      <c r="O4194" s="386">
        <v>0.71719999999999995</v>
      </c>
      <c r="P4194" s="386" t="s">
        <v>41</v>
      </c>
    </row>
    <row r="4195" spans="1:16" ht="15" x14ac:dyDescent="0.25">
      <c r="A4195" s="389" t="s">
        <v>4244</v>
      </c>
      <c r="B4195" s="390"/>
      <c r="C4195" s="386"/>
      <c r="D4195" s="390"/>
      <c r="E4195" s="390"/>
      <c r="F4195" s="386">
        <v>0.59930000000000005</v>
      </c>
      <c r="G4195" s="391">
        <v>0.41139999999999999</v>
      </c>
      <c r="H4195" s="391">
        <v>0.47389999999999999</v>
      </c>
      <c r="I4195" s="391">
        <v>0.36549999999999999</v>
      </c>
      <c r="J4195" s="391">
        <v>0.30170000000000002</v>
      </c>
      <c r="K4195" s="391">
        <v>0.35310000000000002</v>
      </c>
      <c r="L4195" s="391">
        <v>0.53749999999999998</v>
      </c>
      <c r="M4195" s="391">
        <v>0.61180000000000001</v>
      </c>
      <c r="N4195" s="391">
        <v>0.44230000000000003</v>
      </c>
      <c r="O4195" s="386">
        <v>0.71860000000000002</v>
      </c>
      <c r="P4195" s="386" t="s">
        <v>41</v>
      </c>
    </row>
    <row r="4196" spans="1:16" ht="15" x14ac:dyDescent="0.25">
      <c r="A4196" s="389" t="s">
        <v>4245</v>
      </c>
      <c r="B4196" s="390"/>
      <c r="C4196" s="386"/>
      <c r="D4196" s="390"/>
      <c r="E4196" s="390"/>
      <c r="F4196" s="386">
        <v>0.8498</v>
      </c>
      <c r="G4196" s="391">
        <v>1.2538</v>
      </c>
      <c r="H4196" s="391">
        <v>1.6845000000000001</v>
      </c>
      <c r="I4196" s="391">
        <v>0.3735</v>
      </c>
      <c r="J4196" s="391">
        <v>0.30869999999999997</v>
      </c>
      <c r="K4196" s="391">
        <v>0.34300000000000003</v>
      </c>
      <c r="L4196" s="391">
        <v>0.41539999999999999</v>
      </c>
      <c r="M4196" s="391">
        <v>0.48020000000000002</v>
      </c>
      <c r="N4196" s="391">
        <v>0.66310000000000002</v>
      </c>
      <c r="O4196" s="386">
        <v>0.68979999999999997</v>
      </c>
      <c r="P4196" s="386" t="s">
        <v>41</v>
      </c>
    </row>
    <row r="4197" spans="1:16" ht="15" x14ac:dyDescent="0.25">
      <c r="A4197" s="389" t="s">
        <v>4246</v>
      </c>
      <c r="B4197" s="390"/>
      <c r="C4197" s="386"/>
      <c r="D4197" s="390"/>
      <c r="E4197" s="390"/>
      <c r="F4197" s="386">
        <v>0.63849999999999996</v>
      </c>
      <c r="G4197" s="391">
        <v>0.62880000000000003</v>
      </c>
      <c r="H4197" s="391">
        <v>0.62770000000000004</v>
      </c>
      <c r="I4197" s="391">
        <v>0.55079999999999996</v>
      </c>
      <c r="J4197" s="391">
        <v>0.44009999999999999</v>
      </c>
      <c r="K4197" s="391">
        <v>0.59209999999999996</v>
      </c>
      <c r="L4197" s="391">
        <v>0.56310000000000004</v>
      </c>
      <c r="M4197" s="391">
        <v>0.66459999999999997</v>
      </c>
      <c r="N4197" s="391">
        <v>0.7157</v>
      </c>
      <c r="O4197" s="386">
        <v>1.0639000000000001</v>
      </c>
      <c r="P4197" s="386" t="s">
        <v>41</v>
      </c>
    </row>
    <row r="4198" spans="1:16" ht="15" x14ac:dyDescent="0.25">
      <c r="A4198" s="389" t="s">
        <v>4247</v>
      </c>
      <c r="B4198" s="390"/>
      <c r="C4198" s="386"/>
      <c r="D4198" s="390"/>
      <c r="E4198" s="390"/>
      <c r="F4198" s="386">
        <v>0.63339999999999996</v>
      </c>
      <c r="G4198" s="391">
        <v>0.63200000000000001</v>
      </c>
      <c r="H4198" s="391">
        <v>0.63500000000000001</v>
      </c>
      <c r="I4198" s="391">
        <v>0.5585</v>
      </c>
      <c r="J4198" s="391">
        <v>0.4481</v>
      </c>
      <c r="K4198" s="391">
        <v>0.60850000000000004</v>
      </c>
      <c r="L4198" s="391">
        <v>0.58509999999999995</v>
      </c>
      <c r="M4198" s="391">
        <v>0.68440000000000001</v>
      </c>
      <c r="N4198" s="391">
        <v>0.72940000000000005</v>
      </c>
      <c r="O4198" s="386">
        <v>1.0801000000000001</v>
      </c>
      <c r="P4198" s="386" t="s">
        <v>41</v>
      </c>
    </row>
    <row r="4199" spans="1:16" ht="15" x14ac:dyDescent="0.25">
      <c r="A4199" s="389" t="s">
        <v>4248</v>
      </c>
      <c r="B4199" s="390"/>
      <c r="C4199" s="386"/>
      <c r="D4199" s="390"/>
      <c r="E4199" s="390"/>
      <c r="F4199" s="386">
        <v>0.72889999999999999</v>
      </c>
      <c r="G4199" s="391">
        <v>0.57220000000000004</v>
      </c>
      <c r="H4199" s="391">
        <v>0.49559999999999998</v>
      </c>
      <c r="I4199" s="391">
        <v>0.4118</v>
      </c>
      <c r="J4199" s="391">
        <v>0.29520000000000002</v>
      </c>
      <c r="K4199" s="391">
        <v>0.29880000000000001</v>
      </c>
      <c r="L4199" s="391">
        <v>0.1676</v>
      </c>
      <c r="M4199" s="391">
        <v>0.30980000000000002</v>
      </c>
      <c r="N4199" s="391">
        <v>0.47010000000000002</v>
      </c>
      <c r="O4199" s="386">
        <v>0.77259999999999995</v>
      </c>
      <c r="P4199" s="386" t="s">
        <v>41</v>
      </c>
    </row>
    <row r="4200" spans="1:16" ht="15" x14ac:dyDescent="0.25">
      <c r="A4200" s="389" t="s">
        <v>4249</v>
      </c>
      <c r="B4200" s="390"/>
      <c r="C4200" s="386"/>
      <c r="D4200" s="390"/>
      <c r="E4200" s="390"/>
      <c r="F4200" s="386">
        <v>0.44230000000000003</v>
      </c>
      <c r="G4200" s="391">
        <v>0.30609999999999998</v>
      </c>
      <c r="H4200" s="391">
        <v>0.29920000000000002</v>
      </c>
      <c r="I4200" s="391">
        <v>0.27029999999999998</v>
      </c>
      <c r="J4200" s="391">
        <v>0.30320000000000003</v>
      </c>
      <c r="K4200" s="391">
        <v>0.20660000000000001</v>
      </c>
      <c r="L4200" s="391">
        <v>0.2288</v>
      </c>
      <c r="M4200" s="391">
        <v>0.40100000000000002</v>
      </c>
      <c r="N4200" s="391">
        <v>0.4385</v>
      </c>
      <c r="O4200" s="386">
        <v>0.4844</v>
      </c>
      <c r="P4200" s="386" t="s">
        <v>41</v>
      </c>
    </row>
    <row r="4201" spans="1:16" ht="15" x14ac:dyDescent="0.25">
      <c r="A4201" s="389" t="s">
        <v>4250</v>
      </c>
      <c r="B4201" s="390"/>
      <c r="C4201" s="386"/>
      <c r="D4201" s="390"/>
      <c r="E4201" s="390"/>
      <c r="F4201" s="386">
        <v>0.46899999999999997</v>
      </c>
      <c r="G4201" s="391">
        <v>0.2888</v>
      </c>
      <c r="H4201" s="391">
        <v>0.28839999999999999</v>
      </c>
      <c r="I4201" s="391">
        <v>0.24110000000000001</v>
      </c>
      <c r="J4201" s="391">
        <v>0.2601</v>
      </c>
      <c r="K4201" s="391">
        <v>0.20710000000000001</v>
      </c>
      <c r="L4201" s="391">
        <v>0.23680000000000001</v>
      </c>
      <c r="M4201" s="391">
        <v>0.41689999999999999</v>
      </c>
      <c r="N4201" s="391">
        <v>0.4592</v>
      </c>
      <c r="O4201" s="386">
        <v>0.49340000000000001</v>
      </c>
      <c r="P4201" s="386" t="s">
        <v>41</v>
      </c>
    </row>
    <row r="4202" spans="1:16" ht="15" x14ac:dyDescent="0.25">
      <c r="A4202" s="389" t="s">
        <v>4251</v>
      </c>
      <c r="B4202" s="390"/>
      <c r="C4202" s="386"/>
      <c r="D4202" s="390"/>
      <c r="E4202" s="390"/>
      <c r="F4202" s="386">
        <v>0.2954</v>
      </c>
      <c r="G4202" s="391">
        <v>0.41739999999999999</v>
      </c>
      <c r="H4202" s="391">
        <v>0.36820000000000003</v>
      </c>
      <c r="I4202" s="391">
        <v>0.45800000000000002</v>
      </c>
      <c r="J4202" s="391">
        <v>0.58009999999999995</v>
      </c>
      <c r="K4202" s="391">
        <v>0.20330000000000001</v>
      </c>
      <c r="L4202" s="391">
        <v>0.1774</v>
      </c>
      <c r="M4202" s="391">
        <v>0.29909999999999998</v>
      </c>
      <c r="N4202" s="391">
        <v>0.30559999999999998</v>
      </c>
      <c r="O4202" s="386">
        <v>0.4274</v>
      </c>
      <c r="P4202" s="386" t="s">
        <v>41</v>
      </c>
    </row>
    <row r="4203" spans="1:16" ht="15" x14ac:dyDescent="0.25">
      <c r="A4203" s="389" t="s">
        <v>4252</v>
      </c>
      <c r="B4203" s="390"/>
      <c r="C4203" s="386"/>
      <c r="D4203" s="390"/>
      <c r="E4203" s="390"/>
      <c r="F4203" s="386">
        <v>0.49790000000000001</v>
      </c>
      <c r="G4203" s="391">
        <v>0.34689999999999999</v>
      </c>
      <c r="H4203" s="391">
        <v>0.4037</v>
      </c>
      <c r="I4203" s="391">
        <v>0.37830000000000003</v>
      </c>
      <c r="J4203" s="391">
        <v>0.33639999999999998</v>
      </c>
      <c r="K4203" s="391">
        <v>0.7177</v>
      </c>
      <c r="L4203" s="391">
        <v>0.62870000000000004</v>
      </c>
      <c r="M4203" s="391">
        <v>0.91279999999999994</v>
      </c>
      <c r="N4203" s="391">
        <v>0.7319</v>
      </c>
      <c r="O4203" s="386">
        <v>0.70350000000000001</v>
      </c>
      <c r="P4203" s="386" t="s">
        <v>41</v>
      </c>
    </row>
    <row r="4204" spans="1:16" ht="15" x14ac:dyDescent="0.25">
      <c r="A4204" s="389" t="s">
        <v>4253</v>
      </c>
      <c r="B4204" s="390"/>
      <c r="C4204" s="386"/>
      <c r="D4204" s="390"/>
      <c r="E4204" s="390"/>
      <c r="F4204" s="386">
        <v>0.50480000000000003</v>
      </c>
      <c r="G4204" s="391">
        <v>0.3503</v>
      </c>
      <c r="H4204" s="391">
        <v>0.40889999999999999</v>
      </c>
      <c r="I4204" s="391">
        <v>0.38159999999999999</v>
      </c>
      <c r="J4204" s="391">
        <v>0.3488</v>
      </c>
      <c r="K4204" s="391">
        <v>0.71</v>
      </c>
      <c r="L4204" s="391">
        <v>0.63900000000000001</v>
      </c>
      <c r="M4204" s="391">
        <v>0.91290000000000004</v>
      </c>
      <c r="N4204" s="391">
        <v>0.75760000000000005</v>
      </c>
      <c r="O4204" s="386">
        <v>0.71860000000000002</v>
      </c>
      <c r="P4204" s="386" t="s">
        <v>41</v>
      </c>
    </row>
    <row r="4205" spans="1:16" ht="15" x14ac:dyDescent="0.25">
      <c r="A4205" s="389" t="s">
        <v>4254</v>
      </c>
      <c r="B4205" s="390"/>
      <c r="C4205" s="386"/>
      <c r="D4205" s="390"/>
      <c r="E4205" s="390"/>
      <c r="F4205" s="386">
        <v>0.33929999999999999</v>
      </c>
      <c r="G4205" s="391">
        <v>0.26790000000000003</v>
      </c>
      <c r="H4205" s="391">
        <v>0.28570000000000001</v>
      </c>
      <c r="I4205" s="391">
        <v>0.30359999999999998</v>
      </c>
      <c r="J4205" s="391">
        <v>5.3600000000000002E-2</v>
      </c>
      <c r="K4205" s="391">
        <v>0.89290000000000003</v>
      </c>
      <c r="L4205" s="391">
        <v>0.39290000000000003</v>
      </c>
      <c r="M4205" s="391">
        <v>0.91069999999999995</v>
      </c>
      <c r="N4205" s="391">
        <v>0.1429</v>
      </c>
      <c r="O4205" s="386">
        <v>0.35709999999999997</v>
      </c>
      <c r="P4205" s="386" t="s">
        <v>41</v>
      </c>
    </row>
    <row r="4206" spans="1:16" ht="15" x14ac:dyDescent="0.25">
      <c r="A4206" s="389" t="s">
        <v>6402</v>
      </c>
      <c r="B4206" s="390"/>
      <c r="C4206" s="386"/>
      <c r="D4206" s="390"/>
      <c r="E4206" s="390"/>
      <c r="F4206" s="386">
        <v>0.46100000000000002</v>
      </c>
      <c r="G4206" s="391">
        <v>0.52390000000000003</v>
      </c>
      <c r="H4206" s="391">
        <v>0.52280000000000004</v>
      </c>
      <c r="I4206" s="391">
        <v>0.47470000000000001</v>
      </c>
      <c r="J4206" s="391">
        <v>0.38009999999999999</v>
      </c>
      <c r="K4206" s="391">
        <v>0.40160000000000001</v>
      </c>
      <c r="L4206" s="391">
        <v>0.31640000000000001</v>
      </c>
      <c r="M4206" s="391">
        <v>0.55049999999999999</v>
      </c>
      <c r="N4206" s="391">
        <v>0.38229999999999997</v>
      </c>
      <c r="O4206" s="386">
        <v>0.59389999999999998</v>
      </c>
      <c r="P4206" s="386" t="s">
        <v>41</v>
      </c>
    </row>
    <row r="4207" spans="1:16" ht="15" x14ac:dyDescent="0.25">
      <c r="A4207" s="389" t="s">
        <v>6403</v>
      </c>
      <c r="B4207" s="390"/>
      <c r="C4207" s="386"/>
      <c r="D4207" s="390"/>
      <c r="E4207" s="390"/>
      <c r="F4207" s="386">
        <v>0.4783</v>
      </c>
      <c r="G4207" s="391">
        <v>0.52749999999999997</v>
      </c>
      <c r="H4207" s="391">
        <v>0.50849999999999995</v>
      </c>
      <c r="I4207" s="391">
        <v>0.45689999999999997</v>
      </c>
      <c r="J4207" s="391">
        <v>0.37709999999999999</v>
      </c>
      <c r="K4207" s="391">
        <v>0.39939999999999998</v>
      </c>
      <c r="L4207" s="391">
        <v>0.31979999999999997</v>
      </c>
      <c r="M4207" s="391">
        <v>0.56850000000000001</v>
      </c>
      <c r="N4207" s="391">
        <v>0.41289999999999999</v>
      </c>
      <c r="O4207" s="386">
        <v>0.64400000000000002</v>
      </c>
      <c r="P4207" s="386" t="s">
        <v>41</v>
      </c>
    </row>
    <row r="4208" spans="1:16" ht="15" x14ac:dyDescent="0.25">
      <c r="A4208" s="389" t="s">
        <v>6404</v>
      </c>
      <c r="B4208" s="390"/>
      <c r="C4208" s="386"/>
      <c r="D4208" s="390"/>
      <c r="E4208" s="390"/>
      <c r="F4208" s="386">
        <v>0.32969999999999999</v>
      </c>
      <c r="G4208" s="391">
        <v>0.49669999999999997</v>
      </c>
      <c r="H4208" s="391">
        <v>0.63039999999999996</v>
      </c>
      <c r="I4208" s="391">
        <v>0.60419999999999996</v>
      </c>
      <c r="J4208" s="391">
        <v>0.40189999999999998</v>
      </c>
      <c r="K4208" s="391">
        <v>0.41799999999999998</v>
      </c>
      <c r="L4208" s="391">
        <v>0.29170000000000001</v>
      </c>
      <c r="M4208" s="391">
        <v>0.42770000000000002</v>
      </c>
      <c r="N4208" s="391">
        <v>0.16819999999999999</v>
      </c>
      <c r="O4208" s="386">
        <v>0.24390000000000001</v>
      </c>
      <c r="P4208" s="386" t="s">
        <v>41</v>
      </c>
    </row>
    <row r="4209" spans="1:16" ht="15" x14ac:dyDescent="0.25">
      <c r="A4209" s="389" t="s">
        <v>6405</v>
      </c>
      <c r="B4209" s="390"/>
      <c r="C4209" s="386"/>
      <c r="D4209" s="390"/>
      <c r="E4209" s="390"/>
      <c r="F4209" s="386">
        <v>0.43319999999999997</v>
      </c>
      <c r="G4209" s="391">
        <v>0.41970000000000002</v>
      </c>
      <c r="H4209" s="391">
        <v>0.55300000000000005</v>
      </c>
      <c r="I4209" s="391">
        <v>0.33789999999999998</v>
      </c>
      <c r="J4209" s="391">
        <v>0.51319999999999999</v>
      </c>
      <c r="K4209" s="391">
        <v>0.44119999999999998</v>
      </c>
      <c r="L4209" s="391">
        <v>0.3347</v>
      </c>
      <c r="M4209" s="391">
        <v>0.45660000000000001</v>
      </c>
      <c r="N4209" s="391">
        <v>0.41899999999999998</v>
      </c>
      <c r="O4209" s="386">
        <v>0.82550000000000001</v>
      </c>
      <c r="P4209" s="386" t="s">
        <v>41</v>
      </c>
    </row>
    <row r="4210" spans="1:16" ht="15" x14ac:dyDescent="0.25">
      <c r="A4210" s="389" t="s">
        <v>6406</v>
      </c>
      <c r="B4210" s="390"/>
      <c r="C4210" s="386"/>
      <c r="D4210" s="390"/>
      <c r="E4210" s="390"/>
      <c r="F4210" s="386">
        <v>0.44850000000000001</v>
      </c>
      <c r="G4210" s="391">
        <v>0.43519999999999998</v>
      </c>
      <c r="H4210" s="391">
        <v>0.57199999999999995</v>
      </c>
      <c r="I4210" s="391">
        <v>0.33960000000000001</v>
      </c>
      <c r="J4210" s="391">
        <v>0.52590000000000003</v>
      </c>
      <c r="K4210" s="391">
        <v>0.41689999999999999</v>
      </c>
      <c r="L4210" s="391">
        <v>0.34439999999999998</v>
      </c>
      <c r="M4210" s="391">
        <v>0.49640000000000001</v>
      </c>
      <c r="N4210" s="391">
        <v>0.4521</v>
      </c>
      <c r="O4210" s="386">
        <v>0.90169999999999995</v>
      </c>
      <c r="P4210" s="386" t="s">
        <v>41</v>
      </c>
    </row>
    <row r="4211" spans="1:16" ht="15" x14ac:dyDescent="0.25">
      <c r="A4211" s="389" t="s">
        <v>6407</v>
      </c>
      <c r="B4211" s="390"/>
      <c r="C4211" s="386"/>
      <c r="D4211" s="390"/>
      <c r="E4211" s="390"/>
      <c r="F4211" s="386">
        <v>0.29239999999999999</v>
      </c>
      <c r="G4211" s="391">
        <v>0.27779999999999999</v>
      </c>
      <c r="H4211" s="391">
        <v>0.37890000000000001</v>
      </c>
      <c r="I4211" s="391">
        <v>0.32219999999999999</v>
      </c>
      <c r="J4211" s="391">
        <v>0.39679999999999999</v>
      </c>
      <c r="K4211" s="391">
        <v>0.6653</v>
      </c>
      <c r="L4211" s="391">
        <v>0.24460000000000001</v>
      </c>
      <c r="M4211" s="391">
        <v>8.9499999999999996E-2</v>
      </c>
      <c r="N4211" s="391">
        <v>0.1134</v>
      </c>
      <c r="O4211" s="386">
        <v>0.12230000000000001</v>
      </c>
      <c r="P4211" s="386" t="s">
        <v>41</v>
      </c>
    </row>
    <row r="4212" spans="1:16" ht="15" x14ac:dyDescent="0.25">
      <c r="A4212" s="389" t="s">
        <v>6408</v>
      </c>
      <c r="B4212" s="390"/>
      <c r="C4212" s="386"/>
      <c r="D4212" s="390"/>
      <c r="E4212" s="390"/>
      <c r="F4212" s="386">
        <v>0.1053</v>
      </c>
      <c r="G4212" s="391">
        <v>0.2898</v>
      </c>
      <c r="H4212" s="391">
        <v>0.47889999999999999</v>
      </c>
      <c r="I4212" s="391">
        <v>0.4002</v>
      </c>
      <c r="J4212" s="391">
        <v>0.1754</v>
      </c>
      <c r="K4212" s="391">
        <v>0.2341</v>
      </c>
      <c r="L4212" s="391">
        <v>0.18090000000000001</v>
      </c>
      <c r="M4212" s="391">
        <v>0.16969999999999999</v>
      </c>
      <c r="N4212" s="391">
        <v>9.4700000000000006E-2</v>
      </c>
      <c r="O4212" s="386">
        <v>0.1113</v>
      </c>
      <c r="P4212" s="386" t="s">
        <v>41</v>
      </c>
    </row>
    <row r="4213" spans="1:16" ht="15" x14ac:dyDescent="0.25">
      <c r="A4213" s="389" t="s">
        <v>6409</v>
      </c>
      <c r="B4213" s="390"/>
      <c r="C4213" s="386"/>
      <c r="D4213" s="390"/>
      <c r="E4213" s="390"/>
      <c r="F4213" s="386">
        <v>7.1900000000000006E-2</v>
      </c>
      <c r="G4213" s="391">
        <v>9.3399999999999997E-2</v>
      </c>
      <c r="H4213" s="391">
        <v>0.2412</v>
      </c>
      <c r="I4213" s="391">
        <v>0.112</v>
      </c>
      <c r="J4213" s="391">
        <v>5.3100000000000001E-2</v>
      </c>
      <c r="K4213" s="391">
        <v>3.7100000000000001E-2</v>
      </c>
      <c r="L4213" s="391">
        <v>8.8800000000000004E-2</v>
      </c>
      <c r="M4213" s="391">
        <v>4.8800000000000003E-2</v>
      </c>
      <c r="N4213" s="391">
        <v>2.7E-2</v>
      </c>
      <c r="O4213" s="386">
        <v>3.1800000000000002E-2</v>
      </c>
      <c r="P4213" s="386" t="s">
        <v>41</v>
      </c>
    </row>
    <row r="4214" spans="1:16" ht="15" x14ac:dyDescent="0.25">
      <c r="A4214" s="389" t="s">
        <v>6410</v>
      </c>
      <c r="B4214" s="390"/>
      <c r="C4214" s="386"/>
      <c r="D4214" s="390"/>
      <c r="E4214" s="390"/>
      <c r="F4214" s="386">
        <v>0.13539999999999999</v>
      </c>
      <c r="G4214" s="391">
        <v>0.46429999999999999</v>
      </c>
      <c r="H4214" s="391">
        <v>0.70540000000000003</v>
      </c>
      <c r="I4214" s="391">
        <v>0.72309999999999997</v>
      </c>
      <c r="J4214" s="391">
        <v>0.31369999999999998</v>
      </c>
      <c r="K4214" s="391">
        <v>0.46710000000000002</v>
      </c>
      <c r="L4214" s="391">
        <v>0.2833</v>
      </c>
      <c r="M4214" s="391">
        <v>0.29749999999999999</v>
      </c>
      <c r="N4214" s="391">
        <v>0.17849999999999999</v>
      </c>
      <c r="O4214" s="386">
        <v>0.20349999999999999</v>
      </c>
      <c r="P4214" s="386" t="s">
        <v>41</v>
      </c>
    </row>
    <row r="4215" spans="1:16" ht="15" x14ac:dyDescent="0.25">
      <c r="A4215" s="389" t="s">
        <v>6411</v>
      </c>
      <c r="B4215" s="390"/>
      <c r="C4215" s="386"/>
      <c r="D4215" s="390"/>
      <c r="E4215" s="390"/>
      <c r="F4215" s="386">
        <v>0.65759999999999996</v>
      </c>
      <c r="G4215" s="391">
        <v>0.78449999999999998</v>
      </c>
      <c r="H4215" s="391">
        <v>0.72360000000000002</v>
      </c>
      <c r="I4215" s="391">
        <v>0.57779999999999998</v>
      </c>
      <c r="J4215" s="391">
        <v>0.4541</v>
      </c>
      <c r="K4215" s="391">
        <v>0.54320000000000002</v>
      </c>
      <c r="L4215" s="391">
        <v>0.4163</v>
      </c>
      <c r="M4215" s="391">
        <v>0.85919999999999996</v>
      </c>
      <c r="N4215" s="391">
        <v>0.46110000000000001</v>
      </c>
      <c r="O4215" s="386">
        <v>0.8337</v>
      </c>
      <c r="P4215" s="386" t="s">
        <v>41</v>
      </c>
    </row>
    <row r="4216" spans="1:16" ht="15" x14ac:dyDescent="0.25">
      <c r="A4216" s="389" t="s">
        <v>6412</v>
      </c>
      <c r="B4216" s="390"/>
      <c r="C4216" s="386"/>
      <c r="D4216" s="390"/>
      <c r="E4216" s="390"/>
      <c r="F4216" s="386">
        <v>0.66790000000000005</v>
      </c>
      <c r="G4216" s="391">
        <v>0.78990000000000005</v>
      </c>
      <c r="H4216" s="391">
        <v>0.71189999999999998</v>
      </c>
      <c r="I4216" s="391">
        <v>0.58650000000000002</v>
      </c>
      <c r="J4216" s="391">
        <v>0.46060000000000001</v>
      </c>
      <c r="K4216" s="391">
        <v>0.56240000000000001</v>
      </c>
      <c r="L4216" s="391">
        <v>0.42949999999999999</v>
      </c>
      <c r="M4216" s="391">
        <v>0.91159999999999997</v>
      </c>
      <c r="N4216" s="391">
        <v>0.48620000000000002</v>
      </c>
      <c r="O4216" s="386">
        <v>0.874</v>
      </c>
      <c r="P4216" s="386" t="s">
        <v>41</v>
      </c>
    </row>
    <row r="4217" spans="1:16" ht="15" x14ac:dyDescent="0.25">
      <c r="A4217" s="389" t="s">
        <v>6413</v>
      </c>
      <c r="B4217" s="390"/>
      <c r="C4217" s="386"/>
      <c r="D4217" s="390"/>
      <c r="E4217" s="390"/>
      <c r="F4217" s="386">
        <v>0.50600000000000001</v>
      </c>
      <c r="G4217" s="391">
        <v>0.70540000000000003</v>
      </c>
      <c r="H4217" s="391">
        <v>0.89580000000000004</v>
      </c>
      <c r="I4217" s="391">
        <v>0.44940000000000002</v>
      </c>
      <c r="J4217" s="391">
        <v>0.35859999999999997</v>
      </c>
      <c r="K4217" s="391">
        <v>0.26040000000000002</v>
      </c>
      <c r="L4217" s="391">
        <v>0.22020000000000001</v>
      </c>
      <c r="M4217" s="391">
        <v>0.16370000000000001</v>
      </c>
      <c r="N4217" s="391">
        <v>9.0800000000000006E-2</v>
      </c>
      <c r="O4217" s="386">
        <v>0.23960000000000001</v>
      </c>
      <c r="P4217" s="386" t="s">
        <v>41</v>
      </c>
    </row>
    <row r="4218" spans="1:16" ht="15" x14ac:dyDescent="0.25">
      <c r="A4218" s="389" t="s">
        <v>6414</v>
      </c>
      <c r="B4218" s="390"/>
      <c r="C4218" s="386"/>
      <c r="D4218" s="390"/>
      <c r="E4218" s="390"/>
      <c r="F4218" s="386">
        <v>0.3911</v>
      </c>
      <c r="G4218" s="391">
        <v>0.40589999999999998</v>
      </c>
      <c r="H4218" s="391">
        <v>0.43480000000000002</v>
      </c>
      <c r="I4218" s="391">
        <v>0.48</v>
      </c>
      <c r="J4218" s="391">
        <v>0.39889999999999998</v>
      </c>
      <c r="K4218" s="391">
        <v>0.35780000000000001</v>
      </c>
      <c r="L4218" s="391">
        <v>0.28439999999999999</v>
      </c>
      <c r="M4218" s="391">
        <v>0.48359999999999997</v>
      </c>
      <c r="N4218" s="391">
        <v>0.53190000000000004</v>
      </c>
      <c r="O4218" s="386">
        <v>0.59279999999999999</v>
      </c>
      <c r="P4218" s="386" t="s">
        <v>41</v>
      </c>
    </row>
    <row r="4219" spans="1:16" ht="15" x14ac:dyDescent="0.25">
      <c r="A4219" s="389" t="s">
        <v>6415</v>
      </c>
      <c r="B4219" s="390"/>
      <c r="C4219" s="386"/>
      <c r="D4219" s="390"/>
      <c r="E4219" s="390"/>
      <c r="F4219" s="386">
        <v>0.3947</v>
      </c>
      <c r="G4219" s="391">
        <v>0.4098</v>
      </c>
      <c r="H4219" s="391">
        <v>0.44429999999999997</v>
      </c>
      <c r="I4219" s="391">
        <v>0.49340000000000001</v>
      </c>
      <c r="J4219" s="391">
        <v>0.3795</v>
      </c>
      <c r="K4219" s="391">
        <v>0.36820000000000003</v>
      </c>
      <c r="L4219" s="391">
        <v>0.29210000000000003</v>
      </c>
      <c r="M4219" s="391">
        <v>0.49880000000000002</v>
      </c>
      <c r="N4219" s="391">
        <v>0.54749999999999999</v>
      </c>
      <c r="O4219" s="386">
        <v>0.60680000000000001</v>
      </c>
      <c r="P4219" s="386" t="s">
        <v>41</v>
      </c>
    </row>
    <row r="4220" spans="1:16" ht="15" x14ac:dyDescent="0.25">
      <c r="A4220" s="389" t="s">
        <v>6416</v>
      </c>
      <c r="B4220" s="390"/>
      <c r="C4220" s="386"/>
      <c r="D4220" s="390"/>
      <c r="E4220" s="390"/>
      <c r="F4220" s="386">
        <v>0.28620000000000001</v>
      </c>
      <c r="G4220" s="391">
        <v>0.29039999999999999</v>
      </c>
      <c r="H4220" s="391">
        <v>0.15570000000000001</v>
      </c>
      <c r="I4220" s="391">
        <v>8.8400000000000006E-2</v>
      </c>
      <c r="J4220" s="391">
        <v>0.96379999999999999</v>
      </c>
      <c r="K4220" s="391">
        <v>5.4699999999999999E-2</v>
      </c>
      <c r="L4220" s="391">
        <v>5.8900000000000001E-2</v>
      </c>
      <c r="M4220" s="391">
        <v>4.2099999999999999E-2</v>
      </c>
      <c r="N4220" s="391">
        <v>0.08</v>
      </c>
      <c r="O4220" s="386">
        <v>0.1852</v>
      </c>
      <c r="P4220" s="386" t="s">
        <v>41</v>
      </c>
    </row>
    <row r="4221" spans="1:16" ht="15" x14ac:dyDescent="0.25">
      <c r="A4221" s="389" t="s">
        <v>6417</v>
      </c>
      <c r="B4221" s="390"/>
      <c r="C4221" s="386"/>
      <c r="D4221" s="390"/>
      <c r="E4221" s="390"/>
      <c r="F4221" s="386">
        <v>0.39560000000000001</v>
      </c>
      <c r="G4221" s="391">
        <v>0.37780000000000002</v>
      </c>
      <c r="H4221" s="391">
        <v>0.2641</v>
      </c>
      <c r="I4221" s="391">
        <v>0.4103</v>
      </c>
      <c r="J4221" s="391">
        <v>0.28420000000000001</v>
      </c>
      <c r="K4221" s="391">
        <v>0.2913</v>
      </c>
      <c r="L4221" s="391">
        <v>0.25290000000000001</v>
      </c>
      <c r="M4221" s="391">
        <v>0.44169999999999998</v>
      </c>
      <c r="N4221" s="391">
        <v>0.26050000000000001</v>
      </c>
      <c r="O4221" s="386">
        <v>0.3851</v>
      </c>
      <c r="P4221" s="386" t="s">
        <v>41</v>
      </c>
    </row>
    <row r="4222" spans="1:16" ht="15" x14ac:dyDescent="0.25">
      <c r="A4222" s="389" t="s">
        <v>6418</v>
      </c>
      <c r="B4222" s="390"/>
      <c r="C4222" s="386"/>
      <c r="D4222" s="390"/>
      <c r="E4222" s="390"/>
      <c r="F4222" s="386">
        <v>0.3584</v>
      </c>
      <c r="G4222" s="391">
        <v>0.35639999999999999</v>
      </c>
      <c r="H4222" s="391">
        <v>0.24149999999999999</v>
      </c>
      <c r="I4222" s="391">
        <v>0.36780000000000002</v>
      </c>
      <c r="J4222" s="391">
        <v>0.25700000000000001</v>
      </c>
      <c r="K4222" s="391">
        <v>0.27310000000000001</v>
      </c>
      <c r="L4222" s="391">
        <v>0.2215</v>
      </c>
      <c r="M4222" s="391">
        <v>0.31609999999999999</v>
      </c>
      <c r="N4222" s="391">
        <v>0.25769999999999998</v>
      </c>
      <c r="O4222" s="386">
        <v>0.374</v>
      </c>
      <c r="P4222" s="386" t="s">
        <v>41</v>
      </c>
    </row>
    <row r="4223" spans="1:16" ht="15" x14ac:dyDescent="0.25">
      <c r="A4223" s="389" t="s">
        <v>6419</v>
      </c>
      <c r="B4223" s="390"/>
      <c r="C4223" s="386"/>
      <c r="D4223" s="390"/>
      <c r="E4223" s="390"/>
      <c r="F4223" s="386">
        <v>0.71209999999999996</v>
      </c>
      <c r="G4223" s="391">
        <v>0.55669999999999997</v>
      </c>
      <c r="H4223" s="391">
        <v>0.45329999999999998</v>
      </c>
      <c r="I4223" s="391">
        <v>0.76670000000000005</v>
      </c>
      <c r="J4223" s="391">
        <v>0.51170000000000004</v>
      </c>
      <c r="K4223" s="391">
        <v>0.44330000000000003</v>
      </c>
      <c r="L4223" s="391">
        <v>0.51670000000000005</v>
      </c>
      <c r="M4223" s="391">
        <v>1.4973000000000001</v>
      </c>
      <c r="N4223" s="391">
        <v>0.28360000000000002</v>
      </c>
      <c r="O4223" s="386">
        <v>0.47660000000000002</v>
      </c>
      <c r="P4223" s="386" t="s">
        <v>41</v>
      </c>
    </row>
    <row r="4224" spans="1:16" ht="15" x14ac:dyDescent="0.25">
      <c r="A4224" s="389" t="s">
        <v>4255</v>
      </c>
      <c r="B4224" s="390"/>
      <c r="C4224" s="386"/>
      <c r="D4224" s="390"/>
      <c r="E4224" s="390"/>
      <c r="F4224" s="386">
        <v>1.4961</v>
      </c>
      <c r="G4224" s="391">
        <v>1.2010000000000001</v>
      </c>
      <c r="H4224" s="391">
        <v>1.3423</v>
      </c>
      <c r="I4224" s="391">
        <v>1.4193</v>
      </c>
      <c r="J4224" s="391">
        <v>1.3827</v>
      </c>
      <c r="K4224" s="391">
        <v>1.5464</v>
      </c>
      <c r="L4224" s="391">
        <v>1.3945000000000001</v>
      </c>
      <c r="M4224" s="391">
        <v>1.5036</v>
      </c>
      <c r="N4224" s="391">
        <v>1.4431</v>
      </c>
      <c r="O4224" s="386">
        <v>1.8426</v>
      </c>
      <c r="P4224" s="386" t="s">
        <v>41</v>
      </c>
    </row>
    <row r="4225" spans="1:16" ht="15" x14ac:dyDescent="0.25">
      <c r="A4225" s="389" t="s">
        <v>4256</v>
      </c>
      <c r="B4225" s="390"/>
      <c r="C4225" s="386"/>
      <c r="D4225" s="390"/>
      <c r="E4225" s="390"/>
      <c r="F4225" s="386">
        <v>1.4817</v>
      </c>
      <c r="G4225" s="391">
        <v>1.1969000000000001</v>
      </c>
      <c r="H4225" s="391">
        <v>1.3516999999999999</v>
      </c>
      <c r="I4225" s="391">
        <v>1.4219999999999999</v>
      </c>
      <c r="J4225" s="391">
        <v>1.3648</v>
      </c>
      <c r="K4225" s="391">
        <v>1.5788</v>
      </c>
      <c r="L4225" s="391">
        <v>1.4253</v>
      </c>
      <c r="M4225" s="391">
        <v>1.5317000000000001</v>
      </c>
      <c r="N4225" s="391">
        <v>1.4642999999999999</v>
      </c>
      <c r="O4225" s="386">
        <v>1.8444</v>
      </c>
      <c r="P4225" s="386" t="s">
        <v>41</v>
      </c>
    </row>
    <row r="4226" spans="1:16" ht="15" x14ac:dyDescent="0.25">
      <c r="A4226" s="389" t="s">
        <v>4257</v>
      </c>
      <c r="B4226" s="390"/>
      <c r="C4226" s="386"/>
      <c r="D4226" s="390"/>
      <c r="E4226" s="390"/>
      <c r="F4226" s="386">
        <v>1.627</v>
      </c>
      <c r="G4226" s="391">
        <v>1.2396</v>
      </c>
      <c r="H4226" s="391">
        <v>1.2554000000000001</v>
      </c>
      <c r="I4226" s="391">
        <v>1.3946000000000001</v>
      </c>
      <c r="J4226" s="391">
        <v>1.5463</v>
      </c>
      <c r="K4226" s="391">
        <v>1.2499</v>
      </c>
      <c r="L4226" s="391">
        <v>1.0972</v>
      </c>
      <c r="M4226" s="391">
        <v>1.2321</v>
      </c>
      <c r="N4226" s="391">
        <v>1.2386999999999999</v>
      </c>
      <c r="O4226" s="386">
        <v>1.8248</v>
      </c>
      <c r="P4226" s="386" t="s">
        <v>41</v>
      </c>
    </row>
    <row r="4227" spans="1:16" ht="15" x14ac:dyDescent="0.25">
      <c r="A4227" s="389" t="s">
        <v>4258</v>
      </c>
      <c r="B4227" s="390"/>
      <c r="C4227" s="386"/>
      <c r="D4227" s="390"/>
      <c r="E4227" s="390"/>
      <c r="F4227" s="386">
        <v>0.91069999999999995</v>
      </c>
      <c r="G4227" s="391">
        <v>0.75290000000000001</v>
      </c>
      <c r="H4227" s="391">
        <v>0.89459999999999995</v>
      </c>
      <c r="I4227" s="391">
        <v>1.0831999999999999</v>
      </c>
      <c r="J4227" s="391">
        <v>0.90600000000000003</v>
      </c>
      <c r="K4227" s="391">
        <v>1.3255999999999999</v>
      </c>
      <c r="L4227" s="391">
        <v>1.3717999999999999</v>
      </c>
      <c r="M4227" s="391">
        <v>1.7416</v>
      </c>
      <c r="N4227" s="391">
        <v>2.1154999999999999</v>
      </c>
      <c r="O4227" s="386">
        <v>2.7395</v>
      </c>
      <c r="P4227" s="386" t="s">
        <v>41</v>
      </c>
    </row>
    <row r="4228" spans="1:16" ht="15" x14ac:dyDescent="0.25">
      <c r="A4228" s="389" t="s">
        <v>4259</v>
      </c>
      <c r="B4228" s="390"/>
      <c r="C4228" s="386"/>
      <c r="D4228" s="390"/>
      <c r="E4228" s="390"/>
      <c r="F4228" s="386">
        <v>0.92259999999999998</v>
      </c>
      <c r="G4228" s="391">
        <v>0.79469999999999996</v>
      </c>
      <c r="H4228" s="391">
        <v>0.89559999999999995</v>
      </c>
      <c r="I4228" s="391">
        <v>1.1014999999999999</v>
      </c>
      <c r="J4228" s="391">
        <v>0.93469999999999998</v>
      </c>
      <c r="K4228" s="391">
        <v>1.3674999999999999</v>
      </c>
      <c r="L4228" s="391">
        <v>1.4095</v>
      </c>
      <c r="M4228" s="391">
        <v>1.7444</v>
      </c>
      <c r="N4228" s="391">
        <v>2.0880999999999998</v>
      </c>
      <c r="O4228" s="386">
        <v>2.5476999999999999</v>
      </c>
      <c r="P4228" s="386" t="s">
        <v>41</v>
      </c>
    </row>
    <row r="4229" spans="1:16" ht="15" x14ac:dyDescent="0.25">
      <c r="A4229" s="389" t="s">
        <v>4260</v>
      </c>
      <c r="B4229" s="390"/>
      <c r="C4229" s="386"/>
      <c r="D4229" s="390"/>
      <c r="E4229" s="390"/>
      <c r="F4229" s="386">
        <v>0.82140000000000002</v>
      </c>
      <c r="G4229" s="391">
        <v>0.4405</v>
      </c>
      <c r="H4229" s="391">
        <v>0.88690000000000002</v>
      </c>
      <c r="I4229" s="391">
        <v>0.94640000000000002</v>
      </c>
      <c r="J4229" s="391">
        <v>0.6905</v>
      </c>
      <c r="K4229" s="391">
        <v>1.0119</v>
      </c>
      <c r="L4229" s="391">
        <v>1.0892999999999999</v>
      </c>
      <c r="M4229" s="391">
        <v>1.7202</v>
      </c>
      <c r="N4229" s="391">
        <v>2.3214000000000001</v>
      </c>
      <c r="O4229" s="386">
        <v>3.9863</v>
      </c>
      <c r="P4229" s="386" t="s">
        <v>41</v>
      </c>
    </row>
    <row r="4230" spans="1:16" ht="15" x14ac:dyDescent="0.25">
      <c r="A4230" s="389" t="s">
        <v>4261</v>
      </c>
      <c r="B4230" s="390"/>
      <c r="C4230" s="386"/>
      <c r="D4230" s="390"/>
      <c r="E4230" s="390"/>
      <c r="F4230" s="386">
        <v>1.3973</v>
      </c>
      <c r="G4230" s="391">
        <v>1.4027000000000001</v>
      </c>
      <c r="H4230" s="391">
        <v>1.6592</v>
      </c>
      <c r="I4230" s="391">
        <v>1.4776</v>
      </c>
      <c r="J4230" s="391">
        <v>1.1776</v>
      </c>
      <c r="K4230" s="391">
        <v>1.3549</v>
      </c>
      <c r="L4230" s="391">
        <v>1.2113</v>
      </c>
      <c r="M4230" s="391">
        <v>1.3258000000000001</v>
      </c>
      <c r="N4230" s="391">
        <v>1.1438999999999999</v>
      </c>
      <c r="O4230" s="386">
        <v>1.359</v>
      </c>
      <c r="P4230" s="386" t="s">
        <v>41</v>
      </c>
    </row>
    <row r="4231" spans="1:16" ht="15" x14ac:dyDescent="0.25">
      <c r="A4231" s="389" t="s">
        <v>4262</v>
      </c>
      <c r="B4231" s="390"/>
      <c r="C4231" s="386"/>
      <c r="D4231" s="390"/>
      <c r="E4231" s="390"/>
      <c r="F4231" s="386">
        <v>1.2524999999999999</v>
      </c>
      <c r="G4231" s="391">
        <v>1.3853</v>
      </c>
      <c r="H4231" s="391">
        <v>1.7016</v>
      </c>
      <c r="I4231" s="391">
        <v>1.4232</v>
      </c>
      <c r="J4231" s="391">
        <v>1.1887000000000001</v>
      </c>
      <c r="K4231" s="391">
        <v>1.3492</v>
      </c>
      <c r="L4231" s="391">
        <v>1.1909000000000001</v>
      </c>
      <c r="M4231" s="391">
        <v>1.3872</v>
      </c>
      <c r="N4231" s="391">
        <v>1.1409</v>
      </c>
      <c r="O4231" s="386">
        <v>1.3016000000000001</v>
      </c>
      <c r="P4231" s="386" t="s">
        <v>41</v>
      </c>
    </row>
    <row r="4232" spans="1:16" ht="15" x14ac:dyDescent="0.25">
      <c r="A4232" s="389" t="s">
        <v>4263</v>
      </c>
      <c r="B4232" s="390"/>
      <c r="C4232" s="386"/>
      <c r="D4232" s="390"/>
      <c r="E4232" s="390"/>
      <c r="F4232" s="386">
        <v>2.629</v>
      </c>
      <c r="G4232" s="391">
        <v>1.5510999999999999</v>
      </c>
      <c r="H4232" s="391">
        <v>1.2984</v>
      </c>
      <c r="I4232" s="391">
        <v>1.9394</v>
      </c>
      <c r="J4232" s="391">
        <v>1.0837000000000001</v>
      </c>
      <c r="K4232" s="391">
        <v>1.4029</v>
      </c>
      <c r="L4232" s="391">
        <v>1.3841000000000001</v>
      </c>
      <c r="M4232" s="391">
        <v>0.80469999999999997</v>
      </c>
      <c r="N4232" s="391">
        <v>1.1695</v>
      </c>
      <c r="O4232" s="386">
        <v>2.0859000000000001</v>
      </c>
      <c r="P4232" s="386" t="s">
        <v>41</v>
      </c>
    </row>
    <row r="4233" spans="1:16" ht="15" x14ac:dyDescent="0.25">
      <c r="A4233" s="389" t="s">
        <v>4264</v>
      </c>
      <c r="B4233" s="390"/>
      <c r="C4233" s="386"/>
      <c r="D4233" s="390"/>
      <c r="E4233" s="390"/>
      <c r="F4233" s="386">
        <v>1.4810000000000001</v>
      </c>
      <c r="G4233" s="391">
        <v>1.1691</v>
      </c>
      <c r="H4233" s="391">
        <v>1.2899</v>
      </c>
      <c r="I4233" s="391">
        <v>1.4120999999999999</v>
      </c>
      <c r="J4233" s="391">
        <v>1.4365000000000001</v>
      </c>
      <c r="K4233" s="391">
        <v>1.5788</v>
      </c>
      <c r="L4233" s="391">
        <v>1.4067000000000001</v>
      </c>
      <c r="M4233" s="391">
        <v>1.4867999999999999</v>
      </c>
      <c r="N4233" s="391">
        <v>1.4215</v>
      </c>
      <c r="O4233" s="386">
        <v>1.837</v>
      </c>
      <c r="P4233" s="386" t="s">
        <v>41</v>
      </c>
    </row>
    <row r="4234" spans="1:16" ht="15" x14ac:dyDescent="0.25">
      <c r="A4234" s="389" t="s">
        <v>4265</v>
      </c>
      <c r="B4234" s="390"/>
      <c r="C4234" s="386"/>
      <c r="D4234" s="390"/>
      <c r="E4234" s="390"/>
      <c r="F4234" s="386">
        <v>1.4819</v>
      </c>
      <c r="G4234" s="391">
        <v>1.1652</v>
      </c>
      <c r="H4234" s="391">
        <v>1.2941</v>
      </c>
      <c r="I4234" s="391">
        <v>1.4161999999999999</v>
      </c>
      <c r="J4234" s="391">
        <v>1.4101999999999999</v>
      </c>
      <c r="K4234" s="391">
        <v>1.6152</v>
      </c>
      <c r="L4234" s="391">
        <v>1.4412</v>
      </c>
      <c r="M4234" s="391">
        <v>1.5101</v>
      </c>
      <c r="N4234" s="391">
        <v>1.4442999999999999</v>
      </c>
      <c r="O4234" s="386">
        <v>1.8514999999999999</v>
      </c>
      <c r="P4234" s="386" t="s">
        <v>41</v>
      </c>
    </row>
    <row r="4235" spans="1:16" ht="15" x14ac:dyDescent="0.25">
      <c r="A4235" s="389" t="s">
        <v>4266</v>
      </c>
      <c r="B4235" s="390"/>
      <c r="C4235" s="386"/>
      <c r="D4235" s="390"/>
      <c r="E4235" s="390"/>
      <c r="F4235" s="386">
        <v>1.4733000000000001</v>
      </c>
      <c r="G4235" s="391">
        <v>1.2058</v>
      </c>
      <c r="H4235" s="391">
        <v>1.2505999999999999</v>
      </c>
      <c r="I4235" s="391">
        <v>1.3732</v>
      </c>
      <c r="J4235" s="391">
        <v>1.6852</v>
      </c>
      <c r="K4235" s="391">
        <v>1.2351000000000001</v>
      </c>
      <c r="L4235" s="391">
        <v>1.0597000000000001</v>
      </c>
      <c r="M4235" s="391">
        <v>1.2529999999999999</v>
      </c>
      <c r="N4235" s="391">
        <v>1.1922999999999999</v>
      </c>
      <c r="O4235" s="386">
        <v>1.6921999999999999</v>
      </c>
      <c r="P4235" s="386" t="s">
        <v>41</v>
      </c>
    </row>
    <row r="4236" spans="1:16" ht="15" x14ac:dyDescent="0.25">
      <c r="A4236" s="389" t="s">
        <v>4267</v>
      </c>
      <c r="B4236" s="390"/>
      <c r="C4236" s="386"/>
      <c r="D4236" s="390"/>
      <c r="E4236" s="390"/>
      <c r="F4236" s="386">
        <v>2.2446999999999999</v>
      </c>
      <c r="G4236" s="391">
        <v>1.5861000000000001</v>
      </c>
      <c r="H4236" s="391">
        <v>1.8051999999999999</v>
      </c>
      <c r="I4236" s="391">
        <v>1.6375</v>
      </c>
      <c r="J4236" s="391">
        <v>1.3367</v>
      </c>
      <c r="K4236" s="391">
        <v>1.5851</v>
      </c>
      <c r="L4236" s="391">
        <v>1.5306</v>
      </c>
      <c r="M4236" s="391">
        <v>1.8795999999999999</v>
      </c>
      <c r="N4236" s="391">
        <v>1.8028999999999999</v>
      </c>
      <c r="O4236" s="386">
        <v>2.1208</v>
      </c>
      <c r="P4236" s="386" t="s">
        <v>41</v>
      </c>
    </row>
    <row r="4237" spans="1:16" ht="15" x14ac:dyDescent="0.25">
      <c r="A4237" s="389" t="s">
        <v>4268</v>
      </c>
      <c r="B4237" s="390"/>
      <c r="C4237" s="386"/>
      <c r="D4237" s="390"/>
      <c r="E4237" s="390"/>
      <c r="F4237" s="386">
        <v>2.2206999999999999</v>
      </c>
      <c r="G4237" s="391">
        <v>1.5656000000000001</v>
      </c>
      <c r="H4237" s="391">
        <v>1.8319000000000001</v>
      </c>
      <c r="I4237" s="391">
        <v>1.7044999999999999</v>
      </c>
      <c r="J4237" s="391">
        <v>1.3394999999999999</v>
      </c>
      <c r="K4237" s="391">
        <v>1.6153999999999999</v>
      </c>
      <c r="L4237" s="391">
        <v>1.5842000000000001</v>
      </c>
      <c r="M4237" s="391">
        <v>1.9515</v>
      </c>
      <c r="N4237" s="391">
        <v>1.8862000000000001</v>
      </c>
      <c r="O4237" s="386">
        <v>2.2097000000000002</v>
      </c>
      <c r="P4237" s="386" t="s">
        <v>41</v>
      </c>
    </row>
    <row r="4238" spans="1:16" ht="15" x14ac:dyDescent="0.25">
      <c r="A4238" s="389" t="s">
        <v>4269</v>
      </c>
      <c r="B4238" s="390"/>
      <c r="C4238" s="386"/>
      <c r="D4238" s="390"/>
      <c r="E4238" s="390"/>
      <c r="F4238" s="386">
        <v>2.4750999999999999</v>
      </c>
      <c r="G4238" s="391">
        <v>1.7828999999999999</v>
      </c>
      <c r="H4238" s="391">
        <v>1.5488</v>
      </c>
      <c r="I4238" s="391">
        <v>1.1032999999999999</v>
      </c>
      <c r="J4238" s="391">
        <v>1.3140000000000001</v>
      </c>
      <c r="K4238" s="391">
        <v>1.343</v>
      </c>
      <c r="L4238" s="391">
        <v>1.1032999999999999</v>
      </c>
      <c r="M4238" s="391">
        <v>1.3058000000000001</v>
      </c>
      <c r="N4238" s="391">
        <v>1.1405000000000001</v>
      </c>
      <c r="O4238" s="386">
        <v>1.4132</v>
      </c>
      <c r="P4238" s="386" t="s">
        <v>41</v>
      </c>
    </row>
    <row r="4239" spans="1:16" ht="15" x14ac:dyDescent="0.25">
      <c r="A4239" s="389" t="s">
        <v>6420</v>
      </c>
      <c r="B4239" s="390"/>
      <c r="C4239" s="386"/>
      <c r="D4239" s="390"/>
      <c r="E4239" s="390"/>
      <c r="F4239" s="386">
        <v>0.77880000000000005</v>
      </c>
      <c r="G4239" s="391">
        <v>0.69199999999999995</v>
      </c>
      <c r="H4239" s="391">
        <v>0.74680000000000002</v>
      </c>
      <c r="I4239" s="391">
        <v>0.69989999999999997</v>
      </c>
      <c r="J4239" s="391">
        <v>0.65280000000000005</v>
      </c>
      <c r="K4239" s="391">
        <v>0.63990000000000002</v>
      </c>
      <c r="L4239" s="391">
        <v>0.72450000000000003</v>
      </c>
      <c r="M4239" s="391">
        <v>0.66120000000000001</v>
      </c>
      <c r="N4239" s="391">
        <v>0.76249999999999996</v>
      </c>
      <c r="O4239" s="386">
        <v>0.72460000000000002</v>
      </c>
      <c r="P4239" s="386" t="s">
        <v>41</v>
      </c>
    </row>
    <row r="4240" spans="1:16" ht="15" x14ac:dyDescent="0.25">
      <c r="A4240" s="389" t="s">
        <v>6421</v>
      </c>
      <c r="B4240" s="390"/>
      <c r="C4240" s="386"/>
      <c r="D4240" s="390"/>
      <c r="E4240" s="390"/>
      <c r="F4240" s="386">
        <v>0.77859999999999996</v>
      </c>
      <c r="G4240" s="391">
        <v>0.68989999999999996</v>
      </c>
      <c r="H4240" s="391">
        <v>0.75219999999999998</v>
      </c>
      <c r="I4240" s="391">
        <v>0.70169999999999999</v>
      </c>
      <c r="J4240" s="391">
        <v>0.66320000000000001</v>
      </c>
      <c r="K4240" s="391">
        <v>0.64880000000000004</v>
      </c>
      <c r="L4240" s="391">
        <v>0.74439999999999995</v>
      </c>
      <c r="M4240" s="391">
        <v>0.67589999999999995</v>
      </c>
      <c r="N4240" s="391">
        <v>0.77849999999999997</v>
      </c>
      <c r="O4240" s="386">
        <v>0.74680000000000002</v>
      </c>
      <c r="P4240" s="386" t="s">
        <v>41</v>
      </c>
    </row>
    <row r="4241" spans="1:16" ht="15" x14ac:dyDescent="0.25">
      <c r="A4241" s="389" t="s">
        <v>6422</v>
      </c>
      <c r="B4241" s="390"/>
      <c r="C4241" s="386"/>
      <c r="D4241" s="390"/>
      <c r="E4241" s="390"/>
      <c r="F4241" s="386">
        <v>0.78410000000000002</v>
      </c>
      <c r="G4241" s="391">
        <v>0.74150000000000005</v>
      </c>
      <c r="H4241" s="391">
        <v>0.6169</v>
      </c>
      <c r="I4241" s="391">
        <v>0.6573</v>
      </c>
      <c r="J4241" s="391">
        <v>0.40589999999999998</v>
      </c>
      <c r="K4241" s="391">
        <v>0.42780000000000001</v>
      </c>
      <c r="L4241" s="391">
        <v>0.25140000000000001</v>
      </c>
      <c r="M4241" s="391">
        <v>0.3105</v>
      </c>
      <c r="N4241" s="391">
        <v>0.38200000000000001</v>
      </c>
      <c r="O4241" s="386">
        <v>0.19500000000000001</v>
      </c>
      <c r="P4241" s="386" t="s">
        <v>41</v>
      </c>
    </row>
    <row r="4242" spans="1:16" ht="15" x14ac:dyDescent="0.25">
      <c r="A4242" s="389" t="s">
        <v>6423</v>
      </c>
      <c r="B4242" s="390"/>
      <c r="C4242" s="386"/>
      <c r="D4242" s="390"/>
      <c r="E4242" s="390"/>
      <c r="F4242" s="386">
        <v>0.75329999999999997</v>
      </c>
      <c r="G4242" s="391">
        <v>0.68059999999999998</v>
      </c>
      <c r="H4242" s="391">
        <v>0.77400000000000002</v>
      </c>
      <c r="I4242" s="391">
        <v>0.76180000000000003</v>
      </c>
      <c r="J4242" s="391">
        <v>0.71360000000000001</v>
      </c>
      <c r="K4242" s="391">
        <v>0.67310000000000003</v>
      </c>
      <c r="L4242" s="391">
        <v>0.79900000000000004</v>
      </c>
      <c r="M4242" s="391">
        <v>0.70720000000000005</v>
      </c>
      <c r="N4242" s="391">
        <v>0.79990000000000006</v>
      </c>
      <c r="O4242" s="386">
        <v>0.75690000000000002</v>
      </c>
      <c r="P4242" s="386" t="s">
        <v>41</v>
      </c>
    </row>
    <row r="4243" spans="1:16" ht="15" x14ac:dyDescent="0.25">
      <c r="A4243" s="389" t="s">
        <v>6424</v>
      </c>
      <c r="B4243" s="390"/>
      <c r="C4243" s="386"/>
      <c r="D4243" s="390"/>
      <c r="E4243" s="390"/>
      <c r="F4243" s="386">
        <v>0.76919999999999999</v>
      </c>
      <c r="G4243" s="391">
        <v>0.69230000000000003</v>
      </c>
      <c r="H4243" s="391">
        <v>0.79390000000000005</v>
      </c>
      <c r="I4243" s="391">
        <v>0.7823</v>
      </c>
      <c r="J4243" s="391">
        <v>0.73829999999999996</v>
      </c>
      <c r="K4243" s="391">
        <v>0.69579999999999997</v>
      </c>
      <c r="L4243" s="391">
        <v>0.82440000000000002</v>
      </c>
      <c r="M4243" s="391">
        <v>0.72870000000000001</v>
      </c>
      <c r="N4243" s="391">
        <v>0.82320000000000004</v>
      </c>
      <c r="O4243" s="386">
        <v>0.77949999999999997</v>
      </c>
      <c r="P4243" s="386" t="s">
        <v>41</v>
      </c>
    </row>
    <row r="4244" spans="1:16" ht="15" x14ac:dyDescent="0.25">
      <c r="A4244" s="389" t="s">
        <v>6425</v>
      </c>
      <c r="B4244" s="390"/>
      <c r="C4244" s="386"/>
      <c r="D4244" s="390"/>
      <c r="E4244" s="390"/>
      <c r="F4244" s="386">
        <v>0.3634</v>
      </c>
      <c r="G4244" s="391">
        <v>0.39379999999999998</v>
      </c>
      <c r="H4244" s="391">
        <v>0.28349999999999997</v>
      </c>
      <c r="I4244" s="391">
        <v>0.25879999999999997</v>
      </c>
      <c r="J4244" s="391">
        <v>0.1065</v>
      </c>
      <c r="K4244" s="391">
        <v>0.11609999999999999</v>
      </c>
      <c r="L4244" s="391">
        <v>0.1769</v>
      </c>
      <c r="M4244" s="391">
        <v>0.1769</v>
      </c>
      <c r="N4244" s="391">
        <v>0.22639999999999999</v>
      </c>
      <c r="O4244" s="386">
        <v>0.20169999999999999</v>
      </c>
      <c r="P4244" s="386" t="s">
        <v>41</v>
      </c>
    </row>
    <row r="4245" spans="1:16" ht="15" x14ac:dyDescent="0.25">
      <c r="A4245" s="389" t="s">
        <v>6426</v>
      </c>
      <c r="B4245" s="390"/>
      <c r="C4245" s="386"/>
      <c r="D4245" s="390"/>
      <c r="E4245" s="390"/>
      <c r="F4245" s="386">
        <v>0.59570000000000001</v>
      </c>
      <c r="G4245" s="391">
        <v>0.13669999999999999</v>
      </c>
      <c r="H4245" s="391">
        <v>0.42970000000000003</v>
      </c>
      <c r="I4245" s="391">
        <v>0.16600000000000001</v>
      </c>
      <c r="J4245" s="391">
        <v>0.21479999999999999</v>
      </c>
      <c r="K4245" s="391">
        <v>0.40039999999999998</v>
      </c>
      <c r="L4245" s="391">
        <v>0.45900000000000002</v>
      </c>
      <c r="M4245" s="391">
        <v>6.8400000000000002E-2</v>
      </c>
      <c r="N4245" s="391">
        <v>5.8599999999999999E-2</v>
      </c>
      <c r="O4245" s="386">
        <v>6.8400000000000002E-2</v>
      </c>
      <c r="P4245" s="386" t="s">
        <v>41</v>
      </c>
    </row>
    <row r="4246" spans="1:16" ht="15" x14ac:dyDescent="0.25">
      <c r="A4246" s="389" t="s">
        <v>6427</v>
      </c>
      <c r="B4246" s="390"/>
      <c r="C4246" s="386"/>
      <c r="D4246" s="390"/>
      <c r="E4246" s="390"/>
      <c r="F4246" s="386">
        <v>0.69710000000000005</v>
      </c>
      <c r="G4246" s="391">
        <v>0.14419999999999999</v>
      </c>
      <c r="H4246" s="391">
        <v>0.44469999999999998</v>
      </c>
      <c r="I4246" s="391">
        <v>8.4099999999999994E-2</v>
      </c>
      <c r="J4246" s="391">
        <v>0.26440000000000002</v>
      </c>
      <c r="K4246" s="391">
        <v>0.49280000000000002</v>
      </c>
      <c r="L4246" s="391">
        <v>0.56489999999999996</v>
      </c>
      <c r="M4246" s="391">
        <v>8.4099999999999994E-2</v>
      </c>
      <c r="N4246" s="391">
        <v>7.2099999999999997E-2</v>
      </c>
      <c r="O4246" s="386">
        <v>8.4099999999999994E-2</v>
      </c>
      <c r="P4246" s="386" t="s">
        <v>41</v>
      </c>
    </row>
    <row r="4247" spans="1:16" ht="15" x14ac:dyDescent="0.25">
      <c r="A4247" s="389" t="s">
        <v>6428</v>
      </c>
      <c r="B4247" s="390"/>
      <c r="C4247" s="386"/>
      <c r="D4247" s="390"/>
      <c r="E4247" s="390"/>
      <c r="F4247" s="386">
        <v>0.15629999999999999</v>
      </c>
      <c r="G4247" s="391">
        <v>0.1042</v>
      </c>
      <c r="H4247" s="391">
        <v>0.36459999999999998</v>
      </c>
      <c r="I4247" s="391">
        <v>0.52080000000000004</v>
      </c>
      <c r="J4247" s="391">
        <v>0</v>
      </c>
      <c r="K4247" s="391">
        <v>0</v>
      </c>
      <c r="L4247" s="391">
        <v>0</v>
      </c>
      <c r="M4247" s="391">
        <v>0</v>
      </c>
      <c r="N4247" s="391">
        <v>0</v>
      </c>
      <c r="O4247" s="386">
        <v>0</v>
      </c>
      <c r="P4247" s="386" t="s">
        <v>41</v>
      </c>
    </row>
    <row r="4248" spans="1:16" ht="15" x14ac:dyDescent="0.25">
      <c r="A4248" s="389" t="s">
        <v>6429</v>
      </c>
      <c r="B4248" s="390"/>
      <c r="C4248" s="386"/>
      <c r="D4248" s="390"/>
      <c r="E4248" s="390"/>
      <c r="F4248" s="386">
        <v>1.3405</v>
      </c>
      <c r="G4248" s="391">
        <v>1.0931</v>
      </c>
      <c r="H4248" s="391">
        <v>1.0092000000000001</v>
      </c>
      <c r="I4248" s="391">
        <v>1.0094000000000001</v>
      </c>
      <c r="J4248" s="391">
        <v>0.84930000000000005</v>
      </c>
      <c r="K4248" s="391">
        <v>0.99909999999999999</v>
      </c>
      <c r="L4248" s="391">
        <v>0.89910000000000001</v>
      </c>
      <c r="M4248" s="391">
        <v>0.94059999999999999</v>
      </c>
      <c r="N4248" s="391">
        <v>1.1655</v>
      </c>
      <c r="O4248" s="386">
        <v>1.0959000000000001</v>
      </c>
      <c r="P4248" s="386" t="s">
        <v>41</v>
      </c>
    </row>
    <row r="4249" spans="1:16" ht="15" x14ac:dyDescent="0.25">
      <c r="A4249" s="389" t="s">
        <v>6430</v>
      </c>
      <c r="B4249" s="390"/>
      <c r="C4249" s="386"/>
      <c r="D4249" s="390"/>
      <c r="E4249" s="390"/>
      <c r="F4249" s="386">
        <v>1.2630999999999999</v>
      </c>
      <c r="G4249" s="391">
        <v>1.0144</v>
      </c>
      <c r="H4249" s="391">
        <v>0.9405</v>
      </c>
      <c r="I4249" s="391">
        <v>0.92789999999999995</v>
      </c>
      <c r="J4249" s="391">
        <v>0.79769999999999996</v>
      </c>
      <c r="K4249" s="391">
        <v>0.94899999999999995</v>
      </c>
      <c r="L4249" s="391">
        <v>0.89649999999999996</v>
      </c>
      <c r="M4249" s="391">
        <v>0.92500000000000004</v>
      </c>
      <c r="N4249" s="391">
        <v>1.1482000000000001</v>
      </c>
      <c r="O4249" s="386">
        <v>1.1144000000000001</v>
      </c>
      <c r="P4249" s="386" t="s">
        <v>41</v>
      </c>
    </row>
    <row r="4250" spans="1:16" ht="15" x14ac:dyDescent="0.25">
      <c r="A4250" s="389" t="s">
        <v>6431</v>
      </c>
      <c r="B4250" s="390"/>
      <c r="C4250" s="386"/>
      <c r="D4250" s="390"/>
      <c r="E4250" s="390"/>
      <c r="F4250" s="386">
        <v>3.621</v>
      </c>
      <c r="G4250" s="391">
        <v>3.4113000000000002</v>
      </c>
      <c r="H4250" s="391">
        <v>3.0323000000000002</v>
      </c>
      <c r="I4250" s="391">
        <v>3.4113000000000002</v>
      </c>
      <c r="J4250" s="391">
        <v>2.371</v>
      </c>
      <c r="K4250" s="391">
        <v>2.4758</v>
      </c>
      <c r="L4250" s="391">
        <v>0.9758</v>
      </c>
      <c r="M4250" s="391">
        <v>1.4041999999999999</v>
      </c>
      <c r="N4250" s="391">
        <v>1.6801999999999999</v>
      </c>
      <c r="O4250" s="386">
        <v>0.52359999999999995</v>
      </c>
      <c r="P4250" s="386" t="s">
        <v>41</v>
      </c>
    </row>
    <row r="4251" spans="1:16" ht="15" x14ac:dyDescent="0.25">
      <c r="A4251" s="389" t="s">
        <v>6432</v>
      </c>
      <c r="B4251" s="390"/>
      <c r="C4251" s="386"/>
      <c r="D4251" s="390"/>
      <c r="E4251" s="390"/>
      <c r="F4251" s="386">
        <v>0.35139999999999999</v>
      </c>
      <c r="G4251" s="391">
        <v>0.37469999999999998</v>
      </c>
      <c r="H4251" s="391">
        <v>0.42499999999999999</v>
      </c>
      <c r="I4251" s="391">
        <v>0.2271</v>
      </c>
      <c r="J4251" s="391">
        <v>0.28510000000000002</v>
      </c>
      <c r="K4251" s="391">
        <v>0.20760000000000001</v>
      </c>
      <c r="L4251" s="391">
        <v>0.3276</v>
      </c>
      <c r="M4251" s="391">
        <v>0.26860000000000001</v>
      </c>
      <c r="N4251" s="391">
        <v>0.28710000000000002</v>
      </c>
      <c r="O4251" s="386">
        <v>0.29430000000000001</v>
      </c>
      <c r="P4251" s="386" t="s">
        <v>41</v>
      </c>
    </row>
    <row r="4252" spans="1:16" ht="15" x14ac:dyDescent="0.25">
      <c r="A4252" s="389" t="s">
        <v>6433</v>
      </c>
      <c r="B4252" s="390"/>
      <c r="C4252" s="386"/>
      <c r="D4252" s="390"/>
      <c r="E4252" s="390"/>
      <c r="F4252" s="386">
        <v>0.35980000000000001</v>
      </c>
      <c r="G4252" s="391">
        <v>0.39090000000000003</v>
      </c>
      <c r="H4252" s="391">
        <v>0.44579999999999997</v>
      </c>
      <c r="I4252" s="391">
        <v>0.23830000000000001</v>
      </c>
      <c r="J4252" s="391">
        <v>0.29899999999999999</v>
      </c>
      <c r="K4252" s="391">
        <v>0.21740000000000001</v>
      </c>
      <c r="L4252" s="391">
        <v>0.34320000000000001</v>
      </c>
      <c r="M4252" s="391">
        <v>0.28139999999999998</v>
      </c>
      <c r="N4252" s="391">
        <v>0.30030000000000001</v>
      </c>
      <c r="O4252" s="386">
        <v>0.30919999999999997</v>
      </c>
      <c r="P4252" s="386" t="s">
        <v>41</v>
      </c>
    </row>
    <row r="4253" spans="1:16" ht="15" x14ac:dyDescent="0.25">
      <c r="A4253" s="389" t="s">
        <v>6434</v>
      </c>
      <c r="B4253" s="390"/>
      <c r="C4253" s="386"/>
      <c r="D4253" s="390"/>
      <c r="E4253" s="390"/>
      <c r="F4253" s="386">
        <v>0.1865</v>
      </c>
      <c r="G4253" s="391">
        <v>5.5399999999999998E-2</v>
      </c>
      <c r="H4253" s="391">
        <v>1.5100000000000001E-2</v>
      </c>
      <c r="I4253" s="391">
        <v>5.0000000000000001E-3</v>
      </c>
      <c r="J4253" s="391">
        <v>1.01E-2</v>
      </c>
      <c r="K4253" s="391">
        <v>1.5100000000000001E-2</v>
      </c>
      <c r="L4253" s="391">
        <v>2.0199999999999999E-2</v>
      </c>
      <c r="M4253" s="391">
        <v>1.5100000000000001E-2</v>
      </c>
      <c r="N4253" s="391">
        <v>2.52E-2</v>
      </c>
      <c r="O4253" s="386">
        <v>0</v>
      </c>
      <c r="P4253" s="386" t="s">
        <v>41</v>
      </c>
    </row>
    <row r="4254" spans="1:16" ht="15" x14ac:dyDescent="0.25">
      <c r="A4254" s="389" t="s">
        <v>4270</v>
      </c>
      <c r="B4254" s="390"/>
      <c r="C4254" s="386"/>
      <c r="D4254" s="390"/>
      <c r="E4254" s="390"/>
      <c r="F4254" s="386">
        <v>0.30299999999999999</v>
      </c>
      <c r="G4254" s="391">
        <v>0.30990000000000001</v>
      </c>
      <c r="H4254" s="391">
        <v>0.29709999999999998</v>
      </c>
      <c r="I4254" s="391">
        <v>0.43619999999999998</v>
      </c>
      <c r="J4254" s="391">
        <v>0.26929999999999998</v>
      </c>
      <c r="K4254" s="391">
        <v>0.2999</v>
      </c>
      <c r="L4254" s="391">
        <v>0.3619</v>
      </c>
      <c r="M4254" s="391">
        <v>0.40310000000000001</v>
      </c>
      <c r="N4254" s="391">
        <v>0.31130000000000002</v>
      </c>
      <c r="O4254" s="386">
        <v>0.31080000000000002</v>
      </c>
      <c r="P4254" s="386" t="s">
        <v>41</v>
      </c>
    </row>
    <row r="4255" spans="1:16" ht="15" x14ac:dyDescent="0.25">
      <c r="A4255" s="389" t="s">
        <v>4271</v>
      </c>
      <c r="B4255" s="390"/>
      <c r="C4255" s="386"/>
      <c r="D4255" s="390"/>
      <c r="E4255" s="390"/>
      <c r="F4255" s="386">
        <v>0.29189999999999999</v>
      </c>
      <c r="G4255" s="391">
        <v>0.30570000000000003</v>
      </c>
      <c r="H4255" s="391">
        <v>0.28710000000000002</v>
      </c>
      <c r="I4255" s="391">
        <v>0.43390000000000001</v>
      </c>
      <c r="J4255" s="391">
        <v>0.25950000000000001</v>
      </c>
      <c r="K4255" s="391">
        <v>0.28949999999999998</v>
      </c>
      <c r="L4255" s="391">
        <v>0.34470000000000001</v>
      </c>
      <c r="M4255" s="391">
        <v>0.39439999999999997</v>
      </c>
      <c r="N4255" s="391">
        <v>0.30499999999999999</v>
      </c>
      <c r="O4255" s="386">
        <v>0.30890000000000001</v>
      </c>
      <c r="P4255" s="386" t="s">
        <v>41</v>
      </c>
    </row>
    <row r="4256" spans="1:16" ht="15" x14ac:dyDescent="0.25">
      <c r="A4256" s="389" t="s">
        <v>4272</v>
      </c>
      <c r="B4256" s="390"/>
      <c r="C4256" s="386"/>
      <c r="D4256" s="390"/>
      <c r="E4256" s="390"/>
      <c r="F4256" s="386">
        <v>0.43690000000000001</v>
      </c>
      <c r="G4256" s="391">
        <v>0.3604</v>
      </c>
      <c r="H4256" s="391">
        <v>0.41760000000000003</v>
      </c>
      <c r="I4256" s="391">
        <v>0.46329999999999999</v>
      </c>
      <c r="J4256" s="391">
        <v>0.38679999999999998</v>
      </c>
      <c r="K4256" s="391">
        <v>0.42449999999999999</v>
      </c>
      <c r="L4256" s="391">
        <v>0.56899999999999995</v>
      </c>
      <c r="M4256" s="391">
        <v>0.50670000000000004</v>
      </c>
      <c r="N4256" s="391">
        <v>0.38679999999999998</v>
      </c>
      <c r="O4256" s="386">
        <v>0.33310000000000001</v>
      </c>
      <c r="P4256" s="386" t="s">
        <v>41</v>
      </c>
    </row>
    <row r="4257" spans="1:16" ht="15" x14ac:dyDescent="0.25">
      <c r="A4257" s="389" t="s">
        <v>4273</v>
      </c>
      <c r="B4257" s="390"/>
      <c r="C4257" s="386"/>
      <c r="D4257" s="390"/>
      <c r="E4257" s="390"/>
      <c r="F4257" s="386">
        <v>0.35289999999999999</v>
      </c>
      <c r="G4257" s="391">
        <v>0.37059999999999998</v>
      </c>
      <c r="H4257" s="391">
        <v>0.3206</v>
      </c>
      <c r="I4257" s="391">
        <v>0.34539999999999998</v>
      </c>
      <c r="J4257" s="391">
        <v>0.25800000000000001</v>
      </c>
      <c r="K4257" s="391">
        <v>0.33689999999999998</v>
      </c>
      <c r="L4257" s="391">
        <v>0.39140000000000003</v>
      </c>
      <c r="M4257" s="391">
        <v>0.4748</v>
      </c>
      <c r="N4257" s="391">
        <v>0.35820000000000002</v>
      </c>
      <c r="O4257" s="386">
        <v>0.35859999999999997</v>
      </c>
      <c r="P4257" s="386" t="s">
        <v>41</v>
      </c>
    </row>
    <row r="4258" spans="1:16" ht="15" x14ac:dyDescent="0.25">
      <c r="A4258" s="389" t="s">
        <v>4274</v>
      </c>
      <c r="B4258" s="390"/>
      <c r="C4258" s="386"/>
      <c r="D4258" s="390"/>
      <c r="E4258" s="390"/>
      <c r="F4258" s="386">
        <v>0.3579</v>
      </c>
      <c r="G4258" s="391">
        <v>0.37380000000000002</v>
      </c>
      <c r="H4258" s="391">
        <v>0.32279999999999998</v>
      </c>
      <c r="I4258" s="391">
        <v>0.34799999999999998</v>
      </c>
      <c r="J4258" s="391">
        <v>0.26129999999999998</v>
      </c>
      <c r="K4258" s="391">
        <v>0.34210000000000002</v>
      </c>
      <c r="L4258" s="391">
        <v>0.39800000000000002</v>
      </c>
      <c r="M4258" s="391">
        <v>0.48110000000000003</v>
      </c>
      <c r="N4258" s="391">
        <v>0.36009999999999998</v>
      </c>
      <c r="O4258" s="386">
        <v>0.3624</v>
      </c>
      <c r="P4258" s="386" t="s">
        <v>41</v>
      </c>
    </row>
    <row r="4259" spans="1:16" ht="15" x14ac:dyDescent="0.25">
      <c r="A4259" s="389" t="s">
        <v>4275</v>
      </c>
      <c r="B4259" s="390"/>
      <c r="C4259" s="386"/>
      <c r="D4259" s="390"/>
      <c r="E4259" s="390"/>
      <c r="F4259" s="386">
        <v>0.15740000000000001</v>
      </c>
      <c r="G4259" s="391">
        <v>0.24540000000000001</v>
      </c>
      <c r="H4259" s="391">
        <v>0.23150000000000001</v>
      </c>
      <c r="I4259" s="391">
        <v>0.2407</v>
      </c>
      <c r="J4259" s="391">
        <v>0.12959999999999999</v>
      </c>
      <c r="K4259" s="391">
        <v>0.12959999999999999</v>
      </c>
      <c r="L4259" s="391">
        <v>0.12959999999999999</v>
      </c>
      <c r="M4259" s="391">
        <v>0.22689999999999999</v>
      </c>
      <c r="N4259" s="391">
        <v>0.28239999999999998</v>
      </c>
      <c r="O4259" s="386">
        <v>0.20830000000000001</v>
      </c>
      <c r="P4259" s="386" t="s">
        <v>41</v>
      </c>
    </row>
    <row r="4260" spans="1:16" ht="15" x14ac:dyDescent="0.25">
      <c r="A4260" s="389" t="s">
        <v>4276</v>
      </c>
      <c r="B4260" s="390"/>
      <c r="C4260" s="386"/>
      <c r="D4260" s="390"/>
      <c r="E4260" s="390"/>
      <c r="F4260" s="386">
        <v>0.2681</v>
      </c>
      <c r="G4260" s="391">
        <v>0.2366</v>
      </c>
      <c r="H4260" s="391">
        <v>0.27229999999999999</v>
      </c>
      <c r="I4260" s="391">
        <v>0.52929999999999999</v>
      </c>
      <c r="J4260" s="391">
        <v>0.24149999999999999</v>
      </c>
      <c r="K4260" s="391">
        <v>0.26419999999999999</v>
      </c>
      <c r="L4260" s="391">
        <v>0.40439999999999998</v>
      </c>
      <c r="M4260" s="391">
        <v>0.29580000000000001</v>
      </c>
      <c r="N4260" s="391">
        <v>0.21540000000000001</v>
      </c>
      <c r="O4260" s="386">
        <v>0.20580000000000001</v>
      </c>
      <c r="P4260" s="386" t="s">
        <v>41</v>
      </c>
    </row>
    <row r="4261" spans="1:16" ht="15" x14ac:dyDescent="0.25">
      <c r="A4261" s="389" t="s">
        <v>4277</v>
      </c>
      <c r="B4261" s="390"/>
      <c r="C4261" s="386"/>
      <c r="D4261" s="390"/>
      <c r="E4261" s="390"/>
      <c r="F4261" s="386">
        <v>0.2092</v>
      </c>
      <c r="G4261" s="391">
        <v>0.20130000000000001</v>
      </c>
      <c r="H4261" s="391">
        <v>0.22420000000000001</v>
      </c>
      <c r="I4261" s="391">
        <v>0.51670000000000005</v>
      </c>
      <c r="J4261" s="391">
        <v>0.19289999999999999</v>
      </c>
      <c r="K4261" s="391">
        <v>0.2084</v>
      </c>
      <c r="L4261" s="391">
        <v>0.33139999999999997</v>
      </c>
      <c r="M4261" s="391">
        <v>0.23319999999999999</v>
      </c>
      <c r="N4261" s="391">
        <v>0.16919999999999999</v>
      </c>
      <c r="O4261" s="386">
        <v>0.17499999999999999</v>
      </c>
      <c r="P4261" s="386" t="s">
        <v>41</v>
      </c>
    </row>
    <row r="4262" spans="1:16" ht="15" x14ac:dyDescent="0.25">
      <c r="A4262" s="389" t="s">
        <v>4278</v>
      </c>
      <c r="B4262" s="390"/>
      <c r="C4262" s="386"/>
      <c r="D4262" s="390"/>
      <c r="E4262" s="390"/>
      <c r="F4262" s="386">
        <v>0.57850000000000001</v>
      </c>
      <c r="G4262" s="391">
        <v>0.4229</v>
      </c>
      <c r="H4262" s="391">
        <v>0.52600000000000002</v>
      </c>
      <c r="I4262" s="391">
        <v>0.59570000000000001</v>
      </c>
      <c r="J4262" s="391">
        <v>0.49809999999999999</v>
      </c>
      <c r="K4262" s="391">
        <v>0.55859999999999999</v>
      </c>
      <c r="L4262" s="391">
        <v>0.78900000000000003</v>
      </c>
      <c r="M4262" s="391">
        <v>0.62549999999999994</v>
      </c>
      <c r="N4262" s="391">
        <v>0.45910000000000001</v>
      </c>
      <c r="O4262" s="386">
        <v>0.36799999999999999</v>
      </c>
      <c r="P4262" s="386" t="s">
        <v>41</v>
      </c>
    </row>
    <row r="4263" spans="1:16" ht="15" x14ac:dyDescent="0.25">
      <c r="A4263" s="389" t="s">
        <v>4279</v>
      </c>
      <c r="B4263" s="390"/>
      <c r="C4263" s="386"/>
      <c r="D4263" s="390"/>
      <c r="E4263" s="390"/>
      <c r="F4263" s="386">
        <v>0.1933</v>
      </c>
      <c r="G4263" s="391">
        <v>0.20430000000000001</v>
      </c>
      <c r="H4263" s="391">
        <v>0.16739999999999999</v>
      </c>
      <c r="I4263" s="391">
        <v>0.1636</v>
      </c>
      <c r="J4263" s="391">
        <v>0.13650000000000001</v>
      </c>
      <c r="K4263" s="391">
        <v>0.13289999999999999</v>
      </c>
      <c r="L4263" s="391">
        <v>0.14030000000000001</v>
      </c>
      <c r="M4263" s="391">
        <v>0.21260000000000001</v>
      </c>
      <c r="N4263" s="391">
        <v>0.17330000000000001</v>
      </c>
      <c r="O4263" s="386">
        <v>0.18779999999999999</v>
      </c>
      <c r="P4263" s="386" t="s">
        <v>41</v>
      </c>
    </row>
    <row r="4264" spans="1:16" ht="15" x14ac:dyDescent="0.25">
      <c r="A4264" s="389" t="s">
        <v>4280</v>
      </c>
      <c r="B4264" s="390"/>
      <c r="C4264" s="386"/>
      <c r="D4264" s="390"/>
      <c r="E4264" s="390"/>
      <c r="F4264" s="386">
        <v>0.1842</v>
      </c>
      <c r="G4264" s="391">
        <v>0.1928</v>
      </c>
      <c r="H4264" s="391">
        <v>0.15640000000000001</v>
      </c>
      <c r="I4264" s="391">
        <v>0.14929999999999999</v>
      </c>
      <c r="J4264" s="391">
        <v>0.12180000000000001</v>
      </c>
      <c r="K4264" s="391">
        <v>0.1166</v>
      </c>
      <c r="L4264" s="391">
        <v>0.1242</v>
      </c>
      <c r="M4264" s="391">
        <v>0.1923</v>
      </c>
      <c r="N4264" s="391">
        <v>0.15939999999999999</v>
      </c>
      <c r="O4264" s="386">
        <v>0.17050000000000001</v>
      </c>
      <c r="P4264" s="386" t="s">
        <v>41</v>
      </c>
    </row>
    <row r="4265" spans="1:16" ht="15" x14ac:dyDescent="0.25">
      <c r="A4265" s="389" t="s">
        <v>4281</v>
      </c>
      <c r="B4265" s="390"/>
      <c r="C4265" s="386"/>
      <c r="D4265" s="390"/>
      <c r="E4265" s="390"/>
      <c r="F4265" s="386">
        <v>0.29709999999999998</v>
      </c>
      <c r="G4265" s="391">
        <v>0.33329999999999999</v>
      </c>
      <c r="H4265" s="391">
        <v>0.29170000000000001</v>
      </c>
      <c r="I4265" s="391">
        <v>0.32500000000000001</v>
      </c>
      <c r="J4265" s="391">
        <v>0.30280000000000001</v>
      </c>
      <c r="K4265" s="391">
        <v>0.31669999999999998</v>
      </c>
      <c r="L4265" s="391">
        <v>0.32219999999999999</v>
      </c>
      <c r="M4265" s="391">
        <v>0.44169999999999998</v>
      </c>
      <c r="N4265" s="391">
        <v>0.3306</v>
      </c>
      <c r="O4265" s="386">
        <v>0.38329999999999997</v>
      </c>
      <c r="P4265" s="386" t="s">
        <v>41</v>
      </c>
    </row>
    <row r="4266" spans="1:16" ht="15" x14ac:dyDescent="0.25">
      <c r="A4266" s="389" t="s">
        <v>4282</v>
      </c>
      <c r="B4266" s="390"/>
      <c r="C4266" s="386"/>
      <c r="D4266" s="390"/>
      <c r="E4266" s="390"/>
      <c r="F4266" s="386">
        <v>0.40329999999999999</v>
      </c>
      <c r="G4266" s="391">
        <v>0.46410000000000001</v>
      </c>
      <c r="H4266" s="391">
        <v>0.48559999999999998</v>
      </c>
      <c r="I4266" s="391">
        <v>0.91920000000000002</v>
      </c>
      <c r="J4266" s="391">
        <v>0.57640000000000002</v>
      </c>
      <c r="K4266" s="391">
        <v>0.53100000000000003</v>
      </c>
      <c r="L4266" s="391">
        <v>0.51559999999999995</v>
      </c>
      <c r="M4266" s="391">
        <v>0.73340000000000005</v>
      </c>
      <c r="N4266" s="391">
        <v>0.60950000000000004</v>
      </c>
      <c r="O4266" s="386">
        <v>0.60460000000000003</v>
      </c>
      <c r="P4266" s="386" t="s">
        <v>41</v>
      </c>
    </row>
    <row r="4267" spans="1:16" ht="15" x14ac:dyDescent="0.25">
      <c r="A4267" s="389" t="s">
        <v>4283</v>
      </c>
      <c r="B4267" s="390"/>
      <c r="C4267" s="386"/>
      <c r="D4267" s="390"/>
      <c r="E4267" s="390"/>
      <c r="F4267" s="386">
        <v>0.41739999999999999</v>
      </c>
      <c r="G4267" s="391">
        <v>0.47989999999999999</v>
      </c>
      <c r="H4267" s="391">
        <v>0.49940000000000001</v>
      </c>
      <c r="I4267" s="391">
        <v>0.95179999999999998</v>
      </c>
      <c r="J4267" s="391">
        <v>0.59570000000000001</v>
      </c>
      <c r="K4267" s="391">
        <v>0.55010000000000003</v>
      </c>
      <c r="L4267" s="391">
        <v>0.53300000000000003</v>
      </c>
      <c r="M4267" s="391">
        <v>0.75749999999999995</v>
      </c>
      <c r="N4267" s="391">
        <v>0.63029999999999997</v>
      </c>
      <c r="O4267" s="386">
        <v>0.62480000000000002</v>
      </c>
      <c r="P4267" s="386" t="s">
        <v>41</v>
      </c>
    </row>
    <row r="4268" spans="1:16" ht="15" x14ac:dyDescent="0.25">
      <c r="A4268" s="389" t="s">
        <v>4284</v>
      </c>
      <c r="B4268" s="390"/>
      <c r="C4268" s="386"/>
      <c r="D4268" s="390"/>
      <c r="E4268" s="390"/>
      <c r="F4268" s="386">
        <v>1.0200000000000001E-2</v>
      </c>
      <c r="G4268" s="391">
        <v>2.0799999999999999E-2</v>
      </c>
      <c r="H4268" s="391">
        <v>0.1016</v>
      </c>
      <c r="I4268" s="391">
        <v>1.0200000000000001E-2</v>
      </c>
      <c r="J4268" s="391">
        <v>4.07E-2</v>
      </c>
      <c r="K4268" s="391">
        <v>0</v>
      </c>
      <c r="L4268" s="391">
        <v>3.0499999999999999E-2</v>
      </c>
      <c r="M4268" s="391">
        <v>6.0999999999999999E-2</v>
      </c>
      <c r="N4268" s="391">
        <v>3.0499999999999999E-2</v>
      </c>
      <c r="O4268" s="386">
        <v>4.07E-2</v>
      </c>
      <c r="P4268" s="386" t="s">
        <v>41</v>
      </c>
    </row>
    <row r="4269" spans="1:16" ht="15" x14ac:dyDescent="0.25">
      <c r="A4269" s="389" t="s">
        <v>4285</v>
      </c>
      <c r="B4269" s="390"/>
      <c r="C4269" s="386"/>
      <c r="D4269" s="390"/>
      <c r="E4269" s="390"/>
      <c r="F4269" s="386">
        <v>0.57709999999999995</v>
      </c>
      <c r="G4269" s="391">
        <v>0.51990000000000003</v>
      </c>
      <c r="H4269" s="391">
        <v>0.75319999999999998</v>
      </c>
      <c r="I4269" s="391">
        <v>0.57969999999999999</v>
      </c>
      <c r="J4269" s="391">
        <v>0.5464</v>
      </c>
      <c r="K4269" s="391">
        <v>0.53129999999999999</v>
      </c>
      <c r="L4269" s="391">
        <v>0.70389999999999997</v>
      </c>
      <c r="M4269" s="391">
        <v>0.57620000000000005</v>
      </c>
      <c r="N4269" s="391">
        <v>0.60760000000000003</v>
      </c>
      <c r="O4269" s="386">
        <v>0.61570000000000003</v>
      </c>
      <c r="P4269" s="386" t="s">
        <v>41</v>
      </c>
    </row>
    <row r="4270" spans="1:16" ht="15" x14ac:dyDescent="0.25">
      <c r="A4270" s="389" t="s">
        <v>4286</v>
      </c>
      <c r="B4270" s="390"/>
      <c r="C4270" s="386"/>
      <c r="D4270" s="390"/>
      <c r="E4270" s="390"/>
      <c r="F4270" s="386">
        <v>0.58389999999999997</v>
      </c>
      <c r="G4270" s="391">
        <v>0.52659999999999996</v>
      </c>
      <c r="H4270" s="391">
        <v>0.77380000000000004</v>
      </c>
      <c r="I4270" s="391">
        <v>0.59119999999999995</v>
      </c>
      <c r="J4270" s="391">
        <v>0.5585</v>
      </c>
      <c r="K4270" s="391">
        <v>0.54069999999999996</v>
      </c>
      <c r="L4270" s="391">
        <v>0.71919999999999995</v>
      </c>
      <c r="M4270" s="391">
        <v>0.58360000000000001</v>
      </c>
      <c r="N4270" s="391">
        <v>0.61650000000000005</v>
      </c>
      <c r="O4270" s="386">
        <v>0.62339999999999995</v>
      </c>
      <c r="P4270" s="386" t="s">
        <v>41</v>
      </c>
    </row>
    <row r="4271" spans="1:16" ht="15" x14ac:dyDescent="0.25">
      <c r="A4271" s="389" t="s">
        <v>4287</v>
      </c>
      <c r="B4271" s="390"/>
      <c r="C4271" s="386"/>
      <c r="D4271" s="390"/>
      <c r="E4271" s="390"/>
      <c r="F4271" s="386">
        <v>0.47899999999999998</v>
      </c>
      <c r="G4271" s="391">
        <v>0.42309999999999998</v>
      </c>
      <c r="H4271" s="391">
        <v>0.4546</v>
      </c>
      <c r="I4271" s="391">
        <v>0.41489999999999999</v>
      </c>
      <c r="J4271" s="391">
        <v>0.3705</v>
      </c>
      <c r="K4271" s="391">
        <v>0.39479999999999998</v>
      </c>
      <c r="L4271" s="391">
        <v>0.48259999999999997</v>
      </c>
      <c r="M4271" s="391">
        <v>0.46949999999999997</v>
      </c>
      <c r="N4271" s="391">
        <v>0.4793</v>
      </c>
      <c r="O4271" s="386">
        <v>0.50480000000000003</v>
      </c>
      <c r="P4271" s="386" t="s">
        <v>41</v>
      </c>
    </row>
    <row r="4272" spans="1:16" ht="15" x14ac:dyDescent="0.25">
      <c r="A4272" s="389" t="s">
        <v>4288</v>
      </c>
      <c r="B4272" s="390"/>
      <c r="C4272" s="386"/>
      <c r="D4272" s="390"/>
      <c r="E4272" s="390"/>
      <c r="F4272" s="386">
        <v>0.58709999999999996</v>
      </c>
      <c r="G4272" s="391">
        <v>0.50329999999999997</v>
      </c>
      <c r="H4272" s="391">
        <v>0.61250000000000004</v>
      </c>
      <c r="I4272" s="391">
        <v>0.51749999999999996</v>
      </c>
      <c r="J4272" s="391">
        <v>0.4299</v>
      </c>
      <c r="K4272" s="391">
        <v>0.55130000000000001</v>
      </c>
      <c r="L4272" s="391">
        <v>0.7389</v>
      </c>
      <c r="M4272" s="391">
        <v>0.57669999999999999</v>
      </c>
      <c r="N4272" s="391">
        <v>0.60660000000000003</v>
      </c>
      <c r="O4272" s="386">
        <v>0.59</v>
      </c>
      <c r="P4272" s="386" t="s">
        <v>41</v>
      </c>
    </row>
    <row r="4273" spans="1:16" ht="15" x14ac:dyDescent="0.25">
      <c r="A4273" s="389" t="s">
        <v>4289</v>
      </c>
      <c r="B4273" s="390"/>
      <c r="C4273" s="386"/>
      <c r="D4273" s="390"/>
      <c r="E4273" s="390"/>
      <c r="F4273" s="386">
        <v>0.57589999999999997</v>
      </c>
      <c r="G4273" s="391">
        <v>0.49640000000000001</v>
      </c>
      <c r="H4273" s="391">
        <v>0.60780000000000001</v>
      </c>
      <c r="I4273" s="391">
        <v>0.51380000000000003</v>
      </c>
      <c r="J4273" s="391">
        <v>0.42299999999999999</v>
      </c>
      <c r="K4273" s="391">
        <v>0.54339999999999999</v>
      </c>
      <c r="L4273" s="391">
        <v>0.74299999999999999</v>
      </c>
      <c r="M4273" s="391">
        <v>0.56089999999999995</v>
      </c>
      <c r="N4273" s="391">
        <v>0.61240000000000006</v>
      </c>
      <c r="O4273" s="386">
        <v>0.5887</v>
      </c>
      <c r="P4273" s="386" t="s">
        <v>41</v>
      </c>
    </row>
    <row r="4274" spans="1:16" ht="15" x14ac:dyDescent="0.25">
      <c r="A4274" s="389" t="s">
        <v>4290</v>
      </c>
      <c r="B4274" s="390"/>
      <c r="C4274" s="386"/>
      <c r="D4274" s="390"/>
      <c r="E4274" s="390"/>
      <c r="F4274" s="386">
        <v>0.71209999999999996</v>
      </c>
      <c r="G4274" s="391">
        <v>0.57709999999999995</v>
      </c>
      <c r="H4274" s="391">
        <v>0.66320000000000001</v>
      </c>
      <c r="I4274" s="391">
        <v>0.5575</v>
      </c>
      <c r="J4274" s="391">
        <v>0.50429999999999997</v>
      </c>
      <c r="K4274" s="391">
        <v>0.63680000000000003</v>
      </c>
      <c r="L4274" s="391">
        <v>0.69469999999999998</v>
      </c>
      <c r="M4274" s="391">
        <v>0.74609999999999999</v>
      </c>
      <c r="N4274" s="391">
        <v>0.54459999999999997</v>
      </c>
      <c r="O4274" s="386">
        <v>0.60460000000000003</v>
      </c>
      <c r="P4274" s="386" t="s">
        <v>41</v>
      </c>
    </row>
    <row r="4275" spans="1:16" ht="15" x14ac:dyDescent="0.25">
      <c r="A4275" s="389" t="s">
        <v>4291</v>
      </c>
      <c r="B4275" s="390"/>
      <c r="C4275" s="386"/>
      <c r="D4275" s="390"/>
      <c r="E4275" s="390"/>
      <c r="F4275" s="386">
        <v>0.59570000000000001</v>
      </c>
      <c r="G4275" s="391">
        <v>0.52049999999999996</v>
      </c>
      <c r="H4275" s="391">
        <v>0.90600000000000003</v>
      </c>
      <c r="I4275" s="391">
        <v>0.58079999999999998</v>
      </c>
      <c r="J4275" s="391">
        <v>0.56189999999999996</v>
      </c>
      <c r="K4275" s="391">
        <v>0.50549999999999995</v>
      </c>
      <c r="L4275" s="391">
        <v>0.65839999999999999</v>
      </c>
      <c r="M4275" s="391">
        <v>0.52229999999999999</v>
      </c>
      <c r="N4275" s="391">
        <v>0.58930000000000005</v>
      </c>
      <c r="O4275" s="386">
        <v>0.61890000000000001</v>
      </c>
      <c r="P4275" s="386" t="s">
        <v>41</v>
      </c>
    </row>
    <row r="4276" spans="1:16" ht="15" x14ac:dyDescent="0.25">
      <c r="A4276" s="389" t="s">
        <v>4292</v>
      </c>
      <c r="B4276" s="390"/>
      <c r="C4276" s="386"/>
      <c r="D4276" s="390"/>
      <c r="E4276" s="390"/>
      <c r="F4276" s="386">
        <v>0.61119999999999997</v>
      </c>
      <c r="G4276" s="391">
        <v>0.53420000000000001</v>
      </c>
      <c r="H4276" s="391">
        <v>0.92910000000000004</v>
      </c>
      <c r="I4276" s="391">
        <v>0.59670000000000001</v>
      </c>
      <c r="J4276" s="391">
        <v>0.5786</v>
      </c>
      <c r="K4276" s="391">
        <v>0.51919999999999999</v>
      </c>
      <c r="L4276" s="391">
        <v>0.67530000000000001</v>
      </c>
      <c r="M4276" s="391">
        <v>0.53469999999999995</v>
      </c>
      <c r="N4276" s="391">
        <v>0.60370000000000001</v>
      </c>
      <c r="O4276" s="386">
        <v>0.63390000000000002</v>
      </c>
      <c r="P4276" s="386" t="s">
        <v>41</v>
      </c>
    </row>
    <row r="4277" spans="1:16" ht="15" x14ac:dyDescent="0.25">
      <c r="A4277" s="389" t="s">
        <v>4293</v>
      </c>
      <c r="B4277" s="390"/>
      <c r="C4277" s="386"/>
      <c r="D4277" s="390"/>
      <c r="E4277" s="390"/>
      <c r="F4277" s="386">
        <v>0.22509999999999999</v>
      </c>
      <c r="G4277" s="391">
        <v>0.19400000000000001</v>
      </c>
      <c r="H4277" s="391">
        <v>0.35439999999999999</v>
      </c>
      <c r="I4277" s="391">
        <v>0.20080000000000001</v>
      </c>
      <c r="J4277" s="391">
        <v>0.16270000000000001</v>
      </c>
      <c r="K4277" s="391">
        <v>0.17960000000000001</v>
      </c>
      <c r="L4277" s="391">
        <v>0.25619999999999998</v>
      </c>
      <c r="M4277" s="391">
        <v>0.22750000000000001</v>
      </c>
      <c r="N4277" s="391">
        <v>0.24660000000000001</v>
      </c>
      <c r="O4277" s="386">
        <v>0.26079999999999998</v>
      </c>
      <c r="P4277" s="386" t="s">
        <v>41</v>
      </c>
    </row>
    <row r="4278" spans="1:16" ht="15" x14ac:dyDescent="0.25">
      <c r="A4278" s="389" t="s">
        <v>4294</v>
      </c>
      <c r="B4278" s="390"/>
      <c r="C4278" s="386"/>
      <c r="D4278" s="390"/>
      <c r="E4278" s="390"/>
      <c r="F4278" s="386">
        <v>0.53520000000000001</v>
      </c>
      <c r="G4278" s="391">
        <v>0.5413</v>
      </c>
      <c r="H4278" s="391">
        <v>0.70760000000000001</v>
      </c>
      <c r="I4278" s="391">
        <v>0.63529999999999998</v>
      </c>
      <c r="J4278" s="391">
        <v>0.62690000000000001</v>
      </c>
      <c r="K4278" s="391">
        <v>0.54249999999999998</v>
      </c>
      <c r="L4278" s="391">
        <v>0.75070000000000003</v>
      </c>
      <c r="M4278" s="391">
        <v>0.66479999999999995</v>
      </c>
      <c r="N4278" s="391">
        <v>0.63680000000000003</v>
      </c>
      <c r="O4278" s="386">
        <v>0.65500000000000003</v>
      </c>
      <c r="P4278" s="386" t="s">
        <v>41</v>
      </c>
    </row>
    <row r="4279" spans="1:16" ht="15" x14ac:dyDescent="0.25">
      <c r="A4279" s="389" t="s">
        <v>4295</v>
      </c>
      <c r="B4279" s="390"/>
      <c r="C4279" s="386"/>
      <c r="D4279" s="390"/>
      <c r="E4279" s="390"/>
      <c r="F4279" s="386">
        <v>0.55179999999999996</v>
      </c>
      <c r="G4279" s="391">
        <v>0.55169999999999997</v>
      </c>
      <c r="H4279" s="391">
        <v>0.74150000000000005</v>
      </c>
      <c r="I4279" s="391">
        <v>0.65510000000000002</v>
      </c>
      <c r="J4279" s="391">
        <v>0.64959999999999996</v>
      </c>
      <c r="K4279" s="391">
        <v>0.56369999999999998</v>
      </c>
      <c r="L4279" s="391">
        <v>0.78139999999999998</v>
      </c>
      <c r="M4279" s="391">
        <v>0.69</v>
      </c>
      <c r="N4279" s="391">
        <v>0.64880000000000004</v>
      </c>
      <c r="O4279" s="386">
        <v>0.66710000000000003</v>
      </c>
      <c r="P4279" s="386" t="s">
        <v>41</v>
      </c>
    </row>
    <row r="4280" spans="1:16" ht="15" x14ac:dyDescent="0.25">
      <c r="A4280" s="389" t="s">
        <v>4296</v>
      </c>
      <c r="B4280" s="390"/>
      <c r="C4280" s="386"/>
      <c r="D4280" s="390"/>
      <c r="E4280" s="390"/>
      <c r="F4280" s="386">
        <v>0.33579999999999999</v>
      </c>
      <c r="G4280" s="391">
        <v>0.41570000000000001</v>
      </c>
      <c r="H4280" s="391">
        <v>0.29930000000000001</v>
      </c>
      <c r="I4280" s="391">
        <v>0.39760000000000001</v>
      </c>
      <c r="J4280" s="391">
        <v>0.35389999999999999</v>
      </c>
      <c r="K4280" s="391">
        <v>0.28539999999999999</v>
      </c>
      <c r="L4280" s="391">
        <v>0.38229999999999997</v>
      </c>
      <c r="M4280" s="391">
        <v>0.36299999999999999</v>
      </c>
      <c r="N4280" s="391">
        <v>0.49249999999999999</v>
      </c>
      <c r="O4280" s="386">
        <v>0.51019999999999999</v>
      </c>
      <c r="P4280" s="386" t="s">
        <v>41</v>
      </c>
    </row>
    <row r="4281" spans="1:16" ht="15" x14ac:dyDescent="0.25">
      <c r="A4281" s="389" t="s">
        <v>4297</v>
      </c>
      <c r="B4281" s="390"/>
      <c r="C4281" s="386"/>
      <c r="D4281" s="390"/>
      <c r="E4281" s="390"/>
      <c r="F4281" s="386">
        <v>0.62360000000000004</v>
      </c>
      <c r="G4281" s="391">
        <v>0.47960000000000003</v>
      </c>
      <c r="H4281" s="391">
        <v>0.58220000000000005</v>
      </c>
      <c r="I4281" s="391">
        <v>0.51939999999999997</v>
      </c>
      <c r="J4281" s="391">
        <v>0.45779999999999998</v>
      </c>
      <c r="K4281" s="391">
        <v>0.55630000000000002</v>
      </c>
      <c r="L4281" s="391">
        <v>0.65359999999999996</v>
      </c>
      <c r="M4281" s="391">
        <v>0.49180000000000001</v>
      </c>
      <c r="N4281" s="391">
        <v>0.5847</v>
      </c>
      <c r="O4281" s="386">
        <v>0.5222</v>
      </c>
      <c r="P4281" s="386" t="s">
        <v>41</v>
      </c>
    </row>
    <row r="4282" spans="1:16" ht="15" x14ac:dyDescent="0.25">
      <c r="A4282" s="389" t="s">
        <v>4298</v>
      </c>
      <c r="B4282" s="390"/>
      <c r="C4282" s="386"/>
      <c r="D4282" s="390"/>
      <c r="E4282" s="390"/>
      <c r="F4282" s="386">
        <v>0.59389999999999998</v>
      </c>
      <c r="G4282" s="391">
        <v>0.4718</v>
      </c>
      <c r="H4282" s="391">
        <v>0.57230000000000003</v>
      </c>
      <c r="I4282" s="391">
        <v>0.51319999999999999</v>
      </c>
      <c r="J4282" s="391">
        <v>0.44969999999999999</v>
      </c>
      <c r="K4282" s="391">
        <v>0.54890000000000005</v>
      </c>
      <c r="L4282" s="391">
        <v>0.6411</v>
      </c>
      <c r="M4282" s="391">
        <v>0.47489999999999999</v>
      </c>
      <c r="N4282" s="391">
        <v>0.56830000000000003</v>
      </c>
      <c r="O4282" s="386">
        <v>0.50090000000000001</v>
      </c>
      <c r="P4282" s="386" t="s">
        <v>41</v>
      </c>
    </row>
    <row r="4283" spans="1:16" ht="15" x14ac:dyDescent="0.25">
      <c r="A4283" s="389" t="s">
        <v>4299</v>
      </c>
      <c r="B4283" s="390"/>
      <c r="C4283" s="386"/>
      <c r="D4283" s="390"/>
      <c r="E4283" s="390"/>
      <c r="F4283" s="386">
        <v>0.9627</v>
      </c>
      <c r="G4283" s="391">
        <v>0.5696</v>
      </c>
      <c r="H4283" s="391">
        <v>0.6956</v>
      </c>
      <c r="I4283" s="391">
        <v>0.5897</v>
      </c>
      <c r="J4283" s="391">
        <v>0.5494</v>
      </c>
      <c r="K4283" s="391">
        <v>0.6401</v>
      </c>
      <c r="L4283" s="391">
        <v>0.7964</v>
      </c>
      <c r="M4283" s="391">
        <v>0.6855</v>
      </c>
      <c r="N4283" s="391">
        <v>0.7712</v>
      </c>
      <c r="O4283" s="386">
        <v>0.7661</v>
      </c>
      <c r="P4283" s="386" t="s">
        <v>41</v>
      </c>
    </row>
    <row r="4284" spans="1:16" ht="15" x14ac:dyDescent="0.25">
      <c r="A4284" s="389" t="s">
        <v>4300</v>
      </c>
      <c r="B4284" s="390"/>
      <c r="C4284" s="386"/>
      <c r="D4284" s="390"/>
      <c r="E4284" s="390"/>
      <c r="F4284" s="386">
        <v>1.5466</v>
      </c>
      <c r="G4284" s="391">
        <v>1.6583000000000001</v>
      </c>
      <c r="H4284" s="391">
        <v>1.8813</v>
      </c>
      <c r="I4284" s="391">
        <v>1.7583</v>
      </c>
      <c r="J4284" s="391">
        <v>1.6312</v>
      </c>
      <c r="K4284" s="391">
        <v>1.8835</v>
      </c>
      <c r="L4284" s="391">
        <v>2.0581999999999998</v>
      </c>
      <c r="M4284" s="391">
        <v>2.1987999999999999</v>
      </c>
      <c r="N4284" s="391">
        <v>2.3950999999999998</v>
      </c>
      <c r="O4284" s="386">
        <v>1.9619</v>
      </c>
      <c r="P4284" s="386" t="s">
        <v>41</v>
      </c>
    </row>
    <row r="4285" spans="1:16" ht="15" x14ac:dyDescent="0.25">
      <c r="A4285" s="389" t="s">
        <v>4301</v>
      </c>
      <c r="B4285" s="390"/>
      <c r="C4285" s="386"/>
      <c r="D4285" s="390"/>
      <c r="E4285" s="390"/>
      <c r="F4285" s="386">
        <v>1.5680000000000001</v>
      </c>
      <c r="G4285" s="391">
        <v>1.6780999999999999</v>
      </c>
      <c r="H4285" s="391">
        <v>1.9013</v>
      </c>
      <c r="I4285" s="391">
        <v>1.7756000000000001</v>
      </c>
      <c r="J4285" s="391">
        <v>1.6423000000000001</v>
      </c>
      <c r="K4285" s="391">
        <v>1.9024000000000001</v>
      </c>
      <c r="L4285" s="391">
        <v>2.0792000000000002</v>
      </c>
      <c r="M4285" s="391">
        <v>2.2172999999999998</v>
      </c>
      <c r="N4285" s="391">
        <v>2.4157000000000002</v>
      </c>
      <c r="O4285" s="386">
        <v>1.9877</v>
      </c>
      <c r="P4285" s="386" t="s">
        <v>41</v>
      </c>
    </row>
    <row r="4286" spans="1:16" ht="15" x14ac:dyDescent="0.25">
      <c r="A4286" s="389" t="s">
        <v>4302</v>
      </c>
      <c r="B4286" s="390"/>
      <c r="C4286" s="386"/>
      <c r="D4286" s="390"/>
      <c r="E4286" s="390"/>
      <c r="F4286" s="386">
        <v>0.54379999999999995</v>
      </c>
      <c r="G4286" s="391">
        <v>0.71879999999999999</v>
      </c>
      <c r="H4286" s="391">
        <v>0.93130000000000002</v>
      </c>
      <c r="I4286" s="391">
        <v>0.9375</v>
      </c>
      <c r="J4286" s="391">
        <v>1.1062000000000001</v>
      </c>
      <c r="K4286" s="391">
        <v>0.98750000000000004</v>
      </c>
      <c r="L4286" s="391">
        <v>1.0625</v>
      </c>
      <c r="M4286" s="391">
        <v>1.3188</v>
      </c>
      <c r="N4286" s="391">
        <v>1.4188000000000001</v>
      </c>
      <c r="O4286" s="386">
        <v>0.73750000000000004</v>
      </c>
      <c r="P4286" s="386" t="s">
        <v>41</v>
      </c>
    </row>
    <row r="4287" spans="1:16" ht="15" x14ac:dyDescent="0.25">
      <c r="A4287" s="389" t="s">
        <v>4303</v>
      </c>
      <c r="B4287" s="390"/>
      <c r="C4287" s="386"/>
      <c r="D4287" s="390"/>
      <c r="E4287" s="390"/>
      <c r="F4287" s="386">
        <v>1.5466</v>
      </c>
      <c r="G4287" s="391">
        <v>1.6583000000000001</v>
      </c>
      <c r="H4287" s="391">
        <v>1.8813</v>
      </c>
      <c r="I4287" s="391">
        <v>1.7583</v>
      </c>
      <c r="J4287" s="391">
        <v>1.6312</v>
      </c>
      <c r="K4287" s="391">
        <v>1.8835</v>
      </c>
      <c r="L4287" s="391">
        <v>2.0581999999999998</v>
      </c>
      <c r="M4287" s="391">
        <v>2.1987999999999999</v>
      </c>
      <c r="N4287" s="391">
        <v>2.3950999999999998</v>
      </c>
      <c r="O4287" s="386">
        <v>1.9619</v>
      </c>
      <c r="P4287" s="386" t="s">
        <v>41</v>
      </c>
    </row>
    <row r="4288" spans="1:16" ht="15" x14ac:dyDescent="0.25">
      <c r="A4288" s="389" t="s">
        <v>4304</v>
      </c>
      <c r="B4288" s="390"/>
      <c r="C4288" s="386"/>
      <c r="D4288" s="390"/>
      <c r="E4288" s="390"/>
      <c r="F4288" s="386">
        <v>1.5680000000000001</v>
      </c>
      <c r="G4288" s="391">
        <v>1.6780999999999999</v>
      </c>
      <c r="H4288" s="391">
        <v>1.9013</v>
      </c>
      <c r="I4288" s="391">
        <v>1.7756000000000001</v>
      </c>
      <c r="J4288" s="391">
        <v>1.6423000000000001</v>
      </c>
      <c r="K4288" s="391">
        <v>1.9024000000000001</v>
      </c>
      <c r="L4288" s="391">
        <v>2.0792000000000002</v>
      </c>
      <c r="M4288" s="391">
        <v>2.2172999999999998</v>
      </c>
      <c r="N4288" s="391">
        <v>2.4157000000000002</v>
      </c>
      <c r="O4288" s="386">
        <v>1.9877</v>
      </c>
      <c r="P4288" s="386" t="s">
        <v>41</v>
      </c>
    </row>
    <row r="4289" spans="1:16" ht="15" x14ac:dyDescent="0.25">
      <c r="A4289" s="389" t="s">
        <v>4305</v>
      </c>
      <c r="B4289" s="390"/>
      <c r="C4289" s="386"/>
      <c r="D4289" s="390"/>
      <c r="E4289" s="390"/>
      <c r="F4289" s="386">
        <v>0.54379999999999995</v>
      </c>
      <c r="G4289" s="391">
        <v>0.71879999999999999</v>
      </c>
      <c r="H4289" s="391">
        <v>0.93130000000000002</v>
      </c>
      <c r="I4289" s="391">
        <v>0.9375</v>
      </c>
      <c r="J4289" s="391">
        <v>1.1062000000000001</v>
      </c>
      <c r="K4289" s="391">
        <v>0.98750000000000004</v>
      </c>
      <c r="L4289" s="391">
        <v>1.0625</v>
      </c>
      <c r="M4289" s="391">
        <v>1.3188</v>
      </c>
      <c r="N4289" s="391">
        <v>1.4188000000000001</v>
      </c>
      <c r="O4289" s="386">
        <v>0.73750000000000004</v>
      </c>
      <c r="P4289" s="386" t="s">
        <v>41</v>
      </c>
    </row>
    <row r="4290" spans="1:16" ht="15" x14ac:dyDescent="0.25">
      <c r="A4290" s="389" t="s">
        <v>4306</v>
      </c>
      <c r="B4290" s="390"/>
      <c r="C4290" s="386"/>
      <c r="D4290" s="390"/>
      <c r="E4290" s="390"/>
      <c r="F4290" s="386">
        <v>1.4937</v>
      </c>
      <c r="G4290" s="391">
        <v>1.5418000000000001</v>
      </c>
      <c r="H4290" s="391">
        <v>1.7271000000000001</v>
      </c>
      <c r="I4290" s="391">
        <v>1.6828000000000001</v>
      </c>
      <c r="J4290" s="391">
        <v>1.7441</v>
      </c>
      <c r="K4290" s="391">
        <v>1.8447</v>
      </c>
      <c r="L4290" s="391">
        <v>2.0943999999999998</v>
      </c>
      <c r="M4290" s="391">
        <v>2.4613</v>
      </c>
      <c r="N4290" s="391">
        <v>2.8191999999999999</v>
      </c>
      <c r="O4290" s="386">
        <v>2.92</v>
      </c>
      <c r="P4290" s="386" t="s">
        <v>41</v>
      </c>
    </row>
    <row r="4291" spans="1:16" ht="15" x14ac:dyDescent="0.25">
      <c r="A4291" s="389" t="s">
        <v>4307</v>
      </c>
      <c r="B4291" s="390"/>
      <c r="C4291" s="386"/>
      <c r="D4291" s="390"/>
      <c r="E4291" s="390"/>
      <c r="F4291" s="386">
        <v>1.6073999999999999</v>
      </c>
      <c r="G4291" s="391">
        <v>1.6442000000000001</v>
      </c>
      <c r="H4291" s="391">
        <v>1.8382000000000001</v>
      </c>
      <c r="I4291" s="391">
        <v>1.7801</v>
      </c>
      <c r="J4291" s="391">
        <v>1.8170999999999999</v>
      </c>
      <c r="K4291" s="391">
        <v>1.9346000000000001</v>
      </c>
      <c r="L4291" s="391">
        <v>2.1726999999999999</v>
      </c>
      <c r="M4291" s="391">
        <v>2.5880000000000001</v>
      </c>
      <c r="N4291" s="391">
        <v>2.9186999999999999</v>
      </c>
      <c r="O4291" s="386">
        <v>3.0236000000000001</v>
      </c>
      <c r="P4291" s="386" t="s">
        <v>41</v>
      </c>
    </row>
    <row r="4292" spans="1:16" ht="15" x14ac:dyDescent="0.25">
      <c r="A4292" s="389" t="s">
        <v>4308</v>
      </c>
      <c r="B4292" s="390"/>
      <c r="C4292" s="386"/>
      <c r="D4292" s="390"/>
      <c r="E4292" s="390"/>
      <c r="F4292" s="386">
        <v>0.71509999999999996</v>
      </c>
      <c r="G4292" s="391">
        <v>0.84099999999999997</v>
      </c>
      <c r="H4292" s="391">
        <v>0.96679999999999999</v>
      </c>
      <c r="I4292" s="391">
        <v>1.0168999999999999</v>
      </c>
      <c r="J4292" s="391">
        <v>1.2443</v>
      </c>
      <c r="K4292" s="391">
        <v>1.23</v>
      </c>
      <c r="L4292" s="391">
        <v>1.5589</v>
      </c>
      <c r="M4292" s="391">
        <v>1.5947</v>
      </c>
      <c r="N4292" s="391">
        <v>2.1381999999999999</v>
      </c>
      <c r="O4292" s="386">
        <v>2.214</v>
      </c>
      <c r="P4292" s="386" t="s">
        <v>41</v>
      </c>
    </row>
    <row r="4293" spans="1:16" ht="15" x14ac:dyDescent="0.25">
      <c r="A4293" s="389" t="s">
        <v>4309</v>
      </c>
      <c r="B4293" s="390"/>
      <c r="C4293" s="386"/>
      <c r="D4293" s="390"/>
      <c r="E4293" s="390"/>
      <c r="F4293" s="386">
        <v>1.6445000000000001</v>
      </c>
      <c r="G4293" s="391">
        <v>1.5654999999999999</v>
      </c>
      <c r="H4293" s="391">
        <v>1.6828000000000001</v>
      </c>
      <c r="I4293" s="391">
        <v>1.5734999999999999</v>
      </c>
      <c r="J4293" s="391">
        <v>1.7341</v>
      </c>
      <c r="K4293" s="391">
        <v>1.7316</v>
      </c>
      <c r="L4293" s="391">
        <v>1.9468000000000001</v>
      </c>
      <c r="M4293" s="391">
        <v>2.3496999999999999</v>
      </c>
      <c r="N4293" s="391">
        <v>2.6118000000000001</v>
      </c>
      <c r="O4293" s="386">
        <v>2.6778</v>
      </c>
      <c r="P4293" s="386" t="s">
        <v>41</v>
      </c>
    </row>
    <row r="4294" spans="1:16" ht="15" x14ac:dyDescent="0.25">
      <c r="A4294" s="389" t="s">
        <v>4310</v>
      </c>
      <c r="B4294" s="390"/>
      <c r="C4294" s="386"/>
      <c r="D4294" s="390"/>
      <c r="E4294" s="390"/>
      <c r="F4294" s="386">
        <v>1.6631</v>
      </c>
      <c r="G4294" s="391">
        <v>1.5839000000000001</v>
      </c>
      <c r="H4294" s="391">
        <v>1.7039</v>
      </c>
      <c r="I4294" s="391">
        <v>1.5914999999999999</v>
      </c>
      <c r="J4294" s="391">
        <v>1.7542</v>
      </c>
      <c r="K4294" s="391">
        <v>1.7539</v>
      </c>
      <c r="L4294" s="391">
        <v>1.9518</v>
      </c>
      <c r="M4294" s="391">
        <v>2.3727999999999998</v>
      </c>
      <c r="N4294" s="391">
        <v>2.6389</v>
      </c>
      <c r="O4294" s="386">
        <v>2.7069000000000001</v>
      </c>
      <c r="P4294" s="386" t="s">
        <v>41</v>
      </c>
    </row>
    <row r="4295" spans="1:16" ht="15" x14ac:dyDescent="0.25">
      <c r="A4295" s="389" t="s">
        <v>4311</v>
      </c>
      <c r="B4295" s="390"/>
      <c r="C4295" s="386"/>
      <c r="D4295" s="390"/>
      <c r="E4295" s="390"/>
      <c r="F4295" s="386">
        <v>0.58930000000000005</v>
      </c>
      <c r="G4295" s="391">
        <v>0.51790000000000003</v>
      </c>
      <c r="H4295" s="391">
        <v>0.48209999999999997</v>
      </c>
      <c r="I4295" s="391">
        <v>0.55359999999999998</v>
      </c>
      <c r="J4295" s="391">
        <v>0.58930000000000005</v>
      </c>
      <c r="K4295" s="391">
        <v>0.46429999999999999</v>
      </c>
      <c r="L4295" s="391">
        <v>1.6607000000000001</v>
      </c>
      <c r="M4295" s="391">
        <v>1.0357000000000001</v>
      </c>
      <c r="N4295" s="391">
        <v>1.0713999999999999</v>
      </c>
      <c r="O4295" s="386">
        <v>1.0357000000000001</v>
      </c>
      <c r="P4295" s="386" t="s">
        <v>41</v>
      </c>
    </row>
    <row r="4296" spans="1:16" ht="15" x14ac:dyDescent="0.25">
      <c r="A4296" s="389" t="s">
        <v>4312</v>
      </c>
      <c r="B4296" s="390"/>
      <c r="C4296" s="386"/>
      <c r="D4296" s="390"/>
      <c r="E4296" s="390"/>
      <c r="F4296" s="386">
        <v>0.80559999999999998</v>
      </c>
      <c r="G4296" s="391">
        <v>1.034</v>
      </c>
      <c r="H4296" s="391">
        <v>1.2531000000000001</v>
      </c>
      <c r="I4296" s="391">
        <v>1.6049</v>
      </c>
      <c r="J4296" s="391">
        <v>1.8056000000000001</v>
      </c>
      <c r="K4296" s="391">
        <v>1.7191000000000001</v>
      </c>
      <c r="L4296" s="391">
        <v>2.0863999999999998</v>
      </c>
      <c r="M4296" s="391">
        <v>1.8795999999999999</v>
      </c>
      <c r="N4296" s="391">
        <v>2.2222</v>
      </c>
      <c r="O4296" s="386">
        <v>2.2993999999999999</v>
      </c>
      <c r="P4296" s="386" t="s">
        <v>41</v>
      </c>
    </row>
    <row r="4297" spans="1:16" ht="15" x14ac:dyDescent="0.25">
      <c r="A4297" s="389" t="s">
        <v>4313</v>
      </c>
      <c r="B4297" s="390"/>
      <c r="C4297" s="386"/>
      <c r="D4297" s="390"/>
      <c r="E4297" s="390"/>
      <c r="F4297" s="386">
        <v>0.15629999999999999</v>
      </c>
      <c r="G4297" s="391">
        <v>0</v>
      </c>
      <c r="H4297" s="391">
        <v>0</v>
      </c>
      <c r="I4297" s="391">
        <v>0</v>
      </c>
      <c r="J4297" s="391">
        <v>0.15629999999999999</v>
      </c>
      <c r="K4297" s="391">
        <v>1.25</v>
      </c>
      <c r="L4297" s="391">
        <v>1.25</v>
      </c>
      <c r="M4297" s="391">
        <v>1.4063000000000001</v>
      </c>
      <c r="N4297" s="391">
        <v>0</v>
      </c>
      <c r="O4297" s="386">
        <v>0</v>
      </c>
      <c r="P4297" s="386" t="s">
        <v>41</v>
      </c>
    </row>
    <row r="4298" spans="1:16" ht="15" x14ac:dyDescent="0.25">
      <c r="A4298" s="389" t="s">
        <v>4314</v>
      </c>
      <c r="B4298" s="390"/>
      <c r="C4298" s="386"/>
      <c r="D4298" s="390"/>
      <c r="E4298" s="390"/>
      <c r="F4298" s="386">
        <v>0.81859999999999999</v>
      </c>
      <c r="G4298" s="391">
        <v>1.0548</v>
      </c>
      <c r="H4298" s="391">
        <v>1.2783</v>
      </c>
      <c r="I4298" s="391">
        <v>1.6373</v>
      </c>
      <c r="J4298" s="391">
        <v>1.8388</v>
      </c>
      <c r="K4298" s="391">
        <v>1.7285999999999999</v>
      </c>
      <c r="L4298" s="391">
        <v>2.1032999999999999</v>
      </c>
      <c r="M4298" s="391">
        <v>1.8892</v>
      </c>
      <c r="N4298" s="391">
        <v>2.2669999999999999</v>
      </c>
      <c r="O4298" s="386">
        <v>2.3456999999999999</v>
      </c>
      <c r="P4298" s="386" t="s">
        <v>41</v>
      </c>
    </row>
    <row r="4299" spans="1:16" ht="15" x14ac:dyDescent="0.25">
      <c r="A4299" s="389" t="s">
        <v>4315</v>
      </c>
      <c r="B4299" s="390"/>
      <c r="C4299" s="386"/>
      <c r="D4299" s="390"/>
      <c r="E4299" s="390"/>
      <c r="F4299" s="386">
        <v>1.3552</v>
      </c>
      <c r="G4299" s="391">
        <v>1.5874999999999999</v>
      </c>
      <c r="H4299" s="391">
        <v>1.8817999999999999</v>
      </c>
      <c r="I4299" s="391">
        <v>1.8802000000000001</v>
      </c>
      <c r="J4299" s="391">
        <v>1.7504999999999999</v>
      </c>
      <c r="K4299" s="391">
        <v>2.0568</v>
      </c>
      <c r="L4299" s="391">
        <v>2.3448000000000002</v>
      </c>
      <c r="M4299" s="391">
        <v>2.7479</v>
      </c>
      <c r="N4299" s="391">
        <v>3.2698</v>
      </c>
      <c r="O4299" s="386">
        <v>3.4312</v>
      </c>
      <c r="P4299" s="386" t="s">
        <v>41</v>
      </c>
    </row>
    <row r="4300" spans="1:16" ht="15" x14ac:dyDescent="0.25">
      <c r="A4300" s="389" t="s">
        <v>4316</v>
      </c>
      <c r="B4300" s="390"/>
      <c r="C4300" s="386"/>
      <c r="D4300" s="390"/>
      <c r="E4300" s="390"/>
      <c r="F4300" s="386">
        <v>1.5021</v>
      </c>
      <c r="G4300" s="391">
        <v>1.7712000000000001</v>
      </c>
      <c r="H4300" s="391">
        <v>2.1135999999999999</v>
      </c>
      <c r="I4300" s="391">
        <v>2.1638000000000002</v>
      </c>
      <c r="J4300" s="391">
        <v>1.9493</v>
      </c>
      <c r="K4300" s="391">
        <v>2.298</v>
      </c>
      <c r="L4300" s="391">
        <v>2.6173000000000002</v>
      </c>
      <c r="M4300" s="391">
        <v>3.0225</v>
      </c>
      <c r="N4300" s="391">
        <v>3.4891000000000001</v>
      </c>
      <c r="O4300" s="386">
        <v>3.6646999999999998</v>
      </c>
      <c r="P4300" s="386" t="s">
        <v>41</v>
      </c>
    </row>
    <row r="4301" spans="1:16" ht="15" x14ac:dyDescent="0.25">
      <c r="A4301" s="389" t="s">
        <v>4317</v>
      </c>
      <c r="B4301" s="390"/>
      <c r="C4301" s="386"/>
      <c r="D4301" s="390"/>
      <c r="E4301" s="390"/>
      <c r="F4301" s="386">
        <v>0.63570000000000004</v>
      </c>
      <c r="G4301" s="391">
        <v>0.68799999999999994</v>
      </c>
      <c r="H4301" s="391">
        <v>0.74629999999999996</v>
      </c>
      <c r="I4301" s="391">
        <v>0.4914</v>
      </c>
      <c r="J4301" s="391">
        <v>0.77700000000000002</v>
      </c>
      <c r="K4301" s="391">
        <v>0.87529999999999997</v>
      </c>
      <c r="L4301" s="391">
        <v>1.0104</v>
      </c>
      <c r="M4301" s="391">
        <v>1.4036</v>
      </c>
      <c r="N4301" s="391">
        <v>2.1959</v>
      </c>
      <c r="O4301" s="386">
        <v>2.2881</v>
      </c>
      <c r="P4301" s="386" t="s">
        <v>41</v>
      </c>
    </row>
    <row r="4302" spans="1:16" ht="15" x14ac:dyDescent="0.25">
      <c r="A4302" s="389" t="s">
        <v>4318</v>
      </c>
      <c r="B4302" s="390"/>
      <c r="C4302" s="386"/>
      <c r="D4302" s="390"/>
      <c r="E4302" s="390"/>
      <c r="F4302" s="386">
        <v>1.0250999999999999</v>
      </c>
      <c r="G4302" s="391">
        <v>1.0039</v>
      </c>
      <c r="H4302" s="391">
        <v>1.226</v>
      </c>
      <c r="I4302" s="391">
        <v>1.0527</v>
      </c>
      <c r="J4302" s="391">
        <v>0.82389999999999997</v>
      </c>
      <c r="K4302" s="391">
        <v>1.1281000000000001</v>
      </c>
      <c r="L4302" s="391">
        <v>1.0450999999999999</v>
      </c>
      <c r="M4302" s="391">
        <v>1.3081</v>
      </c>
      <c r="N4302" s="391">
        <v>1.1425000000000001</v>
      </c>
      <c r="O4302" s="386">
        <v>1.2549999999999999</v>
      </c>
      <c r="P4302" s="386" t="s">
        <v>41</v>
      </c>
    </row>
    <row r="4303" spans="1:16" ht="15" x14ac:dyDescent="0.25">
      <c r="A4303" s="389" t="s">
        <v>4319</v>
      </c>
      <c r="B4303" s="390"/>
      <c r="C4303" s="386"/>
      <c r="D4303" s="390"/>
      <c r="E4303" s="390"/>
      <c r="F4303" s="386">
        <v>1.089</v>
      </c>
      <c r="G4303" s="391">
        <v>1.0682</v>
      </c>
      <c r="H4303" s="391">
        <v>1.2954000000000001</v>
      </c>
      <c r="I4303" s="391">
        <v>1.1116999999999999</v>
      </c>
      <c r="J4303" s="391">
        <v>0.86890000000000001</v>
      </c>
      <c r="K4303" s="391">
        <v>1.1649</v>
      </c>
      <c r="L4303" s="391">
        <v>1.0643</v>
      </c>
      <c r="M4303" s="391">
        <v>1.3361000000000001</v>
      </c>
      <c r="N4303" s="391">
        <v>1.1629</v>
      </c>
      <c r="O4303" s="386">
        <v>1.2746</v>
      </c>
      <c r="P4303" s="386" t="s">
        <v>41</v>
      </c>
    </row>
    <row r="4304" spans="1:16" ht="15" x14ac:dyDescent="0.25">
      <c r="A4304" s="389" t="s">
        <v>4320</v>
      </c>
      <c r="B4304" s="390"/>
      <c r="C4304" s="386"/>
      <c r="D4304" s="390"/>
      <c r="E4304" s="390"/>
      <c r="F4304" s="386">
        <v>0.41399999999999998</v>
      </c>
      <c r="G4304" s="391">
        <v>0.3967</v>
      </c>
      <c r="H4304" s="391">
        <v>0.56710000000000005</v>
      </c>
      <c r="I4304" s="391">
        <v>0.49430000000000002</v>
      </c>
      <c r="J4304" s="391">
        <v>0.3972</v>
      </c>
      <c r="K4304" s="391">
        <v>0.78029999999999999</v>
      </c>
      <c r="L4304" s="391">
        <v>0.86380000000000001</v>
      </c>
      <c r="M4304" s="391">
        <v>1.0409999999999999</v>
      </c>
      <c r="N4304" s="391">
        <v>0.94889999999999997</v>
      </c>
      <c r="O4304" s="386">
        <v>1.0684</v>
      </c>
      <c r="P4304" s="386" t="s">
        <v>41</v>
      </c>
    </row>
    <row r="4305" spans="1:16" ht="15" x14ac:dyDescent="0.25">
      <c r="A4305" s="389" t="s">
        <v>4321</v>
      </c>
      <c r="B4305" s="390"/>
      <c r="C4305" s="386"/>
      <c r="D4305" s="390"/>
      <c r="E4305" s="390"/>
      <c r="F4305" s="386">
        <v>0.4335</v>
      </c>
      <c r="G4305" s="391">
        <v>0.55910000000000004</v>
      </c>
      <c r="H4305" s="391">
        <v>1.0363</v>
      </c>
      <c r="I4305" s="391">
        <v>0.68120000000000003</v>
      </c>
      <c r="J4305" s="391">
        <v>0.74870000000000003</v>
      </c>
      <c r="K4305" s="391">
        <v>0.77339999999999998</v>
      </c>
      <c r="L4305" s="391">
        <v>0.64749999999999996</v>
      </c>
      <c r="M4305" s="391">
        <v>0.7712</v>
      </c>
      <c r="N4305" s="391">
        <v>1.0074000000000001</v>
      </c>
      <c r="O4305" s="386">
        <v>1.2596000000000001</v>
      </c>
      <c r="P4305" s="386" t="s">
        <v>41</v>
      </c>
    </row>
    <row r="4306" spans="1:16" ht="15" x14ac:dyDescent="0.25">
      <c r="A4306" s="389" t="s">
        <v>4322</v>
      </c>
      <c r="B4306" s="390"/>
      <c r="C4306" s="386"/>
      <c r="D4306" s="390"/>
      <c r="E4306" s="390"/>
      <c r="F4306" s="386">
        <v>0.4476</v>
      </c>
      <c r="G4306" s="391">
        <v>0.54869999999999997</v>
      </c>
      <c r="H4306" s="391">
        <v>1.0345</v>
      </c>
      <c r="I4306" s="391">
        <v>0.70130000000000003</v>
      </c>
      <c r="J4306" s="391">
        <v>0.77090000000000003</v>
      </c>
      <c r="K4306" s="391">
        <v>0.79410000000000003</v>
      </c>
      <c r="L4306" s="391">
        <v>0.65649999999999997</v>
      </c>
      <c r="M4306" s="391">
        <v>0.78420000000000001</v>
      </c>
      <c r="N4306" s="391">
        <v>1.0228999999999999</v>
      </c>
      <c r="O4306" s="386">
        <v>1.2847999999999999</v>
      </c>
      <c r="P4306" s="386" t="s">
        <v>41</v>
      </c>
    </row>
    <row r="4307" spans="1:16" ht="15" x14ac:dyDescent="0.25">
      <c r="A4307" s="389" t="s">
        <v>4323</v>
      </c>
      <c r="B4307" s="390"/>
      <c r="C4307" s="386"/>
      <c r="D4307" s="390"/>
      <c r="E4307" s="390"/>
      <c r="F4307" s="386">
        <v>0</v>
      </c>
      <c r="G4307" s="391">
        <v>0.88539999999999996</v>
      </c>
      <c r="H4307" s="391">
        <v>1.0938000000000001</v>
      </c>
      <c r="I4307" s="391">
        <v>5.21E-2</v>
      </c>
      <c r="J4307" s="391">
        <v>5.21E-2</v>
      </c>
      <c r="K4307" s="391">
        <v>0.15</v>
      </c>
      <c r="L4307" s="391">
        <v>0.36459999999999998</v>
      </c>
      <c r="M4307" s="391">
        <v>0.36459999999999998</v>
      </c>
      <c r="N4307" s="391">
        <v>0.52080000000000004</v>
      </c>
      <c r="O4307" s="386">
        <v>0.46879999999999999</v>
      </c>
      <c r="P4307" s="386" t="s">
        <v>41</v>
      </c>
    </row>
    <row r="4308" spans="1:16" ht="15" x14ac:dyDescent="0.25">
      <c r="A4308" s="389" t="s">
        <v>4324</v>
      </c>
      <c r="B4308" s="390"/>
      <c r="C4308" s="386"/>
      <c r="D4308" s="390"/>
      <c r="E4308" s="390"/>
      <c r="F4308" s="386">
        <v>0.83560000000000001</v>
      </c>
      <c r="G4308" s="391">
        <v>0.54920000000000002</v>
      </c>
      <c r="H4308" s="391">
        <v>0.70009999999999994</v>
      </c>
      <c r="I4308" s="391">
        <v>0.66769999999999996</v>
      </c>
      <c r="J4308" s="391">
        <v>0.4622</v>
      </c>
      <c r="K4308" s="391">
        <v>0.76019999999999999</v>
      </c>
      <c r="L4308" s="391">
        <v>0.68679999999999997</v>
      </c>
      <c r="M4308" s="391">
        <v>0.75029999999999997</v>
      </c>
      <c r="N4308" s="391">
        <v>0.80289999999999995</v>
      </c>
      <c r="O4308" s="386">
        <v>0.75460000000000005</v>
      </c>
      <c r="P4308" s="386" t="s">
        <v>41</v>
      </c>
    </row>
    <row r="4309" spans="1:16" ht="15" x14ac:dyDescent="0.25">
      <c r="A4309" s="389" t="s">
        <v>4325</v>
      </c>
      <c r="B4309" s="390"/>
      <c r="C4309" s="386"/>
      <c r="D4309" s="390"/>
      <c r="E4309" s="390"/>
      <c r="F4309" s="386">
        <v>0.86140000000000005</v>
      </c>
      <c r="G4309" s="391">
        <v>0.55010000000000003</v>
      </c>
      <c r="H4309" s="391">
        <v>0.71130000000000004</v>
      </c>
      <c r="I4309" s="391">
        <v>0.68500000000000005</v>
      </c>
      <c r="J4309" s="391">
        <v>0.47889999999999999</v>
      </c>
      <c r="K4309" s="391">
        <v>0.78290000000000004</v>
      </c>
      <c r="L4309" s="391">
        <v>0.69989999999999997</v>
      </c>
      <c r="M4309" s="391">
        <v>0.76119999999999999</v>
      </c>
      <c r="N4309" s="391">
        <v>0.81659999999999999</v>
      </c>
      <c r="O4309" s="386">
        <v>0.75260000000000005</v>
      </c>
      <c r="P4309" s="386" t="s">
        <v>41</v>
      </c>
    </row>
    <row r="4310" spans="1:16" ht="15" x14ac:dyDescent="0.25">
      <c r="A4310" s="389" t="s">
        <v>4326</v>
      </c>
      <c r="B4310" s="390"/>
      <c r="C4310" s="386"/>
      <c r="D4310" s="390"/>
      <c r="E4310" s="390"/>
      <c r="F4310" s="386">
        <v>0.60540000000000005</v>
      </c>
      <c r="G4310" s="391">
        <v>0.54079999999999995</v>
      </c>
      <c r="H4310" s="391">
        <v>0.60029999999999994</v>
      </c>
      <c r="I4310" s="391">
        <v>0.51359999999999995</v>
      </c>
      <c r="J4310" s="391">
        <v>0.31290000000000001</v>
      </c>
      <c r="K4310" s="391">
        <v>0.55779999999999996</v>
      </c>
      <c r="L4310" s="391">
        <v>0.56969999999999998</v>
      </c>
      <c r="M4310" s="391">
        <v>0.65310000000000001</v>
      </c>
      <c r="N4310" s="391">
        <v>0.68030000000000002</v>
      </c>
      <c r="O4310" s="386">
        <v>0.77210000000000001</v>
      </c>
      <c r="P4310" s="386" t="s">
        <v>41</v>
      </c>
    </row>
    <row r="4311" spans="1:16" ht="15" x14ac:dyDescent="0.25">
      <c r="A4311" s="389" t="s">
        <v>4327</v>
      </c>
      <c r="B4311" s="390"/>
      <c r="C4311" s="386"/>
      <c r="D4311" s="390"/>
      <c r="E4311" s="390"/>
      <c r="F4311" s="386">
        <v>0.99209999999999998</v>
      </c>
      <c r="G4311" s="391">
        <v>0.83760000000000001</v>
      </c>
      <c r="H4311" s="391">
        <v>1.0795999999999999</v>
      </c>
      <c r="I4311" s="391">
        <v>0.99109999999999998</v>
      </c>
      <c r="J4311" s="391">
        <v>0.94950000000000001</v>
      </c>
      <c r="K4311" s="391">
        <v>1.3049999999999999</v>
      </c>
      <c r="L4311" s="391">
        <v>1.1910000000000001</v>
      </c>
      <c r="M4311" s="391">
        <v>1.5233000000000001</v>
      </c>
      <c r="N4311" s="391">
        <v>1.4560999999999999</v>
      </c>
      <c r="O4311" s="386">
        <v>1.6760999999999999</v>
      </c>
      <c r="P4311" s="386" t="s">
        <v>41</v>
      </c>
    </row>
    <row r="4312" spans="1:16" ht="15" x14ac:dyDescent="0.25">
      <c r="A4312" s="389" t="s">
        <v>4328</v>
      </c>
      <c r="B4312" s="390"/>
      <c r="C4312" s="386"/>
      <c r="D4312" s="390"/>
      <c r="E4312" s="390"/>
      <c r="F4312" s="386">
        <v>1.1032</v>
      </c>
      <c r="G4312" s="391">
        <v>0.92420000000000002</v>
      </c>
      <c r="H4312" s="391">
        <v>1.1686000000000001</v>
      </c>
      <c r="I4312" s="391">
        <v>1.0746</v>
      </c>
      <c r="J4312" s="391">
        <v>1.0355000000000001</v>
      </c>
      <c r="K4312" s="391">
        <v>1.3712</v>
      </c>
      <c r="L4312" s="391">
        <v>1.2150000000000001</v>
      </c>
      <c r="M4312" s="391">
        <v>1.5644</v>
      </c>
      <c r="N4312" s="391">
        <v>1.5134000000000001</v>
      </c>
      <c r="O4312" s="386">
        <v>1.7485999999999999</v>
      </c>
      <c r="P4312" s="386" t="s">
        <v>41</v>
      </c>
    </row>
    <row r="4313" spans="1:16" ht="15" x14ac:dyDescent="0.25">
      <c r="A4313" s="389" t="s">
        <v>4329</v>
      </c>
      <c r="B4313" s="390"/>
      <c r="C4313" s="386"/>
      <c r="D4313" s="390"/>
      <c r="E4313" s="390"/>
      <c r="F4313" s="386">
        <v>0.34889999999999999</v>
      </c>
      <c r="G4313" s="391">
        <v>0.34160000000000001</v>
      </c>
      <c r="H4313" s="391">
        <v>0.56369999999999998</v>
      </c>
      <c r="I4313" s="391">
        <v>0.50960000000000005</v>
      </c>
      <c r="J4313" s="391">
        <v>0.4536</v>
      </c>
      <c r="K4313" s="391">
        <v>0.92320000000000002</v>
      </c>
      <c r="L4313" s="391">
        <v>1.0528</v>
      </c>
      <c r="M4313" s="391">
        <v>1.2823</v>
      </c>
      <c r="N4313" s="391">
        <v>1.1228</v>
      </c>
      <c r="O4313" s="386">
        <v>1.2544</v>
      </c>
      <c r="P4313" s="386" t="s">
        <v>41</v>
      </c>
    </row>
    <row r="4314" spans="1:16" ht="15" x14ac:dyDescent="0.25">
      <c r="A4314" s="389" t="s">
        <v>4330</v>
      </c>
      <c r="B4314" s="390"/>
      <c r="C4314" s="386"/>
      <c r="D4314" s="390"/>
      <c r="E4314" s="390"/>
      <c r="F4314" s="386">
        <v>1.345</v>
      </c>
      <c r="G4314" s="391">
        <v>1.7988</v>
      </c>
      <c r="H4314" s="391">
        <v>2.0387</v>
      </c>
      <c r="I4314" s="391">
        <v>1.6037999999999999</v>
      </c>
      <c r="J4314" s="391">
        <v>1.0249999999999999</v>
      </c>
      <c r="K4314" s="391">
        <v>1.2883</v>
      </c>
      <c r="L4314" s="391">
        <v>1.2482</v>
      </c>
      <c r="M4314" s="391">
        <v>1.6265000000000001</v>
      </c>
      <c r="N4314" s="391">
        <v>1.0266</v>
      </c>
      <c r="O4314" s="386">
        <v>1.1254999999999999</v>
      </c>
      <c r="P4314" s="386" t="s">
        <v>41</v>
      </c>
    </row>
    <row r="4315" spans="1:16" ht="15" x14ac:dyDescent="0.25">
      <c r="A4315" s="389" t="s">
        <v>4331</v>
      </c>
      <c r="B4315" s="390"/>
      <c r="C4315" s="386"/>
      <c r="D4315" s="390"/>
      <c r="E4315" s="390"/>
      <c r="F4315" s="386">
        <v>1.3652</v>
      </c>
      <c r="G4315" s="391">
        <v>1.8268</v>
      </c>
      <c r="H4315" s="391">
        <v>2.0678000000000001</v>
      </c>
      <c r="I4315" s="391">
        <v>1.6263000000000001</v>
      </c>
      <c r="J4315" s="391">
        <v>1.0381</v>
      </c>
      <c r="K4315" s="391">
        <v>1.3032999999999999</v>
      </c>
      <c r="L4315" s="391">
        <v>1.2645999999999999</v>
      </c>
      <c r="M4315" s="391">
        <v>1.6476</v>
      </c>
      <c r="N4315" s="391">
        <v>1.0378000000000001</v>
      </c>
      <c r="O4315" s="386">
        <v>1.1355999999999999</v>
      </c>
      <c r="P4315" s="386" t="s">
        <v>41</v>
      </c>
    </row>
    <row r="4316" spans="1:16" ht="15" x14ac:dyDescent="0.25">
      <c r="A4316" s="389" t="s">
        <v>4332</v>
      </c>
      <c r="B4316" s="390"/>
      <c r="C4316" s="386"/>
      <c r="D4316" s="390"/>
      <c r="E4316" s="390"/>
      <c r="F4316" s="386">
        <v>0.1239</v>
      </c>
      <c r="G4316" s="391">
        <v>0.11260000000000001</v>
      </c>
      <c r="H4316" s="391">
        <v>0.28149999999999997</v>
      </c>
      <c r="I4316" s="391">
        <v>0.2477</v>
      </c>
      <c r="J4316" s="391">
        <v>0.23649999999999999</v>
      </c>
      <c r="K4316" s="391">
        <v>0.38290000000000002</v>
      </c>
      <c r="L4316" s="391">
        <v>0.25900000000000001</v>
      </c>
      <c r="M4316" s="391">
        <v>0.34910000000000002</v>
      </c>
      <c r="N4316" s="391">
        <v>0.34910000000000002</v>
      </c>
      <c r="O4316" s="386">
        <v>0.51800000000000002</v>
      </c>
      <c r="P4316" s="386" t="s">
        <v>41</v>
      </c>
    </row>
    <row r="4317" spans="1:16" ht="15" x14ac:dyDescent="0.25">
      <c r="A4317" s="389" t="s">
        <v>4333</v>
      </c>
      <c r="B4317" s="390"/>
      <c r="C4317" s="386"/>
      <c r="D4317" s="390"/>
      <c r="E4317" s="390"/>
      <c r="F4317" s="386">
        <v>0.35370000000000001</v>
      </c>
      <c r="G4317" s="391">
        <v>0.36030000000000001</v>
      </c>
      <c r="H4317" s="391">
        <v>0.39539999999999997</v>
      </c>
      <c r="I4317" s="391">
        <v>0.3367</v>
      </c>
      <c r="J4317" s="391">
        <v>0.2576</v>
      </c>
      <c r="K4317" s="391">
        <v>0.39729999999999999</v>
      </c>
      <c r="L4317" s="391">
        <v>0.36799999999999999</v>
      </c>
      <c r="M4317" s="391">
        <v>0.40689999999999998</v>
      </c>
      <c r="N4317" s="391">
        <v>0.32319999999999999</v>
      </c>
      <c r="O4317" s="386">
        <v>0.33</v>
      </c>
      <c r="P4317" s="386" t="s">
        <v>41</v>
      </c>
    </row>
    <row r="4318" spans="1:16" ht="15" x14ac:dyDescent="0.25">
      <c r="A4318" s="389" t="s">
        <v>4334</v>
      </c>
      <c r="B4318" s="390"/>
      <c r="C4318" s="386"/>
      <c r="D4318" s="390"/>
      <c r="E4318" s="390"/>
      <c r="F4318" s="386">
        <v>0.37040000000000001</v>
      </c>
      <c r="G4318" s="391">
        <v>0.38379999999999997</v>
      </c>
      <c r="H4318" s="391">
        <v>0.4234</v>
      </c>
      <c r="I4318" s="391">
        <v>0.35909999999999997</v>
      </c>
      <c r="J4318" s="391">
        <v>0.27060000000000001</v>
      </c>
      <c r="K4318" s="391">
        <v>0.42949999999999999</v>
      </c>
      <c r="L4318" s="391">
        <v>0.39900000000000002</v>
      </c>
      <c r="M4318" s="391">
        <v>0.45169999999999999</v>
      </c>
      <c r="N4318" s="391">
        <v>0.36470000000000002</v>
      </c>
      <c r="O4318" s="386">
        <v>0.38540000000000002</v>
      </c>
      <c r="P4318" s="386" t="s">
        <v>41</v>
      </c>
    </row>
    <row r="4319" spans="1:16" ht="15" x14ac:dyDescent="0.25">
      <c r="A4319" s="389" t="s">
        <v>4335</v>
      </c>
      <c r="B4319" s="390"/>
      <c r="C4319" s="386"/>
      <c r="D4319" s="390"/>
      <c r="E4319" s="390"/>
      <c r="F4319" s="386">
        <v>0.2545</v>
      </c>
      <c r="G4319" s="391">
        <v>0.23469999999999999</v>
      </c>
      <c r="H4319" s="391">
        <v>0.2447</v>
      </c>
      <c r="I4319" s="391">
        <v>0.21279999999999999</v>
      </c>
      <c r="J4319" s="391">
        <v>0.18770000000000001</v>
      </c>
      <c r="K4319" s="391">
        <v>0.22259999999999999</v>
      </c>
      <c r="L4319" s="391">
        <v>0.20200000000000001</v>
      </c>
      <c r="M4319" s="391">
        <v>0.1464</v>
      </c>
      <c r="N4319" s="391">
        <v>0.20030000000000001</v>
      </c>
      <c r="O4319" s="386">
        <v>0.1676</v>
      </c>
      <c r="P4319" s="386" t="s">
        <v>41</v>
      </c>
    </row>
    <row r="4320" spans="1:16" ht="15" x14ac:dyDescent="0.25">
      <c r="A4320" s="389" t="s">
        <v>4336</v>
      </c>
      <c r="B4320" s="390"/>
      <c r="C4320" s="386"/>
      <c r="D4320" s="390"/>
      <c r="E4320" s="390"/>
      <c r="F4320" s="386">
        <v>0.36559999999999998</v>
      </c>
      <c r="G4320" s="391">
        <v>0.3851</v>
      </c>
      <c r="H4320" s="391">
        <v>0.42259999999999998</v>
      </c>
      <c r="I4320" s="391">
        <v>0.34939999999999999</v>
      </c>
      <c r="J4320" s="391">
        <v>0.22550000000000001</v>
      </c>
      <c r="K4320" s="391">
        <v>0.35489999999999999</v>
      </c>
      <c r="L4320" s="391">
        <v>0.30380000000000001</v>
      </c>
      <c r="M4320" s="391">
        <v>0.36549999999999999</v>
      </c>
      <c r="N4320" s="391">
        <v>0.29409999999999997</v>
      </c>
      <c r="O4320" s="386">
        <v>0.28849999999999998</v>
      </c>
      <c r="P4320" s="386" t="s">
        <v>41</v>
      </c>
    </row>
    <row r="4321" spans="1:16" ht="15" x14ac:dyDescent="0.25">
      <c r="A4321" s="389" t="s">
        <v>4337</v>
      </c>
      <c r="B4321" s="390"/>
      <c r="C4321" s="386"/>
      <c r="D4321" s="390"/>
      <c r="E4321" s="390"/>
      <c r="F4321" s="386">
        <v>0.37459999999999999</v>
      </c>
      <c r="G4321" s="391">
        <v>0.40899999999999997</v>
      </c>
      <c r="H4321" s="391">
        <v>0.44969999999999999</v>
      </c>
      <c r="I4321" s="391">
        <v>0.36559999999999998</v>
      </c>
      <c r="J4321" s="391">
        <v>0.2218</v>
      </c>
      <c r="K4321" s="391">
        <v>0.37109999999999999</v>
      </c>
      <c r="L4321" s="391">
        <v>0.31900000000000001</v>
      </c>
      <c r="M4321" s="391">
        <v>0.40339999999999998</v>
      </c>
      <c r="N4321" s="391">
        <v>0.3362</v>
      </c>
      <c r="O4321" s="386">
        <v>0.34910000000000002</v>
      </c>
      <c r="P4321" s="386" t="s">
        <v>41</v>
      </c>
    </row>
    <row r="4322" spans="1:16" ht="15" x14ac:dyDescent="0.25">
      <c r="A4322" s="389" t="s">
        <v>4338</v>
      </c>
      <c r="B4322" s="390"/>
      <c r="C4322" s="386"/>
      <c r="D4322" s="390"/>
      <c r="E4322" s="390"/>
      <c r="F4322" s="386">
        <v>0.31019999999999998</v>
      </c>
      <c r="G4322" s="391">
        <v>0.26379999999999998</v>
      </c>
      <c r="H4322" s="391">
        <v>0.2833</v>
      </c>
      <c r="I4322" s="391">
        <v>0.26229999999999998</v>
      </c>
      <c r="J4322" s="391">
        <v>0.2442</v>
      </c>
      <c r="K4322" s="391">
        <v>0.27150000000000002</v>
      </c>
      <c r="L4322" s="391">
        <v>0.2266</v>
      </c>
      <c r="M4322" s="391">
        <v>0.14080000000000001</v>
      </c>
      <c r="N4322" s="391">
        <v>0.20799999999999999</v>
      </c>
      <c r="O4322" s="386">
        <v>0.16700000000000001</v>
      </c>
      <c r="P4322" s="386" t="s">
        <v>41</v>
      </c>
    </row>
    <row r="4323" spans="1:16" ht="15" x14ac:dyDescent="0.25">
      <c r="A4323" s="389" t="s">
        <v>4339</v>
      </c>
      <c r="B4323" s="390"/>
      <c r="C4323" s="386"/>
      <c r="D4323" s="390"/>
      <c r="E4323" s="390"/>
      <c r="F4323" s="386">
        <v>1.17E-2</v>
      </c>
      <c r="G4323" s="391">
        <v>8.2000000000000007E-3</v>
      </c>
      <c r="H4323" s="391">
        <v>2.6200000000000001E-2</v>
      </c>
      <c r="I4323" s="391">
        <v>1.0800000000000001E-2</v>
      </c>
      <c r="J4323" s="391">
        <v>1.37E-2</v>
      </c>
      <c r="K4323" s="391">
        <v>7.0199999999999999E-2</v>
      </c>
      <c r="L4323" s="391">
        <v>0.1764</v>
      </c>
      <c r="M4323" s="391">
        <v>0.2263</v>
      </c>
      <c r="N4323" s="391">
        <v>0.23799999999999999</v>
      </c>
      <c r="O4323" s="386">
        <v>0.32040000000000002</v>
      </c>
      <c r="P4323" s="386" t="s">
        <v>41</v>
      </c>
    </row>
    <row r="4324" spans="1:16" ht="15" x14ac:dyDescent="0.25">
      <c r="A4324" s="389" t="s">
        <v>4340</v>
      </c>
      <c r="B4324" s="390"/>
      <c r="C4324" s="386"/>
      <c r="D4324" s="390"/>
      <c r="E4324" s="390"/>
      <c r="F4324" s="386">
        <v>1.17E-2</v>
      </c>
      <c r="G4324" s="391">
        <v>8.2000000000000007E-3</v>
      </c>
      <c r="H4324" s="391">
        <v>2.6200000000000001E-2</v>
      </c>
      <c r="I4324" s="391">
        <v>1.0800000000000001E-2</v>
      </c>
      <c r="J4324" s="391">
        <v>1.37E-2</v>
      </c>
      <c r="K4324" s="391">
        <v>7.0199999999999999E-2</v>
      </c>
      <c r="L4324" s="391">
        <v>0.1764</v>
      </c>
      <c r="M4324" s="391">
        <v>0.2263</v>
      </c>
      <c r="N4324" s="391">
        <v>0.23799999999999999</v>
      </c>
      <c r="O4324" s="386">
        <v>0.32040000000000002</v>
      </c>
      <c r="P4324" s="386" t="s">
        <v>41</v>
      </c>
    </row>
    <row r="4325" spans="1:16" ht="15" x14ac:dyDescent="0.25">
      <c r="A4325" s="389" t="s">
        <v>4341</v>
      </c>
      <c r="B4325" s="390"/>
      <c r="C4325" s="386"/>
      <c r="D4325" s="390"/>
      <c r="E4325" s="390"/>
      <c r="F4325" s="386">
        <v>0.16850000000000001</v>
      </c>
      <c r="G4325" s="391">
        <v>0.18540000000000001</v>
      </c>
      <c r="H4325" s="391">
        <v>0.16139999999999999</v>
      </c>
      <c r="I4325" s="391">
        <v>0.22650000000000001</v>
      </c>
      <c r="J4325" s="391">
        <v>0.2407</v>
      </c>
      <c r="K4325" s="391">
        <v>0.3029</v>
      </c>
      <c r="L4325" s="391">
        <v>0.26050000000000001</v>
      </c>
      <c r="M4325" s="391">
        <v>0.18540000000000001</v>
      </c>
      <c r="N4325" s="391">
        <v>0.17699999999999999</v>
      </c>
      <c r="O4325" s="386">
        <v>0.17979999999999999</v>
      </c>
      <c r="P4325" s="386" t="s">
        <v>41</v>
      </c>
    </row>
    <row r="4326" spans="1:16" ht="15" x14ac:dyDescent="0.25">
      <c r="A4326" s="389" t="s">
        <v>4342</v>
      </c>
      <c r="B4326" s="390"/>
      <c r="C4326" s="386"/>
      <c r="D4326" s="390"/>
      <c r="E4326" s="390"/>
      <c r="F4326" s="386">
        <v>0.14940000000000001</v>
      </c>
      <c r="G4326" s="391">
        <v>0.1719</v>
      </c>
      <c r="H4326" s="391">
        <v>0.16070000000000001</v>
      </c>
      <c r="I4326" s="391">
        <v>0.2089</v>
      </c>
      <c r="J4326" s="391">
        <v>0.23619999999999999</v>
      </c>
      <c r="K4326" s="391">
        <v>0.31009999999999999</v>
      </c>
      <c r="L4326" s="391">
        <v>0.23300000000000001</v>
      </c>
      <c r="M4326" s="391">
        <v>0.17030000000000001</v>
      </c>
      <c r="N4326" s="391">
        <v>0.1575</v>
      </c>
      <c r="O4326" s="386">
        <v>0.15579999999999999</v>
      </c>
      <c r="P4326" s="386" t="s">
        <v>41</v>
      </c>
    </row>
    <row r="4327" spans="1:16" ht="15" x14ac:dyDescent="0.25">
      <c r="A4327" s="389" t="s">
        <v>4343</v>
      </c>
      <c r="B4327" s="390"/>
      <c r="C4327" s="386"/>
      <c r="D4327" s="390"/>
      <c r="E4327" s="390"/>
      <c r="F4327" s="386">
        <v>0.3095</v>
      </c>
      <c r="G4327" s="391">
        <v>0.28570000000000001</v>
      </c>
      <c r="H4327" s="391">
        <v>0.16669999999999999</v>
      </c>
      <c r="I4327" s="391">
        <v>0.35709999999999997</v>
      </c>
      <c r="J4327" s="391">
        <v>0.27379999999999999</v>
      </c>
      <c r="K4327" s="391">
        <v>0.25</v>
      </c>
      <c r="L4327" s="391">
        <v>0.46429999999999999</v>
      </c>
      <c r="M4327" s="391">
        <v>0.29759999999999998</v>
      </c>
      <c r="N4327" s="391">
        <v>0.32140000000000002</v>
      </c>
      <c r="O4327" s="386">
        <v>0.35709999999999997</v>
      </c>
      <c r="P4327" s="386" t="s">
        <v>41</v>
      </c>
    </row>
    <row r="4328" spans="1:16" ht="15" x14ac:dyDescent="0.25">
      <c r="A4328" s="389" t="s">
        <v>4344</v>
      </c>
      <c r="B4328" s="390"/>
      <c r="C4328" s="386"/>
      <c r="D4328" s="390"/>
      <c r="E4328" s="390"/>
      <c r="F4328" s="386">
        <v>0.45629999999999998</v>
      </c>
      <c r="G4328" s="391">
        <v>0.44090000000000001</v>
      </c>
      <c r="H4328" s="391">
        <v>0.4879</v>
      </c>
      <c r="I4328" s="391">
        <v>0.42</v>
      </c>
      <c r="J4328" s="391">
        <v>0.3765</v>
      </c>
      <c r="K4328" s="391">
        <v>0.57030000000000003</v>
      </c>
      <c r="L4328" s="391">
        <v>0.54210000000000003</v>
      </c>
      <c r="M4328" s="391">
        <v>0.57479999999999998</v>
      </c>
      <c r="N4328" s="391">
        <v>0.42680000000000001</v>
      </c>
      <c r="O4328" s="386">
        <v>0.43640000000000001</v>
      </c>
      <c r="P4328" s="386" t="s">
        <v>41</v>
      </c>
    </row>
    <row r="4329" spans="1:16" ht="15" x14ac:dyDescent="0.25">
      <c r="A4329" s="389" t="s">
        <v>4345</v>
      </c>
      <c r="B4329" s="390"/>
      <c r="C4329" s="386"/>
      <c r="D4329" s="390"/>
      <c r="E4329" s="390"/>
      <c r="F4329" s="386">
        <v>0.52180000000000004</v>
      </c>
      <c r="G4329" s="391">
        <v>0.50170000000000003</v>
      </c>
      <c r="H4329" s="391">
        <v>0.55759999999999998</v>
      </c>
      <c r="I4329" s="391">
        <v>0.48870000000000002</v>
      </c>
      <c r="J4329" s="391">
        <v>0.44190000000000002</v>
      </c>
      <c r="K4329" s="391">
        <v>0.67020000000000002</v>
      </c>
      <c r="L4329" s="391">
        <v>0.6381</v>
      </c>
      <c r="M4329" s="391">
        <v>0.68079999999999996</v>
      </c>
      <c r="N4329" s="391">
        <v>0.49120000000000003</v>
      </c>
      <c r="O4329" s="386">
        <v>0.50639999999999996</v>
      </c>
      <c r="P4329" s="386" t="s">
        <v>41</v>
      </c>
    </row>
    <row r="4330" spans="1:16" ht="15" x14ac:dyDescent="0.25">
      <c r="A4330" s="389" t="s">
        <v>4346</v>
      </c>
      <c r="B4330" s="390"/>
      <c r="C4330" s="386"/>
      <c r="D4330" s="390"/>
      <c r="E4330" s="390"/>
      <c r="F4330" s="386">
        <v>0.1857</v>
      </c>
      <c r="G4330" s="391">
        <v>0.18940000000000001</v>
      </c>
      <c r="H4330" s="391">
        <v>0.20039999999999999</v>
      </c>
      <c r="I4330" s="391">
        <v>0.13320000000000001</v>
      </c>
      <c r="J4330" s="391">
        <v>0.1048</v>
      </c>
      <c r="K4330" s="391">
        <v>0.1535</v>
      </c>
      <c r="L4330" s="391">
        <v>0.1414</v>
      </c>
      <c r="M4330" s="391">
        <v>0.1396</v>
      </c>
      <c r="N4330" s="391">
        <v>0.16350000000000001</v>
      </c>
      <c r="O4330" s="386">
        <v>0.15040000000000001</v>
      </c>
      <c r="P4330" s="386" t="s">
        <v>41</v>
      </c>
    </row>
    <row r="4331" spans="1:16" ht="15" x14ac:dyDescent="0.25">
      <c r="A4331" s="389" t="s">
        <v>4347</v>
      </c>
      <c r="B4331" s="390"/>
      <c r="C4331" s="386"/>
      <c r="D4331" s="390"/>
      <c r="E4331" s="390"/>
      <c r="F4331" s="386">
        <v>0.64990000000000003</v>
      </c>
      <c r="G4331" s="391">
        <v>0.43640000000000001</v>
      </c>
      <c r="H4331" s="391">
        <v>0.57189999999999996</v>
      </c>
      <c r="I4331" s="391">
        <v>0.60089999999999999</v>
      </c>
      <c r="J4331" s="391">
        <v>0.41699999999999998</v>
      </c>
      <c r="K4331" s="391">
        <v>0.59130000000000005</v>
      </c>
      <c r="L4331" s="391">
        <v>0.63390000000000002</v>
      </c>
      <c r="M4331" s="391">
        <v>0.5907</v>
      </c>
      <c r="N4331" s="391">
        <v>0.67810000000000004</v>
      </c>
      <c r="O4331" s="386">
        <v>0.61260000000000003</v>
      </c>
      <c r="P4331" s="386" t="s">
        <v>41</v>
      </c>
    </row>
    <row r="4332" spans="1:16" ht="15" x14ac:dyDescent="0.25">
      <c r="A4332" s="389" t="s">
        <v>4348</v>
      </c>
      <c r="B4332" s="390"/>
      <c r="C4332" s="386"/>
      <c r="D4332" s="390"/>
      <c r="E4332" s="390"/>
      <c r="F4332" s="386">
        <v>0.67030000000000001</v>
      </c>
      <c r="G4332" s="391">
        <v>0.4481</v>
      </c>
      <c r="H4332" s="391">
        <v>0.59140000000000004</v>
      </c>
      <c r="I4332" s="391">
        <v>0.61770000000000003</v>
      </c>
      <c r="J4332" s="391">
        <v>0.41949999999999998</v>
      </c>
      <c r="K4332" s="391">
        <v>0.60650000000000004</v>
      </c>
      <c r="L4332" s="391">
        <v>0.64849999999999997</v>
      </c>
      <c r="M4332" s="391">
        <v>0.60370000000000001</v>
      </c>
      <c r="N4332" s="391">
        <v>0.69720000000000004</v>
      </c>
      <c r="O4332" s="386">
        <v>0.62919999999999998</v>
      </c>
      <c r="P4332" s="386" t="s">
        <v>41</v>
      </c>
    </row>
    <row r="4333" spans="1:16" ht="15" x14ac:dyDescent="0.25">
      <c r="A4333" s="389" t="s">
        <v>4349</v>
      </c>
      <c r="B4333" s="390"/>
      <c r="C4333" s="386"/>
      <c r="D4333" s="390"/>
      <c r="E4333" s="390"/>
      <c r="F4333" s="386">
        <v>0.32169999999999999</v>
      </c>
      <c r="G4333" s="391">
        <v>0.2482</v>
      </c>
      <c r="H4333" s="391">
        <v>0.25850000000000001</v>
      </c>
      <c r="I4333" s="391">
        <v>0.33150000000000002</v>
      </c>
      <c r="J4333" s="391">
        <v>0.37580000000000002</v>
      </c>
      <c r="K4333" s="391">
        <v>0.34610000000000002</v>
      </c>
      <c r="L4333" s="391">
        <v>0.40060000000000001</v>
      </c>
      <c r="M4333" s="391">
        <v>0.38109999999999999</v>
      </c>
      <c r="N4333" s="391">
        <v>0.37140000000000001</v>
      </c>
      <c r="O4333" s="386">
        <v>0.34610000000000002</v>
      </c>
      <c r="P4333" s="386" t="s">
        <v>41</v>
      </c>
    </row>
    <row r="4334" spans="1:16" ht="15" x14ac:dyDescent="0.25">
      <c r="A4334" s="389" t="s">
        <v>4350</v>
      </c>
      <c r="B4334" s="390"/>
      <c r="C4334" s="386"/>
      <c r="D4334" s="390"/>
      <c r="E4334" s="390"/>
      <c r="F4334" s="386">
        <v>0.78920000000000001</v>
      </c>
      <c r="G4334" s="391">
        <v>0.52780000000000005</v>
      </c>
      <c r="H4334" s="391">
        <v>0.68659999999999999</v>
      </c>
      <c r="I4334" s="391">
        <v>0.70599999999999996</v>
      </c>
      <c r="J4334" s="391">
        <v>0.48349999999999999</v>
      </c>
      <c r="K4334" s="391">
        <v>0.68779999999999997</v>
      </c>
      <c r="L4334" s="391">
        <v>0.68910000000000005</v>
      </c>
      <c r="M4334" s="391">
        <v>0.66549999999999998</v>
      </c>
      <c r="N4334" s="391">
        <v>0.76519999999999999</v>
      </c>
      <c r="O4334" s="386">
        <v>0.67320000000000002</v>
      </c>
      <c r="P4334" s="386" t="s">
        <v>41</v>
      </c>
    </row>
    <row r="4335" spans="1:16" ht="15" x14ac:dyDescent="0.25">
      <c r="A4335" s="389" t="s">
        <v>4351</v>
      </c>
      <c r="B4335" s="390"/>
      <c r="C4335" s="386"/>
      <c r="D4335" s="390"/>
      <c r="E4335" s="390"/>
      <c r="F4335" s="386">
        <v>0.80549999999999999</v>
      </c>
      <c r="G4335" s="391">
        <v>0.53710000000000002</v>
      </c>
      <c r="H4335" s="391">
        <v>0.70450000000000002</v>
      </c>
      <c r="I4335" s="391">
        <v>0.72550000000000003</v>
      </c>
      <c r="J4335" s="391">
        <v>0.49359999999999998</v>
      </c>
      <c r="K4335" s="391">
        <v>0.70279999999999998</v>
      </c>
      <c r="L4335" s="391">
        <v>0.70089999999999997</v>
      </c>
      <c r="M4335" s="391">
        <v>0.67779999999999996</v>
      </c>
      <c r="N4335" s="391">
        <v>0.78259999999999996</v>
      </c>
      <c r="O4335" s="386">
        <v>0.68799999999999994</v>
      </c>
      <c r="P4335" s="386" t="s">
        <v>41</v>
      </c>
    </row>
    <row r="4336" spans="1:16" ht="15" x14ac:dyDescent="0.25">
      <c r="A4336" s="389" t="s">
        <v>4352</v>
      </c>
      <c r="B4336" s="390"/>
      <c r="C4336" s="386"/>
      <c r="D4336" s="390"/>
      <c r="E4336" s="390"/>
      <c r="F4336" s="386">
        <v>0.309</v>
      </c>
      <c r="G4336" s="391">
        <v>0.25369999999999998</v>
      </c>
      <c r="H4336" s="391">
        <v>0.16009999999999999</v>
      </c>
      <c r="I4336" s="391">
        <v>0.1318</v>
      </c>
      <c r="J4336" s="391">
        <v>0.1885</v>
      </c>
      <c r="K4336" s="391">
        <v>0.2452</v>
      </c>
      <c r="L4336" s="391">
        <v>0.34160000000000001</v>
      </c>
      <c r="M4336" s="391">
        <v>0.30470000000000003</v>
      </c>
      <c r="N4336" s="391">
        <v>0.25230000000000002</v>
      </c>
      <c r="O4336" s="386">
        <v>0.23949999999999999</v>
      </c>
      <c r="P4336" s="386" t="s">
        <v>41</v>
      </c>
    </row>
    <row r="4337" spans="1:16" ht="15" x14ac:dyDescent="0.25">
      <c r="A4337" s="389" t="s">
        <v>4353</v>
      </c>
      <c r="B4337" s="390"/>
      <c r="C4337" s="386"/>
      <c r="D4337" s="390"/>
      <c r="E4337" s="390"/>
      <c r="F4337" s="386">
        <v>0.36659999999999998</v>
      </c>
      <c r="G4337" s="391">
        <v>0.23100000000000001</v>
      </c>
      <c r="H4337" s="391">
        <v>0.30099999999999999</v>
      </c>
      <c r="I4337" s="391">
        <v>0.37809999999999999</v>
      </c>
      <c r="J4337" s="391">
        <v>0.23319999999999999</v>
      </c>
      <c r="K4337" s="391">
        <v>0.3337</v>
      </c>
      <c r="L4337" s="391">
        <v>0.41049999999999998</v>
      </c>
      <c r="M4337" s="391">
        <v>0.3357</v>
      </c>
      <c r="N4337" s="391">
        <v>0.39300000000000002</v>
      </c>
      <c r="O4337" s="386">
        <v>0.45179999999999998</v>
      </c>
      <c r="P4337" s="386" t="s">
        <v>41</v>
      </c>
    </row>
    <row r="4338" spans="1:16" ht="15" x14ac:dyDescent="0.25">
      <c r="A4338" s="389" t="s">
        <v>4354</v>
      </c>
      <c r="B4338" s="390"/>
      <c r="C4338" s="386"/>
      <c r="D4338" s="390"/>
      <c r="E4338" s="390"/>
      <c r="F4338" s="386">
        <v>0.37659999999999999</v>
      </c>
      <c r="G4338" s="391">
        <v>0.23599999999999999</v>
      </c>
      <c r="H4338" s="391">
        <v>0.3034</v>
      </c>
      <c r="I4338" s="391">
        <v>0.37859999999999999</v>
      </c>
      <c r="J4338" s="391">
        <v>0.20280000000000001</v>
      </c>
      <c r="K4338" s="391">
        <v>0.33489999999999998</v>
      </c>
      <c r="L4338" s="391">
        <v>0.41589999999999999</v>
      </c>
      <c r="M4338" s="391">
        <v>0.3327</v>
      </c>
      <c r="N4338" s="391">
        <v>0.39250000000000002</v>
      </c>
      <c r="O4338" s="386">
        <v>0.46200000000000002</v>
      </c>
      <c r="P4338" s="386" t="s">
        <v>41</v>
      </c>
    </row>
    <row r="4339" spans="1:16" ht="15" x14ac:dyDescent="0.25">
      <c r="A4339" s="389" t="s">
        <v>4355</v>
      </c>
      <c r="B4339" s="390"/>
      <c r="C4339" s="386"/>
      <c r="D4339" s="390"/>
      <c r="E4339" s="390"/>
      <c r="F4339" s="386">
        <v>0.2918</v>
      </c>
      <c r="G4339" s="391">
        <v>0.19420000000000001</v>
      </c>
      <c r="H4339" s="391">
        <v>0.2828</v>
      </c>
      <c r="I4339" s="391">
        <v>0.37390000000000001</v>
      </c>
      <c r="J4339" s="391">
        <v>0.46079999999999999</v>
      </c>
      <c r="K4339" s="391">
        <v>0.3251</v>
      </c>
      <c r="L4339" s="391">
        <v>0.37059999999999998</v>
      </c>
      <c r="M4339" s="391">
        <v>0.3584</v>
      </c>
      <c r="N4339" s="391">
        <v>0.39739999999999998</v>
      </c>
      <c r="O4339" s="386">
        <v>0.3755</v>
      </c>
      <c r="P4339" s="386" t="s">
        <v>41</v>
      </c>
    </row>
    <row r="4340" spans="1:16" ht="15" x14ac:dyDescent="0.25">
      <c r="A4340" s="389" t="s">
        <v>4356</v>
      </c>
      <c r="B4340" s="390"/>
      <c r="C4340" s="386"/>
      <c r="D4340" s="390"/>
      <c r="E4340" s="390"/>
      <c r="F4340" s="386">
        <v>0.63759999999999994</v>
      </c>
      <c r="G4340" s="391">
        <v>0.49299999999999999</v>
      </c>
      <c r="H4340" s="391">
        <v>0.68630000000000002</v>
      </c>
      <c r="I4340" s="391">
        <v>0.621</v>
      </c>
      <c r="J4340" s="391">
        <v>0.57099999999999995</v>
      </c>
      <c r="K4340" s="391">
        <v>0.78539999999999999</v>
      </c>
      <c r="L4340" s="391">
        <v>0.99750000000000005</v>
      </c>
      <c r="M4340" s="391">
        <v>0.92420000000000002</v>
      </c>
      <c r="N4340" s="391">
        <v>1.0283</v>
      </c>
      <c r="O4340" s="386">
        <v>0.73089999999999999</v>
      </c>
      <c r="P4340" s="386" t="s">
        <v>41</v>
      </c>
    </row>
    <row r="4341" spans="1:16" ht="15" x14ac:dyDescent="0.25">
      <c r="A4341" s="389" t="s">
        <v>4357</v>
      </c>
      <c r="B4341" s="390"/>
      <c r="C4341" s="386"/>
      <c r="D4341" s="390"/>
      <c r="E4341" s="390"/>
      <c r="F4341" s="386">
        <v>0.63480000000000003</v>
      </c>
      <c r="G4341" s="391">
        <v>0.4819</v>
      </c>
      <c r="H4341" s="391">
        <v>0.69</v>
      </c>
      <c r="I4341" s="391">
        <v>0.60299999999999998</v>
      </c>
      <c r="J4341" s="391">
        <v>0.5696</v>
      </c>
      <c r="K4341" s="391">
        <v>0.77049999999999996</v>
      </c>
      <c r="L4341" s="391">
        <v>0.99480000000000002</v>
      </c>
      <c r="M4341" s="391">
        <v>0.91839999999999999</v>
      </c>
      <c r="N4341" s="391">
        <v>1.0368999999999999</v>
      </c>
      <c r="O4341" s="386">
        <v>0.73309999999999997</v>
      </c>
      <c r="P4341" s="386" t="s">
        <v>41</v>
      </c>
    </row>
    <row r="4342" spans="1:16" ht="15" x14ac:dyDescent="0.25">
      <c r="A4342" s="389" t="s">
        <v>4358</v>
      </c>
      <c r="B4342" s="390"/>
      <c r="C4342" s="386"/>
      <c r="D4342" s="390"/>
      <c r="E4342" s="390"/>
      <c r="F4342" s="386">
        <v>0.70950000000000002</v>
      </c>
      <c r="G4342" s="391">
        <v>0.77700000000000002</v>
      </c>
      <c r="H4342" s="391">
        <v>0.59119999999999995</v>
      </c>
      <c r="I4342" s="391">
        <v>1.0810999999999999</v>
      </c>
      <c r="J4342" s="391">
        <v>0.60809999999999997</v>
      </c>
      <c r="K4342" s="391">
        <v>1.1655</v>
      </c>
      <c r="L4342" s="391">
        <v>1.0642</v>
      </c>
      <c r="M4342" s="391">
        <v>1.0726</v>
      </c>
      <c r="N4342" s="391">
        <v>0.81079999999999997</v>
      </c>
      <c r="O4342" s="386">
        <v>0.67569999999999997</v>
      </c>
      <c r="P4342" s="386" t="s">
        <v>41</v>
      </c>
    </row>
    <row r="4343" spans="1:16" ht="15" x14ac:dyDescent="0.25">
      <c r="A4343" s="389" t="s">
        <v>4359</v>
      </c>
      <c r="B4343" s="390"/>
      <c r="C4343" s="386"/>
      <c r="D4343" s="390"/>
      <c r="E4343" s="390"/>
      <c r="F4343" s="386">
        <v>6.9199999999999998E-2</v>
      </c>
      <c r="G4343" s="391">
        <v>5.9299999999999999E-2</v>
      </c>
      <c r="H4343" s="391">
        <v>7.6700000000000004E-2</v>
      </c>
      <c r="I4343" s="391">
        <v>0.15359999999999999</v>
      </c>
      <c r="J4343" s="391">
        <v>3.3599999999999998E-2</v>
      </c>
      <c r="K4343" s="391">
        <v>6.5600000000000006E-2</v>
      </c>
      <c r="L4343" s="391">
        <v>8.5599999999999996E-2</v>
      </c>
      <c r="M4343" s="391">
        <v>0.1429</v>
      </c>
      <c r="N4343" s="391">
        <v>0.16719999999999999</v>
      </c>
      <c r="O4343" s="386">
        <v>0.17230000000000001</v>
      </c>
      <c r="P4343" s="386" t="s">
        <v>41</v>
      </c>
    </row>
    <row r="4344" spans="1:16" ht="15" x14ac:dyDescent="0.25">
      <c r="A4344" s="389" t="s">
        <v>4360</v>
      </c>
      <c r="B4344" s="390"/>
      <c r="C4344" s="386"/>
      <c r="D4344" s="390"/>
      <c r="E4344" s="390"/>
      <c r="F4344" s="386">
        <v>6.9099999999999995E-2</v>
      </c>
      <c r="G4344" s="391">
        <v>5.6300000000000003E-2</v>
      </c>
      <c r="H4344" s="391">
        <v>7.51E-2</v>
      </c>
      <c r="I4344" s="391">
        <v>0.15609999999999999</v>
      </c>
      <c r="J4344" s="391">
        <v>2.9899999999999999E-2</v>
      </c>
      <c r="K4344" s="391">
        <v>5.7700000000000001E-2</v>
      </c>
      <c r="L4344" s="391">
        <v>8.3799999999999999E-2</v>
      </c>
      <c r="M4344" s="391">
        <v>0.1255</v>
      </c>
      <c r="N4344" s="391">
        <v>0.16700000000000001</v>
      </c>
      <c r="O4344" s="386">
        <v>0.16139999999999999</v>
      </c>
      <c r="P4344" s="386" t="s">
        <v>41</v>
      </c>
    </row>
    <row r="4345" spans="1:16" ht="15" x14ac:dyDescent="0.25">
      <c r="A4345" s="389" t="s">
        <v>4361</v>
      </c>
      <c r="B4345" s="390"/>
      <c r="C4345" s="386"/>
      <c r="D4345" s="390"/>
      <c r="E4345" s="390"/>
      <c r="F4345" s="386">
        <v>7.4899999999999994E-2</v>
      </c>
      <c r="G4345" s="391">
        <v>0.16789999999999999</v>
      </c>
      <c r="H4345" s="391">
        <v>0.1182</v>
      </c>
      <c r="I4345" s="391">
        <v>8.5999999999999993E-2</v>
      </c>
      <c r="J4345" s="391">
        <v>0.13500000000000001</v>
      </c>
      <c r="K4345" s="391">
        <v>0.28179999999999999</v>
      </c>
      <c r="L4345" s="391">
        <v>0.13189999999999999</v>
      </c>
      <c r="M4345" s="391">
        <v>0.5847</v>
      </c>
      <c r="N4345" s="391">
        <v>0.17069999999999999</v>
      </c>
      <c r="O4345" s="386">
        <v>0.42259999999999998</v>
      </c>
      <c r="P4345" s="386" t="s">
        <v>41</v>
      </c>
    </row>
    <row r="4346" spans="1:16" ht="15" x14ac:dyDescent="0.25">
      <c r="A4346" s="389" t="s">
        <v>4362</v>
      </c>
      <c r="B4346" s="390"/>
      <c r="C4346" s="386"/>
      <c r="D4346" s="390"/>
      <c r="E4346" s="390"/>
      <c r="F4346" s="386">
        <v>7.1099999999999997E-2</v>
      </c>
      <c r="G4346" s="391">
        <v>6.0900000000000003E-2</v>
      </c>
      <c r="H4346" s="391">
        <v>7.9000000000000001E-2</v>
      </c>
      <c r="I4346" s="391">
        <v>0.1583</v>
      </c>
      <c r="J4346" s="391">
        <v>3.4000000000000002E-2</v>
      </c>
      <c r="K4346" s="391">
        <v>6.7500000000000004E-2</v>
      </c>
      <c r="L4346" s="391">
        <v>8.7499999999999994E-2</v>
      </c>
      <c r="M4346" s="391">
        <v>0.14510000000000001</v>
      </c>
      <c r="N4346" s="391">
        <v>7.7499999999999999E-2</v>
      </c>
      <c r="O4346" s="386">
        <v>9.1700000000000004E-2</v>
      </c>
      <c r="P4346" s="386" t="s">
        <v>41</v>
      </c>
    </row>
    <row r="4347" spans="1:16" ht="15" x14ac:dyDescent="0.25">
      <c r="A4347" s="389" t="s">
        <v>4363</v>
      </c>
      <c r="B4347" s="390"/>
      <c r="C4347" s="386"/>
      <c r="D4347" s="390"/>
      <c r="E4347" s="390"/>
      <c r="F4347" s="386">
        <v>7.0499999999999993E-2</v>
      </c>
      <c r="G4347" s="391">
        <v>5.74E-2</v>
      </c>
      <c r="H4347" s="391">
        <v>7.6899999999999996E-2</v>
      </c>
      <c r="I4347" s="391">
        <v>0.15989999999999999</v>
      </c>
      <c r="J4347" s="391">
        <v>0.03</v>
      </c>
      <c r="K4347" s="391">
        <v>5.8900000000000001E-2</v>
      </c>
      <c r="L4347" s="391">
        <v>8.5199999999999998E-2</v>
      </c>
      <c r="M4347" s="391">
        <v>0.12640000000000001</v>
      </c>
      <c r="N4347" s="391">
        <v>7.1099999999999997E-2</v>
      </c>
      <c r="O4347" s="386">
        <v>7.7899999999999997E-2</v>
      </c>
      <c r="P4347" s="386" t="s">
        <v>41</v>
      </c>
    </row>
    <row r="4348" spans="1:16" ht="15" x14ac:dyDescent="0.25">
      <c r="A4348" s="389" t="s">
        <v>4364</v>
      </c>
      <c r="B4348" s="390"/>
      <c r="C4348" s="386"/>
      <c r="D4348" s="390"/>
      <c r="E4348" s="390"/>
      <c r="F4348" s="386">
        <v>0.1042</v>
      </c>
      <c r="G4348" s="391">
        <v>0.22670000000000001</v>
      </c>
      <c r="H4348" s="391">
        <v>0.14499999999999999</v>
      </c>
      <c r="I4348" s="391">
        <v>0.10580000000000001</v>
      </c>
      <c r="J4348" s="391">
        <v>0.16569999999999999</v>
      </c>
      <c r="K4348" s="391">
        <v>0.34620000000000001</v>
      </c>
      <c r="L4348" s="391">
        <v>0.16070000000000001</v>
      </c>
      <c r="M4348" s="391">
        <v>0.70589999999999997</v>
      </c>
      <c r="N4348" s="391">
        <v>0.17499999999999999</v>
      </c>
      <c r="O4348" s="386">
        <v>0.47420000000000001</v>
      </c>
      <c r="P4348" s="386" t="s">
        <v>41</v>
      </c>
    </row>
    <row r="4349" spans="1:16" ht="15" x14ac:dyDescent="0.25">
      <c r="A4349" s="389" t="s">
        <v>4365</v>
      </c>
      <c r="B4349" s="390"/>
      <c r="C4349" s="386"/>
      <c r="D4349" s="390"/>
      <c r="E4349" s="390"/>
      <c r="F4349" s="386">
        <v>0</v>
      </c>
      <c r="G4349" s="391">
        <v>0</v>
      </c>
      <c r="H4349" s="391">
        <v>0</v>
      </c>
      <c r="I4349" s="391">
        <v>0</v>
      </c>
      <c r="J4349" s="391">
        <v>0</v>
      </c>
      <c r="K4349" s="391">
        <v>0</v>
      </c>
      <c r="L4349" s="391">
        <v>0</v>
      </c>
      <c r="M4349" s="391">
        <v>0</v>
      </c>
      <c r="N4349" s="391">
        <v>0</v>
      </c>
      <c r="O4349" s="386">
        <v>0</v>
      </c>
      <c r="P4349" s="386" t="s">
        <v>41</v>
      </c>
    </row>
    <row r="4350" spans="1:16" ht="15" x14ac:dyDescent="0.25">
      <c r="A4350" s="389" t="s">
        <v>4366</v>
      </c>
      <c r="B4350" s="390"/>
      <c r="C4350" s="386"/>
      <c r="D4350" s="390"/>
      <c r="E4350" s="390"/>
      <c r="F4350" s="386">
        <v>0</v>
      </c>
      <c r="G4350" s="391">
        <v>0</v>
      </c>
      <c r="H4350" s="391">
        <v>0</v>
      </c>
      <c r="I4350" s="391">
        <v>0</v>
      </c>
      <c r="J4350" s="391">
        <v>0</v>
      </c>
      <c r="K4350" s="391">
        <v>0</v>
      </c>
      <c r="L4350" s="391">
        <v>0</v>
      </c>
      <c r="M4350" s="391">
        <v>0</v>
      </c>
      <c r="N4350" s="391">
        <v>0</v>
      </c>
      <c r="O4350" s="386">
        <v>0</v>
      </c>
      <c r="P4350" s="386" t="s">
        <v>41</v>
      </c>
    </row>
    <row r="4351" spans="1:16" ht="15" x14ac:dyDescent="0.25">
      <c r="A4351" s="389" t="s">
        <v>4367</v>
      </c>
      <c r="B4351" s="390"/>
      <c r="C4351" s="386"/>
      <c r="D4351" s="390"/>
      <c r="E4351" s="390"/>
      <c r="F4351" s="386">
        <v>1.5599999999999999E-2</v>
      </c>
      <c r="G4351" s="391">
        <v>1.17E-2</v>
      </c>
      <c r="H4351" s="391">
        <v>5.7999999999999996E-3</v>
      </c>
      <c r="I4351" s="391">
        <v>3.8999999999999998E-3</v>
      </c>
      <c r="J4351" s="391">
        <v>2.1399999999999999E-2</v>
      </c>
      <c r="K4351" s="391">
        <v>5.7999999999999996E-3</v>
      </c>
      <c r="L4351" s="391">
        <v>2.3400000000000001E-2</v>
      </c>
      <c r="M4351" s="391">
        <v>7.1999999999999995E-2</v>
      </c>
      <c r="N4351" s="391">
        <v>1.0371999999999999</v>
      </c>
      <c r="O4351" s="386">
        <v>0.94330000000000003</v>
      </c>
      <c r="P4351" s="386" t="s">
        <v>41</v>
      </c>
    </row>
    <row r="4352" spans="1:16" ht="15" x14ac:dyDescent="0.25">
      <c r="A4352" s="389" t="s">
        <v>4368</v>
      </c>
      <c r="B4352" s="390"/>
      <c r="C4352" s="386"/>
      <c r="D4352" s="390"/>
      <c r="E4352" s="390"/>
      <c r="F4352" s="386">
        <v>0.02</v>
      </c>
      <c r="G4352" s="391">
        <v>1.4999999999999999E-2</v>
      </c>
      <c r="H4352" s="391">
        <v>7.4999999999999997E-3</v>
      </c>
      <c r="I4352" s="391">
        <v>5.0000000000000001E-3</v>
      </c>
      <c r="J4352" s="391">
        <v>2.7400000000000001E-2</v>
      </c>
      <c r="K4352" s="391">
        <v>7.4999999999999997E-3</v>
      </c>
      <c r="L4352" s="391">
        <v>2.9899999999999999E-2</v>
      </c>
      <c r="M4352" s="391">
        <v>9.2299999999999993E-2</v>
      </c>
      <c r="N4352" s="391">
        <v>1.1442000000000001</v>
      </c>
      <c r="O4352" s="386">
        <v>1.0249999999999999</v>
      </c>
      <c r="P4352" s="386" t="s">
        <v>41</v>
      </c>
    </row>
    <row r="4353" spans="1:16" ht="15" x14ac:dyDescent="0.25">
      <c r="A4353" s="389" t="s">
        <v>4369</v>
      </c>
      <c r="B4353" s="390"/>
      <c r="C4353" s="386"/>
      <c r="D4353" s="390"/>
      <c r="E4353" s="390"/>
      <c r="F4353" s="386">
        <v>0</v>
      </c>
      <c r="G4353" s="391">
        <v>0</v>
      </c>
      <c r="H4353" s="391">
        <v>0</v>
      </c>
      <c r="I4353" s="391">
        <v>0</v>
      </c>
      <c r="J4353" s="391">
        <v>0</v>
      </c>
      <c r="K4353" s="391">
        <v>0</v>
      </c>
      <c r="L4353" s="391">
        <v>0</v>
      </c>
      <c r="M4353" s="391">
        <v>0</v>
      </c>
      <c r="N4353" s="391">
        <v>0.14680000000000001</v>
      </c>
      <c r="O4353" s="386">
        <v>0.26319999999999999</v>
      </c>
      <c r="P4353" s="386" t="s">
        <v>41</v>
      </c>
    </row>
    <row r="4354" spans="1:16" ht="15" x14ac:dyDescent="0.25">
      <c r="A4354" s="389" t="s">
        <v>4370</v>
      </c>
      <c r="B4354" s="390"/>
      <c r="C4354" s="386"/>
      <c r="D4354" s="390"/>
      <c r="E4354" s="390"/>
      <c r="F4354" s="386">
        <v>0.86799999999999999</v>
      </c>
      <c r="G4354" s="391">
        <v>0.81820000000000004</v>
      </c>
      <c r="H4354" s="391">
        <v>0.77059999999999995</v>
      </c>
      <c r="I4354" s="391">
        <v>0.76129999999999998</v>
      </c>
      <c r="J4354" s="391">
        <v>0.67589999999999995</v>
      </c>
      <c r="K4354" s="391">
        <v>0.87170000000000003</v>
      </c>
      <c r="L4354" s="391">
        <v>0.91769999999999996</v>
      </c>
      <c r="M4354" s="391">
        <v>0.75800000000000001</v>
      </c>
      <c r="N4354" s="391">
        <v>0.96750000000000003</v>
      </c>
      <c r="O4354" s="386">
        <v>0.94079999999999997</v>
      </c>
      <c r="P4354" s="386" t="s">
        <v>41</v>
      </c>
    </row>
    <row r="4355" spans="1:16" ht="15" x14ac:dyDescent="0.25">
      <c r="A4355" s="389" t="s">
        <v>4371</v>
      </c>
      <c r="B4355" s="390"/>
      <c r="C4355" s="386"/>
      <c r="D4355" s="390"/>
      <c r="E4355" s="390"/>
      <c r="F4355" s="386">
        <v>0.88490000000000002</v>
      </c>
      <c r="G4355" s="391">
        <v>0.83730000000000004</v>
      </c>
      <c r="H4355" s="391">
        <v>0.78849999999999998</v>
      </c>
      <c r="I4355" s="391">
        <v>0.77780000000000005</v>
      </c>
      <c r="J4355" s="391">
        <v>0.6915</v>
      </c>
      <c r="K4355" s="391">
        <v>0.89200000000000002</v>
      </c>
      <c r="L4355" s="391">
        <v>0.93869999999999998</v>
      </c>
      <c r="M4355" s="391">
        <v>0.77500000000000002</v>
      </c>
      <c r="N4355" s="391">
        <v>0.98839999999999995</v>
      </c>
      <c r="O4355" s="386">
        <v>0.96230000000000004</v>
      </c>
      <c r="P4355" s="386" t="s">
        <v>41</v>
      </c>
    </row>
    <row r="4356" spans="1:16" ht="15" x14ac:dyDescent="0.25">
      <c r="A4356" s="389" t="s">
        <v>4372</v>
      </c>
      <c r="B4356" s="390"/>
      <c r="C4356" s="386"/>
      <c r="D4356" s="390"/>
      <c r="E4356" s="390"/>
      <c r="F4356" s="386">
        <v>0.18970000000000001</v>
      </c>
      <c r="G4356" s="391">
        <v>5.1700000000000003E-2</v>
      </c>
      <c r="H4356" s="391">
        <v>5.1700000000000003E-2</v>
      </c>
      <c r="I4356" s="391">
        <v>0.10340000000000001</v>
      </c>
      <c r="J4356" s="391">
        <v>5.1700000000000003E-2</v>
      </c>
      <c r="K4356" s="391">
        <v>6.0299999999999999E-2</v>
      </c>
      <c r="L4356" s="391">
        <v>7.7600000000000002E-2</v>
      </c>
      <c r="M4356" s="391">
        <v>7.7600000000000002E-2</v>
      </c>
      <c r="N4356" s="391">
        <v>0.1293</v>
      </c>
      <c r="O4356" s="386">
        <v>7.7600000000000002E-2</v>
      </c>
      <c r="P4356" s="386" t="s">
        <v>41</v>
      </c>
    </row>
    <row r="4357" spans="1:16" ht="15" x14ac:dyDescent="0.25">
      <c r="A4357" s="389" t="s">
        <v>4373</v>
      </c>
      <c r="B4357" s="390"/>
      <c r="C4357" s="386"/>
      <c r="D4357" s="390"/>
      <c r="E4357" s="390"/>
      <c r="F4357" s="386">
        <v>0.86799999999999999</v>
      </c>
      <c r="G4357" s="391">
        <v>0.81820000000000004</v>
      </c>
      <c r="H4357" s="391">
        <v>0.77059999999999995</v>
      </c>
      <c r="I4357" s="391">
        <v>0.76129999999999998</v>
      </c>
      <c r="J4357" s="391">
        <v>0.67589999999999995</v>
      </c>
      <c r="K4357" s="391">
        <v>0.87170000000000003</v>
      </c>
      <c r="L4357" s="391">
        <v>0.91769999999999996</v>
      </c>
      <c r="M4357" s="391">
        <v>0.75800000000000001</v>
      </c>
      <c r="N4357" s="391">
        <v>0.96750000000000003</v>
      </c>
      <c r="O4357" s="386">
        <v>0.94079999999999997</v>
      </c>
      <c r="P4357" s="386" t="s">
        <v>41</v>
      </c>
    </row>
    <row r="4358" spans="1:16" ht="15" x14ac:dyDescent="0.25">
      <c r="A4358" s="389" t="s">
        <v>4374</v>
      </c>
      <c r="B4358" s="390"/>
      <c r="C4358" s="386"/>
      <c r="D4358" s="390"/>
      <c r="E4358" s="390"/>
      <c r="F4358" s="386">
        <v>0.88490000000000002</v>
      </c>
      <c r="G4358" s="391">
        <v>0.83730000000000004</v>
      </c>
      <c r="H4358" s="391">
        <v>0.78849999999999998</v>
      </c>
      <c r="I4358" s="391">
        <v>0.77780000000000005</v>
      </c>
      <c r="J4358" s="391">
        <v>0.6915</v>
      </c>
      <c r="K4358" s="391">
        <v>0.89200000000000002</v>
      </c>
      <c r="L4358" s="391">
        <v>0.93869999999999998</v>
      </c>
      <c r="M4358" s="391">
        <v>0.77500000000000002</v>
      </c>
      <c r="N4358" s="391">
        <v>0.98839999999999995</v>
      </c>
      <c r="O4358" s="386">
        <v>0.96230000000000004</v>
      </c>
      <c r="P4358" s="386" t="s">
        <v>41</v>
      </c>
    </row>
    <row r="4359" spans="1:16" ht="15" x14ac:dyDescent="0.25">
      <c r="A4359" s="389" t="s">
        <v>4375</v>
      </c>
      <c r="B4359" s="390"/>
      <c r="C4359" s="386"/>
      <c r="D4359" s="390"/>
      <c r="E4359" s="390"/>
      <c r="F4359" s="386">
        <v>0.18970000000000001</v>
      </c>
      <c r="G4359" s="391">
        <v>5.1700000000000003E-2</v>
      </c>
      <c r="H4359" s="391">
        <v>5.1700000000000003E-2</v>
      </c>
      <c r="I4359" s="391">
        <v>0.10340000000000001</v>
      </c>
      <c r="J4359" s="391">
        <v>5.1700000000000003E-2</v>
      </c>
      <c r="K4359" s="391">
        <v>6.0299999999999999E-2</v>
      </c>
      <c r="L4359" s="391">
        <v>7.7600000000000002E-2</v>
      </c>
      <c r="M4359" s="391">
        <v>7.7600000000000002E-2</v>
      </c>
      <c r="N4359" s="391">
        <v>0.1293</v>
      </c>
      <c r="O4359" s="386">
        <v>7.7600000000000002E-2</v>
      </c>
      <c r="P4359" s="386" t="s">
        <v>41</v>
      </c>
    </row>
    <row r="4360" spans="1:16" ht="15" x14ac:dyDescent="0.25">
      <c r="A4360" s="389" t="s">
        <v>462</v>
      </c>
      <c r="B4360" s="390"/>
      <c r="C4360" s="386"/>
      <c r="D4360" s="390"/>
      <c r="E4360" s="390"/>
      <c r="F4360" s="386">
        <v>0.77629999999999999</v>
      </c>
      <c r="G4360" s="391">
        <v>0.71950000000000003</v>
      </c>
      <c r="H4360" s="391">
        <v>0.78280000000000005</v>
      </c>
      <c r="I4360" s="391">
        <v>0.75219999999999998</v>
      </c>
      <c r="J4360" s="391">
        <v>0.65069999999999995</v>
      </c>
      <c r="K4360" s="391">
        <v>0.72589999999999999</v>
      </c>
      <c r="L4360" s="391">
        <v>0.75690000000000002</v>
      </c>
      <c r="M4360" s="391">
        <v>0.82840000000000003</v>
      </c>
      <c r="N4360" s="391">
        <v>0.80930000000000002</v>
      </c>
      <c r="O4360" s="386">
        <v>0.86019999999999996</v>
      </c>
      <c r="P4360" s="386" t="s">
        <v>41</v>
      </c>
    </row>
    <row r="4361" spans="1:16" ht="15" x14ac:dyDescent="0.25">
      <c r="A4361" s="389" t="s">
        <v>460</v>
      </c>
      <c r="B4361" s="390"/>
      <c r="C4361" s="386"/>
      <c r="D4361" s="390"/>
      <c r="E4361" s="390"/>
      <c r="F4361" s="386">
        <v>0.78859999999999997</v>
      </c>
      <c r="G4361" s="391">
        <v>0.73570000000000002</v>
      </c>
      <c r="H4361" s="391">
        <v>0.79990000000000006</v>
      </c>
      <c r="I4361" s="391">
        <v>0.76600000000000001</v>
      </c>
      <c r="J4361" s="391">
        <v>0.65759999999999996</v>
      </c>
      <c r="K4361" s="391">
        <v>0.73819999999999997</v>
      </c>
      <c r="L4361" s="391">
        <v>0.77080000000000004</v>
      </c>
      <c r="M4361" s="391">
        <v>0.84279999999999999</v>
      </c>
      <c r="N4361" s="391">
        <v>0.82609999999999995</v>
      </c>
      <c r="O4361" s="386">
        <v>0.87560000000000004</v>
      </c>
      <c r="P4361" s="386" t="s">
        <v>41</v>
      </c>
    </row>
    <row r="4362" spans="1:16" ht="15" x14ac:dyDescent="0.25">
      <c r="A4362" s="389" t="s">
        <v>461</v>
      </c>
      <c r="B4362" s="390"/>
      <c r="C4362" s="386"/>
      <c r="D4362" s="390"/>
      <c r="E4362" s="390"/>
      <c r="F4362" s="386">
        <v>0.63119999999999998</v>
      </c>
      <c r="G4362" s="391">
        <v>0.52810000000000001</v>
      </c>
      <c r="H4362" s="391">
        <v>0.58140000000000003</v>
      </c>
      <c r="I4362" s="391">
        <v>0.59089999999999998</v>
      </c>
      <c r="J4362" s="391">
        <v>0.56989999999999996</v>
      </c>
      <c r="K4362" s="391">
        <v>0.58250000000000002</v>
      </c>
      <c r="L4362" s="391">
        <v>0.59350000000000003</v>
      </c>
      <c r="M4362" s="391">
        <v>0.65780000000000005</v>
      </c>
      <c r="N4362" s="391">
        <v>0.62280000000000002</v>
      </c>
      <c r="O4362" s="386">
        <v>0.68440000000000001</v>
      </c>
      <c r="P4362" s="386" t="s">
        <v>41</v>
      </c>
    </row>
    <row r="4363" spans="1:16" ht="15" x14ac:dyDescent="0.25">
      <c r="A4363" s="389" t="s">
        <v>518</v>
      </c>
      <c r="B4363" s="390"/>
      <c r="C4363" s="386"/>
      <c r="D4363" s="390"/>
      <c r="E4363" s="390"/>
      <c r="F4363" s="386">
        <v>0.73670000000000002</v>
      </c>
      <c r="G4363" s="391">
        <v>0.64449999999999996</v>
      </c>
      <c r="H4363" s="391">
        <v>0.745</v>
      </c>
      <c r="I4363" s="391">
        <v>0.68059999999999998</v>
      </c>
      <c r="J4363" s="391">
        <v>0.59389999999999998</v>
      </c>
      <c r="K4363" s="391">
        <v>0.68230000000000002</v>
      </c>
      <c r="L4363" s="391">
        <v>0.75449999999999995</v>
      </c>
      <c r="M4363" s="391">
        <v>0.76170000000000004</v>
      </c>
      <c r="N4363" s="391">
        <v>0.78849999999999998</v>
      </c>
      <c r="O4363" s="386">
        <v>0.80530000000000002</v>
      </c>
      <c r="P4363" s="386" t="s">
        <v>41</v>
      </c>
    </row>
    <row r="4364" spans="1:16" ht="15" x14ac:dyDescent="0.25">
      <c r="A4364" s="389" t="s">
        <v>508</v>
      </c>
      <c r="B4364" s="390"/>
      <c r="C4364" s="386"/>
      <c r="D4364" s="390"/>
      <c r="E4364" s="390"/>
      <c r="F4364" s="386">
        <v>0.75390000000000001</v>
      </c>
      <c r="G4364" s="391">
        <v>0.65659999999999996</v>
      </c>
      <c r="H4364" s="391">
        <v>0.75660000000000005</v>
      </c>
      <c r="I4364" s="391">
        <v>0.69410000000000005</v>
      </c>
      <c r="J4364" s="391">
        <v>0.60089999999999999</v>
      </c>
      <c r="K4364" s="391">
        <v>0.68979999999999997</v>
      </c>
      <c r="L4364" s="391">
        <v>0.76280000000000003</v>
      </c>
      <c r="M4364" s="391">
        <v>0.77710000000000001</v>
      </c>
      <c r="N4364" s="391">
        <v>0.80589999999999995</v>
      </c>
      <c r="O4364" s="386">
        <v>0.82479999999999998</v>
      </c>
      <c r="P4364" s="386" t="s">
        <v>41</v>
      </c>
    </row>
    <row r="4365" spans="1:16" ht="15" x14ac:dyDescent="0.25">
      <c r="A4365" s="389" t="s">
        <v>509</v>
      </c>
      <c r="B4365" s="390"/>
      <c r="C4365" s="386"/>
      <c r="D4365" s="390"/>
      <c r="E4365" s="390"/>
      <c r="F4365" s="386">
        <v>0.44330000000000003</v>
      </c>
      <c r="G4365" s="391">
        <v>0.43859999999999999</v>
      </c>
      <c r="H4365" s="391">
        <v>0.54630000000000001</v>
      </c>
      <c r="I4365" s="391">
        <v>0.45019999999999999</v>
      </c>
      <c r="J4365" s="391">
        <v>0.47589999999999999</v>
      </c>
      <c r="K4365" s="391">
        <v>0.55640000000000001</v>
      </c>
      <c r="L4365" s="391">
        <v>0.6139</v>
      </c>
      <c r="M4365" s="391">
        <v>0.50170000000000003</v>
      </c>
      <c r="N4365" s="391">
        <v>0.50249999999999995</v>
      </c>
      <c r="O4365" s="386">
        <v>0.47810000000000002</v>
      </c>
      <c r="P4365" s="386" t="s">
        <v>41</v>
      </c>
    </row>
    <row r="4366" spans="1:16" ht="15" x14ac:dyDescent="0.25">
      <c r="A4366" s="389" t="s">
        <v>459</v>
      </c>
      <c r="B4366" s="390"/>
      <c r="C4366" s="386"/>
      <c r="D4366" s="390"/>
      <c r="E4366" s="390"/>
      <c r="F4366" s="386">
        <v>0.41149999999999998</v>
      </c>
      <c r="G4366" s="391">
        <v>0.3715</v>
      </c>
      <c r="H4366" s="391">
        <v>0.45710000000000001</v>
      </c>
      <c r="I4366" s="391">
        <v>0.46800000000000003</v>
      </c>
      <c r="J4366" s="391">
        <v>0.2757</v>
      </c>
      <c r="K4366" s="391">
        <v>0.36180000000000001</v>
      </c>
      <c r="L4366" s="391">
        <v>0.34789999999999999</v>
      </c>
      <c r="M4366" s="391">
        <v>0.41909999999999997</v>
      </c>
      <c r="N4366" s="391">
        <v>0.40899999999999997</v>
      </c>
      <c r="O4366" s="386">
        <v>0.51959999999999995</v>
      </c>
      <c r="P4366" s="386" t="s">
        <v>41</v>
      </c>
    </row>
    <row r="4367" spans="1:16" ht="15" x14ac:dyDescent="0.25">
      <c r="A4367" s="389" t="s">
        <v>457</v>
      </c>
      <c r="B4367" s="390"/>
      <c r="C4367" s="386"/>
      <c r="D4367" s="390"/>
      <c r="E4367" s="390"/>
      <c r="F4367" s="386">
        <v>0.41610000000000003</v>
      </c>
      <c r="G4367" s="391">
        <v>0.3715</v>
      </c>
      <c r="H4367" s="391">
        <v>0.45669999999999999</v>
      </c>
      <c r="I4367" s="391">
        <v>0.46810000000000002</v>
      </c>
      <c r="J4367" s="391">
        <v>0.26019999999999999</v>
      </c>
      <c r="K4367" s="391">
        <v>0.34200000000000003</v>
      </c>
      <c r="L4367" s="391">
        <v>0.33739999999999998</v>
      </c>
      <c r="M4367" s="391">
        <v>0.41370000000000001</v>
      </c>
      <c r="N4367" s="391">
        <v>0.41420000000000001</v>
      </c>
      <c r="O4367" s="386">
        <v>0.52649999999999997</v>
      </c>
      <c r="P4367" s="386" t="s">
        <v>41</v>
      </c>
    </row>
    <row r="4368" spans="1:16" ht="15" x14ac:dyDescent="0.25">
      <c r="A4368" s="389" t="s">
        <v>458</v>
      </c>
      <c r="B4368" s="390"/>
      <c r="C4368" s="386"/>
      <c r="D4368" s="390"/>
      <c r="E4368" s="390"/>
      <c r="F4368" s="386">
        <v>0.37990000000000002</v>
      </c>
      <c r="G4368" s="391">
        <v>0.37140000000000001</v>
      </c>
      <c r="H4368" s="391">
        <v>0.46010000000000001</v>
      </c>
      <c r="I4368" s="391">
        <v>0.46679999999999999</v>
      </c>
      <c r="J4368" s="391">
        <v>0.37930000000000003</v>
      </c>
      <c r="K4368" s="391">
        <v>0.49569999999999997</v>
      </c>
      <c r="L4368" s="391">
        <v>0.42380000000000001</v>
      </c>
      <c r="M4368" s="391">
        <v>0.45900000000000002</v>
      </c>
      <c r="N4368" s="391">
        <v>0.38190000000000002</v>
      </c>
      <c r="O4368" s="386">
        <v>0.48099999999999998</v>
      </c>
      <c r="P4368" s="386" t="s">
        <v>41</v>
      </c>
    </row>
    <row r="4369" spans="1:16" ht="15" x14ac:dyDescent="0.25">
      <c r="A4369" s="389" t="s">
        <v>519</v>
      </c>
      <c r="B4369" s="390"/>
      <c r="C4369" s="386"/>
      <c r="D4369" s="390"/>
      <c r="E4369" s="390"/>
      <c r="F4369" s="386">
        <v>0.73629999999999995</v>
      </c>
      <c r="G4369" s="391">
        <v>0.71499999999999997</v>
      </c>
      <c r="H4369" s="391">
        <v>0.71460000000000001</v>
      </c>
      <c r="I4369" s="391">
        <v>0.70899999999999996</v>
      </c>
      <c r="J4369" s="391">
        <v>0.56269999999999998</v>
      </c>
      <c r="K4369" s="391">
        <v>0.58650000000000002</v>
      </c>
      <c r="L4369" s="391">
        <v>0.59740000000000004</v>
      </c>
      <c r="M4369" s="391">
        <v>0.77790000000000004</v>
      </c>
      <c r="N4369" s="391">
        <v>0.60750000000000004</v>
      </c>
      <c r="O4369" s="386">
        <v>0.7631</v>
      </c>
      <c r="P4369" s="386" t="s">
        <v>41</v>
      </c>
    </row>
    <row r="4370" spans="1:16" ht="15" x14ac:dyDescent="0.25">
      <c r="A4370" s="389" t="s">
        <v>510</v>
      </c>
      <c r="B4370" s="390"/>
      <c r="C4370" s="386"/>
      <c r="D4370" s="390"/>
      <c r="E4370" s="390"/>
      <c r="F4370" s="386">
        <v>0.72529999999999994</v>
      </c>
      <c r="G4370" s="391">
        <v>0.72599999999999998</v>
      </c>
      <c r="H4370" s="391">
        <v>0.72450000000000003</v>
      </c>
      <c r="I4370" s="391">
        <v>0.71940000000000004</v>
      </c>
      <c r="J4370" s="391">
        <v>0.5665</v>
      </c>
      <c r="K4370" s="391">
        <v>0.59460000000000002</v>
      </c>
      <c r="L4370" s="391">
        <v>0.60070000000000001</v>
      </c>
      <c r="M4370" s="391">
        <v>0.80289999999999995</v>
      </c>
      <c r="N4370" s="391">
        <v>0.61650000000000005</v>
      </c>
      <c r="O4370" s="386">
        <v>0.78420000000000001</v>
      </c>
      <c r="P4370" s="386" t="s">
        <v>41</v>
      </c>
    </row>
    <row r="4371" spans="1:16" ht="15" x14ac:dyDescent="0.25">
      <c r="A4371" s="389" t="s">
        <v>511</v>
      </c>
      <c r="B4371" s="390"/>
      <c r="C4371" s="386"/>
      <c r="D4371" s="390"/>
      <c r="E4371" s="390"/>
      <c r="F4371" s="386">
        <v>0.84209999999999996</v>
      </c>
      <c r="G4371" s="391">
        <v>0.60870000000000002</v>
      </c>
      <c r="H4371" s="391">
        <v>0.61980000000000002</v>
      </c>
      <c r="I4371" s="391">
        <v>0.60980000000000001</v>
      </c>
      <c r="J4371" s="391">
        <v>0.52529999999999999</v>
      </c>
      <c r="K4371" s="391">
        <v>0.50870000000000004</v>
      </c>
      <c r="L4371" s="391">
        <v>0.56589999999999996</v>
      </c>
      <c r="M4371" s="391">
        <v>0.54079999999999995</v>
      </c>
      <c r="N4371" s="391">
        <v>0.5202</v>
      </c>
      <c r="O4371" s="386">
        <v>0.55510000000000004</v>
      </c>
      <c r="P4371" s="386" t="s">
        <v>41</v>
      </c>
    </row>
    <row r="4372" spans="1:16" ht="15" x14ac:dyDescent="0.25">
      <c r="A4372" s="389" t="s">
        <v>520</v>
      </c>
      <c r="B4372" s="390"/>
      <c r="C4372" s="386"/>
      <c r="D4372" s="390"/>
      <c r="E4372" s="390"/>
      <c r="F4372" s="386">
        <v>0.89929999999999999</v>
      </c>
      <c r="G4372" s="391">
        <v>0.81620000000000004</v>
      </c>
      <c r="H4372" s="391">
        <v>0.8901</v>
      </c>
      <c r="I4372" s="391">
        <v>0.87039999999999995</v>
      </c>
      <c r="J4372" s="391">
        <v>0.78500000000000003</v>
      </c>
      <c r="K4372" s="391">
        <v>0.85660000000000003</v>
      </c>
      <c r="L4372" s="391">
        <v>0.87390000000000001</v>
      </c>
      <c r="M4372" s="391">
        <v>0.91890000000000005</v>
      </c>
      <c r="N4372" s="391">
        <v>0.94750000000000001</v>
      </c>
      <c r="O4372" s="386">
        <v>1.0299</v>
      </c>
      <c r="P4372" s="386" t="s">
        <v>41</v>
      </c>
    </row>
    <row r="4373" spans="1:16" ht="15" x14ac:dyDescent="0.25">
      <c r="A4373" s="389" t="s">
        <v>512</v>
      </c>
      <c r="B4373" s="390"/>
      <c r="C4373" s="386"/>
      <c r="D4373" s="390"/>
      <c r="E4373" s="390"/>
      <c r="F4373" s="386">
        <v>0.90820000000000001</v>
      </c>
      <c r="G4373" s="391">
        <v>0.82750000000000001</v>
      </c>
      <c r="H4373" s="391">
        <v>0.9032</v>
      </c>
      <c r="I4373" s="391">
        <v>0.87729999999999997</v>
      </c>
      <c r="J4373" s="391">
        <v>0.78080000000000005</v>
      </c>
      <c r="K4373" s="391">
        <v>0.86929999999999996</v>
      </c>
      <c r="L4373" s="391">
        <v>0.88729999999999998</v>
      </c>
      <c r="M4373" s="391">
        <v>0.92959999999999998</v>
      </c>
      <c r="N4373" s="391">
        <v>0.95820000000000005</v>
      </c>
      <c r="O4373" s="386">
        <v>1.0361</v>
      </c>
      <c r="P4373" s="386" t="s">
        <v>41</v>
      </c>
    </row>
    <row r="4374" spans="1:16" ht="15" x14ac:dyDescent="0.25">
      <c r="A4374" s="389" t="s">
        <v>513</v>
      </c>
      <c r="B4374" s="390"/>
      <c r="C4374" s="386"/>
      <c r="D4374" s="390"/>
      <c r="E4374" s="390"/>
      <c r="F4374" s="386">
        <v>0.7833</v>
      </c>
      <c r="G4374" s="391">
        <v>0.6673</v>
      </c>
      <c r="H4374" s="391">
        <v>0.71779999999999999</v>
      </c>
      <c r="I4374" s="391">
        <v>0.77959999999999996</v>
      </c>
      <c r="J4374" s="391">
        <v>0.83930000000000005</v>
      </c>
      <c r="K4374" s="391">
        <v>0.68979999999999997</v>
      </c>
      <c r="L4374" s="391">
        <v>0.69640000000000002</v>
      </c>
      <c r="M4374" s="391">
        <v>0.77769999999999995</v>
      </c>
      <c r="N4374" s="391">
        <v>0.80479999999999996</v>
      </c>
      <c r="O4374" s="386">
        <v>0.94830000000000003</v>
      </c>
      <c r="P4374" s="386" t="s">
        <v>41</v>
      </c>
    </row>
    <row r="4375" spans="1:16" ht="15" x14ac:dyDescent="0.25">
      <c r="A4375" s="389" t="s">
        <v>521</v>
      </c>
      <c r="B4375" s="390"/>
      <c r="C4375" s="386"/>
      <c r="D4375" s="390"/>
      <c r="E4375" s="390"/>
      <c r="F4375" s="386">
        <v>0.82230000000000003</v>
      </c>
      <c r="G4375" s="391">
        <v>0.75409999999999999</v>
      </c>
      <c r="H4375" s="391">
        <v>0.81850000000000001</v>
      </c>
      <c r="I4375" s="391">
        <v>0.79039999999999999</v>
      </c>
      <c r="J4375" s="391">
        <v>0.72260000000000002</v>
      </c>
      <c r="K4375" s="391">
        <v>0.82709999999999995</v>
      </c>
      <c r="L4375" s="391">
        <v>0.88070000000000004</v>
      </c>
      <c r="M4375" s="391">
        <v>0.99270000000000003</v>
      </c>
      <c r="N4375" s="391">
        <v>0.98950000000000005</v>
      </c>
      <c r="O4375" s="386">
        <v>0.94530000000000003</v>
      </c>
      <c r="P4375" s="386" t="s">
        <v>41</v>
      </c>
    </row>
    <row r="4376" spans="1:16" ht="15" x14ac:dyDescent="0.25">
      <c r="A4376" s="389" t="s">
        <v>514</v>
      </c>
      <c r="B4376" s="390"/>
      <c r="C4376" s="386"/>
      <c r="D4376" s="390"/>
      <c r="E4376" s="390"/>
      <c r="F4376" s="386">
        <v>0.84309999999999996</v>
      </c>
      <c r="G4376" s="391">
        <v>0.78120000000000001</v>
      </c>
      <c r="H4376" s="391">
        <v>0.84840000000000004</v>
      </c>
      <c r="I4376" s="391">
        <v>0.81420000000000003</v>
      </c>
      <c r="J4376" s="391">
        <v>0.74570000000000003</v>
      </c>
      <c r="K4376" s="391">
        <v>0.85109999999999997</v>
      </c>
      <c r="L4376" s="391">
        <v>0.90839999999999999</v>
      </c>
      <c r="M4376" s="391">
        <v>1.0086999999999999</v>
      </c>
      <c r="N4376" s="391">
        <v>1.0104</v>
      </c>
      <c r="O4376" s="386">
        <v>0.96279999999999999</v>
      </c>
      <c r="P4376" s="386" t="s">
        <v>41</v>
      </c>
    </row>
    <row r="4377" spans="1:16" ht="15" x14ac:dyDescent="0.25">
      <c r="A4377" s="389" t="s">
        <v>515</v>
      </c>
      <c r="B4377" s="390"/>
      <c r="C4377" s="386"/>
      <c r="D4377" s="390"/>
      <c r="E4377" s="390"/>
      <c r="F4377" s="386">
        <v>0.62450000000000006</v>
      </c>
      <c r="G4377" s="391">
        <v>0.49680000000000002</v>
      </c>
      <c r="H4377" s="391">
        <v>0.5333</v>
      </c>
      <c r="I4377" s="391">
        <v>0.56540000000000001</v>
      </c>
      <c r="J4377" s="391">
        <v>0.50349999999999995</v>
      </c>
      <c r="K4377" s="391">
        <v>0.59960000000000002</v>
      </c>
      <c r="L4377" s="391">
        <v>0.61819999999999997</v>
      </c>
      <c r="M4377" s="391">
        <v>0.84160000000000001</v>
      </c>
      <c r="N4377" s="391">
        <v>0.79039999999999999</v>
      </c>
      <c r="O4377" s="386">
        <v>0.78190000000000004</v>
      </c>
      <c r="P4377" s="386" t="s">
        <v>41</v>
      </c>
    </row>
    <row r="4378" spans="1:16" ht="15" x14ac:dyDescent="0.25">
      <c r="A4378" s="389" t="s">
        <v>522</v>
      </c>
      <c r="B4378" s="390"/>
      <c r="C4378" s="386"/>
      <c r="D4378" s="390"/>
      <c r="E4378" s="390"/>
      <c r="F4378" s="386">
        <v>0.70830000000000004</v>
      </c>
      <c r="G4378" s="391">
        <v>0.86899999999999999</v>
      </c>
      <c r="H4378" s="391">
        <v>0.84389999999999998</v>
      </c>
      <c r="I4378" s="391">
        <v>0.77510000000000001</v>
      </c>
      <c r="J4378" s="391">
        <v>0.64549999999999996</v>
      </c>
      <c r="K4378" s="391">
        <v>0.68669999999999998</v>
      </c>
      <c r="L4378" s="391">
        <v>0.69540000000000002</v>
      </c>
      <c r="M4378" s="391">
        <v>0.82269999999999999</v>
      </c>
      <c r="N4378" s="391">
        <v>0.63890000000000002</v>
      </c>
      <c r="O4378" s="386">
        <v>0.65</v>
      </c>
      <c r="P4378" s="386" t="s">
        <v>41</v>
      </c>
    </row>
    <row r="4379" spans="1:16" ht="15" x14ac:dyDescent="0.25">
      <c r="A4379" s="389" t="s">
        <v>516</v>
      </c>
      <c r="B4379" s="390"/>
      <c r="C4379" s="386"/>
      <c r="D4379" s="390"/>
      <c r="E4379" s="390"/>
      <c r="F4379" s="386">
        <v>0.72199999999999998</v>
      </c>
      <c r="G4379" s="391">
        <v>0.89190000000000003</v>
      </c>
      <c r="H4379" s="391">
        <v>0.86599999999999999</v>
      </c>
      <c r="I4379" s="391">
        <v>0.79549999999999998</v>
      </c>
      <c r="J4379" s="391">
        <v>0.66180000000000005</v>
      </c>
      <c r="K4379" s="391">
        <v>0.70020000000000004</v>
      </c>
      <c r="L4379" s="391">
        <v>0.71160000000000001</v>
      </c>
      <c r="M4379" s="391">
        <v>0.84150000000000003</v>
      </c>
      <c r="N4379" s="391">
        <v>0.65049999999999997</v>
      </c>
      <c r="O4379" s="386">
        <v>0.66120000000000001</v>
      </c>
      <c r="P4379" s="386" t="s">
        <v>41</v>
      </c>
    </row>
    <row r="4380" spans="1:16" ht="15" x14ac:dyDescent="0.25">
      <c r="A4380" s="389" t="s">
        <v>517</v>
      </c>
      <c r="B4380" s="390"/>
      <c r="C4380" s="386"/>
      <c r="D4380" s="390"/>
      <c r="E4380" s="390"/>
      <c r="F4380" s="386">
        <v>0.34599999999999997</v>
      </c>
      <c r="G4380" s="391">
        <v>0.26419999999999999</v>
      </c>
      <c r="H4380" s="391">
        <v>0.25950000000000001</v>
      </c>
      <c r="I4380" s="391">
        <v>0.23480000000000001</v>
      </c>
      <c r="J4380" s="391">
        <v>0.2162</v>
      </c>
      <c r="K4380" s="391">
        <v>0.32950000000000002</v>
      </c>
      <c r="L4380" s="391">
        <v>0.26669999999999999</v>
      </c>
      <c r="M4380" s="391">
        <v>0.32429999999999998</v>
      </c>
      <c r="N4380" s="391">
        <v>0.29420000000000002</v>
      </c>
      <c r="O4380" s="386">
        <v>0.30330000000000001</v>
      </c>
      <c r="P4380" s="386" t="s">
        <v>41</v>
      </c>
    </row>
    <row r="4381" spans="1:16" ht="15" x14ac:dyDescent="0.25">
      <c r="A4381" s="389" t="s">
        <v>5782</v>
      </c>
      <c r="B4381" s="390"/>
      <c r="C4381" s="386"/>
      <c r="D4381" s="390"/>
      <c r="E4381" s="390"/>
      <c r="F4381" s="386">
        <v>6.5</v>
      </c>
      <c r="G4381" s="391">
        <v>6.5</v>
      </c>
      <c r="H4381" s="391">
        <v>6.5</v>
      </c>
      <c r="I4381" s="391">
        <v>6.5</v>
      </c>
      <c r="J4381" s="391">
        <v>6.5</v>
      </c>
      <c r="K4381" s="391">
        <v>6.5</v>
      </c>
      <c r="L4381" s="391">
        <v>6.5</v>
      </c>
      <c r="M4381" s="391">
        <v>7</v>
      </c>
      <c r="N4381" s="391">
        <v>6.5</v>
      </c>
      <c r="O4381" s="386">
        <v>7</v>
      </c>
      <c r="P4381" s="386" t="s">
        <v>91</v>
      </c>
    </row>
    <row r="4382" spans="1:16" ht="15" x14ac:dyDescent="0.25">
      <c r="A4382" s="389" t="s">
        <v>5783</v>
      </c>
      <c r="B4382" s="390"/>
      <c r="C4382" s="386"/>
      <c r="D4382" s="390"/>
      <c r="E4382" s="390"/>
      <c r="F4382" s="386">
        <v>9.5</v>
      </c>
      <c r="G4382" s="391">
        <v>10</v>
      </c>
      <c r="H4382" s="391">
        <v>10</v>
      </c>
      <c r="I4382" s="391">
        <v>9.5</v>
      </c>
      <c r="J4382" s="391">
        <v>10</v>
      </c>
      <c r="K4382" s="391">
        <v>10</v>
      </c>
      <c r="L4382" s="391">
        <v>10</v>
      </c>
      <c r="M4382" s="391">
        <v>10.5</v>
      </c>
      <c r="N4382" s="391">
        <v>9.5</v>
      </c>
      <c r="O4382" s="386">
        <v>10.5</v>
      </c>
      <c r="P4382" s="386" t="s">
        <v>91</v>
      </c>
    </row>
    <row r="4383" spans="1:16" ht="15" x14ac:dyDescent="0.25">
      <c r="A4383" s="389" t="s">
        <v>5784</v>
      </c>
      <c r="B4383" s="390"/>
      <c r="C4383" s="386"/>
      <c r="D4383" s="390"/>
      <c r="E4383" s="390"/>
      <c r="F4383" s="386">
        <v>1</v>
      </c>
      <c r="G4383" s="391">
        <v>1</v>
      </c>
      <c r="H4383" s="391">
        <v>1</v>
      </c>
      <c r="I4383" s="391">
        <v>1</v>
      </c>
      <c r="J4383" s="391">
        <v>1</v>
      </c>
      <c r="K4383" s="391">
        <v>1</v>
      </c>
      <c r="L4383" s="391">
        <v>1</v>
      </c>
      <c r="M4383" s="391">
        <v>1</v>
      </c>
      <c r="N4383" s="391">
        <v>1</v>
      </c>
      <c r="O4383" s="386">
        <v>1.5</v>
      </c>
      <c r="P4383" s="386" t="s">
        <v>91</v>
      </c>
    </row>
    <row r="4384" spans="1:16" ht="15" x14ac:dyDescent="0.25">
      <c r="A4384" s="389" t="s">
        <v>5785</v>
      </c>
      <c r="B4384" s="390"/>
      <c r="C4384" s="386"/>
      <c r="D4384" s="390"/>
      <c r="E4384" s="390"/>
      <c r="F4384" s="386">
        <v>4</v>
      </c>
      <c r="G4384" s="391">
        <v>4</v>
      </c>
      <c r="H4384" s="391">
        <v>4</v>
      </c>
      <c r="I4384" s="391">
        <v>3.5</v>
      </c>
      <c r="J4384" s="391">
        <v>4</v>
      </c>
      <c r="K4384" s="391">
        <v>4</v>
      </c>
      <c r="L4384" s="391">
        <v>4</v>
      </c>
      <c r="M4384" s="391">
        <v>4</v>
      </c>
      <c r="N4384" s="391">
        <v>4</v>
      </c>
      <c r="O4384" s="386">
        <v>4.5</v>
      </c>
      <c r="P4384" s="386" t="s">
        <v>91</v>
      </c>
    </row>
    <row r="4385" spans="1:16" ht="15" x14ac:dyDescent="0.25">
      <c r="A4385" s="389" t="s">
        <v>5786</v>
      </c>
      <c r="B4385" s="390"/>
      <c r="C4385" s="386"/>
      <c r="D4385" s="390"/>
      <c r="E4385" s="390"/>
      <c r="F4385" s="386">
        <v>2</v>
      </c>
      <c r="G4385" s="391">
        <v>2</v>
      </c>
      <c r="H4385" s="391">
        <v>2.5</v>
      </c>
      <c r="I4385" s="391">
        <v>2</v>
      </c>
      <c r="J4385" s="391">
        <v>2</v>
      </c>
      <c r="K4385" s="391">
        <v>2</v>
      </c>
      <c r="L4385" s="391">
        <v>2</v>
      </c>
      <c r="M4385" s="391">
        <v>2.5</v>
      </c>
      <c r="N4385" s="391">
        <v>2</v>
      </c>
      <c r="O4385" s="386">
        <v>2.5</v>
      </c>
      <c r="P4385" s="386" t="s">
        <v>91</v>
      </c>
    </row>
    <row r="4386" spans="1:16" ht="15" x14ac:dyDescent="0.25">
      <c r="A4386" s="389" t="s">
        <v>5787</v>
      </c>
      <c r="B4386" s="390"/>
      <c r="C4386" s="386"/>
      <c r="D4386" s="390"/>
      <c r="E4386" s="390"/>
      <c r="F4386" s="386">
        <v>0</v>
      </c>
      <c r="G4386" s="391">
        <v>0</v>
      </c>
      <c r="H4386" s="391">
        <v>0</v>
      </c>
      <c r="I4386" s="391">
        <v>0</v>
      </c>
      <c r="J4386" s="391">
        <v>0</v>
      </c>
      <c r="K4386" s="391">
        <v>0</v>
      </c>
      <c r="L4386" s="391">
        <v>0</v>
      </c>
      <c r="M4386" s="391">
        <v>0</v>
      </c>
      <c r="N4386" s="391">
        <v>0</v>
      </c>
      <c r="O4386" s="386">
        <v>0</v>
      </c>
      <c r="P4386" s="386" t="s">
        <v>91</v>
      </c>
    </row>
    <row r="4387" spans="1:16" ht="15" x14ac:dyDescent="0.25">
      <c r="A4387" s="389" t="s">
        <v>5716</v>
      </c>
      <c r="B4387" s="390"/>
      <c r="C4387" s="386"/>
      <c r="D4387" s="390"/>
      <c r="E4387" s="390"/>
      <c r="F4387" s="386">
        <v>7.5</v>
      </c>
      <c r="G4387" s="391">
        <v>7.5</v>
      </c>
      <c r="H4387" s="391">
        <v>8</v>
      </c>
      <c r="I4387" s="391">
        <v>8</v>
      </c>
      <c r="J4387" s="391">
        <v>7.5</v>
      </c>
      <c r="K4387" s="391">
        <v>7.5</v>
      </c>
      <c r="L4387" s="391">
        <v>7.5</v>
      </c>
      <c r="M4387" s="391">
        <v>7.5</v>
      </c>
      <c r="N4387" s="391">
        <v>7.5</v>
      </c>
      <c r="O4387" s="386">
        <v>7.5</v>
      </c>
      <c r="P4387" s="386" t="s">
        <v>91</v>
      </c>
    </row>
    <row r="4388" spans="1:16" ht="15" x14ac:dyDescent="0.25">
      <c r="A4388" s="389" t="s">
        <v>5717</v>
      </c>
      <c r="B4388" s="390"/>
      <c r="C4388" s="386"/>
      <c r="D4388" s="390"/>
      <c r="E4388" s="390"/>
      <c r="F4388" s="386">
        <v>11.5</v>
      </c>
      <c r="G4388" s="391">
        <v>11</v>
      </c>
      <c r="H4388" s="391">
        <v>12.5</v>
      </c>
      <c r="I4388" s="391">
        <v>12</v>
      </c>
      <c r="J4388" s="391">
        <v>11.5</v>
      </c>
      <c r="K4388" s="391">
        <v>12</v>
      </c>
      <c r="L4388" s="391">
        <v>11.5</v>
      </c>
      <c r="M4388" s="391">
        <v>11.5</v>
      </c>
      <c r="N4388" s="391">
        <v>12.5</v>
      </c>
      <c r="O4388" s="386">
        <v>13</v>
      </c>
      <c r="P4388" s="386" t="s">
        <v>91</v>
      </c>
    </row>
    <row r="4389" spans="1:16" ht="15" x14ac:dyDescent="0.25">
      <c r="A4389" s="389" t="s">
        <v>5718</v>
      </c>
      <c r="B4389" s="390"/>
      <c r="C4389" s="386"/>
      <c r="D4389" s="390"/>
      <c r="E4389" s="390"/>
      <c r="F4389" s="386">
        <v>1.5</v>
      </c>
      <c r="G4389" s="391">
        <v>1.5</v>
      </c>
      <c r="H4389" s="391">
        <v>1.5</v>
      </c>
      <c r="I4389" s="391">
        <v>1.5</v>
      </c>
      <c r="J4389" s="391">
        <v>1</v>
      </c>
      <c r="K4389" s="391">
        <v>1</v>
      </c>
      <c r="L4389" s="391">
        <v>1</v>
      </c>
      <c r="M4389" s="391">
        <v>1.5</v>
      </c>
      <c r="N4389" s="391">
        <v>2</v>
      </c>
      <c r="O4389" s="386">
        <v>1</v>
      </c>
      <c r="P4389" s="386" t="s">
        <v>91</v>
      </c>
    </row>
    <row r="4390" spans="1:16" ht="15" x14ac:dyDescent="0.25">
      <c r="A4390" s="389" t="s">
        <v>5719</v>
      </c>
      <c r="B4390" s="390"/>
      <c r="C4390" s="386"/>
      <c r="D4390" s="390"/>
      <c r="E4390" s="390"/>
      <c r="F4390" s="386">
        <v>4.5</v>
      </c>
      <c r="G4390" s="391">
        <v>4.5</v>
      </c>
      <c r="H4390" s="391">
        <v>4.5</v>
      </c>
      <c r="I4390" s="391">
        <v>4.5</v>
      </c>
      <c r="J4390" s="391">
        <v>4.5</v>
      </c>
      <c r="K4390" s="391">
        <v>4.5</v>
      </c>
      <c r="L4390" s="391">
        <v>4</v>
      </c>
      <c r="M4390" s="391">
        <v>4</v>
      </c>
      <c r="N4390" s="391">
        <v>4.5</v>
      </c>
      <c r="O4390" s="386">
        <v>4</v>
      </c>
      <c r="P4390" s="386" t="s">
        <v>91</v>
      </c>
    </row>
    <row r="4391" spans="1:16" ht="15" x14ac:dyDescent="0.25">
      <c r="A4391" s="389" t="s">
        <v>5720</v>
      </c>
      <c r="B4391" s="390"/>
      <c r="C4391" s="386"/>
      <c r="D4391" s="390"/>
      <c r="E4391" s="390"/>
      <c r="F4391" s="386">
        <v>2.5</v>
      </c>
      <c r="G4391" s="391">
        <v>2.5</v>
      </c>
      <c r="H4391" s="391">
        <v>2.5</v>
      </c>
      <c r="I4391" s="391">
        <v>2.5</v>
      </c>
      <c r="J4391" s="391">
        <v>2.4249999999999998</v>
      </c>
      <c r="K4391" s="391">
        <v>2.5</v>
      </c>
      <c r="L4391" s="391">
        <v>2.5</v>
      </c>
      <c r="M4391" s="391">
        <v>2.5</v>
      </c>
      <c r="N4391" s="391">
        <v>3</v>
      </c>
      <c r="O4391" s="386">
        <v>2</v>
      </c>
      <c r="P4391" s="386" t="s">
        <v>91</v>
      </c>
    </row>
    <row r="4392" spans="1:16" ht="15" x14ac:dyDescent="0.25">
      <c r="A4392" s="389" t="s">
        <v>5721</v>
      </c>
      <c r="B4392" s="390"/>
      <c r="C4392" s="386"/>
      <c r="D4392" s="390"/>
      <c r="E4392" s="390"/>
      <c r="F4392" s="386">
        <v>0</v>
      </c>
      <c r="G4392" s="391">
        <v>0</v>
      </c>
      <c r="H4392" s="391">
        <v>0</v>
      </c>
      <c r="I4392" s="391">
        <v>0</v>
      </c>
      <c r="J4392" s="391">
        <v>0</v>
      </c>
      <c r="K4392" s="391">
        <v>0</v>
      </c>
      <c r="L4392" s="391">
        <v>0</v>
      </c>
      <c r="M4392" s="391">
        <v>0</v>
      </c>
      <c r="N4392" s="391">
        <v>0</v>
      </c>
      <c r="O4392" s="386">
        <v>0</v>
      </c>
      <c r="P4392" s="386" t="s">
        <v>91</v>
      </c>
    </row>
    <row r="4393" spans="1:16" ht="15" x14ac:dyDescent="0.25">
      <c r="A4393" s="389" t="s">
        <v>5722</v>
      </c>
      <c r="B4393" s="390"/>
      <c r="C4393" s="386"/>
      <c r="D4393" s="390"/>
      <c r="E4393" s="390"/>
      <c r="F4393" s="386">
        <v>7</v>
      </c>
      <c r="G4393" s="391">
        <v>7</v>
      </c>
      <c r="H4393" s="391">
        <v>7.5</v>
      </c>
      <c r="I4393" s="391">
        <v>7</v>
      </c>
      <c r="J4393" s="391">
        <v>7</v>
      </c>
      <c r="K4393" s="391">
        <v>7</v>
      </c>
      <c r="L4393" s="391">
        <v>7</v>
      </c>
      <c r="M4393" s="391">
        <v>7</v>
      </c>
      <c r="N4393" s="391">
        <v>7.5</v>
      </c>
      <c r="O4393" s="386">
        <v>7</v>
      </c>
      <c r="P4393" s="386" t="s">
        <v>91</v>
      </c>
    </row>
    <row r="4394" spans="1:16" ht="15" x14ac:dyDescent="0.25">
      <c r="A4394" s="389" t="s">
        <v>5723</v>
      </c>
      <c r="B4394" s="390"/>
      <c r="C4394" s="386"/>
      <c r="D4394" s="390"/>
      <c r="E4394" s="390"/>
      <c r="F4394" s="386">
        <v>11</v>
      </c>
      <c r="G4394" s="391">
        <v>11</v>
      </c>
      <c r="H4394" s="391">
        <v>11</v>
      </c>
      <c r="I4394" s="391">
        <v>10.5</v>
      </c>
      <c r="J4394" s="391">
        <v>10.5</v>
      </c>
      <c r="K4394" s="391">
        <v>10</v>
      </c>
      <c r="L4394" s="391">
        <v>10.5</v>
      </c>
      <c r="M4394" s="391">
        <v>10.5</v>
      </c>
      <c r="N4394" s="391">
        <v>10.5</v>
      </c>
      <c r="O4394" s="386">
        <v>10.5</v>
      </c>
      <c r="P4394" s="386" t="s">
        <v>91</v>
      </c>
    </row>
    <row r="4395" spans="1:16" ht="15" x14ac:dyDescent="0.25">
      <c r="A4395" s="389" t="s">
        <v>5724</v>
      </c>
      <c r="B4395" s="390"/>
      <c r="C4395" s="386"/>
      <c r="D4395" s="390"/>
      <c r="E4395" s="390"/>
      <c r="F4395" s="386">
        <v>1.5</v>
      </c>
      <c r="G4395" s="391">
        <v>1.5</v>
      </c>
      <c r="H4395" s="391">
        <v>1.5</v>
      </c>
      <c r="I4395" s="391">
        <v>1.5</v>
      </c>
      <c r="J4395" s="391">
        <v>1</v>
      </c>
      <c r="K4395" s="391">
        <v>1</v>
      </c>
      <c r="L4395" s="391">
        <v>1</v>
      </c>
      <c r="M4395" s="391">
        <v>1</v>
      </c>
      <c r="N4395" s="391">
        <v>1</v>
      </c>
      <c r="O4395" s="386">
        <v>1</v>
      </c>
      <c r="P4395" s="386" t="s">
        <v>91</v>
      </c>
    </row>
    <row r="4396" spans="1:16" ht="15" x14ac:dyDescent="0.25">
      <c r="A4396" s="389" t="s">
        <v>5725</v>
      </c>
      <c r="B4396" s="390"/>
      <c r="C4396" s="386"/>
      <c r="D4396" s="390"/>
      <c r="E4396" s="390"/>
      <c r="F4396" s="386">
        <v>4</v>
      </c>
      <c r="G4396" s="391">
        <v>4</v>
      </c>
      <c r="H4396" s="391">
        <v>4.5</v>
      </c>
      <c r="I4396" s="391">
        <v>4</v>
      </c>
      <c r="J4396" s="391">
        <v>4</v>
      </c>
      <c r="K4396" s="391">
        <v>4</v>
      </c>
      <c r="L4396" s="391">
        <v>4</v>
      </c>
      <c r="M4396" s="391">
        <v>4</v>
      </c>
      <c r="N4396" s="391">
        <v>4.5</v>
      </c>
      <c r="O4396" s="386">
        <v>4</v>
      </c>
      <c r="P4396" s="386" t="s">
        <v>91</v>
      </c>
    </row>
    <row r="4397" spans="1:16" ht="15" x14ac:dyDescent="0.25">
      <c r="A4397" s="389" t="s">
        <v>5726</v>
      </c>
      <c r="B4397" s="390"/>
      <c r="C4397" s="386"/>
      <c r="D4397" s="390"/>
      <c r="E4397" s="390"/>
      <c r="F4397" s="386">
        <v>2.5</v>
      </c>
      <c r="G4397" s="391">
        <v>2.5</v>
      </c>
      <c r="H4397" s="391">
        <v>2.5</v>
      </c>
      <c r="I4397" s="391">
        <v>2.5</v>
      </c>
      <c r="J4397" s="391">
        <v>2</v>
      </c>
      <c r="K4397" s="391">
        <v>2</v>
      </c>
      <c r="L4397" s="391">
        <v>2</v>
      </c>
      <c r="M4397" s="391">
        <v>2</v>
      </c>
      <c r="N4397" s="391">
        <v>2.5</v>
      </c>
      <c r="O4397" s="386">
        <v>2</v>
      </c>
      <c r="P4397" s="386" t="s">
        <v>91</v>
      </c>
    </row>
    <row r="4398" spans="1:16" ht="15" x14ac:dyDescent="0.25">
      <c r="A4398" s="389" t="s">
        <v>5727</v>
      </c>
      <c r="B4398" s="390"/>
      <c r="C4398" s="386"/>
      <c r="D4398" s="390"/>
      <c r="E4398" s="390"/>
      <c r="F4398" s="386">
        <v>0</v>
      </c>
      <c r="G4398" s="391">
        <v>0</v>
      </c>
      <c r="H4398" s="391">
        <v>0</v>
      </c>
      <c r="I4398" s="391">
        <v>0</v>
      </c>
      <c r="J4398" s="391">
        <v>0</v>
      </c>
      <c r="K4398" s="391">
        <v>0</v>
      </c>
      <c r="L4398" s="391">
        <v>0</v>
      </c>
      <c r="M4398" s="391">
        <v>0</v>
      </c>
      <c r="N4398" s="391">
        <v>0</v>
      </c>
      <c r="O4398" s="386">
        <v>0</v>
      </c>
      <c r="P4398" s="386" t="s">
        <v>91</v>
      </c>
    </row>
    <row r="4399" spans="1:16" ht="15" x14ac:dyDescent="0.25">
      <c r="A4399" s="389" t="s">
        <v>5728</v>
      </c>
      <c r="B4399" s="390"/>
      <c r="C4399" s="386"/>
      <c r="D4399" s="390"/>
      <c r="E4399" s="390"/>
      <c r="F4399" s="386">
        <v>8</v>
      </c>
      <c r="G4399" s="391">
        <v>8</v>
      </c>
      <c r="H4399" s="391">
        <v>8.5</v>
      </c>
      <c r="I4399" s="391">
        <v>8.5</v>
      </c>
      <c r="J4399" s="391">
        <v>8</v>
      </c>
      <c r="K4399" s="391">
        <v>8</v>
      </c>
      <c r="L4399" s="391">
        <v>8.5</v>
      </c>
      <c r="M4399" s="391">
        <v>8.5</v>
      </c>
      <c r="N4399" s="391">
        <v>9</v>
      </c>
      <c r="O4399" s="386">
        <v>9</v>
      </c>
      <c r="P4399" s="386" t="s">
        <v>91</v>
      </c>
    </row>
    <row r="4400" spans="1:16" ht="15" x14ac:dyDescent="0.25">
      <c r="A4400" s="389" t="s">
        <v>5729</v>
      </c>
      <c r="B4400" s="390"/>
      <c r="C4400" s="386"/>
      <c r="D4400" s="390"/>
      <c r="E4400" s="390"/>
      <c r="F4400" s="386">
        <v>12</v>
      </c>
      <c r="G4400" s="391">
        <v>12</v>
      </c>
      <c r="H4400" s="391">
        <v>12</v>
      </c>
      <c r="I4400" s="391">
        <v>12</v>
      </c>
      <c r="J4400" s="391">
        <v>12</v>
      </c>
      <c r="K4400" s="391">
        <v>11.5</v>
      </c>
      <c r="L4400" s="391">
        <v>12.5</v>
      </c>
      <c r="M4400" s="391">
        <v>12.5</v>
      </c>
      <c r="N4400" s="391">
        <v>13</v>
      </c>
      <c r="O4400" s="386">
        <v>13</v>
      </c>
      <c r="P4400" s="386" t="s">
        <v>91</v>
      </c>
    </row>
    <row r="4401" spans="1:16" ht="15" x14ac:dyDescent="0.25">
      <c r="A4401" s="389" t="s">
        <v>5730</v>
      </c>
      <c r="B4401" s="390"/>
      <c r="C4401" s="386"/>
      <c r="D4401" s="390"/>
      <c r="E4401" s="390"/>
      <c r="F4401" s="386">
        <v>1.5</v>
      </c>
      <c r="G4401" s="391">
        <v>1.5</v>
      </c>
      <c r="H4401" s="391">
        <v>1.5</v>
      </c>
      <c r="I4401" s="391">
        <v>2</v>
      </c>
      <c r="J4401" s="391">
        <v>1.5</v>
      </c>
      <c r="K4401" s="391">
        <v>1.5</v>
      </c>
      <c r="L4401" s="391">
        <v>1.5</v>
      </c>
      <c r="M4401" s="391">
        <v>1.5</v>
      </c>
      <c r="N4401" s="391">
        <v>1.5</v>
      </c>
      <c r="O4401" s="386">
        <v>1.5</v>
      </c>
      <c r="P4401" s="386" t="s">
        <v>91</v>
      </c>
    </row>
    <row r="4402" spans="1:16" ht="15" x14ac:dyDescent="0.25">
      <c r="A4402" s="389" t="s">
        <v>5731</v>
      </c>
      <c r="B4402" s="390"/>
      <c r="C4402" s="386"/>
      <c r="D4402" s="390"/>
      <c r="E4402" s="390"/>
      <c r="F4402" s="386">
        <v>4.5</v>
      </c>
      <c r="G4402" s="391">
        <v>5</v>
      </c>
      <c r="H4402" s="391">
        <v>5</v>
      </c>
      <c r="I4402" s="391">
        <v>5</v>
      </c>
      <c r="J4402" s="391">
        <v>5</v>
      </c>
      <c r="K4402" s="391">
        <v>5</v>
      </c>
      <c r="L4402" s="391">
        <v>5</v>
      </c>
      <c r="M4402" s="391">
        <v>5.5</v>
      </c>
      <c r="N4402" s="391">
        <v>5.5</v>
      </c>
      <c r="O4402" s="386">
        <v>5.5</v>
      </c>
      <c r="P4402" s="386" t="s">
        <v>91</v>
      </c>
    </row>
    <row r="4403" spans="1:16" ht="15" x14ac:dyDescent="0.25">
      <c r="A4403" s="389" t="s">
        <v>5732</v>
      </c>
      <c r="B4403" s="390"/>
      <c r="C4403" s="386"/>
      <c r="D4403" s="390"/>
      <c r="E4403" s="390"/>
      <c r="F4403" s="386">
        <v>2.5</v>
      </c>
      <c r="G4403" s="391">
        <v>2.5</v>
      </c>
      <c r="H4403" s="391">
        <v>3</v>
      </c>
      <c r="I4403" s="391">
        <v>3</v>
      </c>
      <c r="J4403" s="391">
        <v>3</v>
      </c>
      <c r="K4403" s="391">
        <v>2.5</v>
      </c>
      <c r="L4403" s="391">
        <v>3</v>
      </c>
      <c r="M4403" s="391">
        <v>3</v>
      </c>
      <c r="N4403" s="391">
        <v>3</v>
      </c>
      <c r="O4403" s="386">
        <v>3</v>
      </c>
      <c r="P4403" s="386" t="s">
        <v>91</v>
      </c>
    </row>
    <row r="4404" spans="1:16" ht="15" x14ac:dyDescent="0.25">
      <c r="A4404" s="389" t="s">
        <v>5733</v>
      </c>
      <c r="B4404" s="390"/>
      <c r="C4404" s="386"/>
      <c r="D4404" s="390"/>
      <c r="E4404" s="390"/>
      <c r="F4404" s="386">
        <v>0</v>
      </c>
      <c r="G4404" s="391">
        <v>0</v>
      </c>
      <c r="H4404" s="391">
        <v>0</v>
      </c>
      <c r="I4404" s="391">
        <v>0</v>
      </c>
      <c r="J4404" s="391">
        <v>0</v>
      </c>
      <c r="K4404" s="391">
        <v>0</v>
      </c>
      <c r="L4404" s="391">
        <v>0</v>
      </c>
      <c r="M4404" s="391">
        <v>0</v>
      </c>
      <c r="N4404" s="391">
        <v>0</v>
      </c>
      <c r="O4404" s="386">
        <v>0</v>
      </c>
      <c r="P4404" s="386" t="s">
        <v>91</v>
      </c>
    </row>
    <row r="4405" spans="1:16" ht="15" x14ac:dyDescent="0.25">
      <c r="A4405" s="389" t="s">
        <v>5734</v>
      </c>
      <c r="B4405" s="390"/>
      <c r="C4405" s="386"/>
      <c r="D4405" s="390"/>
      <c r="E4405" s="390"/>
      <c r="F4405" s="386">
        <v>8</v>
      </c>
      <c r="G4405" s="391">
        <v>8</v>
      </c>
      <c r="H4405" s="391">
        <v>8</v>
      </c>
      <c r="I4405" s="391">
        <v>8</v>
      </c>
      <c r="J4405" s="391">
        <v>7.5</v>
      </c>
      <c r="K4405" s="391">
        <v>7.5</v>
      </c>
      <c r="L4405" s="391">
        <v>7.5</v>
      </c>
      <c r="M4405" s="391">
        <v>7.5</v>
      </c>
      <c r="N4405" s="391">
        <v>7.5</v>
      </c>
      <c r="O4405" s="386">
        <v>7.5</v>
      </c>
      <c r="P4405" s="386" t="s">
        <v>91</v>
      </c>
    </row>
    <row r="4406" spans="1:16" ht="15" x14ac:dyDescent="0.25">
      <c r="A4406" s="389" t="s">
        <v>5735</v>
      </c>
      <c r="B4406" s="390"/>
      <c r="C4406" s="386"/>
      <c r="D4406" s="390"/>
      <c r="E4406" s="390"/>
      <c r="F4406" s="386">
        <v>12.5</v>
      </c>
      <c r="G4406" s="391">
        <v>12</v>
      </c>
      <c r="H4406" s="391">
        <v>12</v>
      </c>
      <c r="I4406" s="391">
        <v>12.335000000000001</v>
      </c>
      <c r="J4406" s="391">
        <v>12</v>
      </c>
      <c r="K4406" s="391">
        <v>11.5</v>
      </c>
      <c r="L4406" s="391">
        <v>11</v>
      </c>
      <c r="M4406" s="391">
        <v>11.5</v>
      </c>
      <c r="N4406" s="391">
        <v>11.5</v>
      </c>
      <c r="O4406" s="386">
        <v>11.5</v>
      </c>
      <c r="P4406" s="386" t="s">
        <v>91</v>
      </c>
    </row>
    <row r="4407" spans="1:16" ht="15" x14ac:dyDescent="0.25">
      <c r="A4407" s="389" t="s">
        <v>5736</v>
      </c>
      <c r="B4407" s="390"/>
      <c r="C4407" s="386"/>
      <c r="D4407" s="390"/>
      <c r="E4407" s="390"/>
      <c r="F4407" s="386">
        <v>1.5</v>
      </c>
      <c r="G4407" s="391">
        <v>1.5</v>
      </c>
      <c r="H4407" s="391">
        <v>1.5</v>
      </c>
      <c r="I4407" s="391">
        <v>1.5</v>
      </c>
      <c r="J4407" s="391">
        <v>1.5</v>
      </c>
      <c r="K4407" s="391">
        <v>1.5</v>
      </c>
      <c r="L4407" s="391">
        <v>1.5</v>
      </c>
      <c r="M4407" s="391">
        <v>1.5</v>
      </c>
      <c r="N4407" s="391">
        <v>1.5</v>
      </c>
      <c r="O4407" s="386">
        <v>1.5</v>
      </c>
      <c r="P4407" s="386" t="s">
        <v>91</v>
      </c>
    </row>
    <row r="4408" spans="1:16" ht="15" x14ac:dyDescent="0.25">
      <c r="A4408" s="389" t="s">
        <v>5737</v>
      </c>
      <c r="B4408" s="390"/>
      <c r="C4408" s="386"/>
      <c r="D4408" s="390"/>
      <c r="E4408" s="390"/>
      <c r="F4408" s="386">
        <v>4.5</v>
      </c>
      <c r="G4408" s="391">
        <v>4.5</v>
      </c>
      <c r="H4408" s="391">
        <v>4.5</v>
      </c>
      <c r="I4408" s="391">
        <v>4.5</v>
      </c>
      <c r="J4408" s="391">
        <v>4</v>
      </c>
      <c r="K4408" s="391">
        <v>4.5</v>
      </c>
      <c r="L4408" s="391">
        <v>4</v>
      </c>
      <c r="M4408" s="391">
        <v>4</v>
      </c>
      <c r="N4408" s="391">
        <v>4.5</v>
      </c>
      <c r="O4408" s="386">
        <v>4</v>
      </c>
      <c r="P4408" s="386" t="s">
        <v>91</v>
      </c>
    </row>
    <row r="4409" spans="1:16" ht="15" x14ac:dyDescent="0.25">
      <c r="A4409" s="389" t="s">
        <v>5738</v>
      </c>
      <c r="B4409" s="390"/>
      <c r="C4409" s="386"/>
      <c r="D4409" s="390"/>
      <c r="E4409" s="390"/>
      <c r="F4409" s="386">
        <v>2.5</v>
      </c>
      <c r="G4409" s="391">
        <v>2.5</v>
      </c>
      <c r="H4409" s="391">
        <v>2.5</v>
      </c>
      <c r="I4409" s="391">
        <v>2.5</v>
      </c>
      <c r="J4409" s="391">
        <v>2.5</v>
      </c>
      <c r="K4409" s="391">
        <v>2.5</v>
      </c>
      <c r="L4409" s="391">
        <v>2</v>
      </c>
      <c r="M4409" s="391">
        <v>2</v>
      </c>
      <c r="N4409" s="391">
        <v>2</v>
      </c>
      <c r="O4409" s="386">
        <v>2.5</v>
      </c>
      <c r="P4409" s="386" t="s">
        <v>91</v>
      </c>
    </row>
    <row r="4410" spans="1:16" ht="15" x14ac:dyDescent="0.25">
      <c r="A4410" s="389" t="s">
        <v>5739</v>
      </c>
      <c r="B4410" s="390"/>
      <c r="C4410" s="386"/>
      <c r="D4410" s="390"/>
      <c r="E4410" s="390"/>
      <c r="F4410" s="386">
        <v>0</v>
      </c>
      <c r="G4410" s="391">
        <v>0</v>
      </c>
      <c r="H4410" s="391">
        <v>0</v>
      </c>
      <c r="I4410" s="391">
        <v>0</v>
      </c>
      <c r="J4410" s="391">
        <v>0</v>
      </c>
      <c r="K4410" s="391">
        <v>0</v>
      </c>
      <c r="L4410" s="391">
        <v>0</v>
      </c>
      <c r="M4410" s="391">
        <v>0</v>
      </c>
      <c r="N4410" s="391">
        <v>0</v>
      </c>
      <c r="O4410" s="386">
        <v>0</v>
      </c>
      <c r="P4410" s="386" t="s">
        <v>91</v>
      </c>
    </row>
    <row r="4411" spans="1:16" ht="15" x14ac:dyDescent="0.25">
      <c r="A4411" s="389" t="s">
        <v>5704</v>
      </c>
      <c r="B4411" s="390"/>
      <c r="C4411" s="386"/>
      <c r="D4411" s="390"/>
      <c r="E4411" s="390"/>
      <c r="F4411" s="386">
        <v>9</v>
      </c>
      <c r="G4411" s="391">
        <v>9</v>
      </c>
      <c r="H4411" s="391">
        <v>9</v>
      </c>
      <c r="I4411" s="391">
        <v>9</v>
      </c>
      <c r="J4411" s="391">
        <v>9</v>
      </c>
      <c r="K4411" s="391">
        <v>9</v>
      </c>
      <c r="L4411" s="391">
        <v>9.5</v>
      </c>
      <c r="M4411" s="391">
        <v>9</v>
      </c>
      <c r="N4411" s="391">
        <v>9</v>
      </c>
      <c r="O4411" s="386">
        <v>9.5</v>
      </c>
      <c r="P4411" s="386" t="s">
        <v>91</v>
      </c>
    </row>
    <row r="4412" spans="1:16" ht="15" x14ac:dyDescent="0.25">
      <c r="A4412" s="389" t="s">
        <v>5705</v>
      </c>
      <c r="B4412" s="390"/>
      <c r="C4412" s="386"/>
      <c r="D4412" s="390"/>
      <c r="E4412" s="390"/>
      <c r="F4412" s="386">
        <v>13</v>
      </c>
      <c r="G4412" s="391">
        <v>13</v>
      </c>
      <c r="H4412" s="391">
        <v>13.5</v>
      </c>
      <c r="I4412" s="391">
        <v>13.5</v>
      </c>
      <c r="J4412" s="391">
        <v>13</v>
      </c>
      <c r="K4412" s="391">
        <v>13</v>
      </c>
      <c r="L4412" s="391">
        <v>13.5</v>
      </c>
      <c r="M4412" s="391">
        <v>13.5</v>
      </c>
      <c r="N4412" s="391">
        <v>13.5</v>
      </c>
      <c r="O4412" s="386">
        <v>13.5</v>
      </c>
      <c r="P4412" s="386" t="s">
        <v>91</v>
      </c>
    </row>
    <row r="4413" spans="1:16" ht="15" x14ac:dyDescent="0.25">
      <c r="A4413" s="389" t="s">
        <v>5706</v>
      </c>
      <c r="B4413" s="390"/>
      <c r="C4413" s="386"/>
      <c r="D4413" s="390"/>
      <c r="E4413" s="390"/>
      <c r="F4413" s="386">
        <v>1.5</v>
      </c>
      <c r="G4413" s="391">
        <v>2</v>
      </c>
      <c r="H4413" s="391">
        <v>2</v>
      </c>
      <c r="I4413" s="391">
        <v>2</v>
      </c>
      <c r="J4413" s="391">
        <v>1.5</v>
      </c>
      <c r="K4413" s="391">
        <v>1.5</v>
      </c>
      <c r="L4413" s="391">
        <v>1.5</v>
      </c>
      <c r="M4413" s="391">
        <v>1.5</v>
      </c>
      <c r="N4413" s="391">
        <v>2</v>
      </c>
      <c r="O4413" s="386">
        <v>1.5</v>
      </c>
      <c r="P4413" s="386" t="s">
        <v>91</v>
      </c>
    </row>
    <row r="4414" spans="1:16" ht="15" x14ac:dyDescent="0.25">
      <c r="A4414" s="389" t="s">
        <v>5707</v>
      </c>
      <c r="B4414" s="390"/>
      <c r="C4414" s="386"/>
      <c r="D4414" s="390"/>
      <c r="E4414" s="390"/>
      <c r="F4414" s="386">
        <v>5</v>
      </c>
      <c r="G4414" s="391">
        <v>5.5</v>
      </c>
      <c r="H4414" s="391">
        <v>5.5</v>
      </c>
      <c r="I4414" s="391">
        <v>5.5</v>
      </c>
      <c r="J4414" s="391">
        <v>5.5</v>
      </c>
      <c r="K4414" s="391">
        <v>5.5</v>
      </c>
      <c r="L4414" s="391">
        <v>5.5</v>
      </c>
      <c r="M4414" s="391">
        <v>5.5</v>
      </c>
      <c r="N4414" s="391">
        <v>5.5</v>
      </c>
      <c r="O4414" s="386">
        <v>5.5</v>
      </c>
      <c r="P4414" s="386" t="s">
        <v>91</v>
      </c>
    </row>
    <row r="4415" spans="1:16" ht="15" x14ac:dyDescent="0.25">
      <c r="A4415" s="389" t="s">
        <v>5708</v>
      </c>
      <c r="B4415" s="390"/>
      <c r="C4415" s="386"/>
      <c r="D4415" s="390"/>
      <c r="E4415" s="390"/>
      <c r="F4415" s="386">
        <v>3</v>
      </c>
      <c r="G4415" s="391">
        <v>3</v>
      </c>
      <c r="H4415" s="391">
        <v>3</v>
      </c>
      <c r="I4415" s="391">
        <v>3</v>
      </c>
      <c r="J4415" s="391">
        <v>3</v>
      </c>
      <c r="K4415" s="391">
        <v>3</v>
      </c>
      <c r="L4415" s="391">
        <v>3</v>
      </c>
      <c r="M4415" s="391">
        <v>3</v>
      </c>
      <c r="N4415" s="391">
        <v>3</v>
      </c>
      <c r="O4415" s="386">
        <v>3</v>
      </c>
      <c r="P4415" s="386" t="s">
        <v>91</v>
      </c>
    </row>
    <row r="4416" spans="1:16" ht="15" x14ac:dyDescent="0.25">
      <c r="A4416" s="389" t="s">
        <v>5709</v>
      </c>
      <c r="B4416" s="390"/>
      <c r="C4416" s="386"/>
      <c r="D4416" s="390"/>
      <c r="E4416" s="390"/>
      <c r="F4416" s="386">
        <v>0</v>
      </c>
      <c r="G4416" s="391">
        <v>0</v>
      </c>
      <c r="H4416" s="391">
        <v>0</v>
      </c>
      <c r="I4416" s="391">
        <v>0</v>
      </c>
      <c r="J4416" s="391">
        <v>0</v>
      </c>
      <c r="K4416" s="391">
        <v>0</v>
      </c>
      <c r="L4416" s="391">
        <v>0</v>
      </c>
      <c r="M4416" s="391">
        <v>0</v>
      </c>
      <c r="N4416" s="391">
        <v>0</v>
      </c>
      <c r="O4416" s="386">
        <v>0</v>
      </c>
      <c r="P4416" s="386" t="s">
        <v>91</v>
      </c>
    </row>
    <row r="4417" spans="1:16" ht="15" x14ac:dyDescent="0.25">
      <c r="A4417" s="389" t="s">
        <v>6435</v>
      </c>
      <c r="B4417" s="390"/>
      <c r="C4417" s="386"/>
      <c r="D4417" s="390"/>
      <c r="E4417" s="390"/>
      <c r="F4417" s="386">
        <v>8</v>
      </c>
      <c r="G4417" s="391">
        <v>8</v>
      </c>
      <c r="H4417" s="391">
        <v>8</v>
      </c>
      <c r="I4417" s="391">
        <v>8</v>
      </c>
      <c r="J4417" s="391">
        <v>8</v>
      </c>
      <c r="K4417" s="391">
        <v>8</v>
      </c>
      <c r="L4417" s="391">
        <v>8</v>
      </c>
      <c r="M4417" s="391">
        <v>8.5</v>
      </c>
      <c r="N4417" s="391">
        <v>8</v>
      </c>
      <c r="O4417" s="386">
        <v>8</v>
      </c>
      <c r="P4417" s="386" t="s">
        <v>91</v>
      </c>
    </row>
    <row r="4418" spans="1:16" ht="15" x14ac:dyDescent="0.25">
      <c r="A4418" s="389" t="s">
        <v>6436</v>
      </c>
      <c r="B4418" s="390"/>
      <c r="C4418" s="386"/>
      <c r="D4418" s="390"/>
      <c r="E4418" s="390"/>
      <c r="F4418" s="386">
        <v>12</v>
      </c>
      <c r="G4418" s="391">
        <v>11.5</v>
      </c>
      <c r="H4418" s="391">
        <v>11.5</v>
      </c>
      <c r="I4418" s="391">
        <v>12</v>
      </c>
      <c r="J4418" s="391">
        <v>11.5</v>
      </c>
      <c r="K4418" s="391">
        <v>11.5</v>
      </c>
      <c r="L4418" s="391">
        <v>12</v>
      </c>
      <c r="M4418" s="391">
        <v>12</v>
      </c>
      <c r="N4418" s="391">
        <v>11.5</v>
      </c>
      <c r="O4418" s="386">
        <v>11.5</v>
      </c>
      <c r="P4418" s="386" t="s">
        <v>91</v>
      </c>
    </row>
    <row r="4419" spans="1:16" ht="15" x14ac:dyDescent="0.25">
      <c r="A4419" s="389" t="s">
        <v>6437</v>
      </c>
      <c r="B4419" s="390"/>
      <c r="C4419" s="386"/>
      <c r="D4419" s="390"/>
      <c r="E4419" s="390"/>
      <c r="F4419" s="386">
        <v>1.5</v>
      </c>
      <c r="G4419" s="391">
        <v>1.5</v>
      </c>
      <c r="H4419" s="391">
        <v>1.5</v>
      </c>
      <c r="I4419" s="391">
        <v>1.5</v>
      </c>
      <c r="J4419" s="391">
        <v>1</v>
      </c>
      <c r="K4419" s="391">
        <v>1</v>
      </c>
      <c r="L4419" s="391">
        <v>1</v>
      </c>
      <c r="M4419" s="391">
        <v>1</v>
      </c>
      <c r="N4419" s="391">
        <v>1</v>
      </c>
      <c r="O4419" s="386">
        <v>1</v>
      </c>
      <c r="P4419" s="386" t="s">
        <v>91</v>
      </c>
    </row>
    <row r="4420" spans="1:16" ht="15" x14ac:dyDescent="0.25">
      <c r="A4420" s="389" t="s">
        <v>6438</v>
      </c>
      <c r="B4420" s="390"/>
      <c r="C4420" s="386"/>
      <c r="D4420" s="390"/>
      <c r="E4420" s="390"/>
      <c r="F4420" s="386">
        <v>5</v>
      </c>
      <c r="G4420" s="391">
        <v>5</v>
      </c>
      <c r="H4420" s="391">
        <v>5</v>
      </c>
      <c r="I4420" s="391">
        <v>4.5</v>
      </c>
      <c r="J4420" s="391">
        <v>4.5</v>
      </c>
      <c r="K4420" s="391">
        <v>4.5</v>
      </c>
      <c r="L4420" s="391">
        <v>5</v>
      </c>
      <c r="M4420" s="391">
        <v>5</v>
      </c>
      <c r="N4420" s="391">
        <v>4.5</v>
      </c>
      <c r="O4420" s="386">
        <v>4.5</v>
      </c>
      <c r="P4420" s="386" t="s">
        <v>91</v>
      </c>
    </row>
    <row r="4421" spans="1:16" ht="15" x14ac:dyDescent="0.25">
      <c r="A4421" s="389" t="s">
        <v>6439</v>
      </c>
      <c r="B4421" s="390"/>
      <c r="C4421" s="386"/>
      <c r="D4421" s="390"/>
      <c r="E4421" s="390"/>
      <c r="F4421" s="386">
        <v>2.5</v>
      </c>
      <c r="G4421" s="391">
        <v>2.5</v>
      </c>
      <c r="H4421" s="391">
        <v>2.5</v>
      </c>
      <c r="I4421" s="391">
        <v>2.5</v>
      </c>
      <c r="J4421" s="391">
        <v>2.5</v>
      </c>
      <c r="K4421" s="391">
        <v>2.5</v>
      </c>
      <c r="L4421" s="391">
        <v>2.5</v>
      </c>
      <c r="M4421" s="391">
        <v>2.5</v>
      </c>
      <c r="N4421" s="391">
        <v>2.5</v>
      </c>
      <c r="O4421" s="386">
        <v>2.5</v>
      </c>
      <c r="P4421" s="386" t="s">
        <v>91</v>
      </c>
    </row>
    <row r="4422" spans="1:16" ht="15" x14ac:dyDescent="0.25">
      <c r="A4422" s="389" t="s">
        <v>6440</v>
      </c>
      <c r="B4422" s="390"/>
      <c r="C4422" s="386"/>
      <c r="D4422" s="390"/>
      <c r="E4422" s="390"/>
      <c r="F4422" s="386">
        <v>0</v>
      </c>
      <c r="G4422" s="391">
        <v>0</v>
      </c>
      <c r="H4422" s="391">
        <v>0</v>
      </c>
      <c r="I4422" s="391">
        <v>0</v>
      </c>
      <c r="J4422" s="391">
        <v>0</v>
      </c>
      <c r="K4422" s="391">
        <v>0</v>
      </c>
      <c r="L4422" s="391">
        <v>0</v>
      </c>
      <c r="M4422" s="391">
        <v>0</v>
      </c>
      <c r="N4422" s="391">
        <v>0</v>
      </c>
      <c r="O4422" s="386">
        <v>0</v>
      </c>
      <c r="P4422" s="386" t="s">
        <v>91</v>
      </c>
    </row>
    <row r="4423" spans="1:16" ht="15" x14ac:dyDescent="0.25">
      <c r="A4423" s="389" t="s">
        <v>5710</v>
      </c>
      <c r="B4423" s="390"/>
      <c r="C4423" s="386"/>
      <c r="D4423" s="390"/>
      <c r="E4423" s="390"/>
      <c r="F4423" s="386">
        <v>8</v>
      </c>
      <c r="G4423" s="391">
        <v>8</v>
      </c>
      <c r="H4423" s="391">
        <v>8</v>
      </c>
      <c r="I4423" s="391">
        <v>8.5</v>
      </c>
      <c r="J4423" s="391">
        <v>8</v>
      </c>
      <c r="K4423" s="391">
        <v>8.5</v>
      </c>
      <c r="L4423" s="391">
        <v>8.5</v>
      </c>
      <c r="M4423" s="391">
        <v>8.5</v>
      </c>
      <c r="N4423" s="391">
        <v>8.5</v>
      </c>
      <c r="O4423" s="386">
        <v>8.5</v>
      </c>
      <c r="P4423" s="386" t="s">
        <v>91</v>
      </c>
    </row>
    <row r="4424" spans="1:16" ht="15" x14ac:dyDescent="0.25">
      <c r="A4424" s="389" t="s">
        <v>5711</v>
      </c>
      <c r="B4424" s="390"/>
      <c r="C4424" s="386"/>
      <c r="D4424" s="390"/>
      <c r="E4424" s="390"/>
      <c r="F4424" s="386">
        <v>11.5</v>
      </c>
      <c r="G4424" s="391">
        <v>12</v>
      </c>
      <c r="H4424" s="391">
        <v>12</v>
      </c>
      <c r="I4424" s="391">
        <v>12</v>
      </c>
      <c r="J4424" s="391">
        <v>12</v>
      </c>
      <c r="K4424" s="391">
        <v>12.5</v>
      </c>
      <c r="L4424" s="391">
        <v>12.5</v>
      </c>
      <c r="M4424" s="391">
        <v>12.5</v>
      </c>
      <c r="N4424" s="391">
        <v>12.5</v>
      </c>
      <c r="O4424" s="386">
        <v>12.5</v>
      </c>
      <c r="P4424" s="386" t="s">
        <v>91</v>
      </c>
    </row>
    <row r="4425" spans="1:16" ht="15" x14ac:dyDescent="0.25">
      <c r="A4425" s="389" t="s">
        <v>5712</v>
      </c>
      <c r="B4425" s="390"/>
      <c r="C4425" s="386"/>
      <c r="D4425" s="390"/>
      <c r="E4425" s="390"/>
      <c r="F4425" s="386">
        <v>1.5</v>
      </c>
      <c r="G4425" s="391">
        <v>1.5</v>
      </c>
      <c r="H4425" s="391">
        <v>1.5</v>
      </c>
      <c r="I4425" s="391">
        <v>2</v>
      </c>
      <c r="J4425" s="391">
        <v>1</v>
      </c>
      <c r="K4425" s="391">
        <v>1</v>
      </c>
      <c r="L4425" s="391">
        <v>1.5</v>
      </c>
      <c r="M4425" s="391">
        <v>1.5</v>
      </c>
      <c r="N4425" s="391">
        <v>1.5</v>
      </c>
      <c r="O4425" s="386">
        <v>1.5</v>
      </c>
      <c r="P4425" s="386" t="s">
        <v>91</v>
      </c>
    </row>
    <row r="4426" spans="1:16" ht="15" x14ac:dyDescent="0.25">
      <c r="A4426" s="389" t="s">
        <v>5713</v>
      </c>
      <c r="B4426" s="390"/>
      <c r="C4426" s="386"/>
      <c r="D4426" s="390"/>
      <c r="E4426" s="390"/>
      <c r="F4426" s="386">
        <v>4.5</v>
      </c>
      <c r="G4426" s="391">
        <v>4.5</v>
      </c>
      <c r="H4426" s="391">
        <v>4.5</v>
      </c>
      <c r="I4426" s="391">
        <v>5</v>
      </c>
      <c r="J4426" s="391">
        <v>4.5</v>
      </c>
      <c r="K4426" s="391">
        <v>5</v>
      </c>
      <c r="L4426" s="391">
        <v>5</v>
      </c>
      <c r="M4426" s="391">
        <v>5</v>
      </c>
      <c r="N4426" s="391">
        <v>5</v>
      </c>
      <c r="O4426" s="386">
        <v>5</v>
      </c>
      <c r="P4426" s="386" t="s">
        <v>91</v>
      </c>
    </row>
    <row r="4427" spans="1:16" ht="15" x14ac:dyDescent="0.25">
      <c r="A4427" s="389" t="s">
        <v>5714</v>
      </c>
      <c r="B4427" s="390"/>
      <c r="C4427" s="386"/>
      <c r="D4427" s="390"/>
      <c r="E4427" s="390"/>
      <c r="F4427" s="386">
        <v>2.5</v>
      </c>
      <c r="G4427" s="391">
        <v>2.5</v>
      </c>
      <c r="H4427" s="391">
        <v>2.5</v>
      </c>
      <c r="I4427" s="391">
        <v>3</v>
      </c>
      <c r="J4427" s="391">
        <v>2.5</v>
      </c>
      <c r="K4427" s="391">
        <v>2.5</v>
      </c>
      <c r="L4427" s="391">
        <v>2.5</v>
      </c>
      <c r="M4427" s="391">
        <v>2.5</v>
      </c>
      <c r="N4427" s="391">
        <v>2.5</v>
      </c>
      <c r="O4427" s="386">
        <v>2.5</v>
      </c>
      <c r="P4427" s="386" t="s">
        <v>91</v>
      </c>
    </row>
    <row r="4428" spans="1:16" ht="15" x14ac:dyDescent="0.25">
      <c r="A4428" s="389" t="s">
        <v>5715</v>
      </c>
      <c r="B4428" s="390"/>
      <c r="C4428" s="386"/>
      <c r="D4428" s="390"/>
      <c r="E4428" s="390"/>
      <c r="F4428" s="386">
        <v>0</v>
      </c>
      <c r="G4428" s="391">
        <v>0</v>
      </c>
      <c r="H4428" s="391">
        <v>0</v>
      </c>
      <c r="I4428" s="391">
        <v>0</v>
      </c>
      <c r="J4428" s="391">
        <v>0</v>
      </c>
      <c r="K4428" s="391">
        <v>0</v>
      </c>
      <c r="L4428" s="391">
        <v>0</v>
      </c>
      <c r="M4428" s="391">
        <v>0</v>
      </c>
      <c r="N4428" s="391">
        <v>0</v>
      </c>
      <c r="O4428" s="386">
        <v>0</v>
      </c>
      <c r="P4428" s="386" t="s">
        <v>91</v>
      </c>
    </row>
    <row r="4429" spans="1:16" ht="15" x14ac:dyDescent="0.25">
      <c r="A4429" s="389" t="s">
        <v>5752</v>
      </c>
      <c r="B4429" s="390"/>
      <c r="C4429" s="386"/>
      <c r="D4429" s="390"/>
      <c r="E4429" s="390"/>
      <c r="F4429" s="386">
        <v>7</v>
      </c>
      <c r="G4429" s="391">
        <v>7</v>
      </c>
      <c r="H4429" s="391">
        <v>7</v>
      </c>
      <c r="I4429" s="391">
        <v>7</v>
      </c>
      <c r="J4429" s="391">
        <v>7</v>
      </c>
      <c r="K4429" s="391">
        <v>7</v>
      </c>
      <c r="L4429" s="391">
        <v>7.5</v>
      </c>
      <c r="M4429" s="391">
        <v>8</v>
      </c>
      <c r="N4429" s="391">
        <v>7.5</v>
      </c>
      <c r="O4429" s="386">
        <v>7.5</v>
      </c>
      <c r="P4429" s="386" t="s">
        <v>91</v>
      </c>
    </row>
    <row r="4430" spans="1:16" ht="15" x14ac:dyDescent="0.25">
      <c r="A4430" s="389" t="s">
        <v>5753</v>
      </c>
      <c r="B4430" s="390"/>
      <c r="C4430" s="386"/>
      <c r="D4430" s="390"/>
      <c r="E4430" s="390"/>
      <c r="F4430" s="386">
        <v>10.5</v>
      </c>
      <c r="G4430" s="391">
        <v>11</v>
      </c>
      <c r="H4430" s="391">
        <v>11</v>
      </c>
      <c r="I4430" s="391">
        <v>10.5</v>
      </c>
      <c r="J4430" s="391">
        <v>11</v>
      </c>
      <c r="K4430" s="391">
        <v>10.5</v>
      </c>
      <c r="L4430" s="391">
        <v>11</v>
      </c>
      <c r="M4430" s="391">
        <v>12</v>
      </c>
      <c r="N4430" s="391">
        <v>11.5</v>
      </c>
      <c r="O4430" s="386">
        <v>11.5</v>
      </c>
      <c r="P4430" s="386" t="s">
        <v>91</v>
      </c>
    </row>
    <row r="4431" spans="1:16" ht="15" x14ac:dyDescent="0.25">
      <c r="A4431" s="389" t="s">
        <v>5754</v>
      </c>
      <c r="B4431" s="390"/>
      <c r="C4431" s="386"/>
      <c r="D4431" s="390"/>
      <c r="E4431" s="390"/>
      <c r="F4431" s="386">
        <v>1.5</v>
      </c>
      <c r="G4431" s="391">
        <v>1.5</v>
      </c>
      <c r="H4431" s="391">
        <v>1.5</v>
      </c>
      <c r="I4431" s="391">
        <v>1.5</v>
      </c>
      <c r="J4431" s="391">
        <v>1.5</v>
      </c>
      <c r="K4431" s="391">
        <v>1.5</v>
      </c>
      <c r="L4431" s="391">
        <v>1.5</v>
      </c>
      <c r="M4431" s="391">
        <v>1.5</v>
      </c>
      <c r="N4431" s="391">
        <v>1.5</v>
      </c>
      <c r="O4431" s="386">
        <v>1.5</v>
      </c>
      <c r="P4431" s="386" t="s">
        <v>91</v>
      </c>
    </row>
    <row r="4432" spans="1:16" ht="15" x14ac:dyDescent="0.25">
      <c r="A4432" s="389" t="s">
        <v>5755</v>
      </c>
      <c r="B4432" s="390"/>
      <c r="C4432" s="386"/>
      <c r="D4432" s="390"/>
      <c r="E4432" s="390"/>
      <c r="F4432" s="386">
        <v>4</v>
      </c>
      <c r="G4432" s="391">
        <v>4.5</v>
      </c>
      <c r="H4432" s="391">
        <v>4.5</v>
      </c>
      <c r="I4432" s="391">
        <v>4</v>
      </c>
      <c r="J4432" s="391">
        <v>4.5</v>
      </c>
      <c r="K4432" s="391">
        <v>4.5</v>
      </c>
      <c r="L4432" s="391">
        <v>4.5</v>
      </c>
      <c r="M4432" s="391">
        <v>5</v>
      </c>
      <c r="N4432" s="391">
        <v>4.5</v>
      </c>
      <c r="O4432" s="386">
        <v>4.5</v>
      </c>
      <c r="P4432" s="386" t="s">
        <v>91</v>
      </c>
    </row>
    <row r="4433" spans="1:16" ht="15" x14ac:dyDescent="0.25">
      <c r="A4433" s="389" t="s">
        <v>5756</v>
      </c>
      <c r="B4433" s="390"/>
      <c r="C4433" s="386"/>
      <c r="D4433" s="390"/>
      <c r="E4433" s="390"/>
      <c r="F4433" s="386">
        <v>2.5</v>
      </c>
      <c r="G4433" s="391">
        <v>2.5</v>
      </c>
      <c r="H4433" s="391">
        <v>2.5</v>
      </c>
      <c r="I4433" s="391">
        <v>2.5</v>
      </c>
      <c r="J4433" s="391">
        <v>2.5</v>
      </c>
      <c r="K4433" s="391">
        <v>2.5</v>
      </c>
      <c r="L4433" s="391">
        <v>2.5</v>
      </c>
      <c r="M4433" s="391">
        <v>3</v>
      </c>
      <c r="N4433" s="391">
        <v>2.5</v>
      </c>
      <c r="O4433" s="386">
        <v>2.5</v>
      </c>
      <c r="P4433" s="386" t="s">
        <v>91</v>
      </c>
    </row>
    <row r="4434" spans="1:16" ht="15" x14ac:dyDescent="0.25">
      <c r="A4434" s="389" t="s">
        <v>5757</v>
      </c>
      <c r="B4434" s="390"/>
      <c r="C4434" s="386"/>
      <c r="D4434" s="390"/>
      <c r="E4434" s="390"/>
      <c r="F4434" s="386">
        <v>0</v>
      </c>
      <c r="G4434" s="391">
        <v>0</v>
      </c>
      <c r="H4434" s="391">
        <v>0</v>
      </c>
      <c r="I4434" s="391">
        <v>0</v>
      </c>
      <c r="J4434" s="391">
        <v>0</v>
      </c>
      <c r="K4434" s="391">
        <v>0</v>
      </c>
      <c r="L4434" s="391">
        <v>0</v>
      </c>
      <c r="M4434" s="391">
        <v>0</v>
      </c>
      <c r="N4434" s="391">
        <v>0</v>
      </c>
      <c r="O4434" s="386">
        <v>0</v>
      </c>
      <c r="P4434" s="386" t="s">
        <v>91</v>
      </c>
    </row>
    <row r="4435" spans="1:16" ht="15" x14ac:dyDescent="0.25">
      <c r="A4435" s="389" t="s">
        <v>5764</v>
      </c>
      <c r="B4435" s="390"/>
      <c r="C4435" s="386"/>
      <c r="D4435" s="390"/>
      <c r="E4435" s="390"/>
      <c r="F4435" s="386">
        <v>7</v>
      </c>
      <c r="G4435" s="391">
        <v>7.5</v>
      </c>
      <c r="H4435" s="391">
        <v>7.5</v>
      </c>
      <c r="I4435" s="391">
        <v>7.5</v>
      </c>
      <c r="J4435" s="391">
        <v>7</v>
      </c>
      <c r="K4435" s="391">
        <v>7.5</v>
      </c>
      <c r="L4435" s="391">
        <v>7.5</v>
      </c>
      <c r="M4435" s="391">
        <v>7.5</v>
      </c>
      <c r="N4435" s="391">
        <v>8</v>
      </c>
      <c r="O4435" s="386">
        <v>7.5</v>
      </c>
      <c r="P4435" s="386" t="s">
        <v>91</v>
      </c>
    </row>
    <row r="4436" spans="1:16" ht="15" x14ac:dyDescent="0.25">
      <c r="A4436" s="389" t="s">
        <v>5765</v>
      </c>
      <c r="B4436" s="390"/>
      <c r="C4436" s="386"/>
      <c r="D4436" s="390"/>
      <c r="E4436" s="390"/>
      <c r="F4436" s="386">
        <v>10.5</v>
      </c>
      <c r="G4436" s="391">
        <v>11</v>
      </c>
      <c r="H4436" s="391">
        <v>11</v>
      </c>
      <c r="I4436" s="391">
        <v>11</v>
      </c>
      <c r="J4436" s="391">
        <v>10.5</v>
      </c>
      <c r="K4436" s="391">
        <v>11</v>
      </c>
      <c r="L4436" s="391">
        <v>11</v>
      </c>
      <c r="M4436" s="391">
        <v>11.5</v>
      </c>
      <c r="N4436" s="391">
        <v>11.5</v>
      </c>
      <c r="O4436" s="386">
        <v>11</v>
      </c>
      <c r="P4436" s="386" t="s">
        <v>91</v>
      </c>
    </row>
    <row r="4437" spans="1:16" ht="15" x14ac:dyDescent="0.25">
      <c r="A4437" s="389" t="s">
        <v>5766</v>
      </c>
      <c r="B4437" s="390"/>
      <c r="C4437" s="386"/>
      <c r="D4437" s="390"/>
      <c r="E4437" s="390"/>
      <c r="F4437" s="386">
        <v>1.5</v>
      </c>
      <c r="G4437" s="391">
        <v>1.5</v>
      </c>
      <c r="H4437" s="391">
        <v>1.5</v>
      </c>
      <c r="I4437" s="391">
        <v>1.5</v>
      </c>
      <c r="J4437" s="391">
        <v>1.5</v>
      </c>
      <c r="K4437" s="391">
        <v>1.5</v>
      </c>
      <c r="L4437" s="391">
        <v>1.5</v>
      </c>
      <c r="M4437" s="391">
        <v>1.5</v>
      </c>
      <c r="N4437" s="391">
        <v>1.5</v>
      </c>
      <c r="O4437" s="386">
        <v>1.5</v>
      </c>
      <c r="P4437" s="386" t="s">
        <v>91</v>
      </c>
    </row>
    <row r="4438" spans="1:16" ht="15" x14ac:dyDescent="0.25">
      <c r="A4438" s="389" t="s">
        <v>5767</v>
      </c>
      <c r="B4438" s="390"/>
      <c r="C4438" s="386"/>
      <c r="D4438" s="390"/>
      <c r="E4438" s="390"/>
      <c r="F4438" s="386">
        <v>4.5</v>
      </c>
      <c r="G4438" s="391">
        <v>4.5</v>
      </c>
      <c r="H4438" s="391">
        <v>4.5</v>
      </c>
      <c r="I4438" s="391">
        <v>4.5</v>
      </c>
      <c r="J4438" s="391">
        <v>4</v>
      </c>
      <c r="K4438" s="391">
        <v>4.5</v>
      </c>
      <c r="L4438" s="391">
        <v>4.5</v>
      </c>
      <c r="M4438" s="391">
        <v>4.5</v>
      </c>
      <c r="N4438" s="391">
        <v>5</v>
      </c>
      <c r="O4438" s="386">
        <v>4.5</v>
      </c>
      <c r="P4438" s="386" t="s">
        <v>91</v>
      </c>
    </row>
    <row r="4439" spans="1:16" ht="15" x14ac:dyDescent="0.25">
      <c r="A4439" s="389" t="s">
        <v>5768</v>
      </c>
      <c r="B4439" s="390"/>
      <c r="C4439" s="386"/>
      <c r="D4439" s="390"/>
      <c r="E4439" s="390"/>
      <c r="F4439" s="386">
        <v>2.5</v>
      </c>
      <c r="G4439" s="391">
        <v>2.5</v>
      </c>
      <c r="H4439" s="391">
        <v>2.5</v>
      </c>
      <c r="I4439" s="391">
        <v>2.5</v>
      </c>
      <c r="J4439" s="391">
        <v>2.5</v>
      </c>
      <c r="K4439" s="391">
        <v>2.5</v>
      </c>
      <c r="L4439" s="391">
        <v>2.5</v>
      </c>
      <c r="M4439" s="391">
        <v>2.5</v>
      </c>
      <c r="N4439" s="391">
        <v>2.5</v>
      </c>
      <c r="O4439" s="386">
        <v>2.5</v>
      </c>
      <c r="P4439" s="386" t="s">
        <v>91</v>
      </c>
    </row>
    <row r="4440" spans="1:16" ht="15" x14ac:dyDescent="0.25">
      <c r="A4440" s="389" t="s">
        <v>5769</v>
      </c>
      <c r="B4440" s="390"/>
      <c r="C4440" s="386"/>
      <c r="D4440" s="390"/>
      <c r="E4440" s="390"/>
      <c r="F4440" s="386">
        <v>0</v>
      </c>
      <c r="G4440" s="391">
        <v>0</v>
      </c>
      <c r="H4440" s="391">
        <v>0</v>
      </c>
      <c r="I4440" s="391">
        <v>0</v>
      </c>
      <c r="J4440" s="391">
        <v>0</v>
      </c>
      <c r="K4440" s="391">
        <v>0</v>
      </c>
      <c r="L4440" s="391">
        <v>0</v>
      </c>
      <c r="M4440" s="391">
        <v>0</v>
      </c>
      <c r="N4440" s="391">
        <v>0</v>
      </c>
      <c r="O4440" s="386">
        <v>0</v>
      </c>
      <c r="P4440" s="386" t="s">
        <v>91</v>
      </c>
    </row>
    <row r="4441" spans="1:16" ht="15" x14ac:dyDescent="0.25">
      <c r="A4441" s="389" t="s">
        <v>5776</v>
      </c>
      <c r="B4441" s="390"/>
      <c r="C4441" s="386"/>
      <c r="D4441" s="390"/>
      <c r="E4441" s="390"/>
      <c r="F4441" s="386">
        <v>7</v>
      </c>
      <c r="G4441" s="391">
        <v>7</v>
      </c>
      <c r="H4441" s="391">
        <v>7</v>
      </c>
      <c r="I4441" s="391">
        <v>6.5</v>
      </c>
      <c r="J4441" s="391">
        <v>6.5</v>
      </c>
      <c r="K4441" s="391">
        <v>7</v>
      </c>
      <c r="L4441" s="391">
        <v>7</v>
      </c>
      <c r="M4441" s="391">
        <v>7.5</v>
      </c>
      <c r="N4441" s="391">
        <v>7.5</v>
      </c>
      <c r="O4441" s="386">
        <v>8</v>
      </c>
      <c r="P4441" s="386" t="s">
        <v>91</v>
      </c>
    </row>
    <row r="4442" spans="1:16" ht="15" x14ac:dyDescent="0.25">
      <c r="A4442" s="389" t="s">
        <v>5777</v>
      </c>
      <c r="B4442" s="390"/>
      <c r="C4442" s="386"/>
      <c r="D4442" s="390"/>
      <c r="E4442" s="390"/>
      <c r="F4442" s="386">
        <v>10</v>
      </c>
      <c r="G4442" s="391">
        <v>10</v>
      </c>
      <c r="H4442" s="391">
        <v>10</v>
      </c>
      <c r="I4442" s="391">
        <v>10</v>
      </c>
      <c r="J4442" s="391">
        <v>9.5</v>
      </c>
      <c r="K4442" s="391">
        <v>10</v>
      </c>
      <c r="L4442" s="391">
        <v>10</v>
      </c>
      <c r="M4442" s="391">
        <v>10.5</v>
      </c>
      <c r="N4442" s="391">
        <v>10.5</v>
      </c>
      <c r="O4442" s="386">
        <v>11</v>
      </c>
      <c r="P4442" s="386" t="s">
        <v>91</v>
      </c>
    </row>
    <row r="4443" spans="1:16" ht="15" x14ac:dyDescent="0.25">
      <c r="A4443" s="389" t="s">
        <v>5778</v>
      </c>
      <c r="B4443" s="390"/>
      <c r="C4443" s="386"/>
      <c r="D4443" s="390"/>
      <c r="E4443" s="390"/>
      <c r="F4443" s="386">
        <v>1.5</v>
      </c>
      <c r="G4443" s="391">
        <v>1.5</v>
      </c>
      <c r="H4443" s="391">
        <v>1.5</v>
      </c>
      <c r="I4443" s="391">
        <v>1</v>
      </c>
      <c r="J4443" s="391">
        <v>1</v>
      </c>
      <c r="K4443" s="391">
        <v>1.5</v>
      </c>
      <c r="L4443" s="391">
        <v>1.5</v>
      </c>
      <c r="M4443" s="391">
        <v>1.5</v>
      </c>
      <c r="N4443" s="391">
        <v>1.5</v>
      </c>
      <c r="O4443" s="386">
        <v>1.5</v>
      </c>
      <c r="P4443" s="386" t="s">
        <v>91</v>
      </c>
    </row>
    <row r="4444" spans="1:16" ht="15" x14ac:dyDescent="0.25">
      <c r="A4444" s="389" t="s">
        <v>5779</v>
      </c>
      <c r="B4444" s="390"/>
      <c r="C4444" s="386"/>
      <c r="D4444" s="390"/>
      <c r="E4444" s="390"/>
      <c r="F4444" s="386">
        <v>4.5</v>
      </c>
      <c r="G4444" s="391">
        <v>4</v>
      </c>
      <c r="H4444" s="391">
        <v>4.5</v>
      </c>
      <c r="I4444" s="391">
        <v>4</v>
      </c>
      <c r="J4444" s="391">
        <v>4</v>
      </c>
      <c r="K4444" s="391">
        <v>4.5</v>
      </c>
      <c r="L4444" s="391">
        <v>4.5</v>
      </c>
      <c r="M4444" s="391">
        <v>4.5</v>
      </c>
      <c r="N4444" s="391">
        <v>4.5</v>
      </c>
      <c r="O4444" s="386">
        <v>5</v>
      </c>
      <c r="P4444" s="386" t="s">
        <v>91</v>
      </c>
    </row>
    <row r="4445" spans="1:16" ht="15" x14ac:dyDescent="0.25">
      <c r="A4445" s="389" t="s">
        <v>5780</v>
      </c>
      <c r="B4445" s="390"/>
      <c r="C4445" s="386"/>
      <c r="D4445" s="390"/>
      <c r="E4445" s="390"/>
      <c r="F4445" s="386">
        <v>2.5</v>
      </c>
      <c r="G4445" s="391">
        <v>2.5</v>
      </c>
      <c r="H4445" s="391">
        <v>2.5</v>
      </c>
      <c r="I4445" s="391">
        <v>2.5</v>
      </c>
      <c r="J4445" s="391">
        <v>2.5</v>
      </c>
      <c r="K4445" s="391">
        <v>2.5</v>
      </c>
      <c r="L4445" s="391">
        <v>2.5</v>
      </c>
      <c r="M4445" s="391">
        <v>2.5</v>
      </c>
      <c r="N4445" s="391">
        <v>2.5</v>
      </c>
      <c r="O4445" s="386">
        <v>2.5</v>
      </c>
      <c r="P4445" s="386" t="s">
        <v>91</v>
      </c>
    </row>
    <row r="4446" spans="1:16" ht="15" x14ac:dyDescent="0.25">
      <c r="A4446" s="389" t="s">
        <v>5781</v>
      </c>
      <c r="B4446" s="390"/>
      <c r="C4446" s="386"/>
      <c r="D4446" s="390"/>
      <c r="E4446" s="390"/>
      <c r="F4446" s="386">
        <v>0</v>
      </c>
      <c r="G4446" s="391">
        <v>0</v>
      </c>
      <c r="H4446" s="391">
        <v>0</v>
      </c>
      <c r="I4446" s="391">
        <v>0</v>
      </c>
      <c r="J4446" s="391">
        <v>0</v>
      </c>
      <c r="K4446" s="391">
        <v>0</v>
      </c>
      <c r="L4446" s="391">
        <v>0</v>
      </c>
      <c r="M4446" s="391">
        <v>0</v>
      </c>
      <c r="N4446" s="391">
        <v>0</v>
      </c>
      <c r="O4446" s="386">
        <v>0</v>
      </c>
      <c r="P4446" s="386" t="s">
        <v>91</v>
      </c>
    </row>
    <row r="4447" spans="1:16" ht="15" x14ac:dyDescent="0.25">
      <c r="A4447" s="389" t="s">
        <v>6441</v>
      </c>
      <c r="B4447" s="390"/>
      <c r="C4447" s="386"/>
      <c r="D4447" s="390"/>
      <c r="E4447" s="390"/>
      <c r="F4447" s="386">
        <v>6.5</v>
      </c>
      <c r="G4447" s="391">
        <v>7</v>
      </c>
      <c r="H4447" s="391">
        <v>7</v>
      </c>
      <c r="I4447" s="391">
        <v>6.5</v>
      </c>
      <c r="J4447" s="391">
        <v>6.5</v>
      </c>
      <c r="K4447" s="391">
        <v>6.5</v>
      </c>
      <c r="L4447" s="391">
        <v>6.5</v>
      </c>
      <c r="M4447" s="391">
        <v>7</v>
      </c>
      <c r="N4447" s="391">
        <v>6.5</v>
      </c>
      <c r="O4447" s="386">
        <v>7</v>
      </c>
      <c r="P4447" s="386" t="s">
        <v>91</v>
      </c>
    </row>
    <row r="4448" spans="1:16" ht="15" x14ac:dyDescent="0.25">
      <c r="A4448" s="389" t="s">
        <v>6442</v>
      </c>
      <c r="B4448" s="390"/>
      <c r="C4448" s="386"/>
      <c r="D4448" s="390"/>
      <c r="E4448" s="390"/>
      <c r="F4448" s="386">
        <v>9.5</v>
      </c>
      <c r="G4448" s="391">
        <v>10</v>
      </c>
      <c r="H4448" s="391">
        <v>10</v>
      </c>
      <c r="I4448" s="391">
        <v>10</v>
      </c>
      <c r="J4448" s="391">
        <v>9.5</v>
      </c>
      <c r="K4448" s="391">
        <v>10</v>
      </c>
      <c r="L4448" s="391">
        <v>9.5</v>
      </c>
      <c r="M4448" s="391">
        <v>10.5</v>
      </c>
      <c r="N4448" s="391">
        <v>9.5</v>
      </c>
      <c r="O4448" s="386">
        <v>10.5</v>
      </c>
      <c r="P4448" s="386" t="s">
        <v>91</v>
      </c>
    </row>
    <row r="4449" spans="1:16" ht="15" x14ac:dyDescent="0.25">
      <c r="A4449" s="389" t="s">
        <v>6443</v>
      </c>
      <c r="B4449" s="390"/>
      <c r="C4449" s="386"/>
      <c r="D4449" s="390"/>
      <c r="E4449" s="390"/>
      <c r="F4449" s="386">
        <v>1</v>
      </c>
      <c r="G4449" s="391">
        <v>1.5</v>
      </c>
      <c r="H4449" s="391">
        <v>1.5</v>
      </c>
      <c r="I4449" s="391">
        <v>1</v>
      </c>
      <c r="J4449" s="391">
        <v>1</v>
      </c>
      <c r="K4449" s="391">
        <v>1</v>
      </c>
      <c r="L4449" s="391">
        <v>1</v>
      </c>
      <c r="M4449" s="391">
        <v>1.5</v>
      </c>
      <c r="N4449" s="391">
        <v>1</v>
      </c>
      <c r="O4449" s="386">
        <v>1</v>
      </c>
      <c r="P4449" s="386" t="s">
        <v>91</v>
      </c>
    </row>
    <row r="4450" spans="1:16" ht="15" x14ac:dyDescent="0.25">
      <c r="A4450" s="389" t="s">
        <v>6444</v>
      </c>
      <c r="B4450" s="390"/>
      <c r="C4450" s="386"/>
      <c r="D4450" s="390"/>
      <c r="E4450" s="390"/>
      <c r="F4450" s="386">
        <v>4</v>
      </c>
      <c r="G4450" s="391">
        <v>4</v>
      </c>
      <c r="H4450" s="391">
        <v>4</v>
      </c>
      <c r="I4450" s="391">
        <v>4</v>
      </c>
      <c r="J4450" s="391">
        <v>3.5</v>
      </c>
      <c r="K4450" s="391">
        <v>4</v>
      </c>
      <c r="L4450" s="391">
        <v>4</v>
      </c>
      <c r="M4450" s="391">
        <v>4</v>
      </c>
      <c r="N4450" s="391">
        <v>3.5</v>
      </c>
      <c r="O4450" s="386">
        <v>4</v>
      </c>
      <c r="P4450" s="386" t="s">
        <v>91</v>
      </c>
    </row>
    <row r="4451" spans="1:16" ht="15" x14ac:dyDescent="0.25">
      <c r="A4451" s="389" t="s">
        <v>6445</v>
      </c>
      <c r="B4451" s="390"/>
      <c r="C4451" s="386"/>
      <c r="D4451" s="390"/>
      <c r="E4451" s="390"/>
      <c r="F4451" s="386">
        <v>2</v>
      </c>
      <c r="G4451" s="391">
        <v>2.5</v>
      </c>
      <c r="H4451" s="391">
        <v>2.5</v>
      </c>
      <c r="I4451" s="391">
        <v>2</v>
      </c>
      <c r="J4451" s="391">
        <v>2</v>
      </c>
      <c r="K4451" s="391">
        <v>2</v>
      </c>
      <c r="L4451" s="391">
        <v>2</v>
      </c>
      <c r="M4451" s="391">
        <v>2.5</v>
      </c>
      <c r="N4451" s="391">
        <v>2</v>
      </c>
      <c r="O4451" s="386">
        <v>2.5</v>
      </c>
      <c r="P4451" s="386" t="s">
        <v>91</v>
      </c>
    </row>
    <row r="4452" spans="1:16" ht="15" x14ac:dyDescent="0.25">
      <c r="A4452" s="389" t="s">
        <v>6446</v>
      </c>
      <c r="B4452" s="390"/>
      <c r="C4452" s="386"/>
      <c r="D4452" s="390"/>
      <c r="E4452" s="390"/>
      <c r="F4452" s="386">
        <v>0</v>
      </c>
      <c r="G4452" s="391">
        <v>0</v>
      </c>
      <c r="H4452" s="391">
        <v>0</v>
      </c>
      <c r="I4452" s="391">
        <v>0</v>
      </c>
      <c r="J4452" s="391">
        <v>0</v>
      </c>
      <c r="K4452" s="391">
        <v>0</v>
      </c>
      <c r="L4452" s="391">
        <v>0</v>
      </c>
      <c r="M4452" s="391">
        <v>0</v>
      </c>
      <c r="N4452" s="391">
        <v>0</v>
      </c>
      <c r="O4452" s="386">
        <v>0</v>
      </c>
      <c r="P4452" s="386" t="s">
        <v>91</v>
      </c>
    </row>
    <row r="4453" spans="1:16" ht="15" x14ac:dyDescent="0.25">
      <c r="A4453" s="389" t="s">
        <v>5692</v>
      </c>
      <c r="B4453" s="390"/>
      <c r="C4453" s="386"/>
      <c r="D4453" s="390"/>
      <c r="E4453" s="390"/>
      <c r="F4453" s="386">
        <v>8.5</v>
      </c>
      <c r="G4453" s="391">
        <v>8</v>
      </c>
      <c r="H4453" s="391">
        <v>8.5</v>
      </c>
      <c r="I4453" s="391">
        <v>8.5</v>
      </c>
      <c r="J4453" s="391">
        <v>8.5</v>
      </c>
      <c r="K4453" s="391">
        <v>9</v>
      </c>
      <c r="L4453" s="391">
        <v>8.5</v>
      </c>
      <c r="M4453" s="391">
        <v>9</v>
      </c>
      <c r="N4453" s="391">
        <v>8.5</v>
      </c>
      <c r="O4453" s="386">
        <v>9</v>
      </c>
      <c r="P4453" s="386" t="s">
        <v>91</v>
      </c>
    </row>
    <row r="4454" spans="1:16" ht="15" x14ac:dyDescent="0.25">
      <c r="A4454" s="389" t="s">
        <v>5693</v>
      </c>
      <c r="B4454" s="390"/>
      <c r="C4454" s="386"/>
      <c r="D4454" s="390"/>
      <c r="E4454" s="390"/>
      <c r="F4454" s="386">
        <v>13</v>
      </c>
      <c r="G4454" s="391">
        <v>12.5</v>
      </c>
      <c r="H4454" s="391">
        <v>12.5</v>
      </c>
      <c r="I4454" s="391">
        <v>13</v>
      </c>
      <c r="J4454" s="391">
        <v>13</v>
      </c>
      <c r="K4454" s="391">
        <v>13.5</v>
      </c>
      <c r="L4454" s="391">
        <v>13</v>
      </c>
      <c r="M4454" s="391">
        <v>13.5</v>
      </c>
      <c r="N4454" s="391">
        <v>13</v>
      </c>
      <c r="O4454" s="386">
        <v>13.5</v>
      </c>
      <c r="P4454" s="386" t="s">
        <v>91</v>
      </c>
    </row>
    <row r="4455" spans="1:16" ht="15" x14ac:dyDescent="0.25">
      <c r="A4455" s="389" t="s">
        <v>5694</v>
      </c>
      <c r="B4455" s="390"/>
      <c r="C4455" s="386"/>
      <c r="D4455" s="390"/>
      <c r="E4455" s="390"/>
      <c r="F4455" s="386">
        <v>1.5</v>
      </c>
      <c r="G4455" s="391">
        <v>1.5</v>
      </c>
      <c r="H4455" s="391">
        <v>1.5</v>
      </c>
      <c r="I4455" s="391">
        <v>1.5</v>
      </c>
      <c r="J4455" s="391">
        <v>1.5</v>
      </c>
      <c r="K4455" s="391">
        <v>1.5</v>
      </c>
      <c r="L4455" s="391">
        <v>1.5</v>
      </c>
      <c r="M4455" s="391">
        <v>1.5</v>
      </c>
      <c r="N4455" s="391">
        <v>1.5</v>
      </c>
      <c r="O4455" s="386">
        <v>1.5</v>
      </c>
      <c r="P4455" s="386" t="s">
        <v>91</v>
      </c>
    </row>
    <row r="4456" spans="1:16" ht="15" x14ac:dyDescent="0.25">
      <c r="A4456" s="389" t="s">
        <v>5695</v>
      </c>
      <c r="B4456" s="390"/>
      <c r="C4456" s="386"/>
      <c r="D4456" s="390"/>
      <c r="E4456" s="390"/>
      <c r="F4456" s="386">
        <v>5</v>
      </c>
      <c r="G4456" s="391">
        <v>4.5</v>
      </c>
      <c r="H4456" s="391">
        <v>4.5</v>
      </c>
      <c r="I4456" s="391">
        <v>5</v>
      </c>
      <c r="J4456" s="391">
        <v>5</v>
      </c>
      <c r="K4456" s="391">
        <v>5</v>
      </c>
      <c r="L4456" s="391">
        <v>5</v>
      </c>
      <c r="M4456" s="391">
        <v>5</v>
      </c>
      <c r="N4456" s="391">
        <v>5</v>
      </c>
      <c r="O4456" s="386">
        <v>5</v>
      </c>
      <c r="P4456" s="386" t="s">
        <v>91</v>
      </c>
    </row>
    <row r="4457" spans="1:16" ht="15" x14ac:dyDescent="0.25">
      <c r="A4457" s="389" t="s">
        <v>5696</v>
      </c>
      <c r="B4457" s="390"/>
      <c r="C4457" s="386"/>
      <c r="D4457" s="390"/>
      <c r="E4457" s="390"/>
      <c r="F4457" s="386">
        <v>3</v>
      </c>
      <c r="G4457" s="391">
        <v>2.5</v>
      </c>
      <c r="H4457" s="391">
        <v>2.5</v>
      </c>
      <c r="I4457" s="391">
        <v>3</v>
      </c>
      <c r="J4457" s="391">
        <v>2.5</v>
      </c>
      <c r="K4457" s="391">
        <v>2.5</v>
      </c>
      <c r="L4457" s="391">
        <v>2.5</v>
      </c>
      <c r="M4457" s="391">
        <v>3</v>
      </c>
      <c r="N4457" s="391">
        <v>2.5</v>
      </c>
      <c r="O4457" s="386">
        <v>3</v>
      </c>
      <c r="P4457" s="386" t="s">
        <v>91</v>
      </c>
    </row>
    <row r="4458" spans="1:16" ht="15" x14ac:dyDescent="0.25">
      <c r="A4458" s="389" t="s">
        <v>5697</v>
      </c>
      <c r="B4458" s="390"/>
      <c r="C4458" s="386"/>
      <c r="D4458" s="390"/>
      <c r="E4458" s="390"/>
      <c r="F4458" s="386">
        <v>0</v>
      </c>
      <c r="G4458" s="391">
        <v>0</v>
      </c>
      <c r="H4458" s="391">
        <v>0</v>
      </c>
      <c r="I4458" s="391">
        <v>0</v>
      </c>
      <c r="J4458" s="391">
        <v>0</v>
      </c>
      <c r="K4458" s="391">
        <v>0</v>
      </c>
      <c r="L4458" s="391">
        <v>0</v>
      </c>
      <c r="M4458" s="391">
        <v>0</v>
      </c>
      <c r="N4458" s="391">
        <v>0</v>
      </c>
      <c r="O4458" s="386">
        <v>0</v>
      </c>
      <c r="P4458" s="386" t="s">
        <v>91</v>
      </c>
    </row>
    <row r="4459" spans="1:16" ht="15" x14ac:dyDescent="0.25">
      <c r="A4459" s="389" t="s">
        <v>6447</v>
      </c>
      <c r="B4459" s="390"/>
      <c r="C4459" s="386"/>
      <c r="D4459" s="390"/>
      <c r="E4459" s="390"/>
      <c r="F4459" s="386">
        <v>8</v>
      </c>
      <c r="G4459" s="391">
        <v>8</v>
      </c>
      <c r="H4459" s="391">
        <v>8</v>
      </c>
      <c r="I4459" s="391">
        <v>8</v>
      </c>
      <c r="J4459" s="391">
        <v>7.5</v>
      </c>
      <c r="K4459" s="391">
        <v>7.5</v>
      </c>
      <c r="L4459" s="391">
        <v>8</v>
      </c>
      <c r="M4459" s="391">
        <v>7.5</v>
      </c>
      <c r="N4459" s="391">
        <v>7.5</v>
      </c>
      <c r="O4459" s="386">
        <v>8</v>
      </c>
      <c r="P4459" s="386" t="s">
        <v>91</v>
      </c>
    </row>
    <row r="4460" spans="1:16" ht="15" x14ac:dyDescent="0.25">
      <c r="A4460" s="389" t="s">
        <v>6448</v>
      </c>
      <c r="B4460" s="390"/>
      <c r="C4460" s="386"/>
      <c r="D4460" s="390"/>
      <c r="E4460" s="390"/>
      <c r="F4460" s="386">
        <v>11.5</v>
      </c>
      <c r="G4460" s="391">
        <v>11.5</v>
      </c>
      <c r="H4460" s="391">
        <v>11.5</v>
      </c>
      <c r="I4460" s="391">
        <v>11.5</v>
      </c>
      <c r="J4460" s="391">
        <v>11.5</v>
      </c>
      <c r="K4460" s="391">
        <v>11</v>
      </c>
      <c r="L4460" s="391">
        <v>11.5</v>
      </c>
      <c r="M4460" s="391">
        <v>11</v>
      </c>
      <c r="N4460" s="391">
        <v>11</v>
      </c>
      <c r="O4460" s="386">
        <v>11.5</v>
      </c>
      <c r="P4460" s="386" t="s">
        <v>91</v>
      </c>
    </row>
    <row r="4461" spans="1:16" ht="15" x14ac:dyDescent="0.25">
      <c r="A4461" s="389" t="s">
        <v>6449</v>
      </c>
      <c r="B4461" s="390"/>
      <c r="C4461" s="386"/>
      <c r="D4461" s="390"/>
      <c r="E4461" s="390"/>
      <c r="F4461" s="386">
        <v>1.5</v>
      </c>
      <c r="G4461" s="391">
        <v>1.5</v>
      </c>
      <c r="H4461" s="391">
        <v>1.5</v>
      </c>
      <c r="I4461" s="391">
        <v>1.5</v>
      </c>
      <c r="J4461" s="391">
        <v>1.5</v>
      </c>
      <c r="K4461" s="391">
        <v>1.5</v>
      </c>
      <c r="L4461" s="391">
        <v>1.5</v>
      </c>
      <c r="M4461" s="391">
        <v>1</v>
      </c>
      <c r="N4461" s="391">
        <v>1</v>
      </c>
      <c r="O4461" s="386">
        <v>1</v>
      </c>
      <c r="P4461" s="386" t="s">
        <v>91</v>
      </c>
    </row>
    <row r="4462" spans="1:16" ht="15" x14ac:dyDescent="0.25">
      <c r="A4462" s="389" t="s">
        <v>6450</v>
      </c>
      <c r="B4462" s="390"/>
      <c r="C4462" s="386"/>
      <c r="D4462" s="390"/>
      <c r="E4462" s="390"/>
      <c r="F4462" s="386">
        <v>4.5</v>
      </c>
      <c r="G4462" s="391">
        <v>4.5</v>
      </c>
      <c r="H4462" s="391">
        <v>5</v>
      </c>
      <c r="I4462" s="391">
        <v>4.5</v>
      </c>
      <c r="J4462" s="391">
        <v>4.5</v>
      </c>
      <c r="K4462" s="391">
        <v>4.5</v>
      </c>
      <c r="L4462" s="391">
        <v>4.5</v>
      </c>
      <c r="M4462" s="391">
        <v>4.5</v>
      </c>
      <c r="N4462" s="391">
        <v>4.5</v>
      </c>
      <c r="O4462" s="386">
        <v>5</v>
      </c>
      <c r="P4462" s="386" t="s">
        <v>91</v>
      </c>
    </row>
    <row r="4463" spans="1:16" ht="15" x14ac:dyDescent="0.25">
      <c r="A4463" s="389" t="s">
        <v>6451</v>
      </c>
      <c r="B4463" s="390"/>
      <c r="C4463" s="386"/>
      <c r="D4463" s="390"/>
      <c r="E4463" s="390"/>
      <c r="F4463" s="386">
        <v>3</v>
      </c>
      <c r="G4463" s="391">
        <v>3</v>
      </c>
      <c r="H4463" s="391">
        <v>3</v>
      </c>
      <c r="I4463" s="391">
        <v>2.5</v>
      </c>
      <c r="J4463" s="391">
        <v>2.5</v>
      </c>
      <c r="K4463" s="391">
        <v>2.5</v>
      </c>
      <c r="L4463" s="391">
        <v>2.5</v>
      </c>
      <c r="M4463" s="391">
        <v>2.5</v>
      </c>
      <c r="N4463" s="391">
        <v>2.5</v>
      </c>
      <c r="O4463" s="386">
        <v>2.5</v>
      </c>
      <c r="P4463" s="386" t="s">
        <v>91</v>
      </c>
    </row>
    <row r="4464" spans="1:16" ht="15" x14ac:dyDescent="0.25">
      <c r="A4464" s="389" t="s">
        <v>6452</v>
      </c>
      <c r="B4464" s="390"/>
      <c r="C4464" s="386"/>
      <c r="D4464" s="390"/>
      <c r="E4464" s="390"/>
      <c r="F4464" s="386">
        <v>0</v>
      </c>
      <c r="G4464" s="391">
        <v>0</v>
      </c>
      <c r="H4464" s="391">
        <v>0</v>
      </c>
      <c r="I4464" s="391">
        <v>0</v>
      </c>
      <c r="J4464" s="391">
        <v>0</v>
      </c>
      <c r="K4464" s="391">
        <v>0</v>
      </c>
      <c r="L4464" s="391">
        <v>0</v>
      </c>
      <c r="M4464" s="391">
        <v>0</v>
      </c>
      <c r="N4464" s="391">
        <v>0</v>
      </c>
      <c r="O4464" s="386">
        <v>0</v>
      </c>
      <c r="P4464" s="386" t="s">
        <v>91</v>
      </c>
    </row>
    <row r="4465" spans="1:16" ht="15" x14ac:dyDescent="0.25">
      <c r="A4465" s="389" t="s">
        <v>5788</v>
      </c>
      <c r="B4465" s="390"/>
      <c r="C4465" s="386"/>
      <c r="D4465" s="390"/>
      <c r="E4465" s="390"/>
      <c r="F4465" s="386">
        <v>6.5</v>
      </c>
      <c r="G4465" s="391">
        <v>6.5</v>
      </c>
      <c r="H4465" s="391">
        <v>7</v>
      </c>
      <c r="I4465" s="391">
        <v>6.5</v>
      </c>
      <c r="J4465" s="391">
        <v>6.5</v>
      </c>
      <c r="K4465" s="391">
        <v>7</v>
      </c>
      <c r="L4465" s="391">
        <v>7</v>
      </c>
      <c r="M4465" s="391">
        <v>7.5</v>
      </c>
      <c r="N4465" s="391">
        <v>6.5</v>
      </c>
      <c r="O4465" s="386">
        <v>7</v>
      </c>
      <c r="P4465" s="386" t="s">
        <v>91</v>
      </c>
    </row>
    <row r="4466" spans="1:16" ht="15" x14ac:dyDescent="0.25">
      <c r="A4466" s="389" t="s">
        <v>5789</v>
      </c>
      <c r="B4466" s="390"/>
      <c r="C4466" s="386"/>
      <c r="D4466" s="390"/>
      <c r="E4466" s="390"/>
      <c r="F4466" s="386">
        <v>9.5</v>
      </c>
      <c r="G4466" s="391">
        <v>9.5</v>
      </c>
      <c r="H4466" s="391">
        <v>9.5</v>
      </c>
      <c r="I4466" s="391">
        <v>9.5</v>
      </c>
      <c r="J4466" s="391">
        <v>9.5</v>
      </c>
      <c r="K4466" s="391">
        <v>9.5</v>
      </c>
      <c r="L4466" s="391">
        <v>10</v>
      </c>
      <c r="M4466" s="391">
        <v>10.5</v>
      </c>
      <c r="N4466" s="391">
        <v>9.5</v>
      </c>
      <c r="O4466" s="386">
        <v>10</v>
      </c>
      <c r="P4466" s="386" t="s">
        <v>91</v>
      </c>
    </row>
    <row r="4467" spans="1:16" ht="15" x14ac:dyDescent="0.25">
      <c r="A4467" s="389" t="s">
        <v>5790</v>
      </c>
      <c r="B4467" s="390"/>
      <c r="C4467" s="386"/>
      <c r="D4467" s="390"/>
      <c r="E4467" s="390"/>
      <c r="F4467" s="386">
        <v>1</v>
      </c>
      <c r="G4467" s="391">
        <v>1.5</v>
      </c>
      <c r="H4467" s="391">
        <v>1.5</v>
      </c>
      <c r="I4467" s="391">
        <v>1.5</v>
      </c>
      <c r="J4467" s="391">
        <v>1</v>
      </c>
      <c r="K4467" s="391">
        <v>1</v>
      </c>
      <c r="L4467" s="391">
        <v>1</v>
      </c>
      <c r="M4467" s="391">
        <v>1.5</v>
      </c>
      <c r="N4467" s="391">
        <v>1</v>
      </c>
      <c r="O4467" s="386">
        <v>1</v>
      </c>
      <c r="P4467" s="386" t="s">
        <v>91</v>
      </c>
    </row>
    <row r="4468" spans="1:16" ht="15" x14ac:dyDescent="0.25">
      <c r="A4468" s="389" t="s">
        <v>5791</v>
      </c>
      <c r="B4468" s="390"/>
      <c r="C4468" s="386"/>
      <c r="D4468" s="390"/>
      <c r="E4468" s="390"/>
      <c r="F4468" s="386">
        <v>4</v>
      </c>
      <c r="G4468" s="391">
        <v>4</v>
      </c>
      <c r="H4468" s="391">
        <v>4</v>
      </c>
      <c r="I4468" s="391">
        <v>4</v>
      </c>
      <c r="J4468" s="391">
        <v>4</v>
      </c>
      <c r="K4468" s="391">
        <v>4.5</v>
      </c>
      <c r="L4468" s="391">
        <v>4.5</v>
      </c>
      <c r="M4468" s="391">
        <v>4.5</v>
      </c>
      <c r="N4468" s="391">
        <v>4</v>
      </c>
      <c r="O4468" s="386">
        <v>4</v>
      </c>
      <c r="P4468" s="386" t="s">
        <v>91</v>
      </c>
    </row>
    <row r="4469" spans="1:16" ht="15" x14ac:dyDescent="0.25">
      <c r="A4469" s="389" t="s">
        <v>5792</v>
      </c>
      <c r="B4469" s="390"/>
      <c r="C4469" s="386"/>
      <c r="D4469" s="390"/>
      <c r="E4469" s="390"/>
      <c r="F4469" s="386">
        <v>2</v>
      </c>
      <c r="G4469" s="391">
        <v>2.5</v>
      </c>
      <c r="H4469" s="391">
        <v>2.5</v>
      </c>
      <c r="I4469" s="391">
        <v>2.5</v>
      </c>
      <c r="J4469" s="391">
        <v>2</v>
      </c>
      <c r="K4469" s="391">
        <v>2.5</v>
      </c>
      <c r="L4469" s="391">
        <v>2.5</v>
      </c>
      <c r="M4469" s="391">
        <v>2.5</v>
      </c>
      <c r="N4469" s="391">
        <v>2</v>
      </c>
      <c r="O4469" s="386">
        <v>2.5</v>
      </c>
      <c r="P4469" s="386" t="s">
        <v>91</v>
      </c>
    </row>
    <row r="4470" spans="1:16" ht="15" x14ac:dyDescent="0.25">
      <c r="A4470" s="389" t="s">
        <v>5793</v>
      </c>
      <c r="B4470" s="390"/>
      <c r="C4470" s="386"/>
      <c r="D4470" s="390"/>
      <c r="E4470" s="390"/>
      <c r="F4470" s="386">
        <v>0</v>
      </c>
      <c r="G4470" s="391">
        <v>0</v>
      </c>
      <c r="H4470" s="391">
        <v>0</v>
      </c>
      <c r="I4470" s="391">
        <v>0</v>
      </c>
      <c r="J4470" s="391">
        <v>0</v>
      </c>
      <c r="K4470" s="391">
        <v>0</v>
      </c>
      <c r="L4470" s="391">
        <v>0</v>
      </c>
      <c r="M4470" s="391">
        <v>0</v>
      </c>
      <c r="N4470" s="391">
        <v>0</v>
      </c>
      <c r="O4470" s="386">
        <v>0</v>
      </c>
      <c r="P4470" s="386" t="s">
        <v>91</v>
      </c>
    </row>
    <row r="4471" spans="1:16" ht="15" x14ac:dyDescent="0.25">
      <c r="A4471" s="389" t="s">
        <v>5806</v>
      </c>
      <c r="B4471" s="390"/>
      <c r="C4471" s="386"/>
      <c r="D4471" s="390"/>
      <c r="E4471" s="390"/>
      <c r="F4471" s="386">
        <v>8</v>
      </c>
      <c r="G4471" s="391">
        <v>8</v>
      </c>
      <c r="H4471" s="391">
        <v>8</v>
      </c>
      <c r="I4471" s="391">
        <v>8</v>
      </c>
      <c r="J4471" s="391">
        <v>8</v>
      </c>
      <c r="K4471" s="391">
        <v>8</v>
      </c>
      <c r="L4471" s="391">
        <v>8.5</v>
      </c>
      <c r="M4471" s="391">
        <v>8</v>
      </c>
      <c r="N4471" s="391">
        <v>8</v>
      </c>
      <c r="O4471" s="386">
        <v>8.5</v>
      </c>
      <c r="P4471" s="386" t="s">
        <v>91</v>
      </c>
    </row>
    <row r="4472" spans="1:16" ht="15" x14ac:dyDescent="0.25">
      <c r="A4472" s="389" t="s">
        <v>5807</v>
      </c>
      <c r="B4472" s="390"/>
      <c r="C4472" s="386"/>
      <c r="D4472" s="390"/>
      <c r="E4472" s="390"/>
      <c r="F4472" s="386">
        <v>11</v>
      </c>
      <c r="G4472" s="391">
        <v>11</v>
      </c>
      <c r="H4472" s="391">
        <v>11.5</v>
      </c>
      <c r="I4472" s="391">
        <v>11.5</v>
      </c>
      <c r="J4472" s="391">
        <v>11.5</v>
      </c>
      <c r="K4472" s="391">
        <v>11.5</v>
      </c>
      <c r="L4472" s="391">
        <v>12</v>
      </c>
      <c r="M4472" s="391">
        <v>11.5</v>
      </c>
      <c r="N4472" s="391">
        <v>11.5</v>
      </c>
      <c r="O4472" s="386">
        <v>12</v>
      </c>
      <c r="P4472" s="386" t="s">
        <v>91</v>
      </c>
    </row>
    <row r="4473" spans="1:16" ht="15" x14ac:dyDescent="0.25">
      <c r="A4473" s="389" t="s">
        <v>5808</v>
      </c>
      <c r="B4473" s="390"/>
      <c r="C4473" s="386"/>
      <c r="D4473" s="390"/>
      <c r="E4473" s="390"/>
      <c r="F4473" s="386">
        <v>1.5</v>
      </c>
      <c r="G4473" s="391">
        <v>1.5</v>
      </c>
      <c r="H4473" s="391">
        <v>1.5</v>
      </c>
      <c r="I4473" s="391">
        <v>1.5</v>
      </c>
      <c r="J4473" s="391">
        <v>1.5</v>
      </c>
      <c r="K4473" s="391">
        <v>1.5</v>
      </c>
      <c r="L4473" s="391">
        <v>1.5</v>
      </c>
      <c r="M4473" s="391">
        <v>1</v>
      </c>
      <c r="N4473" s="391">
        <v>1</v>
      </c>
      <c r="O4473" s="386">
        <v>1.5</v>
      </c>
      <c r="P4473" s="386" t="s">
        <v>91</v>
      </c>
    </row>
    <row r="4474" spans="1:16" ht="15" x14ac:dyDescent="0.25">
      <c r="A4474" s="389" t="s">
        <v>5809</v>
      </c>
      <c r="B4474" s="390"/>
      <c r="C4474" s="386"/>
      <c r="D4474" s="390"/>
      <c r="E4474" s="390"/>
      <c r="F4474" s="386">
        <v>5</v>
      </c>
      <c r="G4474" s="391">
        <v>5</v>
      </c>
      <c r="H4474" s="391">
        <v>5</v>
      </c>
      <c r="I4474" s="391">
        <v>5</v>
      </c>
      <c r="J4474" s="391">
        <v>5</v>
      </c>
      <c r="K4474" s="391">
        <v>5</v>
      </c>
      <c r="L4474" s="391">
        <v>5</v>
      </c>
      <c r="M4474" s="391">
        <v>5</v>
      </c>
      <c r="N4474" s="391">
        <v>5</v>
      </c>
      <c r="O4474" s="386">
        <v>5</v>
      </c>
      <c r="P4474" s="386" t="s">
        <v>91</v>
      </c>
    </row>
    <row r="4475" spans="1:16" ht="15" x14ac:dyDescent="0.25">
      <c r="A4475" s="389" t="s">
        <v>5810</v>
      </c>
      <c r="B4475" s="390"/>
      <c r="C4475" s="386"/>
      <c r="D4475" s="390"/>
      <c r="E4475" s="390"/>
      <c r="F4475" s="386">
        <v>3</v>
      </c>
      <c r="G4475" s="391">
        <v>2.5</v>
      </c>
      <c r="H4475" s="391">
        <v>3</v>
      </c>
      <c r="I4475" s="391">
        <v>3</v>
      </c>
      <c r="J4475" s="391">
        <v>2.5</v>
      </c>
      <c r="K4475" s="391">
        <v>2.5</v>
      </c>
      <c r="L4475" s="391">
        <v>3</v>
      </c>
      <c r="M4475" s="391">
        <v>2.5</v>
      </c>
      <c r="N4475" s="391">
        <v>2.5</v>
      </c>
      <c r="O4475" s="386">
        <v>3</v>
      </c>
      <c r="P4475" s="386" t="s">
        <v>91</v>
      </c>
    </row>
    <row r="4476" spans="1:16" ht="15" x14ac:dyDescent="0.25">
      <c r="A4476" s="389" t="s">
        <v>5811</v>
      </c>
      <c r="B4476" s="390"/>
      <c r="C4476" s="386"/>
      <c r="D4476" s="390"/>
      <c r="E4476" s="390"/>
      <c r="F4476" s="386">
        <v>0</v>
      </c>
      <c r="G4476" s="391">
        <v>0</v>
      </c>
      <c r="H4476" s="391">
        <v>0</v>
      </c>
      <c r="I4476" s="391">
        <v>0</v>
      </c>
      <c r="J4476" s="391">
        <v>0</v>
      </c>
      <c r="K4476" s="391">
        <v>0</v>
      </c>
      <c r="L4476" s="391">
        <v>0</v>
      </c>
      <c r="M4476" s="391">
        <v>0</v>
      </c>
      <c r="N4476" s="391">
        <v>0</v>
      </c>
      <c r="O4476" s="386">
        <v>0</v>
      </c>
      <c r="P4476" s="386" t="s">
        <v>91</v>
      </c>
    </row>
    <row r="4477" spans="1:16" ht="15" x14ac:dyDescent="0.25">
      <c r="A4477" s="389" t="s">
        <v>5740</v>
      </c>
      <c r="B4477" s="390"/>
      <c r="C4477" s="386"/>
      <c r="D4477" s="390"/>
      <c r="E4477" s="390"/>
      <c r="F4477" s="386">
        <v>8</v>
      </c>
      <c r="G4477" s="391">
        <v>8</v>
      </c>
      <c r="H4477" s="391">
        <v>8.5</v>
      </c>
      <c r="I4477" s="391">
        <v>8.5</v>
      </c>
      <c r="J4477" s="391">
        <v>8</v>
      </c>
      <c r="K4477" s="391">
        <v>8.5</v>
      </c>
      <c r="L4477" s="391">
        <v>9</v>
      </c>
      <c r="M4477" s="391">
        <v>9</v>
      </c>
      <c r="N4477" s="391">
        <v>9</v>
      </c>
      <c r="O4477" s="386">
        <v>8.5</v>
      </c>
      <c r="P4477" s="386" t="s">
        <v>91</v>
      </c>
    </row>
    <row r="4478" spans="1:16" ht="15" x14ac:dyDescent="0.25">
      <c r="A4478" s="389" t="s">
        <v>5741</v>
      </c>
      <c r="B4478" s="390"/>
      <c r="C4478" s="386"/>
      <c r="D4478" s="390"/>
      <c r="E4478" s="390"/>
      <c r="F4478" s="386">
        <v>12</v>
      </c>
      <c r="G4478" s="391">
        <v>12.5</v>
      </c>
      <c r="H4478" s="391">
        <v>13</v>
      </c>
      <c r="I4478" s="391">
        <v>12.5</v>
      </c>
      <c r="J4478" s="391">
        <v>12.5</v>
      </c>
      <c r="K4478" s="391">
        <v>13</v>
      </c>
      <c r="L4478" s="391">
        <v>13.5</v>
      </c>
      <c r="M4478" s="391">
        <v>13.5</v>
      </c>
      <c r="N4478" s="391">
        <v>14</v>
      </c>
      <c r="O4478" s="386">
        <v>13</v>
      </c>
      <c r="P4478" s="386" t="s">
        <v>91</v>
      </c>
    </row>
    <row r="4479" spans="1:16" ht="15" x14ac:dyDescent="0.25">
      <c r="A4479" s="389" t="s">
        <v>5742</v>
      </c>
      <c r="B4479" s="390"/>
      <c r="C4479" s="386"/>
      <c r="D4479" s="390"/>
      <c r="E4479" s="390"/>
      <c r="F4479" s="386">
        <v>1.5</v>
      </c>
      <c r="G4479" s="391">
        <v>1.5</v>
      </c>
      <c r="H4479" s="391">
        <v>1.5</v>
      </c>
      <c r="I4479" s="391">
        <v>1.5</v>
      </c>
      <c r="J4479" s="391">
        <v>1.5</v>
      </c>
      <c r="K4479" s="391">
        <v>1.5</v>
      </c>
      <c r="L4479" s="391">
        <v>1.5</v>
      </c>
      <c r="M4479" s="391">
        <v>1.5</v>
      </c>
      <c r="N4479" s="391">
        <v>1.5</v>
      </c>
      <c r="O4479" s="386">
        <v>1.5</v>
      </c>
      <c r="P4479" s="386" t="s">
        <v>91</v>
      </c>
    </row>
    <row r="4480" spans="1:16" ht="15" x14ac:dyDescent="0.25">
      <c r="A4480" s="389" t="s">
        <v>5743</v>
      </c>
      <c r="B4480" s="390"/>
      <c r="C4480" s="386"/>
      <c r="D4480" s="390"/>
      <c r="E4480" s="390"/>
      <c r="F4480" s="386">
        <v>4.5</v>
      </c>
      <c r="G4480" s="391">
        <v>4.5</v>
      </c>
      <c r="H4480" s="391">
        <v>4.5</v>
      </c>
      <c r="I4480" s="391">
        <v>4.5</v>
      </c>
      <c r="J4480" s="391">
        <v>4.5</v>
      </c>
      <c r="K4480" s="391">
        <v>5</v>
      </c>
      <c r="L4480" s="391">
        <v>5</v>
      </c>
      <c r="M4480" s="391">
        <v>5</v>
      </c>
      <c r="N4480" s="391">
        <v>5</v>
      </c>
      <c r="O4480" s="386">
        <v>5</v>
      </c>
      <c r="P4480" s="386" t="s">
        <v>91</v>
      </c>
    </row>
    <row r="4481" spans="1:16" ht="15" x14ac:dyDescent="0.25">
      <c r="A4481" s="389" t="s">
        <v>5744</v>
      </c>
      <c r="B4481" s="390"/>
      <c r="C4481" s="386"/>
      <c r="D4481" s="390"/>
      <c r="E4481" s="390"/>
      <c r="F4481" s="386">
        <v>2.5</v>
      </c>
      <c r="G4481" s="391">
        <v>2.5</v>
      </c>
      <c r="H4481" s="391">
        <v>2.5</v>
      </c>
      <c r="I4481" s="391">
        <v>2.5</v>
      </c>
      <c r="J4481" s="391">
        <v>2.5</v>
      </c>
      <c r="K4481" s="391">
        <v>2.5</v>
      </c>
      <c r="L4481" s="391">
        <v>2.5</v>
      </c>
      <c r="M4481" s="391">
        <v>3</v>
      </c>
      <c r="N4481" s="391">
        <v>2.5</v>
      </c>
      <c r="O4481" s="386">
        <v>2.5</v>
      </c>
      <c r="P4481" s="386" t="s">
        <v>91</v>
      </c>
    </row>
    <row r="4482" spans="1:16" ht="15" x14ac:dyDescent="0.25">
      <c r="A4482" s="389" t="s">
        <v>5745</v>
      </c>
      <c r="B4482" s="390"/>
      <c r="C4482" s="386"/>
      <c r="D4482" s="390"/>
      <c r="E4482" s="390"/>
      <c r="F4482" s="386">
        <v>0</v>
      </c>
      <c r="G4482" s="391">
        <v>0</v>
      </c>
      <c r="H4482" s="391">
        <v>0</v>
      </c>
      <c r="I4482" s="391">
        <v>0</v>
      </c>
      <c r="J4482" s="391">
        <v>0</v>
      </c>
      <c r="K4482" s="391">
        <v>0</v>
      </c>
      <c r="L4482" s="391">
        <v>0</v>
      </c>
      <c r="M4482" s="391">
        <v>0</v>
      </c>
      <c r="N4482" s="391">
        <v>0</v>
      </c>
      <c r="O4482" s="386">
        <v>0</v>
      </c>
      <c r="P4482" s="386" t="s">
        <v>91</v>
      </c>
    </row>
    <row r="4483" spans="1:16" ht="15" x14ac:dyDescent="0.25">
      <c r="A4483" s="389" t="s">
        <v>5746</v>
      </c>
      <c r="B4483" s="390"/>
      <c r="C4483" s="386"/>
      <c r="D4483" s="390"/>
      <c r="E4483" s="390"/>
      <c r="F4483" s="386">
        <v>9</v>
      </c>
      <c r="G4483" s="391">
        <v>9</v>
      </c>
      <c r="H4483" s="391">
        <v>9</v>
      </c>
      <c r="I4483" s="391">
        <v>9</v>
      </c>
      <c r="J4483" s="391">
        <v>9</v>
      </c>
      <c r="K4483" s="391">
        <v>9.5</v>
      </c>
      <c r="L4483" s="391">
        <v>9.5</v>
      </c>
      <c r="M4483" s="391">
        <v>10</v>
      </c>
      <c r="N4483" s="391">
        <v>10.5</v>
      </c>
      <c r="O4483" s="386">
        <v>10</v>
      </c>
      <c r="P4483" s="386" t="s">
        <v>91</v>
      </c>
    </row>
    <row r="4484" spans="1:16" ht="15" x14ac:dyDescent="0.25">
      <c r="A4484" s="389" t="s">
        <v>5747</v>
      </c>
      <c r="B4484" s="390"/>
      <c r="C4484" s="386"/>
      <c r="D4484" s="390"/>
      <c r="E4484" s="390"/>
      <c r="F4484" s="386">
        <v>12.5</v>
      </c>
      <c r="G4484" s="391">
        <v>13</v>
      </c>
      <c r="H4484" s="391">
        <v>13</v>
      </c>
      <c r="I4484" s="391">
        <v>13</v>
      </c>
      <c r="J4484" s="391">
        <v>13</v>
      </c>
      <c r="K4484" s="391">
        <v>13.5</v>
      </c>
      <c r="L4484" s="391">
        <v>14</v>
      </c>
      <c r="M4484" s="391">
        <v>14.395</v>
      </c>
      <c r="N4484" s="391">
        <v>14.5</v>
      </c>
      <c r="O4484" s="386">
        <v>15</v>
      </c>
      <c r="P4484" s="386" t="s">
        <v>91</v>
      </c>
    </row>
    <row r="4485" spans="1:16" ht="15" x14ac:dyDescent="0.25">
      <c r="A4485" s="389" t="s">
        <v>5748</v>
      </c>
      <c r="B4485" s="390"/>
      <c r="C4485" s="386"/>
      <c r="D4485" s="390"/>
      <c r="E4485" s="390"/>
      <c r="F4485" s="386">
        <v>1.5</v>
      </c>
      <c r="G4485" s="391">
        <v>1.5</v>
      </c>
      <c r="H4485" s="391">
        <v>1.5</v>
      </c>
      <c r="I4485" s="391">
        <v>1.5</v>
      </c>
      <c r="J4485" s="391">
        <v>1.5</v>
      </c>
      <c r="K4485" s="391">
        <v>1.5</v>
      </c>
      <c r="L4485" s="391">
        <v>1.5</v>
      </c>
      <c r="M4485" s="391">
        <v>1.5</v>
      </c>
      <c r="N4485" s="391">
        <v>1.5</v>
      </c>
      <c r="O4485" s="386">
        <v>1.5</v>
      </c>
      <c r="P4485" s="386" t="s">
        <v>91</v>
      </c>
    </row>
    <row r="4486" spans="1:16" ht="15" x14ac:dyDescent="0.25">
      <c r="A4486" s="389" t="s">
        <v>5749</v>
      </c>
      <c r="B4486" s="390"/>
      <c r="C4486" s="386"/>
      <c r="D4486" s="390"/>
      <c r="E4486" s="390"/>
      <c r="F4486" s="386">
        <v>5</v>
      </c>
      <c r="G4486" s="391">
        <v>5</v>
      </c>
      <c r="H4486" s="391">
        <v>5.5</v>
      </c>
      <c r="I4486" s="391">
        <v>5</v>
      </c>
      <c r="J4486" s="391">
        <v>5</v>
      </c>
      <c r="K4486" s="391">
        <v>5.5</v>
      </c>
      <c r="L4486" s="391">
        <v>5.5</v>
      </c>
      <c r="M4486" s="391">
        <v>6</v>
      </c>
      <c r="N4486" s="391">
        <v>6</v>
      </c>
      <c r="O4486" s="386">
        <v>6</v>
      </c>
      <c r="P4486" s="386" t="s">
        <v>91</v>
      </c>
    </row>
    <row r="4487" spans="1:16" ht="15" x14ac:dyDescent="0.25">
      <c r="A4487" s="389" t="s">
        <v>5750</v>
      </c>
      <c r="B4487" s="390"/>
      <c r="C4487" s="386"/>
      <c r="D4487" s="390"/>
      <c r="E4487" s="390"/>
      <c r="F4487" s="386">
        <v>3</v>
      </c>
      <c r="G4487" s="391">
        <v>3</v>
      </c>
      <c r="H4487" s="391">
        <v>3</v>
      </c>
      <c r="I4487" s="391">
        <v>3</v>
      </c>
      <c r="J4487" s="391">
        <v>2.5</v>
      </c>
      <c r="K4487" s="391">
        <v>3</v>
      </c>
      <c r="L4487" s="391">
        <v>3</v>
      </c>
      <c r="M4487" s="391">
        <v>3</v>
      </c>
      <c r="N4487" s="391">
        <v>3</v>
      </c>
      <c r="O4487" s="386">
        <v>3</v>
      </c>
      <c r="P4487" s="386" t="s">
        <v>91</v>
      </c>
    </row>
    <row r="4488" spans="1:16" ht="15" x14ac:dyDescent="0.25">
      <c r="A4488" s="389" t="s">
        <v>5751</v>
      </c>
      <c r="B4488" s="390"/>
      <c r="C4488" s="386"/>
      <c r="D4488" s="390"/>
      <c r="E4488" s="390"/>
      <c r="F4488" s="386">
        <v>0</v>
      </c>
      <c r="G4488" s="391">
        <v>0</v>
      </c>
      <c r="H4488" s="391">
        <v>0</v>
      </c>
      <c r="I4488" s="391">
        <v>0</v>
      </c>
      <c r="J4488" s="391">
        <v>0</v>
      </c>
      <c r="K4488" s="391">
        <v>0</v>
      </c>
      <c r="L4488" s="391">
        <v>0</v>
      </c>
      <c r="M4488" s="391">
        <v>0</v>
      </c>
      <c r="N4488" s="391">
        <v>0</v>
      </c>
      <c r="O4488" s="386">
        <v>0</v>
      </c>
      <c r="P4488" s="386" t="s">
        <v>91</v>
      </c>
    </row>
    <row r="4489" spans="1:16" ht="15" x14ac:dyDescent="0.25">
      <c r="A4489" s="389" t="s">
        <v>5758</v>
      </c>
      <c r="B4489" s="390"/>
      <c r="C4489" s="386"/>
      <c r="D4489" s="390"/>
      <c r="E4489" s="390"/>
      <c r="F4489" s="386">
        <v>7.5</v>
      </c>
      <c r="G4489" s="391">
        <v>7.5</v>
      </c>
      <c r="H4489" s="391">
        <v>8</v>
      </c>
      <c r="I4489" s="391">
        <v>8</v>
      </c>
      <c r="J4489" s="391">
        <v>7.5</v>
      </c>
      <c r="K4489" s="391">
        <v>8</v>
      </c>
      <c r="L4489" s="391">
        <v>8</v>
      </c>
      <c r="M4489" s="391">
        <v>8.5</v>
      </c>
      <c r="N4489" s="391">
        <v>8.5</v>
      </c>
      <c r="O4489" s="386">
        <v>8.5</v>
      </c>
      <c r="P4489" s="386" t="s">
        <v>91</v>
      </c>
    </row>
    <row r="4490" spans="1:16" ht="15" x14ac:dyDescent="0.25">
      <c r="A4490" s="389" t="s">
        <v>5759</v>
      </c>
      <c r="B4490" s="390"/>
      <c r="C4490" s="386"/>
      <c r="D4490" s="390"/>
      <c r="E4490" s="390"/>
      <c r="F4490" s="386">
        <v>11.5</v>
      </c>
      <c r="G4490" s="391">
        <v>11.5</v>
      </c>
      <c r="H4490" s="391">
        <v>12</v>
      </c>
      <c r="I4490" s="391">
        <v>12</v>
      </c>
      <c r="J4490" s="391">
        <v>12</v>
      </c>
      <c r="K4490" s="391">
        <v>12.5</v>
      </c>
      <c r="L4490" s="391">
        <v>12.5</v>
      </c>
      <c r="M4490" s="391">
        <v>13</v>
      </c>
      <c r="N4490" s="391">
        <v>13</v>
      </c>
      <c r="O4490" s="386">
        <v>13</v>
      </c>
      <c r="P4490" s="386" t="s">
        <v>91</v>
      </c>
    </row>
    <row r="4491" spans="1:16" ht="15" x14ac:dyDescent="0.25">
      <c r="A4491" s="389" t="s">
        <v>5760</v>
      </c>
      <c r="B4491" s="390"/>
      <c r="C4491" s="386"/>
      <c r="D4491" s="390"/>
      <c r="E4491" s="390"/>
      <c r="F4491" s="386">
        <v>1.5</v>
      </c>
      <c r="G4491" s="391">
        <v>1.3049999999999999</v>
      </c>
      <c r="H4491" s="391">
        <v>1.5</v>
      </c>
      <c r="I4491" s="391">
        <v>1</v>
      </c>
      <c r="J4491" s="391">
        <v>1</v>
      </c>
      <c r="K4491" s="391">
        <v>1</v>
      </c>
      <c r="L4491" s="391">
        <v>1</v>
      </c>
      <c r="M4491" s="391">
        <v>1</v>
      </c>
      <c r="N4491" s="391">
        <v>1</v>
      </c>
      <c r="O4491" s="386">
        <v>1</v>
      </c>
      <c r="P4491" s="386" t="s">
        <v>91</v>
      </c>
    </row>
    <row r="4492" spans="1:16" ht="15" x14ac:dyDescent="0.25">
      <c r="A4492" s="389" t="s">
        <v>5761</v>
      </c>
      <c r="B4492" s="390"/>
      <c r="C4492" s="386"/>
      <c r="D4492" s="390"/>
      <c r="E4492" s="390"/>
      <c r="F4492" s="386">
        <v>4.5</v>
      </c>
      <c r="G4492" s="391">
        <v>4.5</v>
      </c>
      <c r="H4492" s="391">
        <v>4.5</v>
      </c>
      <c r="I4492" s="391">
        <v>4.5</v>
      </c>
      <c r="J4492" s="391">
        <v>4.5</v>
      </c>
      <c r="K4492" s="391">
        <v>4.5</v>
      </c>
      <c r="L4492" s="391">
        <v>4.5</v>
      </c>
      <c r="M4492" s="391">
        <v>4.5</v>
      </c>
      <c r="N4492" s="391">
        <v>4.5</v>
      </c>
      <c r="O4492" s="386">
        <v>4.5</v>
      </c>
      <c r="P4492" s="386" t="s">
        <v>91</v>
      </c>
    </row>
    <row r="4493" spans="1:16" ht="15" x14ac:dyDescent="0.25">
      <c r="A4493" s="389" t="s">
        <v>5762</v>
      </c>
      <c r="B4493" s="390"/>
      <c r="C4493" s="386"/>
      <c r="D4493" s="390"/>
      <c r="E4493" s="390"/>
      <c r="F4493" s="386">
        <v>2.5</v>
      </c>
      <c r="G4493" s="391">
        <v>2.5</v>
      </c>
      <c r="H4493" s="391">
        <v>2.5</v>
      </c>
      <c r="I4493" s="391">
        <v>2.5</v>
      </c>
      <c r="J4493" s="391">
        <v>2</v>
      </c>
      <c r="K4493" s="391">
        <v>2.5</v>
      </c>
      <c r="L4493" s="391">
        <v>2.5</v>
      </c>
      <c r="M4493" s="391">
        <v>2.5</v>
      </c>
      <c r="N4493" s="391">
        <v>2.5</v>
      </c>
      <c r="O4493" s="386">
        <v>2</v>
      </c>
      <c r="P4493" s="386" t="s">
        <v>91</v>
      </c>
    </row>
    <row r="4494" spans="1:16" ht="15" x14ac:dyDescent="0.25">
      <c r="A4494" s="389" t="s">
        <v>5763</v>
      </c>
      <c r="B4494" s="390"/>
      <c r="C4494" s="386"/>
      <c r="D4494" s="390"/>
      <c r="E4494" s="390"/>
      <c r="F4494" s="386">
        <v>0</v>
      </c>
      <c r="G4494" s="391">
        <v>0</v>
      </c>
      <c r="H4494" s="391">
        <v>0</v>
      </c>
      <c r="I4494" s="391">
        <v>0</v>
      </c>
      <c r="J4494" s="391">
        <v>0</v>
      </c>
      <c r="K4494" s="391">
        <v>0</v>
      </c>
      <c r="L4494" s="391">
        <v>0</v>
      </c>
      <c r="M4494" s="391">
        <v>0</v>
      </c>
      <c r="N4494" s="391">
        <v>0</v>
      </c>
      <c r="O4494" s="386">
        <v>0</v>
      </c>
      <c r="P4494" s="386" t="s">
        <v>91</v>
      </c>
    </row>
    <row r="4495" spans="1:16" ht="15" x14ac:dyDescent="0.25">
      <c r="A4495" s="389" t="s">
        <v>5770</v>
      </c>
      <c r="B4495" s="390"/>
      <c r="C4495" s="386"/>
      <c r="D4495" s="390"/>
      <c r="E4495" s="390"/>
      <c r="F4495" s="386">
        <v>6</v>
      </c>
      <c r="G4495" s="391">
        <v>6</v>
      </c>
      <c r="H4495" s="391">
        <v>6</v>
      </c>
      <c r="I4495" s="391">
        <v>6</v>
      </c>
      <c r="J4495" s="391">
        <v>5.5</v>
      </c>
      <c r="K4495" s="391">
        <v>6</v>
      </c>
      <c r="L4495" s="391">
        <v>6</v>
      </c>
      <c r="M4495" s="391">
        <v>5.5</v>
      </c>
      <c r="N4495" s="391">
        <v>5.5</v>
      </c>
      <c r="O4495" s="386">
        <v>5.5</v>
      </c>
      <c r="P4495" s="386" t="s">
        <v>91</v>
      </c>
    </row>
    <row r="4496" spans="1:16" ht="15" x14ac:dyDescent="0.25">
      <c r="A4496" s="389" t="s">
        <v>5771</v>
      </c>
      <c r="B4496" s="390"/>
      <c r="C4496" s="386"/>
      <c r="D4496" s="390"/>
      <c r="E4496" s="390"/>
      <c r="F4496" s="386">
        <v>10</v>
      </c>
      <c r="G4496" s="391">
        <v>10</v>
      </c>
      <c r="H4496" s="391">
        <v>10</v>
      </c>
      <c r="I4496" s="391">
        <v>10</v>
      </c>
      <c r="J4496" s="391">
        <v>9</v>
      </c>
      <c r="K4496" s="391">
        <v>10</v>
      </c>
      <c r="L4496" s="391">
        <v>10.5</v>
      </c>
      <c r="M4496" s="391">
        <v>10</v>
      </c>
      <c r="N4496" s="391">
        <v>10</v>
      </c>
      <c r="O4496" s="386">
        <v>10</v>
      </c>
      <c r="P4496" s="386" t="s">
        <v>91</v>
      </c>
    </row>
    <row r="4497" spans="1:16" ht="15" x14ac:dyDescent="0.25">
      <c r="A4497" s="389" t="s">
        <v>5772</v>
      </c>
      <c r="B4497" s="390"/>
      <c r="C4497" s="386"/>
      <c r="D4497" s="390"/>
      <c r="E4497" s="390"/>
      <c r="F4497" s="386">
        <v>1</v>
      </c>
      <c r="G4497" s="391">
        <v>1</v>
      </c>
      <c r="H4497" s="391">
        <v>1</v>
      </c>
      <c r="I4497" s="391">
        <v>1</v>
      </c>
      <c r="J4497" s="391">
        <v>1</v>
      </c>
      <c r="K4497" s="391">
        <v>1</v>
      </c>
      <c r="L4497" s="391">
        <v>1</v>
      </c>
      <c r="M4497" s="391">
        <v>1</v>
      </c>
      <c r="N4497" s="391">
        <v>1</v>
      </c>
      <c r="O4497" s="386">
        <v>1</v>
      </c>
      <c r="P4497" s="386" t="s">
        <v>91</v>
      </c>
    </row>
    <row r="4498" spans="1:16" ht="15" x14ac:dyDescent="0.25">
      <c r="A4498" s="389" t="s">
        <v>5773</v>
      </c>
      <c r="B4498" s="390"/>
      <c r="C4498" s="386"/>
      <c r="D4498" s="390"/>
      <c r="E4498" s="390"/>
      <c r="F4498" s="386">
        <v>3</v>
      </c>
      <c r="G4498" s="391">
        <v>3</v>
      </c>
      <c r="H4498" s="391">
        <v>3.5</v>
      </c>
      <c r="I4498" s="391">
        <v>3</v>
      </c>
      <c r="J4498" s="391">
        <v>3</v>
      </c>
      <c r="K4498" s="391">
        <v>3</v>
      </c>
      <c r="L4498" s="391">
        <v>3</v>
      </c>
      <c r="M4498" s="391">
        <v>3</v>
      </c>
      <c r="N4498" s="391">
        <v>3</v>
      </c>
      <c r="O4498" s="386">
        <v>3</v>
      </c>
      <c r="P4498" s="386" t="s">
        <v>91</v>
      </c>
    </row>
    <row r="4499" spans="1:16" ht="15" x14ac:dyDescent="0.25">
      <c r="A4499" s="389" t="s">
        <v>5774</v>
      </c>
      <c r="B4499" s="390"/>
      <c r="C4499" s="386"/>
      <c r="D4499" s="390"/>
      <c r="E4499" s="390"/>
      <c r="F4499" s="386">
        <v>2</v>
      </c>
      <c r="G4499" s="391">
        <v>1.5</v>
      </c>
      <c r="H4499" s="391">
        <v>2</v>
      </c>
      <c r="I4499" s="391">
        <v>1.5</v>
      </c>
      <c r="J4499" s="391">
        <v>1.5</v>
      </c>
      <c r="K4499" s="391">
        <v>2</v>
      </c>
      <c r="L4499" s="391">
        <v>1.5</v>
      </c>
      <c r="M4499" s="391">
        <v>1.5</v>
      </c>
      <c r="N4499" s="391">
        <v>1.5</v>
      </c>
      <c r="O4499" s="386">
        <v>1.5</v>
      </c>
      <c r="P4499" s="386" t="s">
        <v>91</v>
      </c>
    </row>
    <row r="4500" spans="1:16" ht="15" x14ac:dyDescent="0.25">
      <c r="A4500" s="389" t="s">
        <v>5775</v>
      </c>
      <c r="B4500" s="390"/>
      <c r="C4500" s="386"/>
      <c r="D4500" s="390"/>
      <c r="E4500" s="390"/>
      <c r="F4500" s="386">
        <v>0</v>
      </c>
      <c r="G4500" s="391">
        <v>0</v>
      </c>
      <c r="H4500" s="391">
        <v>0</v>
      </c>
      <c r="I4500" s="391">
        <v>0</v>
      </c>
      <c r="J4500" s="391">
        <v>0</v>
      </c>
      <c r="K4500" s="391">
        <v>0</v>
      </c>
      <c r="L4500" s="391">
        <v>0</v>
      </c>
      <c r="M4500" s="391">
        <v>0</v>
      </c>
      <c r="N4500" s="391">
        <v>0</v>
      </c>
      <c r="O4500" s="386">
        <v>0</v>
      </c>
      <c r="P4500" s="386" t="s">
        <v>91</v>
      </c>
    </row>
    <row r="4501" spans="1:16" ht="15" x14ac:dyDescent="0.25">
      <c r="A4501" s="389" t="s">
        <v>5800</v>
      </c>
      <c r="B4501" s="390"/>
      <c r="C4501" s="386"/>
      <c r="D4501" s="390"/>
      <c r="E4501" s="390"/>
      <c r="F4501" s="386">
        <v>7</v>
      </c>
      <c r="G4501" s="391">
        <v>7</v>
      </c>
      <c r="H4501" s="391">
        <v>7</v>
      </c>
      <c r="I4501" s="391">
        <v>7</v>
      </c>
      <c r="J4501" s="391">
        <v>6.5</v>
      </c>
      <c r="K4501" s="391">
        <v>7</v>
      </c>
      <c r="L4501" s="391">
        <v>7</v>
      </c>
      <c r="M4501" s="391">
        <v>7</v>
      </c>
      <c r="N4501" s="391">
        <v>7</v>
      </c>
      <c r="O4501" s="386">
        <v>7.5</v>
      </c>
      <c r="P4501" s="386" t="s">
        <v>91</v>
      </c>
    </row>
    <row r="4502" spans="1:16" ht="15" x14ac:dyDescent="0.25">
      <c r="A4502" s="389" t="s">
        <v>5801</v>
      </c>
      <c r="B4502" s="390"/>
      <c r="C4502" s="386"/>
      <c r="D4502" s="390"/>
      <c r="E4502" s="390"/>
      <c r="F4502" s="386">
        <v>10</v>
      </c>
      <c r="G4502" s="391">
        <v>9.5</v>
      </c>
      <c r="H4502" s="391">
        <v>10</v>
      </c>
      <c r="I4502" s="391">
        <v>10</v>
      </c>
      <c r="J4502" s="391">
        <v>9.5</v>
      </c>
      <c r="K4502" s="391">
        <v>10</v>
      </c>
      <c r="L4502" s="391">
        <v>10.5</v>
      </c>
      <c r="M4502" s="391">
        <v>10</v>
      </c>
      <c r="N4502" s="391">
        <v>10</v>
      </c>
      <c r="O4502" s="386">
        <v>10.5</v>
      </c>
      <c r="P4502" s="386" t="s">
        <v>91</v>
      </c>
    </row>
    <row r="4503" spans="1:16" ht="15" x14ac:dyDescent="0.25">
      <c r="A4503" s="389" t="s">
        <v>5802</v>
      </c>
      <c r="B4503" s="390"/>
      <c r="C4503" s="386"/>
      <c r="D4503" s="390"/>
      <c r="E4503" s="390"/>
      <c r="F4503" s="386">
        <v>1.5</v>
      </c>
      <c r="G4503" s="391">
        <v>1.5</v>
      </c>
      <c r="H4503" s="391">
        <v>1.5</v>
      </c>
      <c r="I4503" s="391">
        <v>1.5</v>
      </c>
      <c r="J4503" s="391">
        <v>1</v>
      </c>
      <c r="K4503" s="391">
        <v>1</v>
      </c>
      <c r="L4503" s="391">
        <v>1.5</v>
      </c>
      <c r="M4503" s="391">
        <v>1</v>
      </c>
      <c r="N4503" s="391">
        <v>1</v>
      </c>
      <c r="O4503" s="386">
        <v>1.5</v>
      </c>
      <c r="P4503" s="386" t="s">
        <v>91</v>
      </c>
    </row>
    <row r="4504" spans="1:16" ht="15" x14ac:dyDescent="0.25">
      <c r="A4504" s="389" t="s">
        <v>5803</v>
      </c>
      <c r="B4504" s="390"/>
      <c r="C4504" s="386"/>
      <c r="D4504" s="390"/>
      <c r="E4504" s="390"/>
      <c r="F4504" s="386">
        <v>4</v>
      </c>
      <c r="G4504" s="391">
        <v>4</v>
      </c>
      <c r="H4504" s="391">
        <v>4.5</v>
      </c>
      <c r="I4504" s="391">
        <v>4</v>
      </c>
      <c r="J4504" s="391">
        <v>4</v>
      </c>
      <c r="K4504" s="391">
        <v>4.5</v>
      </c>
      <c r="L4504" s="391">
        <v>4.5</v>
      </c>
      <c r="M4504" s="391">
        <v>4.5</v>
      </c>
      <c r="N4504" s="391">
        <v>4.5</v>
      </c>
      <c r="O4504" s="386">
        <v>4.5</v>
      </c>
      <c r="P4504" s="386" t="s">
        <v>91</v>
      </c>
    </row>
    <row r="4505" spans="1:16" ht="15" x14ac:dyDescent="0.25">
      <c r="A4505" s="389" t="s">
        <v>5804</v>
      </c>
      <c r="B4505" s="390"/>
      <c r="C4505" s="386"/>
      <c r="D4505" s="390"/>
      <c r="E4505" s="390"/>
      <c r="F4505" s="386">
        <v>2.5</v>
      </c>
      <c r="G4505" s="391">
        <v>2.5</v>
      </c>
      <c r="H4505" s="391">
        <v>2.5</v>
      </c>
      <c r="I4505" s="391">
        <v>2.5</v>
      </c>
      <c r="J4505" s="391">
        <v>2.5</v>
      </c>
      <c r="K4505" s="391">
        <v>2.5</v>
      </c>
      <c r="L4505" s="391">
        <v>2.5</v>
      </c>
      <c r="M4505" s="391">
        <v>2.5</v>
      </c>
      <c r="N4505" s="391">
        <v>2.5</v>
      </c>
      <c r="O4505" s="386">
        <v>2.5</v>
      </c>
      <c r="P4505" s="386" t="s">
        <v>91</v>
      </c>
    </row>
    <row r="4506" spans="1:16" ht="15" x14ac:dyDescent="0.25">
      <c r="A4506" s="389" t="s">
        <v>5805</v>
      </c>
      <c r="B4506" s="390"/>
      <c r="C4506" s="386"/>
      <c r="D4506" s="390"/>
      <c r="E4506" s="390"/>
      <c r="F4506" s="386">
        <v>0</v>
      </c>
      <c r="G4506" s="391">
        <v>0</v>
      </c>
      <c r="H4506" s="391">
        <v>0</v>
      </c>
      <c r="I4506" s="391">
        <v>0</v>
      </c>
      <c r="J4506" s="391">
        <v>0</v>
      </c>
      <c r="K4506" s="391">
        <v>0</v>
      </c>
      <c r="L4506" s="391">
        <v>0</v>
      </c>
      <c r="M4506" s="391">
        <v>0</v>
      </c>
      <c r="N4506" s="391">
        <v>0</v>
      </c>
      <c r="O4506" s="386">
        <v>0</v>
      </c>
      <c r="P4506" s="386" t="s">
        <v>91</v>
      </c>
    </row>
    <row r="4507" spans="1:16" ht="15" x14ac:dyDescent="0.25">
      <c r="A4507" s="389" t="s">
        <v>5698</v>
      </c>
      <c r="B4507" s="390"/>
      <c r="C4507" s="386"/>
      <c r="D4507" s="390"/>
      <c r="E4507" s="390"/>
      <c r="F4507" s="386">
        <v>4.5</v>
      </c>
      <c r="G4507" s="391">
        <v>4</v>
      </c>
      <c r="H4507" s="391">
        <v>4.5</v>
      </c>
      <c r="I4507" s="391">
        <v>4</v>
      </c>
      <c r="J4507" s="391">
        <v>3.5</v>
      </c>
      <c r="K4507" s="391">
        <v>4</v>
      </c>
      <c r="L4507" s="391">
        <v>4</v>
      </c>
      <c r="M4507" s="391">
        <v>4.5</v>
      </c>
      <c r="N4507" s="391">
        <v>5</v>
      </c>
      <c r="O4507" s="386">
        <v>4.5</v>
      </c>
      <c r="P4507" s="386" t="s">
        <v>91</v>
      </c>
    </row>
    <row r="4508" spans="1:16" ht="15" x14ac:dyDescent="0.25">
      <c r="A4508" s="389" t="s">
        <v>5699</v>
      </c>
      <c r="B4508" s="390"/>
      <c r="C4508" s="386"/>
      <c r="D4508" s="390"/>
      <c r="E4508" s="390"/>
      <c r="F4508" s="386">
        <v>6.5</v>
      </c>
      <c r="G4508" s="391">
        <v>6.5</v>
      </c>
      <c r="H4508" s="391">
        <v>6.5</v>
      </c>
      <c r="I4508" s="391">
        <v>6.5</v>
      </c>
      <c r="J4508" s="391">
        <v>6</v>
      </c>
      <c r="K4508" s="391">
        <v>6.5</v>
      </c>
      <c r="L4508" s="391">
        <v>7</v>
      </c>
      <c r="M4508" s="391">
        <v>7.5</v>
      </c>
      <c r="N4508" s="391">
        <v>8.5</v>
      </c>
      <c r="O4508" s="386">
        <v>9</v>
      </c>
      <c r="P4508" s="386" t="s">
        <v>91</v>
      </c>
    </row>
    <row r="4509" spans="1:16" ht="15" x14ac:dyDescent="0.25">
      <c r="A4509" s="389" t="s">
        <v>5700</v>
      </c>
      <c r="B4509" s="390"/>
      <c r="C4509" s="386"/>
      <c r="D4509" s="390"/>
      <c r="E4509" s="390"/>
      <c r="F4509" s="386">
        <v>1</v>
      </c>
      <c r="G4509" s="391">
        <v>1</v>
      </c>
      <c r="H4509" s="391">
        <v>1</v>
      </c>
      <c r="I4509" s="391">
        <v>1</v>
      </c>
      <c r="J4509" s="391">
        <v>0.5</v>
      </c>
      <c r="K4509" s="391">
        <v>0.5</v>
      </c>
      <c r="L4509" s="391">
        <v>0.5</v>
      </c>
      <c r="M4509" s="391">
        <v>1</v>
      </c>
      <c r="N4509" s="391">
        <v>1</v>
      </c>
      <c r="O4509" s="386">
        <v>0.5</v>
      </c>
      <c r="P4509" s="386" t="s">
        <v>91</v>
      </c>
    </row>
    <row r="4510" spans="1:16" ht="15" x14ac:dyDescent="0.25">
      <c r="A4510" s="389" t="s">
        <v>5701</v>
      </c>
      <c r="B4510" s="390"/>
      <c r="C4510" s="386"/>
      <c r="D4510" s="390"/>
      <c r="E4510" s="390"/>
      <c r="F4510" s="386">
        <v>3</v>
      </c>
      <c r="G4510" s="391">
        <v>2.5</v>
      </c>
      <c r="H4510" s="391">
        <v>3</v>
      </c>
      <c r="I4510" s="391">
        <v>2.5</v>
      </c>
      <c r="J4510" s="391">
        <v>2</v>
      </c>
      <c r="K4510" s="391">
        <v>2.5</v>
      </c>
      <c r="L4510" s="391">
        <v>2.5</v>
      </c>
      <c r="M4510" s="391">
        <v>3</v>
      </c>
      <c r="N4510" s="391">
        <v>3</v>
      </c>
      <c r="O4510" s="386">
        <v>2.5</v>
      </c>
      <c r="P4510" s="386" t="s">
        <v>91</v>
      </c>
    </row>
    <row r="4511" spans="1:16" ht="15" x14ac:dyDescent="0.25">
      <c r="A4511" s="389" t="s">
        <v>5702</v>
      </c>
      <c r="B4511" s="390"/>
      <c r="C4511" s="386"/>
      <c r="D4511" s="390"/>
      <c r="E4511" s="390"/>
      <c r="F4511" s="386">
        <v>2</v>
      </c>
      <c r="G4511" s="391">
        <v>1.5</v>
      </c>
      <c r="H4511" s="391">
        <v>2</v>
      </c>
      <c r="I4511" s="391">
        <v>1.5</v>
      </c>
      <c r="J4511" s="391">
        <v>1</v>
      </c>
      <c r="K4511" s="391">
        <v>1</v>
      </c>
      <c r="L4511" s="391">
        <v>1.5</v>
      </c>
      <c r="M4511" s="391">
        <v>2</v>
      </c>
      <c r="N4511" s="391">
        <v>1.5</v>
      </c>
      <c r="O4511" s="386">
        <v>1</v>
      </c>
      <c r="P4511" s="386" t="s">
        <v>91</v>
      </c>
    </row>
    <row r="4512" spans="1:16" ht="15" x14ac:dyDescent="0.25">
      <c r="A4512" s="389" t="s">
        <v>5703</v>
      </c>
      <c r="B4512" s="390"/>
      <c r="C4512" s="386"/>
      <c r="D4512" s="390"/>
      <c r="E4512" s="390"/>
      <c r="F4512" s="386">
        <v>0</v>
      </c>
      <c r="G4512" s="391">
        <v>0</v>
      </c>
      <c r="H4512" s="391">
        <v>0</v>
      </c>
      <c r="I4512" s="391">
        <v>0</v>
      </c>
      <c r="J4512" s="391">
        <v>0</v>
      </c>
      <c r="K4512" s="391">
        <v>0</v>
      </c>
      <c r="L4512" s="391">
        <v>0</v>
      </c>
      <c r="M4512" s="391">
        <v>0</v>
      </c>
      <c r="N4512" s="391">
        <v>0</v>
      </c>
      <c r="O4512" s="386">
        <v>0</v>
      </c>
      <c r="P4512" s="386" t="s">
        <v>91</v>
      </c>
    </row>
    <row r="4513" spans="1:16" ht="15" x14ac:dyDescent="0.25">
      <c r="A4513" s="389" t="s">
        <v>5794</v>
      </c>
      <c r="B4513" s="390"/>
      <c r="C4513" s="386"/>
      <c r="D4513" s="390"/>
      <c r="E4513" s="390"/>
      <c r="F4513" s="386">
        <v>7</v>
      </c>
      <c r="G4513" s="391">
        <v>7</v>
      </c>
      <c r="H4513" s="391">
        <v>7</v>
      </c>
      <c r="I4513" s="391">
        <v>7</v>
      </c>
      <c r="J4513" s="391">
        <v>6.5</v>
      </c>
      <c r="K4513" s="391">
        <v>7</v>
      </c>
      <c r="L4513" s="391">
        <v>7</v>
      </c>
      <c r="M4513" s="391">
        <v>6.5</v>
      </c>
      <c r="N4513" s="391">
        <v>7</v>
      </c>
      <c r="O4513" s="386">
        <v>7</v>
      </c>
      <c r="P4513" s="386" t="s">
        <v>91</v>
      </c>
    </row>
    <row r="4514" spans="1:16" ht="15" x14ac:dyDescent="0.25">
      <c r="A4514" s="389" t="s">
        <v>5795</v>
      </c>
      <c r="B4514" s="390"/>
      <c r="C4514" s="386"/>
      <c r="D4514" s="390"/>
      <c r="E4514" s="390"/>
      <c r="F4514" s="386">
        <v>10</v>
      </c>
      <c r="G4514" s="391">
        <v>10</v>
      </c>
      <c r="H4514" s="391">
        <v>10</v>
      </c>
      <c r="I4514" s="391">
        <v>9.5</v>
      </c>
      <c r="J4514" s="391">
        <v>9.5</v>
      </c>
      <c r="K4514" s="391">
        <v>9.5</v>
      </c>
      <c r="L4514" s="391">
        <v>10</v>
      </c>
      <c r="M4514" s="391">
        <v>9.5</v>
      </c>
      <c r="N4514" s="391">
        <v>10</v>
      </c>
      <c r="O4514" s="386">
        <v>10.5</v>
      </c>
      <c r="P4514" s="386" t="s">
        <v>91</v>
      </c>
    </row>
    <row r="4515" spans="1:16" ht="15" x14ac:dyDescent="0.25">
      <c r="A4515" s="389" t="s">
        <v>5796</v>
      </c>
      <c r="B4515" s="390"/>
      <c r="C4515" s="386"/>
      <c r="D4515" s="390"/>
      <c r="E4515" s="390"/>
      <c r="F4515" s="386">
        <v>1.5</v>
      </c>
      <c r="G4515" s="391">
        <v>1.5</v>
      </c>
      <c r="H4515" s="391">
        <v>1</v>
      </c>
      <c r="I4515" s="391">
        <v>1</v>
      </c>
      <c r="J4515" s="391">
        <v>1</v>
      </c>
      <c r="K4515" s="391">
        <v>1</v>
      </c>
      <c r="L4515" s="391">
        <v>1</v>
      </c>
      <c r="M4515" s="391">
        <v>1</v>
      </c>
      <c r="N4515" s="391">
        <v>1</v>
      </c>
      <c r="O4515" s="386">
        <v>1</v>
      </c>
      <c r="P4515" s="386" t="s">
        <v>91</v>
      </c>
    </row>
    <row r="4516" spans="1:16" ht="15" x14ac:dyDescent="0.25">
      <c r="A4516" s="389" t="s">
        <v>5797</v>
      </c>
      <c r="B4516" s="390"/>
      <c r="C4516" s="386"/>
      <c r="D4516" s="390"/>
      <c r="E4516" s="390"/>
      <c r="F4516" s="386">
        <v>4.5</v>
      </c>
      <c r="G4516" s="391">
        <v>4.5</v>
      </c>
      <c r="H4516" s="391">
        <v>4</v>
      </c>
      <c r="I4516" s="391">
        <v>4</v>
      </c>
      <c r="J4516" s="391">
        <v>4</v>
      </c>
      <c r="K4516" s="391">
        <v>4</v>
      </c>
      <c r="L4516" s="391">
        <v>4.5</v>
      </c>
      <c r="M4516" s="391">
        <v>4</v>
      </c>
      <c r="N4516" s="391">
        <v>4</v>
      </c>
      <c r="O4516" s="386">
        <v>4</v>
      </c>
      <c r="P4516" s="386" t="s">
        <v>91</v>
      </c>
    </row>
    <row r="4517" spans="1:16" ht="15" x14ac:dyDescent="0.25">
      <c r="A4517" s="389" t="s">
        <v>5798</v>
      </c>
      <c r="B4517" s="390"/>
      <c r="C4517" s="386"/>
      <c r="D4517" s="390"/>
      <c r="E4517" s="390"/>
      <c r="F4517" s="386">
        <v>2.5</v>
      </c>
      <c r="G4517" s="391">
        <v>2.5</v>
      </c>
      <c r="H4517" s="391">
        <v>2.5</v>
      </c>
      <c r="I4517" s="391">
        <v>2.5</v>
      </c>
      <c r="J4517" s="391">
        <v>2</v>
      </c>
      <c r="K4517" s="391">
        <v>2.5</v>
      </c>
      <c r="L4517" s="391">
        <v>2</v>
      </c>
      <c r="M4517" s="391">
        <v>2</v>
      </c>
      <c r="N4517" s="391">
        <v>2</v>
      </c>
      <c r="O4517" s="386">
        <v>2</v>
      </c>
      <c r="P4517" s="386" t="s">
        <v>91</v>
      </c>
    </row>
    <row r="4518" spans="1:16" ht="15" x14ac:dyDescent="0.25">
      <c r="A4518" s="389" t="s">
        <v>5799</v>
      </c>
      <c r="B4518" s="390"/>
      <c r="C4518" s="386"/>
      <c r="D4518" s="390"/>
      <c r="E4518" s="390"/>
      <c r="F4518" s="386">
        <v>0</v>
      </c>
      <c r="G4518" s="391">
        <v>0</v>
      </c>
      <c r="H4518" s="391">
        <v>0</v>
      </c>
      <c r="I4518" s="391">
        <v>0</v>
      </c>
      <c r="J4518" s="391">
        <v>0</v>
      </c>
      <c r="K4518" s="391">
        <v>0</v>
      </c>
      <c r="L4518" s="391">
        <v>0</v>
      </c>
      <c r="M4518" s="391">
        <v>0</v>
      </c>
      <c r="N4518" s="391">
        <v>0</v>
      </c>
      <c r="O4518" s="386">
        <v>0</v>
      </c>
      <c r="P4518" s="386" t="s">
        <v>91</v>
      </c>
    </row>
    <row r="4519" spans="1:16" ht="15" x14ac:dyDescent="0.25">
      <c r="A4519" s="389" t="s">
        <v>857</v>
      </c>
      <c r="B4519" s="390"/>
      <c r="C4519" s="386"/>
      <c r="D4519" s="390"/>
      <c r="E4519" s="390"/>
      <c r="F4519" s="386">
        <v>7.5</v>
      </c>
      <c r="G4519" s="391">
        <v>7.5</v>
      </c>
      <c r="H4519" s="391">
        <v>7.5</v>
      </c>
      <c r="I4519" s="391">
        <v>7.5</v>
      </c>
      <c r="J4519" s="391">
        <v>7.5</v>
      </c>
      <c r="K4519" s="391">
        <v>7.5</v>
      </c>
      <c r="L4519" s="391">
        <v>8</v>
      </c>
      <c r="M4519" s="391">
        <v>8</v>
      </c>
      <c r="N4519" s="391">
        <v>8</v>
      </c>
      <c r="O4519" s="386">
        <v>8</v>
      </c>
      <c r="P4519" s="386" t="s">
        <v>91</v>
      </c>
    </row>
    <row r="4520" spans="1:16" ht="15" x14ac:dyDescent="0.25">
      <c r="A4520" s="389" t="s">
        <v>858</v>
      </c>
      <c r="B4520" s="390"/>
      <c r="C4520" s="386"/>
      <c r="D4520" s="390"/>
      <c r="E4520" s="390"/>
      <c r="F4520" s="386">
        <v>11</v>
      </c>
      <c r="G4520" s="391">
        <v>11</v>
      </c>
      <c r="H4520" s="391">
        <v>11.5</v>
      </c>
      <c r="I4520" s="391">
        <v>11.5</v>
      </c>
      <c r="J4520" s="391">
        <v>11</v>
      </c>
      <c r="K4520" s="391">
        <v>11.5</v>
      </c>
      <c r="L4520" s="391">
        <v>11.5</v>
      </c>
      <c r="M4520" s="391">
        <v>12</v>
      </c>
      <c r="N4520" s="391">
        <v>11.5</v>
      </c>
      <c r="O4520" s="386">
        <v>12</v>
      </c>
      <c r="P4520" s="386" t="s">
        <v>91</v>
      </c>
    </row>
    <row r="4521" spans="1:16" ht="15" x14ac:dyDescent="0.25">
      <c r="A4521" s="389" t="s">
        <v>859</v>
      </c>
      <c r="B4521" s="390"/>
      <c r="C4521" s="386"/>
      <c r="D4521" s="390"/>
      <c r="E4521" s="390"/>
      <c r="F4521" s="386">
        <v>1.5</v>
      </c>
      <c r="G4521" s="391">
        <v>1.5</v>
      </c>
      <c r="H4521" s="391">
        <v>1.5</v>
      </c>
      <c r="I4521" s="391">
        <v>1.5</v>
      </c>
      <c r="J4521" s="391">
        <v>1</v>
      </c>
      <c r="K4521" s="391">
        <v>1</v>
      </c>
      <c r="L4521" s="391">
        <v>1</v>
      </c>
      <c r="M4521" s="391">
        <v>1.5</v>
      </c>
      <c r="N4521" s="391">
        <v>1</v>
      </c>
      <c r="O4521" s="386">
        <v>1</v>
      </c>
      <c r="P4521" s="386" t="s">
        <v>91</v>
      </c>
    </row>
    <row r="4522" spans="1:16" ht="15" x14ac:dyDescent="0.25">
      <c r="A4522" s="389" t="s">
        <v>860</v>
      </c>
      <c r="B4522" s="390"/>
      <c r="C4522" s="386"/>
      <c r="D4522" s="390"/>
      <c r="E4522" s="390"/>
      <c r="F4522" s="386">
        <v>4.5</v>
      </c>
      <c r="G4522" s="391">
        <v>4.5</v>
      </c>
      <c r="H4522" s="391">
        <v>4.5</v>
      </c>
      <c r="I4522" s="391">
        <v>4.5</v>
      </c>
      <c r="J4522" s="391">
        <v>4.5</v>
      </c>
      <c r="K4522" s="391">
        <v>4.5</v>
      </c>
      <c r="L4522" s="391">
        <v>4.5</v>
      </c>
      <c r="M4522" s="391">
        <v>4.5</v>
      </c>
      <c r="N4522" s="391">
        <v>4.5</v>
      </c>
      <c r="O4522" s="386">
        <v>4.5</v>
      </c>
      <c r="P4522" s="386" t="s">
        <v>91</v>
      </c>
    </row>
    <row r="4523" spans="1:16" ht="15" x14ac:dyDescent="0.25">
      <c r="A4523" s="389" t="s">
        <v>861</v>
      </c>
      <c r="B4523" s="390"/>
      <c r="C4523" s="386"/>
      <c r="D4523" s="390"/>
      <c r="E4523" s="390"/>
      <c r="F4523" s="386">
        <v>2.5</v>
      </c>
      <c r="G4523" s="391">
        <v>2.5</v>
      </c>
      <c r="H4523" s="391">
        <v>2.5</v>
      </c>
      <c r="I4523" s="391">
        <v>2.5</v>
      </c>
      <c r="J4523" s="391">
        <v>2</v>
      </c>
      <c r="K4523" s="391">
        <v>2.5</v>
      </c>
      <c r="L4523" s="391">
        <v>2.5</v>
      </c>
      <c r="M4523" s="391">
        <v>2.5</v>
      </c>
      <c r="N4523" s="391">
        <v>2.5</v>
      </c>
      <c r="O4523" s="386">
        <v>2.5</v>
      </c>
      <c r="P4523" s="386" t="s">
        <v>91</v>
      </c>
    </row>
    <row r="4524" spans="1:16" ht="15" x14ac:dyDescent="0.25">
      <c r="A4524" s="389" t="s">
        <v>862</v>
      </c>
      <c r="B4524" s="390"/>
      <c r="C4524" s="386"/>
      <c r="D4524" s="390"/>
      <c r="E4524" s="390"/>
      <c r="F4524" s="386">
        <v>0</v>
      </c>
      <c r="G4524" s="391">
        <v>0</v>
      </c>
      <c r="H4524" s="391">
        <v>0</v>
      </c>
      <c r="I4524" s="391">
        <v>0</v>
      </c>
      <c r="J4524" s="391">
        <v>0</v>
      </c>
      <c r="K4524" s="391">
        <v>0</v>
      </c>
      <c r="L4524" s="391">
        <v>0</v>
      </c>
      <c r="M4524" s="391">
        <v>0</v>
      </c>
      <c r="N4524" s="391">
        <v>0</v>
      </c>
      <c r="O4524" s="386">
        <v>0</v>
      </c>
      <c r="P4524" s="386" t="s">
        <v>91</v>
      </c>
    </row>
    <row r="4525" spans="1:16" ht="15" x14ac:dyDescent="0.25">
      <c r="A4525" s="389" t="s">
        <v>4376</v>
      </c>
      <c r="B4525" s="390"/>
      <c r="C4525" s="386"/>
      <c r="D4525" s="390"/>
      <c r="E4525" s="390"/>
      <c r="F4525" s="386">
        <v>7.0682</v>
      </c>
      <c r="G4525" s="391">
        <v>10.444599999999999</v>
      </c>
      <c r="H4525" s="391">
        <v>8.9350000000000005</v>
      </c>
      <c r="I4525" s="391">
        <v>10.7189</v>
      </c>
      <c r="J4525" s="391">
        <v>9.7574000000000005</v>
      </c>
      <c r="K4525" s="391">
        <v>9.2326999999999995</v>
      </c>
      <c r="L4525" s="391">
        <v>9.2355</v>
      </c>
      <c r="M4525" s="391">
        <v>8.3484999999999996</v>
      </c>
      <c r="N4525" s="391">
        <v>12.8398</v>
      </c>
      <c r="O4525" s="386">
        <v>8.9376999999999995</v>
      </c>
      <c r="P4525" s="386" t="s">
        <v>47</v>
      </c>
    </row>
    <row r="4526" spans="1:16" ht="15" x14ac:dyDescent="0.25">
      <c r="A4526" s="389" t="s">
        <v>4377</v>
      </c>
      <c r="B4526" s="390"/>
      <c r="C4526" s="386"/>
      <c r="D4526" s="390"/>
      <c r="E4526" s="390"/>
      <c r="F4526" s="386">
        <v>6.6315</v>
      </c>
      <c r="G4526" s="391">
        <v>10.251799999999999</v>
      </c>
      <c r="H4526" s="391">
        <v>8.7702000000000009</v>
      </c>
      <c r="I4526" s="391">
        <v>10.525399999999999</v>
      </c>
      <c r="J4526" s="391">
        <v>9.4739000000000004</v>
      </c>
      <c r="K4526" s="391">
        <v>9.0381999999999998</v>
      </c>
      <c r="L4526" s="391">
        <v>9.1297999999999995</v>
      </c>
      <c r="M4526" s="391">
        <v>8.2955000000000005</v>
      </c>
      <c r="N4526" s="391">
        <v>12.664899999999999</v>
      </c>
      <c r="O4526" s="386">
        <v>8.8625000000000007</v>
      </c>
      <c r="P4526" s="386" t="s">
        <v>47</v>
      </c>
    </row>
    <row r="4527" spans="1:16" ht="15" x14ac:dyDescent="0.25">
      <c r="A4527" s="389" t="s">
        <v>4378</v>
      </c>
      <c r="B4527" s="390"/>
      <c r="C4527" s="386"/>
      <c r="D4527" s="390"/>
      <c r="E4527" s="390"/>
      <c r="F4527" s="386">
        <v>13.244400000000001</v>
      </c>
      <c r="G4527" s="391">
        <v>13.1517</v>
      </c>
      <c r="H4527" s="391">
        <v>11.270099999999999</v>
      </c>
      <c r="I4527" s="391">
        <v>13.4421</v>
      </c>
      <c r="J4527" s="391">
        <v>13.7767</v>
      </c>
      <c r="K4527" s="391">
        <v>11.988099999999999</v>
      </c>
      <c r="L4527" s="391">
        <v>10.7492</v>
      </c>
      <c r="M4527" s="391">
        <v>9.0883000000000003</v>
      </c>
      <c r="N4527" s="391">
        <v>15.3127</v>
      </c>
      <c r="O4527" s="386">
        <v>10.0059</v>
      </c>
      <c r="P4527" s="386" t="s">
        <v>47</v>
      </c>
    </row>
    <row r="4528" spans="1:16" ht="15" x14ac:dyDescent="0.25">
      <c r="A4528" s="389" t="s">
        <v>4379</v>
      </c>
      <c r="B4528" s="390"/>
      <c r="C4528" s="386"/>
      <c r="D4528" s="390"/>
      <c r="E4528" s="390"/>
      <c r="F4528" s="386">
        <v>5.1227999999999998</v>
      </c>
      <c r="G4528" s="391">
        <v>14.0501</v>
      </c>
      <c r="H4528" s="391">
        <v>10.282999999999999</v>
      </c>
      <c r="I4528" s="391">
        <v>9.4591999999999992</v>
      </c>
      <c r="J4528" s="391">
        <v>13.499000000000001</v>
      </c>
      <c r="K4528" s="391">
        <v>12.0868</v>
      </c>
      <c r="L4528" s="391">
        <v>13.277100000000001</v>
      </c>
      <c r="M4528" s="391">
        <v>9.4728999999999992</v>
      </c>
      <c r="N4528" s="391">
        <v>13.057600000000001</v>
      </c>
      <c r="O4528" s="386">
        <v>12.346299999999999</v>
      </c>
      <c r="P4528" s="386" t="s">
        <v>47</v>
      </c>
    </row>
    <row r="4529" spans="1:16" ht="15" x14ac:dyDescent="0.25">
      <c r="A4529" s="389" t="s">
        <v>4380</v>
      </c>
      <c r="B4529" s="390"/>
      <c r="C4529" s="386"/>
      <c r="D4529" s="390"/>
      <c r="E4529" s="390"/>
      <c r="F4529" s="386">
        <v>4.5217999999999998</v>
      </c>
      <c r="G4529" s="391">
        <v>13.6851</v>
      </c>
      <c r="H4529" s="391">
        <v>9.9062999999999999</v>
      </c>
      <c r="I4529" s="391">
        <v>8.8854000000000006</v>
      </c>
      <c r="J4529" s="391">
        <v>13.0162</v>
      </c>
      <c r="K4529" s="391">
        <v>11.279299999999999</v>
      </c>
      <c r="L4529" s="391">
        <v>12.7942</v>
      </c>
      <c r="M4529" s="391">
        <v>8.9763000000000002</v>
      </c>
      <c r="N4529" s="391">
        <v>12.4147</v>
      </c>
      <c r="O4529" s="386">
        <v>11.9011</v>
      </c>
      <c r="P4529" s="386" t="s">
        <v>47</v>
      </c>
    </row>
    <row r="4530" spans="1:16" ht="15" x14ac:dyDescent="0.25">
      <c r="A4530" s="389" t="s">
        <v>4381</v>
      </c>
      <c r="B4530" s="390"/>
      <c r="C4530" s="386"/>
      <c r="D4530" s="390"/>
      <c r="E4530" s="390"/>
      <c r="F4530" s="386">
        <v>11.9597</v>
      </c>
      <c r="G4530" s="391">
        <v>18.188400000000001</v>
      </c>
      <c r="H4530" s="391">
        <v>14.574299999999999</v>
      </c>
      <c r="I4530" s="391">
        <v>15.982699999999999</v>
      </c>
      <c r="J4530" s="391">
        <v>18.979199999999999</v>
      </c>
      <c r="K4530" s="391">
        <v>21.233899999999998</v>
      </c>
      <c r="L4530" s="391">
        <v>18.965499999999999</v>
      </c>
      <c r="M4530" s="391">
        <v>15.1325</v>
      </c>
      <c r="N4530" s="391">
        <v>20.4039</v>
      </c>
      <c r="O4530" s="386">
        <v>17.424800000000001</v>
      </c>
      <c r="P4530" s="386" t="s">
        <v>47</v>
      </c>
    </row>
    <row r="4531" spans="1:16" ht="15" x14ac:dyDescent="0.25">
      <c r="A4531" s="389" t="s">
        <v>4382</v>
      </c>
      <c r="B4531" s="390"/>
      <c r="C4531" s="386"/>
      <c r="D4531" s="390"/>
      <c r="E4531" s="390"/>
      <c r="F4531" s="386">
        <v>11.7346</v>
      </c>
      <c r="G4531" s="391">
        <v>11.470499999999999</v>
      </c>
      <c r="H4531" s="391">
        <v>11.7384</v>
      </c>
      <c r="I4531" s="391">
        <v>12.256500000000001</v>
      </c>
      <c r="J4531" s="391">
        <v>9.2906999999999993</v>
      </c>
      <c r="K4531" s="391">
        <v>8.7615999999999996</v>
      </c>
      <c r="L4531" s="391">
        <v>7.8331</v>
      </c>
      <c r="M4531" s="391">
        <v>7.9683999999999999</v>
      </c>
      <c r="N4531" s="391">
        <v>13.1663</v>
      </c>
      <c r="O4531" s="386">
        <v>8.9438999999999993</v>
      </c>
      <c r="P4531" s="386" t="s">
        <v>47</v>
      </c>
    </row>
    <row r="4532" spans="1:16" ht="15" x14ac:dyDescent="0.25">
      <c r="A4532" s="389" t="s">
        <v>4383</v>
      </c>
      <c r="B4532" s="390"/>
      <c r="C4532" s="386"/>
      <c r="D4532" s="390"/>
      <c r="E4532" s="390"/>
      <c r="F4532" s="386">
        <v>11.1869</v>
      </c>
      <c r="G4532" s="391">
        <v>11.4719</v>
      </c>
      <c r="H4532" s="391">
        <v>11.8538</v>
      </c>
      <c r="I4532" s="391">
        <v>12.1074</v>
      </c>
      <c r="J4532" s="391">
        <v>9.0599000000000007</v>
      </c>
      <c r="K4532" s="391">
        <v>9.0014000000000003</v>
      </c>
      <c r="L4532" s="391">
        <v>8.0556000000000001</v>
      </c>
      <c r="M4532" s="391">
        <v>8.2523</v>
      </c>
      <c r="N4532" s="391">
        <v>13.112299999999999</v>
      </c>
      <c r="O4532" s="386">
        <v>9.3213000000000008</v>
      </c>
      <c r="P4532" s="386" t="s">
        <v>47</v>
      </c>
    </row>
    <row r="4533" spans="1:16" ht="15" x14ac:dyDescent="0.25">
      <c r="A4533" s="389" t="s">
        <v>4384</v>
      </c>
      <c r="B4533" s="390"/>
      <c r="C4533" s="386"/>
      <c r="D4533" s="390"/>
      <c r="E4533" s="390"/>
      <c r="F4533" s="386">
        <v>16.836400000000001</v>
      </c>
      <c r="G4533" s="391">
        <v>11.457700000000001</v>
      </c>
      <c r="H4533" s="391">
        <v>10.666700000000001</v>
      </c>
      <c r="I4533" s="391">
        <v>13.65</v>
      </c>
      <c r="J4533" s="391">
        <v>11.4527</v>
      </c>
      <c r="K4533" s="391">
        <v>6.5138999999999996</v>
      </c>
      <c r="L4533" s="391">
        <v>5.7587999999999999</v>
      </c>
      <c r="M4533" s="391">
        <v>5.3292999999999999</v>
      </c>
      <c r="N4533" s="391">
        <v>13.6691</v>
      </c>
      <c r="O4533" s="386">
        <v>5.3906999999999998</v>
      </c>
      <c r="P4533" s="386" t="s">
        <v>47</v>
      </c>
    </row>
    <row r="4534" spans="1:16" ht="15" x14ac:dyDescent="0.25">
      <c r="A4534" s="389" t="s">
        <v>4385</v>
      </c>
      <c r="B4534" s="390"/>
      <c r="C4534" s="386"/>
      <c r="D4534" s="390"/>
      <c r="E4534" s="390"/>
      <c r="F4534" s="386">
        <v>4.2609000000000004</v>
      </c>
      <c r="G4534" s="391">
        <v>5.6340000000000003</v>
      </c>
      <c r="H4534" s="391">
        <v>4.7115999999999998</v>
      </c>
      <c r="I4534" s="391">
        <v>10.426299999999999</v>
      </c>
      <c r="J4534" s="391">
        <v>6.3975</v>
      </c>
      <c r="K4534" s="391">
        <v>6.7835000000000001</v>
      </c>
      <c r="L4534" s="391">
        <v>6.3832000000000004</v>
      </c>
      <c r="M4534" s="391">
        <v>7.5198999999999998</v>
      </c>
      <c r="N4534" s="391">
        <v>12.2723</v>
      </c>
      <c r="O4534" s="386">
        <v>5.3216000000000001</v>
      </c>
      <c r="P4534" s="386" t="s">
        <v>47</v>
      </c>
    </row>
    <row r="4535" spans="1:16" ht="15" x14ac:dyDescent="0.25">
      <c r="A4535" s="389" t="s">
        <v>4386</v>
      </c>
      <c r="B4535" s="390"/>
      <c r="C4535" s="386"/>
      <c r="D4535" s="390"/>
      <c r="E4535" s="390"/>
      <c r="F4535" s="386">
        <v>4.3436000000000003</v>
      </c>
      <c r="G4535" s="391">
        <v>5.7446000000000002</v>
      </c>
      <c r="H4535" s="391">
        <v>4.8028000000000004</v>
      </c>
      <c r="I4535" s="391">
        <v>10.6074</v>
      </c>
      <c r="J4535" s="391">
        <v>6.4604999999999997</v>
      </c>
      <c r="K4535" s="391">
        <v>6.9150999999999998</v>
      </c>
      <c r="L4535" s="391">
        <v>6.4885000000000002</v>
      </c>
      <c r="M4535" s="391">
        <v>7.6387</v>
      </c>
      <c r="N4535" s="391">
        <v>12.4916</v>
      </c>
      <c r="O4535" s="386">
        <v>5.4124999999999996</v>
      </c>
      <c r="P4535" s="386" t="s">
        <v>47</v>
      </c>
    </row>
    <row r="4536" spans="1:16" ht="15" x14ac:dyDescent="0.25">
      <c r="A4536" s="389" t="s">
        <v>4387</v>
      </c>
      <c r="B4536" s="390"/>
      <c r="C4536" s="386"/>
      <c r="D4536" s="390"/>
      <c r="E4536" s="390"/>
      <c r="F4536" s="386">
        <v>0</v>
      </c>
      <c r="G4536" s="391">
        <v>0</v>
      </c>
      <c r="H4536" s="391">
        <v>0</v>
      </c>
      <c r="I4536" s="391">
        <v>1.2579</v>
      </c>
      <c r="J4536" s="391">
        <v>3.1446999999999998</v>
      </c>
      <c r="K4536" s="391">
        <v>0</v>
      </c>
      <c r="L4536" s="391">
        <v>0.94340000000000002</v>
      </c>
      <c r="M4536" s="391">
        <v>1.5723</v>
      </c>
      <c r="N4536" s="391">
        <v>0.94339999999999702</v>
      </c>
      <c r="O4536" s="386">
        <v>0.62890000000000001</v>
      </c>
      <c r="P4536" s="386" t="s">
        <v>47</v>
      </c>
    </row>
    <row r="4537" spans="1:16" ht="15" x14ac:dyDescent="0.25">
      <c r="A4537" s="389" t="s">
        <v>4388</v>
      </c>
      <c r="B4537" s="390"/>
      <c r="C4537" s="386"/>
      <c r="D4537" s="390"/>
      <c r="E4537" s="390"/>
      <c r="F4537" s="386">
        <v>14.091900000000001</v>
      </c>
      <c r="G4537" s="391">
        <v>18.402000000000001</v>
      </c>
      <c r="H4537" s="391">
        <v>14.956899999999999</v>
      </c>
      <c r="I4537" s="391">
        <v>14.129200000000001</v>
      </c>
      <c r="J4537" s="391">
        <v>16.645600000000002</v>
      </c>
      <c r="K4537" s="391">
        <v>14.2958</v>
      </c>
      <c r="L4537" s="391">
        <v>10.0259</v>
      </c>
      <c r="M4537" s="391">
        <v>12.347300000000001</v>
      </c>
      <c r="N4537" s="391">
        <v>18.524999999999999</v>
      </c>
      <c r="O4537" s="386">
        <v>16.171800000000001</v>
      </c>
      <c r="P4537" s="386" t="s">
        <v>47</v>
      </c>
    </row>
    <row r="4538" spans="1:16" ht="15" x14ac:dyDescent="0.25">
      <c r="A4538" s="389" t="s">
        <v>4389</v>
      </c>
      <c r="B4538" s="390"/>
      <c r="C4538" s="386"/>
      <c r="D4538" s="390"/>
      <c r="E4538" s="390"/>
      <c r="F4538" s="386">
        <v>12.4253</v>
      </c>
      <c r="G4538" s="391">
        <v>16.444700000000001</v>
      </c>
      <c r="H4538" s="391">
        <v>14.576000000000001</v>
      </c>
      <c r="I4538" s="391">
        <v>13.200799999999999</v>
      </c>
      <c r="J4538" s="391">
        <v>15.9316</v>
      </c>
      <c r="K4538" s="391">
        <v>12.854799999999999</v>
      </c>
      <c r="L4538" s="391">
        <v>8.5172000000000008</v>
      </c>
      <c r="M4538" s="391">
        <v>10.839600000000001</v>
      </c>
      <c r="N4538" s="391">
        <v>17.044</v>
      </c>
      <c r="O4538" s="386">
        <v>15.2362</v>
      </c>
      <c r="P4538" s="386" t="s">
        <v>47</v>
      </c>
    </row>
    <row r="4539" spans="1:16" ht="15" x14ac:dyDescent="0.25">
      <c r="A4539" s="389" t="s">
        <v>4390</v>
      </c>
      <c r="B4539" s="390"/>
      <c r="C4539" s="386"/>
      <c r="D4539" s="390"/>
      <c r="E4539" s="390"/>
      <c r="F4539" s="386">
        <v>26.718800000000002</v>
      </c>
      <c r="G4539" s="391">
        <v>33.640500000000003</v>
      </c>
      <c r="H4539" s="391">
        <v>17.871400000000001</v>
      </c>
      <c r="I4539" s="391">
        <v>21.653099999999998</v>
      </c>
      <c r="J4539" s="391">
        <v>22.052600000000002</v>
      </c>
      <c r="K4539" s="391">
        <v>25.9008</v>
      </c>
      <c r="L4539" s="391">
        <v>24.151199999999999</v>
      </c>
      <c r="M4539" s="391">
        <v>27.051400000000001</v>
      </c>
      <c r="N4539" s="391">
        <v>33.2821</v>
      </c>
      <c r="O4539" s="386">
        <v>25.3446</v>
      </c>
      <c r="P4539" s="386" t="s">
        <v>47</v>
      </c>
    </row>
    <row r="4540" spans="1:16" ht="15" x14ac:dyDescent="0.25">
      <c r="A4540" s="389" t="s">
        <v>4391</v>
      </c>
      <c r="B4540" s="390"/>
      <c r="C4540" s="386"/>
      <c r="D4540" s="390"/>
      <c r="E4540" s="390"/>
      <c r="F4540" s="386">
        <v>13.449199999999999</v>
      </c>
      <c r="G4540" s="391">
        <v>15.8209</v>
      </c>
      <c r="H4540" s="391">
        <v>13.4331</v>
      </c>
      <c r="I4540" s="391">
        <v>14.5213</v>
      </c>
      <c r="J4540" s="391">
        <v>17.047599999999999</v>
      </c>
      <c r="K4540" s="391">
        <v>15.8317</v>
      </c>
      <c r="L4540" s="391">
        <v>10.1449</v>
      </c>
      <c r="M4540" s="391">
        <v>12.491199999999999</v>
      </c>
      <c r="N4540" s="391">
        <v>18.781700000000001</v>
      </c>
      <c r="O4540" s="386">
        <v>17.903300000000002</v>
      </c>
      <c r="P4540" s="386" t="s">
        <v>47</v>
      </c>
    </row>
    <row r="4541" spans="1:16" ht="15" x14ac:dyDescent="0.25">
      <c r="A4541" s="389" t="s">
        <v>4392</v>
      </c>
      <c r="B4541" s="390"/>
      <c r="C4541" s="386"/>
      <c r="D4541" s="390"/>
      <c r="E4541" s="390"/>
      <c r="F4541" s="386">
        <v>12.365600000000001</v>
      </c>
      <c r="G4541" s="391">
        <v>15.100199999999999</v>
      </c>
      <c r="H4541" s="391">
        <v>13.428800000000001</v>
      </c>
      <c r="I4541" s="391">
        <v>14.5679</v>
      </c>
      <c r="J4541" s="391">
        <v>17.7834</v>
      </c>
      <c r="K4541" s="391">
        <v>15.9069</v>
      </c>
      <c r="L4541" s="391">
        <v>10.3865</v>
      </c>
      <c r="M4541" s="391">
        <v>12.9331</v>
      </c>
      <c r="N4541" s="391">
        <v>19.276199999999999</v>
      </c>
      <c r="O4541" s="386">
        <v>18.528400000000001</v>
      </c>
      <c r="P4541" s="386" t="s">
        <v>47</v>
      </c>
    </row>
    <row r="4542" spans="1:16" ht="15" x14ac:dyDescent="0.25">
      <c r="A4542" s="389" t="s">
        <v>4393</v>
      </c>
      <c r="B4542" s="390"/>
      <c r="C4542" s="386"/>
      <c r="D4542" s="390"/>
      <c r="E4542" s="390"/>
      <c r="F4542" s="386">
        <v>29.639900000000001</v>
      </c>
      <c r="G4542" s="391">
        <v>26.721800000000002</v>
      </c>
      <c r="H4542" s="391">
        <v>13.4986</v>
      </c>
      <c r="I4542" s="391">
        <v>13.812200000000001</v>
      </c>
      <c r="J4542" s="391">
        <v>10.843400000000001</v>
      </c>
      <c r="K4542" s="391">
        <v>15.1882</v>
      </c>
      <c r="L4542" s="391">
        <v>8.0754000000000001</v>
      </c>
      <c r="M4542" s="391">
        <v>8.7131000000000007</v>
      </c>
      <c r="N4542" s="391">
        <v>14.5183</v>
      </c>
      <c r="O4542" s="386">
        <v>12.5337</v>
      </c>
      <c r="P4542" s="386" t="s">
        <v>47</v>
      </c>
    </row>
    <row r="4543" spans="1:16" ht="15" x14ac:dyDescent="0.25">
      <c r="A4543" s="389" t="s">
        <v>4394</v>
      </c>
      <c r="B4543" s="390"/>
      <c r="C4543" s="386"/>
      <c r="D4543" s="390"/>
      <c r="E4543" s="390"/>
      <c r="F4543" s="386">
        <v>14.648</v>
      </c>
      <c r="G4543" s="391">
        <v>14.8835</v>
      </c>
      <c r="H4543" s="391">
        <v>12.2462</v>
      </c>
      <c r="I4543" s="391">
        <v>10.4261</v>
      </c>
      <c r="J4543" s="391">
        <v>11.119400000000001</v>
      </c>
      <c r="K4543" s="391">
        <v>10.2357</v>
      </c>
      <c r="L4543" s="391">
        <v>6.9752999999999998</v>
      </c>
      <c r="M4543" s="391">
        <v>8.3146000000000004</v>
      </c>
      <c r="N4543" s="391">
        <v>15.0783</v>
      </c>
      <c r="O4543" s="386">
        <v>10.4922</v>
      </c>
      <c r="P4543" s="386" t="s">
        <v>47</v>
      </c>
    </row>
    <row r="4544" spans="1:16" ht="15" x14ac:dyDescent="0.25">
      <c r="A4544" s="389" t="s">
        <v>4395</v>
      </c>
      <c r="B4544" s="390"/>
      <c r="C4544" s="386"/>
      <c r="D4544" s="390"/>
      <c r="E4544" s="390"/>
      <c r="F4544" s="386">
        <v>12.051500000000001</v>
      </c>
      <c r="G4544" s="391">
        <v>11.716100000000001</v>
      </c>
      <c r="H4544" s="391">
        <v>10.795999999999999</v>
      </c>
      <c r="I4544" s="391">
        <v>8.3028999999999993</v>
      </c>
      <c r="J4544" s="391">
        <v>8.9533000000000005</v>
      </c>
      <c r="K4544" s="391">
        <v>7.7775999999999996</v>
      </c>
      <c r="L4544" s="391">
        <v>4.8051000000000004</v>
      </c>
      <c r="M4544" s="391">
        <v>6.3555000000000001</v>
      </c>
      <c r="N4544" s="391">
        <v>12.891299999999999</v>
      </c>
      <c r="O4544" s="386">
        <v>9.0562000000000005</v>
      </c>
      <c r="P4544" s="386" t="s">
        <v>47</v>
      </c>
    </row>
    <row r="4545" spans="1:16" ht="15" x14ac:dyDescent="0.25">
      <c r="A4545" s="389" t="s">
        <v>4396</v>
      </c>
      <c r="B4545" s="390"/>
      <c r="C4545" s="386"/>
      <c r="D4545" s="390"/>
      <c r="E4545" s="390"/>
      <c r="F4545" s="386">
        <v>27.545999999999999</v>
      </c>
      <c r="G4545" s="391">
        <v>30.652000000000001</v>
      </c>
      <c r="H4545" s="391">
        <v>19.481000000000002</v>
      </c>
      <c r="I4545" s="391">
        <v>22.764199999999999</v>
      </c>
      <c r="J4545" s="391">
        <v>23.3582</v>
      </c>
      <c r="K4545" s="391">
        <v>26.46</v>
      </c>
      <c r="L4545" s="391">
        <v>26.0932</v>
      </c>
      <c r="M4545" s="391">
        <v>26.8093</v>
      </c>
      <c r="N4545" s="391">
        <v>36.493200000000002</v>
      </c>
      <c r="O4545" s="386">
        <v>24.1953</v>
      </c>
      <c r="P4545" s="386" t="s">
        <v>47</v>
      </c>
    </row>
    <row r="4546" spans="1:16" ht="15" x14ac:dyDescent="0.25">
      <c r="A4546" s="389" t="s">
        <v>4397</v>
      </c>
      <c r="B4546" s="390"/>
      <c r="C4546" s="386"/>
      <c r="D4546" s="390"/>
      <c r="E4546" s="390"/>
      <c r="F4546" s="386">
        <v>13.695600000000001</v>
      </c>
      <c r="G4546" s="391">
        <v>21.902100000000001</v>
      </c>
      <c r="H4546" s="391">
        <v>17.924499999999998</v>
      </c>
      <c r="I4546" s="391">
        <v>17.251000000000001</v>
      </c>
      <c r="J4546" s="391">
        <v>21.519200000000001</v>
      </c>
      <c r="K4546" s="391">
        <v>17.096299999999999</v>
      </c>
      <c r="L4546" s="391">
        <v>12.5784</v>
      </c>
      <c r="M4546" s="391">
        <v>17.4389</v>
      </c>
      <c r="N4546" s="391">
        <v>22.9254</v>
      </c>
      <c r="O4546" s="386">
        <v>23.970700000000001</v>
      </c>
      <c r="P4546" s="386" t="s">
        <v>47</v>
      </c>
    </row>
    <row r="4547" spans="1:16" ht="15" x14ac:dyDescent="0.25">
      <c r="A4547" s="389" t="s">
        <v>4398</v>
      </c>
      <c r="B4547" s="390"/>
      <c r="C4547" s="386"/>
      <c r="D4547" s="390"/>
      <c r="E4547" s="390"/>
      <c r="F4547" s="386">
        <v>12.838900000000001</v>
      </c>
      <c r="G4547" s="391">
        <v>20.780799999999999</v>
      </c>
      <c r="H4547" s="391">
        <v>18.179500000000001</v>
      </c>
      <c r="I4547" s="391">
        <v>17.072700000000001</v>
      </c>
      <c r="J4547" s="391">
        <v>21.359200000000001</v>
      </c>
      <c r="K4547" s="391">
        <v>16.0044</v>
      </c>
      <c r="L4547" s="391">
        <v>11.6266</v>
      </c>
      <c r="M4547" s="391">
        <v>16.176200000000001</v>
      </c>
      <c r="N4547" s="391">
        <v>22.102900000000002</v>
      </c>
      <c r="O4547" s="386">
        <v>23.173300000000001</v>
      </c>
      <c r="P4547" s="386" t="s">
        <v>47</v>
      </c>
    </row>
    <row r="4548" spans="1:16" ht="15" x14ac:dyDescent="0.25">
      <c r="A4548" s="389" t="s">
        <v>4399</v>
      </c>
      <c r="B4548" s="390"/>
      <c r="C4548" s="386"/>
      <c r="D4548" s="390"/>
      <c r="E4548" s="390"/>
      <c r="F4548" s="386">
        <v>29.171700000000001</v>
      </c>
      <c r="G4548" s="391">
        <v>44.315199999999997</v>
      </c>
      <c r="H4548" s="391">
        <v>13.4529</v>
      </c>
      <c r="I4548" s="391">
        <v>20.331499999999998</v>
      </c>
      <c r="J4548" s="391">
        <v>24.282599999999999</v>
      </c>
      <c r="K4548" s="391">
        <v>35.058100000000003</v>
      </c>
      <c r="L4548" s="391">
        <v>28.933499999999999</v>
      </c>
      <c r="M4548" s="391">
        <v>39.662399999999998</v>
      </c>
      <c r="N4548" s="391">
        <v>37.420699999999997</v>
      </c>
      <c r="O4548" s="386">
        <v>37.923699999999997</v>
      </c>
      <c r="P4548" s="386" t="s">
        <v>47</v>
      </c>
    </row>
    <row r="4549" spans="1:16" ht="15" x14ac:dyDescent="0.25">
      <c r="A4549" s="389" t="s">
        <v>4400</v>
      </c>
      <c r="B4549" s="390"/>
      <c r="C4549" s="386"/>
      <c r="D4549" s="390"/>
      <c r="E4549" s="390"/>
      <c r="F4549" s="386">
        <v>14.391299999999999</v>
      </c>
      <c r="G4549" s="391">
        <v>27.0669</v>
      </c>
      <c r="H4549" s="391">
        <v>17.6934</v>
      </c>
      <c r="I4549" s="391">
        <v>22.6982</v>
      </c>
      <c r="J4549" s="391">
        <v>26.528600000000001</v>
      </c>
      <c r="K4549" s="391">
        <v>28.3523</v>
      </c>
      <c r="L4549" s="391">
        <v>29.121400000000001</v>
      </c>
      <c r="M4549" s="391">
        <v>25.7227</v>
      </c>
      <c r="N4549" s="391">
        <v>30.6389</v>
      </c>
      <c r="O4549" s="386">
        <v>26.236699999999999</v>
      </c>
      <c r="P4549" s="386" t="s">
        <v>47</v>
      </c>
    </row>
    <row r="4550" spans="1:16" ht="15" x14ac:dyDescent="0.25">
      <c r="A4550" s="389" t="s">
        <v>4401</v>
      </c>
      <c r="B4550" s="390"/>
      <c r="C4550" s="386"/>
      <c r="D4550" s="390"/>
      <c r="E4550" s="390"/>
      <c r="F4550" s="386">
        <v>11.9335</v>
      </c>
      <c r="G4550" s="391">
        <v>21.525700000000001</v>
      </c>
      <c r="H4550" s="391">
        <v>16.8429</v>
      </c>
      <c r="I4550" s="391">
        <v>22.583100000000002</v>
      </c>
      <c r="J4550" s="391">
        <v>26.888200000000001</v>
      </c>
      <c r="K4550" s="391">
        <v>31.3444</v>
      </c>
      <c r="L4550" s="391">
        <v>30.257200000000001</v>
      </c>
      <c r="M4550" s="391">
        <v>23.1873</v>
      </c>
      <c r="N4550" s="391">
        <v>28.571400000000001</v>
      </c>
      <c r="O4550" s="386">
        <v>26.0548</v>
      </c>
      <c r="P4550" s="386" t="s">
        <v>47</v>
      </c>
    </row>
    <row r="4551" spans="1:16" ht="15" x14ac:dyDescent="0.25">
      <c r="A4551" s="389" t="s">
        <v>4402</v>
      </c>
      <c r="B4551" s="390"/>
      <c r="C4551" s="386"/>
      <c r="D4551" s="390"/>
      <c r="E4551" s="390"/>
      <c r="F4551" s="386">
        <v>19.007100000000001</v>
      </c>
      <c r="G4551" s="391">
        <v>37.429400000000001</v>
      </c>
      <c r="H4551" s="391">
        <v>19.290800000000001</v>
      </c>
      <c r="I4551" s="391">
        <v>22.913699999999999</v>
      </c>
      <c r="J4551" s="391">
        <v>25.8523</v>
      </c>
      <c r="K4551" s="391">
        <v>22.668600000000001</v>
      </c>
      <c r="L4551" s="391">
        <v>26.988600000000002</v>
      </c>
      <c r="M4551" s="391">
        <v>30.404499999999999</v>
      </c>
      <c r="N4551" s="391">
        <v>34.545499999999997</v>
      </c>
      <c r="O4551" s="386">
        <v>26.5823</v>
      </c>
      <c r="P4551" s="386" t="s">
        <v>47</v>
      </c>
    </row>
    <row r="4552" spans="1:16" ht="15" x14ac:dyDescent="0.25">
      <c r="A4552" s="389" t="s">
        <v>4403</v>
      </c>
      <c r="B4552" s="390"/>
      <c r="C4552" s="386"/>
      <c r="D4552" s="390"/>
      <c r="E4552" s="390"/>
      <c r="F4552" s="386">
        <v>16.286000000000001</v>
      </c>
      <c r="G4552" s="391">
        <v>25.408799999999999</v>
      </c>
      <c r="H4552" s="391">
        <v>27.316500000000001</v>
      </c>
      <c r="I4552" s="391">
        <v>28.081600000000002</v>
      </c>
      <c r="J4552" s="391">
        <v>35.297199999999997</v>
      </c>
      <c r="K4552" s="391">
        <v>22.896000000000001</v>
      </c>
      <c r="L4552" s="391">
        <v>19.3749</v>
      </c>
      <c r="M4552" s="391">
        <v>21.772200000000002</v>
      </c>
      <c r="N4552" s="391">
        <v>24.0625</v>
      </c>
      <c r="O4552" s="386">
        <v>27.758500000000002</v>
      </c>
      <c r="P4552" s="386" t="s">
        <v>47</v>
      </c>
    </row>
    <row r="4553" spans="1:16" ht="15" x14ac:dyDescent="0.25">
      <c r="A4553" s="389" t="s">
        <v>4404</v>
      </c>
      <c r="B4553" s="390"/>
      <c r="C4553" s="386"/>
      <c r="D4553" s="390"/>
      <c r="E4553" s="390"/>
      <c r="F4553" s="386">
        <v>15.123200000000001</v>
      </c>
      <c r="G4553" s="391">
        <v>24.815899999999999</v>
      </c>
      <c r="H4553" s="391">
        <v>26.855</v>
      </c>
      <c r="I4553" s="391">
        <v>27.315899999999999</v>
      </c>
      <c r="J4553" s="391">
        <v>34.536000000000001</v>
      </c>
      <c r="K4553" s="391">
        <v>22.3764</v>
      </c>
      <c r="L4553" s="391">
        <v>19.149799999999999</v>
      </c>
      <c r="M4553" s="391">
        <v>21.525700000000001</v>
      </c>
      <c r="N4553" s="391">
        <v>23.900600000000001</v>
      </c>
      <c r="O4553" s="386">
        <v>26.987500000000001</v>
      </c>
      <c r="P4553" s="386" t="s">
        <v>47</v>
      </c>
    </row>
    <row r="4554" spans="1:16" ht="15" x14ac:dyDescent="0.25">
      <c r="A4554" s="389" t="s">
        <v>4405</v>
      </c>
      <c r="B4554" s="390"/>
      <c r="C4554" s="386"/>
      <c r="D4554" s="390"/>
      <c r="E4554" s="390"/>
      <c r="F4554" s="386">
        <v>31.860299999999999</v>
      </c>
      <c r="G4554" s="391">
        <v>32.9955</v>
      </c>
      <c r="H4554" s="391">
        <v>33.286000000000001</v>
      </c>
      <c r="I4554" s="391">
        <v>37.973700000000001</v>
      </c>
      <c r="J4554" s="391">
        <v>45.1096</v>
      </c>
      <c r="K4554" s="391">
        <v>29.669</v>
      </c>
      <c r="L4554" s="391">
        <v>22.301100000000002</v>
      </c>
      <c r="M4554" s="391">
        <v>24.974599999999999</v>
      </c>
      <c r="N4554" s="391">
        <v>26.276599999999998</v>
      </c>
      <c r="O4554" s="386">
        <v>38.210900000000002</v>
      </c>
      <c r="P4554" s="386" t="s">
        <v>47</v>
      </c>
    </row>
    <row r="4555" spans="1:16" ht="15" x14ac:dyDescent="0.25">
      <c r="A4555" s="389" t="s">
        <v>4406</v>
      </c>
      <c r="B4555" s="390"/>
      <c r="C4555" s="386"/>
      <c r="D4555" s="390"/>
      <c r="E4555" s="390"/>
      <c r="F4555" s="386">
        <v>10.856400000000001</v>
      </c>
      <c r="G4555" s="391">
        <v>23.6648</v>
      </c>
      <c r="H4555" s="391">
        <v>19.876999999999999</v>
      </c>
      <c r="I4555" s="391">
        <v>25.719899999999999</v>
      </c>
      <c r="J4555" s="391">
        <v>33.3613</v>
      </c>
      <c r="K4555" s="391">
        <v>19.972000000000001</v>
      </c>
      <c r="L4555" s="391">
        <v>17.3962</v>
      </c>
      <c r="M4555" s="391">
        <v>18.552299999999999</v>
      </c>
      <c r="N4555" s="391">
        <v>22.123799999999999</v>
      </c>
      <c r="O4555" s="386">
        <v>26.259799999999998</v>
      </c>
      <c r="P4555" s="386" t="s">
        <v>47</v>
      </c>
    </row>
    <row r="4556" spans="1:16" ht="15" x14ac:dyDescent="0.25">
      <c r="A4556" s="389" t="s">
        <v>4407</v>
      </c>
      <c r="B4556" s="390"/>
      <c r="C4556" s="386"/>
      <c r="D4556" s="390"/>
      <c r="E4556" s="390"/>
      <c r="F4556" s="386">
        <v>10.0909</v>
      </c>
      <c r="G4556" s="391">
        <v>22.726400000000002</v>
      </c>
      <c r="H4556" s="391">
        <v>19.692299999999999</v>
      </c>
      <c r="I4556" s="391">
        <v>25.194800000000001</v>
      </c>
      <c r="J4556" s="391">
        <v>33.040300000000002</v>
      </c>
      <c r="K4556" s="391">
        <v>19.992000000000001</v>
      </c>
      <c r="L4556" s="391">
        <v>17.129000000000001</v>
      </c>
      <c r="M4556" s="391">
        <v>18.329599999999999</v>
      </c>
      <c r="N4556" s="391">
        <v>22.248899999999999</v>
      </c>
      <c r="O4556" s="386">
        <v>26.4679</v>
      </c>
      <c r="P4556" s="386" t="s">
        <v>47</v>
      </c>
    </row>
    <row r="4557" spans="1:16" ht="15" x14ac:dyDescent="0.25">
      <c r="A4557" s="389" t="s">
        <v>4408</v>
      </c>
      <c r="B4557" s="390"/>
      <c r="C4557" s="386"/>
      <c r="D4557" s="390"/>
      <c r="E4557" s="390"/>
      <c r="F4557" s="386">
        <v>21.4681</v>
      </c>
      <c r="G4557" s="391">
        <v>36.652799999999999</v>
      </c>
      <c r="H4557" s="391">
        <v>22.4377</v>
      </c>
      <c r="I4557" s="391">
        <v>33.009700000000002</v>
      </c>
      <c r="J4557" s="391">
        <v>37.811599999999999</v>
      </c>
      <c r="K4557" s="391">
        <v>19.694900000000001</v>
      </c>
      <c r="L4557" s="391">
        <v>21.052600000000002</v>
      </c>
      <c r="M4557" s="391">
        <v>21.6066</v>
      </c>
      <c r="N4557" s="391">
        <v>20.388300000000001</v>
      </c>
      <c r="O4557" s="386">
        <v>23.4072</v>
      </c>
      <c r="P4557" s="386" t="s">
        <v>47</v>
      </c>
    </row>
    <row r="4558" spans="1:16" ht="15" x14ac:dyDescent="0.25">
      <c r="A4558" s="389" t="s">
        <v>4409</v>
      </c>
      <c r="B4558" s="390"/>
      <c r="C4558" s="386"/>
      <c r="D4558" s="390"/>
      <c r="E4558" s="390"/>
      <c r="F4558" s="386">
        <v>17.0105</v>
      </c>
      <c r="G4558" s="391">
        <v>27.776199999999999</v>
      </c>
      <c r="H4558" s="391">
        <v>26.627500000000001</v>
      </c>
      <c r="I4558" s="391">
        <v>24.790500000000002</v>
      </c>
      <c r="J4558" s="391">
        <v>33.7622</v>
      </c>
      <c r="K4558" s="391">
        <v>19.2652</v>
      </c>
      <c r="L4558" s="391">
        <v>14.3406</v>
      </c>
      <c r="M4558" s="391">
        <v>19.575299999999999</v>
      </c>
      <c r="N4558" s="391">
        <v>19.4651</v>
      </c>
      <c r="O4558" s="386">
        <v>26.5017</v>
      </c>
      <c r="P4558" s="386" t="s">
        <v>47</v>
      </c>
    </row>
    <row r="4559" spans="1:16" ht="15" x14ac:dyDescent="0.25">
      <c r="A4559" s="389" t="s">
        <v>4410</v>
      </c>
      <c r="B4559" s="390"/>
      <c r="C4559" s="386"/>
      <c r="D4559" s="390"/>
      <c r="E4559" s="390"/>
      <c r="F4559" s="386">
        <v>17.042899999999999</v>
      </c>
      <c r="G4559" s="391">
        <v>27.940200000000001</v>
      </c>
      <c r="H4559" s="391">
        <v>27.047899999999998</v>
      </c>
      <c r="I4559" s="391">
        <v>25.128799999999998</v>
      </c>
      <c r="J4559" s="391">
        <v>33.9099</v>
      </c>
      <c r="K4559" s="391">
        <v>19.3703</v>
      </c>
      <c r="L4559" s="391">
        <v>14.426500000000001</v>
      </c>
      <c r="M4559" s="391">
        <v>19.4724</v>
      </c>
      <c r="N4559" s="391">
        <v>19.545999999999999</v>
      </c>
      <c r="O4559" s="386">
        <v>26.547999999999998</v>
      </c>
      <c r="P4559" s="386" t="s">
        <v>47</v>
      </c>
    </row>
    <row r="4560" spans="1:16" ht="15" x14ac:dyDescent="0.25">
      <c r="A4560" s="389" t="s">
        <v>4411</v>
      </c>
      <c r="B4560" s="390"/>
      <c r="C4560" s="386"/>
      <c r="D4560" s="390"/>
      <c r="E4560" s="390"/>
      <c r="F4560" s="386">
        <v>15.313700000000001</v>
      </c>
      <c r="G4560" s="391">
        <v>19.372699999999998</v>
      </c>
      <c r="H4560" s="391">
        <v>4.6124999999999998</v>
      </c>
      <c r="I4560" s="391">
        <v>7.1691000000000003</v>
      </c>
      <c r="J4560" s="391">
        <v>26.014800000000001</v>
      </c>
      <c r="K4560" s="391">
        <v>13.7037</v>
      </c>
      <c r="L4560" s="391">
        <v>9.7966999999999995</v>
      </c>
      <c r="M4560" s="391">
        <v>25.046700000000001</v>
      </c>
      <c r="N4560" s="391">
        <v>15.1852</v>
      </c>
      <c r="O4560" s="386">
        <v>24.060199999999998</v>
      </c>
      <c r="P4560" s="386" t="s">
        <v>47</v>
      </c>
    </row>
    <row r="4561" spans="1:16" ht="15" x14ac:dyDescent="0.25">
      <c r="A4561" s="389" t="s">
        <v>4412</v>
      </c>
      <c r="B4561" s="390"/>
      <c r="C4561" s="386"/>
      <c r="D4561" s="390"/>
      <c r="E4561" s="390"/>
      <c r="F4561" s="386">
        <v>17.5837</v>
      </c>
      <c r="G4561" s="391">
        <v>23.7441</v>
      </c>
      <c r="H4561" s="391">
        <v>30.747299999999999</v>
      </c>
      <c r="I4561" s="391">
        <v>32.221499999999999</v>
      </c>
      <c r="J4561" s="391">
        <v>37.5687</v>
      </c>
      <c r="K4561" s="391">
        <v>27.651399999999999</v>
      </c>
      <c r="L4561" s="391">
        <v>25.113700000000001</v>
      </c>
      <c r="M4561" s="391">
        <v>25.123200000000001</v>
      </c>
      <c r="N4561" s="391">
        <v>29.382400000000001</v>
      </c>
      <c r="O4561" s="386">
        <v>29.535599999999999</v>
      </c>
      <c r="P4561" s="386" t="s">
        <v>47</v>
      </c>
    </row>
    <row r="4562" spans="1:16" ht="15" x14ac:dyDescent="0.25">
      <c r="A4562" s="389" t="s">
        <v>4413</v>
      </c>
      <c r="B4562" s="390"/>
      <c r="C4562" s="386"/>
      <c r="D4562" s="390"/>
      <c r="E4562" s="390"/>
      <c r="F4562" s="386">
        <v>14.9626</v>
      </c>
      <c r="G4562" s="391">
        <v>22.218299999999999</v>
      </c>
      <c r="H4562" s="391">
        <v>29.460799999999999</v>
      </c>
      <c r="I4562" s="391">
        <v>30.590299999999999</v>
      </c>
      <c r="J4562" s="391">
        <v>35.843600000000002</v>
      </c>
      <c r="K4562" s="391">
        <v>26.7331</v>
      </c>
      <c r="L4562" s="391">
        <v>25.217099999999999</v>
      </c>
      <c r="M4562" s="391">
        <v>25.050899999999999</v>
      </c>
      <c r="N4562" s="391">
        <v>29.399799999999999</v>
      </c>
      <c r="O4562" s="386">
        <v>27.666499999999999</v>
      </c>
      <c r="P4562" s="386" t="s">
        <v>47</v>
      </c>
    </row>
    <row r="4563" spans="1:16" ht="15" x14ac:dyDescent="0.25">
      <c r="A4563" s="389" t="s">
        <v>4414</v>
      </c>
      <c r="B4563" s="390"/>
      <c r="C4563" s="386"/>
      <c r="D4563" s="390"/>
      <c r="E4563" s="390"/>
      <c r="F4563" s="386">
        <v>36.582599999999999</v>
      </c>
      <c r="G4563" s="391">
        <v>34.287300000000002</v>
      </c>
      <c r="H4563" s="391">
        <v>39.656599999999997</v>
      </c>
      <c r="I4563" s="391">
        <v>43.515000000000001</v>
      </c>
      <c r="J4563" s="391">
        <v>49.372300000000003</v>
      </c>
      <c r="K4563" s="391">
        <v>34.021500000000003</v>
      </c>
      <c r="L4563" s="391">
        <v>24.392900000000001</v>
      </c>
      <c r="M4563" s="391">
        <v>25.627700000000001</v>
      </c>
      <c r="N4563" s="391">
        <v>29.252700000000001</v>
      </c>
      <c r="O4563" s="386">
        <v>43.504800000000003</v>
      </c>
      <c r="P4563" s="386" t="s">
        <v>47</v>
      </c>
    </row>
    <row r="4564" spans="1:16" ht="15" x14ac:dyDescent="0.25">
      <c r="A4564" s="389" t="s">
        <v>4415</v>
      </c>
      <c r="B4564" s="390"/>
      <c r="C4564" s="386"/>
      <c r="D4564" s="390"/>
      <c r="E4564" s="390"/>
      <c r="F4564" s="386">
        <v>10.5847</v>
      </c>
      <c r="G4564" s="391">
        <v>13.376200000000001</v>
      </c>
      <c r="H4564" s="391">
        <v>13.3079</v>
      </c>
      <c r="I4564" s="391">
        <v>11.1373</v>
      </c>
      <c r="J4564" s="391">
        <v>13.5274</v>
      </c>
      <c r="K4564" s="391">
        <v>9.9765999999999995</v>
      </c>
      <c r="L4564" s="391">
        <v>10.260199999999999</v>
      </c>
      <c r="M4564" s="391">
        <v>12.436999999999999</v>
      </c>
      <c r="N4564" s="391">
        <v>15.114699999999999</v>
      </c>
      <c r="O4564" s="386">
        <v>13.094099999999999</v>
      </c>
      <c r="P4564" s="386" t="s">
        <v>47</v>
      </c>
    </row>
    <row r="4565" spans="1:16" ht="15" x14ac:dyDescent="0.25">
      <c r="A4565" s="389" t="s">
        <v>4416</v>
      </c>
      <c r="B4565" s="390"/>
      <c r="C4565" s="386"/>
      <c r="D4565" s="390"/>
      <c r="E4565" s="390"/>
      <c r="F4565" s="386">
        <v>10.2994</v>
      </c>
      <c r="G4565" s="391">
        <v>13.5032</v>
      </c>
      <c r="H4565" s="391">
        <v>13.3119</v>
      </c>
      <c r="I4565" s="391">
        <v>10.728</v>
      </c>
      <c r="J4565" s="391">
        <v>13.2225</v>
      </c>
      <c r="K4565" s="391">
        <v>9.6684999999999999</v>
      </c>
      <c r="L4565" s="391">
        <v>9.8508999999999993</v>
      </c>
      <c r="M4565" s="391">
        <v>12.055099999999999</v>
      </c>
      <c r="N4565" s="391">
        <v>14.604699999999999</v>
      </c>
      <c r="O4565" s="386">
        <v>12.9947</v>
      </c>
      <c r="P4565" s="386" t="s">
        <v>47</v>
      </c>
    </row>
    <row r="4566" spans="1:16" ht="15" x14ac:dyDescent="0.25">
      <c r="A4566" s="389" t="s">
        <v>4417</v>
      </c>
      <c r="B4566" s="390"/>
      <c r="C4566" s="386"/>
      <c r="D4566" s="390"/>
      <c r="E4566" s="390"/>
      <c r="F4566" s="386">
        <v>13.1347</v>
      </c>
      <c r="G4566" s="391">
        <v>12.242699999999999</v>
      </c>
      <c r="H4566" s="391">
        <v>13.2723</v>
      </c>
      <c r="I4566" s="391">
        <v>14.832599999999999</v>
      </c>
      <c r="J4566" s="391">
        <v>16.2544</v>
      </c>
      <c r="K4566" s="391">
        <v>12.742699999999999</v>
      </c>
      <c r="L4566" s="391">
        <v>13.974500000000001</v>
      </c>
      <c r="M4566" s="391">
        <v>15.872400000000001</v>
      </c>
      <c r="N4566" s="391">
        <v>19.742999999999999</v>
      </c>
      <c r="O4566" s="386">
        <v>13.9869</v>
      </c>
      <c r="P4566" s="386" t="s">
        <v>47</v>
      </c>
    </row>
    <row r="4567" spans="1:16" ht="15" x14ac:dyDescent="0.25">
      <c r="A4567" s="389" t="s">
        <v>4418</v>
      </c>
      <c r="B4567" s="390"/>
      <c r="C4567" s="386"/>
      <c r="D4567" s="390"/>
      <c r="E4567" s="390"/>
      <c r="F4567" s="386">
        <v>9.3397000000000006</v>
      </c>
      <c r="G4567" s="391">
        <v>14.159599999999999</v>
      </c>
      <c r="H4567" s="391">
        <v>12.412000000000001</v>
      </c>
      <c r="I4567" s="391">
        <v>11.694900000000001</v>
      </c>
      <c r="J4567" s="391">
        <v>15.1486</v>
      </c>
      <c r="K4567" s="391">
        <v>9.3740000000000006</v>
      </c>
      <c r="L4567" s="391">
        <v>9.6422000000000008</v>
      </c>
      <c r="M4567" s="391">
        <v>9.1232000000000006</v>
      </c>
      <c r="N4567" s="391">
        <v>10.581</v>
      </c>
      <c r="O4567" s="386">
        <v>10.8413</v>
      </c>
      <c r="P4567" s="386" t="s">
        <v>47</v>
      </c>
    </row>
    <row r="4568" spans="1:16" ht="15" x14ac:dyDescent="0.25">
      <c r="A4568" s="389" t="s">
        <v>4419</v>
      </c>
      <c r="B4568" s="390"/>
      <c r="C4568" s="386"/>
      <c r="D4568" s="390"/>
      <c r="E4568" s="390"/>
      <c r="F4568" s="386">
        <v>9.1640999999999995</v>
      </c>
      <c r="G4568" s="391">
        <v>14.160299999999999</v>
      </c>
      <c r="H4568" s="391">
        <v>12.183999999999999</v>
      </c>
      <c r="I4568" s="391">
        <v>11.465199999999999</v>
      </c>
      <c r="J4568" s="391">
        <v>14.7422</v>
      </c>
      <c r="K4568" s="391">
        <v>8.9535999999999998</v>
      </c>
      <c r="L4568" s="391">
        <v>9.3142999999999994</v>
      </c>
      <c r="M4568" s="391">
        <v>8.5854999999999997</v>
      </c>
      <c r="N4568" s="391">
        <v>9.9795999999999996</v>
      </c>
      <c r="O4568" s="386">
        <v>10.4879</v>
      </c>
      <c r="P4568" s="386" t="s">
        <v>47</v>
      </c>
    </row>
    <row r="4569" spans="1:16" ht="15" x14ac:dyDescent="0.25">
      <c r="A4569" s="389" t="s">
        <v>4420</v>
      </c>
      <c r="B4569" s="390"/>
      <c r="C4569" s="386"/>
      <c r="D4569" s="390"/>
      <c r="E4569" s="390"/>
      <c r="F4569" s="386">
        <v>11.215</v>
      </c>
      <c r="G4569" s="391">
        <v>14.1516</v>
      </c>
      <c r="H4569" s="391">
        <v>14.8599</v>
      </c>
      <c r="I4569" s="391">
        <v>14.1469</v>
      </c>
      <c r="J4569" s="391">
        <v>19.5245</v>
      </c>
      <c r="K4569" s="391">
        <v>13.924099999999999</v>
      </c>
      <c r="L4569" s="391">
        <v>13.1655</v>
      </c>
      <c r="M4569" s="391">
        <v>14.908200000000001</v>
      </c>
      <c r="N4569" s="391">
        <v>17.0565</v>
      </c>
      <c r="O4569" s="386">
        <v>14.6465</v>
      </c>
      <c r="P4569" s="386" t="s">
        <v>47</v>
      </c>
    </row>
    <row r="4570" spans="1:16" ht="15" x14ac:dyDescent="0.25">
      <c r="A4570" s="389" t="s">
        <v>4421</v>
      </c>
      <c r="B4570" s="390"/>
      <c r="C4570" s="386"/>
      <c r="D4570" s="390"/>
      <c r="E4570" s="390"/>
      <c r="F4570" s="386">
        <v>11.358000000000001</v>
      </c>
      <c r="G4570" s="391">
        <v>14.113200000000001</v>
      </c>
      <c r="H4570" s="391">
        <v>15.241899999999999</v>
      </c>
      <c r="I4570" s="391">
        <v>11.3874</v>
      </c>
      <c r="J4570" s="391">
        <v>14.274900000000001</v>
      </c>
      <c r="K4570" s="391">
        <v>10.3203</v>
      </c>
      <c r="L4570" s="391">
        <v>10.1755</v>
      </c>
      <c r="M4570" s="391">
        <v>14.2797</v>
      </c>
      <c r="N4570" s="391">
        <v>16.446999999999999</v>
      </c>
      <c r="O4570" s="386">
        <v>13.672800000000001</v>
      </c>
      <c r="P4570" s="386" t="s">
        <v>47</v>
      </c>
    </row>
    <row r="4571" spans="1:16" ht="15" x14ac:dyDescent="0.25">
      <c r="A4571" s="389" t="s">
        <v>4422</v>
      </c>
      <c r="B4571" s="390"/>
      <c r="C4571" s="386"/>
      <c r="D4571" s="390"/>
      <c r="E4571" s="390"/>
      <c r="F4571" s="386">
        <v>11.3155</v>
      </c>
      <c r="G4571" s="391">
        <v>14.6053</v>
      </c>
      <c r="H4571" s="391">
        <v>15.733000000000001</v>
      </c>
      <c r="I4571" s="391">
        <v>11.3893</v>
      </c>
      <c r="J4571" s="391">
        <v>14.3156</v>
      </c>
      <c r="K4571" s="391">
        <v>10.2605</v>
      </c>
      <c r="L4571" s="391">
        <v>10.0526</v>
      </c>
      <c r="M4571" s="391">
        <v>14.1792</v>
      </c>
      <c r="N4571" s="391">
        <v>16.5654</v>
      </c>
      <c r="O4571" s="386">
        <v>13.932600000000001</v>
      </c>
      <c r="P4571" s="386" t="s">
        <v>47</v>
      </c>
    </row>
    <row r="4572" spans="1:16" ht="15" x14ac:dyDescent="0.25">
      <c r="A4572" s="389" t="s">
        <v>4423</v>
      </c>
      <c r="B4572" s="390"/>
      <c r="C4572" s="386"/>
      <c r="D4572" s="390"/>
      <c r="E4572" s="390"/>
      <c r="F4572" s="386">
        <v>11.846299999999999</v>
      </c>
      <c r="G4572" s="391">
        <v>8.4596999999999998</v>
      </c>
      <c r="H4572" s="391">
        <v>9.6010000000000009</v>
      </c>
      <c r="I4572" s="391">
        <v>11.364100000000001</v>
      </c>
      <c r="J4572" s="391">
        <v>13.8012</v>
      </c>
      <c r="K4572" s="391">
        <v>11.0162</v>
      </c>
      <c r="L4572" s="391">
        <v>11.604100000000001</v>
      </c>
      <c r="M4572" s="391">
        <v>15.4503</v>
      </c>
      <c r="N4572" s="391">
        <v>15.0694</v>
      </c>
      <c r="O4572" s="386">
        <v>10.6578</v>
      </c>
      <c r="P4572" s="386" t="s">
        <v>47</v>
      </c>
    </row>
    <row r="4573" spans="1:16" ht="15" x14ac:dyDescent="0.25">
      <c r="A4573" s="389" t="s">
        <v>4424</v>
      </c>
      <c r="B4573" s="390"/>
      <c r="C4573" s="386"/>
      <c r="D4573" s="390"/>
      <c r="E4573" s="390"/>
      <c r="F4573" s="386">
        <v>10.3345</v>
      </c>
      <c r="G4573" s="391">
        <v>9.8270999999999997</v>
      </c>
      <c r="H4573" s="391">
        <v>8.9315999999999995</v>
      </c>
      <c r="I4573" s="391">
        <v>9.4505999999999997</v>
      </c>
      <c r="J4573" s="391">
        <v>8.5274999999999999</v>
      </c>
      <c r="K4573" s="391">
        <v>9.9440000000000008</v>
      </c>
      <c r="L4573" s="391">
        <v>11.545299999999999</v>
      </c>
      <c r="M4573" s="391">
        <v>12.3865</v>
      </c>
      <c r="N4573" s="391">
        <v>18.6784</v>
      </c>
      <c r="O4573" s="386">
        <v>15.1043</v>
      </c>
      <c r="P4573" s="386" t="s">
        <v>47</v>
      </c>
    </row>
    <row r="4574" spans="1:16" ht="15" x14ac:dyDescent="0.25">
      <c r="A4574" s="389" t="s">
        <v>4425</v>
      </c>
      <c r="B4574" s="390"/>
      <c r="C4574" s="386"/>
      <c r="D4574" s="390"/>
      <c r="E4574" s="390"/>
      <c r="F4574" s="386">
        <v>8.9605999999999995</v>
      </c>
      <c r="G4574" s="391">
        <v>8.4730000000000008</v>
      </c>
      <c r="H4574" s="391">
        <v>7.1047000000000002</v>
      </c>
      <c r="I4574" s="391">
        <v>7.0465</v>
      </c>
      <c r="J4574" s="391">
        <v>6.5372000000000003</v>
      </c>
      <c r="K4574" s="391">
        <v>8.9863999999999997</v>
      </c>
      <c r="L4574" s="391">
        <v>10.164899999999999</v>
      </c>
      <c r="M4574" s="391">
        <v>11.2895</v>
      </c>
      <c r="N4574" s="391">
        <v>16.5901</v>
      </c>
      <c r="O4574" s="386">
        <v>14.4971</v>
      </c>
      <c r="P4574" s="386" t="s">
        <v>47</v>
      </c>
    </row>
    <row r="4575" spans="1:16" ht="15" x14ac:dyDescent="0.25">
      <c r="A4575" s="389" t="s">
        <v>4426</v>
      </c>
      <c r="B4575" s="390"/>
      <c r="C4575" s="386"/>
      <c r="D4575" s="390"/>
      <c r="E4575" s="390"/>
      <c r="F4575" s="386">
        <v>16.2593</v>
      </c>
      <c r="G4575" s="391">
        <v>15.669</v>
      </c>
      <c r="H4575" s="391">
        <v>16.817799999999998</v>
      </c>
      <c r="I4575" s="391">
        <v>19.525200000000002</v>
      </c>
      <c r="J4575" s="391">
        <v>16.903300000000002</v>
      </c>
      <c r="K4575" s="391">
        <v>14.0365</v>
      </c>
      <c r="L4575" s="391">
        <v>17.691199999999998</v>
      </c>
      <c r="M4575" s="391">
        <v>17.130500000000001</v>
      </c>
      <c r="N4575" s="391">
        <v>27.926400000000001</v>
      </c>
      <c r="O4575" s="386">
        <v>17.720500000000001</v>
      </c>
      <c r="P4575" s="386" t="s">
        <v>47</v>
      </c>
    </row>
    <row r="4576" spans="1:16" ht="15" x14ac:dyDescent="0.25">
      <c r="A4576" s="389" t="s">
        <v>4427</v>
      </c>
      <c r="B4576" s="390"/>
      <c r="C4576" s="386"/>
      <c r="D4576" s="390"/>
      <c r="E4576" s="390"/>
      <c r="F4576" s="386">
        <v>13.177199999999999</v>
      </c>
      <c r="G4576" s="391">
        <v>13.948700000000001</v>
      </c>
      <c r="H4576" s="391">
        <v>14.834300000000001</v>
      </c>
      <c r="I4576" s="391">
        <v>13.5657</v>
      </c>
      <c r="J4576" s="391">
        <v>19.674199999999999</v>
      </c>
      <c r="K4576" s="391">
        <v>10.448600000000001</v>
      </c>
      <c r="L4576" s="391">
        <v>12.376899999999999</v>
      </c>
      <c r="M4576" s="391">
        <v>13.871600000000001</v>
      </c>
      <c r="N4576" s="391">
        <v>15.5562</v>
      </c>
      <c r="O4576" s="386">
        <v>11.0954</v>
      </c>
      <c r="P4576" s="386" t="s">
        <v>47</v>
      </c>
    </row>
    <row r="4577" spans="1:16" ht="15" x14ac:dyDescent="0.25">
      <c r="A4577" s="389" t="s">
        <v>4428</v>
      </c>
      <c r="B4577" s="390"/>
      <c r="C4577" s="386"/>
      <c r="D4577" s="390"/>
      <c r="E4577" s="390"/>
      <c r="F4577" s="386">
        <v>12.542299999999999</v>
      </c>
      <c r="G4577" s="391">
        <v>13.206099999999999</v>
      </c>
      <c r="H4577" s="391">
        <v>14.3569</v>
      </c>
      <c r="I4577" s="391">
        <v>12.926399999999999</v>
      </c>
      <c r="J4577" s="391">
        <v>19.222200000000001</v>
      </c>
      <c r="K4577" s="391">
        <v>9.6088000000000005</v>
      </c>
      <c r="L4577" s="391">
        <v>11.5802</v>
      </c>
      <c r="M4577" s="391">
        <v>13.363300000000001</v>
      </c>
      <c r="N4577" s="391">
        <v>14.2631</v>
      </c>
      <c r="O4577" s="386">
        <v>10.2096</v>
      </c>
      <c r="P4577" s="386" t="s">
        <v>47</v>
      </c>
    </row>
    <row r="4578" spans="1:16" ht="15" x14ac:dyDescent="0.25">
      <c r="A4578" s="389" t="s">
        <v>4429</v>
      </c>
      <c r="B4578" s="390"/>
      <c r="C4578" s="386"/>
      <c r="D4578" s="390"/>
      <c r="E4578" s="390"/>
      <c r="F4578" s="386">
        <v>18.702200000000001</v>
      </c>
      <c r="G4578" s="391">
        <v>20.715399999999999</v>
      </c>
      <c r="H4578" s="391">
        <v>19.223800000000001</v>
      </c>
      <c r="I4578" s="391">
        <v>19.4436</v>
      </c>
      <c r="J4578" s="391">
        <v>23.811</v>
      </c>
      <c r="K4578" s="391">
        <v>18.275700000000001</v>
      </c>
      <c r="L4578" s="391">
        <v>21.000900000000001</v>
      </c>
      <c r="M4578" s="391">
        <v>19.9941</v>
      </c>
      <c r="N4578" s="391">
        <v>31.000900000000001</v>
      </c>
      <c r="O4578" s="386">
        <v>21.940200000000001</v>
      </c>
      <c r="P4578" s="386" t="s">
        <v>47</v>
      </c>
    </row>
    <row r="4579" spans="1:16" ht="15" x14ac:dyDescent="0.25">
      <c r="A4579" s="389" t="s">
        <v>4430</v>
      </c>
      <c r="B4579" s="390"/>
      <c r="C4579" s="386"/>
      <c r="D4579" s="390"/>
      <c r="E4579" s="390"/>
      <c r="F4579" s="386">
        <v>5.3738000000000001</v>
      </c>
      <c r="G4579" s="391">
        <v>5.9678000000000004</v>
      </c>
      <c r="H4579" s="391">
        <v>6.4089</v>
      </c>
      <c r="I4579" s="391">
        <v>7.6284000000000001</v>
      </c>
      <c r="J4579" s="391">
        <v>13.3368</v>
      </c>
      <c r="K4579" s="391">
        <v>6.9054000000000002</v>
      </c>
      <c r="L4579" s="391">
        <v>7.4448999999999996</v>
      </c>
      <c r="M4579" s="391">
        <v>10.203099999999999</v>
      </c>
      <c r="N4579" s="391">
        <v>9.2190999999999992</v>
      </c>
      <c r="O4579" s="386">
        <v>12.1584</v>
      </c>
      <c r="P4579" s="386" t="s">
        <v>47</v>
      </c>
    </row>
    <row r="4580" spans="1:16" ht="15" x14ac:dyDescent="0.25">
      <c r="A4580" s="389" t="s">
        <v>4431</v>
      </c>
      <c r="B4580" s="390"/>
      <c r="C4580" s="386"/>
      <c r="D4580" s="390"/>
      <c r="E4580" s="390"/>
      <c r="F4580" s="386">
        <v>5.3738000000000001</v>
      </c>
      <c r="G4580" s="391">
        <v>5.9678000000000004</v>
      </c>
      <c r="H4580" s="391">
        <v>6.4089</v>
      </c>
      <c r="I4580" s="391">
        <v>7.6284000000000001</v>
      </c>
      <c r="J4580" s="391">
        <v>13.3368</v>
      </c>
      <c r="K4580" s="391">
        <v>6.9054000000000002</v>
      </c>
      <c r="L4580" s="391">
        <v>7.4448999999999996</v>
      </c>
      <c r="M4580" s="391">
        <v>10.203099999999999</v>
      </c>
      <c r="N4580" s="391">
        <v>9.2190999999999992</v>
      </c>
      <c r="O4580" s="386">
        <v>12.1584</v>
      </c>
      <c r="P4580" s="386" t="s">
        <v>47</v>
      </c>
    </row>
    <row r="4581" spans="1:16" ht="15" x14ac:dyDescent="0.25">
      <c r="A4581" s="389" t="s">
        <v>4432</v>
      </c>
      <c r="B4581" s="390"/>
      <c r="C4581" s="386"/>
      <c r="D4581" s="390"/>
      <c r="E4581" s="390"/>
      <c r="F4581" s="386">
        <v>22.321000000000002</v>
      </c>
      <c r="G4581" s="391">
        <v>16.405000000000001</v>
      </c>
      <c r="H4581" s="391">
        <v>18.092099999999999</v>
      </c>
      <c r="I4581" s="391">
        <v>19.872199999999999</v>
      </c>
      <c r="J4581" s="391">
        <v>21.931799999999999</v>
      </c>
      <c r="K4581" s="391">
        <v>17.674099999999999</v>
      </c>
      <c r="L4581" s="391">
        <v>14.424300000000001</v>
      </c>
      <c r="M4581" s="391">
        <v>12.317600000000001</v>
      </c>
      <c r="N4581" s="391">
        <v>14.924200000000001</v>
      </c>
      <c r="O4581" s="386">
        <v>10.036199999999999</v>
      </c>
      <c r="P4581" s="386" t="s">
        <v>47</v>
      </c>
    </row>
    <row r="4582" spans="1:16" ht="15" x14ac:dyDescent="0.25">
      <c r="A4582" s="389" t="s">
        <v>4433</v>
      </c>
      <c r="B4582" s="390"/>
      <c r="C4582" s="386"/>
      <c r="D4582" s="390"/>
      <c r="E4582" s="390"/>
      <c r="F4582" s="386">
        <v>24.300899999999999</v>
      </c>
      <c r="G4582" s="391">
        <v>15.4161</v>
      </c>
      <c r="H4582" s="391">
        <v>17.726099999999999</v>
      </c>
      <c r="I4582" s="391">
        <v>19.2516</v>
      </c>
      <c r="J4582" s="391">
        <v>21.471399999999999</v>
      </c>
      <c r="K4582" s="391">
        <v>17.077100000000002</v>
      </c>
      <c r="L4582" s="391">
        <v>13.095700000000001</v>
      </c>
      <c r="M4582" s="391">
        <v>11.5504</v>
      </c>
      <c r="N4582" s="391">
        <v>12.708399999999999</v>
      </c>
      <c r="O4582" s="386">
        <v>8.3374000000000006</v>
      </c>
      <c r="P4582" s="386" t="s">
        <v>47</v>
      </c>
    </row>
    <row r="4583" spans="1:16" ht="15" x14ac:dyDescent="0.25">
      <c r="A4583" s="389" t="s">
        <v>4434</v>
      </c>
      <c r="B4583" s="390"/>
      <c r="C4583" s="386"/>
      <c r="D4583" s="390"/>
      <c r="E4583" s="390"/>
      <c r="F4583" s="386">
        <v>15.951700000000001</v>
      </c>
      <c r="G4583" s="391">
        <v>19.654</v>
      </c>
      <c r="H4583" s="391">
        <v>19.2974</v>
      </c>
      <c r="I4583" s="391">
        <v>21.912500000000001</v>
      </c>
      <c r="J4583" s="391">
        <v>23.447299999999998</v>
      </c>
      <c r="K4583" s="391">
        <v>19.6523</v>
      </c>
      <c r="L4583" s="391">
        <v>22.154</v>
      </c>
      <c r="M4583" s="391">
        <v>18.2287</v>
      </c>
      <c r="N4583" s="391">
        <v>31.750499999999999</v>
      </c>
      <c r="O4583" s="386">
        <v>23.469899999999999</v>
      </c>
      <c r="P4583" s="386" t="s">
        <v>47</v>
      </c>
    </row>
    <row r="4584" spans="1:16" ht="15" x14ac:dyDescent="0.25">
      <c r="A4584" s="389" t="s">
        <v>4435</v>
      </c>
      <c r="B4584" s="390"/>
      <c r="C4584" s="386"/>
      <c r="D4584" s="390"/>
      <c r="E4584" s="390"/>
      <c r="F4584" s="386">
        <v>10.905099999999999</v>
      </c>
      <c r="G4584" s="391">
        <v>14.947900000000001</v>
      </c>
      <c r="H4584" s="391">
        <v>18.497599999999998</v>
      </c>
      <c r="I4584" s="391">
        <v>14.0288</v>
      </c>
      <c r="J4584" s="391">
        <v>17.895099999999999</v>
      </c>
      <c r="K4584" s="391">
        <v>6.0888999999999998</v>
      </c>
      <c r="L4584" s="391">
        <v>8.1846999999999994</v>
      </c>
      <c r="M4584" s="391">
        <v>13.1843</v>
      </c>
      <c r="N4584" s="391">
        <v>11.661199999999999</v>
      </c>
      <c r="O4584" s="386">
        <v>5.2412999999999998</v>
      </c>
      <c r="P4584" s="386" t="s">
        <v>47</v>
      </c>
    </row>
    <row r="4585" spans="1:16" ht="15" x14ac:dyDescent="0.25">
      <c r="A4585" s="389" t="s">
        <v>4436</v>
      </c>
      <c r="B4585" s="390"/>
      <c r="C4585" s="386"/>
      <c r="D4585" s="390"/>
      <c r="E4585" s="390"/>
      <c r="F4585" s="386">
        <v>10.905099999999999</v>
      </c>
      <c r="G4585" s="391">
        <v>14.947900000000001</v>
      </c>
      <c r="H4585" s="391">
        <v>18.682700000000001</v>
      </c>
      <c r="I4585" s="391">
        <v>14.1602</v>
      </c>
      <c r="J4585" s="391">
        <v>18.038599999999999</v>
      </c>
      <c r="K4585" s="391">
        <v>6.0293000000000001</v>
      </c>
      <c r="L4585" s="391">
        <v>8.2302999999999997</v>
      </c>
      <c r="M4585" s="391">
        <v>13.2554</v>
      </c>
      <c r="N4585" s="391">
        <v>11.526899999999999</v>
      </c>
      <c r="O4585" s="386">
        <v>4.9537000000000004</v>
      </c>
      <c r="P4585" s="386" t="s">
        <v>47</v>
      </c>
    </row>
    <row r="4586" spans="1:16" ht="15" x14ac:dyDescent="0.25">
      <c r="A4586" s="389" t="s">
        <v>4437</v>
      </c>
      <c r="B4586" s="390"/>
      <c r="C4586" s="386"/>
      <c r="D4586" s="390"/>
      <c r="E4586" s="390"/>
      <c r="F4586" s="386" t="s">
        <v>8416</v>
      </c>
      <c r="G4586" s="391" t="s">
        <v>8416</v>
      </c>
      <c r="H4586" s="391">
        <v>6.6666999999999996</v>
      </c>
      <c r="I4586" s="391">
        <v>5.5556000000000001</v>
      </c>
      <c r="J4586" s="391">
        <v>8.8888999999999996</v>
      </c>
      <c r="K4586" s="391">
        <v>9.8901000000000003</v>
      </c>
      <c r="L4586" s="391">
        <v>5.3190999999999997</v>
      </c>
      <c r="M4586" s="391">
        <v>8.6021999999999998</v>
      </c>
      <c r="N4586" s="391">
        <v>20.212800000000001</v>
      </c>
      <c r="O4586" s="386">
        <v>23.404299999999999</v>
      </c>
      <c r="P4586" s="386" t="s">
        <v>47</v>
      </c>
    </row>
    <row r="4587" spans="1:16" ht="15" x14ac:dyDescent="0.25">
      <c r="A4587" s="389" t="s">
        <v>4438</v>
      </c>
      <c r="B4587" s="390"/>
      <c r="C4587" s="386"/>
      <c r="D4587" s="390"/>
      <c r="E4587" s="390"/>
      <c r="F4587" s="386">
        <v>9.8280999999999992</v>
      </c>
      <c r="G4587" s="391">
        <v>14.2155</v>
      </c>
      <c r="H4587" s="391">
        <v>13.6342</v>
      </c>
      <c r="I4587" s="391">
        <v>11.164300000000001</v>
      </c>
      <c r="J4587" s="391">
        <v>20.640899999999998</v>
      </c>
      <c r="K4587" s="391">
        <v>8.8102</v>
      </c>
      <c r="L4587" s="391">
        <v>13.3612</v>
      </c>
      <c r="M4587" s="391">
        <v>16.9953</v>
      </c>
      <c r="N4587" s="391">
        <v>19.503</v>
      </c>
      <c r="O4587" s="386">
        <v>14.400399999999999</v>
      </c>
      <c r="P4587" s="386" t="s">
        <v>47</v>
      </c>
    </row>
    <row r="4588" spans="1:16" ht="15" x14ac:dyDescent="0.25">
      <c r="A4588" s="389" t="s">
        <v>4439</v>
      </c>
      <c r="B4588" s="390"/>
      <c r="C4588" s="386"/>
      <c r="D4588" s="390"/>
      <c r="E4588" s="390"/>
      <c r="F4588" s="386">
        <v>8.6561000000000003</v>
      </c>
      <c r="G4588" s="391">
        <v>13.5167</v>
      </c>
      <c r="H4588" s="391">
        <v>13.1084</v>
      </c>
      <c r="I4588" s="391">
        <v>10.7675</v>
      </c>
      <c r="J4588" s="391">
        <v>20.230599999999999</v>
      </c>
      <c r="K4588" s="391">
        <v>8.1994000000000007</v>
      </c>
      <c r="L4588" s="391">
        <v>12.811500000000001</v>
      </c>
      <c r="M4588" s="391">
        <v>16.411799999999999</v>
      </c>
      <c r="N4588" s="391">
        <v>18.616900000000001</v>
      </c>
      <c r="O4588" s="386">
        <v>14.027799999999999</v>
      </c>
      <c r="P4588" s="386" t="s">
        <v>47</v>
      </c>
    </row>
    <row r="4589" spans="1:16" ht="15" x14ac:dyDescent="0.25">
      <c r="A4589" s="389" t="s">
        <v>4440</v>
      </c>
      <c r="B4589" s="390"/>
      <c r="C4589" s="386"/>
      <c r="D4589" s="390"/>
      <c r="E4589" s="390"/>
      <c r="F4589" s="386">
        <v>24.556699999999999</v>
      </c>
      <c r="G4589" s="391">
        <v>22.6631</v>
      </c>
      <c r="H4589" s="391">
        <v>20.0885</v>
      </c>
      <c r="I4589" s="391">
        <v>16.021100000000001</v>
      </c>
      <c r="J4589" s="391">
        <v>25.6614</v>
      </c>
      <c r="K4589" s="391">
        <v>16.431100000000001</v>
      </c>
      <c r="L4589" s="391">
        <v>20.1571</v>
      </c>
      <c r="M4589" s="391">
        <v>24.2318</v>
      </c>
      <c r="N4589" s="391">
        <v>30.4803</v>
      </c>
      <c r="O4589" s="386">
        <v>19.0351</v>
      </c>
      <c r="P4589" s="386" t="s">
        <v>47</v>
      </c>
    </row>
    <row r="4590" spans="1:16" ht="15" x14ac:dyDescent="0.25">
      <c r="A4590" s="389" t="s">
        <v>4441</v>
      </c>
      <c r="B4590" s="390"/>
      <c r="C4590" s="386"/>
      <c r="D4590" s="390"/>
      <c r="E4590" s="390"/>
      <c r="F4590" s="386">
        <v>8.4008000000000003</v>
      </c>
      <c r="G4590" s="391">
        <v>13.648999999999999</v>
      </c>
      <c r="H4590" s="391">
        <v>10.1568</v>
      </c>
      <c r="I4590" s="391">
        <v>14.4354</v>
      </c>
      <c r="J4590" s="391">
        <v>18.334099999999999</v>
      </c>
      <c r="K4590" s="391">
        <v>10.854900000000001</v>
      </c>
      <c r="L4590" s="391">
        <v>11.8447</v>
      </c>
      <c r="M4590" s="391">
        <v>18.750399999999999</v>
      </c>
      <c r="N4590" s="391">
        <v>17.551400000000001</v>
      </c>
      <c r="O4590" s="386">
        <v>21.307099999999998</v>
      </c>
      <c r="P4590" s="386" t="s">
        <v>47</v>
      </c>
    </row>
    <row r="4591" spans="1:16" ht="15" x14ac:dyDescent="0.25">
      <c r="A4591" s="389" t="s">
        <v>4442</v>
      </c>
      <c r="B4591" s="390"/>
      <c r="C4591" s="386"/>
      <c r="D4591" s="390"/>
      <c r="E4591" s="390"/>
      <c r="F4591" s="386">
        <v>8.0830000000000002</v>
      </c>
      <c r="G4591" s="391">
        <v>13.3948</v>
      </c>
      <c r="H4591" s="391">
        <v>9.9792000000000005</v>
      </c>
      <c r="I4591" s="391">
        <v>14.285</v>
      </c>
      <c r="J4591" s="391">
        <v>18.169499999999999</v>
      </c>
      <c r="K4591" s="391">
        <v>10.662800000000001</v>
      </c>
      <c r="L4591" s="391">
        <v>11.763</v>
      </c>
      <c r="M4591" s="391">
        <v>18.5518</v>
      </c>
      <c r="N4591" s="391">
        <v>17.409600000000001</v>
      </c>
      <c r="O4591" s="386">
        <v>21.313199999999998</v>
      </c>
      <c r="P4591" s="386" t="s">
        <v>47</v>
      </c>
    </row>
    <row r="4592" spans="1:16" ht="15" x14ac:dyDescent="0.25">
      <c r="A4592" s="389" t="s">
        <v>4443</v>
      </c>
      <c r="B4592" s="390"/>
      <c r="C4592" s="386"/>
      <c r="D4592" s="390"/>
      <c r="E4592" s="390"/>
      <c r="F4592" s="386">
        <v>19.5702</v>
      </c>
      <c r="G4592" s="391">
        <v>22.5806</v>
      </c>
      <c r="H4592" s="391">
        <v>16.3947</v>
      </c>
      <c r="I4592" s="391">
        <v>19.638000000000002</v>
      </c>
      <c r="J4592" s="391">
        <v>24.0823</v>
      </c>
      <c r="K4592" s="391">
        <v>17.752800000000001</v>
      </c>
      <c r="L4592" s="391">
        <v>14.7509</v>
      </c>
      <c r="M4592" s="391">
        <v>25.856100000000001</v>
      </c>
      <c r="N4592" s="391">
        <v>22.750499999999999</v>
      </c>
      <c r="O4592" s="386">
        <v>21.090299999999999</v>
      </c>
      <c r="P4592" s="386" t="s">
        <v>47</v>
      </c>
    </row>
    <row r="4593" spans="1:18" ht="15" x14ac:dyDescent="0.25">
      <c r="A4593" s="389" t="s">
        <v>4444</v>
      </c>
      <c r="B4593" s="390"/>
      <c r="C4593" s="386"/>
      <c r="D4593" s="390"/>
      <c r="E4593" s="390"/>
      <c r="F4593" s="386">
        <v>9.9413</v>
      </c>
      <c r="G4593" s="391">
        <v>12.2926</v>
      </c>
      <c r="H4593" s="391">
        <v>8.4456000000000007</v>
      </c>
      <c r="I4593" s="391">
        <v>10.3287</v>
      </c>
      <c r="J4593" s="391">
        <v>10.646000000000001</v>
      </c>
      <c r="K4593" s="391">
        <v>5.1623999999999999</v>
      </c>
      <c r="L4593" s="391">
        <v>10.1274</v>
      </c>
      <c r="M4593" s="391">
        <v>12.971299999999999</v>
      </c>
      <c r="N4593" s="391">
        <v>14.2735</v>
      </c>
      <c r="O4593" s="386">
        <v>12.509600000000001</v>
      </c>
      <c r="P4593" s="386" t="s">
        <v>47</v>
      </c>
    </row>
    <row r="4594" spans="1:18" ht="15" x14ac:dyDescent="0.25">
      <c r="A4594" s="389" t="s">
        <v>4445</v>
      </c>
      <c r="B4594" s="390"/>
      <c r="C4594" s="386"/>
      <c r="D4594" s="390"/>
      <c r="E4594" s="390"/>
      <c r="F4594" s="386">
        <v>9.8880999999999997</v>
      </c>
      <c r="G4594" s="391">
        <v>11.674300000000001</v>
      </c>
      <c r="H4594" s="391">
        <v>8.1847999999999992</v>
      </c>
      <c r="I4594" s="391">
        <v>9.9092000000000002</v>
      </c>
      <c r="J4594" s="391">
        <v>10.254200000000001</v>
      </c>
      <c r="K4594" s="391">
        <v>5.0353000000000003</v>
      </c>
      <c r="L4594" s="391">
        <v>10.090199999999999</v>
      </c>
      <c r="M4594" s="391">
        <v>12.7096</v>
      </c>
      <c r="N4594" s="391">
        <v>14.126099999999999</v>
      </c>
      <c r="O4594" s="386">
        <v>12.4307</v>
      </c>
      <c r="P4594" s="386" t="s">
        <v>47</v>
      </c>
    </row>
    <row r="4595" spans="1:18" ht="15" x14ac:dyDescent="0.25">
      <c r="A4595" s="389" t="s">
        <v>4446</v>
      </c>
      <c r="B4595" s="390"/>
      <c r="C4595" s="386"/>
      <c r="D4595" s="390"/>
      <c r="E4595" s="390"/>
      <c r="F4595" s="386">
        <v>12.967599999999999</v>
      </c>
      <c r="G4595" s="391">
        <v>42.138399999999997</v>
      </c>
      <c r="H4595" s="391">
        <v>20.964400000000001</v>
      </c>
      <c r="I4595" s="391">
        <v>30.334700000000002</v>
      </c>
      <c r="J4595" s="391">
        <v>29.6218</v>
      </c>
      <c r="K4595" s="391">
        <v>11.2971</v>
      </c>
      <c r="L4595" s="391">
        <v>11.9247</v>
      </c>
      <c r="M4595" s="391">
        <v>25.684200000000001</v>
      </c>
      <c r="N4595" s="391">
        <v>21.383600000000001</v>
      </c>
      <c r="O4595" s="386">
        <v>16.318000000000001</v>
      </c>
      <c r="P4595" s="386" t="s">
        <v>47</v>
      </c>
    </row>
    <row r="4596" spans="1:18" ht="15" x14ac:dyDescent="0.25">
      <c r="A4596" s="389" t="s">
        <v>4447</v>
      </c>
      <c r="B4596" s="390"/>
      <c r="C4596" s="386"/>
      <c r="D4596" s="390"/>
      <c r="E4596" s="390"/>
      <c r="F4596" s="386">
        <v>13.2042</v>
      </c>
      <c r="G4596" s="391">
        <v>14.4528</v>
      </c>
      <c r="H4596" s="391">
        <v>12.295400000000001</v>
      </c>
      <c r="I4596" s="391">
        <v>22.962299999999999</v>
      </c>
      <c r="J4596" s="391">
        <v>22.097300000000001</v>
      </c>
      <c r="K4596" s="391">
        <v>15.681699999999999</v>
      </c>
      <c r="L4596" s="391">
        <v>17.5928</v>
      </c>
      <c r="M4596" s="391">
        <v>26.228400000000001</v>
      </c>
      <c r="N4596" s="391">
        <v>26.483799999999999</v>
      </c>
      <c r="O4596" s="386">
        <v>31.276900000000001</v>
      </c>
      <c r="P4596" s="386" t="s">
        <v>47</v>
      </c>
      <c r="R4596" s="265"/>
    </row>
    <row r="4597" spans="1:18" ht="15" x14ac:dyDescent="0.25">
      <c r="A4597" s="389" t="s">
        <v>4448</v>
      </c>
      <c r="B4597" s="390"/>
      <c r="C4597" s="386"/>
      <c r="D4597" s="390"/>
      <c r="E4597" s="390"/>
      <c r="F4597" s="386">
        <v>11.398199999999999</v>
      </c>
      <c r="G4597" s="391">
        <v>13.2837</v>
      </c>
      <c r="H4597" s="391">
        <v>11.4125</v>
      </c>
      <c r="I4597" s="391">
        <v>22.369900000000001</v>
      </c>
      <c r="J4597" s="391">
        <v>21.101199999999999</v>
      </c>
      <c r="K4597" s="391">
        <v>14.3674</v>
      </c>
      <c r="L4597" s="391">
        <v>17.498799999999999</v>
      </c>
      <c r="M4597" s="391">
        <v>26.137499999999999</v>
      </c>
      <c r="N4597" s="391">
        <v>25.726600000000001</v>
      </c>
      <c r="O4597" s="386">
        <v>31.380400000000002</v>
      </c>
      <c r="P4597" s="386" t="s">
        <v>47</v>
      </c>
      <c r="R4597" s="265"/>
    </row>
    <row r="4598" spans="1:18" ht="15" x14ac:dyDescent="0.25">
      <c r="A4598" s="389" t="s">
        <v>4449</v>
      </c>
      <c r="B4598" s="390"/>
      <c r="C4598" s="386"/>
      <c r="D4598" s="390"/>
      <c r="E4598" s="390"/>
      <c r="F4598" s="386">
        <v>35.962400000000002</v>
      </c>
      <c r="G4598" s="391">
        <v>29.6081</v>
      </c>
      <c r="H4598" s="391">
        <v>24.090199999999999</v>
      </c>
      <c r="I4598" s="391">
        <v>30.774799999999999</v>
      </c>
      <c r="J4598" s="391">
        <v>35.528199999999998</v>
      </c>
      <c r="K4598" s="391">
        <v>33.653100000000002</v>
      </c>
      <c r="L4598" s="391">
        <v>18.843699999999998</v>
      </c>
      <c r="M4598" s="391">
        <v>27.443899999999999</v>
      </c>
      <c r="N4598" s="391">
        <v>37.381</v>
      </c>
      <c r="O4598" s="386">
        <v>29.9072</v>
      </c>
      <c r="P4598" s="386" t="s">
        <v>47</v>
      </c>
      <c r="R4598" s="265"/>
    </row>
    <row r="4599" spans="1:18" ht="15" x14ac:dyDescent="0.25">
      <c r="A4599" s="389" t="s">
        <v>4450</v>
      </c>
      <c r="B4599" s="390"/>
      <c r="C4599" s="386"/>
      <c r="D4599" s="390"/>
      <c r="E4599" s="390"/>
      <c r="F4599" s="386">
        <v>8.66</v>
      </c>
      <c r="G4599" s="391">
        <v>10.014699999999999</v>
      </c>
      <c r="H4599" s="391">
        <v>9.8257999999999992</v>
      </c>
      <c r="I4599" s="391">
        <v>14.664400000000001</v>
      </c>
      <c r="J4599" s="391">
        <v>23.237100000000002</v>
      </c>
      <c r="K4599" s="391">
        <v>10.7622</v>
      </c>
      <c r="L4599" s="391">
        <v>14.9137</v>
      </c>
      <c r="M4599" s="391">
        <v>23.042000000000002</v>
      </c>
      <c r="N4599" s="391">
        <v>19.384799999999998</v>
      </c>
      <c r="O4599" s="386">
        <v>20.526800000000001</v>
      </c>
      <c r="P4599" s="386" t="s">
        <v>47</v>
      </c>
      <c r="R4599" s="265"/>
    </row>
    <row r="4600" spans="1:18" ht="15" x14ac:dyDescent="0.25">
      <c r="A4600" s="389" t="s">
        <v>4451</v>
      </c>
      <c r="B4600" s="390"/>
      <c r="C4600" s="386"/>
      <c r="D4600" s="390"/>
      <c r="E4600" s="390"/>
      <c r="F4600" s="386">
        <v>8.5051000000000005</v>
      </c>
      <c r="G4600" s="391">
        <v>9.8747000000000007</v>
      </c>
      <c r="H4600" s="391">
        <v>9.7593999999999994</v>
      </c>
      <c r="I4600" s="391">
        <v>14.8599</v>
      </c>
      <c r="J4600" s="391">
        <v>23.405000000000001</v>
      </c>
      <c r="K4600" s="391">
        <v>10.6919</v>
      </c>
      <c r="L4600" s="391">
        <v>14.741400000000001</v>
      </c>
      <c r="M4600" s="391">
        <v>22.333600000000001</v>
      </c>
      <c r="N4600" s="391">
        <v>19.211099999999998</v>
      </c>
      <c r="O4600" s="386">
        <v>20.485700000000001</v>
      </c>
      <c r="P4600" s="386" t="s">
        <v>47</v>
      </c>
      <c r="R4600" s="265"/>
    </row>
    <row r="4601" spans="1:18" ht="15" x14ac:dyDescent="0.25">
      <c r="A4601" s="389" t="s">
        <v>4452</v>
      </c>
      <c r="B4601" s="390"/>
      <c r="C4601" s="386"/>
      <c r="D4601" s="390"/>
      <c r="E4601" s="390"/>
      <c r="F4601" s="386">
        <v>11.4217</v>
      </c>
      <c r="G4601" s="391">
        <v>12.7592</v>
      </c>
      <c r="H4601" s="391">
        <v>11.004799999999999</v>
      </c>
      <c r="I4601" s="391">
        <v>11.244</v>
      </c>
      <c r="J4601" s="391">
        <v>20.255199999999999</v>
      </c>
      <c r="K4601" s="391">
        <v>12.201000000000001</v>
      </c>
      <c r="L4601" s="391">
        <v>18.4358</v>
      </c>
      <c r="M4601" s="391">
        <v>37.639600000000002</v>
      </c>
      <c r="N4601" s="391">
        <v>22.9665</v>
      </c>
      <c r="O4601" s="386">
        <v>21.371600000000001</v>
      </c>
      <c r="P4601" s="386" t="s">
        <v>47</v>
      </c>
      <c r="R4601" s="265"/>
    </row>
    <row r="4602" spans="1:18" ht="15" x14ac:dyDescent="0.25">
      <c r="A4602" s="389" t="s">
        <v>4453</v>
      </c>
      <c r="B4602" s="390"/>
      <c r="C4602" s="386"/>
      <c r="D4602" s="390"/>
      <c r="E4602" s="390"/>
      <c r="F4602" s="386">
        <v>6.7827000000000002</v>
      </c>
      <c r="G4602" s="391">
        <v>16.5276</v>
      </c>
      <c r="H4602" s="391">
        <v>10.58</v>
      </c>
      <c r="I4602" s="391">
        <v>12.814399999999999</v>
      </c>
      <c r="J4602" s="391">
        <v>20.661799999999999</v>
      </c>
      <c r="K4602" s="391">
        <v>10.6129</v>
      </c>
      <c r="L4602" s="391">
        <v>9.3505000000000003</v>
      </c>
      <c r="M4602" s="391">
        <v>16.643599999999999</v>
      </c>
      <c r="N4602" s="391">
        <v>15.3743</v>
      </c>
      <c r="O4602" s="386">
        <v>19.885100000000001</v>
      </c>
      <c r="P4602" s="386" t="s">
        <v>47</v>
      </c>
      <c r="R4602" s="265"/>
    </row>
    <row r="4603" spans="1:18" ht="15" x14ac:dyDescent="0.25">
      <c r="A4603" s="389" t="s">
        <v>4454</v>
      </c>
      <c r="B4603" s="390"/>
      <c r="C4603" s="386"/>
      <c r="D4603" s="390"/>
      <c r="E4603" s="390"/>
      <c r="F4603" s="386">
        <v>6.7473000000000001</v>
      </c>
      <c r="G4603" s="391">
        <v>16.547999999999998</v>
      </c>
      <c r="H4603" s="391">
        <v>10.5961</v>
      </c>
      <c r="I4603" s="391">
        <v>12.8813</v>
      </c>
      <c r="J4603" s="391">
        <v>20.851199999999999</v>
      </c>
      <c r="K4603" s="391">
        <v>10.702299999999999</v>
      </c>
      <c r="L4603" s="391">
        <v>9.423</v>
      </c>
      <c r="M4603" s="391">
        <v>16.795300000000001</v>
      </c>
      <c r="N4603" s="391">
        <v>15.5784</v>
      </c>
      <c r="O4603" s="386">
        <v>20.053000000000001</v>
      </c>
      <c r="P4603" s="386" t="s">
        <v>47</v>
      </c>
      <c r="R4603" s="265"/>
    </row>
    <row r="4604" spans="1:18" ht="15" x14ac:dyDescent="0.25">
      <c r="A4604" s="389" t="s">
        <v>4455</v>
      </c>
      <c r="B4604" s="390"/>
      <c r="C4604" s="386"/>
      <c r="D4604" s="390"/>
      <c r="E4604" s="390"/>
      <c r="F4604" s="386">
        <v>8.9130000000000003</v>
      </c>
      <c r="G4604" s="391">
        <v>15.3094</v>
      </c>
      <c r="H4604" s="391">
        <v>9.5671999999999997</v>
      </c>
      <c r="I4604" s="391">
        <v>8.8042999999999996</v>
      </c>
      <c r="J4604" s="391">
        <v>9.2391000000000005</v>
      </c>
      <c r="K4604" s="391">
        <v>5.2287999999999997</v>
      </c>
      <c r="L4604" s="391">
        <v>4.9892000000000003</v>
      </c>
      <c r="M4604" s="391">
        <v>7.5</v>
      </c>
      <c r="N4604" s="391">
        <v>3.1487999999999898</v>
      </c>
      <c r="O4604" s="386">
        <v>9.7720000000000002</v>
      </c>
      <c r="P4604" s="386" t="s">
        <v>47</v>
      </c>
      <c r="R4604" s="265"/>
    </row>
    <row r="4605" spans="1:18" ht="15" x14ac:dyDescent="0.25">
      <c r="A4605" s="389" t="s">
        <v>4456</v>
      </c>
      <c r="B4605" s="390"/>
      <c r="C4605" s="386"/>
      <c r="D4605" s="390"/>
      <c r="E4605" s="390"/>
      <c r="F4605" s="386">
        <v>6.4555999999999996</v>
      </c>
      <c r="G4605" s="391">
        <v>11.3028</v>
      </c>
      <c r="H4605" s="391">
        <v>9.2963000000000005</v>
      </c>
      <c r="I4605" s="391">
        <v>15.1008</v>
      </c>
      <c r="J4605" s="391">
        <v>11.7195</v>
      </c>
      <c r="K4605" s="391">
        <v>13.4048</v>
      </c>
      <c r="L4605" s="391">
        <v>11.0695</v>
      </c>
      <c r="M4605" s="391">
        <v>18.285799999999998</v>
      </c>
      <c r="N4605" s="391">
        <v>16.4331</v>
      </c>
      <c r="O4605" s="386">
        <v>26.524699999999999</v>
      </c>
      <c r="P4605" s="386" t="s">
        <v>47</v>
      </c>
      <c r="R4605" s="265"/>
    </row>
    <row r="4606" spans="1:18" ht="15" x14ac:dyDescent="0.25">
      <c r="A4606" s="389" t="s">
        <v>4457</v>
      </c>
      <c r="B4606" s="390"/>
      <c r="C4606" s="386"/>
      <c r="D4606" s="390"/>
      <c r="E4606" s="390"/>
      <c r="F4606" s="386">
        <v>6.4555999999999996</v>
      </c>
      <c r="G4606" s="391">
        <v>11.3028</v>
      </c>
      <c r="H4606" s="391">
        <v>9.2963000000000005</v>
      </c>
      <c r="I4606" s="391">
        <v>15.1008</v>
      </c>
      <c r="J4606" s="391">
        <v>11.7195</v>
      </c>
      <c r="K4606" s="391">
        <v>13.4048</v>
      </c>
      <c r="L4606" s="391">
        <v>11.0695</v>
      </c>
      <c r="M4606" s="391">
        <v>18.285799999999998</v>
      </c>
      <c r="N4606" s="391">
        <v>16.4331</v>
      </c>
      <c r="O4606" s="386">
        <v>26.524699999999999</v>
      </c>
      <c r="P4606" s="386" t="s">
        <v>47</v>
      </c>
      <c r="R4606" s="265"/>
    </row>
    <row r="4607" spans="1:18" ht="15" x14ac:dyDescent="0.25">
      <c r="A4607" s="389" t="s">
        <v>6453</v>
      </c>
      <c r="B4607" s="390"/>
      <c r="C4607" s="386"/>
      <c r="D4607" s="390"/>
      <c r="E4607" s="390"/>
      <c r="F4607" s="386">
        <v>9.3984000000000005</v>
      </c>
      <c r="G4607" s="391">
        <v>15.4863</v>
      </c>
      <c r="H4607" s="391">
        <v>14.984</v>
      </c>
      <c r="I4607" s="391">
        <v>12.769600000000001</v>
      </c>
      <c r="J4607" s="391">
        <v>15.285600000000001</v>
      </c>
      <c r="K4607" s="391">
        <v>14.0489</v>
      </c>
      <c r="L4607" s="391">
        <v>16.9666</v>
      </c>
      <c r="M4607" s="391">
        <v>14.650700000000001</v>
      </c>
      <c r="N4607" s="391">
        <v>22.2258</v>
      </c>
      <c r="O4607" s="386">
        <v>14.902200000000001</v>
      </c>
      <c r="P4607" s="386" t="s">
        <v>47</v>
      </c>
      <c r="R4607" s="265"/>
    </row>
    <row r="4608" spans="1:18" ht="15" x14ac:dyDescent="0.25">
      <c r="A4608" s="389" t="s">
        <v>6454</v>
      </c>
      <c r="B4608" s="390"/>
      <c r="C4608" s="386"/>
      <c r="D4608" s="390"/>
      <c r="E4608" s="390"/>
      <c r="F4608" s="386">
        <v>8.3625000000000007</v>
      </c>
      <c r="G4608" s="391">
        <v>14.2966</v>
      </c>
      <c r="H4608" s="391">
        <v>14.145</v>
      </c>
      <c r="I4608" s="391">
        <v>11.4268</v>
      </c>
      <c r="J4608" s="391">
        <v>13.8491</v>
      </c>
      <c r="K4608" s="391">
        <v>12.6365</v>
      </c>
      <c r="L4608" s="391">
        <v>15.771800000000001</v>
      </c>
      <c r="M4608" s="391">
        <v>13.6037</v>
      </c>
      <c r="N4608" s="391">
        <v>21.311499999999999</v>
      </c>
      <c r="O4608" s="386">
        <v>13.997400000000001</v>
      </c>
      <c r="P4608" s="386" t="s">
        <v>47</v>
      </c>
      <c r="R4608" s="265"/>
    </row>
    <row r="4609" spans="1:18" ht="15" x14ac:dyDescent="0.25">
      <c r="A4609" s="389" t="s">
        <v>6455</v>
      </c>
      <c r="B4609" s="390"/>
      <c r="C4609" s="386"/>
      <c r="D4609" s="390"/>
      <c r="E4609" s="390"/>
      <c r="F4609" s="386">
        <v>22.4939</v>
      </c>
      <c r="G4609" s="391">
        <v>29.695599999999999</v>
      </c>
      <c r="H4609" s="391">
        <v>24.835000000000001</v>
      </c>
      <c r="I4609" s="391">
        <v>28.507300000000001</v>
      </c>
      <c r="J4609" s="391">
        <v>32.357599999999998</v>
      </c>
      <c r="K4609" s="391">
        <v>30.563800000000001</v>
      </c>
      <c r="L4609" s="391">
        <v>30.942299999999999</v>
      </c>
      <c r="M4609" s="391">
        <v>26.956399999999999</v>
      </c>
      <c r="N4609" s="391">
        <v>33.116</v>
      </c>
      <c r="O4609" s="386">
        <v>25.730699999999999</v>
      </c>
      <c r="P4609" s="386" t="s">
        <v>47</v>
      </c>
      <c r="R4609" s="265"/>
    </row>
    <row r="4610" spans="1:18" ht="15" x14ac:dyDescent="0.25">
      <c r="A4610" s="389" t="s">
        <v>6456</v>
      </c>
      <c r="B4610" s="390"/>
      <c r="C4610" s="386"/>
      <c r="D4610" s="390"/>
      <c r="E4610" s="390"/>
      <c r="F4610" s="386">
        <v>8.8202999999999996</v>
      </c>
      <c r="G4610" s="391">
        <v>12.4513</v>
      </c>
      <c r="H4610" s="391">
        <v>13.557</v>
      </c>
      <c r="I4610" s="391">
        <v>11.575699999999999</v>
      </c>
      <c r="J4610" s="391">
        <v>12.646100000000001</v>
      </c>
      <c r="K4610" s="391">
        <v>12.959899999999999</v>
      </c>
      <c r="L4610" s="391">
        <v>15.783300000000001</v>
      </c>
      <c r="M4610" s="391">
        <v>14.2294</v>
      </c>
      <c r="N4610" s="391">
        <v>23.982900000000001</v>
      </c>
      <c r="O4610" s="386">
        <v>12.160600000000001</v>
      </c>
      <c r="P4610" s="386" t="s">
        <v>47</v>
      </c>
      <c r="R4610" s="265"/>
    </row>
    <row r="4611" spans="1:18" ht="15" x14ac:dyDescent="0.25">
      <c r="A4611" s="389" t="s">
        <v>6457</v>
      </c>
      <c r="B4611" s="390"/>
      <c r="C4611" s="386"/>
      <c r="D4611" s="390"/>
      <c r="E4611" s="390"/>
      <c r="F4611" s="386">
        <v>8.3842999999999996</v>
      </c>
      <c r="G4611" s="391">
        <v>12.379899999999999</v>
      </c>
      <c r="H4611" s="391">
        <v>13.7553</v>
      </c>
      <c r="I4611" s="391">
        <v>11.6058</v>
      </c>
      <c r="J4611" s="391">
        <v>12.8771</v>
      </c>
      <c r="K4611" s="391">
        <v>12.9373</v>
      </c>
      <c r="L4611" s="391">
        <v>15.7972</v>
      </c>
      <c r="M4611" s="391">
        <v>14.327299999999999</v>
      </c>
      <c r="N4611" s="391">
        <v>23.340499999999999</v>
      </c>
      <c r="O4611" s="386">
        <v>12.3102</v>
      </c>
      <c r="P4611" s="386" t="s">
        <v>47</v>
      </c>
      <c r="R4611" s="265"/>
    </row>
    <row r="4612" spans="1:18" ht="15" x14ac:dyDescent="0.25">
      <c r="A4612" s="389" t="s">
        <v>6458</v>
      </c>
      <c r="B4612" s="390"/>
      <c r="C4612" s="386"/>
      <c r="D4612" s="390"/>
      <c r="E4612" s="390"/>
      <c r="F4612" s="386">
        <v>21.898700000000002</v>
      </c>
      <c r="G4612" s="391">
        <v>14.3172</v>
      </c>
      <c r="H4612" s="391">
        <v>8.3239999999999998</v>
      </c>
      <c r="I4612" s="391">
        <v>10.792999999999999</v>
      </c>
      <c r="J4612" s="391">
        <v>6.6078999999999999</v>
      </c>
      <c r="K4612" s="391">
        <v>13.5463</v>
      </c>
      <c r="L4612" s="391">
        <v>15.4185</v>
      </c>
      <c r="M4612" s="391">
        <v>11.673999999999999</v>
      </c>
      <c r="N4612" s="391">
        <v>34.379300000000001</v>
      </c>
      <c r="O4612" s="386">
        <v>9.3376000000000001</v>
      </c>
      <c r="P4612" s="386" t="s">
        <v>47</v>
      </c>
      <c r="R4612" s="265"/>
    </row>
    <row r="4613" spans="1:18" ht="15" x14ac:dyDescent="0.25">
      <c r="A4613" s="389" t="s">
        <v>6459</v>
      </c>
      <c r="B4613" s="390"/>
      <c r="C4613" s="386"/>
      <c r="D4613" s="390"/>
      <c r="E4613" s="390"/>
      <c r="F4613" s="386">
        <v>13.598800000000001</v>
      </c>
      <c r="G4613" s="391">
        <v>20.4666</v>
      </c>
      <c r="H4613" s="391">
        <v>17.782900000000001</v>
      </c>
      <c r="I4613" s="391">
        <v>16.523299999999999</v>
      </c>
      <c r="J4613" s="391">
        <v>19.1081</v>
      </c>
      <c r="K4613" s="391">
        <v>16.879300000000001</v>
      </c>
      <c r="L4613" s="391">
        <v>19.637699999999999</v>
      </c>
      <c r="M4613" s="391">
        <v>15.5405</v>
      </c>
      <c r="N4613" s="391">
        <v>18.2636</v>
      </c>
      <c r="O4613" s="386">
        <v>17.021000000000001</v>
      </c>
      <c r="P4613" s="386" t="s">
        <v>47</v>
      </c>
      <c r="R4613" s="265"/>
    </row>
    <row r="4614" spans="1:18" ht="15" x14ac:dyDescent="0.25">
      <c r="A4614" s="389" t="s">
        <v>6460</v>
      </c>
      <c r="B4614" s="390"/>
      <c r="C4614" s="386"/>
      <c r="D4614" s="390"/>
      <c r="E4614" s="390"/>
      <c r="F4614" s="386">
        <v>11.119199999999999</v>
      </c>
      <c r="G4614" s="391">
        <v>17.457699999999999</v>
      </c>
      <c r="H4614" s="391">
        <v>15.578099999999999</v>
      </c>
      <c r="I4614" s="391">
        <v>13.302300000000001</v>
      </c>
      <c r="J4614" s="391">
        <v>15.3506</v>
      </c>
      <c r="K4614" s="391">
        <v>13.554399999999999</v>
      </c>
      <c r="L4614" s="391">
        <v>17.169</v>
      </c>
      <c r="M4614" s="391">
        <v>12.1242</v>
      </c>
      <c r="N4614" s="391">
        <v>15.528499999999999</v>
      </c>
      <c r="O4614" s="386">
        <v>14.5535</v>
      </c>
      <c r="P4614" s="386" t="s">
        <v>47</v>
      </c>
      <c r="R4614" s="265"/>
    </row>
    <row r="4615" spans="1:18" ht="15" x14ac:dyDescent="0.25">
      <c r="A4615" s="389" t="s">
        <v>6461</v>
      </c>
      <c r="B4615" s="390"/>
      <c r="C4615" s="386"/>
      <c r="D4615" s="390"/>
      <c r="E4615" s="390"/>
      <c r="F4615" s="386">
        <v>26.1568</v>
      </c>
      <c r="G4615" s="391">
        <v>34.3307</v>
      </c>
      <c r="H4615" s="391">
        <v>27.7349</v>
      </c>
      <c r="I4615" s="391">
        <v>30.971399999999999</v>
      </c>
      <c r="J4615" s="391">
        <v>36.4407</v>
      </c>
      <c r="K4615" s="391">
        <v>31.840399999999999</v>
      </c>
      <c r="L4615" s="391">
        <v>30.680900000000001</v>
      </c>
      <c r="M4615" s="391">
        <v>31.044</v>
      </c>
      <c r="N4615" s="391">
        <v>31.049299999999999</v>
      </c>
      <c r="O4615" s="386">
        <v>28.206299999999999</v>
      </c>
      <c r="P4615" s="386" t="s">
        <v>47</v>
      </c>
      <c r="R4615" s="265"/>
    </row>
    <row r="4616" spans="1:18" ht="15" x14ac:dyDescent="0.25">
      <c r="A4616" s="389" t="s">
        <v>6462</v>
      </c>
      <c r="B4616" s="390"/>
      <c r="C4616" s="386"/>
      <c r="D4616" s="390"/>
      <c r="E4616" s="390"/>
      <c r="F4616" s="386">
        <v>8.3091000000000008</v>
      </c>
      <c r="G4616" s="391">
        <v>13.5909</v>
      </c>
      <c r="H4616" s="391">
        <v>14.3043</v>
      </c>
      <c r="I4616" s="391">
        <v>12.431100000000001</v>
      </c>
      <c r="J4616" s="391">
        <v>14.4093</v>
      </c>
      <c r="K4616" s="391">
        <v>15.0015</v>
      </c>
      <c r="L4616" s="391">
        <v>16.896899999999999</v>
      </c>
      <c r="M4616" s="391">
        <v>16.317699999999999</v>
      </c>
      <c r="N4616" s="391">
        <v>28.159400000000002</v>
      </c>
      <c r="O4616" s="386">
        <v>18.123899999999999</v>
      </c>
      <c r="P4616" s="386" t="s">
        <v>47</v>
      </c>
      <c r="R4616" s="265"/>
    </row>
    <row r="4617" spans="1:18" ht="15" x14ac:dyDescent="0.25">
      <c r="A4617" s="389" t="s">
        <v>6463</v>
      </c>
      <c r="B4617" s="390"/>
      <c r="C4617" s="386"/>
      <c r="D4617" s="390"/>
      <c r="E4617" s="390"/>
      <c r="F4617" s="386">
        <v>8.3579000000000008</v>
      </c>
      <c r="G4617" s="391">
        <v>13.8698</v>
      </c>
      <c r="H4617" s="391">
        <v>14.4641</v>
      </c>
      <c r="I4617" s="391">
        <v>12.543100000000001</v>
      </c>
      <c r="J4617" s="391">
        <v>14.6669</v>
      </c>
      <c r="K4617" s="391">
        <v>15.0566</v>
      </c>
      <c r="L4617" s="391">
        <v>17.099799999999998</v>
      </c>
      <c r="M4617" s="391">
        <v>16.6051</v>
      </c>
      <c r="N4617" s="391">
        <v>28.304400000000001</v>
      </c>
      <c r="O4617" s="386">
        <v>18.312100000000001</v>
      </c>
      <c r="P4617" s="386" t="s">
        <v>47</v>
      </c>
      <c r="R4617" s="265"/>
    </row>
    <row r="4618" spans="1:18" ht="15" x14ac:dyDescent="0.25">
      <c r="A4618" s="389" t="s">
        <v>6464</v>
      </c>
      <c r="B4618" s="390"/>
      <c r="C4618" s="386"/>
      <c r="D4618" s="390"/>
      <c r="E4618" s="390"/>
      <c r="F4618" s="386">
        <v>7.0147000000000004</v>
      </c>
      <c r="G4618" s="391">
        <v>6.194</v>
      </c>
      <c r="H4618" s="391">
        <v>10.0572</v>
      </c>
      <c r="I4618" s="391">
        <v>9.4617000000000004</v>
      </c>
      <c r="J4618" s="391">
        <v>7.5795000000000003</v>
      </c>
      <c r="K4618" s="391">
        <v>13.54</v>
      </c>
      <c r="L4618" s="391">
        <v>11.510199999999999</v>
      </c>
      <c r="M4618" s="391">
        <v>8.7134</v>
      </c>
      <c r="N4618" s="391">
        <v>24.388300000000001</v>
      </c>
      <c r="O4618" s="386">
        <v>13.132099999999999</v>
      </c>
      <c r="P4618" s="386" t="s">
        <v>47</v>
      </c>
      <c r="R4618" s="265"/>
    </row>
    <row r="4619" spans="1:18" ht="15" x14ac:dyDescent="0.25">
      <c r="A4619" s="389" t="s">
        <v>6465</v>
      </c>
      <c r="B4619" s="390"/>
      <c r="C4619" s="386"/>
      <c r="D4619" s="390"/>
      <c r="E4619" s="390"/>
      <c r="F4619" s="386">
        <v>9.1338000000000008</v>
      </c>
      <c r="G4619" s="391">
        <v>17.050899999999999</v>
      </c>
      <c r="H4619" s="391">
        <v>13.1836</v>
      </c>
      <c r="I4619" s="391">
        <v>16.006900000000002</v>
      </c>
      <c r="J4619" s="391">
        <v>16.8413</v>
      </c>
      <c r="K4619" s="391">
        <v>13.916700000000001</v>
      </c>
      <c r="L4619" s="391">
        <v>19.121400000000001</v>
      </c>
      <c r="M4619" s="391">
        <v>13.314</v>
      </c>
      <c r="N4619" s="391">
        <v>29.571400000000001</v>
      </c>
      <c r="O4619" s="386">
        <v>17.306100000000001</v>
      </c>
      <c r="P4619" s="386" t="s">
        <v>47</v>
      </c>
      <c r="R4619" s="265"/>
    </row>
    <row r="4620" spans="1:18" ht="15" x14ac:dyDescent="0.25">
      <c r="A4620" s="389" t="s">
        <v>6466</v>
      </c>
      <c r="B4620" s="390"/>
      <c r="C4620" s="386"/>
      <c r="D4620" s="390"/>
      <c r="E4620" s="390"/>
      <c r="F4620" s="386">
        <v>7.2130000000000001</v>
      </c>
      <c r="G4620" s="391">
        <v>15.0677</v>
      </c>
      <c r="H4620" s="391">
        <v>11.7807</v>
      </c>
      <c r="I4620" s="391">
        <v>13.7333</v>
      </c>
      <c r="J4620" s="391">
        <v>14.6252</v>
      </c>
      <c r="K4620" s="391">
        <v>11.555099999999999</v>
      </c>
      <c r="L4620" s="391">
        <v>16.4986</v>
      </c>
      <c r="M4620" s="391">
        <v>11.554600000000001</v>
      </c>
      <c r="N4620" s="391">
        <v>27.477799999999998</v>
      </c>
      <c r="O4620" s="386">
        <v>15.1183</v>
      </c>
      <c r="P4620" s="386" t="s">
        <v>47</v>
      </c>
      <c r="R4620" s="265"/>
    </row>
    <row r="4621" spans="1:18" ht="15" x14ac:dyDescent="0.25">
      <c r="A4621" s="389" t="s">
        <v>6467</v>
      </c>
      <c r="B4621" s="390"/>
      <c r="C4621" s="386"/>
      <c r="D4621" s="390"/>
      <c r="E4621" s="390"/>
      <c r="F4621" s="386">
        <v>29.2683</v>
      </c>
      <c r="G4621" s="391">
        <v>38.085900000000002</v>
      </c>
      <c r="H4621" s="391">
        <v>28.0488</v>
      </c>
      <c r="I4621" s="391">
        <v>40.0976</v>
      </c>
      <c r="J4621" s="391">
        <v>40.351700000000001</v>
      </c>
      <c r="K4621" s="391">
        <v>38.964799999999997</v>
      </c>
      <c r="L4621" s="391">
        <v>46.946800000000003</v>
      </c>
      <c r="M4621" s="391">
        <v>31.966799999999999</v>
      </c>
      <c r="N4621" s="391">
        <v>51.756100000000004</v>
      </c>
      <c r="O4621" s="386">
        <v>40.4878</v>
      </c>
      <c r="P4621" s="386" t="s">
        <v>47</v>
      </c>
      <c r="R4621" s="265"/>
    </row>
    <row r="4622" spans="1:18" ht="15" x14ac:dyDescent="0.25">
      <c r="A4622" s="389" t="s">
        <v>6468</v>
      </c>
      <c r="B4622" s="390"/>
      <c r="C4622" s="386"/>
      <c r="D4622" s="390"/>
      <c r="E4622" s="390"/>
      <c r="F4622" s="386">
        <v>6.8799000000000001</v>
      </c>
      <c r="G4622" s="391">
        <v>13.3895</v>
      </c>
      <c r="H4622" s="391">
        <v>15.001099999999999</v>
      </c>
      <c r="I4622" s="391">
        <v>7.9409999999999998</v>
      </c>
      <c r="J4622" s="391">
        <v>13.0435</v>
      </c>
      <c r="K4622" s="391">
        <v>11.082000000000001</v>
      </c>
      <c r="L4622" s="391">
        <v>13.6768</v>
      </c>
      <c r="M4622" s="391">
        <v>13.338800000000001</v>
      </c>
      <c r="N4622" s="391">
        <v>14.331</v>
      </c>
      <c r="O4622" s="386">
        <v>9.8963000000000001</v>
      </c>
      <c r="P4622" s="386" t="s">
        <v>47</v>
      </c>
      <c r="R4622" s="265"/>
    </row>
    <row r="4623" spans="1:18" ht="15" x14ac:dyDescent="0.25">
      <c r="A4623" s="389" t="s">
        <v>6469</v>
      </c>
      <c r="B4623" s="390"/>
      <c r="C4623" s="386"/>
      <c r="D4623" s="390"/>
      <c r="E4623" s="390"/>
      <c r="F4623" s="386">
        <v>6.7221000000000002</v>
      </c>
      <c r="G4623" s="391">
        <v>12.854900000000001</v>
      </c>
      <c r="H4623" s="391">
        <v>14.3908</v>
      </c>
      <c r="I4623" s="391">
        <v>7.1421999999999999</v>
      </c>
      <c r="J4623" s="391">
        <v>11.9473</v>
      </c>
      <c r="K4623" s="391">
        <v>9.9923000000000002</v>
      </c>
      <c r="L4623" s="391">
        <v>12.792299999999999</v>
      </c>
      <c r="M4623" s="391">
        <v>12.8172</v>
      </c>
      <c r="N4623" s="391">
        <v>14.3826</v>
      </c>
      <c r="O4623" s="386">
        <v>9.8363999999999994</v>
      </c>
      <c r="P4623" s="386" t="s">
        <v>47</v>
      </c>
      <c r="R4623" s="265"/>
    </row>
    <row r="4624" spans="1:18" ht="15" x14ac:dyDescent="0.25">
      <c r="A4624" s="389" t="s">
        <v>6470</v>
      </c>
      <c r="B4624" s="390"/>
      <c r="C4624" s="386"/>
      <c r="D4624" s="390"/>
      <c r="E4624" s="390"/>
      <c r="F4624" s="386">
        <v>10.9023</v>
      </c>
      <c r="G4624" s="391">
        <v>27.0535</v>
      </c>
      <c r="H4624" s="391">
        <v>30.3826</v>
      </c>
      <c r="I4624" s="391">
        <v>28.239699999999999</v>
      </c>
      <c r="J4624" s="391">
        <v>40.898899999999998</v>
      </c>
      <c r="K4624" s="391">
        <v>38.622799999999998</v>
      </c>
      <c r="L4624" s="391">
        <v>36.090200000000003</v>
      </c>
      <c r="M4624" s="391">
        <v>26.5566</v>
      </c>
      <c r="N4624" s="391">
        <v>12.0823</v>
      </c>
      <c r="O4624" s="386">
        <v>12.5161</v>
      </c>
      <c r="P4624" s="386" t="s">
        <v>47</v>
      </c>
      <c r="R4624" s="265"/>
    </row>
    <row r="4625" spans="1:18" ht="15" x14ac:dyDescent="0.25">
      <c r="A4625" s="389" t="s">
        <v>4458</v>
      </c>
      <c r="B4625" s="390"/>
      <c r="C4625" s="386"/>
      <c r="D4625" s="390"/>
      <c r="E4625" s="390"/>
      <c r="F4625" s="386">
        <v>31.033999999999999</v>
      </c>
      <c r="G4625" s="391">
        <v>29.204499999999999</v>
      </c>
      <c r="H4625" s="391">
        <v>29.538499999999999</v>
      </c>
      <c r="I4625" s="391">
        <v>25.555800000000001</v>
      </c>
      <c r="J4625" s="391">
        <v>33.113199999999999</v>
      </c>
      <c r="K4625" s="391">
        <v>31.3749</v>
      </c>
      <c r="L4625" s="391">
        <v>30.1708</v>
      </c>
      <c r="M4625" s="391">
        <v>25.635100000000001</v>
      </c>
      <c r="N4625" s="391">
        <v>44.933700000000002</v>
      </c>
      <c r="O4625" s="386">
        <v>32.584400000000002</v>
      </c>
      <c r="P4625" s="386" t="s">
        <v>47</v>
      </c>
      <c r="R4625" s="265"/>
    </row>
    <row r="4626" spans="1:18" ht="15" x14ac:dyDescent="0.25">
      <c r="A4626" s="389" t="s">
        <v>4459</v>
      </c>
      <c r="B4626" s="390"/>
      <c r="C4626" s="386"/>
      <c r="D4626" s="390"/>
      <c r="E4626" s="390"/>
      <c r="F4626" s="386">
        <v>30.194099999999999</v>
      </c>
      <c r="G4626" s="391">
        <v>29.587399999999999</v>
      </c>
      <c r="H4626" s="391">
        <v>30.4526</v>
      </c>
      <c r="I4626" s="391">
        <v>25.749099999999999</v>
      </c>
      <c r="J4626" s="391">
        <v>32.818199999999997</v>
      </c>
      <c r="K4626" s="391">
        <v>30.8569</v>
      </c>
      <c r="L4626" s="391">
        <v>29.124600000000001</v>
      </c>
      <c r="M4626" s="391">
        <v>24.6831</v>
      </c>
      <c r="N4626" s="391">
        <v>44.230400000000003</v>
      </c>
      <c r="O4626" s="386">
        <v>32.4024</v>
      </c>
      <c r="P4626" s="386" t="s">
        <v>47</v>
      </c>
      <c r="R4626" s="265"/>
    </row>
    <row r="4627" spans="1:18" ht="15" x14ac:dyDescent="0.25">
      <c r="A4627" s="389" t="s">
        <v>4460</v>
      </c>
      <c r="B4627" s="390"/>
      <c r="C4627" s="386"/>
      <c r="D4627" s="390"/>
      <c r="E4627" s="390"/>
      <c r="F4627" s="386">
        <v>36.718800000000002</v>
      </c>
      <c r="G4627" s="391">
        <v>26.616399999999999</v>
      </c>
      <c r="H4627" s="391">
        <v>23.341699999999999</v>
      </c>
      <c r="I4627" s="391">
        <v>24.253799999999998</v>
      </c>
      <c r="J4627" s="391">
        <v>35.1036</v>
      </c>
      <c r="K4627" s="391">
        <v>34.872100000000003</v>
      </c>
      <c r="L4627" s="391">
        <v>37.258200000000002</v>
      </c>
      <c r="M4627" s="391">
        <v>32.0839</v>
      </c>
      <c r="N4627" s="391">
        <v>49.509</v>
      </c>
      <c r="O4627" s="386">
        <v>33.777799999999999</v>
      </c>
      <c r="P4627" s="386" t="s">
        <v>47</v>
      </c>
      <c r="R4627" s="265"/>
    </row>
    <row r="4628" spans="1:18" ht="15" x14ac:dyDescent="0.25">
      <c r="A4628" s="389" t="s">
        <v>4461</v>
      </c>
      <c r="B4628" s="390"/>
      <c r="C4628" s="386"/>
      <c r="D4628" s="390"/>
      <c r="E4628" s="390"/>
      <c r="F4628" s="386">
        <v>25.427900000000001</v>
      </c>
      <c r="G4628" s="391">
        <v>21.696200000000001</v>
      </c>
      <c r="H4628" s="391">
        <v>22.310199999999998</v>
      </c>
      <c r="I4628" s="391">
        <v>22.147500000000001</v>
      </c>
      <c r="J4628" s="391">
        <v>29.2501</v>
      </c>
      <c r="K4628" s="391">
        <v>28.1998</v>
      </c>
      <c r="L4628" s="391">
        <v>22.271699999999999</v>
      </c>
      <c r="M4628" s="391">
        <v>23.5671</v>
      </c>
      <c r="N4628" s="391">
        <v>46.338099999999997</v>
      </c>
      <c r="O4628" s="386">
        <v>29.015999999999998</v>
      </c>
      <c r="P4628" s="386" t="s">
        <v>47</v>
      </c>
      <c r="R4628" s="265"/>
    </row>
    <row r="4629" spans="1:18" ht="15" x14ac:dyDescent="0.25">
      <c r="A4629" s="389" t="s">
        <v>4462</v>
      </c>
      <c r="B4629" s="390"/>
      <c r="C4629" s="386"/>
      <c r="D4629" s="390"/>
      <c r="E4629" s="390"/>
      <c r="F4629" s="386">
        <v>24.877400000000002</v>
      </c>
      <c r="G4629" s="391">
        <v>21.435400000000001</v>
      </c>
      <c r="H4629" s="391">
        <v>23.048400000000001</v>
      </c>
      <c r="I4629" s="391">
        <v>21.7712</v>
      </c>
      <c r="J4629" s="391">
        <v>28.322099999999999</v>
      </c>
      <c r="K4629" s="391">
        <v>26.742100000000001</v>
      </c>
      <c r="L4629" s="391">
        <v>21.534600000000001</v>
      </c>
      <c r="M4629" s="391">
        <v>22.4068</v>
      </c>
      <c r="N4629" s="391">
        <v>45.779800000000002</v>
      </c>
      <c r="O4629" s="386">
        <v>27.936499999999999</v>
      </c>
      <c r="P4629" s="386" t="s">
        <v>47</v>
      </c>
      <c r="R4629" s="265"/>
    </row>
    <row r="4630" spans="1:18" ht="15" x14ac:dyDescent="0.25">
      <c r="A4630" s="389" t="s">
        <v>4463</v>
      </c>
      <c r="B4630" s="390"/>
      <c r="C4630" s="386"/>
      <c r="D4630" s="390"/>
      <c r="E4630" s="390"/>
      <c r="F4630" s="386">
        <v>29.2806</v>
      </c>
      <c r="G4630" s="391">
        <v>23.518000000000001</v>
      </c>
      <c r="H4630" s="391">
        <v>17.216799999999999</v>
      </c>
      <c r="I4630" s="391">
        <v>24.794499999999999</v>
      </c>
      <c r="J4630" s="391">
        <v>35.692100000000003</v>
      </c>
      <c r="K4630" s="391">
        <v>38.420299999999997</v>
      </c>
      <c r="L4630" s="391">
        <v>27.476099999999999</v>
      </c>
      <c r="M4630" s="391">
        <v>31.741099999999999</v>
      </c>
      <c r="N4630" s="391">
        <v>50.241900000000001</v>
      </c>
      <c r="O4630" s="386">
        <v>36.724299999999999</v>
      </c>
      <c r="P4630" s="386" t="s">
        <v>47</v>
      </c>
      <c r="R4630" s="265"/>
    </row>
    <row r="4631" spans="1:18" ht="15" x14ac:dyDescent="0.25">
      <c r="A4631" s="389" t="s">
        <v>4464</v>
      </c>
      <c r="B4631" s="390"/>
      <c r="C4631" s="386"/>
      <c r="D4631" s="390"/>
      <c r="E4631" s="390"/>
      <c r="F4631" s="386">
        <v>13.8521</v>
      </c>
      <c r="G4631" s="391">
        <v>24.8749</v>
      </c>
      <c r="H4631" s="391">
        <v>51.181199999999997</v>
      </c>
      <c r="I4631" s="391">
        <v>25.3703</v>
      </c>
      <c r="J4631" s="391">
        <v>25.484200000000001</v>
      </c>
      <c r="K4631" s="391">
        <v>24.882899999999999</v>
      </c>
      <c r="L4631" s="391">
        <v>15.5025</v>
      </c>
      <c r="M4631" s="391">
        <v>15.8856</v>
      </c>
      <c r="N4631" s="391">
        <v>37.684199999999997</v>
      </c>
      <c r="O4631" s="386">
        <v>33.6252</v>
      </c>
      <c r="P4631" s="386" t="s">
        <v>47</v>
      </c>
      <c r="R4631" s="265"/>
    </row>
    <row r="4632" spans="1:18" ht="15" x14ac:dyDescent="0.25">
      <c r="A4632" s="389" t="s">
        <v>4465</v>
      </c>
      <c r="B4632" s="390"/>
      <c r="C4632" s="386"/>
      <c r="D4632" s="390"/>
      <c r="E4632" s="390"/>
      <c r="F4632" s="386">
        <v>13.732200000000001</v>
      </c>
      <c r="G4632" s="391">
        <v>25.819199999999999</v>
      </c>
      <c r="H4632" s="391">
        <v>52.863300000000002</v>
      </c>
      <c r="I4632" s="391">
        <v>26.747800000000002</v>
      </c>
      <c r="J4632" s="391">
        <v>26.2607</v>
      </c>
      <c r="K4632" s="391">
        <v>25.777100000000001</v>
      </c>
      <c r="L4632" s="391">
        <v>16.029499999999999</v>
      </c>
      <c r="M4632" s="391">
        <v>16.4892</v>
      </c>
      <c r="N4632" s="391">
        <v>38.170699999999997</v>
      </c>
      <c r="O4632" s="386">
        <v>33.5227</v>
      </c>
      <c r="P4632" s="386" t="s">
        <v>47</v>
      </c>
      <c r="R4632" s="265"/>
    </row>
    <row r="4633" spans="1:18" ht="15" x14ac:dyDescent="0.25">
      <c r="A4633" s="389" t="s">
        <v>4466</v>
      </c>
      <c r="B4633" s="390"/>
      <c r="C4633" s="386"/>
      <c r="D4633" s="390"/>
      <c r="E4633" s="390"/>
      <c r="F4633" s="386">
        <v>15.7895</v>
      </c>
      <c r="G4633" s="391">
        <v>9.8361000000000001</v>
      </c>
      <c r="H4633" s="391">
        <v>24.383600000000001</v>
      </c>
      <c r="I4633" s="391">
        <v>4.6448</v>
      </c>
      <c r="J4633" s="391">
        <v>13.114800000000001</v>
      </c>
      <c r="K4633" s="391">
        <v>10.6557</v>
      </c>
      <c r="L4633" s="391">
        <v>7.1037999999999997</v>
      </c>
      <c r="M4633" s="391">
        <v>6.2842000000000002</v>
      </c>
      <c r="N4633" s="391">
        <v>30.054600000000001</v>
      </c>
      <c r="O4633" s="386">
        <v>35.277799999999999</v>
      </c>
      <c r="P4633" s="386" t="s">
        <v>47</v>
      </c>
      <c r="R4633" s="265"/>
    </row>
    <row r="4634" spans="1:18" ht="15" x14ac:dyDescent="0.25">
      <c r="A4634" s="389" t="s">
        <v>4467</v>
      </c>
      <c r="B4634" s="390"/>
      <c r="C4634" s="386"/>
      <c r="D4634" s="390"/>
      <c r="E4634" s="390"/>
      <c r="F4634" s="386">
        <v>40.117100000000001</v>
      </c>
      <c r="G4634" s="391">
        <v>40.398299999999999</v>
      </c>
      <c r="H4634" s="391">
        <v>38.297199999999997</v>
      </c>
      <c r="I4634" s="391">
        <v>33.488399999999999</v>
      </c>
      <c r="J4634" s="391">
        <v>41.663600000000002</v>
      </c>
      <c r="K4634" s="391">
        <v>34.502200000000002</v>
      </c>
      <c r="L4634" s="391">
        <v>43.705800000000004</v>
      </c>
      <c r="M4634" s="391">
        <v>28.543700000000001</v>
      </c>
      <c r="N4634" s="391">
        <v>42.224800000000002</v>
      </c>
      <c r="O4634" s="386">
        <v>32.331099999999999</v>
      </c>
      <c r="P4634" s="386" t="s">
        <v>47</v>
      </c>
      <c r="R4634" s="265"/>
    </row>
    <row r="4635" spans="1:18" ht="15" x14ac:dyDescent="0.25">
      <c r="A4635" s="389" t="s">
        <v>4468</v>
      </c>
      <c r="B4635" s="390"/>
      <c r="C4635" s="386"/>
      <c r="D4635" s="390"/>
      <c r="E4635" s="390"/>
      <c r="F4635" s="386">
        <v>39.263199999999998</v>
      </c>
      <c r="G4635" s="391">
        <v>42.278199999999998</v>
      </c>
      <c r="H4635" s="391">
        <v>39.914400000000001</v>
      </c>
      <c r="I4635" s="391">
        <v>34.867800000000003</v>
      </c>
      <c r="J4635" s="391">
        <v>42.409199999999998</v>
      </c>
      <c r="K4635" s="391">
        <v>35.415199999999999</v>
      </c>
      <c r="L4635" s="391">
        <v>43.031199999999998</v>
      </c>
      <c r="M4635" s="391">
        <v>28.1143</v>
      </c>
      <c r="N4635" s="391">
        <v>41.2254</v>
      </c>
      <c r="O4635" s="386">
        <v>33.427900000000001</v>
      </c>
      <c r="P4635" s="386" t="s">
        <v>47</v>
      </c>
      <c r="R4635" s="265"/>
    </row>
    <row r="4636" spans="1:18" ht="15" x14ac:dyDescent="0.25">
      <c r="A4636" s="389" t="s">
        <v>4469</v>
      </c>
      <c r="B4636" s="390"/>
      <c r="C4636" s="386"/>
      <c r="D4636" s="390"/>
      <c r="E4636" s="390"/>
      <c r="F4636" s="386">
        <v>44.595399999999998</v>
      </c>
      <c r="G4636" s="391">
        <v>30.554300000000001</v>
      </c>
      <c r="H4636" s="391">
        <v>29.7468</v>
      </c>
      <c r="I4636" s="391">
        <v>26.297899999999998</v>
      </c>
      <c r="J4636" s="391">
        <v>37.758099999999999</v>
      </c>
      <c r="K4636" s="391">
        <v>29.753</v>
      </c>
      <c r="L4636" s="391">
        <v>47.216200000000001</v>
      </c>
      <c r="M4636" s="391">
        <v>30.781099999999999</v>
      </c>
      <c r="N4636" s="391">
        <v>47.423999999999999</v>
      </c>
      <c r="O4636" s="386">
        <v>26.651199999999999</v>
      </c>
      <c r="P4636" s="386" t="s">
        <v>47</v>
      </c>
      <c r="R4636" s="265"/>
    </row>
    <row r="4637" spans="1:18" ht="15" x14ac:dyDescent="0.25">
      <c r="A4637" s="389" t="s">
        <v>4470</v>
      </c>
      <c r="B4637" s="390"/>
      <c r="C4637" s="386"/>
      <c r="D4637" s="390"/>
      <c r="E4637" s="390"/>
      <c r="F4637" s="386">
        <v>31.072900000000001</v>
      </c>
      <c r="G4637" s="391">
        <v>24.950600000000001</v>
      </c>
      <c r="H4637" s="391">
        <v>21.713999999999999</v>
      </c>
      <c r="I4637" s="391">
        <v>17.369</v>
      </c>
      <c r="J4637" s="391">
        <v>27.125800000000002</v>
      </c>
      <c r="K4637" s="391">
        <v>34.602800000000002</v>
      </c>
      <c r="L4637" s="391">
        <v>25.861899999999999</v>
      </c>
      <c r="M4637" s="391">
        <v>27.6372</v>
      </c>
      <c r="N4637" s="391">
        <v>51.593299999999999</v>
      </c>
      <c r="O4637" s="386">
        <v>45.392299999999999</v>
      </c>
      <c r="P4637" s="386" t="s">
        <v>47</v>
      </c>
      <c r="R4637" s="265"/>
    </row>
    <row r="4638" spans="1:18" ht="15" x14ac:dyDescent="0.25">
      <c r="A4638" s="389" t="s">
        <v>4471</v>
      </c>
      <c r="B4638" s="390"/>
      <c r="C4638" s="386"/>
      <c r="D4638" s="390"/>
      <c r="E4638" s="390"/>
      <c r="F4638" s="386">
        <v>30.4849</v>
      </c>
      <c r="G4638" s="391">
        <v>24.871200000000002</v>
      </c>
      <c r="H4638" s="391">
        <v>21.8629</v>
      </c>
      <c r="I4638" s="391">
        <v>17.155000000000001</v>
      </c>
      <c r="J4638" s="391">
        <v>26.984500000000001</v>
      </c>
      <c r="K4638" s="391">
        <v>33.386000000000003</v>
      </c>
      <c r="L4638" s="391">
        <v>24.494399999999999</v>
      </c>
      <c r="M4638" s="391">
        <v>26.0642</v>
      </c>
      <c r="N4638" s="391">
        <v>50.457500000000003</v>
      </c>
      <c r="O4638" s="386">
        <v>44.371299999999998</v>
      </c>
      <c r="P4638" s="386" t="s">
        <v>47</v>
      </c>
      <c r="R4638" s="265"/>
    </row>
    <row r="4639" spans="1:18" ht="15" x14ac:dyDescent="0.25">
      <c r="A4639" s="389" t="s">
        <v>4472</v>
      </c>
      <c r="B4639" s="390"/>
      <c r="C4639" s="386"/>
      <c r="D4639" s="390"/>
      <c r="E4639" s="390"/>
      <c r="F4639" s="386">
        <v>36.6295</v>
      </c>
      <c r="G4639" s="391">
        <v>25.705200000000001</v>
      </c>
      <c r="H4639" s="391">
        <v>20.2636</v>
      </c>
      <c r="I4639" s="391">
        <v>19.394300000000001</v>
      </c>
      <c r="J4639" s="391">
        <v>28.4726</v>
      </c>
      <c r="K4639" s="391">
        <v>46.088299999999997</v>
      </c>
      <c r="L4639" s="391">
        <v>38.880000000000003</v>
      </c>
      <c r="M4639" s="391">
        <v>42.651800000000001</v>
      </c>
      <c r="N4639" s="391">
        <v>60.714300000000001</v>
      </c>
      <c r="O4639" s="386">
        <v>53.613199999999999</v>
      </c>
      <c r="P4639" s="386" t="s">
        <v>47</v>
      </c>
      <c r="R4639" s="265"/>
    </row>
    <row r="4640" spans="1:18" ht="15" x14ac:dyDescent="0.25">
      <c r="A4640" s="389" t="s">
        <v>4473</v>
      </c>
      <c r="B4640" s="390"/>
      <c r="C4640" s="386"/>
      <c r="D4640" s="390"/>
      <c r="E4640" s="390"/>
      <c r="F4640" s="386">
        <v>11.768000000000001</v>
      </c>
      <c r="G4640" s="391">
        <v>15.6218</v>
      </c>
      <c r="H4640" s="391">
        <v>17.9236</v>
      </c>
      <c r="I4640" s="391">
        <v>18.173100000000002</v>
      </c>
      <c r="J4640" s="391">
        <v>15.324999999999999</v>
      </c>
      <c r="K4640" s="391">
        <v>21.813300000000002</v>
      </c>
      <c r="L4640" s="391">
        <v>24.0824</v>
      </c>
      <c r="M4640" s="391">
        <v>20.538799999999998</v>
      </c>
      <c r="N4640" s="391">
        <v>26.366700000000002</v>
      </c>
      <c r="O4640" s="386">
        <v>30.592500000000001</v>
      </c>
      <c r="P4640" s="386" t="s">
        <v>47</v>
      </c>
      <c r="R4640" s="265"/>
    </row>
    <row r="4641" spans="1:18" ht="15" x14ac:dyDescent="0.25">
      <c r="A4641" s="389" t="s">
        <v>4474</v>
      </c>
      <c r="B4641" s="390"/>
      <c r="C4641" s="386"/>
      <c r="D4641" s="390"/>
      <c r="E4641" s="390"/>
      <c r="F4641" s="386">
        <v>11.6609</v>
      </c>
      <c r="G4641" s="391">
        <v>15.595000000000001</v>
      </c>
      <c r="H4641" s="391">
        <v>18.296600000000002</v>
      </c>
      <c r="I4641" s="391">
        <v>18.178000000000001</v>
      </c>
      <c r="J4641" s="391">
        <v>15.132199999999999</v>
      </c>
      <c r="K4641" s="391">
        <v>21.727699999999999</v>
      </c>
      <c r="L4641" s="391">
        <v>23.9419</v>
      </c>
      <c r="M4641" s="391">
        <v>20.2104</v>
      </c>
      <c r="N4641" s="391">
        <v>25.785799999999998</v>
      </c>
      <c r="O4641" s="386">
        <v>30.120899999999999</v>
      </c>
      <c r="P4641" s="386" t="s">
        <v>47</v>
      </c>
      <c r="R4641" s="265"/>
    </row>
    <row r="4642" spans="1:18" ht="15" x14ac:dyDescent="0.25">
      <c r="A4642" s="389" t="s">
        <v>4475</v>
      </c>
      <c r="B4642" s="390"/>
      <c r="C4642" s="386"/>
      <c r="D4642" s="390"/>
      <c r="E4642" s="390"/>
      <c r="F4642" s="386">
        <v>13.437799999999999</v>
      </c>
      <c r="G4642" s="391">
        <v>16.0335</v>
      </c>
      <c r="H4642" s="391">
        <v>12.0738</v>
      </c>
      <c r="I4642" s="391">
        <v>18.096599999999999</v>
      </c>
      <c r="J4642" s="391">
        <v>18.369800000000001</v>
      </c>
      <c r="K4642" s="391">
        <v>23.178000000000001</v>
      </c>
      <c r="L4642" s="391">
        <v>26.294799999999999</v>
      </c>
      <c r="M4642" s="391">
        <v>25.7302</v>
      </c>
      <c r="N4642" s="391">
        <v>35.605699999999999</v>
      </c>
      <c r="O4642" s="386">
        <v>37.615200000000002</v>
      </c>
      <c r="P4642" s="386" t="s">
        <v>47</v>
      </c>
      <c r="R4642" s="265"/>
    </row>
    <row r="4643" spans="1:18" ht="15" x14ac:dyDescent="0.25">
      <c r="A4643" s="389" t="s">
        <v>4476</v>
      </c>
      <c r="B4643" s="390"/>
      <c r="C4643" s="386"/>
      <c r="D4643" s="390"/>
      <c r="E4643" s="390"/>
      <c r="F4643" s="386">
        <v>9.6496999999999993</v>
      </c>
      <c r="G4643" s="391">
        <v>12.9833</v>
      </c>
      <c r="H4643" s="391">
        <v>8.7878000000000007</v>
      </c>
      <c r="I4643" s="391">
        <v>14.486499999999999</v>
      </c>
      <c r="J4643" s="391">
        <v>4.2202999999999999</v>
      </c>
      <c r="K4643" s="391">
        <v>15.0464</v>
      </c>
      <c r="L4643" s="391">
        <v>22.2011</v>
      </c>
      <c r="M4643" s="391">
        <v>19.098700000000001</v>
      </c>
      <c r="N4643" s="391">
        <v>31.168800000000001</v>
      </c>
      <c r="O4643" s="386">
        <v>27.051500000000001</v>
      </c>
      <c r="P4643" s="386" t="s">
        <v>47</v>
      </c>
      <c r="R4643" s="265"/>
    </row>
    <row r="4644" spans="1:18" ht="15" x14ac:dyDescent="0.25">
      <c r="A4644" s="389" t="s">
        <v>4477</v>
      </c>
      <c r="B4644" s="390"/>
      <c r="C4644" s="386"/>
      <c r="D4644" s="390"/>
      <c r="E4644" s="390"/>
      <c r="F4644" s="386">
        <v>6.4122000000000003</v>
      </c>
      <c r="G4644" s="391">
        <v>10.458</v>
      </c>
      <c r="H4644" s="391">
        <v>7.9008000000000003</v>
      </c>
      <c r="I4644" s="391">
        <v>14.656499999999999</v>
      </c>
      <c r="J4644" s="391">
        <v>2.2900999999999998</v>
      </c>
      <c r="K4644" s="391">
        <v>13.167899999999999</v>
      </c>
      <c r="L4644" s="391">
        <v>20.267199999999999</v>
      </c>
      <c r="M4644" s="391">
        <v>18.358799999999999</v>
      </c>
      <c r="N4644" s="391">
        <v>30.630299999999998</v>
      </c>
      <c r="O4644" s="386">
        <v>28.264199999999999</v>
      </c>
      <c r="P4644" s="386" t="s">
        <v>47</v>
      </c>
      <c r="R4644" s="265"/>
    </row>
    <row r="4645" spans="1:18" ht="15" x14ac:dyDescent="0.25">
      <c r="A4645" s="389" t="s">
        <v>4478</v>
      </c>
      <c r="B4645" s="390"/>
      <c r="C4645" s="386"/>
      <c r="D4645" s="390"/>
      <c r="E4645" s="390"/>
      <c r="F4645" s="386">
        <v>15.028499999999999</v>
      </c>
      <c r="G4645" s="391">
        <v>17.197500000000002</v>
      </c>
      <c r="H4645" s="391">
        <v>10.2597</v>
      </c>
      <c r="I4645" s="391">
        <v>14.2042</v>
      </c>
      <c r="J4645" s="391">
        <v>7.4333</v>
      </c>
      <c r="K4645" s="391">
        <v>18.147400000000001</v>
      </c>
      <c r="L4645" s="391">
        <v>25.393799999999999</v>
      </c>
      <c r="M4645" s="391">
        <v>20.330400000000001</v>
      </c>
      <c r="N4645" s="391">
        <v>32.069400000000002</v>
      </c>
      <c r="O4645" s="386">
        <v>25.062999999999999</v>
      </c>
      <c r="P4645" s="386" t="s">
        <v>47</v>
      </c>
      <c r="R4645" s="265"/>
    </row>
    <row r="4646" spans="1:18" ht="15" x14ac:dyDescent="0.25">
      <c r="A4646" s="389" t="s">
        <v>4479</v>
      </c>
      <c r="B4646" s="390"/>
      <c r="C4646" s="386"/>
      <c r="D4646" s="390"/>
      <c r="E4646" s="390"/>
      <c r="F4646" s="386">
        <v>6.7892999999999999</v>
      </c>
      <c r="G4646" s="391">
        <v>7.5228000000000002</v>
      </c>
      <c r="H4646" s="391">
        <v>7.7567000000000004</v>
      </c>
      <c r="I4646" s="391">
        <v>12.9314</v>
      </c>
      <c r="J4646" s="391">
        <v>12.7583</v>
      </c>
      <c r="K4646" s="391">
        <v>19.711400000000001</v>
      </c>
      <c r="L4646" s="391">
        <v>18.5059</v>
      </c>
      <c r="M4646" s="391">
        <v>11.4655</v>
      </c>
      <c r="N4646" s="391">
        <v>28.639500000000002</v>
      </c>
      <c r="O4646" s="386">
        <v>19.436599999999999</v>
      </c>
      <c r="P4646" s="386" t="s">
        <v>47</v>
      </c>
      <c r="R4646" s="265"/>
    </row>
    <row r="4647" spans="1:18" ht="15" x14ac:dyDescent="0.25">
      <c r="A4647" s="389" t="s">
        <v>4480</v>
      </c>
      <c r="B4647" s="390"/>
      <c r="C4647" s="386"/>
      <c r="D4647" s="390"/>
      <c r="E4647" s="390"/>
      <c r="F4647" s="386">
        <v>3.2181000000000002</v>
      </c>
      <c r="G4647" s="391">
        <v>3.7486999999999999</v>
      </c>
      <c r="H4647" s="391">
        <v>5.6230000000000002</v>
      </c>
      <c r="I4647" s="391">
        <v>9.7888999999999999</v>
      </c>
      <c r="J4647" s="391">
        <v>9.2324000000000002</v>
      </c>
      <c r="K4647" s="391">
        <v>18.174600000000002</v>
      </c>
      <c r="L4647" s="391">
        <v>14.854900000000001</v>
      </c>
      <c r="M4647" s="391">
        <v>7.0467000000000004</v>
      </c>
      <c r="N4647" s="391">
        <v>23.466899999999999</v>
      </c>
      <c r="O4647" s="386">
        <v>9.3795000000000002</v>
      </c>
      <c r="P4647" s="386" t="s">
        <v>47</v>
      </c>
      <c r="R4647" s="265"/>
    </row>
    <row r="4648" spans="1:18" ht="15" x14ac:dyDescent="0.25">
      <c r="A4648" s="389" t="s">
        <v>4481</v>
      </c>
      <c r="B4648" s="390"/>
      <c r="C4648" s="386"/>
      <c r="D4648" s="390"/>
      <c r="E4648" s="390"/>
      <c r="F4648" s="386">
        <v>15.9244</v>
      </c>
      <c r="G4648" s="391">
        <v>17.2087</v>
      </c>
      <c r="H4648" s="391">
        <v>13.247299999999999</v>
      </c>
      <c r="I4648" s="391">
        <v>20.956900000000001</v>
      </c>
      <c r="J4648" s="391">
        <v>21.765499999999999</v>
      </c>
      <c r="K4648" s="391">
        <v>23.661000000000001</v>
      </c>
      <c r="L4648" s="391">
        <v>27.830200000000001</v>
      </c>
      <c r="M4648" s="391">
        <v>22.785699999999999</v>
      </c>
      <c r="N4648" s="391">
        <v>41.796100000000003</v>
      </c>
      <c r="O4648" s="386">
        <v>33.650599999999997</v>
      </c>
      <c r="P4648" s="386" t="s">
        <v>47</v>
      </c>
      <c r="R4648" s="265"/>
    </row>
    <row r="4649" spans="1:18" ht="15" x14ac:dyDescent="0.25">
      <c r="A4649" s="389" t="s">
        <v>4482</v>
      </c>
      <c r="B4649" s="390"/>
      <c r="C4649" s="386"/>
      <c r="D4649" s="390"/>
      <c r="E4649" s="390"/>
      <c r="F4649" s="386">
        <v>4.9291</v>
      </c>
      <c r="G4649" s="391">
        <v>7.1932999999999998</v>
      </c>
      <c r="H4649" s="391">
        <v>7.0797999999999996</v>
      </c>
      <c r="I4649" s="391">
        <v>13.7752</v>
      </c>
      <c r="J4649" s="391">
        <v>10.1312</v>
      </c>
      <c r="K4649" s="391">
        <v>11.790800000000001</v>
      </c>
      <c r="L4649" s="391">
        <v>11.5303</v>
      </c>
      <c r="M4649" s="391">
        <v>10.0168</v>
      </c>
      <c r="N4649" s="391">
        <v>10.4138</v>
      </c>
      <c r="O4649" s="386">
        <v>17.8034</v>
      </c>
      <c r="P4649" s="386" t="s">
        <v>47</v>
      </c>
      <c r="R4649" s="265"/>
    </row>
    <row r="4650" spans="1:18" ht="15" x14ac:dyDescent="0.25">
      <c r="A4650" s="389" t="s">
        <v>4483</v>
      </c>
      <c r="B4650" s="390"/>
      <c r="C4650" s="386"/>
      <c r="D4650" s="390"/>
      <c r="E4650" s="390"/>
      <c r="F4650" s="386">
        <v>4.2565</v>
      </c>
      <c r="G4650" s="391">
        <v>6.0907999999999998</v>
      </c>
      <c r="H4650" s="391">
        <v>6.5180999999999996</v>
      </c>
      <c r="I4650" s="391">
        <v>12.486499999999999</v>
      </c>
      <c r="J4650" s="391">
        <v>8.3271999999999995</v>
      </c>
      <c r="K4650" s="391">
        <v>10.486800000000001</v>
      </c>
      <c r="L4650" s="391">
        <v>10.631500000000001</v>
      </c>
      <c r="M4650" s="391">
        <v>8.3289000000000009</v>
      </c>
      <c r="N4650" s="391">
        <v>8.6087000000000007</v>
      </c>
      <c r="O4650" s="386">
        <v>14.6549</v>
      </c>
      <c r="P4650" s="386" t="s">
        <v>47</v>
      </c>
      <c r="R4650" s="265"/>
    </row>
    <row r="4651" spans="1:18" ht="15" x14ac:dyDescent="0.25">
      <c r="A4651" s="389" t="s">
        <v>4484</v>
      </c>
      <c r="B4651" s="390"/>
      <c r="C4651" s="386"/>
      <c r="D4651" s="390"/>
      <c r="E4651" s="390"/>
      <c r="F4651" s="386">
        <v>13.1694</v>
      </c>
      <c r="G4651" s="391">
        <v>20.932300000000001</v>
      </c>
      <c r="H4651" s="391">
        <v>14.410500000000001</v>
      </c>
      <c r="I4651" s="391">
        <v>30.499600000000001</v>
      </c>
      <c r="J4651" s="391">
        <v>33.771900000000002</v>
      </c>
      <c r="K4651" s="391">
        <v>29.632999999999999</v>
      </c>
      <c r="L4651" s="391">
        <v>23.2517</v>
      </c>
      <c r="M4651" s="391">
        <v>32.052399999999999</v>
      </c>
      <c r="N4651" s="391">
        <v>34.003500000000003</v>
      </c>
      <c r="O4651" s="386">
        <v>54.170299999999997</v>
      </c>
      <c r="P4651" s="386" t="s">
        <v>47</v>
      </c>
      <c r="R4651" s="265"/>
    </row>
    <row r="4652" spans="1:18" ht="15" x14ac:dyDescent="0.25">
      <c r="A4652" s="389" t="s">
        <v>4485</v>
      </c>
      <c r="B4652" s="390"/>
      <c r="C4652" s="386"/>
      <c r="D4652" s="390"/>
      <c r="E4652" s="390"/>
      <c r="F4652" s="386">
        <v>9.5312999999999999</v>
      </c>
      <c r="G4652" s="391">
        <v>9.6616</v>
      </c>
      <c r="H4652" s="391">
        <v>13.9937</v>
      </c>
      <c r="I4652" s="391">
        <v>14.5313</v>
      </c>
      <c r="J4652" s="391">
        <v>11.4825</v>
      </c>
      <c r="K4652" s="391">
        <v>14.825799999999999</v>
      </c>
      <c r="L4652" s="391">
        <v>16.7942</v>
      </c>
      <c r="M4652" s="391">
        <v>19.0626</v>
      </c>
      <c r="N4652" s="391">
        <v>20.301600000000001</v>
      </c>
      <c r="O4652" s="386">
        <v>18.325399999999998</v>
      </c>
      <c r="P4652" s="386" t="s">
        <v>47</v>
      </c>
      <c r="R4652" s="265"/>
    </row>
    <row r="4653" spans="1:18" ht="15" x14ac:dyDescent="0.25">
      <c r="A4653" s="389" t="s">
        <v>4486</v>
      </c>
      <c r="B4653" s="390"/>
      <c r="C4653" s="386"/>
      <c r="D4653" s="390"/>
      <c r="E4653" s="390"/>
      <c r="F4653" s="386">
        <v>9.5155999999999992</v>
      </c>
      <c r="G4653" s="391">
        <v>9.6173000000000002</v>
      </c>
      <c r="H4653" s="391">
        <v>13.9323</v>
      </c>
      <c r="I4653" s="391">
        <v>14.5055</v>
      </c>
      <c r="J4653" s="391">
        <v>11.405099999999999</v>
      </c>
      <c r="K4653" s="391">
        <v>14.7379</v>
      </c>
      <c r="L4653" s="391">
        <v>16.805900000000001</v>
      </c>
      <c r="M4653" s="391">
        <v>18.8371</v>
      </c>
      <c r="N4653" s="391">
        <v>20.289300000000001</v>
      </c>
      <c r="O4653" s="386">
        <v>18.084399999999999</v>
      </c>
      <c r="P4653" s="386" t="s">
        <v>47</v>
      </c>
      <c r="R4653" s="265"/>
    </row>
    <row r="4654" spans="1:18" ht="15" x14ac:dyDescent="0.25">
      <c r="A4654" s="389" t="s">
        <v>4487</v>
      </c>
      <c r="B4654" s="390"/>
      <c r="C4654" s="386"/>
      <c r="D4654" s="390"/>
      <c r="E4654" s="390"/>
      <c r="F4654" s="386">
        <v>10.462300000000001</v>
      </c>
      <c r="G4654" s="391">
        <v>12.1951</v>
      </c>
      <c r="H4654" s="391">
        <v>17.647099999999998</v>
      </c>
      <c r="I4654" s="391">
        <v>16.058399999999999</v>
      </c>
      <c r="J4654" s="391">
        <v>16.0976</v>
      </c>
      <c r="K4654" s="391">
        <v>20.097999999999999</v>
      </c>
      <c r="L4654" s="391">
        <v>16.0976</v>
      </c>
      <c r="M4654" s="391">
        <v>32.518300000000004</v>
      </c>
      <c r="N4654" s="391">
        <v>21.065999999999999</v>
      </c>
      <c r="O4654" s="386">
        <v>31.7073</v>
      </c>
      <c r="P4654" s="386" t="s">
        <v>47</v>
      </c>
      <c r="R4654" s="265"/>
    </row>
    <row r="4655" spans="1:18" ht="15" x14ac:dyDescent="0.25">
      <c r="A4655" s="389" t="s">
        <v>4488</v>
      </c>
      <c r="B4655" s="390"/>
      <c r="C4655" s="386"/>
      <c r="D4655" s="390"/>
      <c r="E4655" s="390"/>
      <c r="F4655" s="386">
        <v>16.084399999999999</v>
      </c>
      <c r="G4655" s="391">
        <v>22.7681</v>
      </c>
      <c r="H4655" s="391">
        <v>25.884499999999999</v>
      </c>
      <c r="I4655" s="391">
        <v>22.594100000000001</v>
      </c>
      <c r="J4655" s="391">
        <v>20.491</v>
      </c>
      <c r="K4655" s="391">
        <v>29.881499999999999</v>
      </c>
      <c r="L4655" s="391">
        <v>33.1554</v>
      </c>
      <c r="M4655" s="391">
        <v>26.146100000000001</v>
      </c>
      <c r="N4655" s="391">
        <v>34.493000000000002</v>
      </c>
      <c r="O4655" s="386">
        <v>41.882599999999996</v>
      </c>
      <c r="P4655" s="386" t="s">
        <v>47</v>
      </c>
      <c r="R4655" s="265"/>
    </row>
    <row r="4656" spans="1:18" ht="15" x14ac:dyDescent="0.25">
      <c r="A4656" s="389" t="s">
        <v>4489</v>
      </c>
      <c r="B4656" s="390"/>
      <c r="C4656" s="386"/>
      <c r="D4656" s="390"/>
      <c r="E4656" s="390"/>
      <c r="F4656" s="386">
        <v>16.255400000000002</v>
      </c>
      <c r="G4656" s="391">
        <v>23.1127</v>
      </c>
      <c r="H4656" s="391">
        <v>26.325299999999999</v>
      </c>
      <c r="I4656" s="391">
        <v>22.963699999999999</v>
      </c>
      <c r="J4656" s="391">
        <v>20.643599999999999</v>
      </c>
      <c r="K4656" s="391">
        <v>30.018799999999999</v>
      </c>
      <c r="L4656" s="391">
        <v>33.179000000000002</v>
      </c>
      <c r="M4656" s="391">
        <v>26.093800000000002</v>
      </c>
      <c r="N4656" s="391">
        <v>34.378399999999999</v>
      </c>
      <c r="O4656" s="386">
        <v>41.783900000000003</v>
      </c>
      <c r="P4656" s="386" t="s">
        <v>47</v>
      </c>
      <c r="R4656" s="265"/>
    </row>
    <row r="4657" spans="1:18" ht="15" x14ac:dyDescent="0.25">
      <c r="A4657" s="389" t="s">
        <v>4490</v>
      </c>
      <c r="B4657" s="390"/>
      <c r="C4657" s="386"/>
      <c r="D4657" s="390"/>
      <c r="E4657" s="390"/>
      <c r="F4657" s="386">
        <v>9.0739000000000001</v>
      </c>
      <c r="G4657" s="391">
        <v>9.4322999999999997</v>
      </c>
      <c r="H4657" s="391">
        <v>8.7413000000000007</v>
      </c>
      <c r="I4657" s="391">
        <v>8.1222999999999992</v>
      </c>
      <c r="J4657" s="391">
        <v>14.485200000000001</v>
      </c>
      <c r="K4657" s="391">
        <v>24.477399999999999</v>
      </c>
      <c r="L4657" s="391">
        <v>32.229999999999997</v>
      </c>
      <c r="M4657" s="391">
        <v>28.209599999999998</v>
      </c>
      <c r="N4657" s="391">
        <v>39.005200000000002</v>
      </c>
      <c r="O4657" s="386">
        <v>45.764200000000002</v>
      </c>
      <c r="P4657" s="386" t="s">
        <v>47</v>
      </c>
      <c r="R4657" s="265"/>
    </row>
    <row r="4658" spans="1:18" ht="15" x14ac:dyDescent="0.25">
      <c r="A4658" s="389" t="s">
        <v>4491</v>
      </c>
      <c r="B4658" s="390"/>
      <c r="C4658" s="386"/>
      <c r="D4658" s="390"/>
      <c r="E4658" s="390"/>
      <c r="F4658" s="386">
        <v>8.9703999999999997</v>
      </c>
      <c r="G4658" s="391">
        <v>16.895499999999998</v>
      </c>
      <c r="H4658" s="391">
        <v>13.773999999999999</v>
      </c>
      <c r="I4658" s="391">
        <v>19.338000000000001</v>
      </c>
      <c r="J4658" s="391">
        <v>17.602499999999999</v>
      </c>
      <c r="K4658" s="391">
        <v>12.668900000000001</v>
      </c>
      <c r="L4658" s="391">
        <v>19.636600000000001</v>
      </c>
      <c r="M4658" s="391">
        <v>18.857500000000002</v>
      </c>
      <c r="N4658" s="391">
        <v>36.597299999999997</v>
      </c>
      <c r="O4658" s="386">
        <v>19.575500000000002</v>
      </c>
      <c r="P4658" s="386" t="s">
        <v>47</v>
      </c>
      <c r="R4658" s="265"/>
    </row>
    <row r="4659" spans="1:18" ht="15" x14ac:dyDescent="0.25">
      <c r="A4659" s="389" t="s">
        <v>4492</v>
      </c>
      <c r="B4659" s="390"/>
      <c r="C4659" s="386"/>
      <c r="D4659" s="390"/>
      <c r="E4659" s="390"/>
      <c r="F4659" s="386">
        <v>8.6168999999999993</v>
      </c>
      <c r="G4659" s="391">
        <v>16.8964</v>
      </c>
      <c r="H4659" s="391">
        <v>13.575200000000001</v>
      </c>
      <c r="I4659" s="391">
        <v>19.002800000000001</v>
      </c>
      <c r="J4659" s="391">
        <v>17.087499999999999</v>
      </c>
      <c r="K4659" s="391">
        <v>12.3223</v>
      </c>
      <c r="L4659" s="391">
        <v>19.112200000000001</v>
      </c>
      <c r="M4659" s="391">
        <v>18.311800000000002</v>
      </c>
      <c r="N4659" s="391">
        <v>36.418100000000003</v>
      </c>
      <c r="O4659" s="386">
        <v>19.104600000000001</v>
      </c>
      <c r="P4659" s="386" t="s">
        <v>47</v>
      </c>
      <c r="R4659" s="265"/>
    </row>
    <row r="4660" spans="1:18" ht="15" x14ac:dyDescent="0.25">
      <c r="A4660" s="389" t="s">
        <v>4493</v>
      </c>
      <c r="B4660" s="390"/>
      <c r="C4660" s="386"/>
      <c r="D4660" s="390"/>
      <c r="E4660" s="390"/>
      <c r="F4660" s="386">
        <v>12.874599999999999</v>
      </c>
      <c r="G4660" s="391">
        <v>16.885300000000001</v>
      </c>
      <c r="H4660" s="391">
        <v>16.006</v>
      </c>
      <c r="I4660" s="391">
        <v>23.0853</v>
      </c>
      <c r="J4660" s="391">
        <v>23.444199999999999</v>
      </c>
      <c r="K4660" s="391">
        <v>16.569900000000001</v>
      </c>
      <c r="L4660" s="391">
        <v>25.5504</v>
      </c>
      <c r="M4660" s="391">
        <v>25.022300000000001</v>
      </c>
      <c r="N4660" s="391">
        <v>38.596699999999998</v>
      </c>
      <c r="O4660" s="386">
        <v>24.889500000000002</v>
      </c>
      <c r="P4660" s="386" t="s">
        <v>47</v>
      </c>
      <c r="R4660" s="265"/>
    </row>
    <row r="4661" spans="1:18" ht="15" x14ac:dyDescent="0.25">
      <c r="A4661" s="389" t="s">
        <v>4494</v>
      </c>
      <c r="B4661" s="390"/>
      <c r="C4661" s="386"/>
      <c r="D4661" s="390"/>
      <c r="E4661" s="390"/>
      <c r="F4661" s="386">
        <v>4.6704999999999997</v>
      </c>
      <c r="G4661" s="391">
        <v>6.2542999999999997</v>
      </c>
      <c r="H4661" s="391">
        <v>4.1513999999999998</v>
      </c>
      <c r="I4661" s="391">
        <v>6.4366000000000003</v>
      </c>
      <c r="J4661" s="391">
        <v>7.8914999999999997</v>
      </c>
      <c r="K4661" s="391">
        <v>5.3613</v>
      </c>
      <c r="L4661" s="391">
        <v>9.7043999999999997</v>
      </c>
      <c r="M4661" s="391">
        <v>10.0192</v>
      </c>
      <c r="N4661" s="391">
        <v>16.222100000000001</v>
      </c>
      <c r="O4661" s="386">
        <v>7.5721999999999996</v>
      </c>
      <c r="P4661" s="386" t="s">
        <v>47</v>
      </c>
      <c r="R4661" s="265"/>
    </row>
    <row r="4662" spans="1:18" ht="15" x14ac:dyDescent="0.25">
      <c r="A4662" s="389" t="s">
        <v>4495</v>
      </c>
      <c r="B4662" s="390"/>
      <c r="C4662" s="386"/>
      <c r="D4662" s="390"/>
      <c r="E4662" s="390"/>
      <c r="F4662" s="386">
        <v>4.3472</v>
      </c>
      <c r="G4662" s="391">
        <v>5.4553000000000003</v>
      </c>
      <c r="H4662" s="391">
        <v>3.5213000000000001</v>
      </c>
      <c r="I4662" s="391">
        <v>5.3358999999999996</v>
      </c>
      <c r="J4662" s="391">
        <v>6.8654999999999999</v>
      </c>
      <c r="K4662" s="391">
        <v>4.3364000000000003</v>
      </c>
      <c r="L4662" s="391">
        <v>8.5731000000000002</v>
      </c>
      <c r="M4662" s="391">
        <v>8.8491999999999997</v>
      </c>
      <c r="N4662" s="391">
        <v>14.099</v>
      </c>
      <c r="O4662" s="386">
        <v>6.0465</v>
      </c>
      <c r="P4662" s="386" t="s">
        <v>47</v>
      </c>
      <c r="R4662" s="265"/>
    </row>
    <row r="4663" spans="1:18" ht="15" x14ac:dyDescent="0.25">
      <c r="A4663" s="389" t="s">
        <v>4496</v>
      </c>
      <c r="B4663" s="390"/>
      <c r="C4663" s="386"/>
      <c r="D4663" s="390"/>
      <c r="E4663" s="390"/>
      <c r="F4663" s="386">
        <v>9.6698000000000004</v>
      </c>
      <c r="G4663" s="391">
        <v>19.1038</v>
      </c>
      <c r="H4663" s="391">
        <v>13.711600000000001</v>
      </c>
      <c r="I4663" s="391">
        <v>24.2925</v>
      </c>
      <c r="J4663" s="391">
        <v>24.528300000000002</v>
      </c>
      <c r="K4663" s="391">
        <v>22.090299999999999</v>
      </c>
      <c r="L4663" s="391">
        <v>28.065999999999999</v>
      </c>
      <c r="M4663" s="391">
        <v>29.009399999999999</v>
      </c>
      <c r="N4663" s="391">
        <v>50.707500000000003</v>
      </c>
      <c r="O4663" s="386">
        <v>32.387700000000002</v>
      </c>
      <c r="P4663" s="386" t="s">
        <v>47</v>
      </c>
      <c r="R4663" s="265"/>
    </row>
    <row r="4664" spans="1:18" ht="15" x14ac:dyDescent="0.25">
      <c r="A4664" s="389" t="s">
        <v>4497</v>
      </c>
      <c r="B4664" s="390"/>
      <c r="C4664" s="386"/>
      <c r="D4664" s="390"/>
      <c r="E4664" s="390"/>
      <c r="F4664" s="386">
        <v>9.4258000000000006</v>
      </c>
      <c r="G4664" s="391">
        <v>12.9666</v>
      </c>
      <c r="H4664" s="391">
        <v>12.7926</v>
      </c>
      <c r="I4664" s="391">
        <v>20.229399999999998</v>
      </c>
      <c r="J4664" s="391">
        <v>16.2818</v>
      </c>
      <c r="K4664" s="391">
        <v>12.622</v>
      </c>
      <c r="L4664" s="391">
        <v>22.372800000000002</v>
      </c>
      <c r="M4664" s="391">
        <v>17.207000000000001</v>
      </c>
      <c r="N4664" s="391">
        <v>50.180199999999999</v>
      </c>
      <c r="O4664" s="386">
        <v>19.063199999999998</v>
      </c>
      <c r="P4664" s="386" t="s">
        <v>47</v>
      </c>
      <c r="R4664" s="265"/>
    </row>
    <row r="4665" spans="1:18" ht="15" x14ac:dyDescent="0.25">
      <c r="A4665" s="389" t="s">
        <v>4498</v>
      </c>
      <c r="B4665" s="390"/>
      <c r="C4665" s="386"/>
      <c r="D4665" s="390"/>
      <c r="E4665" s="390"/>
      <c r="F4665" s="386">
        <v>8.6603999999999992</v>
      </c>
      <c r="G4665" s="391">
        <v>12.454000000000001</v>
      </c>
      <c r="H4665" s="391">
        <v>11.9427</v>
      </c>
      <c r="I4665" s="391">
        <v>19.963100000000001</v>
      </c>
      <c r="J4665" s="391">
        <v>15.446300000000001</v>
      </c>
      <c r="K4665" s="391">
        <v>12.289899999999999</v>
      </c>
      <c r="L4665" s="391">
        <v>21.654699999999998</v>
      </c>
      <c r="M4665" s="391">
        <v>16.648199999999999</v>
      </c>
      <c r="N4665" s="391">
        <v>49.954099999999997</v>
      </c>
      <c r="O4665" s="386">
        <v>18.836099999999998</v>
      </c>
      <c r="P4665" s="386" t="s">
        <v>47</v>
      </c>
      <c r="R4665" s="265"/>
    </row>
    <row r="4666" spans="1:18" ht="15" x14ac:dyDescent="0.25">
      <c r="A4666" s="389" t="s">
        <v>4499</v>
      </c>
      <c r="B4666" s="390"/>
      <c r="C4666" s="386"/>
      <c r="D4666" s="390"/>
      <c r="E4666" s="390"/>
      <c r="F4666" s="386">
        <v>19.522500000000001</v>
      </c>
      <c r="G4666" s="391">
        <v>19.920300000000001</v>
      </c>
      <c r="H4666" s="391">
        <v>24.675999999999998</v>
      </c>
      <c r="I4666" s="391">
        <v>23.8612</v>
      </c>
      <c r="J4666" s="391">
        <v>27.9636</v>
      </c>
      <c r="K4666" s="391">
        <v>17.235900000000001</v>
      </c>
      <c r="L4666" s="391">
        <v>32.3842</v>
      </c>
      <c r="M4666" s="391">
        <v>24.9801</v>
      </c>
      <c r="N4666" s="391">
        <v>53.2502</v>
      </c>
      <c r="O4666" s="386">
        <v>22.3581</v>
      </c>
      <c r="P4666" s="386" t="s">
        <v>47</v>
      </c>
      <c r="R4666" s="265"/>
    </row>
    <row r="4667" spans="1:18" ht="15" x14ac:dyDescent="0.25">
      <c r="A4667" s="389" t="s">
        <v>4500</v>
      </c>
      <c r="B4667" s="390"/>
      <c r="C4667" s="386"/>
      <c r="D4667" s="390"/>
      <c r="E4667" s="390"/>
      <c r="F4667" s="386">
        <v>15.4846</v>
      </c>
      <c r="G4667" s="391">
        <v>36.902700000000003</v>
      </c>
      <c r="H4667" s="391">
        <v>26.3842</v>
      </c>
      <c r="I4667" s="391">
        <v>26.643699999999999</v>
      </c>
      <c r="J4667" s="391">
        <v>30.335899999999999</v>
      </c>
      <c r="K4667" s="391">
        <v>17.0944</v>
      </c>
      <c r="L4667" s="391">
        <v>23.749600000000001</v>
      </c>
      <c r="M4667" s="391">
        <v>28.666</v>
      </c>
      <c r="N4667" s="391">
        <v>31.943300000000001</v>
      </c>
      <c r="O4667" s="386">
        <v>29.459499999999998</v>
      </c>
      <c r="P4667" s="386" t="s">
        <v>47</v>
      </c>
      <c r="R4667" s="265"/>
    </row>
    <row r="4668" spans="1:18" ht="15" x14ac:dyDescent="0.25">
      <c r="A4668" s="389" t="s">
        <v>4501</v>
      </c>
      <c r="B4668" s="390"/>
      <c r="C4668" s="386"/>
      <c r="D4668" s="390"/>
      <c r="E4668" s="390"/>
      <c r="F4668" s="386">
        <v>16.029900000000001</v>
      </c>
      <c r="G4668" s="391">
        <v>38.3962</v>
      </c>
      <c r="H4668" s="391">
        <v>27.5275</v>
      </c>
      <c r="I4668" s="391">
        <v>27.066299999999998</v>
      </c>
      <c r="J4668" s="391">
        <v>31.070399999999999</v>
      </c>
      <c r="K4668" s="391">
        <v>17.5137</v>
      </c>
      <c r="L4668" s="391">
        <v>24.671399999999998</v>
      </c>
      <c r="M4668" s="391">
        <v>29.1388</v>
      </c>
      <c r="N4668" s="391">
        <v>33.244199999999999</v>
      </c>
      <c r="O4668" s="386">
        <v>30.1082</v>
      </c>
      <c r="P4668" s="386" t="s">
        <v>47</v>
      </c>
      <c r="R4668" s="265"/>
    </row>
    <row r="4669" spans="1:18" ht="15" x14ac:dyDescent="0.25">
      <c r="A4669" s="389" t="s">
        <v>4502</v>
      </c>
      <c r="B4669" s="390"/>
      <c r="C4669" s="386"/>
      <c r="D4669" s="390"/>
      <c r="E4669" s="390"/>
      <c r="F4669" s="386">
        <v>8.5940999999999992</v>
      </c>
      <c r="G4669" s="391">
        <v>18.773800000000001</v>
      </c>
      <c r="H4669" s="391">
        <v>12.1563</v>
      </c>
      <c r="I4669" s="391">
        <v>21.397600000000001</v>
      </c>
      <c r="J4669" s="391">
        <v>21.177</v>
      </c>
      <c r="K4669" s="391">
        <v>11.952400000000001</v>
      </c>
      <c r="L4669" s="391">
        <v>12.440200000000001</v>
      </c>
      <c r="M4669" s="391">
        <v>22.8979</v>
      </c>
      <c r="N4669" s="391">
        <v>15.952400000000001</v>
      </c>
      <c r="O4669" s="386">
        <v>21.397600000000001</v>
      </c>
      <c r="P4669" s="386" t="s">
        <v>47</v>
      </c>
      <c r="R4669" s="265"/>
    </row>
    <row r="4670" spans="1:18" ht="15" x14ac:dyDescent="0.25">
      <c r="A4670" s="389" t="s">
        <v>4503</v>
      </c>
      <c r="B4670" s="390"/>
      <c r="C4670" s="386"/>
      <c r="D4670" s="390"/>
      <c r="E4670" s="390"/>
      <c r="F4670" s="386">
        <v>3.7286999999999999</v>
      </c>
      <c r="G4670" s="391">
        <v>8.9183000000000003</v>
      </c>
      <c r="H4670" s="391">
        <v>6.7605000000000004</v>
      </c>
      <c r="I4670" s="391">
        <v>14.561400000000001</v>
      </c>
      <c r="J4670" s="391">
        <v>11.2422</v>
      </c>
      <c r="K4670" s="391">
        <v>10.636200000000001</v>
      </c>
      <c r="L4670" s="391">
        <v>13.75</v>
      </c>
      <c r="M4670" s="391">
        <v>15.367100000000001</v>
      </c>
      <c r="N4670" s="391">
        <v>22.442</v>
      </c>
      <c r="O4670" s="386">
        <v>14.6119</v>
      </c>
      <c r="P4670" s="386" t="s">
        <v>47</v>
      </c>
      <c r="R4670" s="265"/>
    </row>
    <row r="4671" spans="1:18" ht="15" x14ac:dyDescent="0.25">
      <c r="A4671" s="389" t="s">
        <v>4504</v>
      </c>
      <c r="B4671" s="390"/>
      <c r="C4671" s="386"/>
      <c r="D4671" s="390"/>
      <c r="E4671" s="390"/>
      <c r="F4671" s="386">
        <v>3.044</v>
      </c>
      <c r="G4671" s="391">
        <v>8.4221000000000004</v>
      </c>
      <c r="H4671" s="391">
        <v>6.3072999999999997</v>
      </c>
      <c r="I4671" s="391">
        <v>13.433199999999999</v>
      </c>
      <c r="J4671" s="391">
        <v>10.0741</v>
      </c>
      <c r="K4671" s="391">
        <v>9.6867000000000001</v>
      </c>
      <c r="L4671" s="391">
        <v>12.173999999999999</v>
      </c>
      <c r="M4671" s="391">
        <v>14.005800000000001</v>
      </c>
      <c r="N4671" s="391">
        <v>20.754799999999999</v>
      </c>
      <c r="O4671" s="386">
        <v>12.873100000000001</v>
      </c>
      <c r="P4671" s="386" t="s">
        <v>47</v>
      </c>
      <c r="R4671" s="265"/>
    </row>
    <row r="4672" spans="1:18" ht="15" x14ac:dyDescent="0.25">
      <c r="A4672" s="389" t="s">
        <v>4505</v>
      </c>
      <c r="B4672" s="390"/>
      <c r="C4672" s="386"/>
      <c r="D4672" s="390"/>
      <c r="E4672" s="390"/>
      <c r="F4672" s="386">
        <v>8.9415999999999993</v>
      </c>
      <c r="G4672" s="391">
        <v>12.6365</v>
      </c>
      <c r="H4672" s="391">
        <v>10.188800000000001</v>
      </c>
      <c r="I4672" s="391">
        <v>23.1008</v>
      </c>
      <c r="J4672" s="391">
        <v>20.151</v>
      </c>
      <c r="K4672" s="391">
        <v>17.826599999999999</v>
      </c>
      <c r="L4672" s="391">
        <v>25.7195</v>
      </c>
      <c r="M4672" s="391">
        <v>25.793800000000001</v>
      </c>
      <c r="N4672" s="391">
        <v>35.260399999999997</v>
      </c>
      <c r="O4672" s="386">
        <v>27.896699999999999</v>
      </c>
      <c r="P4672" s="386" t="s">
        <v>47</v>
      </c>
      <c r="R4672" s="265"/>
    </row>
    <row r="4673" spans="1:18" ht="15" x14ac:dyDescent="0.25">
      <c r="A4673" s="389" t="s">
        <v>4506</v>
      </c>
      <c r="B4673" s="390"/>
      <c r="C4673" s="386"/>
      <c r="D4673" s="390"/>
      <c r="E4673" s="390"/>
      <c r="F4673" s="386">
        <v>20.717400000000001</v>
      </c>
      <c r="G4673" s="391">
        <v>15.6289</v>
      </c>
      <c r="H4673" s="391">
        <v>14.191000000000001</v>
      </c>
      <c r="I4673" s="391">
        <v>20.906199999999998</v>
      </c>
      <c r="J4673" s="391">
        <v>11.6911</v>
      </c>
      <c r="K4673" s="391">
        <v>15.614800000000001</v>
      </c>
      <c r="L4673" s="391">
        <v>13.212899999999999</v>
      </c>
      <c r="M4673" s="391">
        <v>23.067299999999999</v>
      </c>
      <c r="N4673" s="391">
        <v>33.067</v>
      </c>
      <c r="O4673" s="386">
        <v>27.763500000000001</v>
      </c>
      <c r="P4673" s="386" t="s">
        <v>47</v>
      </c>
      <c r="R4673" s="265"/>
    </row>
    <row r="4674" spans="1:18" ht="15" x14ac:dyDescent="0.25">
      <c r="A4674" s="389" t="s">
        <v>4507</v>
      </c>
      <c r="B4674" s="390"/>
      <c r="C4674" s="386"/>
      <c r="D4674" s="390"/>
      <c r="E4674" s="390"/>
      <c r="F4674" s="386">
        <v>20.8291</v>
      </c>
      <c r="G4674" s="391">
        <v>15.4421</v>
      </c>
      <c r="H4674" s="391">
        <v>14.815200000000001</v>
      </c>
      <c r="I4674" s="391">
        <v>20.703800000000001</v>
      </c>
      <c r="J4674" s="391">
        <v>11.4422</v>
      </c>
      <c r="K4674" s="391">
        <v>15.411099999999999</v>
      </c>
      <c r="L4674" s="391">
        <v>12.9613</v>
      </c>
      <c r="M4674" s="391">
        <v>22.893999999999998</v>
      </c>
      <c r="N4674" s="391">
        <v>33.284799999999997</v>
      </c>
      <c r="O4674" s="386">
        <v>27.8247</v>
      </c>
      <c r="P4674" s="386" t="s">
        <v>47</v>
      </c>
      <c r="R4674" s="265"/>
    </row>
    <row r="4675" spans="1:18" ht="15" x14ac:dyDescent="0.25">
      <c r="A4675" s="389" t="s">
        <v>4508</v>
      </c>
      <c r="B4675" s="390"/>
      <c r="C4675" s="386"/>
      <c r="D4675" s="390"/>
      <c r="E4675" s="390"/>
      <c r="F4675" s="386">
        <v>19.2807</v>
      </c>
      <c r="G4675" s="391">
        <v>18.1252</v>
      </c>
      <c r="H4675" s="391">
        <v>5.8413000000000004</v>
      </c>
      <c r="I4675" s="391">
        <v>23.6326</v>
      </c>
      <c r="J4675" s="391">
        <v>15.0442</v>
      </c>
      <c r="K4675" s="391">
        <v>18.3581</v>
      </c>
      <c r="L4675" s="391">
        <v>16.6008</v>
      </c>
      <c r="M4675" s="391">
        <v>25.400099999999998</v>
      </c>
      <c r="N4675" s="391">
        <v>30.132100000000001</v>
      </c>
      <c r="O4675" s="386">
        <v>26.939800000000002</v>
      </c>
      <c r="P4675" s="386" t="s">
        <v>47</v>
      </c>
      <c r="R4675" s="265"/>
    </row>
    <row r="4676" spans="1:18" ht="15" x14ac:dyDescent="0.25">
      <c r="A4676" s="389" t="s">
        <v>4509</v>
      </c>
      <c r="B4676" s="390"/>
      <c r="C4676" s="386"/>
      <c r="D4676" s="390"/>
      <c r="E4676" s="390"/>
      <c r="F4676" s="386">
        <v>20.1265</v>
      </c>
      <c r="G4676" s="391">
        <v>15.8287</v>
      </c>
      <c r="H4676" s="391">
        <v>15.861700000000001</v>
      </c>
      <c r="I4676" s="391">
        <v>26.447399999999998</v>
      </c>
      <c r="J4676" s="391">
        <v>9.4885999999999999</v>
      </c>
      <c r="K4676" s="391">
        <v>13.253</v>
      </c>
      <c r="L4676" s="391">
        <v>12.835000000000001</v>
      </c>
      <c r="M4676" s="391">
        <v>22.660900000000002</v>
      </c>
      <c r="N4676" s="391">
        <v>32.871699999999997</v>
      </c>
      <c r="O4676" s="386">
        <v>33.565600000000003</v>
      </c>
      <c r="P4676" s="386" t="s">
        <v>47</v>
      </c>
      <c r="R4676" s="265"/>
    </row>
    <row r="4677" spans="1:18" ht="15" x14ac:dyDescent="0.25">
      <c r="A4677" s="389" t="s">
        <v>4510</v>
      </c>
      <c r="B4677" s="390"/>
      <c r="C4677" s="386"/>
      <c r="D4677" s="390"/>
      <c r="E4677" s="390"/>
      <c r="F4677" s="386">
        <v>20.629100000000001</v>
      </c>
      <c r="G4677" s="391">
        <v>16.256699999999999</v>
      </c>
      <c r="H4677" s="391">
        <v>16.562000000000001</v>
      </c>
      <c r="I4677" s="391">
        <v>27.0779</v>
      </c>
      <c r="J4677" s="391">
        <v>9.5437999999999992</v>
      </c>
      <c r="K4677" s="391">
        <v>13.4901</v>
      </c>
      <c r="L4677" s="391">
        <v>12.969099999999999</v>
      </c>
      <c r="M4677" s="391">
        <v>23.0168</v>
      </c>
      <c r="N4677" s="391">
        <v>33.545299999999997</v>
      </c>
      <c r="O4677" s="386">
        <v>33.811399999999999</v>
      </c>
      <c r="P4677" s="386" t="s">
        <v>47</v>
      </c>
      <c r="R4677" s="265"/>
    </row>
    <row r="4678" spans="1:18" ht="15" x14ac:dyDescent="0.25">
      <c r="A4678" s="389" t="s">
        <v>4511</v>
      </c>
      <c r="B4678" s="390"/>
      <c r="C4678" s="386"/>
      <c r="D4678" s="390"/>
      <c r="E4678" s="390"/>
      <c r="F4678" s="386">
        <v>10.4863</v>
      </c>
      <c r="G4678" s="391">
        <v>7.7507999999999999</v>
      </c>
      <c r="H4678" s="391">
        <v>2.5796999999999999</v>
      </c>
      <c r="I4678" s="391">
        <v>14.263999999999999</v>
      </c>
      <c r="J4678" s="391">
        <v>8.4219000000000008</v>
      </c>
      <c r="K4678" s="391">
        <v>8.6625999999999994</v>
      </c>
      <c r="L4678" s="391">
        <v>10.242800000000001</v>
      </c>
      <c r="M4678" s="391">
        <v>15.781499999999999</v>
      </c>
      <c r="N4678" s="391">
        <v>19.832799999999999</v>
      </c>
      <c r="O4678" s="386">
        <v>28.821300000000001</v>
      </c>
      <c r="P4678" s="386" t="s">
        <v>47</v>
      </c>
      <c r="R4678" s="265"/>
    </row>
    <row r="4679" spans="1:18" ht="15" x14ac:dyDescent="0.25">
      <c r="A4679" s="389" t="s">
        <v>4512</v>
      </c>
      <c r="B4679" s="390"/>
      <c r="C4679" s="386"/>
      <c r="D4679" s="390"/>
      <c r="E4679" s="390"/>
      <c r="F4679" s="386">
        <v>21.036100000000001</v>
      </c>
      <c r="G4679" s="391">
        <v>15.8111</v>
      </c>
      <c r="H4679" s="391">
        <v>13.740600000000001</v>
      </c>
      <c r="I4679" s="391">
        <v>20.421700000000001</v>
      </c>
      <c r="J4679" s="391">
        <v>13.440200000000001</v>
      </c>
      <c r="K4679" s="391">
        <v>20.439800000000002</v>
      </c>
      <c r="L4679" s="391">
        <v>12.521100000000001</v>
      </c>
      <c r="M4679" s="391">
        <v>25.3431</v>
      </c>
      <c r="N4679" s="391">
        <v>36.813200000000002</v>
      </c>
      <c r="O4679" s="386">
        <v>29.618200000000002</v>
      </c>
      <c r="P4679" s="386" t="s">
        <v>47</v>
      </c>
      <c r="R4679" s="265"/>
    </row>
    <row r="4680" spans="1:18" ht="15" x14ac:dyDescent="0.25">
      <c r="A4680" s="389" t="s">
        <v>4513</v>
      </c>
      <c r="B4680" s="390"/>
      <c r="C4680" s="386"/>
      <c r="D4680" s="390"/>
      <c r="E4680" s="390"/>
      <c r="F4680" s="386">
        <v>21.232399999999998</v>
      </c>
      <c r="G4680" s="391">
        <v>15.773199999999999</v>
      </c>
      <c r="H4680" s="391">
        <v>14.156700000000001</v>
      </c>
      <c r="I4680" s="391">
        <v>20.192399999999999</v>
      </c>
      <c r="J4680" s="391">
        <v>13.1797</v>
      </c>
      <c r="K4680" s="391">
        <v>20.337499999999999</v>
      </c>
      <c r="L4680" s="391">
        <v>12.299200000000001</v>
      </c>
      <c r="M4680" s="391">
        <v>25.343800000000002</v>
      </c>
      <c r="N4680" s="391">
        <v>37.316400000000002</v>
      </c>
      <c r="O4680" s="386">
        <v>29.895</v>
      </c>
      <c r="P4680" s="386" t="s">
        <v>47</v>
      </c>
      <c r="R4680" s="265"/>
    </row>
    <row r="4681" spans="1:18" ht="15" x14ac:dyDescent="0.25">
      <c r="A4681" s="389" t="s">
        <v>4514</v>
      </c>
      <c r="B4681" s="390"/>
      <c r="C4681" s="386"/>
      <c r="D4681" s="390"/>
      <c r="E4681" s="390"/>
      <c r="F4681" s="386">
        <v>17.6082</v>
      </c>
      <c r="G4681" s="391">
        <v>16.4956</v>
      </c>
      <c r="H4681" s="391">
        <v>6.2362000000000002</v>
      </c>
      <c r="I4681" s="391">
        <v>24.576899999999998</v>
      </c>
      <c r="J4681" s="391">
        <v>18.161799999999999</v>
      </c>
      <c r="K4681" s="391">
        <v>22.287400000000002</v>
      </c>
      <c r="L4681" s="391">
        <v>16.5441</v>
      </c>
      <c r="M4681" s="391">
        <v>25.330400000000001</v>
      </c>
      <c r="N4681" s="391">
        <v>27.700199999999999</v>
      </c>
      <c r="O4681" s="386">
        <v>24.633400000000002</v>
      </c>
      <c r="P4681" s="386" t="s">
        <v>47</v>
      </c>
      <c r="R4681" s="265"/>
    </row>
    <row r="4682" spans="1:18" ht="15" x14ac:dyDescent="0.25">
      <c r="A4682" s="389" t="s">
        <v>4515</v>
      </c>
      <c r="B4682" s="390"/>
      <c r="C4682" s="386"/>
      <c r="D4682" s="390"/>
      <c r="E4682" s="390"/>
      <c r="F4682" s="386">
        <v>27.509899999999998</v>
      </c>
      <c r="G4682" s="391">
        <v>18.9497</v>
      </c>
      <c r="H4682" s="391">
        <v>16.014099999999999</v>
      </c>
      <c r="I4682" s="391">
        <v>16.511399999999998</v>
      </c>
      <c r="J4682" s="391">
        <v>16.094100000000001</v>
      </c>
      <c r="K4682" s="391">
        <v>15.9133</v>
      </c>
      <c r="L4682" s="391">
        <v>18.6005</v>
      </c>
      <c r="M4682" s="391">
        <v>21.4541</v>
      </c>
      <c r="N4682" s="391">
        <v>23.0166</v>
      </c>
      <c r="O4682" s="386">
        <v>22.119800000000001</v>
      </c>
      <c r="P4682" s="386" t="s">
        <v>47</v>
      </c>
      <c r="R4682" s="265"/>
    </row>
    <row r="4683" spans="1:18" ht="15" x14ac:dyDescent="0.25">
      <c r="A4683" s="389" t="s">
        <v>4516</v>
      </c>
      <c r="B4683" s="390"/>
      <c r="C4683" s="386"/>
      <c r="D4683" s="390"/>
      <c r="E4683" s="390"/>
      <c r="F4683" s="386">
        <v>27.747499999999999</v>
      </c>
      <c r="G4683" s="391">
        <v>17.7605</v>
      </c>
      <c r="H4683" s="391">
        <v>17.256799999999998</v>
      </c>
      <c r="I4683" s="391">
        <v>14.2819</v>
      </c>
      <c r="J4683" s="391">
        <v>15.703099999999999</v>
      </c>
      <c r="K4683" s="391">
        <v>14.738200000000001</v>
      </c>
      <c r="L4683" s="391">
        <v>18.0915</v>
      </c>
      <c r="M4683" s="391">
        <v>20</v>
      </c>
      <c r="N4683" s="391">
        <v>21.2408</v>
      </c>
      <c r="O4683" s="386">
        <v>21.039899999999999</v>
      </c>
      <c r="P4683" s="386" t="s">
        <v>47</v>
      </c>
      <c r="R4683" s="265"/>
    </row>
    <row r="4684" spans="1:18" ht="15" x14ac:dyDescent="0.25">
      <c r="A4684" s="389" t="s">
        <v>4517</v>
      </c>
      <c r="B4684" s="390"/>
      <c r="C4684" s="386"/>
      <c r="D4684" s="390"/>
      <c r="E4684" s="390"/>
      <c r="F4684" s="386">
        <v>26.212800000000001</v>
      </c>
      <c r="G4684" s="391">
        <v>26.538499999999999</v>
      </c>
      <c r="H4684" s="391">
        <v>8.0631000000000004</v>
      </c>
      <c r="I4684" s="391">
        <v>30.729800000000001</v>
      </c>
      <c r="J4684" s="391">
        <v>18.587800000000001</v>
      </c>
      <c r="K4684" s="391">
        <v>23.414200000000001</v>
      </c>
      <c r="L4684" s="391">
        <v>21.8445</v>
      </c>
      <c r="M4684" s="391">
        <v>30.736499999999999</v>
      </c>
      <c r="N4684" s="391">
        <v>34.387</v>
      </c>
      <c r="O4684" s="386">
        <v>28.9923</v>
      </c>
      <c r="P4684" s="386" t="s">
        <v>47</v>
      </c>
      <c r="R4684" s="265"/>
    </row>
    <row r="4685" spans="1:18" ht="15" x14ac:dyDescent="0.25">
      <c r="A4685" s="389" t="s">
        <v>4518</v>
      </c>
      <c r="B4685" s="390"/>
      <c r="C4685" s="386"/>
      <c r="D4685" s="390"/>
      <c r="E4685" s="390"/>
      <c r="F4685" s="386">
        <v>6.4554999999999998</v>
      </c>
      <c r="G4685" s="391">
        <v>5.5721999999999996</v>
      </c>
      <c r="H4685" s="391">
        <v>4.6459999999999999</v>
      </c>
      <c r="I4685" s="391">
        <v>11.9305</v>
      </c>
      <c r="J4685" s="391">
        <v>2.3006000000000002</v>
      </c>
      <c r="K4685" s="391">
        <v>5.5430999999999999</v>
      </c>
      <c r="L4685" s="391">
        <v>3.4508999999999999</v>
      </c>
      <c r="M4685" s="391">
        <v>20.015000000000001</v>
      </c>
      <c r="N4685" s="391">
        <v>45.491700000000002</v>
      </c>
      <c r="O4685" s="386">
        <v>11.9635</v>
      </c>
      <c r="P4685" s="386" t="s">
        <v>47</v>
      </c>
      <c r="R4685" s="265"/>
    </row>
    <row r="4686" spans="1:18" ht="15" x14ac:dyDescent="0.25">
      <c r="A4686" s="389" t="s">
        <v>4519</v>
      </c>
      <c r="B4686" s="390"/>
      <c r="C4686" s="386"/>
      <c r="D4686" s="390"/>
      <c r="E4686" s="390"/>
      <c r="F4686" s="386">
        <v>6.2714999999999996</v>
      </c>
      <c r="G4686" s="391">
        <v>5.6144999999999996</v>
      </c>
      <c r="H4686" s="391">
        <v>4.8190999999999997</v>
      </c>
      <c r="I4686" s="391">
        <v>12.284800000000001</v>
      </c>
      <c r="J4686" s="391">
        <v>2.3393999999999999</v>
      </c>
      <c r="K4686" s="391">
        <v>5.6776999999999997</v>
      </c>
      <c r="L4686" s="391">
        <v>3.4779</v>
      </c>
      <c r="M4686" s="391">
        <v>19.739699999999999</v>
      </c>
      <c r="N4686" s="391">
        <v>45.084699999999998</v>
      </c>
      <c r="O4686" s="386">
        <v>11.963800000000001</v>
      </c>
      <c r="P4686" s="386" t="s">
        <v>47</v>
      </c>
      <c r="R4686" s="265"/>
    </row>
    <row r="4687" spans="1:18" ht="15" x14ac:dyDescent="0.25">
      <c r="A4687" s="389" t="s">
        <v>4520</v>
      </c>
      <c r="B4687" s="390"/>
      <c r="C4687" s="386"/>
      <c r="D4687" s="390"/>
      <c r="E4687" s="390"/>
      <c r="F4687" s="386">
        <v>10.638299999999999</v>
      </c>
      <c r="G4687" s="391">
        <v>4.6098999999999997</v>
      </c>
      <c r="H4687" s="391">
        <v>0.70920000000000005</v>
      </c>
      <c r="I4687" s="391">
        <v>3.9007000000000001</v>
      </c>
      <c r="J4687" s="391">
        <v>1.4184000000000001</v>
      </c>
      <c r="K4687" s="391">
        <v>2.4823</v>
      </c>
      <c r="L4687" s="391">
        <v>2.8369</v>
      </c>
      <c r="M4687" s="391">
        <v>26.241099999999999</v>
      </c>
      <c r="N4687" s="391">
        <v>54.609900000000003</v>
      </c>
      <c r="O4687" s="386">
        <v>11.9565</v>
      </c>
      <c r="P4687" s="386" t="s">
        <v>47</v>
      </c>
      <c r="R4687" s="265"/>
    </row>
    <row r="4688" spans="1:18" ht="15" x14ac:dyDescent="0.25">
      <c r="A4688" s="389" t="s">
        <v>6471</v>
      </c>
      <c r="B4688" s="390"/>
      <c r="C4688" s="386"/>
      <c r="D4688" s="390"/>
      <c r="E4688" s="390"/>
      <c r="F4688" s="386">
        <v>10.8949</v>
      </c>
      <c r="G4688" s="391">
        <v>12.4338</v>
      </c>
      <c r="H4688" s="391">
        <v>11.904500000000001</v>
      </c>
      <c r="I4688" s="391">
        <v>10.246499999999999</v>
      </c>
      <c r="J4688" s="391">
        <v>13.6274</v>
      </c>
      <c r="K4688" s="391">
        <v>12.5791</v>
      </c>
      <c r="L4688" s="391">
        <v>11.5662</v>
      </c>
      <c r="M4688" s="391">
        <v>9.2195999999999998</v>
      </c>
      <c r="N4688" s="391">
        <v>15.04</v>
      </c>
      <c r="O4688" s="386">
        <v>11.1815</v>
      </c>
      <c r="P4688" s="386" t="s">
        <v>47</v>
      </c>
      <c r="R4688" s="265"/>
    </row>
    <row r="4689" spans="1:18" ht="15" x14ac:dyDescent="0.25">
      <c r="A4689" s="389" t="s">
        <v>6472</v>
      </c>
      <c r="B4689" s="390"/>
      <c r="C4689" s="386"/>
      <c r="D4689" s="390"/>
      <c r="E4689" s="390"/>
      <c r="F4689" s="386">
        <v>10.6675</v>
      </c>
      <c r="G4689" s="391">
        <v>12.7973</v>
      </c>
      <c r="H4689" s="391">
        <v>11.957000000000001</v>
      </c>
      <c r="I4689" s="391">
        <v>10.1624</v>
      </c>
      <c r="J4689" s="391">
        <v>13.4262</v>
      </c>
      <c r="K4689" s="391">
        <v>11.7608</v>
      </c>
      <c r="L4689" s="391">
        <v>11.3391</v>
      </c>
      <c r="M4689" s="391">
        <v>9.1064000000000007</v>
      </c>
      <c r="N4689" s="391">
        <v>15.2858</v>
      </c>
      <c r="O4689" s="386">
        <v>11.293699999999999</v>
      </c>
      <c r="P4689" s="386" t="s">
        <v>47</v>
      </c>
      <c r="R4689" s="265"/>
    </row>
    <row r="4690" spans="1:18" ht="15" x14ac:dyDescent="0.25">
      <c r="A4690" s="389" t="s">
        <v>6473</v>
      </c>
      <c r="B4690" s="390"/>
      <c r="C4690" s="386"/>
      <c r="D4690" s="390"/>
      <c r="E4690" s="390"/>
      <c r="F4690" s="386">
        <v>12.6159</v>
      </c>
      <c r="G4690" s="391">
        <v>9.7062000000000008</v>
      </c>
      <c r="H4690" s="391">
        <v>11.5121</v>
      </c>
      <c r="I4690" s="391">
        <v>10.8551</v>
      </c>
      <c r="J4690" s="391">
        <v>15.0838</v>
      </c>
      <c r="K4690" s="391">
        <v>18.5809</v>
      </c>
      <c r="L4690" s="391">
        <v>13.226699999999999</v>
      </c>
      <c r="M4690" s="391">
        <v>9.9978999999999996</v>
      </c>
      <c r="N4690" s="391">
        <v>13.3269</v>
      </c>
      <c r="O4690" s="386">
        <v>10.395300000000001</v>
      </c>
      <c r="P4690" s="386" t="s">
        <v>47</v>
      </c>
      <c r="R4690" s="265"/>
    </row>
    <row r="4691" spans="1:18" ht="15" x14ac:dyDescent="0.25">
      <c r="A4691" s="389" t="s">
        <v>6474</v>
      </c>
      <c r="B4691" s="390"/>
      <c r="C4691" s="386"/>
      <c r="D4691" s="390"/>
      <c r="E4691" s="390"/>
      <c r="F4691" s="386">
        <v>16.529</v>
      </c>
      <c r="G4691" s="391">
        <v>24.003299999999999</v>
      </c>
      <c r="H4691" s="391">
        <v>18.854900000000001</v>
      </c>
      <c r="I4691" s="391">
        <v>13.4968</v>
      </c>
      <c r="J4691" s="391">
        <v>26.742899999999999</v>
      </c>
      <c r="K4691" s="391">
        <v>16.4587</v>
      </c>
      <c r="L4691" s="391">
        <v>18.7866</v>
      </c>
      <c r="M4691" s="391">
        <v>16.284400000000002</v>
      </c>
      <c r="N4691" s="391">
        <v>20.8353</v>
      </c>
      <c r="O4691" s="386">
        <v>17.328399999999998</v>
      </c>
      <c r="P4691" s="386" t="s">
        <v>47</v>
      </c>
      <c r="R4691" s="265"/>
    </row>
    <row r="4692" spans="1:18" ht="15" x14ac:dyDescent="0.25">
      <c r="A4692" s="389" t="s">
        <v>6475</v>
      </c>
      <c r="B4692" s="390"/>
      <c r="C4692" s="386"/>
      <c r="D4692" s="390"/>
      <c r="E4692" s="390"/>
      <c r="F4692" s="386">
        <v>17.021799999999999</v>
      </c>
      <c r="G4692" s="391">
        <v>25.6675</v>
      </c>
      <c r="H4692" s="391">
        <v>19.757999999999999</v>
      </c>
      <c r="I4692" s="391">
        <v>13.7713</v>
      </c>
      <c r="J4692" s="391">
        <v>27.280999999999999</v>
      </c>
      <c r="K4692" s="391">
        <v>15.2697</v>
      </c>
      <c r="L4692" s="391">
        <v>18.996300000000002</v>
      </c>
      <c r="M4692" s="391">
        <v>16.968599999999999</v>
      </c>
      <c r="N4692" s="391">
        <v>21.421199999999999</v>
      </c>
      <c r="O4692" s="386">
        <v>18.174199999999999</v>
      </c>
      <c r="P4692" s="386" t="s">
        <v>47</v>
      </c>
      <c r="R4692" s="265"/>
    </row>
    <row r="4693" spans="1:18" ht="15" x14ac:dyDescent="0.25">
      <c r="A4693" s="389" t="s">
        <v>6476</v>
      </c>
      <c r="B4693" s="390"/>
      <c r="C4693" s="386"/>
      <c r="D4693" s="390"/>
      <c r="E4693" s="390"/>
      <c r="F4693" s="386">
        <v>12</v>
      </c>
      <c r="G4693" s="391">
        <v>8.5989000000000004</v>
      </c>
      <c r="H4693" s="391">
        <v>10.5672</v>
      </c>
      <c r="I4693" s="391">
        <v>10.944100000000001</v>
      </c>
      <c r="J4693" s="391">
        <v>21.777999999999999</v>
      </c>
      <c r="K4693" s="391">
        <v>27.912800000000001</v>
      </c>
      <c r="L4693" s="391">
        <v>16.855899999999998</v>
      </c>
      <c r="M4693" s="391">
        <v>9.9701000000000004</v>
      </c>
      <c r="N4693" s="391">
        <v>15.435</v>
      </c>
      <c r="O4693" s="386">
        <v>9.5096000000000007</v>
      </c>
      <c r="P4693" s="386" t="s">
        <v>47</v>
      </c>
      <c r="R4693" s="265"/>
    </row>
    <row r="4694" spans="1:18" ht="15" x14ac:dyDescent="0.25">
      <c r="A4694" s="389" t="s">
        <v>6477</v>
      </c>
      <c r="B4694" s="390"/>
      <c r="C4694" s="386"/>
      <c r="D4694" s="390"/>
      <c r="E4694" s="390"/>
      <c r="F4694" s="386">
        <v>8.7652999999999999</v>
      </c>
      <c r="G4694" s="391">
        <v>8.8404000000000007</v>
      </c>
      <c r="H4694" s="391">
        <v>9.5709999999999997</v>
      </c>
      <c r="I4694" s="391">
        <v>8.9794999999999998</v>
      </c>
      <c r="J4694" s="391">
        <v>11.8025</v>
      </c>
      <c r="K4694" s="391">
        <v>14.295400000000001</v>
      </c>
      <c r="L4694" s="391">
        <v>10.612500000000001</v>
      </c>
      <c r="M4694" s="391">
        <v>8.0913000000000004</v>
      </c>
      <c r="N4694" s="391">
        <v>8.8739000000000097</v>
      </c>
      <c r="O4694" s="386">
        <v>7.7832999999999997</v>
      </c>
      <c r="P4694" s="386" t="s">
        <v>47</v>
      </c>
      <c r="R4694" s="265"/>
    </row>
    <row r="4695" spans="1:18" ht="15" x14ac:dyDescent="0.25">
      <c r="A4695" s="389" t="s">
        <v>6478</v>
      </c>
      <c r="B4695" s="390"/>
      <c r="C4695" s="386"/>
      <c r="D4695" s="390"/>
      <c r="E4695" s="390"/>
      <c r="F4695" s="386">
        <v>8.4562000000000008</v>
      </c>
      <c r="G4695" s="391">
        <v>11.2387</v>
      </c>
      <c r="H4695" s="391">
        <v>9.8115000000000006</v>
      </c>
      <c r="I4695" s="391">
        <v>8.1091999999999995</v>
      </c>
      <c r="J4695" s="391">
        <v>10.4176</v>
      </c>
      <c r="K4695" s="391">
        <v>11.2866</v>
      </c>
      <c r="L4695" s="391">
        <v>9.4544999999999995</v>
      </c>
      <c r="M4695" s="391">
        <v>5.9553000000000003</v>
      </c>
      <c r="N4695" s="391">
        <v>5.7637999999999998</v>
      </c>
      <c r="O4695" s="386">
        <v>4.9916999999999998</v>
      </c>
      <c r="P4695" s="386" t="s">
        <v>47</v>
      </c>
      <c r="R4695" s="265"/>
    </row>
    <row r="4696" spans="1:18" ht="15" x14ac:dyDescent="0.25">
      <c r="A4696" s="389" t="s">
        <v>6479</v>
      </c>
      <c r="B4696" s="390"/>
      <c r="C4696" s="386"/>
      <c r="D4696" s="390"/>
      <c r="E4696" s="390"/>
      <c r="F4696" s="386">
        <v>9.0465999999999998</v>
      </c>
      <c r="G4696" s="391">
        <v>6.7035999999999998</v>
      </c>
      <c r="H4696" s="391">
        <v>9.3531999999999993</v>
      </c>
      <c r="I4696" s="391">
        <v>9.9359999999999999</v>
      </c>
      <c r="J4696" s="391">
        <v>13.373100000000001</v>
      </c>
      <c r="K4696" s="391">
        <v>17.919</v>
      </c>
      <c r="L4696" s="391">
        <v>11.907299999999999</v>
      </c>
      <c r="M4696" s="391">
        <v>10.3744</v>
      </c>
      <c r="N4696" s="391">
        <v>12.735300000000001</v>
      </c>
      <c r="O4696" s="386">
        <v>11.1012</v>
      </c>
      <c r="P4696" s="386" t="s">
        <v>47</v>
      </c>
      <c r="R4696" s="265"/>
    </row>
    <row r="4697" spans="1:18" ht="15" x14ac:dyDescent="0.25">
      <c r="A4697" s="389" t="s">
        <v>6480</v>
      </c>
      <c r="B4697" s="390"/>
      <c r="C4697" s="386"/>
      <c r="D4697" s="390"/>
      <c r="E4697" s="390"/>
      <c r="F4697" s="386">
        <v>9.4719999999999995</v>
      </c>
      <c r="G4697" s="391">
        <v>12.1311</v>
      </c>
      <c r="H4697" s="391">
        <v>10.481199999999999</v>
      </c>
      <c r="I4697" s="391">
        <v>7.5171999999999999</v>
      </c>
      <c r="J4697" s="391">
        <v>12.820600000000001</v>
      </c>
      <c r="K4697" s="391">
        <v>13.163399999999999</v>
      </c>
      <c r="L4697" s="391">
        <v>11.7437</v>
      </c>
      <c r="M4697" s="391">
        <v>6.9587000000000003</v>
      </c>
      <c r="N4697" s="391">
        <v>9.0882000000000005</v>
      </c>
      <c r="O4697" s="386">
        <v>10.7492</v>
      </c>
      <c r="P4697" s="386" t="s">
        <v>47</v>
      </c>
      <c r="R4697" s="265"/>
    </row>
    <row r="4698" spans="1:18" ht="15" x14ac:dyDescent="0.25">
      <c r="A4698" s="389" t="s">
        <v>6481</v>
      </c>
      <c r="B4698" s="390"/>
      <c r="C4698" s="386"/>
      <c r="D4698" s="390"/>
      <c r="E4698" s="390"/>
      <c r="F4698" s="386">
        <v>9.5789000000000009</v>
      </c>
      <c r="G4698" s="391">
        <v>12.282500000000001</v>
      </c>
      <c r="H4698" s="391">
        <v>10.617900000000001</v>
      </c>
      <c r="I4698" s="391">
        <v>7.4131999999999998</v>
      </c>
      <c r="J4698" s="391">
        <v>12.850300000000001</v>
      </c>
      <c r="K4698" s="391">
        <v>12.9407</v>
      </c>
      <c r="L4698" s="391">
        <v>11.8841</v>
      </c>
      <c r="M4698" s="391">
        <v>6.8066000000000004</v>
      </c>
      <c r="N4698" s="391">
        <v>8.9223999999999997</v>
      </c>
      <c r="O4698" s="386">
        <v>10.950699999999999</v>
      </c>
      <c r="P4698" s="386" t="s">
        <v>47</v>
      </c>
      <c r="R4698" s="265"/>
    </row>
    <row r="4699" spans="1:18" ht="15" x14ac:dyDescent="0.25">
      <c r="A4699" s="389" t="s">
        <v>6482</v>
      </c>
      <c r="B4699" s="390"/>
      <c r="C4699" s="386"/>
      <c r="D4699" s="390"/>
      <c r="E4699" s="390"/>
      <c r="F4699" s="386">
        <v>7.8963000000000001</v>
      </c>
      <c r="G4699" s="391">
        <v>9.9196000000000009</v>
      </c>
      <c r="H4699" s="391">
        <v>8.4871999999999996</v>
      </c>
      <c r="I4699" s="391">
        <v>9.0503</v>
      </c>
      <c r="J4699" s="391">
        <v>12.381</v>
      </c>
      <c r="K4699" s="391">
        <v>16.453099999999999</v>
      </c>
      <c r="L4699" s="391">
        <v>9.6754999999999995</v>
      </c>
      <c r="M4699" s="391">
        <v>8.9610000000000003</v>
      </c>
      <c r="N4699" s="391">
        <v>11.5282</v>
      </c>
      <c r="O4699" s="386">
        <v>7.8022999999999998</v>
      </c>
      <c r="P4699" s="386" t="s">
        <v>47</v>
      </c>
      <c r="R4699" s="265"/>
    </row>
    <row r="4700" spans="1:18" ht="15" x14ac:dyDescent="0.25">
      <c r="A4700" s="389" t="s">
        <v>6483</v>
      </c>
      <c r="B4700" s="390"/>
      <c r="C4700" s="386"/>
      <c r="D4700" s="390"/>
      <c r="E4700" s="390"/>
      <c r="F4700" s="386">
        <v>10.4153</v>
      </c>
      <c r="G4700" s="391">
        <v>10.4764</v>
      </c>
      <c r="H4700" s="391">
        <v>12.321300000000001</v>
      </c>
      <c r="I4700" s="391">
        <v>13.199199999999999</v>
      </c>
      <c r="J4700" s="391">
        <v>11.5869</v>
      </c>
      <c r="K4700" s="391">
        <v>10.372199999999999</v>
      </c>
      <c r="L4700" s="391">
        <v>9.6950000000000003</v>
      </c>
      <c r="M4700" s="391">
        <v>10.7811</v>
      </c>
      <c r="N4700" s="391">
        <v>27.537199999999999</v>
      </c>
      <c r="O4700" s="386">
        <v>10.7522</v>
      </c>
      <c r="P4700" s="386" t="s">
        <v>47</v>
      </c>
      <c r="R4700" s="265"/>
    </row>
    <row r="4701" spans="1:18" ht="15" x14ac:dyDescent="0.25">
      <c r="A4701" s="389" t="s">
        <v>6484</v>
      </c>
      <c r="B4701" s="390"/>
      <c r="C4701" s="386"/>
      <c r="D4701" s="390"/>
      <c r="E4701" s="390"/>
      <c r="F4701" s="386">
        <v>10.0893</v>
      </c>
      <c r="G4701" s="391">
        <v>10.415100000000001</v>
      </c>
      <c r="H4701" s="391">
        <v>12.3063</v>
      </c>
      <c r="I4701" s="391">
        <v>13.389699999999999</v>
      </c>
      <c r="J4701" s="391">
        <v>11.6462</v>
      </c>
      <c r="K4701" s="391">
        <v>10.420299999999999</v>
      </c>
      <c r="L4701" s="391">
        <v>9.7169000000000008</v>
      </c>
      <c r="M4701" s="391">
        <v>10.785399999999999</v>
      </c>
      <c r="N4701" s="391">
        <v>27.721699999999998</v>
      </c>
      <c r="O4701" s="386">
        <v>10.843400000000001</v>
      </c>
      <c r="P4701" s="386" t="s">
        <v>47</v>
      </c>
      <c r="R4701" s="265"/>
    </row>
    <row r="4702" spans="1:18" ht="15" x14ac:dyDescent="0.25">
      <c r="A4702" s="389" t="s">
        <v>6485</v>
      </c>
      <c r="B4702" s="390"/>
      <c r="C4702" s="386"/>
      <c r="D4702" s="390"/>
      <c r="E4702" s="390"/>
      <c r="F4702" s="386">
        <v>19.731300000000001</v>
      </c>
      <c r="G4702" s="391">
        <v>12.2483</v>
      </c>
      <c r="H4702" s="391">
        <v>12.7517</v>
      </c>
      <c r="I4702" s="391">
        <v>7.7180999999999997</v>
      </c>
      <c r="J4702" s="391">
        <v>9.7902000000000005</v>
      </c>
      <c r="K4702" s="391">
        <v>8.9764999999999997</v>
      </c>
      <c r="L4702" s="391">
        <v>9.0603999999999996</v>
      </c>
      <c r="M4702" s="391">
        <v>10.654400000000001</v>
      </c>
      <c r="N4702" s="391">
        <v>22.165800000000001</v>
      </c>
      <c r="O4702" s="386">
        <v>8.1443999999999992</v>
      </c>
      <c r="P4702" s="386" t="s">
        <v>47</v>
      </c>
      <c r="R4702" s="265"/>
    </row>
    <row r="4703" spans="1:18" ht="15" x14ac:dyDescent="0.25">
      <c r="A4703" s="389" t="s">
        <v>6486</v>
      </c>
      <c r="B4703" s="390"/>
      <c r="C4703" s="386"/>
      <c r="D4703" s="390"/>
      <c r="E4703" s="390"/>
      <c r="F4703" s="386">
        <v>11.942299999999999</v>
      </c>
      <c r="G4703" s="391">
        <v>10.457800000000001</v>
      </c>
      <c r="H4703" s="391">
        <v>11.1313</v>
      </c>
      <c r="I4703" s="391">
        <v>10.562799999999999</v>
      </c>
      <c r="J4703" s="391">
        <v>11.075200000000001</v>
      </c>
      <c r="K4703" s="391">
        <v>10.6236</v>
      </c>
      <c r="L4703" s="391">
        <v>9.8834999999999997</v>
      </c>
      <c r="M4703" s="391">
        <v>7.56</v>
      </c>
      <c r="N4703" s="391">
        <v>12.0105</v>
      </c>
      <c r="O4703" s="386">
        <v>11.450100000000001</v>
      </c>
      <c r="P4703" s="386" t="s">
        <v>47</v>
      </c>
      <c r="R4703" s="265"/>
    </row>
    <row r="4704" spans="1:18" ht="15" x14ac:dyDescent="0.25">
      <c r="A4704" s="389" t="s">
        <v>6487</v>
      </c>
      <c r="B4704" s="390"/>
      <c r="C4704" s="386"/>
      <c r="D4704" s="390"/>
      <c r="E4704" s="390"/>
      <c r="F4704" s="386">
        <v>10.3574</v>
      </c>
      <c r="G4704" s="391">
        <v>9.625</v>
      </c>
      <c r="H4704" s="391">
        <v>9.9629999999999992</v>
      </c>
      <c r="I4704" s="391">
        <v>9.7849000000000004</v>
      </c>
      <c r="J4704" s="391">
        <v>9.7918000000000003</v>
      </c>
      <c r="K4704" s="391">
        <v>9.2791999999999994</v>
      </c>
      <c r="L4704" s="391">
        <v>8.5755999999999997</v>
      </c>
      <c r="M4704" s="391">
        <v>7.32</v>
      </c>
      <c r="N4704" s="391">
        <v>11.9216</v>
      </c>
      <c r="O4704" s="386">
        <v>11.347</v>
      </c>
      <c r="P4704" s="386" t="s">
        <v>47</v>
      </c>
      <c r="R4704" s="265"/>
    </row>
    <row r="4705" spans="1:18" ht="15" x14ac:dyDescent="0.25">
      <c r="A4705" s="389" t="s">
        <v>6488</v>
      </c>
      <c r="B4705" s="390"/>
      <c r="C4705" s="386"/>
      <c r="D4705" s="390"/>
      <c r="E4705" s="390"/>
      <c r="F4705" s="386">
        <v>25.4514</v>
      </c>
      <c r="G4705" s="391">
        <v>17.457100000000001</v>
      </c>
      <c r="H4705" s="391">
        <v>20.934899999999999</v>
      </c>
      <c r="I4705" s="391">
        <v>17.045100000000001</v>
      </c>
      <c r="J4705" s="391">
        <v>21.847899999999999</v>
      </c>
      <c r="K4705" s="391">
        <v>21.955400000000001</v>
      </c>
      <c r="L4705" s="391">
        <v>21.083100000000002</v>
      </c>
      <c r="M4705" s="391">
        <v>9.6684000000000001</v>
      </c>
      <c r="N4705" s="391">
        <v>12.7477</v>
      </c>
      <c r="O4705" s="386">
        <v>12.297499999999999</v>
      </c>
      <c r="P4705" s="386" t="s">
        <v>47</v>
      </c>
      <c r="R4705" s="265"/>
    </row>
    <row r="4706" spans="1:18" ht="15" x14ac:dyDescent="0.25">
      <c r="A4706" s="389" t="s">
        <v>4521</v>
      </c>
      <c r="B4706" s="390"/>
      <c r="C4706" s="386"/>
      <c r="D4706" s="390"/>
      <c r="E4706" s="390"/>
      <c r="F4706" s="386">
        <v>22.688600000000001</v>
      </c>
      <c r="G4706" s="391">
        <v>22.158899999999999</v>
      </c>
      <c r="H4706" s="391">
        <v>20.291</v>
      </c>
      <c r="I4706" s="391">
        <v>26.520800000000001</v>
      </c>
      <c r="J4706" s="391">
        <v>23.545999999999999</v>
      </c>
      <c r="K4706" s="391">
        <v>23.897600000000001</v>
      </c>
      <c r="L4706" s="391">
        <v>30.2455</v>
      </c>
      <c r="M4706" s="391">
        <v>29.9512</v>
      </c>
      <c r="N4706" s="391">
        <v>31.8093</v>
      </c>
      <c r="O4706" s="386">
        <v>26.984000000000002</v>
      </c>
      <c r="P4706" s="386" t="s">
        <v>47</v>
      </c>
      <c r="R4706" s="265"/>
    </row>
    <row r="4707" spans="1:18" ht="15" x14ac:dyDescent="0.25">
      <c r="A4707" s="389" t="s">
        <v>4522</v>
      </c>
      <c r="B4707" s="390"/>
      <c r="C4707" s="386"/>
      <c r="D4707" s="390"/>
      <c r="E4707" s="390"/>
      <c r="F4707" s="386">
        <v>21.522200000000002</v>
      </c>
      <c r="G4707" s="391">
        <v>21.330100000000002</v>
      </c>
      <c r="H4707" s="391">
        <v>19.961500000000001</v>
      </c>
      <c r="I4707" s="391">
        <v>25.851400000000002</v>
      </c>
      <c r="J4707" s="391">
        <v>22.917300000000001</v>
      </c>
      <c r="K4707" s="391">
        <v>23.215800000000002</v>
      </c>
      <c r="L4707" s="391">
        <v>29.2212</v>
      </c>
      <c r="M4707" s="391">
        <v>29.545000000000002</v>
      </c>
      <c r="N4707" s="391">
        <v>30.994800000000001</v>
      </c>
      <c r="O4707" s="386">
        <v>26.0791</v>
      </c>
      <c r="P4707" s="386" t="s">
        <v>47</v>
      </c>
      <c r="R4707" s="265"/>
    </row>
    <row r="4708" spans="1:18" ht="15" x14ac:dyDescent="0.25">
      <c r="A4708" s="389" t="s">
        <v>4523</v>
      </c>
      <c r="B4708" s="390"/>
      <c r="C4708" s="386"/>
      <c r="D4708" s="390"/>
      <c r="E4708" s="390"/>
      <c r="F4708" s="386">
        <v>33.215400000000002</v>
      </c>
      <c r="G4708" s="391">
        <v>29.7578</v>
      </c>
      <c r="H4708" s="391">
        <v>23.311900000000001</v>
      </c>
      <c r="I4708" s="391">
        <v>32.636800000000001</v>
      </c>
      <c r="J4708" s="391">
        <v>29.3184</v>
      </c>
      <c r="K4708" s="391">
        <v>30.190200000000001</v>
      </c>
      <c r="L4708" s="391">
        <v>40.124899999999997</v>
      </c>
      <c r="M4708" s="391">
        <v>33.863900000000001</v>
      </c>
      <c r="N4708" s="391">
        <v>39.669199999999996</v>
      </c>
      <c r="O4708" s="386">
        <v>35.949399999999997</v>
      </c>
      <c r="P4708" s="386" t="s">
        <v>47</v>
      </c>
      <c r="R4708" s="265"/>
    </row>
    <row r="4709" spans="1:18" ht="15" x14ac:dyDescent="0.25">
      <c r="A4709" s="389" t="s">
        <v>4524</v>
      </c>
      <c r="B4709" s="390"/>
      <c r="C4709" s="386"/>
      <c r="D4709" s="390"/>
      <c r="E4709" s="390"/>
      <c r="F4709" s="386">
        <v>33.127200000000002</v>
      </c>
      <c r="G4709" s="391">
        <v>16.1037</v>
      </c>
      <c r="H4709" s="391">
        <v>18.295200000000001</v>
      </c>
      <c r="I4709" s="391">
        <v>28.247199999999999</v>
      </c>
      <c r="J4709" s="391">
        <v>23.521999999999998</v>
      </c>
      <c r="K4709" s="391">
        <v>26.754899999999999</v>
      </c>
      <c r="L4709" s="391">
        <v>27.543099999999999</v>
      </c>
      <c r="M4709" s="391">
        <v>36.134099999999997</v>
      </c>
      <c r="N4709" s="391">
        <v>53.190300000000001</v>
      </c>
      <c r="O4709" s="386">
        <v>44.829500000000003</v>
      </c>
      <c r="P4709" s="386" t="s">
        <v>47</v>
      </c>
      <c r="R4709" s="265"/>
    </row>
    <row r="4710" spans="1:18" ht="15" x14ac:dyDescent="0.25">
      <c r="A4710" s="389" t="s">
        <v>4525</v>
      </c>
      <c r="B4710" s="390"/>
      <c r="C4710" s="386"/>
      <c r="D4710" s="390"/>
      <c r="E4710" s="390"/>
      <c r="F4710" s="386">
        <v>32.941600000000001</v>
      </c>
      <c r="G4710" s="391">
        <v>16.2484</v>
      </c>
      <c r="H4710" s="391">
        <v>19.6219</v>
      </c>
      <c r="I4710" s="391">
        <v>29.3109</v>
      </c>
      <c r="J4710" s="391">
        <v>23.4556</v>
      </c>
      <c r="K4710" s="391">
        <v>26.737200000000001</v>
      </c>
      <c r="L4710" s="391">
        <v>26.8645</v>
      </c>
      <c r="M4710" s="391">
        <v>35.613399999999999</v>
      </c>
      <c r="N4710" s="391">
        <v>52.173200000000001</v>
      </c>
      <c r="O4710" s="386">
        <v>41.319299999999998</v>
      </c>
      <c r="P4710" s="386" t="s">
        <v>47</v>
      </c>
      <c r="R4710" s="265"/>
    </row>
    <row r="4711" spans="1:18" ht="15" x14ac:dyDescent="0.25">
      <c r="A4711" s="389" t="s">
        <v>4526</v>
      </c>
      <c r="B4711" s="390"/>
      <c r="C4711" s="386"/>
      <c r="D4711" s="390"/>
      <c r="E4711" s="390"/>
      <c r="F4711" s="386">
        <v>34.554299999999998</v>
      </c>
      <c r="G4711" s="391">
        <v>15.017899999999999</v>
      </c>
      <c r="H4711" s="391">
        <v>8.3432999999999993</v>
      </c>
      <c r="I4711" s="391">
        <v>20.2622</v>
      </c>
      <c r="J4711" s="391">
        <v>24.018999999999998</v>
      </c>
      <c r="K4711" s="391">
        <v>26.893000000000001</v>
      </c>
      <c r="L4711" s="391">
        <v>32.7273</v>
      </c>
      <c r="M4711" s="391">
        <v>40.096600000000002</v>
      </c>
      <c r="N4711" s="391">
        <v>60.943199999999997</v>
      </c>
      <c r="O4711" s="386">
        <v>67.441900000000004</v>
      </c>
      <c r="P4711" s="386" t="s">
        <v>47</v>
      </c>
      <c r="R4711" s="265"/>
    </row>
    <row r="4712" spans="1:18" ht="15" x14ac:dyDescent="0.25">
      <c r="A4712" s="389" t="s">
        <v>4527</v>
      </c>
      <c r="B4712" s="390"/>
      <c r="C4712" s="386"/>
      <c r="D4712" s="390"/>
      <c r="E4712" s="390"/>
      <c r="F4712" s="386">
        <v>19.470400000000001</v>
      </c>
      <c r="G4712" s="391">
        <v>23.4132</v>
      </c>
      <c r="H4712" s="391">
        <v>24.1448</v>
      </c>
      <c r="I4712" s="391">
        <v>33.1524</v>
      </c>
      <c r="J4712" s="391">
        <v>29.2471</v>
      </c>
      <c r="K4712" s="391">
        <v>31.3657</v>
      </c>
      <c r="L4712" s="391">
        <v>31.740400000000001</v>
      </c>
      <c r="M4712" s="391">
        <v>33.165500000000002</v>
      </c>
      <c r="N4712" s="391">
        <v>46.438200000000002</v>
      </c>
      <c r="O4712" s="386">
        <v>27.443200000000001</v>
      </c>
      <c r="P4712" s="386" t="s">
        <v>47</v>
      </c>
      <c r="R4712" s="265"/>
    </row>
    <row r="4713" spans="1:18" ht="15" x14ac:dyDescent="0.25">
      <c r="A4713" s="389" t="s">
        <v>4528</v>
      </c>
      <c r="B4713" s="390"/>
      <c r="C4713" s="386"/>
      <c r="D4713" s="390"/>
      <c r="E4713" s="390"/>
      <c r="F4713" s="386">
        <v>16.7011</v>
      </c>
      <c r="G4713" s="391">
        <v>22.073899999999998</v>
      </c>
      <c r="H4713" s="391">
        <v>24.048500000000001</v>
      </c>
      <c r="I4713" s="391">
        <v>32.471699999999998</v>
      </c>
      <c r="J4713" s="391">
        <v>27.920300000000001</v>
      </c>
      <c r="K4713" s="391">
        <v>30.3264</v>
      </c>
      <c r="L4713" s="391">
        <v>30.596800000000002</v>
      </c>
      <c r="M4713" s="391">
        <v>31.7745</v>
      </c>
      <c r="N4713" s="391">
        <v>44.6678</v>
      </c>
      <c r="O4713" s="386">
        <v>24.925000000000001</v>
      </c>
      <c r="P4713" s="386" t="s">
        <v>47</v>
      </c>
      <c r="R4713" s="265"/>
    </row>
    <row r="4714" spans="1:18" ht="15" x14ac:dyDescent="0.25">
      <c r="A4714" s="389" t="s">
        <v>4529</v>
      </c>
      <c r="B4714" s="390"/>
      <c r="C4714" s="386"/>
      <c r="D4714" s="390"/>
      <c r="E4714" s="390"/>
      <c r="F4714" s="386">
        <v>42.5349</v>
      </c>
      <c r="G4714" s="391">
        <v>34.696100000000001</v>
      </c>
      <c r="H4714" s="391">
        <v>24.985700000000001</v>
      </c>
      <c r="I4714" s="391">
        <v>38.927599999999998</v>
      </c>
      <c r="J4714" s="391">
        <v>40.440399999999997</v>
      </c>
      <c r="K4714" s="391">
        <v>40.107199999999999</v>
      </c>
      <c r="L4714" s="391">
        <v>41.233199999999997</v>
      </c>
      <c r="M4714" s="391">
        <v>45.037799999999997</v>
      </c>
      <c r="N4714" s="391">
        <v>61.546799999999998</v>
      </c>
      <c r="O4714" s="386">
        <v>60.015799999999999</v>
      </c>
      <c r="P4714" s="386" t="s">
        <v>47</v>
      </c>
      <c r="R4714" s="265"/>
    </row>
    <row r="4715" spans="1:18" ht="15" x14ac:dyDescent="0.25">
      <c r="A4715" s="389" t="s">
        <v>4530</v>
      </c>
      <c r="B4715" s="390"/>
      <c r="C4715" s="386"/>
      <c r="D4715" s="390"/>
      <c r="E4715" s="390"/>
      <c r="F4715" s="386">
        <v>21.8644</v>
      </c>
      <c r="G4715" s="391">
        <v>21.960100000000001</v>
      </c>
      <c r="H4715" s="391">
        <v>19.683499999999999</v>
      </c>
      <c r="I4715" s="391">
        <v>25.035</v>
      </c>
      <c r="J4715" s="391">
        <v>22.065799999999999</v>
      </c>
      <c r="K4715" s="391">
        <v>22.236000000000001</v>
      </c>
      <c r="L4715" s="391">
        <v>29.88</v>
      </c>
      <c r="M4715" s="391">
        <v>28.833400000000001</v>
      </c>
      <c r="N4715" s="391">
        <v>29.3751</v>
      </c>
      <c r="O4715" s="386">
        <v>26.520099999999999</v>
      </c>
      <c r="P4715" s="386" t="s">
        <v>47</v>
      </c>
      <c r="R4715" s="265"/>
    </row>
    <row r="4716" spans="1:18" ht="15" x14ac:dyDescent="0.25">
      <c r="A4716" s="389" t="s">
        <v>4531</v>
      </c>
      <c r="B4716" s="390"/>
      <c r="C4716" s="386"/>
      <c r="D4716" s="390"/>
      <c r="E4716" s="390"/>
      <c r="F4716" s="386">
        <v>20.729600000000001</v>
      </c>
      <c r="G4716" s="391">
        <v>21.093800000000002</v>
      </c>
      <c r="H4716" s="391">
        <v>19.143699999999999</v>
      </c>
      <c r="I4716" s="391">
        <v>24.246700000000001</v>
      </c>
      <c r="J4716" s="391">
        <v>21.415800000000001</v>
      </c>
      <c r="K4716" s="391">
        <v>21.541699999999999</v>
      </c>
      <c r="L4716" s="391">
        <v>28.7944</v>
      </c>
      <c r="M4716" s="391">
        <v>28.465800000000002</v>
      </c>
      <c r="N4716" s="391">
        <v>28.643599999999999</v>
      </c>
      <c r="O4716" s="386">
        <v>25.867999999999999</v>
      </c>
      <c r="P4716" s="386" t="s">
        <v>47</v>
      </c>
      <c r="R4716" s="265"/>
    </row>
    <row r="4717" spans="1:18" ht="15" x14ac:dyDescent="0.25">
      <c r="A4717" s="389" t="s">
        <v>4532</v>
      </c>
      <c r="B4717" s="390"/>
      <c r="C4717" s="386"/>
      <c r="D4717" s="390"/>
      <c r="E4717" s="390"/>
      <c r="F4717" s="386">
        <v>32.286499999999997</v>
      </c>
      <c r="G4717" s="391">
        <v>30.072399999999998</v>
      </c>
      <c r="H4717" s="391">
        <v>24.7088</v>
      </c>
      <c r="I4717" s="391">
        <v>32.472999999999999</v>
      </c>
      <c r="J4717" s="391">
        <v>28.2422</v>
      </c>
      <c r="K4717" s="391">
        <v>28.8672</v>
      </c>
      <c r="L4717" s="391">
        <v>40.780999999999999</v>
      </c>
      <c r="M4717" s="391">
        <v>32.522300000000001</v>
      </c>
      <c r="N4717" s="391">
        <v>36.733499999999999</v>
      </c>
      <c r="O4717" s="386">
        <v>33.064999999999998</v>
      </c>
      <c r="P4717" s="386" t="s">
        <v>47</v>
      </c>
      <c r="R4717" s="265"/>
    </row>
    <row r="4718" spans="1:18" ht="15" x14ac:dyDescent="0.25">
      <c r="A4718" s="389" t="s">
        <v>4533</v>
      </c>
      <c r="B4718" s="390"/>
      <c r="C4718" s="386"/>
      <c r="D4718" s="390"/>
      <c r="E4718" s="390"/>
      <c r="F4718" s="386">
        <v>31.7804</v>
      </c>
      <c r="G4718" s="391">
        <v>26.849499999999999</v>
      </c>
      <c r="H4718" s="391">
        <v>23.380800000000001</v>
      </c>
      <c r="I4718" s="391">
        <v>33.706899999999997</v>
      </c>
      <c r="J4718" s="391">
        <v>33.327199999999998</v>
      </c>
      <c r="K4718" s="391">
        <v>31.366599999999998</v>
      </c>
      <c r="L4718" s="391">
        <v>34.998600000000003</v>
      </c>
      <c r="M4718" s="391">
        <v>36.863</v>
      </c>
      <c r="N4718" s="391">
        <v>29.384499999999999</v>
      </c>
      <c r="O4718" s="386">
        <v>21.404199999999999</v>
      </c>
      <c r="P4718" s="386" t="s">
        <v>47</v>
      </c>
      <c r="R4718" s="265"/>
    </row>
    <row r="4719" spans="1:18" ht="15" x14ac:dyDescent="0.25">
      <c r="A4719" s="389" t="s">
        <v>4534</v>
      </c>
      <c r="B4719" s="390"/>
      <c r="C4719" s="386"/>
      <c r="D4719" s="390"/>
      <c r="E4719" s="390"/>
      <c r="F4719" s="386">
        <v>32.287700000000001</v>
      </c>
      <c r="G4719" s="391">
        <v>26.643899999999999</v>
      </c>
      <c r="H4719" s="391">
        <v>24.341100000000001</v>
      </c>
      <c r="I4719" s="391">
        <v>33.753900000000002</v>
      </c>
      <c r="J4719" s="391">
        <v>34.033099999999997</v>
      </c>
      <c r="K4719" s="391">
        <v>31.3611</v>
      </c>
      <c r="L4719" s="391">
        <v>34.940399999999997</v>
      </c>
      <c r="M4719" s="391">
        <v>37.939599999999999</v>
      </c>
      <c r="N4719" s="391">
        <v>29.763000000000002</v>
      </c>
      <c r="O4719" s="386">
        <v>21.5397</v>
      </c>
      <c r="P4719" s="386" t="s">
        <v>47</v>
      </c>
      <c r="R4719" s="265"/>
    </row>
    <row r="4720" spans="1:18" ht="15" x14ac:dyDescent="0.25">
      <c r="A4720" s="389" t="s">
        <v>4535</v>
      </c>
      <c r="B4720" s="390"/>
      <c r="C4720" s="386"/>
      <c r="D4720" s="390"/>
      <c r="E4720" s="390"/>
      <c r="F4720" s="386">
        <v>27.0624</v>
      </c>
      <c r="G4720" s="391">
        <v>28.7712</v>
      </c>
      <c r="H4720" s="391">
        <v>14.299899999999999</v>
      </c>
      <c r="I4720" s="391">
        <v>33.333300000000001</v>
      </c>
      <c r="J4720" s="391">
        <v>27.6999</v>
      </c>
      <c r="K4720" s="391">
        <v>31.409700000000001</v>
      </c>
      <c r="L4720" s="391">
        <v>35.483899999999998</v>
      </c>
      <c r="M4720" s="391">
        <v>28.3003</v>
      </c>
      <c r="N4720" s="391">
        <v>26.385400000000001</v>
      </c>
      <c r="O4720" s="386">
        <v>20.3292</v>
      </c>
      <c r="P4720" s="386" t="s">
        <v>47</v>
      </c>
      <c r="R4720" s="265"/>
    </row>
    <row r="4721" spans="1:18" ht="15" x14ac:dyDescent="0.25">
      <c r="A4721" s="389" t="s">
        <v>6489</v>
      </c>
      <c r="B4721" s="390"/>
      <c r="C4721" s="386"/>
      <c r="D4721" s="390"/>
      <c r="E4721" s="390"/>
      <c r="F4721" s="386">
        <v>5.3133999999999997</v>
      </c>
      <c r="G4721" s="391">
        <v>8.0113000000000003</v>
      </c>
      <c r="H4721" s="391">
        <v>7.9248000000000003</v>
      </c>
      <c r="I4721" s="391">
        <v>8.1557999999999993</v>
      </c>
      <c r="J4721" s="391">
        <v>9.5071999999999992</v>
      </c>
      <c r="K4721" s="391">
        <v>9.7998999999999992</v>
      </c>
      <c r="L4721" s="391">
        <v>12.4498</v>
      </c>
      <c r="M4721" s="391">
        <v>13.1494</v>
      </c>
      <c r="N4721" s="391">
        <v>17.049600000000002</v>
      </c>
      <c r="O4721" s="386">
        <v>12.026999999999999</v>
      </c>
      <c r="P4721" s="386" t="s">
        <v>47</v>
      </c>
      <c r="R4721" s="265"/>
    </row>
    <row r="4722" spans="1:18" ht="15" x14ac:dyDescent="0.25">
      <c r="A4722" s="389" t="s">
        <v>6490</v>
      </c>
      <c r="B4722" s="390"/>
      <c r="C4722" s="386"/>
      <c r="D4722" s="390"/>
      <c r="E4722" s="390"/>
      <c r="F4722" s="386">
        <v>4.8247</v>
      </c>
      <c r="G4722" s="391">
        <v>7.7328999999999999</v>
      </c>
      <c r="H4722" s="391">
        <v>7.6664000000000003</v>
      </c>
      <c r="I4722" s="391">
        <v>7.4931999999999999</v>
      </c>
      <c r="J4722" s="391">
        <v>8.9854000000000003</v>
      </c>
      <c r="K4722" s="391">
        <v>9.1438000000000006</v>
      </c>
      <c r="L4722" s="391">
        <v>11.590400000000001</v>
      </c>
      <c r="M4722" s="391">
        <v>12.3027</v>
      </c>
      <c r="N4722" s="391">
        <v>16.386800000000001</v>
      </c>
      <c r="O4722" s="386">
        <v>11.7956</v>
      </c>
      <c r="P4722" s="386" t="s">
        <v>47</v>
      </c>
      <c r="R4722" s="265"/>
    </row>
    <row r="4723" spans="1:18" ht="15" x14ac:dyDescent="0.25">
      <c r="A4723" s="389" t="s">
        <v>6491</v>
      </c>
      <c r="B4723" s="390"/>
      <c r="C4723" s="386"/>
      <c r="D4723" s="390"/>
      <c r="E4723" s="390"/>
      <c r="F4723" s="386">
        <v>16.9209</v>
      </c>
      <c r="G4723" s="391">
        <v>14.6501</v>
      </c>
      <c r="H4723" s="391">
        <v>14.096299999999999</v>
      </c>
      <c r="I4723" s="391">
        <v>23.8734</v>
      </c>
      <c r="J4723" s="391">
        <v>21.914000000000001</v>
      </c>
      <c r="K4723" s="391">
        <v>25.470199999999998</v>
      </c>
      <c r="L4723" s="391">
        <v>32.869399999999999</v>
      </c>
      <c r="M4723" s="391">
        <v>33.387500000000003</v>
      </c>
      <c r="N4723" s="391">
        <v>32.975499999999997</v>
      </c>
      <c r="O4723" s="386">
        <v>17.542999999999999</v>
      </c>
      <c r="P4723" s="386" t="s">
        <v>47</v>
      </c>
      <c r="R4723" s="265"/>
    </row>
    <row r="4724" spans="1:18" ht="15" x14ac:dyDescent="0.25">
      <c r="A4724" s="389" t="s">
        <v>6492</v>
      </c>
      <c r="B4724" s="390"/>
      <c r="C4724" s="386"/>
      <c r="D4724" s="390"/>
      <c r="E4724" s="390"/>
      <c r="F4724" s="386">
        <v>4.8361000000000001</v>
      </c>
      <c r="G4724" s="391">
        <v>8.0084</v>
      </c>
      <c r="H4724" s="391">
        <v>7.9894999999999996</v>
      </c>
      <c r="I4724" s="391">
        <v>7.2984999999999998</v>
      </c>
      <c r="J4724" s="391">
        <v>9.3424999999999994</v>
      </c>
      <c r="K4724" s="391">
        <v>10.486800000000001</v>
      </c>
      <c r="L4724" s="391">
        <v>13.048999999999999</v>
      </c>
      <c r="M4724" s="391">
        <v>12.868499999999999</v>
      </c>
      <c r="N4724" s="391">
        <v>19.252199999999998</v>
      </c>
      <c r="O4724" s="386">
        <v>12.8003</v>
      </c>
      <c r="P4724" s="386" t="s">
        <v>47</v>
      </c>
      <c r="R4724" s="265"/>
    </row>
    <row r="4725" spans="1:18" ht="15" x14ac:dyDescent="0.25">
      <c r="A4725" s="389" t="s">
        <v>6493</v>
      </c>
      <c r="B4725" s="390"/>
      <c r="C4725" s="386"/>
      <c r="D4725" s="390"/>
      <c r="E4725" s="390"/>
      <c r="F4725" s="386">
        <v>4.2862</v>
      </c>
      <c r="G4725" s="391">
        <v>7.6684000000000001</v>
      </c>
      <c r="H4725" s="391">
        <v>7.7328000000000001</v>
      </c>
      <c r="I4725" s="391">
        <v>6.5232000000000001</v>
      </c>
      <c r="J4725" s="391">
        <v>8.6814</v>
      </c>
      <c r="K4725" s="391">
        <v>9.6120999999999999</v>
      </c>
      <c r="L4725" s="391">
        <v>11.849600000000001</v>
      </c>
      <c r="M4725" s="391">
        <v>11.654199999999999</v>
      </c>
      <c r="N4725" s="391">
        <v>18.3033</v>
      </c>
      <c r="O4725" s="386">
        <v>12.4994</v>
      </c>
      <c r="P4725" s="386" t="s">
        <v>47</v>
      </c>
      <c r="R4725" s="265"/>
    </row>
    <row r="4726" spans="1:18" ht="15" x14ac:dyDescent="0.25">
      <c r="A4726" s="389" t="s">
        <v>6494</v>
      </c>
      <c r="B4726" s="390"/>
      <c r="C4726" s="386"/>
      <c r="D4726" s="390"/>
      <c r="E4726" s="390"/>
      <c r="F4726" s="386">
        <v>18.389900000000001</v>
      </c>
      <c r="G4726" s="391">
        <v>16.485199999999999</v>
      </c>
      <c r="H4726" s="391">
        <v>14.356999999999999</v>
      </c>
      <c r="I4726" s="391">
        <v>26.3459</v>
      </c>
      <c r="J4726" s="391">
        <v>25.629300000000001</v>
      </c>
      <c r="K4726" s="391">
        <v>32.1813</v>
      </c>
      <c r="L4726" s="391">
        <v>42.416200000000003</v>
      </c>
      <c r="M4726" s="391">
        <v>42.944800000000001</v>
      </c>
      <c r="N4726" s="391">
        <v>42.813200000000002</v>
      </c>
      <c r="O4726" s="386">
        <v>20.198899999999998</v>
      </c>
      <c r="P4726" s="386" t="s">
        <v>47</v>
      </c>
      <c r="R4726" s="265"/>
    </row>
    <row r="4727" spans="1:18" ht="15" x14ac:dyDescent="0.25">
      <c r="A4727" s="389" t="s">
        <v>6495</v>
      </c>
      <c r="B4727" s="390"/>
      <c r="C4727" s="386"/>
      <c r="D4727" s="390"/>
      <c r="E4727" s="390"/>
      <c r="F4727" s="386">
        <v>4.8924000000000003</v>
      </c>
      <c r="G4727" s="391">
        <v>4.8638000000000003</v>
      </c>
      <c r="H4727" s="391">
        <v>8.7548999999999992</v>
      </c>
      <c r="I4727" s="391">
        <v>7.3929999999999998</v>
      </c>
      <c r="J4727" s="391">
        <v>6.2256999999999998</v>
      </c>
      <c r="K4727" s="391">
        <v>11.8908</v>
      </c>
      <c r="L4727" s="391">
        <v>12.109400000000001</v>
      </c>
      <c r="M4727" s="391">
        <v>20.939299999999999</v>
      </c>
      <c r="N4727" s="391">
        <v>13.8132</v>
      </c>
      <c r="O4727" s="386">
        <v>17.3828</v>
      </c>
      <c r="P4727" s="386" t="s">
        <v>47</v>
      </c>
      <c r="R4727" s="265"/>
    </row>
    <row r="4728" spans="1:18" ht="15" x14ac:dyDescent="0.25">
      <c r="A4728" s="389" t="s">
        <v>6496</v>
      </c>
      <c r="B4728" s="390"/>
      <c r="C4728" s="386"/>
      <c r="D4728" s="390"/>
      <c r="E4728" s="390"/>
      <c r="F4728" s="386">
        <v>0.72289999999999999</v>
      </c>
      <c r="G4728" s="391">
        <v>0.48080000000000001</v>
      </c>
      <c r="H4728" s="391">
        <v>2.4037999999999999</v>
      </c>
      <c r="I4728" s="391">
        <v>3.6057999999999999</v>
      </c>
      <c r="J4728" s="391">
        <v>4.5673000000000004</v>
      </c>
      <c r="K4728" s="391">
        <v>6.5060000000000002</v>
      </c>
      <c r="L4728" s="391">
        <v>6.0240999999999998</v>
      </c>
      <c r="M4728" s="391">
        <v>16.144600000000001</v>
      </c>
      <c r="N4728" s="391">
        <v>4.0865</v>
      </c>
      <c r="O4728" s="386">
        <v>11.594200000000001</v>
      </c>
      <c r="P4728" s="386" t="s">
        <v>47</v>
      </c>
      <c r="R4728" s="265"/>
    </row>
    <row r="4729" spans="1:18" ht="15" x14ac:dyDescent="0.25">
      <c r="A4729" s="389" t="s">
        <v>6497</v>
      </c>
      <c r="B4729" s="390"/>
      <c r="C4729" s="386"/>
      <c r="D4729" s="390"/>
      <c r="E4729" s="390"/>
      <c r="F4729" s="386">
        <v>22.916699999999999</v>
      </c>
      <c r="G4729" s="391">
        <v>23.4694</v>
      </c>
      <c r="H4729" s="391">
        <v>35.714300000000001</v>
      </c>
      <c r="I4729" s="391">
        <v>23.4694</v>
      </c>
      <c r="J4729" s="391">
        <v>13.2653</v>
      </c>
      <c r="K4729" s="391">
        <v>34.693899999999999</v>
      </c>
      <c r="L4729" s="391">
        <v>38.144300000000001</v>
      </c>
      <c r="M4729" s="391">
        <v>41.666699999999999</v>
      </c>
      <c r="N4729" s="391">
        <v>55.101999999999997</v>
      </c>
      <c r="O4729" s="386">
        <v>41.8367</v>
      </c>
      <c r="P4729" s="386" t="s">
        <v>47</v>
      </c>
      <c r="R4729" s="265"/>
    </row>
    <row r="4730" spans="1:18" ht="15" x14ac:dyDescent="0.25">
      <c r="A4730" s="389" t="s">
        <v>6498</v>
      </c>
      <c r="B4730" s="390"/>
      <c r="C4730" s="386"/>
      <c r="D4730" s="390"/>
      <c r="E4730" s="390"/>
      <c r="F4730" s="386">
        <v>9.4179999999999993</v>
      </c>
      <c r="G4730" s="391">
        <v>12.709099999999999</v>
      </c>
      <c r="H4730" s="391">
        <v>9.1389999999999993</v>
      </c>
      <c r="I4730" s="391">
        <v>15.412699999999999</v>
      </c>
      <c r="J4730" s="391">
        <v>13.748900000000001</v>
      </c>
      <c r="K4730" s="391">
        <v>13.608700000000001</v>
      </c>
      <c r="L4730" s="391">
        <v>18.332999999999998</v>
      </c>
      <c r="M4730" s="391">
        <v>21.209900000000001</v>
      </c>
      <c r="N4730" s="391">
        <v>21.549399999999999</v>
      </c>
      <c r="O4730" s="386">
        <v>17.367100000000001</v>
      </c>
      <c r="P4730" s="386" t="s">
        <v>47</v>
      </c>
      <c r="R4730" s="265"/>
    </row>
    <row r="4731" spans="1:18" ht="15" x14ac:dyDescent="0.25">
      <c r="A4731" s="389" t="s">
        <v>6499</v>
      </c>
      <c r="B4731" s="390"/>
      <c r="C4731" s="386"/>
      <c r="D4731" s="390"/>
      <c r="E4731" s="390"/>
      <c r="F4731" s="386">
        <v>8.7134999999999998</v>
      </c>
      <c r="G4731" s="391">
        <v>12.2674</v>
      </c>
      <c r="H4731" s="391">
        <v>8.6041000000000007</v>
      </c>
      <c r="I4731" s="391">
        <v>14.308400000000001</v>
      </c>
      <c r="J4731" s="391">
        <v>13.100300000000001</v>
      </c>
      <c r="K4731" s="391">
        <v>13.063700000000001</v>
      </c>
      <c r="L4731" s="391">
        <v>17.802499999999998</v>
      </c>
      <c r="M4731" s="391">
        <v>20.842199999999998</v>
      </c>
      <c r="N4731" s="391">
        <v>21.2973</v>
      </c>
      <c r="O4731" s="386">
        <v>17.060700000000001</v>
      </c>
      <c r="P4731" s="386" t="s">
        <v>47</v>
      </c>
      <c r="R4731" s="265"/>
    </row>
    <row r="4732" spans="1:18" ht="15" x14ac:dyDescent="0.25">
      <c r="A4732" s="389" t="s">
        <v>6500</v>
      </c>
      <c r="B4732" s="390"/>
      <c r="C4732" s="386"/>
      <c r="D4732" s="390"/>
      <c r="E4732" s="390"/>
      <c r="F4732" s="386">
        <v>30.258900000000001</v>
      </c>
      <c r="G4732" s="391">
        <v>25.5319</v>
      </c>
      <c r="H4732" s="391">
        <v>25.331099999999999</v>
      </c>
      <c r="I4732" s="391">
        <v>48.058300000000003</v>
      </c>
      <c r="J4732" s="391">
        <v>33.061900000000001</v>
      </c>
      <c r="K4732" s="391">
        <v>29.853200000000001</v>
      </c>
      <c r="L4732" s="391">
        <v>34.4482</v>
      </c>
      <c r="M4732" s="391">
        <v>32.242199999999997</v>
      </c>
      <c r="N4732" s="391">
        <v>29.342300000000002</v>
      </c>
      <c r="O4732" s="386">
        <v>26.767700000000001</v>
      </c>
      <c r="P4732" s="386" t="s">
        <v>47</v>
      </c>
      <c r="R4732" s="265"/>
    </row>
    <row r="4733" spans="1:18" ht="15" x14ac:dyDescent="0.25">
      <c r="A4733" s="389" t="s">
        <v>6501</v>
      </c>
      <c r="B4733" s="390"/>
      <c r="C4733" s="386"/>
      <c r="D4733" s="390"/>
      <c r="E4733" s="390"/>
      <c r="F4733" s="386">
        <v>3.0998000000000001</v>
      </c>
      <c r="G4733" s="391">
        <v>3.9138000000000002</v>
      </c>
      <c r="H4733" s="391">
        <v>6.5641999999999996</v>
      </c>
      <c r="I4733" s="391">
        <v>4.3071000000000002</v>
      </c>
      <c r="J4733" s="391">
        <v>6.2281000000000004</v>
      </c>
      <c r="K4733" s="391">
        <v>4.0092999999999996</v>
      </c>
      <c r="L4733" s="391">
        <v>5.1520000000000001</v>
      </c>
      <c r="M4733" s="391">
        <v>6.4581999999999997</v>
      </c>
      <c r="N4733" s="391">
        <v>5.8075000000000001</v>
      </c>
      <c r="O4733" s="386">
        <v>4.4798999999999998</v>
      </c>
      <c r="P4733" s="386" t="s">
        <v>47</v>
      </c>
      <c r="R4733" s="265"/>
    </row>
    <row r="4734" spans="1:18" ht="15" x14ac:dyDescent="0.25">
      <c r="A4734" s="389" t="s">
        <v>6502</v>
      </c>
      <c r="B4734" s="390"/>
      <c r="C4734" s="386"/>
      <c r="D4734" s="390"/>
      <c r="E4734" s="390"/>
      <c r="F4734" s="386">
        <v>3.0470000000000002</v>
      </c>
      <c r="G4734" s="391">
        <v>3.9944999999999999</v>
      </c>
      <c r="H4734" s="391">
        <v>6.6731999999999996</v>
      </c>
      <c r="I4734" s="391">
        <v>4.4077000000000002</v>
      </c>
      <c r="J4734" s="391">
        <v>6.2371999999999996</v>
      </c>
      <c r="K4734" s="391">
        <v>3.9980000000000002</v>
      </c>
      <c r="L4734" s="391">
        <v>5.1014999999999997</v>
      </c>
      <c r="M4734" s="391">
        <v>6.3718000000000004</v>
      </c>
      <c r="N4734" s="391">
        <v>5.7392000000000003</v>
      </c>
      <c r="O4734" s="386">
        <v>4.5743</v>
      </c>
      <c r="P4734" s="386" t="s">
        <v>47</v>
      </c>
      <c r="R4734" s="265"/>
    </row>
    <row r="4735" spans="1:18" ht="15" x14ac:dyDescent="0.25">
      <c r="A4735" s="389" t="s">
        <v>6503</v>
      </c>
      <c r="B4735" s="390"/>
      <c r="C4735" s="386"/>
      <c r="D4735" s="390"/>
      <c r="E4735" s="390"/>
      <c r="F4735" s="386">
        <v>4.1372</v>
      </c>
      <c r="G4735" s="391">
        <v>2.3184999999999998</v>
      </c>
      <c r="H4735" s="391">
        <v>4.4355000000000002</v>
      </c>
      <c r="I4735" s="391">
        <v>2.3184999999999998</v>
      </c>
      <c r="J4735" s="391">
        <v>6.0484</v>
      </c>
      <c r="K4735" s="391">
        <v>4.2339000000000002</v>
      </c>
      <c r="L4735" s="391">
        <v>6.1492000000000004</v>
      </c>
      <c r="M4735" s="391">
        <v>8.1653000000000002</v>
      </c>
      <c r="N4735" s="391">
        <v>7.15730000000001</v>
      </c>
      <c r="O4735" s="386">
        <v>2.621</v>
      </c>
      <c r="P4735" s="386" t="s">
        <v>47</v>
      </c>
      <c r="R4735" s="265"/>
    </row>
    <row r="4736" spans="1:18" ht="15" x14ac:dyDescent="0.25">
      <c r="A4736" s="389" t="s">
        <v>4536</v>
      </c>
      <c r="B4736" s="390"/>
      <c r="C4736" s="386"/>
      <c r="D4736" s="390"/>
      <c r="E4736" s="390"/>
      <c r="F4736" s="386">
        <v>5.5434000000000001</v>
      </c>
      <c r="G4736" s="391">
        <v>9.0009999999999994</v>
      </c>
      <c r="H4736" s="391">
        <v>6.9852999999999996</v>
      </c>
      <c r="I4736" s="391">
        <v>8.0837000000000003</v>
      </c>
      <c r="J4736" s="391">
        <v>9.3217999999999996</v>
      </c>
      <c r="K4736" s="391">
        <v>8.4328000000000003</v>
      </c>
      <c r="L4736" s="391">
        <v>9.8496000000000006</v>
      </c>
      <c r="M4736" s="391">
        <v>9.3095999999999997</v>
      </c>
      <c r="N4736" s="391">
        <v>11.1831</v>
      </c>
      <c r="O4736" s="386">
        <v>8.1934000000000005</v>
      </c>
      <c r="P4736" s="386" t="s">
        <v>47</v>
      </c>
      <c r="R4736" s="265"/>
    </row>
    <row r="4737" spans="1:18" ht="15" x14ac:dyDescent="0.25">
      <c r="A4737" s="389" t="s">
        <v>4537</v>
      </c>
      <c r="B4737" s="390"/>
      <c r="C4737" s="386"/>
      <c r="D4737" s="390"/>
      <c r="E4737" s="390"/>
      <c r="F4737" s="386">
        <v>4.3826999999999998</v>
      </c>
      <c r="G4737" s="391">
        <v>7.806</v>
      </c>
      <c r="H4737" s="391">
        <v>6.41</v>
      </c>
      <c r="I4737" s="391">
        <v>7.0914999999999999</v>
      </c>
      <c r="J4737" s="391">
        <v>7.7031999999999998</v>
      </c>
      <c r="K4737" s="391">
        <v>7.3304999999999998</v>
      </c>
      <c r="L4737" s="391">
        <v>8.8371999999999993</v>
      </c>
      <c r="M4737" s="391">
        <v>8.2583000000000002</v>
      </c>
      <c r="N4737" s="391">
        <v>9.6821000000000108</v>
      </c>
      <c r="O4737" s="386">
        <v>7.2119999999999997</v>
      </c>
      <c r="P4737" s="386" t="s">
        <v>47</v>
      </c>
      <c r="R4737" s="265"/>
    </row>
    <row r="4738" spans="1:18" ht="15" x14ac:dyDescent="0.25">
      <c r="A4738" s="389" t="s">
        <v>4538</v>
      </c>
      <c r="B4738" s="390"/>
      <c r="C4738" s="386"/>
      <c r="D4738" s="390"/>
      <c r="E4738" s="390"/>
      <c r="F4738" s="386">
        <v>19.3582</v>
      </c>
      <c r="G4738" s="391">
        <v>23.2683</v>
      </c>
      <c r="H4738" s="391">
        <v>13.8597</v>
      </c>
      <c r="I4738" s="391">
        <v>19.984000000000002</v>
      </c>
      <c r="J4738" s="391">
        <v>28.749300000000002</v>
      </c>
      <c r="K4738" s="391">
        <v>21.6541</v>
      </c>
      <c r="L4738" s="391">
        <v>22.0046</v>
      </c>
      <c r="M4738" s="391">
        <v>22.0212</v>
      </c>
      <c r="N4738" s="391">
        <v>29.2272</v>
      </c>
      <c r="O4738" s="386">
        <v>19.9863</v>
      </c>
      <c r="P4738" s="386" t="s">
        <v>47</v>
      </c>
      <c r="R4738" s="265"/>
    </row>
    <row r="4739" spans="1:18" ht="15" x14ac:dyDescent="0.25">
      <c r="A4739" s="389" t="s">
        <v>4539</v>
      </c>
      <c r="B4739" s="390"/>
      <c r="C4739" s="386"/>
      <c r="D4739" s="390"/>
      <c r="E4739" s="390"/>
      <c r="F4739" s="386">
        <v>5.2324000000000002</v>
      </c>
      <c r="G4739" s="391">
        <v>9.9437999999999995</v>
      </c>
      <c r="H4739" s="391">
        <v>8.1054999999999993</v>
      </c>
      <c r="I4739" s="391">
        <v>8.4560999999999993</v>
      </c>
      <c r="J4739" s="391">
        <v>9.4030000000000005</v>
      </c>
      <c r="K4739" s="391">
        <v>8.5079999999999991</v>
      </c>
      <c r="L4739" s="391">
        <v>12.103999999999999</v>
      </c>
      <c r="M4739" s="391">
        <v>9.9116999999999997</v>
      </c>
      <c r="N4739" s="391">
        <v>11.262499999999999</v>
      </c>
      <c r="O4739" s="386">
        <v>9.0431000000000008</v>
      </c>
      <c r="P4739" s="386" t="s">
        <v>47</v>
      </c>
      <c r="R4739" s="265"/>
    </row>
    <row r="4740" spans="1:18" ht="15" x14ac:dyDescent="0.25">
      <c r="A4740" s="389" t="s">
        <v>4540</v>
      </c>
      <c r="B4740" s="390"/>
      <c r="C4740" s="386"/>
      <c r="D4740" s="390"/>
      <c r="E4740" s="390"/>
      <c r="F4740" s="386">
        <v>4.8665000000000003</v>
      </c>
      <c r="G4740" s="391">
        <v>9.6091999999999995</v>
      </c>
      <c r="H4740" s="391">
        <v>8.0246999999999993</v>
      </c>
      <c r="I4740" s="391">
        <v>8.2121999999999993</v>
      </c>
      <c r="J4740" s="391">
        <v>9.1020000000000003</v>
      </c>
      <c r="K4740" s="391">
        <v>8.3082999999999991</v>
      </c>
      <c r="L4740" s="391">
        <v>12.009</v>
      </c>
      <c r="M4740" s="391">
        <v>9.9080999999999992</v>
      </c>
      <c r="N4740" s="391">
        <v>11.1791</v>
      </c>
      <c r="O4740" s="386">
        <v>9.0332000000000008</v>
      </c>
      <c r="P4740" s="386" t="s">
        <v>47</v>
      </c>
      <c r="R4740" s="265"/>
    </row>
    <row r="4741" spans="1:18" ht="15" x14ac:dyDescent="0.25">
      <c r="A4741" s="389" t="s">
        <v>4541</v>
      </c>
      <c r="B4741" s="390"/>
      <c r="C4741" s="386"/>
      <c r="D4741" s="390"/>
      <c r="E4741" s="390"/>
      <c r="F4741" s="386">
        <v>19.6478</v>
      </c>
      <c r="G4741" s="391">
        <v>23.191099999999999</v>
      </c>
      <c r="H4741" s="391">
        <v>11.2963</v>
      </c>
      <c r="I4741" s="391">
        <v>18.089099999999998</v>
      </c>
      <c r="J4741" s="391">
        <v>21.296299999999999</v>
      </c>
      <c r="K4741" s="391">
        <v>16.373699999999999</v>
      </c>
      <c r="L4741" s="391">
        <v>15.8627</v>
      </c>
      <c r="M4741" s="391">
        <v>10.055899999999999</v>
      </c>
      <c r="N4741" s="391">
        <v>14.564</v>
      </c>
      <c r="O4741" s="386">
        <v>9.4357000000000006</v>
      </c>
      <c r="P4741" s="386" t="s">
        <v>47</v>
      </c>
      <c r="R4741" s="265"/>
    </row>
    <row r="4742" spans="1:18" ht="15" x14ac:dyDescent="0.25">
      <c r="A4742" s="389" t="s">
        <v>4542</v>
      </c>
      <c r="B4742" s="390"/>
      <c r="C4742" s="386"/>
      <c r="D4742" s="390"/>
      <c r="E4742" s="390"/>
      <c r="F4742" s="386">
        <v>6.2823000000000002</v>
      </c>
      <c r="G4742" s="391">
        <v>9.4984000000000002</v>
      </c>
      <c r="H4742" s="391">
        <v>5.9503000000000004</v>
      </c>
      <c r="I4742" s="391">
        <v>9.3452000000000002</v>
      </c>
      <c r="J4742" s="391">
        <v>11.104900000000001</v>
      </c>
      <c r="K4742" s="391">
        <v>8.7759</v>
      </c>
      <c r="L4742" s="391">
        <v>7.9631999999999996</v>
      </c>
      <c r="M4742" s="391">
        <v>9.0165000000000006</v>
      </c>
      <c r="N4742" s="391">
        <v>12.620799999999999</v>
      </c>
      <c r="O4742" s="386">
        <v>9.0046999999999997</v>
      </c>
      <c r="P4742" s="386" t="s">
        <v>47</v>
      </c>
      <c r="R4742" s="265"/>
    </row>
    <row r="4743" spans="1:18" ht="15" x14ac:dyDescent="0.25">
      <c r="A4743" s="389" t="s">
        <v>4543</v>
      </c>
      <c r="B4743" s="390"/>
      <c r="C4743" s="386"/>
      <c r="D4743" s="390"/>
      <c r="E4743" s="390"/>
      <c r="F4743" s="386">
        <v>3.1612</v>
      </c>
      <c r="G4743" s="391">
        <v>5.8602999999999996</v>
      </c>
      <c r="H4743" s="391">
        <v>3.9068999999999998</v>
      </c>
      <c r="I4743" s="391">
        <v>6.85</v>
      </c>
      <c r="J4743" s="391">
        <v>6.7916999999999996</v>
      </c>
      <c r="K4743" s="391">
        <v>5.7843</v>
      </c>
      <c r="L4743" s="391">
        <v>4.6247999999999996</v>
      </c>
      <c r="M4743" s="391">
        <v>5.6003999999999996</v>
      </c>
      <c r="N4743" s="391">
        <v>8.2463999999999906</v>
      </c>
      <c r="O4743" s="386">
        <v>5.9028999999999998</v>
      </c>
      <c r="P4743" s="386" t="s">
        <v>47</v>
      </c>
      <c r="R4743" s="265"/>
    </row>
    <row r="4744" spans="1:18" ht="15" x14ac:dyDescent="0.25">
      <c r="A4744" s="389" t="s">
        <v>4544</v>
      </c>
      <c r="B4744" s="390"/>
      <c r="C4744" s="386"/>
      <c r="D4744" s="390"/>
      <c r="E4744" s="390"/>
      <c r="F4744" s="386">
        <v>22.869499999999999</v>
      </c>
      <c r="G4744" s="391">
        <v>28.310700000000001</v>
      </c>
      <c r="H4744" s="391">
        <v>16.5274</v>
      </c>
      <c r="I4744" s="391">
        <v>22.459599999999998</v>
      </c>
      <c r="J4744" s="391">
        <v>33.822200000000002</v>
      </c>
      <c r="K4744" s="391">
        <v>24.493200000000002</v>
      </c>
      <c r="L4744" s="391">
        <v>25.442</v>
      </c>
      <c r="M4744" s="391">
        <v>27.177</v>
      </c>
      <c r="N4744" s="391">
        <v>35.735599999999998</v>
      </c>
      <c r="O4744" s="386">
        <v>25.386199999999999</v>
      </c>
      <c r="P4744" s="386" t="s">
        <v>47</v>
      </c>
      <c r="R4744" s="265"/>
    </row>
    <row r="4745" spans="1:18" ht="15" x14ac:dyDescent="0.25">
      <c r="A4745" s="389" t="s">
        <v>4545</v>
      </c>
      <c r="B4745" s="390"/>
      <c r="C4745" s="386"/>
      <c r="D4745" s="390"/>
      <c r="E4745" s="390"/>
      <c r="F4745" s="386">
        <v>4.4516</v>
      </c>
      <c r="G4745" s="391">
        <v>5.4420000000000002</v>
      </c>
      <c r="H4745" s="391">
        <v>4.0815000000000001</v>
      </c>
      <c r="I4745" s="391">
        <v>4.2298999999999998</v>
      </c>
      <c r="J4745" s="391">
        <v>7.0366999999999997</v>
      </c>
      <c r="K4745" s="391">
        <v>5.6779999999999999</v>
      </c>
      <c r="L4745" s="391">
        <v>5.968</v>
      </c>
      <c r="M4745" s="391">
        <v>6.1670999999999996</v>
      </c>
      <c r="N4745" s="391">
        <v>8.1646999999999998</v>
      </c>
      <c r="O4745" s="386">
        <v>4.6970999999999998</v>
      </c>
      <c r="P4745" s="386" t="s">
        <v>47</v>
      </c>
      <c r="R4745" s="265"/>
    </row>
    <row r="4746" spans="1:18" ht="15" x14ac:dyDescent="0.25">
      <c r="A4746" s="389" t="s">
        <v>4546</v>
      </c>
      <c r="B4746" s="390"/>
      <c r="C4746" s="386"/>
      <c r="D4746" s="390"/>
      <c r="E4746" s="390"/>
      <c r="F4746" s="386">
        <v>3.8946999999999998</v>
      </c>
      <c r="G4746" s="391">
        <v>4.8117999999999999</v>
      </c>
      <c r="H4746" s="391">
        <v>3.6598000000000002</v>
      </c>
      <c r="I4746" s="391">
        <v>3.2949999999999999</v>
      </c>
      <c r="J4746" s="391">
        <v>5.6563999999999997</v>
      </c>
      <c r="K4746" s="391">
        <v>4.5544000000000002</v>
      </c>
      <c r="L4746" s="391">
        <v>5.1300999999999997</v>
      </c>
      <c r="M4746" s="391">
        <v>5.3773</v>
      </c>
      <c r="N4746" s="391">
        <v>6.8642000000000003</v>
      </c>
      <c r="O4746" s="386">
        <v>4.0778999999999996</v>
      </c>
      <c r="P4746" s="386" t="s">
        <v>47</v>
      </c>
      <c r="R4746" s="265"/>
    </row>
    <row r="4747" spans="1:18" ht="15" x14ac:dyDescent="0.25">
      <c r="A4747" s="389" t="s">
        <v>4547</v>
      </c>
      <c r="B4747" s="390"/>
      <c r="C4747" s="386"/>
      <c r="D4747" s="390"/>
      <c r="E4747" s="390"/>
      <c r="F4747" s="386">
        <v>10.6622</v>
      </c>
      <c r="G4747" s="391">
        <v>12.5488</v>
      </c>
      <c r="H4747" s="391">
        <v>8.8579000000000008</v>
      </c>
      <c r="I4747" s="391">
        <v>14.827199999999999</v>
      </c>
      <c r="J4747" s="391">
        <v>22.6615</v>
      </c>
      <c r="K4747" s="391">
        <v>18.404900000000001</v>
      </c>
      <c r="L4747" s="391">
        <v>15.5008</v>
      </c>
      <c r="M4747" s="391">
        <v>15.0891</v>
      </c>
      <c r="N4747" s="391">
        <v>22.828499999999998</v>
      </c>
      <c r="O4747" s="386">
        <v>11.725300000000001</v>
      </c>
      <c r="P4747" s="386" t="s">
        <v>47</v>
      </c>
      <c r="R4747" s="265"/>
    </row>
    <row r="4748" spans="1:18" ht="15" x14ac:dyDescent="0.25">
      <c r="A4748" s="389" t="s">
        <v>4548</v>
      </c>
      <c r="B4748" s="390"/>
      <c r="C4748" s="386"/>
      <c r="D4748" s="390"/>
      <c r="E4748" s="390"/>
      <c r="F4748" s="386">
        <v>6.4737999999999998</v>
      </c>
      <c r="G4748" s="391">
        <v>10.481</v>
      </c>
      <c r="H4748" s="391">
        <v>10.480700000000001</v>
      </c>
      <c r="I4748" s="391">
        <v>9.9513999999999996</v>
      </c>
      <c r="J4748" s="391">
        <v>8.3932000000000002</v>
      </c>
      <c r="K4748" s="391">
        <v>11.6777</v>
      </c>
      <c r="L4748" s="391">
        <v>13.403700000000001</v>
      </c>
      <c r="M4748" s="391">
        <v>13.036099999999999</v>
      </c>
      <c r="N4748" s="391">
        <v>12.208500000000001</v>
      </c>
      <c r="O4748" s="386">
        <v>9.0998999999999999</v>
      </c>
      <c r="P4748" s="386" t="s">
        <v>47</v>
      </c>
      <c r="R4748" s="265"/>
    </row>
    <row r="4749" spans="1:18" ht="15" x14ac:dyDescent="0.25">
      <c r="A4749" s="389" t="s">
        <v>4549</v>
      </c>
      <c r="B4749" s="390"/>
      <c r="C4749" s="386"/>
      <c r="D4749" s="390"/>
      <c r="E4749" s="390"/>
      <c r="F4749" s="386">
        <v>6.2534000000000001</v>
      </c>
      <c r="G4749" s="391">
        <v>10.6022</v>
      </c>
      <c r="H4749" s="391">
        <v>10.5505</v>
      </c>
      <c r="I4749" s="391">
        <v>9.7396999999999991</v>
      </c>
      <c r="J4749" s="391">
        <v>8.2713000000000001</v>
      </c>
      <c r="K4749" s="391">
        <v>11.592599999999999</v>
      </c>
      <c r="L4749" s="391">
        <v>13.111599999999999</v>
      </c>
      <c r="M4749" s="391">
        <v>12.868399999999999</v>
      </c>
      <c r="N4749" s="391">
        <v>12.157</v>
      </c>
      <c r="O4749" s="386">
        <v>8.9137000000000004</v>
      </c>
      <c r="P4749" s="386" t="s">
        <v>47</v>
      </c>
      <c r="R4749" s="265"/>
    </row>
    <row r="4750" spans="1:18" ht="15" x14ac:dyDescent="0.25">
      <c r="A4750" s="389" t="s">
        <v>4550</v>
      </c>
      <c r="B4750" s="390"/>
      <c r="C4750" s="386"/>
      <c r="D4750" s="390"/>
      <c r="E4750" s="390"/>
      <c r="F4750" s="386">
        <v>12.1457</v>
      </c>
      <c r="G4750" s="391">
        <v>7.0833000000000004</v>
      </c>
      <c r="H4750" s="391">
        <v>8.5366</v>
      </c>
      <c r="I4750" s="391">
        <v>15.8537</v>
      </c>
      <c r="J4750" s="391">
        <v>11.788600000000001</v>
      </c>
      <c r="K4750" s="391">
        <v>14.053000000000001</v>
      </c>
      <c r="L4750" s="391">
        <v>21.544699999999999</v>
      </c>
      <c r="M4750" s="391">
        <v>17.718900000000001</v>
      </c>
      <c r="N4750" s="391">
        <v>13.6456</v>
      </c>
      <c r="O4750" s="386">
        <v>14.256600000000001</v>
      </c>
      <c r="P4750" s="386" t="s">
        <v>47</v>
      </c>
      <c r="R4750" s="265"/>
    </row>
    <row r="4751" spans="1:18" ht="15" x14ac:dyDescent="0.25">
      <c r="A4751" s="389" t="s">
        <v>4551</v>
      </c>
      <c r="B4751" s="390"/>
      <c r="C4751" s="386"/>
      <c r="D4751" s="390"/>
      <c r="E4751" s="390"/>
      <c r="F4751" s="386">
        <v>10.14</v>
      </c>
      <c r="G4751" s="391">
        <v>14.796099999999999</v>
      </c>
      <c r="H4751" s="391">
        <v>15.6807</v>
      </c>
      <c r="I4751" s="391">
        <v>18.552199999999999</v>
      </c>
      <c r="J4751" s="391">
        <v>16.8828</v>
      </c>
      <c r="K4751" s="391">
        <v>19.255700000000001</v>
      </c>
      <c r="L4751" s="391">
        <v>22.8901</v>
      </c>
      <c r="M4751" s="391">
        <v>22.646799999999999</v>
      </c>
      <c r="N4751" s="391">
        <v>31.817399999999999</v>
      </c>
      <c r="O4751" s="386">
        <v>22.3674</v>
      </c>
      <c r="P4751" s="386" t="s">
        <v>47</v>
      </c>
      <c r="R4751" s="265"/>
    </row>
    <row r="4752" spans="1:18" ht="15" x14ac:dyDescent="0.25">
      <c r="A4752" s="389" t="s">
        <v>4552</v>
      </c>
      <c r="B4752" s="390"/>
      <c r="C4752" s="386"/>
      <c r="D4752" s="390"/>
      <c r="E4752" s="390"/>
      <c r="F4752" s="386">
        <v>9.3703000000000003</v>
      </c>
      <c r="G4752" s="391">
        <v>14.3385</v>
      </c>
      <c r="H4752" s="391">
        <v>15.0501</v>
      </c>
      <c r="I4752" s="391">
        <v>17.9939</v>
      </c>
      <c r="J4752" s="391">
        <v>16.144300000000001</v>
      </c>
      <c r="K4752" s="391">
        <v>18.0457</v>
      </c>
      <c r="L4752" s="391">
        <v>21.825299999999999</v>
      </c>
      <c r="M4752" s="391">
        <v>22.005800000000001</v>
      </c>
      <c r="N4752" s="391">
        <v>30.797899999999998</v>
      </c>
      <c r="O4752" s="386">
        <v>21.4253</v>
      </c>
      <c r="P4752" s="386" t="s">
        <v>47</v>
      </c>
      <c r="R4752" s="265"/>
    </row>
    <row r="4753" spans="1:18" ht="15" x14ac:dyDescent="0.25">
      <c r="A4753" s="389" t="s">
        <v>4553</v>
      </c>
      <c r="B4753" s="390"/>
      <c r="C4753" s="386"/>
      <c r="D4753" s="390"/>
      <c r="E4753" s="390"/>
      <c r="F4753" s="386">
        <v>21.2575</v>
      </c>
      <c r="G4753" s="391">
        <v>21.346</v>
      </c>
      <c r="H4753" s="391">
        <v>24.690100000000001</v>
      </c>
      <c r="I4753" s="391">
        <v>26.555499999999999</v>
      </c>
      <c r="J4753" s="391">
        <v>27.470300000000002</v>
      </c>
      <c r="K4753" s="391">
        <v>36.849400000000003</v>
      </c>
      <c r="L4753" s="391">
        <v>38.183300000000003</v>
      </c>
      <c r="M4753" s="391">
        <v>31.857099999999999</v>
      </c>
      <c r="N4753" s="391">
        <v>46.482399999999998</v>
      </c>
      <c r="O4753" s="386">
        <v>35.901800000000001</v>
      </c>
      <c r="P4753" s="386" t="s">
        <v>47</v>
      </c>
      <c r="R4753" s="265"/>
    </row>
    <row r="4754" spans="1:18" ht="15" x14ac:dyDescent="0.25">
      <c r="A4754" s="389" t="s">
        <v>4554</v>
      </c>
      <c r="B4754" s="390"/>
      <c r="C4754" s="386"/>
      <c r="D4754" s="390"/>
      <c r="E4754" s="390"/>
      <c r="F4754" s="386">
        <v>8.9581</v>
      </c>
      <c r="G4754" s="391">
        <v>15.168100000000001</v>
      </c>
      <c r="H4754" s="391">
        <v>14.8064</v>
      </c>
      <c r="I4754" s="391">
        <v>16.072900000000001</v>
      </c>
      <c r="J4754" s="391">
        <v>13.4955</v>
      </c>
      <c r="K4754" s="391">
        <v>19.126799999999999</v>
      </c>
      <c r="L4754" s="391">
        <v>22.987300000000001</v>
      </c>
      <c r="M4754" s="391">
        <v>20.338699999999999</v>
      </c>
      <c r="N4754" s="391">
        <v>29.778700000000001</v>
      </c>
      <c r="O4754" s="386">
        <v>21.9434</v>
      </c>
      <c r="P4754" s="386" t="s">
        <v>47</v>
      </c>
      <c r="R4754" s="265"/>
    </row>
    <row r="4755" spans="1:18" ht="15" x14ac:dyDescent="0.25">
      <c r="A4755" s="389" t="s">
        <v>4555</v>
      </c>
      <c r="B4755" s="390"/>
      <c r="C4755" s="386"/>
      <c r="D4755" s="390"/>
      <c r="E4755" s="390"/>
      <c r="F4755" s="386">
        <v>7.87</v>
      </c>
      <c r="G4755" s="391">
        <v>15.0022</v>
      </c>
      <c r="H4755" s="391">
        <v>13.8962</v>
      </c>
      <c r="I4755" s="391">
        <v>15.88</v>
      </c>
      <c r="J4755" s="391">
        <v>12.581799999999999</v>
      </c>
      <c r="K4755" s="391">
        <v>17.513000000000002</v>
      </c>
      <c r="L4755" s="391">
        <v>21.331</v>
      </c>
      <c r="M4755" s="391">
        <v>19.750499999999999</v>
      </c>
      <c r="N4755" s="391">
        <v>28.5595</v>
      </c>
      <c r="O4755" s="386">
        <v>21.072700000000001</v>
      </c>
      <c r="P4755" s="386" t="s">
        <v>47</v>
      </c>
      <c r="R4755" s="265"/>
    </row>
    <row r="4756" spans="1:18" ht="15" x14ac:dyDescent="0.25">
      <c r="A4756" s="389" t="s">
        <v>4556</v>
      </c>
      <c r="B4756" s="390"/>
      <c r="C4756" s="386"/>
      <c r="D4756" s="390"/>
      <c r="E4756" s="390"/>
      <c r="F4756" s="386">
        <v>20.877700000000001</v>
      </c>
      <c r="G4756" s="391">
        <v>16.932400000000001</v>
      </c>
      <c r="H4756" s="391">
        <v>24.481000000000002</v>
      </c>
      <c r="I4756" s="391">
        <v>18.1312</v>
      </c>
      <c r="J4756" s="391">
        <v>23.362100000000002</v>
      </c>
      <c r="K4756" s="391">
        <v>36.551699999999997</v>
      </c>
      <c r="L4756" s="391">
        <v>40.807600000000001</v>
      </c>
      <c r="M4756" s="391">
        <v>26.6524</v>
      </c>
      <c r="N4756" s="391">
        <v>42.893900000000002</v>
      </c>
      <c r="O4756" s="386">
        <v>31.2849</v>
      </c>
      <c r="P4756" s="386" t="s">
        <v>47</v>
      </c>
      <c r="R4756" s="265"/>
    </row>
    <row r="4757" spans="1:18" ht="15" x14ac:dyDescent="0.25">
      <c r="A4757" s="389" t="s">
        <v>4557</v>
      </c>
      <c r="B4757" s="390"/>
      <c r="C4757" s="386"/>
      <c r="D4757" s="390"/>
      <c r="E4757" s="390"/>
      <c r="F4757" s="386">
        <v>8.9774999999999991</v>
      </c>
      <c r="G4757" s="391">
        <v>12.570399999999999</v>
      </c>
      <c r="H4757" s="391">
        <v>14.031499999999999</v>
      </c>
      <c r="I4757" s="391">
        <v>13.787800000000001</v>
      </c>
      <c r="J4757" s="391">
        <v>14.5288</v>
      </c>
      <c r="K4757" s="391">
        <v>15.3065</v>
      </c>
      <c r="L4757" s="391">
        <v>19.952500000000001</v>
      </c>
      <c r="M4757" s="391">
        <v>16.8446</v>
      </c>
      <c r="N4757" s="391">
        <v>23.774000000000001</v>
      </c>
      <c r="O4757" s="386">
        <v>20.446000000000002</v>
      </c>
      <c r="P4757" s="386" t="s">
        <v>47</v>
      </c>
      <c r="R4757" s="265"/>
    </row>
    <row r="4758" spans="1:18" ht="15" x14ac:dyDescent="0.25">
      <c r="A4758" s="389" t="s">
        <v>4558</v>
      </c>
      <c r="B4758" s="390"/>
      <c r="C4758" s="386"/>
      <c r="D4758" s="390"/>
      <c r="E4758" s="390"/>
      <c r="F4758" s="386">
        <v>8.6027000000000005</v>
      </c>
      <c r="G4758" s="391">
        <v>12.0512</v>
      </c>
      <c r="H4758" s="391">
        <v>13.608499999999999</v>
      </c>
      <c r="I4758" s="391">
        <v>13.286300000000001</v>
      </c>
      <c r="J4758" s="391">
        <v>14.0435</v>
      </c>
      <c r="K4758" s="391">
        <v>14.491199999999999</v>
      </c>
      <c r="L4758" s="391">
        <v>19.074300000000001</v>
      </c>
      <c r="M4758" s="391">
        <v>16.325600000000001</v>
      </c>
      <c r="N4758" s="391">
        <v>22.635100000000001</v>
      </c>
      <c r="O4758" s="386">
        <v>19.4788</v>
      </c>
      <c r="P4758" s="386" t="s">
        <v>47</v>
      </c>
      <c r="R4758" s="265"/>
    </row>
    <row r="4759" spans="1:18" ht="15" x14ac:dyDescent="0.25">
      <c r="A4759" s="389" t="s">
        <v>4559</v>
      </c>
      <c r="B4759" s="390"/>
      <c r="C4759" s="386"/>
      <c r="D4759" s="390"/>
      <c r="E4759" s="390"/>
      <c r="F4759" s="386">
        <v>17.818000000000001</v>
      </c>
      <c r="G4759" s="391">
        <v>24.773299999999999</v>
      </c>
      <c r="H4759" s="391">
        <v>24.0229</v>
      </c>
      <c r="I4759" s="391">
        <v>25.678899999999999</v>
      </c>
      <c r="J4759" s="391">
        <v>26.001899999999999</v>
      </c>
      <c r="K4759" s="391">
        <v>34.6374</v>
      </c>
      <c r="L4759" s="391">
        <v>40.753100000000003</v>
      </c>
      <c r="M4759" s="391">
        <v>29.1508</v>
      </c>
      <c r="N4759" s="391">
        <v>50.835299999999997</v>
      </c>
      <c r="O4759" s="386">
        <v>43.333300000000001</v>
      </c>
      <c r="P4759" s="386" t="s">
        <v>47</v>
      </c>
      <c r="R4759" s="265"/>
    </row>
    <row r="4760" spans="1:18" ht="15" x14ac:dyDescent="0.25">
      <c r="A4760" s="389" t="s">
        <v>4560</v>
      </c>
      <c r="B4760" s="390"/>
      <c r="C4760" s="386"/>
      <c r="D4760" s="390"/>
      <c r="E4760" s="390"/>
      <c r="F4760" s="386">
        <v>11.8931</v>
      </c>
      <c r="G4760" s="391">
        <v>16.073799999999999</v>
      </c>
      <c r="H4760" s="391">
        <v>16.917999999999999</v>
      </c>
      <c r="I4760" s="391">
        <v>25.320599999999999</v>
      </c>
      <c r="J4760" s="391">
        <v>21.216699999999999</v>
      </c>
      <c r="K4760" s="391">
        <v>23.5746</v>
      </c>
      <c r="L4760" s="391">
        <v>25.886900000000001</v>
      </c>
      <c r="M4760" s="391">
        <v>29.3276</v>
      </c>
      <c r="N4760" s="391">
        <v>44.6524</v>
      </c>
      <c r="O4760" s="386">
        <v>23.407900000000001</v>
      </c>
      <c r="P4760" s="386" t="s">
        <v>47</v>
      </c>
      <c r="R4760" s="265"/>
    </row>
    <row r="4761" spans="1:18" ht="15" x14ac:dyDescent="0.25">
      <c r="A4761" s="389" t="s">
        <v>4561</v>
      </c>
      <c r="B4761" s="390"/>
      <c r="C4761" s="386"/>
      <c r="D4761" s="390"/>
      <c r="E4761" s="390"/>
      <c r="F4761" s="386">
        <v>11.027200000000001</v>
      </c>
      <c r="G4761" s="391">
        <v>15.502700000000001</v>
      </c>
      <c r="H4761" s="391">
        <v>16.192399999999999</v>
      </c>
      <c r="I4761" s="391">
        <v>24.955100000000002</v>
      </c>
      <c r="J4761" s="391">
        <v>20.4374</v>
      </c>
      <c r="K4761" s="391">
        <v>22.395</v>
      </c>
      <c r="L4761" s="391">
        <v>25.008800000000001</v>
      </c>
      <c r="M4761" s="391">
        <v>28.861599999999999</v>
      </c>
      <c r="N4761" s="391">
        <v>44.903700000000001</v>
      </c>
      <c r="O4761" s="386">
        <v>23.177099999999999</v>
      </c>
      <c r="P4761" s="386" t="s">
        <v>47</v>
      </c>
      <c r="R4761" s="265"/>
    </row>
    <row r="4762" spans="1:18" ht="15" x14ac:dyDescent="0.25">
      <c r="A4762" s="389" t="s">
        <v>4562</v>
      </c>
      <c r="B4762" s="390"/>
      <c r="C4762" s="386"/>
      <c r="D4762" s="390"/>
      <c r="E4762" s="390"/>
      <c r="F4762" s="386">
        <v>22.235499999999998</v>
      </c>
      <c r="G4762" s="391">
        <v>22.905999999999999</v>
      </c>
      <c r="H4762" s="391">
        <v>25.468299999999999</v>
      </c>
      <c r="I4762" s="391">
        <v>29.655200000000001</v>
      </c>
      <c r="J4762" s="391">
        <v>30.425699999999999</v>
      </c>
      <c r="K4762" s="391">
        <v>38.005600000000001</v>
      </c>
      <c r="L4762" s="391">
        <v>36.3337</v>
      </c>
      <c r="M4762" s="391">
        <v>34.878900000000002</v>
      </c>
      <c r="N4762" s="391">
        <v>41.659199999999998</v>
      </c>
      <c r="O4762" s="386">
        <v>26.159800000000001</v>
      </c>
      <c r="P4762" s="386" t="s">
        <v>47</v>
      </c>
      <c r="R4762" s="265"/>
    </row>
    <row r="4763" spans="1:18" ht="15" x14ac:dyDescent="0.25">
      <c r="A4763" s="389" t="s">
        <v>4563</v>
      </c>
      <c r="B4763" s="390"/>
      <c r="C4763" s="386"/>
      <c r="D4763" s="390"/>
      <c r="E4763" s="390"/>
      <c r="F4763" s="386">
        <v>11.4499</v>
      </c>
      <c r="G4763" s="391">
        <v>18.7897</v>
      </c>
      <c r="H4763" s="391">
        <v>20.248100000000001</v>
      </c>
      <c r="I4763" s="391">
        <v>20.523800000000001</v>
      </c>
      <c r="J4763" s="391">
        <v>19.234500000000001</v>
      </c>
      <c r="K4763" s="391">
        <v>21.1175</v>
      </c>
      <c r="L4763" s="391">
        <v>24.529699999999998</v>
      </c>
      <c r="M4763" s="391">
        <v>28.7499</v>
      </c>
      <c r="N4763" s="391">
        <v>25.3081</v>
      </c>
      <c r="O4763" s="386">
        <v>27.732700000000001</v>
      </c>
      <c r="P4763" s="386" t="s">
        <v>47</v>
      </c>
      <c r="R4763" s="265"/>
    </row>
    <row r="4764" spans="1:18" ht="15" x14ac:dyDescent="0.25">
      <c r="A4764" s="389" t="s">
        <v>4564</v>
      </c>
      <c r="B4764" s="390"/>
      <c r="C4764" s="386"/>
      <c r="D4764" s="390"/>
      <c r="E4764" s="390"/>
      <c r="F4764" s="386">
        <v>10.1675</v>
      </c>
      <c r="G4764" s="391">
        <v>18.7544</v>
      </c>
      <c r="H4764" s="391">
        <v>19.9206</v>
      </c>
      <c r="I4764" s="391">
        <v>19.0123</v>
      </c>
      <c r="J4764" s="391">
        <v>18.271599999999999</v>
      </c>
      <c r="K4764" s="391">
        <v>19.603200000000001</v>
      </c>
      <c r="L4764" s="391">
        <v>23.802800000000001</v>
      </c>
      <c r="M4764" s="391">
        <v>27.7989</v>
      </c>
      <c r="N4764" s="391">
        <v>22.1007</v>
      </c>
      <c r="O4764" s="386">
        <v>24.576699999999999</v>
      </c>
      <c r="P4764" s="386" t="s">
        <v>47</v>
      </c>
      <c r="R4764" s="265"/>
    </row>
    <row r="4765" spans="1:18" ht="15" x14ac:dyDescent="0.25">
      <c r="A4765" s="389" t="s">
        <v>4565</v>
      </c>
      <c r="B4765" s="390"/>
      <c r="C4765" s="386"/>
      <c r="D4765" s="390"/>
      <c r="E4765" s="390"/>
      <c r="F4765" s="386">
        <v>26.108899999999998</v>
      </c>
      <c r="G4765" s="391">
        <v>19.1919</v>
      </c>
      <c r="H4765" s="391">
        <v>23.991900000000001</v>
      </c>
      <c r="I4765" s="391">
        <v>37.802399999999999</v>
      </c>
      <c r="J4765" s="391">
        <v>30.241900000000001</v>
      </c>
      <c r="K4765" s="391">
        <v>38.445999999999998</v>
      </c>
      <c r="L4765" s="391">
        <v>32.829799999999999</v>
      </c>
      <c r="M4765" s="391">
        <v>39.616900000000001</v>
      </c>
      <c r="N4765" s="391">
        <v>61.933500000000002</v>
      </c>
      <c r="O4765" s="386">
        <v>63.810499999999998</v>
      </c>
      <c r="P4765" s="386" t="s">
        <v>47</v>
      </c>
      <c r="R4765" s="265"/>
    </row>
    <row r="4766" spans="1:18" ht="15" x14ac:dyDescent="0.25">
      <c r="A4766" s="389" t="s">
        <v>4566</v>
      </c>
      <c r="B4766" s="390"/>
      <c r="C4766" s="386"/>
      <c r="D4766" s="390"/>
      <c r="E4766" s="390"/>
      <c r="F4766" s="386">
        <v>12.025499999999999</v>
      </c>
      <c r="G4766" s="391">
        <v>15.3748</v>
      </c>
      <c r="H4766" s="391">
        <v>13.5982</v>
      </c>
      <c r="I4766" s="391">
        <v>18.441600000000001</v>
      </c>
      <c r="J4766" s="391">
        <v>14.599600000000001</v>
      </c>
      <c r="K4766" s="391">
        <v>17.5337</v>
      </c>
      <c r="L4766" s="391">
        <v>21.651599999999998</v>
      </c>
      <c r="M4766" s="391">
        <v>15.458600000000001</v>
      </c>
      <c r="N4766" s="391">
        <v>19.261600000000001</v>
      </c>
      <c r="O4766" s="386">
        <v>15.6637</v>
      </c>
      <c r="P4766" s="386" t="s">
        <v>47</v>
      </c>
      <c r="R4766" s="265"/>
    </row>
    <row r="4767" spans="1:18" ht="15" x14ac:dyDescent="0.25">
      <c r="A4767" s="389" t="s">
        <v>4567</v>
      </c>
      <c r="B4767" s="390"/>
      <c r="C4767" s="386"/>
      <c r="D4767" s="390"/>
      <c r="E4767" s="390"/>
      <c r="F4767" s="386">
        <v>11.8992</v>
      </c>
      <c r="G4767" s="391">
        <v>15.4558</v>
      </c>
      <c r="H4767" s="391">
        <v>13.715199999999999</v>
      </c>
      <c r="I4767" s="391">
        <v>18.448</v>
      </c>
      <c r="J4767" s="391">
        <v>14.544700000000001</v>
      </c>
      <c r="K4767" s="391">
        <v>17.461300000000001</v>
      </c>
      <c r="L4767" s="391">
        <v>21.394100000000002</v>
      </c>
      <c r="M4767" s="391">
        <v>15.334300000000001</v>
      </c>
      <c r="N4767" s="391">
        <v>19.204000000000001</v>
      </c>
      <c r="O4767" s="386">
        <v>15.6571</v>
      </c>
      <c r="P4767" s="386" t="s">
        <v>47</v>
      </c>
      <c r="R4767" s="265"/>
    </row>
    <row r="4768" spans="1:18" ht="15" x14ac:dyDescent="0.25">
      <c r="A4768" s="389" t="s">
        <v>4568</v>
      </c>
      <c r="B4768" s="390"/>
      <c r="C4768" s="386"/>
      <c r="D4768" s="390"/>
      <c r="E4768" s="390"/>
      <c r="F4768" s="386">
        <v>17.9648</v>
      </c>
      <c r="G4768" s="391">
        <v>11.5578</v>
      </c>
      <c r="H4768" s="391">
        <v>8.1658000000000008</v>
      </c>
      <c r="I4768" s="391">
        <v>18.135999999999999</v>
      </c>
      <c r="J4768" s="391">
        <v>17.211099999999998</v>
      </c>
      <c r="K4768" s="391">
        <v>20.979900000000001</v>
      </c>
      <c r="L4768" s="391">
        <v>33.919600000000003</v>
      </c>
      <c r="M4768" s="391">
        <v>21.3568</v>
      </c>
      <c r="N4768" s="391">
        <v>21.9849</v>
      </c>
      <c r="O4768" s="386">
        <v>15.9748</v>
      </c>
      <c r="P4768" s="386" t="s">
        <v>47</v>
      </c>
      <c r="R4768" s="265"/>
    </row>
    <row r="4769" spans="1:18" ht="15" x14ac:dyDescent="0.25">
      <c r="A4769" s="389" t="s">
        <v>4569</v>
      </c>
      <c r="B4769" s="390"/>
      <c r="C4769" s="386"/>
      <c r="D4769" s="390"/>
      <c r="E4769" s="390"/>
      <c r="F4769" s="386">
        <v>12.025499999999999</v>
      </c>
      <c r="G4769" s="391">
        <v>15.3748</v>
      </c>
      <c r="H4769" s="391">
        <v>13.5982</v>
      </c>
      <c r="I4769" s="391">
        <v>18.441600000000001</v>
      </c>
      <c r="J4769" s="391">
        <v>14.599600000000001</v>
      </c>
      <c r="K4769" s="391">
        <v>17.5337</v>
      </c>
      <c r="L4769" s="391">
        <v>21.651599999999998</v>
      </c>
      <c r="M4769" s="391">
        <v>15.458600000000001</v>
      </c>
      <c r="N4769" s="391">
        <v>19.261600000000001</v>
      </c>
      <c r="O4769" s="386">
        <v>15.6637</v>
      </c>
      <c r="P4769" s="386" t="s">
        <v>47</v>
      </c>
      <c r="R4769" s="265"/>
    </row>
    <row r="4770" spans="1:18" ht="15" x14ac:dyDescent="0.25">
      <c r="A4770" s="389" t="s">
        <v>4570</v>
      </c>
      <c r="B4770" s="390"/>
      <c r="C4770" s="386"/>
      <c r="D4770" s="390"/>
      <c r="E4770" s="390"/>
      <c r="F4770" s="386">
        <v>11.8992</v>
      </c>
      <c r="G4770" s="391">
        <v>15.4558</v>
      </c>
      <c r="H4770" s="391">
        <v>13.715199999999999</v>
      </c>
      <c r="I4770" s="391">
        <v>18.448</v>
      </c>
      <c r="J4770" s="391">
        <v>14.544700000000001</v>
      </c>
      <c r="K4770" s="391">
        <v>17.461300000000001</v>
      </c>
      <c r="L4770" s="391">
        <v>21.394100000000002</v>
      </c>
      <c r="M4770" s="391">
        <v>15.334300000000001</v>
      </c>
      <c r="N4770" s="391">
        <v>19.204000000000001</v>
      </c>
      <c r="O4770" s="386">
        <v>15.6571</v>
      </c>
      <c r="P4770" s="386" t="s">
        <v>47</v>
      </c>
      <c r="R4770" s="265"/>
    </row>
    <row r="4771" spans="1:18" ht="15" x14ac:dyDescent="0.25">
      <c r="A4771" s="389" t="s">
        <v>4571</v>
      </c>
      <c r="B4771" s="390"/>
      <c r="C4771" s="386"/>
      <c r="D4771" s="390"/>
      <c r="E4771" s="390"/>
      <c r="F4771" s="386">
        <v>17.9648</v>
      </c>
      <c r="G4771" s="391">
        <v>11.5578</v>
      </c>
      <c r="H4771" s="391">
        <v>8.1658000000000008</v>
      </c>
      <c r="I4771" s="391">
        <v>18.135999999999999</v>
      </c>
      <c r="J4771" s="391">
        <v>17.211099999999998</v>
      </c>
      <c r="K4771" s="391">
        <v>20.979900000000001</v>
      </c>
      <c r="L4771" s="391">
        <v>33.919600000000003</v>
      </c>
      <c r="M4771" s="391">
        <v>21.3568</v>
      </c>
      <c r="N4771" s="391">
        <v>21.9849</v>
      </c>
      <c r="O4771" s="386">
        <v>15.9748</v>
      </c>
      <c r="P4771" s="386" t="s">
        <v>47</v>
      </c>
      <c r="R4771" s="265"/>
    </row>
    <row r="4772" spans="1:18" ht="15" x14ac:dyDescent="0.25">
      <c r="A4772" s="389" t="s">
        <v>4572</v>
      </c>
      <c r="B4772" s="390"/>
      <c r="C4772" s="386"/>
      <c r="D4772" s="390"/>
      <c r="E4772" s="390"/>
      <c r="F4772" s="386">
        <v>6.4721000000000002</v>
      </c>
      <c r="G4772" s="391">
        <v>8.8009000000000004</v>
      </c>
      <c r="H4772" s="391">
        <v>5.2601000000000004</v>
      </c>
      <c r="I4772" s="391">
        <v>8.1149000000000004</v>
      </c>
      <c r="J4772" s="391">
        <v>10.7881</v>
      </c>
      <c r="K4772" s="391">
        <v>9.6531000000000002</v>
      </c>
      <c r="L4772" s="391">
        <v>15.778</v>
      </c>
      <c r="M4772" s="391">
        <v>10.886100000000001</v>
      </c>
      <c r="N4772" s="391">
        <v>14.371</v>
      </c>
      <c r="O4772" s="386">
        <v>15.967700000000001</v>
      </c>
      <c r="P4772" s="386" t="s">
        <v>47</v>
      </c>
      <c r="R4772" s="265"/>
    </row>
    <row r="4773" spans="1:18" ht="15" x14ac:dyDescent="0.25">
      <c r="A4773" s="389" t="s">
        <v>4573</v>
      </c>
      <c r="B4773" s="390"/>
      <c r="C4773" s="386"/>
      <c r="D4773" s="390"/>
      <c r="E4773" s="390"/>
      <c r="F4773" s="386">
        <v>6.1694000000000004</v>
      </c>
      <c r="G4773" s="391">
        <v>8.0990000000000002</v>
      </c>
      <c r="H4773" s="391">
        <v>5.4863</v>
      </c>
      <c r="I4773" s="391">
        <v>7.2084999999999999</v>
      </c>
      <c r="J4773" s="391">
        <v>9.5745000000000005</v>
      </c>
      <c r="K4773" s="391">
        <v>8.9772999999999996</v>
      </c>
      <c r="L4773" s="391">
        <v>15.642099999999999</v>
      </c>
      <c r="M4773" s="391">
        <v>10.918200000000001</v>
      </c>
      <c r="N4773" s="391">
        <v>13.150600000000001</v>
      </c>
      <c r="O4773" s="386">
        <v>15.782400000000001</v>
      </c>
      <c r="P4773" s="386" t="s">
        <v>47</v>
      </c>
      <c r="R4773" s="265"/>
    </row>
    <row r="4774" spans="1:18" ht="15" x14ac:dyDescent="0.25">
      <c r="A4774" s="389" t="s">
        <v>4574</v>
      </c>
      <c r="B4774" s="390"/>
      <c r="C4774" s="386"/>
      <c r="D4774" s="390"/>
      <c r="E4774" s="390"/>
      <c r="F4774" s="386">
        <v>8.5258000000000003</v>
      </c>
      <c r="G4774" s="391">
        <v>13.6</v>
      </c>
      <c r="H4774" s="391">
        <v>3.7143000000000002</v>
      </c>
      <c r="I4774" s="391">
        <v>14.3102</v>
      </c>
      <c r="J4774" s="391">
        <v>18.931999999999999</v>
      </c>
      <c r="K4774" s="391">
        <v>14.2775</v>
      </c>
      <c r="L4774" s="391">
        <v>16.704699999999999</v>
      </c>
      <c r="M4774" s="391">
        <v>10.667400000000001</v>
      </c>
      <c r="N4774" s="391">
        <v>22.653400000000001</v>
      </c>
      <c r="O4774" s="386">
        <v>17.227599999999999</v>
      </c>
      <c r="P4774" s="386" t="s">
        <v>47</v>
      </c>
      <c r="R4774" s="265"/>
    </row>
    <row r="4775" spans="1:18" ht="15" x14ac:dyDescent="0.25">
      <c r="A4775" s="389" t="s">
        <v>4575</v>
      </c>
      <c r="B4775" s="390"/>
      <c r="C4775" s="386"/>
      <c r="D4775" s="390"/>
      <c r="E4775" s="390"/>
      <c r="F4775" s="386">
        <v>3.8955000000000002</v>
      </c>
      <c r="G4775" s="391">
        <v>5.5065</v>
      </c>
      <c r="H4775" s="391">
        <v>3.5840000000000001</v>
      </c>
      <c r="I4775" s="391">
        <v>5.0617000000000001</v>
      </c>
      <c r="J4775" s="391">
        <v>7.6074999999999999</v>
      </c>
      <c r="K4775" s="391">
        <v>5.1327999999999996</v>
      </c>
      <c r="L4775" s="391">
        <v>7.2659000000000002</v>
      </c>
      <c r="M4775" s="391">
        <v>7.4497999999999998</v>
      </c>
      <c r="N4775" s="391">
        <v>10.017300000000001</v>
      </c>
      <c r="O4775" s="386">
        <v>11.622</v>
      </c>
      <c r="P4775" s="386" t="s">
        <v>47</v>
      </c>
      <c r="R4775" s="265"/>
    </row>
    <row r="4776" spans="1:18" ht="15" x14ac:dyDescent="0.25">
      <c r="A4776" s="389" t="s">
        <v>4576</v>
      </c>
      <c r="B4776" s="390"/>
      <c r="C4776" s="386"/>
      <c r="D4776" s="390"/>
      <c r="E4776" s="390"/>
      <c r="F4776" s="386">
        <v>3.9266000000000001</v>
      </c>
      <c r="G4776" s="391">
        <v>5.5537999999999998</v>
      </c>
      <c r="H4776" s="391">
        <v>3.6158999999999999</v>
      </c>
      <c r="I4776" s="391">
        <v>5.0635000000000003</v>
      </c>
      <c r="J4776" s="391">
        <v>7.6749000000000001</v>
      </c>
      <c r="K4776" s="391">
        <v>5.1924000000000001</v>
      </c>
      <c r="L4776" s="391">
        <v>7.3003999999999998</v>
      </c>
      <c r="M4776" s="391">
        <v>7.4497999999999998</v>
      </c>
      <c r="N4776" s="391">
        <v>10.0504</v>
      </c>
      <c r="O4776" s="386">
        <v>11.6388</v>
      </c>
      <c r="P4776" s="386" t="s">
        <v>47</v>
      </c>
      <c r="R4776" s="265"/>
    </row>
    <row r="4777" spans="1:18" ht="15" x14ac:dyDescent="0.25">
      <c r="A4777" s="389" t="s">
        <v>4577</v>
      </c>
      <c r="B4777" s="390"/>
      <c r="C4777" s="386"/>
      <c r="D4777" s="390"/>
      <c r="E4777" s="390"/>
      <c r="F4777" s="386">
        <v>2.1352000000000002</v>
      </c>
      <c r="G4777" s="391">
        <v>2.8369</v>
      </c>
      <c r="H4777" s="391">
        <v>1.7794000000000001</v>
      </c>
      <c r="I4777" s="391">
        <v>4.9645000000000001</v>
      </c>
      <c r="J4777" s="391">
        <v>3.9007000000000001</v>
      </c>
      <c r="K4777" s="391">
        <v>1.7729999999999999</v>
      </c>
      <c r="L4777" s="391">
        <v>5.3190999999999997</v>
      </c>
      <c r="M4777" s="391">
        <v>7.4467999999999996</v>
      </c>
      <c r="N4777" s="391">
        <v>8.1560000000000095</v>
      </c>
      <c r="O4777" s="386">
        <v>10.6762</v>
      </c>
      <c r="P4777" s="386" t="s">
        <v>47</v>
      </c>
      <c r="R4777" s="265"/>
    </row>
    <row r="4778" spans="1:18" ht="15" x14ac:dyDescent="0.25">
      <c r="A4778" s="389" t="s">
        <v>4578</v>
      </c>
      <c r="B4778" s="390"/>
      <c r="C4778" s="386"/>
      <c r="D4778" s="390"/>
      <c r="E4778" s="390"/>
      <c r="F4778" s="386">
        <v>6.5270999999999999</v>
      </c>
      <c r="G4778" s="391">
        <v>12.992599999999999</v>
      </c>
      <c r="H4778" s="391">
        <v>3.0807000000000002</v>
      </c>
      <c r="I4778" s="391">
        <v>14.4704</v>
      </c>
      <c r="J4778" s="391">
        <v>18.719200000000001</v>
      </c>
      <c r="K4778" s="391">
        <v>14.9411</v>
      </c>
      <c r="L4778" s="391">
        <v>17.241399999999999</v>
      </c>
      <c r="M4778" s="391">
        <v>9.6675000000000004</v>
      </c>
      <c r="N4778" s="391">
        <v>15.270899999999999</v>
      </c>
      <c r="O4778" s="386">
        <v>14.655200000000001</v>
      </c>
      <c r="P4778" s="386" t="s">
        <v>47</v>
      </c>
      <c r="R4778" s="265"/>
    </row>
    <row r="4779" spans="1:18" ht="15" x14ac:dyDescent="0.25">
      <c r="A4779" s="389" t="s">
        <v>4579</v>
      </c>
      <c r="B4779" s="390"/>
      <c r="C4779" s="386"/>
      <c r="D4779" s="390"/>
      <c r="E4779" s="390"/>
      <c r="F4779" s="386">
        <v>0</v>
      </c>
      <c r="G4779" s="391">
        <v>0</v>
      </c>
      <c r="H4779" s="391">
        <v>0</v>
      </c>
      <c r="I4779" s="391">
        <v>0</v>
      </c>
      <c r="J4779" s="391">
        <v>0</v>
      </c>
      <c r="K4779" s="391">
        <v>0</v>
      </c>
      <c r="L4779" s="391">
        <v>8.8234999999999992</v>
      </c>
      <c r="M4779" s="391">
        <v>0</v>
      </c>
      <c r="N4779" s="391">
        <v>0</v>
      </c>
      <c r="O4779" s="386">
        <v>0</v>
      </c>
      <c r="P4779" s="386" t="s">
        <v>47</v>
      </c>
      <c r="R4779" s="265"/>
    </row>
    <row r="4780" spans="1:18" ht="15" x14ac:dyDescent="0.25">
      <c r="A4780" s="389" t="s">
        <v>4580</v>
      </c>
      <c r="B4780" s="390"/>
      <c r="C4780" s="386"/>
      <c r="D4780" s="390"/>
      <c r="E4780" s="390"/>
      <c r="F4780" s="386">
        <v>6.6666999999999996</v>
      </c>
      <c r="G4780" s="391">
        <v>13.2704</v>
      </c>
      <c r="H4780" s="391">
        <v>3.1465999999999998</v>
      </c>
      <c r="I4780" s="391">
        <v>14.7799</v>
      </c>
      <c r="J4780" s="391">
        <v>19.119499999999999</v>
      </c>
      <c r="K4780" s="391">
        <v>15.2628</v>
      </c>
      <c r="L4780" s="391">
        <v>17.421399999999998</v>
      </c>
      <c r="M4780" s="391">
        <v>9.8742000000000001</v>
      </c>
      <c r="N4780" s="391">
        <v>15.5975</v>
      </c>
      <c r="O4780" s="386">
        <v>14.9686</v>
      </c>
      <c r="P4780" s="386" t="s">
        <v>47</v>
      </c>
      <c r="R4780" s="265"/>
    </row>
    <row r="4781" spans="1:18" ht="15" x14ac:dyDescent="0.25">
      <c r="A4781" s="389" t="s">
        <v>4581</v>
      </c>
      <c r="B4781" s="390"/>
      <c r="C4781" s="386"/>
      <c r="D4781" s="390"/>
      <c r="E4781" s="390"/>
      <c r="F4781" s="386">
        <v>10.865</v>
      </c>
      <c r="G4781" s="391">
        <v>13.6477</v>
      </c>
      <c r="H4781" s="391">
        <v>8.4512999999999998</v>
      </c>
      <c r="I4781" s="391">
        <v>12.189</v>
      </c>
      <c r="J4781" s="391">
        <v>14.680400000000001</v>
      </c>
      <c r="K4781" s="391">
        <v>16.382200000000001</v>
      </c>
      <c r="L4781" s="391">
        <v>29.873100000000001</v>
      </c>
      <c r="M4781" s="391">
        <v>16.874700000000001</v>
      </c>
      <c r="N4781" s="391">
        <v>21.595800000000001</v>
      </c>
      <c r="O4781" s="386">
        <v>23.478000000000002</v>
      </c>
      <c r="P4781" s="386" t="s">
        <v>47</v>
      </c>
      <c r="R4781" s="265"/>
    </row>
    <row r="4782" spans="1:18" ht="15" x14ac:dyDescent="0.25">
      <c r="A4782" s="389" t="s">
        <v>4582</v>
      </c>
      <c r="B4782" s="390"/>
      <c r="C4782" s="386"/>
      <c r="D4782" s="390"/>
      <c r="E4782" s="390"/>
      <c r="F4782" s="386">
        <v>10.7471</v>
      </c>
      <c r="G4782" s="391">
        <v>13.2113</v>
      </c>
      <c r="H4782" s="391">
        <v>9.2378999999999998</v>
      </c>
      <c r="I4782" s="391">
        <v>11.5192</v>
      </c>
      <c r="J4782" s="391">
        <v>13.3149</v>
      </c>
      <c r="K4782" s="391">
        <v>16.566299999999998</v>
      </c>
      <c r="L4782" s="391">
        <v>32.313899999999997</v>
      </c>
      <c r="M4782" s="391">
        <v>17.874199999999998</v>
      </c>
      <c r="N4782" s="391">
        <v>19.4374</v>
      </c>
      <c r="O4782" s="386">
        <v>24.078299999999999</v>
      </c>
      <c r="P4782" s="386" t="s">
        <v>47</v>
      </c>
      <c r="R4782" s="265"/>
    </row>
    <row r="4783" spans="1:18" ht="15" x14ac:dyDescent="0.25">
      <c r="A4783" s="389" t="s">
        <v>4583</v>
      </c>
      <c r="B4783" s="390"/>
      <c r="C4783" s="386"/>
      <c r="D4783" s="390"/>
      <c r="E4783" s="390"/>
      <c r="F4783" s="386">
        <v>11.430300000000001</v>
      </c>
      <c r="G4783" s="391">
        <v>15.786199999999999</v>
      </c>
      <c r="H4783" s="391">
        <v>4.6012000000000004</v>
      </c>
      <c r="I4783" s="391">
        <v>15.4696</v>
      </c>
      <c r="J4783" s="391">
        <v>21.349699999999999</v>
      </c>
      <c r="K4783" s="391">
        <v>15.483499999999999</v>
      </c>
      <c r="L4783" s="391">
        <v>17.970700000000001</v>
      </c>
      <c r="M4783" s="391">
        <v>11.995100000000001</v>
      </c>
      <c r="N4783" s="391">
        <v>32.026899999999998</v>
      </c>
      <c r="O4783" s="386">
        <v>20.5505</v>
      </c>
      <c r="P4783" s="386" t="s">
        <v>47</v>
      </c>
      <c r="R4783" s="265"/>
    </row>
    <row r="4784" spans="1:18" ht="15" x14ac:dyDescent="0.25">
      <c r="A4784" s="389" t="s">
        <v>4584</v>
      </c>
      <c r="B4784" s="390"/>
      <c r="C4784" s="386"/>
      <c r="D4784" s="390"/>
      <c r="E4784" s="390"/>
      <c r="F4784" s="386">
        <v>14.088699999999999</v>
      </c>
      <c r="G4784" s="391">
        <v>24.084099999999999</v>
      </c>
      <c r="H4784" s="391">
        <v>18.697099999999999</v>
      </c>
      <c r="I4784" s="391">
        <v>22.439599999999999</v>
      </c>
      <c r="J4784" s="391">
        <v>23.21</v>
      </c>
      <c r="K4784" s="391">
        <v>16.104800000000001</v>
      </c>
      <c r="L4784" s="391">
        <v>20.262899999999998</v>
      </c>
      <c r="M4784" s="391">
        <v>23.098600000000001</v>
      </c>
      <c r="N4784" s="391">
        <v>26.396899999999999</v>
      </c>
      <c r="O4784" s="386">
        <v>22.464300000000001</v>
      </c>
      <c r="P4784" s="386" t="s">
        <v>47</v>
      </c>
      <c r="R4784" s="265"/>
    </row>
    <row r="4785" spans="1:18" ht="15" x14ac:dyDescent="0.25">
      <c r="A4785" s="389" t="s">
        <v>4585</v>
      </c>
      <c r="B4785" s="390"/>
      <c r="C4785" s="386"/>
      <c r="D4785" s="390"/>
      <c r="E4785" s="390"/>
      <c r="F4785" s="386">
        <v>13.635899999999999</v>
      </c>
      <c r="G4785" s="391">
        <v>23.515799999999999</v>
      </c>
      <c r="H4785" s="391">
        <v>18.793299999999999</v>
      </c>
      <c r="I4785" s="391">
        <v>22.4376</v>
      </c>
      <c r="J4785" s="391">
        <v>23.3247</v>
      </c>
      <c r="K4785" s="391">
        <v>15.513400000000001</v>
      </c>
      <c r="L4785" s="391">
        <v>20.008700000000001</v>
      </c>
      <c r="M4785" s="391">
        <v>22.8948</v>
      </c>
      <c r="N4785" s="391">
        <v>26.796700000000001</v>
      </c>
      <c r="O4785" s="386">
        <v>22.2136</v>
      </c>
      <c r="P4785" s="386" t="s">
        <v>47</v>
      </c>
      <c r="R4785" s="265"/>
    </row>
    <row r="4786" spans="1:18" ht="15" x14ac:dyDescent="0.25">
      <c r="A4786" s="389" t="s">
        <v>4586</v>
      </c>
      <c r="B4786" s="390"/>
      <c r="C4786" s="386"/>
      <c r="D4786" s="390"/>
      <c r="E4786" s="390"/>
      <c r="F4786" s="386">
        <v>18.422699999999999</v>
      </c>
      <c r="G4786" s="391">
        <v>29.447700000000001</v>
      </c>
      <c r="H4786" s="391">
        <v>17.7898</v>
      </c>
      <c r="I4786" s="391">
        <v>22.458600000000001</v>
      </c>
      <c r="J4786" s="391">
        <v>22.123799999999999</v>
      </c>
      <c r="K4786" s="391">
        <v>21.7011</v>
      </c>
      <c r="L4786" s="391">
        <v>22.698399999999999</v>
      </c>
      <c r="M4786" s="391">
        <v>25.046399999999998</v>
      </c>
      <c r="N4786" s="391">
        <v>22.599599999999999</v>
      </c>
      <c r="O4786" s="386">
        <v>24.855799999999999</v>
      </c>
      <c r="P4786" s="386" t="s">
        <v>47</v>
      </c>
      <c r="R4786" s="265"/>
    </row>
    <row r="4787" spans="1:18" ht="15" x14ac:dyDescent="0.25">
      <c r="A4787" s="389" t="s">
        <v>4587</v>
      </c>
      <c r="B4787" s="390"/>
      <c r="C4787" s="386"/>
      <c r="D4787" s="390"/>
      <c r="E4787" s="390"/>
      <c r="F4787" s="386">
        <v>10.0578</v>
      </c>
      <c r="G4787" s="391">
        <v>10.186400000000001</v>
      </c>
      <c r="H4787" s="391">
        <v>9.2634000000000007</v>
      </c>
      <c r="I4787" s="391">
        <v>33.290500000000002</v>
      </c>
      <c r="J4787" s="391">
        <v>10.0611</v>
      </c>
      <c r="K4787" s="391">
        <v>8.1941000000000006</v>
      </c>
      <c r="L4787" s="391">
        <v>14.3454</v>
      </c>
      <c r="M4787" s="391">
        <v>18.254999999999999</v>
      </c>
      <c r="N4787" s="391">
        <v>24.823399999999999</v>
      </c>
      <c r="O4787" s="386">
        <v>9.1428999999999991</v>
      </c>
      <c r="P4787" s="386" t="s">
        <v>47</v>
      </c>
      <c r="R4787" s="265"/>
    </row>
    <row r="4788" spans="1:18" ht="15" x14ac:dyDescent="0.25">
      <c r="A4788" s="389" t="s">
        <v>4588</v>
      </c>
      <c r="B4788" s="390"/>
      <c r="C4788" s="386"/>
      <c r="D4788" s="390"/>
      <c r="E4788" s="390"/>
      <c r="F4788" s="386">
        <v>9.8938000000000006</v>
      </c>
      <c r="G4788" s="391">
        <v>8.8284000000000002</v>
      </c>
      <c r="H4788" s="391">
        <v>8.9641000000000002</v>
      </c>
      <c r="I4788" s="391">
        <v>33.543500000000002</v>
      </c>
      <c r="J4788" s="391">
        <v>10.192600000000001</v>
      </c>
      <c r="K4788" s="391">
        <v>7.9627999999999997</v>
      </c>
      <c r="L4788" s="391">
        <v>14.233599999999999</v>
      </c>
      <c r="M4788" s="391">
        <v>18.0943</v>
      </c>
      <c r="N4788" s="391">
        <v>24.800799999999999</v>
      </c>
      <c r="O4788" s="386">
        <v>8.9837000000000007</v>
      </c>
      <c r="P4788" s="386" t="s">
        <v>47</v>
      </c>
      <c r="R4788" s="265"/>
    </row>
    <row r="4789" spans="1:18" ht="15" x14ac:dyDescent="0.25">
      <c r="A4789" s="389" t="s">
        <v>4589</v>
      </c>
      <c r="B4789" s="390"/>
      <c r="C4789" s="386"/>
      <c r="D4789" s="390"/>
      <c r="E4789" s="390"/>
      <c r="F4789" s="386">
        <v>15</v>
      </c>
      <c r="G4789" s="391">
        <v>51.5152</v>
      </c>
      <c r="H4789" s="391">
        <v>18.556699999999999</v>
      </c>
      <c r="I4789" s="391">
        <v>25.742599999999999</v>
      </c>
      <c r="J4789" s="391">
        <v>6.0606</v>
      </c>
      <c r="K4789" s="391">
        <v>15.306100000000001</v>
      </c>
      <c r="L4789" s="391">
        <v>17.8947</v>
      </c>
      <c r="M4789" s="391">
        <v>23.404299999999999</v>
      </c>
      <c r="N4789" s="391">
        <v>25.490200000000002</v>
      </c>
      <c r="O4789" s="386">
        <v>14.1304</v>
      </c>
      <c r="P4789" s="386" t="s">
        <v>47</v>
      </c>
      <c r="R4789" s="265"/>
    </row>
    <row r="4790" spans="1:18" ht="15" x14ac:dyDescent="0.25">
      <c r="A4790" s="389" t="s">
        <v>4590</v>
      </c>
      <c r="B4790" s="390"/>
      <c r="C4790" s="386"/>
      <c r="D4790" s="390"/>
      <c r="E4790" s="390"/>
      <c r="F4790" s="386">
        <v>9.9725000000000001</v>
      </c>
      <c r="G4790" s="391">
        <v>13.3108</v>
      </c>
      <c r="H4790" s="391">
        <v>15.588699999999999</v>
      </c>
      <c r="I4790" s="391">
        <v>16.242999999999999</v>
      </c>
      <c r="J4790" s="391">
        <v>16.959299999999999</v>
      </c>
      <c r="K4790" s="391">
        <v>14.5124</v>
      </c>
      <c r="L4790" s="391">
        <v>18.613700000000001</v>
      </c>
      <c r="M4790" s="391">
        <v>17.4358</v>
      </c>
      <c r="N4790" s="391">
        <v>13.27</v>
      </c>
      <c r="O4790" s="386">
        <v>17.4314</v>
      </c>
      <c r="P4790" s="386" t="s">
        <v>47</v>
      </c>
      <c r="R4790" s="265"/>
    </row>
    <row r="4791" spans="1:18" ht="15" x14ac:dyDescent="0.25">
      <c r="A4791" s="389" t="s">
        <v>4591</v>
      </c>
      <c r="B4791" s="390"/>
      <c r="C4791" s="386"/>
      <c r="D4791" s="390"/>
      <c r="E4791" s="390"/>
      <c r="F4791" s="386">
        <v>9.0538000000000007</v>
      </c>
      <c r="G4791" s="391">
        <v>12.9232</v>
      </c>
      <c r="H4791" s="391">
        <v>15.453200000000001</v>
      </c>
      <c r="I4791" s="391">
        <v>15.561</v>
      </c>
      <c r="J4791" s="391">
        <v>16.428000000000001</v>
      </c>
      <c r="K4791" s="391">
        <v>13.613799999999999</v>
      </c>
      <c r="L4791" s="391">
        <v>17.8079</v>
      </c>
      <c r="M4791" s="391">
        <v>16.884699999999999</v>
      </c>
      <c r="N4791" s="391">
        <v>12.643800000000001</v>
      </c>
      <c r="O4791" s="386">
        <v>17.545100000000001</v>
      </c>
      <c r="P4791" s="386" t="s">
        <v>47</v>
      </c>
      <c r="R4791" s="265"/>
    </row>
    <row r="4792" spans="1:18" ht="15" x14ac:dyDescent="0.25">
      <c r="A4792" s="389" t="s">
        <v>4592</v>
      </c>
      <c r="B4792" s="390"/>
      <c r="C4792" s="386"/>
      <c r="D4792" s="390"/>
      <c r="E4792" s="390"/>
      <c r="F4792" s="386">
        <v>18.191099999999999</v>
      </c>
      <c r="G4792" s="391">
        <v>16.8111</v>
      </c>
      <c r="H4792" s="391">
        <v>16.8033</v>
      </c>
      <c r="I4792" s="391">
        <v>22.354900000000001</v>
      </c>
      <c r="J4792" s="391">
        <v>21.752600000000001</v>
      </c>
      <c r="K4792" s="391">
        <v>22.54</v>
      </c>
      <c r="L4792" s="391">
        <v>25.914400000000001</v>
      </c>
      <c r="M4792" s="391">
        <v>22.370200000000001</v>
      </c>
      <c r="N4792" s="391">
        <v>18.973299999999998</v>
      </c>
      <c r="O4792" s="386">
        <v>16.410299999999999</v>
      </c>
      <c r="P4792" s="386" t="s">
        <v>47</v>
      </c>
      <c r="R4792" s="265"/>
    </row>
    <row r="4793" spans="1:18" ht="15" x14ac:dyDescent="0.25">
      <c r="A4793" s="389" t="s">
        <v>4593</v>
      </c>
      <c r="B4793" s="390"/>
      <c r="C4793" s="386"/>
      <c r="D4793" s="390"/>
      <c r="E4793" s="390"/>
      <c r="F4793" s="386">
        <v>14.0091</v>
      </c>
      <c r="G4793" s="391">
        <v>21.726600000000001</v>
      </c>
      <c r="H4793" s="391">
        <v>18.874700000000001</v>
      </c>
      <c r="I4793" s="391">
        <v>22.8489</v>
      </c>
      <c r="J4793" s="391">
        <v>22.279499999999999</v>
      </c>
      <c r="K4793" s="391">
        <v>16.236799999999999</v>
      </c>
      <c r="L4793" s="391">
        <v>20.917899999999999</v>
      </c>
      <c r="M4793" s="391">
        <v>24.616299999999999</v>
      </c>
      <c r="N4793" s="391">
        <v>29.785</v>
      </c>
      <c r="O4793" s="386">
        <v>25.3202</v>
      </c>
      <c r="P4793" s="386" t="s">
        <v>47</v>
      </c>
      <c r="R4793" s="265"/>
    </row>
    <row r="4794" spans="1:18" ht="15" x14ac:dyDescent="0.25">
      <c r="A4794" s="389" t="s">
        <v>4594</v>
      </c>
      <c r="B4794" s="390"/>
      <c r="C4794" s="386"/>
      <c r="D4794" s="390"/>
      <c r="E4794" s="390"/>
      <c r="F4794" s="386">
        <v>13.083399999999999</v>
      </c>
      <c r="G4794" s="391">
        <v>19.5275</v>
      </c>
      <c r="H4794" s="391">
        <v>18.945799999999998</v>
      </c>
      <c r="I4794" s="391">
        <v>22.929300000000001</v>
      </c>
      <c r="J4794" s="391">
        <v>22.242000000000001</v>
      </c>
      <c r="K4794" s="391">
        <v>15.331</v>
      </c>
      <c r="L4794" s="391">
        <v>20.938700000000001</v>
      </c>
      <c r="M4794" s="391">
        <v>24.3127</v>
      </c>
      <c r="N4794" s="391">
        <v>30.8218</v>
      </c>
      <c r="O4794" s="386">
        <v>24.6675</v>
      </c>
      <c r="P4794" s="386" t="s">
        <v>47</v>
      </c>
      <c r="R4794" s="265"/>
    </row>
    <row r="4795" spans="1:18" ht="15" x14ac:dyDescent="0.25">
      <c r="A4795" s="389" t="s">
        <v>4595</v>
      </c>
      <c r="B4795" s="390"/>
      <c r="C4795" s="386"/>
      <c r="D4795" s="390"/>
      <c r="E4795" s="390"/>
      <c r="F4795" s="386">
        <v>19.369800000000001</v>
      </c>
      <c r="G4795" s="391">
        <v>34.212600000000002</v>
      </c>
      <c r="H4795" s="391">
        <v>18.461500000000001</v>
      </c>
      <c r="I4795" s="391">
        <v>22.387599999999999</v>
      </c>
      <c r="J4795" s="391">
        <v>22.495999999999999</v>
      </c>
      <c r="K4795" s="391">
        <v>21.4618</v>
      </c>
      <c r="L4795" s="391">
        <v>20.796700000000001</v>
      </c>
      <c r="M4795" s="391">
        <v>26.409600000000001</v>
      </c>
      <c r="N4795" s="391">
        <v>23.798200000000001</v>
      </c>
      <c r="O4795" s="386">
        <v>29.146699999999999</v>
      </c>
      <c r="P4795" s="386" t="s">
        <v>47</v>
      </c>
      <c r="R4795" s="265"/>
    </row>
    <row r="4796" spans="1:18" ht="15" x14ac:dyDescent="0.25">
      <c r="A4796" s="389" t="s">
        <v>4596</v>
      </c>
      <c r="B4796" s="390"/>
      <c r="C4796" s="386"/>
      <c r="D4796" s="390"/>
      <c r="E4796" s="390"/>
      <c r="F4796" s="386">
        <v>19.058399999999999</v>
      </c>
      <c r="G4796" s="391">
        <v>40.76</v>
      </c>
      <c r="H4796" s="391">
        <v>22.981999999999999</v>
      </c>
      <c r="I4796" s="391">
        <v>27.2136</v>
      </c>
      <c r="J4796" s="391">
        <v>32.899099999999997</v>
      </c>
      <c r="K4796" s="391">
        <v>18.5123</v>
      </c>
      <c r="L4796" s="391">
        <v>21.694900000000001</v>
      </c>
      <c r="M4796" s="391">
        <v>27.331399999999999</v>
      </c>
      <c r="N4796" s="391">
        <v>35.334499999999998</v>
      </c>
      <c r="O4796" s="386">
        <v>24.811599999999999</v>
      </c>
      <c r="P4796" s="386" t="s">
        <v>47</v>
      </c>
      <c r="R4796" s="265"/>
    </row>
    <row r="4797" spans="1:18" ht="15" x14ac:dyDescent="0.25">
      <c r="A4797" s="389" t="s">
        <v>4597</v>
      </c>
      <c r="B4797" s="390"/>
      <c r="C4797" s="386"/>
      <c r="D4797" s="390"/>
      <c r="E4797" s="390"/>
      <c r="F4797" s="386">
        <v>19.2437</v>
      </c>
      <c r="G4797" s="391">
        <v>40.776499999999999</v>
      </c>
      <c r="H4797" s="391">
        <v>23.1234</v>
      </c>
      <c r="I4797" s="391">
        <v>27.277799999999999</v>
      </c>
      <c r="J4797" s="391">
        <v>33.068100000000001</v>
      </c>
      <c r="K4797" s="391">
        <v>18.471599999999999</v>
      </c>
      <c r="L4797" s="391">
        <v>21.572199999999999</v>
      </c>
      <c r="M4797" s="391">
        <v>27.388200000000001</v>
      </c>
      <c r="N4797" s="391">
        <v>35.450400000000002</v>
      </c>
      <c r="O4797" s="386">
        <v>24.854299999999999</v>
      </c>
      <c r="P4797" s="386" t="s">
        <v>47</v>
      </c>
      <c r="R4797" s="265"/>
    </row>
    <row r="4798" spans="1:18" ht="15" x14ac:dyDescent="0.25">
      <c r="A4798" s="389" t="s">
        <v>4598</v>
      </c>
      <c r="B4798" s="390"/>
      <c r="C4798" s="386"/>
      <c r="D4798" s="390"/>
      <c r="E4798" s="390"/>
      <c r="F4798" s="386">
        <v>8</v>
      </c>
      <c r="G4798" s="391">
        <v>39.777799999999999</v>
      </c>
      <c r="H4798" s="391">
        <v>14.7982</v>
      </c>
      <c r="I4798" s="391">
        <v>23.385300000000001</v>
      </c>
      <c r="J4798" s="391">
        <v>22.8889</v>
      </c>
      <c r="K4798" s="391">
        <v>20.935400000000001</v>
      </c>
      <c r="L4798" s="391">
        <v>29.017900000000001</v>
      </c>
      <c r="M4798" s="391">
        <v>23.9374</v>
      </c>
      <c r="N4798" s="391">
        <v>28.444400000000002</v>
      </c>
      <c r="O4798" s="386">
        <v>22.1709</v>
      </c>
      <c r="P4798" s="386" t="s">
        <v>47</v>
      </c>
      <c r="R4798" s="265"/>
    </row>
    <row r="4799" spans="1:18" ht="15" x14ac:dyDescent="0.25">
      <c r="A4799" s="389" t="s">
        <v>4599</v>
      </c>
      <c r="B4799" s="390"/>
      <c r="C4799" s="386"/>
      <c r="D4799" s="390"/>
      <c r="E4799" s="390"/>
      <c r="F4799" s="386">
        <v>7.9527000000000001</v>
      </c>
      <c r="G4799" s="391">
        <v>11.520300000000001</v>
      </c>
      <c r="H4799" s="391">
        <v>9.8587000000000007</v>
      </c>
      <c r="I4799" s="391">
        <v>13.834199999999999</v>
      </c>
      <c r="J4799" s="391">
        <v>12.440899999999999</v>
      </c>
      <c r="K4799" s="391">
        <v>13.394399999999999</v>
      </c>
      <c r="L4799" s="391">
        <v>13.3689</v>
      </c>
      <c r="M4799" s="391">
        <v>11.873900000000001</v>
      </c>
      <c r="N4799" s="391">
        <v>12.8643</v>
      </c>
      <c r="O4799" s="386">
        <v>12.0722</v>
      </c>
      <c r="P4799" s="386" t="s">
        <v>47</v>
      </c>
      <c r="R4799" s="265"/>
    </row>
    <row r="4800" spans="1:18" ht="15" x14ac:dyDescent="0.25">
      <c r="A4800" s="389" t="s">
        <v>4600</v>
      </c>
      <c r="B4800" s="390"/>
      <c r="C4800" s="386"/>
      <c r="D4800" s="390"/>
      <c r="E4800" s="390"/>
      <c r="F4800" s="386">
        <v>6.3947000000000003</v>
      </c>
      <c r="G4800" s="391">
        <v>9.1201000000000008</v>
      </c>
      <c r="H4800" s="391">
        <v>8.1870999999999992</v>
      </c>
      <c r="I4800" s="391">
        <v>11.1319</v>
      </c>
      <c r="J4800" s="391">
        <v>10.135899999999999</v>
      </c>
      <c r="K4800" s="391">
        <v>11.4015</v>
      </c>
      <c r="L4800" s="391">
        <v>11.4627</v>
      </c>
      <c r="M4800" s="391">
        <v>10.341799999999999</v>
      </c>
      <c r="N4800" s="391">
        <v>12.669499999999999</v>
      </c>
      <c r="O4800" s="386">
        <v>12.1381</v>
      </c>
      <c r="P4800" s="386" t="s">
        <v>47</v>
      </c>
      <c r="R4800" s="265"/>
    </row>
    <row r="4801" spans="1:18" ht="15" x14ac:dyDescent="0.25">
      <c r="A4801" s="389" t="s">
        <v>4601</v>
      </c>
      <c r="B4801" s="390"/>
      <c r="C4801" s="386"/>
      <c r="D4801" s="390"/>
      <c r="E4801" s="390"/>
      <c r="F4801" s="386">
        <v>17.117899999999999</v>
      </c>
      <c r="G4801" s="391">
        <v>24.338699999999999</v>
      </c>
      <c r="H4801" s="391">
        <v>18.836400000000001</v>
      </c>
      <c r="I4801" s="391">
        <v>28.842400000000001</v>
      </c>
      <c r="J4801" s="391">
        <v>24.899699999999999</v>
      </c>
      <c r="K4801" s="391">
        <v>24.164100000000001</v>
      </c>
      <c r="L4801" s="391">
        <v>23.637799999999999</v>
      </c>
      <c r="M4801" s="391">
        <v>20.732500000000002</v>
      </c>
      <c r="N4801" s="391">
        <v>13.4422</v>
      </c>
      <c r="O4801" s="386">
        <v>11.8789</v>
      </c>
      <c r="P4801" s="386" t="s">
        <v>47</v>
      </c>
      <c r="R4801" s="265"/>
    </row>
    <row r="4802" spans="1:18" ht="15" x14ac:dyDescent="0.25">
      <c r="A4802" s="389" t="s">
        <v>4602</v>
      </c>
      <c r="B4802" s="390"/>
      <c r="C4802" s="386"/>
      <c r="D4802" s="390"/>
      <c r="E4802" s="390"/>
      <c r="F4802" s="386">
        <v>6.3154000000000003</v>
      </c>
      <c r="G4802" s="391">
        <v>9.5594000000000001</v>
      </c>
      <c r="H4802" s="391">
        <v>8.2692999999999994</v>
      </c>
      <c r="I4802" s="391">
        <v>12.1713</v>
      </c>
      <c r="J4802" s="391">
        <v>10.170999999999999</v>
      </c>
      <c r="K4802" s="391">
        <v>10.7906</v>
      </c>
      <c r="L4802" s="391">
        <v>11.0535</v>
      </c>
      <c r="M4802" s="391">
        <v>9.6347000000000005</v>
      </c>
      <c r="N4802" s="391">
        <v>10.001200000000001</v>
      </c>
      <c r="O4802" s="386">
        <v>9.7675000000000001</v>
      </c>
      <c r="P4802" s="386" t="s">
        <v>47</v>
      </c>
      <c r="R4802" s="265"/>
    </row>
    <row r="4803" spans="1:18" ht="15" x14ac:dyDescent="0.25">
      <c r="A4803" s="389" t="s">
        <v>4603</v>
      </c>
      <c r="B4803" s="390"/>
      <c r="C4803" s="386"/>
      <c r="D4803" s="390"/>
      <c r="E4803" s="390"/>
      <c r="F4803" s="386">
        <v>3.6124000000000001</v>
      </c>
      <c r="G4803" s="391">
        <v>5.7957999999999998</v>
      </c>
      <c r="H4803" s="391">
        <v>5.4840999999999998</v>
      </c>
      <c r="I4803" s="391">
        <v>8.1319999999999997</v>
      </c>
      <c r="J4803" s="391">
        <v>6.6501000000000001</v>
      </c>
      <c r="K4803" s="391">
        <v>7.9573999999999998</v>
      </c>
      <c r="L4803" s="391">
        <v>8.7868999999999993</v>
      </c>
      <c r="M4803" s="391">
        <v>7.5244</v>
      </c>
      <c r="N4803" s="391">
        <v>10.4482</v>
      </c>
      <c r="O4803" s="386">
        <v>10.3561</v>
      </c>
      <c r="P4803" s="386" t="s">
        <v>47</v>
      </c>
      <c r="R4803" s="265"/>
    </row>
    <row r="4804" spans="1:18" ht="15" x14ac:dyDescent="0.25">
      <c r="A4804" s="389" t="s">
        <v>4604</v>
      </c>
      <c r="B4804" s="390"/>
      <c r="C4804" s="386"/>
      <c r="D4804" s="390"/>
      <c r="E4804" s="390"/>
      <c r="F4804" s="386">
        <v>22.783999999999999</v>
      </c>
      <c r="G4804" s="391">
        <v>28.711099999999998</v>
      </c>
      <c r="H4804" s="391">
        <v>22.7331</v>
      </c>
      <c r="I4804" s="391">
        <v>34.043399999999998</v>
      </c>
      <c r="J4804" s="391">
        <v>28.214600000000001</v>
      </c>
      <c r="K4804" s="391">
        <v>25.3491</v>
      </c>
      <c r="L4804" s="391">
        <v>22.691800000000001</v>
      </c>
      <c r="M4804" s="391">
        <v>22.162199999999999</v>
      </c>
      <c r="N4804" s="391">
        <v>9.0889000000000006</v>
      </c>
      <c r="O4804" s="386">
        <v>8.5863999999999994</v>
      </c>
      <c r="P4804" s="386" t="s">
        <v>47</v>
      </c>
      <c r="R4804" s="265"/>
    </row>
    <row r="4805" spans="1:18" ht="15" x14ac:dyDescent="0.25">
      <c r="A4805" s="389" t="s">
        <v>4605</v>
      </c>
      <c r="B4805" s="390"/>
      <c r="C4805" s="386"/>
      <c r="D4805" s="390"/>
      <c r="E4805" s="390"/>
      <c r="F4805" s="386">
        <v>3.8468</v>
      </c>
      <c r="G4805" s="391">
        <v>4.8159999999999998</v>
      </c>
      <c r="H4805" s="391">
        <v>3.5882999999999998</v>
      </c>
      <c r="I4805" s="391">
        <v>5.1393000000000004</v>
      </c>
      <c r="J4805" s="391">
        <v>4.1875</v>
      </c>
      <c r="K4805" s="391">
        <v>5.9691000000000001</v>
      </c>
      <c r="L4805" s="391">
        <v>5.4202000000000004</v>
      </c>
      <c r="M4805" s="391">
        <v>7.1588000000000003</v>
      </c>
      <c r="N4805" s="391">
        <v>6.2964999999999902</v>
      </c>
      <c r="O4805" s="386">
        <v>4.9722999999999997</v>
      </c>
      <c r="P4805" s="386" t="s">
        <v>47</v>
      </c>
      <c r="R4805" s="265"/>
    </row>
    <row r="4806" spans="1:18" ht="15" x14ac:dyDescent="0.25">
      <c r="A4806" s="389" t="s">
        <v>4606</v>
      </c>
      <c r="B4806" s="390"/>
      <c r="C4806" s="386"/>
      <c r="D4806" s="390"/>
      <c r="E4806" s="390"/>
      <c r="F4806" s="386">
        <v>3.8468</v>
      </c>
      <c r="G4806" s="391">
        <v>4.8159999999999998</v>
      </c>
      <c r="H4806" s="391">
        <v>3.5882999999999998</v>
      </c>
      <c r="I4806" s="391">
        <v>5.1393000000000004</v>
      </c>
      <c r="J4806" s="391">
        <v>4.1875</v>
      </c>
      <c r="K4806" s="391">
        <v>5.9691000000000001</v>
      </c>
      <c r="L4806" s="391">
        <v>5.4202000000000004</v>
      </c>
      <c r="M4806" s="391">
        <v>7.1588000000000003</v>
      </c>
      <c r="N4806" s="391">
        <v>6.2964999999999902</v>
      </c>
      <c r="O4806" s="386">
        <v>4.9722999999999997</v>
      </c>
      <c r="P4806" s="386" t="s">
        <v>47</v>
      </c>
      <c r="R4806" s="265"/>
    </row>
    <row r="4807" spans="1:18" ht="15" x14ac:dyDescent="0.25">
      <c r="A4807" s="389" t="s">
        <v>4607</v>
      </c>
      <c r="B4807" s="390"/>
      <c r="C4807" s="386"/>
      <c r="D4807" s="390"/>
      <c r="E4807" s="390"/>
      <c r="F4807" s="386">
        <v>4.8441999999999998</v>
      </c>
      <c r="G4807" s="391">
        <v>14.3383</v>
      </c>
      <c r="H4807" s="391">
        <v>15.835699999999999</v>
      </c>
      <c r="I4807" s="391">
        <v>17.747</v>
      </c>
      <c r="J4807" s="391">
        <v>16.227</v>
      </c>
      <c r="K4807" s="391">
        <v>18.3262</v>
      </c>
      <c r="L4807" s="391">
        <v>18.022099999999998</v>
      </c>
      <c r="M4807" s="391">
        <v>11.060700000000001</v>
      </c>
      <c r="N4807" s="391">
        <v>17.167999999999999</v>
      </c>
      <c r="O4807" s="386">
        <v>9.0806000000000004</v>
      </c>
      <c r="P4807" s="386" t="s">
        <v>47</v>
      </c>
      <c r="R4807" s="265"/>
    </row>
    <row r="4808" spans="1:18" ht="15" x14ac:dyDescent="0.25">
      <c r="A4808" s="389" t="s">
        <v>4608</v>
      </c>
      <c r="B4808" s="390"/>
      <c r="C4808" s="386"/>
      <c r="D4808" s="390"/>
      <c r="E4808" s="390"/>
      <c r="F4808" s="386">
        <v>4.7282000000000002</v>
      </c>
      <c r="G4808" s="391">
        <v>14.699299999999999</v>
      </c>
      <c r="H4808" s="391">
        <v>15.627000000000001</v>
      </c>
      <c r="I4808" s="391">
        <v>16.747</v>
      </c>
      <c r="J4808" s="391">
        <v>13.605700000000001</v>
      </c>
      <c r="K4808" s="391">
        <v>17.058299999999999</v>
      </c>
      <c r="L4808" s="391">
        <v>16.264900000000001</v>
      </c>
      <c r="M4808" s="391">
        <v>10.1286</v>
      </c>
      <c r="N4808" s="391">
        <v>16.247599999999998</v>
      </c>
      <c r="O4808" s="386">
        <v>7.5240999999999998</v>
      </c>
      <c r="P4808" s="386" t="s">
        <v>47</v>
      </c>
      <c r="R4808" s="265"/>
    </row>
    <row r="4809" spans="1:18" ht="15" x14ac:dyDescent="0.25">
      <c r="A4809" s="389" t="s">
        <v>4609</v>
      </c>
      <c r="B4809" s="390"/>
      <c r="C4809" s="386"/>
      <c r="D4809" s="390"/>
      <c r="E4809" s="390"/>
      <c r="F4809" s="386">
        <v>5.7007000000000003</v>
      </c>
      <c r="G4809" s="391">
        <v>11.666700000000001</v>
      </c>
      <c r="H4809" s="391">
        <v>17.381</v>
      </c>
      <c r="I4809" s="391">
        <v>25.118500000000001</v>
      </c>
      <c r="J4809" s="391">
        <v>35.817300000000003</v>
      </c>
      <c r="K4809" s="391">
        <v>27.751200000000001</v>
      </c>
      <c r="L4809" s="391">
        <v>31.1005</v>
      </c>
      <c r="M4809" s="391">
        <v>18.0288</v>
      </c>
      <c r="N4809" s="391">
        <v>23.933599999999998</v>
      </c>
      <c r="O4809" s="386">
        <v>20.7729</v>
      </c>
      <c r="P4809" s="386" t="s">
        <v>47</v>
      </c>
      <c r="R4809" s="265"/>
    </row>
    <row r="4810" spans="1:18" ht="15" x14ac:dyDescent="0.25">
      <c r="A4810" s="389" t="s">
        <v>4610</v>
      </c>
      <c r="B4810" s="390"/>
      <c r="C4810" s="386"/>
      <c r="D4810" s="390"/>
      <c r="E4810" s="390"/>
      <c r="F4810" s="386">
        <v>12.1252</v>
      </c>
      <c r="G4810" s="391">
        <v>15.987399999999999</v>
      </c>
      <c r="H4810" s="391">
        <v>13.129099999999999</v>
      </c>
      <c r="I4810" s="391">
        <v>18.123799999999999</v>
      </c>
      <c r="J4810" s="391">
        <v>17.563300000000002</v>
      </c>
      <c r="K4810" s="391">
        <v>18.805800000000001</v>
      </c>
      <c r="L4810" s="391">
        <v>18.6248</v>
      </c>
      <c r="M4810" s="391">
        <v>17.857800000000001</v>
      </c>
      <c r="N4810" s="391">
        <v>19.45</v>
      </c>
      <c r="O4810" s="386">
        <v>18.878499999999999</v>
      </c>
      <c r="P4810" s="386" t="s">
        <v>47</v>
      </c>
      <c r="R4810" s="265"/>
    </row>
    <row r="4811" spans="1:18" ht="15" x14ac:dyDescent="0.25">
      <c r="A4811" s="389" t="s">
        <v>4611</v>
      </c>
      <c r="B4811" s="390"/>
      <c r="C4811" s="386"/>
      <c r="D4811" s="390"/>
      <c r="E4811" s="390"/>
      <c r="F4811" s="386">
        <v>12.1905</v>
      </c>
      <c r="G4811" s="391">
        <v>15.1091</v>
      </c>
      <c r="H4811" s="391">
        <v>12.973800000000001</v>
      </c>
      <c r="I4811" s="391">
        <v>17.088899999999999</v>
      </c>
      <c r="J4811" s="391">
        <v>17.102</v>
      </c>
      <c r="K4811" s="391">
        <v>17.987300000000001</v>
      </c>
      <c r="L4811" s="391">
        <v>17.2713</v>
      </c>
      <c r="M4811" s="391">
        <v>17.593599999999999</v>
      </c>
      <c r="N4811" s="391">
        <v>17.735800000000001</v>
      </c>
      <c r="O4811" s="386">
        <v>18.2041</v>
      </c>
      <c r="P4811" s="386" t="s">
        <v>47</v>
      </c>
      <c r="R4811" s="265"/>
    </row>
    <row r="4812" spans="1:18" ht="15" x14ac:dyDescent="0.25">
      <c r="A4812" s="389" t="s">
        <v>4612</v>
      </c>
      <c r="B4812" s="390"/>
      <c r="C4812" s="386"/>
      <c r="D4812" s="390"/>
      <c r="E4812" s="390"/>
      <c r="F4812" s="386">
        <v>11.8553</v>
      </c>
      <c r="G4812" s="391">
        <v>19.623200000000001</v>
      </c>
      <c r="H4812" s="391">
        <v>13.7576</v>
      </c>
      <c r="I4812" s="391">
        <v>22.462</v>
      </c>
      <c r="J4812" s="391">
        <v>19.484000000000002</v>
      </c>
      <c r="K4812" s="391">
        <v>22.200700000000001</v>
      </c>
      <c r="L4812" s="391">
        <v>24.176600000000001</v>
      </c>
      <c r="M4812" s="391">
        <v>18.914400000000001</v>
      </c>
      <c r="N4812" s="391">
        <v>26.542899999999999</v>
      </c>
      <c r="O4812" s="386">
        <v>21.643599999999999</v>
      </c>
      <c r="P4812" s="386" t="s">
        <v>47</v>
      </c>
      <c r="R4812" s="265"/>
    </row>
    <row r="4813" spans="1:18" ht="15" x14ac:dyDescent="0.25">
      <c r="A4813" s="389" t="s">
        <v>4613</v>
      </c>
      <c r="B4813" s="390"/>
      <c r="C4813" s="386"/>
      <c r="D4813" s="390"/>
      <c r="E4813" s="390"/>
      <c r="F4813" s="386">
        <v>5.4698000000000002</v>
      </c>
      <c r="G4813" s="391">
        <v>9.9235000000000007</v>
      </c>
      <c r="H4813" s="391">
        <v>8.2725000000000009</v>
      </c>
      <c r="I4813" s="391">
        <v>9.6129999999999995</v>
      </c>
      <c r="J4813" s="391">
        <v>9.0167000000000002</v>
      </c>
      <c r="K4813" s="391">
        <v>9.7141000000000002</v>
      </c>
      <c r="L4813" s="391">
        <v>8.3360000000000003</v>
      </c>
      <c r="M4813" s="391">
        <v>12.198600000000001</v>
      </c>
      <c r="N4813" s="391">
        <v>11.879899999999999</v>
      </c>
      <c r="O4813" s="386">
        <v>11.0709</v>
      </c>
      <c r="P4813" s="386" t="s">
        <v>47</v>
      </c>
      <c r="R4813" s="265"/>
    </row>
    <row r="4814" spans="1:18" ht="15" x14ac:dyDescent="0.25">
      <c r="A4814" s="389" t="s">
        <v>4614</v>
      </c>
      <c r="B4814" s="390"/>
      <c r="C4814" s="386"/>
      <c r="D4814" s="390"/>
      <c r="E4814" s="390"/>
      <c r="F4814" s="386">
        <v>5.5126999999999997</v>
      </c>
      <c r="G4814" s="391">
        <v>10.091699999999999</v>
      </c>
      <c r="H4814" s="391">
        <v>8.4024999999999999</v>
      </c>
      <c r="I4814" s="391">
        <v>9.6920000000000002</v>
      </c>
      <c r="J4814" s="391">
        <v>9.0398999999999994</v>
      </c>
      <c r="K4814" s="391">
        <v>9.8335000000000008</v>
      </c>
      <c r="L4814" s="391">
        <v>8.3476999999999997</v>
      </c>
      <c r="M4814" s="391">
        <v>12.3606</v>
      </c>
      <c r="N4814" s="391">
        <v>12.0466</v>
      </c>
      <c r="O4814" s="386">
        <v>11.0974</v>
      </c>
      <c r="P4814" s="386" t="s">
        <v>47</v>
      </c>
      <c r="R4814" s="265"/>
    </row>
    <row r="4815" spans="1:18" ht="15" x14ac:dyDescent="0.25">
      <c r="A4815" s="389" t="s">
        <v>4615</v>
      </c>
      <c r="B4815" s="390"/>
      <c r="C4815" s="386"/>
      <c r="D4815" s="390"/>
      <c r="E4815" s="390"/>
      <c r="F4815" s="386">
        <v>4.7422000000000004</v>
      </c>
      <c r="G4815" s="391">
        <v>7.2466999999999997</v>
      </c>
      <c r="H4815" s="391">
        <v>6.2013999999999996</v>
      </c>
      <c r="I4815" s="391">
        <v>8.3528000000000002</v>
      </c>
      <c r="J4815" s="391">
        <v>8.6397999999999993</v>
      </c>
      <c r="K4815" s="391">
        <v>7.8158000000000003</v>
      </c>
      <c r="L4815" s="391">
        <v>8.1494</v>
      </c>
      <c r="M4815" s="391">
        <v>9.5989000000000004</v>
      </c>
      <c r="N4815" s="391">
        <v>9.2216000000000005</v>
      </c>
      <c r="O4815" s="386">
        <v>10.6478</v>
      </c>
      <c r="P4815" s="386" t="s">
        <v>47</v>
      </c>
      <c r="R4815" s="265"/>
    </row>
    <row r="4816" spans="1:18" ht="15" x14ac:dyDescent="0.25">
      <c r="A4816" s="389" t="s">
        <v>4616</v>
      </c>
      <c r="B4816" s="390"/>
      <c r="C4816" s="386"/>
      <c r="D4816" s="390"/>
      <c r="E4816" s="390"/>
      <c r="F4816" s="386">
        <v>6.0220000000000002</v>
      </c>
      <c r="G4816" s="391">
        <v>10.5878</v>
      </c>
      <c r="H4816" s="391">
        <v>8.1274999999999995</v>
      </c>
      <c r="I4816" s="391">
        <v>9.7888000000000002</v>
      </c>
      <c r="J4816" s="391">
        <v>8.4206000000000003</v>
      </c>
      <c r="K4816" s="391">
        <v>9.3820999999999994</v>
      </c>
      <c r="L4816" s="391">
        <v>7.3838999999999997</v>
      </c>
      <c r="M4816" s="391">
        <v>11.7722</v>
      </c>
      <c r="N4816" s="391">
        <v>11.496499999999999</v>
      </c>
      <c r="O4816" s="386">
        <v>10.191599999999999</v>
      </c>
      <c r="P4816" s="386" t="s">
        <v>47</v>
      </c>
      <c r="R4816" s="265"/>
    </row>
    <row r="4817" spans="1:18" ht="15" x14ac:dyDescent="0.25">
      <c r="A4817" s="389" t="s">
        <v>4617</v>
      </c>
      <c r="B4817" s="390"/>
      <c r="C4817" s="386"/>
      <c r="D4817" s="390"/>
      <c r="E4817" s="390"/>
      <c r="F4817" s="386">
        <v>6.0057999999999998</v>
      </c>
      <c r="G4817" s="391">
        <v>10.6142</v>
      </c>
      <c r="H4817" s="391">
        <v>8.1858000000000004</v>
      </c>
      <c r="I4817" s="391">
        <v>9.7563999999999993</v>
      </c>
      <c r="J4817" s="391">
        <v>8.3880999999999997</v>
      </c>
      <c r="K4817" s="391">
        <v>9.3805999999999994</v>
      </c>
      <c r="L4817" s="391">
        <v>7.3710000000000004</v>
      </c>
      <c r="M4817" s="391">
        <v>11.7804</v>
      </c>
      <c r="N4817" s="391">
        <v>11.4635</v>
      </c>
      <c r="O4817" s="386">
        <v>10.1096</v>
      </c>
      <c r="P4817" s="386" t="s">
        <v>47</v>
      </c>
      <c r="R4817" s="265"/>
    </row>
    <row r="4818" spans="1:18" ht="15" x14ac:dyDescent="0.25">
      <c r="A4818" s="389" t="s">
        <v>4618</v>
      </c>
      <c r="B4818" s="390"/>
      <c r="C4818" s="386"/>
      <c r="D4818" s="390"/>
      <c r="E4818" s="390"/>
      <c r="F4818" s="386">
        <v>6.4935</v>
      </c>
      <c r="G4818" s="391">
        <v>9.8184000000000005</v>
      </c>
      <c r="H4818" s="391">
        <v>6.4298000000000002</v>
      </c>
      <c r="I4818" s="391">
        <v>10.728400000000001</v>
      </c>
      <c r="J4818" s="391">
        <v>9.3705999999999996</v>
      </c>
      <c r="K4818" s="391">
        <v>9.4244000000000003</v>
      </c>
      <c r="L4818" s="391">
        <v>7.7618</v>
      </c>
      <c r="M4818" s="391">
        <v>11.530900000000001</v>
      </c>
      <c r="N4818" s="391">
        <v>12.4612</v>
      </c>
      <c r="O4818" s="386">
        <v>12.585000000000001</v>
      </c>
      <c r="P4818" s="386" t="s">
        <v>47</v>
      </c>
      <c r="R4818" s="265"/>
    </row>
    <row r="4819" spans="1:18" ht="15" x14ac:dyDescent="0.25">
      <c r="A4819" s="389" t="s">
        <v>4619</v>
      </c>
      <c r="B4819" s="390"/>
      <c r="C4819" s="386"/>
      <c r="D4819" s="390"/>
      <c r="E4819" s="390"/>
      <c r="F4819" s="386">
        <v>4.4984000000000002</v>
      </c>
      <c r="G4819" s="391">
        <v>9.1519999999999992</v>
      </c>
      <c r="H4819" s="391">
        <v>8.9140999999999995</v>
      </c>
      <c r="I4819" s="391">
        <v>8.9854000000000003</v>
      </c>
      <c r="J4819" s="391">
        <v>9.5312999999999999</v>
      </c>
      <c r="K4819" s="391">
        <v>8.9648000000000003</v>
      </c>
      <c r="L4819" s="391">
        <v>8.4045000000000005</v>
      </c>
      <c r="M4819" s="391">
        <v>12.3614</v>
      </c>
      <c r="N4819" s="391">
        <v>10.761200000000001</v>
      </c>
      <c r="O4819" s="386">
        <v>10.689500000000001</v>
      </c>
      <c r="P4819" s="386" t="s">
        <v>47</v>
      </c>
      <c r="R4819" s="265"/>
    </row>
    <row r="4820" spans="1:18" ht="15" x14ac:dyDescent="0.25">
      <c r="A4820" s="389" t="s">
        <v>4620</v>
      </c>
      <c r="B4820" s="390"/>
      <c r="C4820" s="386"/>
      <c r="D4820" s="390"/>
      <c r="E4820" s="390"/>
      <c r="F4820" s="386">
        <v>4.5570000000000004</v>
      </c>
      <c r="G4820" s="391">
        <v>9.5853999999999999</v>
      </c>
      <c r="H4820" s="391">
        <v>9.2981999999999996</v>
      </c>
      <c r="I4820" s="391">
        <v>9.2433999999999994</v>
      </c>
      <c r="J4820" s="391">
        <v>9.6478999999999999</v>
      </c>
      <c r="K4820" s="391">
        <v>9.3148999999999997</v>
      </c>
      <c r="L4820" s="391">
        <v>8.4669000000000008</v>
      </c>
      <c r="M4820" s="391">
        <v>12.824999999999999</v>
      </c>
      <c r="N4820" s="391">
        <v>11.1732</v>
      </c>
      <c r="O4820" s="386">
        <v>10.820399999999999</v>
      </c>
      <c r="P4820" s="386" t="s">
        <v>47</v>
      </c>
      <c r="R4820" s="265"/>
    </row>
    <row r="4821" spans="1:18" ht="15" x14ac:dyDescent="0.25">
      <c r="A4821" s="389" t="s">
        <v>4621</v>
      </c>
      <c r="B4821" s="390"/>
      <c r="C4821" s="386"/>
      <c r="D4821" s="390"/>
      <c r="E4821" s="390"/>
      <c r="F4821" s="386">
        <v>4.0187999999999997</v>
      </c>
      <c r="G4821" s="391">
        <v>5.9111000000000002</v>
      </c>
      <c r="H4821" s="391">
        <v>6.0488</v>
      </c>
      <c r="I4821" s="391">
        <v>7.0568999999999997</v>
      </c>
      <c r="J4821" s="391">
        <v>8.6440000000000001</v>
      </c>
      <c r="K4821" s="391">
        <v>6.3701999999999996</v>
      </c>
      <c r="L4821" s="391">
        <v>7.9375</v>
      </c>
      <c r="M4821" s="391">
        <v>8.8957999999999995</v>
      </c>
      <c r="N4821" s="391">
        <v>7.7048000000000103</v>
      </c>
      <c r="O4821" s="386">
        <v>9.7151999999999994</v>
      </c>
      <c r="P4821" s="386" t="s">
        <v>47</v>
      </c>
      <c r="R4821" s="265"/>
    </row>
    <row r="4822" spans="1:18" ht="15" x14ac:dyDescent="0.25">
      <c r="A4822" s="389" t="s">
        <v>4622</v>
      </c>
      <c r="B4822" s="390"/>
      <c r="C4822" s="386"/>
      <c r="D4822" s="390"/>
      <c r="E4822" s="390"/>
      <c r="F4822" s="386">
        <v>4.8437999999999999</v>
      </c>
      <c r="G4822" s="391">
        <v>7.9501999999999997</v>
      </c>
      <c r="H4822" s="391">
        <v>7.1074999999999999</v>
      </c>
      <c r="I4822" s="391">
        <v>10.504899999999999</v>
      </c>
      <c r="J4822" s="391">
        <v>11.400399999999999</v>
      </c>
      <c r="K4822" s="391">
        <v>14.424899999999999</v>
      </c>
      <c r="L4822" s="391">
        <v>14.612299999999999</v>
      </c>
      <c r="M4822" s="391">
        <v>14.580299999999999</v>
      </c>
      <c r="N4822" s="391">
        <v>18.3123</v>
      </c>
      <c r="O4822" s="386">
        <v>18.444800000000001</v>
      </c>
      <c r="P4822" s="386" t="s">
        <v>47</v>
      </c>
      <c r="R4822" s="265"/>
    </row>
    <row r="4823" spans="1:18" ht="15" x14ac:dyDescent="0.25">
      <c r="A4823" s="389" t="s">
        <v>4623</v>
      </c>
      <c r="B4823" s="390"/>
      <c r="C4823" s="386"/>
      <c r="D4823" s="390"/>
      <c r="E4823" s="390"/>
      <c r="F4823" s="386">
        <v>4.9939999999999998</v>
      </c>
      <c r="G4823" s="391">
        <v>8.0366</v>
      </c>
      <c r="H4823" s="391">
        <v>7.1351000000000004</v>
      </c>
      <c r="I4823" s="391">
        <v>10.618600000000001</v>
      </c>
      <c r="J4823" s="391">
        <v>11.6814</v>
      </c>
      <c r="K4823" s="391">
        <v>14.473800000000001</v>
      </c>
      <c r="L4823" s="391">
        <v>14.6884</v>
      </c>
      <c r="M4823" s="391">
        <v>14.938000000000001</v>
      </c>
      <c r="N4823" s="391">
        <v>18.8218</v>
      </c>
      <c r="O4823" s="386">
        <v>18.831600000000002</v>
      </c>
      <c r="P4823" s="386" t="s">
        <v>47</v>
      </c>
      <c r="R4823" s="265"/>
    </row>
    <row r="4824" spans="1:18" ht="15" x14ac:dyDescent="0.25">
      <c r="A4824" s="389" t="s">
        <v>4624</v>
      </c>
      <c r="B4824" s="390"/>
      <c r="C4824" s="386"/>
      <c r="D4824" s="390"/>
      <c r="E4824" s="390"/>
      <c r="F4824" s="386">
        <v>1.0135000000000001</v>
      </c>
      <c r="G4824" s="391">
        <v>5.7823000000000002</v>
      </c>
      <c r="H4824" s="391">
        <v>6.4188999999999998</v>
      </c>
      <c r="I4824" s="391">
        <v>7.6013999999999999</v>
      </c>
      <c r="J4824" s="391">
        <v>4.2229999999999999</v>
      </c>
      <c r="K4824" s="391">
        <v>13.175700000000001</v>
      </c>
      <c r="L4824" s="391">
        <v>12.668900000000001</v>
      </c>
      <c r="M4824" s="391">
        <v>5.2083000000000004</v>
      </c>
      <c r="N4824" s="391">
        <v>5.5742999999999903</v>
      </c>
      <c r="O4824" s="386">
        <v>8.7837999999999994</v>
      </c>
      <c r="P4824" s="386" t="s">
        <v>47</v>
      </c>
      <c r="R4824" s="265"/>
    </row>
    <row r="4825" spans="1:18" ht="15" x14ac:dyDescent="0.25">
      <c r="A4825" s="389" t="s">
        <v>4625</v>
      </c>
      <c r="B4825" s="390"/>
      <c r="C4825" s="386"/>
      <c r="D4825" s="390"/>
      <c r="E4825" s="390"/>
      <c r="F4825" s="386">
        <v>7.6951000000000001</v>
      </c>
      <c r="G4825" s="391">
        <v>2.5131000000000001</v>
      </c>
      <c r="H4825" s="391">
        <v>3.0411000000000001</v>
      </c>
      <c r="I4825" s="391">
        <v>5.3404999999999996</v>
      </c>
      <c r="J4825" s="391">
        <v>6.0651999999999999</v>
      </c>
      <c r="K4825" s="391">
        <v>7.9320000000000004</v>
      </c>
      <c r="L4825" s="391">
        <v>7.3148</v>
      </c>
      <c r="M4825" s="391">
        <v>10.599299999999999</v>
      </c>
      <c r="N4825" s="391">
        <v>15.599299999999999</v>
      </c>
      <c r="O4825" s="386">
        <v>14.2082</v>
      </c>
      <c r="P4825" s="386" t="s">
        <v>47</v>
      </c>
      <c r="R4825" s="265"/>
    </row>
    <row r="4826" spans="1:18" ht="15" x14ac:dyDescent="0.25">
      <c r="A4826" s="389" t="s">
        <v>4626</v>
      </c>
      <c r="B4826" s="390"/>
      <c r="C4826" s="386"/>
      <c r="D4826" s="390"/>
      <c r="E4826" s="390"/>
      <c r="F4826" s="386">
        <v>7.3010999999999999</v>
      </c>
      <c r="G4826" s="391">
        <v>2.1796000000000002</v>
      </c>
      <c r="H4826" s="391">
        <v>2.7014999999999998</v>
      </c>
      <c r="I4826" s="391">
        <v>4.8996000000000004</v>
      </c>
      <c r="J4826" s="391">
        <v>5.6778000000000004</v>
      </c>
      <c r="K4826" s="391">
        <v>7.4005000000000001</v>
      </c>
      <c r="L4826" s="391">
        <v>6.9344999999999999</v>
      </c>
      <c r="M4826" s="391">
        <v>10.3367</v>
      </c>
      <c r="N4826" s="391">
        <v>15.4697</v>
      </c>
      <c r="O4826" s="386">
        <v>13.6892</v>
      </c>
      <c r="P4826" s="386" t="s">
        <v>47</v>
      </c>
      <c r="R4826" s="265"/>
    </row>
    <row r="4827" spans="1:18" ht="15" x14ac:dyDescent="0.25">
      <c r="A4827" s="389" t="s">
        <v>4627</v>
      </c>
      <c r="B4827" s="390"/>
      <c r="C4827" s="386"/>
      <c r="D4827" s="390"/>
      <c r="E4827" s="390"/>
      <c r="F4827" s="386">
        <v>22.2166</v>
      </c>
      <c r="G4827" s="391">
        <v>14.564</v>
      </c>
      <c r="H4827" s="391">
        <v>12.1707</v>
      </c>
      <c r="I4827" s="391">
        <v>17.459299999999999</v>
      </c>
      <c r="J4827" s="391">
        <v>16.661200000000001</v>
      </c>
      <c r="K4827" s="391">
        <v>22.3871</v>
      </c>
      <c r="L4827" s="391">
        <v>17.447099999999999</v>
      </c>
      <c r="M4827" s="391">
        <v>17.312999999999999</v>
      </c>
      <c r="N4827" s="391">
        <v>17.416</v>
      </c>
      <c r="O4827" s="386">
        <v>26.474299999999999</v>
      </c>
      <c r="P4827" s="386" t="s">
        <v>47</v>
      </c>
      <c r="R4827" s="265"/>
    </row>
    <row r="4828" spans="1:18" ht="15" x14ac:dyDescent="0.25">
      <c r="A4828" s="389" t="s">
        <v>4628</v>
      </c>
      <c r="B4828" s="390"/>
      <c r="C4828" s="386"/>
      <c r="D4828" s="390"/>
      <c r="E4828" s="390"/>
      <c r="F4828" s="386">
        <v>7.6619999999999999</v>
      </c>
      <c r="G4828" s="391">
        <v>2.4651999999999998</v>
      </c>
      <c r="H4828" s="391">
        <v>2.9588000000000001</v>
      </c>
      <c r="I4828" s="391">
        <v>5.1821000000000002</v>
      </c>
      <c r="J4828" s="391">
        <v>5.8242000000000003</v>
      </c>
      <c r="K4828" s="391">
        <v>7.4084000000000003</v>
      </c>
      <c r="L4828" s="391">
        <v>6.9843999999999999</v>
      </c>
      <c r="M4828" s="391">
        <v>10.567</v>
      </c>
      <c r="N4828" s="391">
        <v>13.6135</v>
      </c>
      <c r="O4828" s="386">
        <v>12.3081</v>
      </c>
      <c r="P4828" s="386" t="s">
        <v>47</v>
      </c>
      <c r="R4828" s="265"/>
    </row>
    <row r="4829" spans="1:18" ht="15" x14ac:dyDescent="0.25">
      <c r="A4829" s="389" t="s">
        <v>4629</v>
      </c>
      <c r="B4829" s="390"/>
      <c r="C4829" s="386"/>
      <c r="D4829" s="390"/>
      <c r="E4829" s="390"/>
      <c r="F4829" s="386">
        <v>7.2135999999999996</v>
      </c>
      <c r="G4829" s="391">
        <v>2.1162999999999998</v>
      </c>
      <c r="H4829" s="391">
        <v>2.5935000000000001</v>
      </c>
      <c r="I4829" s="391">
        <v>4.6902999999999997</v>
      </c>
      <c r="J4829" s="391">
        <v>5.3810000000000002</v>
      </c>
      <c r="K4829" s="391">
        <v>6.8624999999999998</v>
      </c>
      <c r="L4829" s="391">
        <v>6.5761000000000003</v>
      </c>
      <c r="M4829" s="391">
        <v>10.238099999999999</v>
      </c>
      <c r="N4829" s="391">
        <v>13.5382</v>
      </c>
      <c r="O4829" s="386">
        <v>11.9476</v>
      </c>
      <c r="P4829" s="386" t="s">
        <v>47</v>
      </c>
      <c r="R4829" s="265"/>
    </row>
    <row r="4830" spans="1:18" ht="15" x14ac:dyDescent="0.25">
      <c r="A4830" s="389" t="s">
        <v>4630</v>
      </c>
      <c r="B4830" s="390"/>
      <c r="C4830" s="386"/>
      <c r="D4830" s="390"/>
      <c r="E4830" s="390"/>
      <c r="F4830" s="386">
        <v>30.111999999999998</v>
      </c>
      <c r="G4830" s="391">
        <v>19.119499999999999</v>
      </c>
      <c r="H4830" s="391">
        <v>14.7554</v>
      </c>
      <c r="I4830" s="391">
        <v>21.425599999999999</v>
      </c>
      <c r="J4830" s="391">
        <v>20.365100000000002</v>
      </c>
      <c r="K4830" s="391">
        <v>25.212800000000001</v>
      </c>
      <c r="L4830" s="391">
        <v>19.9451</v>
      </c>
      <c r="M4830" s="391">
        <v>20.487300000000001</v>
      </c>
      <c r="N4830" s="391">
        <v>14.751099999999999</v>
      </c>
      <c r="O4830" s="386">
        <v>22.676600000000001</v>
      </c>
      <c r="P4830" s="386" t="s">
        <v>47</v>
      </c>
      <c r="R4830" s="265"/>
    </row>
    <row r="4831" spans="1:18" ht="15" x14ac:dyDescent="0.25">
      <c r="A4831" s="389" t="s">
        <v>4631</v>
      </c>
      <c r="B4831" s="390"/>
      <c r="C4831" s="386"/>
      <c r="D4831" s="390"/>
      <c r="E4831" s="390"/>
      <c r="F4831" s="386">
        <v>100</v>
      </c>
      <c r="G4831" s="391">
        <v>25</v>
      </c>
      <c r="H4831" s="391">
        <v>16.129000000000001</v>
      </c>
      <c r="I4831" s="391">
        <v>62.5</v>
      </c>
      <c r="J4831" s="391">
        <v>65.625</v>
      </c>
      <c r="K4831" s="391">
        <v>59.375</v>
      </c>
      <c r="L4831" s="391">
        <v>52.173900000000003</v>
      </c>
      <c r="M4831" s="391">
        <v>52.173900000000003</v>
      </c>
      <c r="N4831" s="391">
        <v>56.25</v>
      </c>
      <c r="O4831" s="386">
        <v>62.5</v>
      </c>
      <c r="P4831" s="386" t="s">
        <v>47</v>
      </c>
      <c r="R4831" s="265"/>
    </row>
    <row r="4832" spans="1:18" ht="15" x14ac:dyDescent="0.25">
      <c r="A4832" s="389" t="s">
        <v>4632</v>
      </c>
      <c r="B4832" s="390"/>
      <c r="C4832" s="386"/>
      <c r="D4832" s="390"/>
      <c r="E4832" s="390"/>
      <c r="F4832" s="386">
        <v>100</v>
      </c>
      <c r="G4832" s="391">
        <v>25</v>
      </c>
      <c r="H4832" s="391">
        <v>16.129000000000001</v>
      </c>
      <c r="I4832" s="391">
        <v>62.5</v>
      </c>
      <c r="J4832" s="391">
        <v>65.625</v>
      </c>
      <c r="K4832" s="391">
        <v>59.375</v>
      </c>
      <c r="L4832" s="391">
        <v>52.173900000000003</v>
      </c>
      <c r="M4832" s="391">
        <v>52.173900000000003</v>
      </c>
      <c r="N4832" s="391">
        <v>56.25</v>
      </c>
      <c r="O4832" s="386">
        <v>62.5</v>
      </c>
      <c r="P4832" s="386" t="s">
        <v>47</v>
      </c>
      <c r="R4832" s="265"/>
    </row>
    <row r="4833" spans="1:18" ht="15" x14ac:dyDescent="0.25">
      <c r="A4833" s="389" t="s">
        <v>4633</v>
      </c>
      <c r="B4833" s="390"/>
      <c r="C4833" s="386"/>
      <c r="D4833" s="390"/>
      <c r="E4833" s="390"/>
      <c r="F4833" s="386">
        <v>8.343</v>
      </c>
      <c r="G4833" s="391">
        <v>3.8835000000000002</v>
      </c>
      <c r="H4833" s="391">
        <v>5.4694000000000003</v>
      </c>
      <c r="I4833" s="391">
        <v>9.7324999999999999</v>
      </c>
      <c r="J4833" s="391">
        <v>13.1211</v>
      </c>
      <c r="K4833" s="391">
        <v>24.146000000000001</v>
      </c>
      <c r="L4833" s="391">
        <v>17.229299999999999</v>
      </c>
      <c r="M4833" s="391">
        <v>10.912599999999999</v>
      </c>
      <c r="N4833" s="391">
        <v>35.461199999999998</v>
      </c>
      <c r="O4833" s="386">
        <v>32.177300000000002</v>
      </c>
      <c r="P4833" s="386" t="s">
        <v>47</v>
      </c>
      <c r="R4833" s="265"/>
    </row>
    <row r="4834" spans="1:18" ht="15" x14ac:dyDescent="0.25">
      <c r="A4834" s="389" t="s">
        <v>4634</v>
      </c>
      <c r="B4834" s="390"/>
      <c r="C4834" s="386"/>
      <c r="D4834" s="390"/>
      <c r="E4834" s="390"/>
      <c r="F4834" s="386">
        <v>10.0448</v>
      </c>
      <c r="G4834" s="391">
        <v>4.4798</v>
      </c>
      <c r="H4834" s="391">
        <v>6.7096999999999998</v>
      </c>
      <c r="I4834" s="391">
        <v>12.3696</v>
      </c>
      <c r="J4834" s="391">
        <v>16.666699999999999</v>
      </c>
      <c r="K4834" s="391">
        <v>28.109500000000001</v>
      </c>
      <c r="L4834" s="391">
        <v>20.338100000000001</v>
      </c>
      <c r="M4834" s="391">
        <v>13.389699999999999</v>
      </c>
      <c r="N4834" s="391">
        <v>35.866399999999999</v>
      </c>
      <c r="O4834" s="386">
        <v>31.499700000000001</v>
      </c>
      <c r="P4834" s="386" t="s">
        <v>47</v>
      </c>
      <c r="R4834" s="265"/>
    </row>
    <row r="4835" spans="1:18" ht="15" x14ac:dyDescent="0.25">
      <c r="A4835" s="389" t="s">
        <v>4635</v>
      </c>
      <c r="B4835" s="390"/>
      <c r="C4835" s="386"/>
      <c r="D4835" s="390"/>
      <c r="E4835" s="390"/>
      <c r="F4835" s="386">
        <v>2.2968000000000002</v>
      </c>
      <c r="G4835" s="391">
        <v>1.7667999999999999</v>
      </c>
      <c r="H4835" s="391">
        <v>1.0601</v>
      </c>
      <c r="I4835" s="391">
        <v>0.35339999999999999</v>
      </c>
      <c r="J4835" s="391">
        <v>0.53</v>
      </c>
      <c r="K4835" s="391">
        <v>10.0707</v>
      </c>
      <c r="L4835" s="391">
        <v>6.1837</v>
      </c>
      <c r="M4835" s="391">
        <v>2.1200999999999999</v>
      </c>
      <c r="N4835" s="391">
        <v>32.258099999999999</v>
      </c>
      <c r="O4835" s="386">
        <v>37.802399999999999</v>
      </c>
      <c r="P4835" s="386" t="s">
        <v>47</v>
      </c>
      <c r="R4835" s="265"/>
    </row>
    <row r="4836" spans="1:18" ht="15" x14ac:dyDescent="0.25">
      <c r="A4836" s="389" t="s">
        <v>4636</v>
      </c>
      <c r="B4836" s="390"/>
      <c r="C4836" s="386"/>
      <c r="D4836" s="390"/>
      <c r="E4836" s="390"/>
      <c r="F4836" s="386">
        <v>11.689299999999999</v>
      </c>
      <c r="G4836" s="391">
        <v>24.916799999999999</v>
      </c>
      <c r="H4836" s="391">
        <v>17.032499999999999</v>
      </c>
      <c r="I4836" s="391">
        <v>17.455400000000001</v>
      </c>
      <c r="J4836" s="391">
        <v>14.0764</v>
      </c>
      <c r="K4836" s="391">
        <v>27.720199999999998</v>
      </c>
      <c r="L4836" s="391">
        <v>18.738499999999998</v>
      </c>
      <c r="M4836" s="391">
        <v>28.206900000000001</v>
      </c>
      <c r="N4836" s="391">
        <v>35.290900000000001</v>
      </c>
      <c r="O4836" s="386">
        <v>34.6995</v>
      </c>
      <c r="P4836" s="386" t="s">
        <v>47</v>
      </c>
      <c r="R4836" s="265"/>
    </row>
    <row r="4837" spans="1:18" ht="15" x14ac:dyDescent="0.25">
      <c r="A4837" s="389" t="s">
        <v>4637</v>
      </c>
      <c r="B4837" s="390"/>
      <c r="C4837" s="386"/>
      <c r="D4837" s="390"/>
      <c r="E4837" s="390"/>
      <c r="F4837" s="386">
        <v>11.8736</v>
      </c>
      <c r="G4837" s="391">
        <v>25.2332</v>
      </c>
      <c r="H4837" s="391">
        <v>17.311199999999999</v>
      </c>
      <c r="I4837" s="391">
        <v>17.791799999999999</v>
      </c>
      <c r="J4837" s="391">
        <v>14.2857</v>
      </c>
      <c r="K4837" s="391">
        <v>28.050599999999999</v>
      </c>
      <c r="L4837" s="391">
        <v>18.849</v>
      </c>
      <c r="M4837" s="391">
        <v>28.518000000000001</v>
      </c>
      <c r="N4837" s="391">
        <v>35.569200000000002</v>
      </c>
      <c r="O4837" s="386">
        <v>35.288499999999999</v>
      </c>
      <c r="P4837" s="386" t="s">
        <v>47</v>
      </c>
      <c r="R4837" s="265"/>
    </row>
    <row r="4838" spans="1:18" ht="15" x14ac:dyDescent="0.25">
      <c r="A4838" s="389" t="s">
        <v>4638</v>
      </c>
      <c r="B4838" s="390"/>
      <c r="C4838" s="386"/>
      <c r="D4838" s="390"/>
      <c r="E4838" s="390"/>
      <c r="F4838" s="386">
        <v>4.3102999999999998</v>
      </c>
      <c r="G4838" s="391">
        <v>12.262499999999999</v>
      </c>
      <c r="H4838" s="391">
        <v>5.8620999999999999</v>
      </c>
      <c r="I4838" s="391">
        <v>3.9723999999999999</v>
      </c>
      <c r="J4838" s="391">
        <v>5.6897000000000002</v>
      </c>
      <c r="K4838" s="391">
        <v>14.482799999999999</v>
      </c>
      <c r="L4838" s="391">
        <v>14.3103</v>
      </c>
      <c r="M4838" s="391">
        <v>15.716799999999999</v>
      </c>
      <c r="N4838" s="391">
        <v>24.137899999999998</v>
      </c>
      <c r="O4838" s="386">
        <v>10.9375</v>
      </c>
      <c r="P4838" s="386" t="s">
        <v>47</v>
      </c>
      <c r="R4838" s="265"/>
    </row>
    <row r="4839" spans="1:18" ht="15" x14ac:dyDescent="0.25">
      <c r="A4839" s="389" t="s">
        <v>4639</v>
      </c>
      <c r="B4839" s="390"/>
      <c r="C4839" s="386"/>
      <c r="D4839" s="390"/>
      <c r="E4839" s="390"/>
      <c r="F4839" s="386">
        <v>11.689299999999999</v>
      </c>
      <c r="G4839" s="391">
        <v>24.916799999999999</v>
      </c>
      <c r="H4839" s="391">
        <v>17.032499999999999</v>
      </c>
      <c r="I4839" s="391">
        <v>17.455400000000001</v>
      </c>
      <c r="J4839" s="391">
        <v>14.0764</v>
      </c>
      <c r="K4839" s="391">
        <v>27.720199999999998</v>
      </c>
      <c r="L4839" s="391">
        <v>18.738499999999998</v>
      </c>
      <c r="M4839" s="391">
        <v>28.206900000000001</v>
      </c>
      <c r="N4839" s="391">
        <v>35.290900000000001</v>
      </c>
      <c r="O4839" s="386">
        <v>34.6995</v>
      </c>
      <c r="P4839" s="386" t="s">
        <v>47</v>
      </c>
      <c r="R4839" s="265"/>
    </row>
    <row r="4840" spans="1:18" ht="15" x14ac:dyDescent="0.25">
      <c r="A4840" s="389" t="s">
        <v>4640</v>
      </c>
      <c r="B4840" s="390"/>
      <c r="C4840" s="386"/>
      <c r="D4840" s="390"/>
      <c r="E4840" s="390"/>
      <c r="F4840" s="386">
        <v>11.8736</v>
      </c>
      <c r="G4840" s="391">
        <v>25.2332</v>
      </c>
      <c r="H4840" s="391">
        <v>17.311199999999999</v>
      </c>
      <c r="I4840" s="391">
        <v>17.791799999999999</v>
      </c>
      <c r="J4840" s="391">
        <v>14.2857</v>
      </c>
      <c r="K4840" s="391">
        <v>28.050599999999999</v>
      </c>
      <c r="L4840" s="391">
        <v>18.849</v>
      </c>
      <c r="M4840" s="391">
        <v>28.518000000000001</v>
      </c>
      <c r="N4840" s="391">
        <v>35.569200000000002</v>
      </c>
      <c r="O4840" s="386">
        <v>35.288499999999999</v>
      </c>
      <c r="P4840" s="386" t="s">
        <v>47</v>
      </c>
      <c r="R4840" s="265"/>
    </row>
    <row r="4841" spans="1:18" ht="15" x14ac:dyDescent="0.25">
      <c r="A4841" s="389" t="s">
        <v>4641</v>
      </c>
      <c r="B4841" s="390"/>
      <c r="C4841" s="386"/>
      <c r="D4841" s="390"/>
      <c r="E4841" s="390"/>
      <c r="F4841" s="386">
        <v>4.3102999999999998</v>
      </c>
      <c r="G4841" s="391">
        <v>12.262499999999999</v>
      </c>
      <c r="H4841" s="391">
        <v>5.8620999999999999</v>
      </c>
      <c r="I4841" s="391">
        <v>3.9723999999999999</v>
      </c>
      <c r="J4841" s="391">
        <v>5.6897000000000002</v>
      </c>
      <c r="K4841" s="391">
        <v>14.482799999999999</v>
      </c>
      <c r="L4841" s="391">
        <v>14.3103</v>
      </c>
      <c r="M4841" s="391">
        <v>15.716799999999999</v>
      </c>
      <c r="N4841" s="391">
        <v>24.137899999999998</v>
      </c>
      <c r="O4841" s="386">
        <v>10.9375</v>
      </c>
      <c r="P4841" s="386" t="s">
        <v>47</v>
      </c>
      <c r="R4841" s="265"/>
    </row>
    <row r="4842" spans="1:18" ht="15" x14ac:dyDescent="0.25">
      <c r="A4842" s="389" t="s">
        <v>475</v>
      </c>
      <c r="B4842" s="390"/>
      <c r="C4842" s="386"/>
      <c r="D4842" s="390"/>
      <c r="E4842" s="390"/>
      <c r="F4842" s="386">
        <v>11.9003</v>
      </c>
      <c r="G4842" s="391">
        <v>15.2278</v>
      </c>
      <c r="H4842" s="391">
        <v>13.9999</v>
      </c>
      <c r="I4842" s="391">
        <v>15.6294</v>
      </c>
      <c r="J4842" s="391">
        <v>16.2883</v>
      </c>
      <c r="K4842" s="391">
        <v>15.0784</v>
      </c>
      <c r="L4842" s="391">
        <v>16.571400000000001</v>
      </c>
      <c r="M4842" s="391">
        <v>17.264099999999999</v>
      </c>
      <c r="N4842" s="391">
        <v>22.461300000000001</v>
      </c>
      <c r="O4842" s="386">
        <v>18.581099999999999</v>
      </c>
      <c r="P4842" s="386" t="s">
        <v>47</v>
      </c>
      <c r="R4842" s="265"/>
    </row>
    <row r="4843" spans="1:18" ht="15" x14ac:dyDescent="0.25">
      <c r="A4843" s="389" t="s">
        <v>476</v>
      </c>
      <c r="B4843" s="390"/>
      <c r="C4843" s="386"/>
      <c r="D4843" s="390"/>
      <c r="E4843" s="390"/>
      <c r="F4843" s="386">
        <v>11.2211</v>
      </c>
      <c r="G4843" s="391">
        <v>14.752000000000001</v>
      </c>
      <c r="H4843" s="391">
        <v>13.7462</v>
      </c>
      <c r="I4843" s="391">
        <v>15.1107</v>
      </c>
      <c r="J4843" s="391">
        <v>15.6698</v>
      </c>
      <c r="K4843" s="391">
        <v>14.403600000000001</v>
      </c>
      <c r="L4843" s="391">
        <v>15.908899999999999</v>
      </c>
      <c r="M4843" s="391">
        <v>16.782499999999999</v>
      </c>
      <c r="N4843" s="391">
        <v>22.005800000000001</v>
      </c>
      <c r="O4843" s="386">
        <v>18.225899999999999</v>
      </c>
      <c r="P4843" s="386" t="s">
        <v>47</v>
      </c>
      <c r="R4843" s="265"/>
    </row>
    <row r="4844" spans="1:18" ht="15" x14ac:dyDescent="0.25">
      <c r="A4844" s="389" t="s">
        <v>477</v>
      </c>
      <c r="B4844" s="390"/>
      <c r="C4844" s="386"/>
      <c r="D4844" s="390"/>
      <c r="E4844" s="390"/>
      <c r="F4844" s="386">
        <v>19.9466</v>
      </c>
      <c r="G4844" s="391">
        <v>20.8047</v>
      </c>
      <c r="H4844" s="391">
        <v>16.9664</v>
      </c>
      <c r="I4844" s="391">
        <v>21.681000000000001</v>
      </c>
      <c r="J4844" s="391">
        <v>23.506599999999999</v>
      </c>
      <c r="K4844" s="391">
        <v>22.9801</v>
      </c>
      <c r="L4844" s="391">
        <v>24.396100000000001</v>
      </c>
      <c r="M4844" s="391">
        <v>22.938099999999999</v>
      </c>
      <c r="N4844" s="391">
        <v>27.5275</v>
      </c>
      <c r="O4844" s="386">
        <v>22.631599999999999</v>
      </c>
      <c r="P4844" s="386" t="s">
        <v>47</v>
      </c>
      <c r="R4844" s="265"/>
    </row>
    <row r="4845" spans="1:18" ht="15" x14ac:dyDescent="0.25">
      <c r="A4845" s="389" t="s">
        <v>569</v>
      </c>
      <c r="B4845" s="390"/>
      <c r="C4845" s="386"/>
      <c r="D4845" s="390"/>
      <c r="E4845" s="390"/>
      <c r="F4845" s="386">
        <v>9.7898999999999994</v>
      </c>
      <c r="G4845" s="391">
        <v>12.8325</v>
      </c>
      <c r="H4845" s="391">
        <v>11.432</v>
      </c>
      <c r="I4845" s="391">
        <v>12.6334</v>
      </c>
      <c r="J4845" s="391">
        <v>13.2014</v>
      </c>
      <c r="K4845" s="391">
        <v>12.4999</v>
      </c>
      <c r="L4845" s="391">
        <v>12.961399999999999</v>
      </c>
      <c r="M4845" s="391">
        <v>14.296900000000001</v>
      </c>
      <c r="N4845" s="391">
        <v>20.007200000000001</v>
      </c>
      <c r="O4845" s="386">
        <v>16.488900000000001</v>
      </c>
      <c r="P4845" s="386" t="s">
        <v>47</v>
      </c>
      <c r="R4845" s="265"/>
    </row>
    <row r="4846" spans="1:18" ht="15" x14ac:dyDescent="0.25">
      <c r="A4846" s="389" t="s">
        <v>559</v>
      </c>
      <c r="B4846" s="390"/>
      <c r="C4846" s="386"/>
      <c r="D4846" s="390"/>
      <c r="E4846" s="390"/>
      <c r="F4846" s="386">
        <v>9.3350000000000009</v>
      </c>
      <c r="G4846" s="391">
        <v>12.5631</v>
      </c>
      <c r="H4846" s="391">
        <v>11.302</v>
      </c>
      <c r="I4846" s="391">
        <v>12.2935</v>
      </c>
      <c r="J4846" s="391">
        <v>12.7094</v>
      </c>
      <c r="K4846" s="391">
        <v>11.839499999999999</v>
      </c>
      <c r="L4846" s="391">
        <v>12.413600000000001</v>
      </c>
      <c r="M4846" s="391">
        <v>13.8339</v>
      </c>
      <c r="N4846" s="391">
        <v>19.3614</v>
      </c>
      <c r="O4846" s="386">
        <v>16.135999999999999</v>
      </c>
      <c r="P4846" s="386" t="s">
        <v>47</v>
      </c>
      <c r="R4846" s="265"/>
    </row>
    <row r="4847" spans="1:18" ht="15" x14ac:dyDescent="0.25">
      <c r="A4847" s="389" t="s">
        <v>560</v>
      </c>
      <c r="B4847" s="390"/>
      <c r="C4847" s="386"/>
      <c r="D4847" s="390"/>
      <c r="E4847" s="390"/>
      <c r="F4847" s="386">
        <v>17.5822</v>
      </c>
      <c r="G4847" s="391">
        <v>17.411899999999999</v>
      </c>
      <c r="H4847" s="391">
        <v>13.6365</v>
      </c>
      <c r="I4847" s="391">
        <v>18.403300000000002</v>
      </c>
      <c r="J4847" s="391">
        <v>21.452100000000002</v>
      </c>
      <c r="K4847" s="391">
        <v>23.610099999999999</v>
      </c>
      <c r="L4847" s="391">
        <v>22.161100000000001</v>
      </c>
      <c r="M4847" s="391">
        <v>22.087199999999999</v>
      </c>
      <c r="N4847" s="391">
        <v>30.641300000000001</v>
      </c>
      <c r="O4847" s="386">
        <v>22.3964</v>
      </c>
      <c r="P4847" s="386" t="s">
        <v>47</v>
      </c>
      <c r="R4847" s="265"/>
    </row>
    <row r="4848" spans="1:18" ht="15" x14ac:dyDescent="0.25">
      <c r="A4848" s="389" t="s">
        <v>478</v>
      </c>
      <c r="B4848" s="390"/>
      <c r="C4848" s="386"/>
      <c r="D4848" s="390"/>
      <c r="E4848" s="390"/>
      <c r="F4848" s="386">
        <v>10.6648</v>
      </c>
      <c r="G4848" s="391">
        <v>8.5907999999999998</v>
      </c>
      <c r="H4848" s="391">
        <v>9.0825999999999993</v>
      </c>
      <c r="I4848" s="391">
        <v>11.1828</v>
      </c>
      <c r="J4848" s="391">
        <v>11.3337</v>
      </c>
      <c r="K4848" s="391">
        <v>11.6683</v>
      </c>
      <c r="L4848" s="391">
        <v>10.613</v>
      </c>
      <c r="M4848" s="391">
        <v>12.315</v>
      </c>
      <c r="N4848" s="391">
        <v>15.9732</v>
      </c>
      <c r="O4848" s="386">
        <v>14.2798</v>
      </c>
      <c r="P4848" s="386" t="s">
        <v>47</v>
      </c>
      <c r="R4848" s="265"/>
    </row>
    <row r="4849" spans="1:18" ht="15" x14ac:dyDescent="0.25">
      <c r="A4849" s="389" t="s">
        <v>479</v>
      </c>
      <c r="B4849" s="390"/>
      <c r="C4849" s="386"/>
      <c r="D4849" s="390"/>
      <c r="E4849" s="390"/>
      <c r="F4849" s="386">
        <v>9.4612999999999996</v>
      </c>
      <c r="G4849" s="391">
        <v>7.1078000000000001</v>
      </c>
      <c r="H4849" s="391">
        <v>8.0627999999999993</v>
      </c>
      <c r="I4849" s="391">
        <v>9.8446999999999996</v>
      </c>
      <c r="J4849" s="391">
        <v>9.9062000000000001</v>
      </c>
      <c r="K4849" s="391">
        <v>10.0829</v>
      </c>
      <c r="L4849" s="391">
        <v>9.4369999999999994</v>
      </c>
      <c r="M4849" s="391">
        <v>11.470700000000001</v>
      </c>
      <c r="N4849" s="391">
        <v>15.6488</v>
      </c>
      <c r="O4849" s="386">
        <v>13.9246</v>
      </c>
      <c r="P4849" s="386" t="s">
        <v>47</v>
      </c>
      <c r="R4849" s="265"/>
    </row>
    <row r="4850" spans="1:18" ht="15" x14ac:dyDescent="0.25">
      <c r="A4850" s="389" t="s">
        <v>480</v>
      </c>
      <c r="B4850" s="390"/>
      <c r="C4850" s="386"/>
      <c r="D4850" s="390"/>
      <c r="E4850" s="390"/>
      <c r="F4850" s="386">
        <v>18.963100000000001</v>
      </c>
      <c r="G4850" s="391">
        <v>18.680099999999999</v>
      </c>
      <c r="H4850" s="391">
        <v>15.957599999999999</v>
      </c>
      <c r="I4850" s="391">
        <v>20.244499999999999</v>
      </c>
      <c r="J4850" s="391">
        <v>20.889399999999998</v>
      </c>
      <c r="K4850" s="391">
        <v>22.516999999999999</v>
      </c>
      <c r="L4850" s="391">
        <v>19.1402</v>
      </c>
      <c r="M4850" s="391">
        <v>18.605599999999999</v>
      </c>
      <c r="N4850" s="391">
        <v>17.6785</v>
      </c>
      <c r="O4850" s="386">
        <v>16.274000000000001</v>
      </c>
      <c r="P4850" s="386" t="s">
        <v>47</v>
      </c>
      <c r="R4850" s="265"/>
    </row>
    <row r="4851" spans="1:18" ht="15" x14ac:dyDescent="0.25">
      <c r="A4851" s="389" t="s">
        <v>570</v>
      </c>
      <c r="B4851" s="390"/>
      <c r="C4851" s="386"/>
      <c r="D4851" s="390"/>
      <c r="E4851" s="390"/>
      <c r="F4851" s="386">
        <v>9.5250000000000004</v>
      </c>
      <c r="G4851" s="391">
        <v>13.3482</v>
      </c>
      <c r="H4851" s="391">
        <v>11.879</v>
      </c>
      <c r="I4851" s="391">
        <v>14.617000000000001</v>
      </c>
      <c r="J4851" s="391">
        <v>15.963100000000001</v>
      </c>
      <c r="K4851" s="391">
        <v>13.652100000000001</v>
      </c>
      <c r="L4851" s="391">
        <v>16.212700000000002</v>
      </c>
      <c r="M4851" s="391">
        <v>14.5151</v>
      </c>
      <c r="N4851" s="391">
        <v>23.288399999999999</v>
      </c>
      <c r="O4851" s="386">
        <v>15.3329</v>
      </c>
      <c r="P4851" s="386" t="s">
        <v>47</v>
      </c>
      <c r="R4851" s="265"/>
    </row>
    <row r="4852" spans="1:18" ht="15" x14ac:dyDescent="0.25">
      <c r="A4852" s="389" t="s">
        <v>561</v>
      </c>
      <c r="B4852" s="390"/>
      <c r="C4852" s="386"/>
      <c r="D4852" s="390"/>
      <c r="E4852" s="390"/>
      <c r="F4852" s="386">
        <v>8.3491</v>
      </c>
      <c r="G4852" s="391">
        <v>12.145</v>
      </c>
      <c r="H4852" s="391">
        <v>11.05</v>
      </c>
      <c r="I4852" s="391">
        <v>13.644500000000001</v>
      </c>
      <c r="J4852" s="391">
        <v>14.532500000000001</v>
      </c>
      <c r="K4852" s="391">
        <v>12.4916</v>
      </c>
      <c r="L4852" s="391">
        <v>15.183999999999999</v>
      </c>
      <c r="M4852" s="391">
        <v>13.219900000000001</v>
      </c>
      <c r="N4852" s="391">
        <v>22.161799999999999</v>
      </c>
      <c r="O4852" s="386">
        <v>14.316700000000001</v>
      </c>
      <c r="P4852" s="386" t="s">
        <v>47</v>
      </c>
      <c r="R4852" s="265"/>
    </row>
    <row r="4853" spans="1:18" ht="15" x14ac:dyDescent="0.25">
      <c r="A4853" s="389" t="s">
        <v>562</v>
      </c>
      <c r="B4853" s="390"/>
      <c r="C4853" s="386"/>
      <c r="D4853" s="390"/>
      <c r="E4853" s="390"/>
      <c r="F4853" s="386">
        <v>20.857600000000001</v>
      </c>
      <c r="G4853" s="391">
        <v>24.804400000000001</v>
      </c>
      <c r="H4853" s="391">
        <v>19.720199999999998</v>
      </c>
      <c r="I4853" s="391">
        <v>23.774999999999999</v>
      </c>
      <c r="J4853" s="391">
        <v>29.633099999999999</v>
      </c>
      <c r="K4853" s="391">
        <v>24.835699999999999</v>
      </c>
      <c r="L4853" s="391">
        <v>26.1113</v>
      </c>
      <c r="M4853" s="391">
        <v>26.778500000000001</v>
      </c>
      <c r="N4853" s="391">
        <v>34.208399999999997</v>
      </c>
      <c r="O4853" s="386">
        <v>25.349399999999999</v>
      </c>
      <c r="P4853" s="386" t="s">
        <v>47</v>
      </c>
      <c r="R4853" s="265"/>
    </row>
    <row r="4854" spans="1:18" ht="15" x14ac:dyDescent="0.25">
      <c r="A4854" s="389" t="s">
        <v>571</v>
      </c>
      <c r="B4854" s="390"/>
      <c r="C4854" s="386"/>
      <c r="D4854" s="390"/>
      <c r="E4854" s="390"/>
      <c r="F4854" s="386">
        <v>14.3116</v>
      </c>
      <c r="G4854" s="391">
        <v>18.044</v>
      </c>
      <c r="H4854" s="391">
        <v>16.770600000000002</v>
      </c>
      <c r="I4854" s="391">
        <v>17.8674</v>
      </c>
      <c r="J4854" s="391">
        <v>18.9312</v>
      </c>
      <c r="K4854" s="391">
        <v>16.4237</v>
      </c>
      <c r="L4854" s="391">
        <v>19.174399999999999</v>
      </c>
      <c r="M4854" s="391">
        <v>19.782599999999999</v>
      </c>
      <c r="N4854" s="391">
        <v>23.380099999999999</v>
      </c>
      <c r="O4854" s="386">
        <v>20.753299999999999</v>
      </c>
      <c r="P4854" s="386" t="s">
        <v>47</v>
      </c>
      <c r="R4854" s="265"/>
    </row>
    <row r="4855" spans="1:18" ht="15" x14ac:dyDescent="0.25">
      <c r="A4855" s="389" t="s">
        <v>563</v>
      </c>
      <c r="B4855" s="390"/>
      <c r="C4855" s="386"/>
      <c r="D4855" s="390"/>
      <c r="E4855" s="390"/>
      <c r="F4855" s="386">
        <v>13.742900000000001</v>
      </c>
      <c r="G4855" s="391">
        <v>17.886099999999999</v>
      </c>
      <c r="H4855" s="391">
        <v>16.754799999999999</v>
      </c>
      <c r="I4855" s="391">
        <v>17.622800000000002</v>
      </c>
      <c r="J4855" s="391">
        <v>18.665500000000002</v>
      </c>
      <c r="K4855" s="391">
        <v>16.076899999999998</v>
      </c>
      <c r="L4855" s="391">
        <v>18.558499999999999</v>
      </c>
      <c r="M4855" s="391">
        <v>19.5182</v>
      </c>
      <c r="N4855" s="391">
        <v>23.044499999999999</v>
      </c>
      <c r="O4855" s="386">
        <v>20.5975</v>
      </c>
      <c r="P4855" s="386" t="s">
        <v>47</v>
      </c>
      <c r="R4855" s="265"/>
    </row>
    <row r="4856" spans="1:18" ht="15" x14ac:dyDescent="0.25">
      <c r="A4856" s="389" t="s">
        <v>564</v>
      </c>
      <c r="B4856" s="390"/>
      <c r="C4856" s="386"/>
      <c r="D4856" s="390"/>
      <c r="E4856" s="390"/>
      <c r="F4856" s="386">
        <v>21.8203</v>
      </c>
      <c r="G4856" s="391">
        <v>20.11</v>
      </c>
      <c r="H4856" s="391">
        <v>16.978000000000002</v>
      </c>
      <c r="I4856" s="391">
        <v>21.086099999999998</v>
      </c>
      <c r="J4856" s="391">
        <v>22.445799999999998</v>
      </c>
      <c r="K4856" s="391">
        <v>20.99</v>
      </c>
      <c r="L4856" s="391">
        <v>27.3371</v>
      </c>
      <c r="M4856" s="391">
        <v>23.2849</v>
      </c>
      <c r="N4856" s="391">
        <v>27.827000000000002</v>
      </c>
      <c r="O4856" s="386">
        <v>22.828900000000001</v>
      </c>
      <c r="P4856" s="386" t="s">
        <v>47</v>
      </c>
      <c r="R4856" s="265"/>
    </row>
    <row r="4857" spans="1:18" ht="15" x14ac:dyDescent="0.25">
      <c r="A4857" s="389" t="s">
        <v>572</v>
      </c>
      <c r="B4857" s="390"/>
      <c r="C4857" s="386"/>
      <c r="D4857" s="390"/>
      <c r="E4857" s="390"/>
      <c r="F4857" s="386">
        <v>13.1549</v>
      </c>
      <c r="G4857" s="391">
        <v>16.932099999999998</v>
      </c>
      <c r="H4857" s="391">
        <v>15.8614</v>
      </c>
      <c r="I4857" s="391">
        <v>18.5123</v>
      </c>
      <c r="J4857" s="391">
        <v>18.264500000000002</v>
      </c>
      <c r="K4857" s="391">
        <v>18.998799999999999</v>
      </c>
      <c r="L4857" s="391">
        <v>20.1191</v>
      </c>
      <c r="M4857" s="391">
        <v>20.741499999999998</v>
      </c>
      <c r="N4857" s="391">
        <v>27.335699999999999</v>
      </c>
      <c r="O4857" s="386">
        <v>23.215299999999999</v>
      </c>
      <c r="P4857" s="386" t="s">
        <v>47</v>
      </c>
      <c r="R4857" s="265"/>
    </row>
    <row r="4858" spans="1:18" ht="15" x14ac:dyDescent="0.25">
      <c r="A4858" s="389" t="s">
        <v>565</v>
      </c>
      <c r="B4858" s="390"/>
      <c r="C4858" s="386"/>
      <c r="D4858" s="390"/>
      <c r="E4858" s="390"/>
      <c r="F4858" s="386">
        <v>12.411799999999999</v>
      </c>
      <c r="G4858" s="391">
        <v>16.288499999999999</v>
      </c>
      <c r="H4858" s="391">
        <v>15.6327</v>
      </c>
      <c r="I4858" s="391">
        <v>17.9163</v>
      </c>
      <c r="J4858" s="391">
        <v>17.634499999999999</v>
      </c>
      <c r="K4858" s="391">
        <v>18.4635</v>
      </c>
      <c r="L4858" s="391">
        <v>19.633299999999998</v>
      </c>
      <c r="M4858" s="391">
        <v>20.435500000000001</v>
      </c>
      <c r="N4858" s="391">
        <v>27.0246</v>
      </c>
      <c r="O4858" s="386">
        <v>22.904199999999999</v>
      </c>
      <c r="P4858" s="386" t="s">
        <v>47</v>
      </c>
      <c r="R4858" s="265"/>
    </row>
    <row r="4859" spans="1:18" ht="15" x14ac:dyDescent="0.25">
      <c r="A4859" s="389" t="s">
        <v>566</v>
      </c>
      <c r="B4859" s="390"/>
      <c r="C4859" s="386"/>
      <c r="D4859" s="390"/>
      <c r="E4859" s="390"/>
      <c r="F4859" s="386">
        <v>20.2195</v>
      </c>
      <c r="G4859" s="391">
        <v>23.014500000000002</v>
      </c>
      <c r="H4859" s="391">
        <v>18.031400000000001</v>
      </c>
      <c r="I4859" s="391">
        <v>24.132899999999999</v>
      </c>
      <c r="J4859" s="391">
        <v>24.210599999999999</v>
      </c>
      <c r="K4859" s="391">
        <v>24.073799999999999</v>
      </c>
      <c r="L4859" s="391">
        <v>24.75</v>
      </c>
      <c r="M4859" s="391">
        <v>23.652000000000001</v>
      </c>
      <c r="N4859" s="391">
        <v>30.296500000000002</v>
      </c>
      <c r="O4859" s="386">
        <v>26.123699999999999</v>
      </c>
      <c r="P4859" s="386" t="s">
        <v>47</v>
      </c>
      <c r="R4859" s="265"/>
    </row>
    <row r="4860" spans="1:18" ht="15" x14ac:dyDescent="0.25">
      <c r="A4860" s="389" t="s">
        <v>573</v>
      </c>
      <c r="B4860" s="390"/>
      <c r="C4860" s="386"/>
      <c r="D4860" s="390"/>
      <c r="E4860" s="390"/>
      <c r="F4860" s="386">
        <v>8.8484999999999996</v>
      </c>
      <c r="G4860" s="391">
        <v>16.3626</v>
      </c>
      <c r="H4860" s="391">
        <v>13.455</v>
      </c>
      <c r="I4860" s="391">
        <v>13.2202</v>
      </c>
      <c r="J4860" s="391">
        <v>14.7376</v>
      </c>
      <c r="K4860" s="391">
        <v>11.6836</v>
      </c>
      <c r="L4860" s="391">
        <v>13.5405</v>
      </c>
      <c r="M4860" s="391">
        <v>16.163499999999999</v>
      </c>
      <c r="N4860" s="391">
        <v>19.411100000000001</v>
      </c>
      <c r="O4860" s="386">
        <v>12.321999999999999</v>
      </c>
      <c r="P4860" s="386" t="s">
        <v>47</v>
      </c>
      <c r="R4860" s="265"/>
    </row>
    <row r="4861" spans="1:18" ht="15" x14ac:dyDescent="0.25">
      <c r="A4861" s="389" t="s">
        <v>567</v>
      </c>
      <c r="B4861" s="390"/>
      <c r="C4861" s="386"/>
      <c r="D4861" s="390"/>
      <c r="E4861" s="390"/>
      <c r="F4861" s="386">
        <v>8.7373999999999992</v>
      </c>
      <c r="G4861" s="391">
        <v>16.357700000000001</v>
      </c>
      <c r="H4861" s="391">
        <v>13.3415</v>
      </c>
      <c r="I4861" s="391">
        <v>12.9617</v>
      </c>
      <c r="J4861" s="391">
        <v>14.4528</v>
      </c>
      <c r="K4861" s="391">
        <v>11.2606</v>
      </c>
      <c r="L4861" s="391">
        <v>13.1836</v>
      </c>
      <c r="M4861" s="391">
        <v>15.9152</v>
      </c>
      <c r="N4861" s="391">
        <v>19.179600000000001</v>
      </c>
      <c r="O4861" s="386">
        <v>12.0623</v>
      </c>
      <c r="P4861" s="386" t="s">
        <v>47</v>
      </c>
      <c r="R4861" s="265"/>
    </row>
    <row r="4862" spans="1:18" ht="15" x14ac:dyDescent="0.25">
      <c r="A4862" s="389" t="s">
        <v>568</v>
      </c>
      <c r="B4862" s="390"/>
      <c r="C4862" s="386"/>
      <c r="D4862" s="390"/>
      <c r="E4862" s="390"/>
      <c r="F4862" s="386">
        <v>11.7562</v>
      </c>
      <c r="G4862" s="391">
        <v>16.491</v>
      </c>
      <c r="H4862" s="391">
        <v>16.4161</v>
      </c>
      <c r="I4862" s="391">
        <v>20.020600000000002</v>
      </c>
      <c r="J4862" s="391">
        <v>22.238199999999999</v>
      </c>
      <c r="K4862" s="391">
        <v>22.823599999999999</v>
      </c>
      <c r="L4862" s="391">
        <v>22.945399999999999</v>
      </c>
      <c r="M4862" s="391">
        <v>22.677700000000002</v>
      </c>
      <c r="N4862" s="391">
        <v>26.301100000000002</v>
      </c>
      <c r="O4862" s="386">
        <v>20.365400000000001</v>
      </c>
      <c r="P4862" s="386" t="s">
        <v>47</v>
      </c>
      <c r="R4862" s="265"/>
    </row>
    <row r="4863" spans="1:18" ht="15" x14ac:dyDescent="0.25">
      <c r="A4863" s="389" t="s">
        <v>4642</v>
      </c>
      <c r="B4863" s="390"/>
      <c r="C4863" s="386"/>
      <c r="D4863" s="390"/>
      <c r="E4863" s="390"/>
      <c r="F4863" s="386">
        <v>2.1389</v>
      </c>
      <c r="G4863" s="391">
        <v>1.8261000000000001</v>
      </c>
      <c r="H4863" s="391">
        <v>1.2005999999999999</v>
      </c>
      <c r="I4863" s="391">
        <v>2.4115000000000002</v>
      </c>
      <c r="J4863" s="391">
        <v>1.2676000000000001</v>
      </c>
      <c r="K4863" s="391">
        <v>1.8767</v>
      </c>
      <c r="L4863" s="391">
        <v>1.345</v>
      </c>
      <c r="M4863" s="391">
        <v>1.1579999999999999</v>
      </c>
      <c r="N4863" s="391">
        <v>2.1760000000000002</v>
      </c>
      <c r="O4863" s="386">
        <v>1.7302</v>
      </c>
      <c r="P4863" s="386" t="s">
        <v>49</v>
      </c>
      <c r="R4863" s="265"/>
    </row>
    <row r="4864" spans="1:18" ht="15" x14ac:dyDescent="0.25">
      <c r="A4864" s="389" t="s">
        <v>4643</v>
      </c>
      <c r="B4864" s="390"/>
      <c r="C4864" s="386"/>
      <c r="D4864" s="390"/>
      <c r="E4864" s="390"/>
      <c r="F4864" s="386">
        <v>2.1497000000000002</v>
      </c>
      <c r="G4864" s="391">
        <v>1.8106</v>
      </c>
      <c r="H4864" s="391">
        <v>1.2117</v>
      </c>
      <c r="I4864" s="391">
        <v>2.3994</v>
      </c>
      <c r="J4864" s="391">
        <v>1.1853</v>
      </c>
      <c r="K4864" s="391">
        <v>1.8918999999999999</v>
      </c>
      <c r="L4864" s="391">
        <v>1.2756000000000001</v>
      </c>
      <c r="M4864" s="391">
        <v>1.1739999999999999</v>
      </c>
      <c r="N4864" s="391">
        <v>2.1831999999999998</v>
      </c>
      <c r="O4864" s="386">
        <v>1.7195</v>
      </c>
      <c r="P4864" s="386" t="s">
        <v>49</v>
      </c>
      <c r="R4864" s="265"/>
    </row>
    <row r="4865" spans="1:18" ht="15" x14ac:dyDescent="0.25">
      <c r="A4865" s="389" t="s">
        <v>4644</v>
      </c>
      <c r="B4865" s="390"/>
      <c r="C4865" s="386"/>
      <c r="D4865" s="390"/>
      <c r="E4865" s="390"/>
      <c r="F4865" s="386">
        <v>1.9852000000000001</v>
      </c>
      <c r="G4865" s="391">
        <v>2.0438000000000001</v>
      </c>
      <c r="H4865" s="391">
        <v>1.0435000000000001</v>
      </c>
      <c r="I4865" s="391">
        <v>2.5815999999999999</v>
      </c>
      <c r="J4865" s="391">
        <v>2.4346999999999999</v>
      </c>
      <c r="K4865" s="391">
        <v>1.6617</v>
      </c>
      <c r="L4865" s="391">
        <v>2.3393999999999999</v>
      </c>
      <c r="M4865" s="391">
        <v>0.93510000000000004</v>
      </c>
      <c r="N4865" s="391">
        <v>2.0748000000000002</v>
      </c>
      <c r="O4865" s="386">
        <v>1.8835</v>
      </c>
      <c r="P4865" s="386" t="s">
        <v>49</v>
      </c>
      <c r="R4865" s="265"/>
    </row>
    <row r="4866" spans="1:18" ht="15" x14ac:dyDescent="0.25">
      <c r="A4866" s="389" t="s">
        <v>4645</v>
      </c>
      <c r="B4866" s="390"/>
      <c r="C4866" s="386"/>
      <c r="D4866" s="390"/>
      <c r="E4866" s="390"/>
      <c r="F4866" s="386">
        <v>0.91400000000000003</v>
      </c>
      <c r="G4866" s="391">
        <v>3.1118999999999999</v>
      </c>
      <c r="H4866" s="391">
        <v>1.4847999999999999</v>
      </c>
      <c r="I4866" s="391">
        <v>1.7230000000000001</v>
      </c>
      <c r="J4866" s="391">
        <v>1.4902</v>
      </c>
      <c r="K4866" s="391">
        <v>1.6120000000000001</v>
      </c>
      <c r="L4866" s="391">
        <v>2.1865999999999999</v>
      </c>
      <c r="M4866" s="391">
        <v>0.63570000000000004</v>
      </c>
      <c r="N4866" s="391">
        <v>1.5860000000000001</v>
      </c>
      <c r="O4866" s="386">
        <v>2.617</v>
      </c>
      <c r="P4866" s="386" t="s">
        <v>49</v>
      </c>
      <c r="R4866" s="265"/>
    </row>
    <row r="4867" spans="1:18" ht="15" x14ac:dyDescent="0.25">
      <c r="A4867" s="389" t="s">
        <v>4646</v>
      </c>
      <c r="B4867" s="390"/>
      <c r="C4867" s="386"/>
      <c r="D4867" s="390"/>
      <c r="E4867" s="390"/>
      <c r="F4867" s="386">
        <v>0.90559999999999996</v>
      </c>
      <c r="G4867" s="391">
        <v>3.0947</v>
      </c>
      <c r="H4867" s="391">
        <v>1.4947999999999999</v>
      </c>
      <c r="I4867" s="391">
        <v>1.6403000000000001</v>
      </c>
      <c r="J4867" s="391">
        <v>1.4378</v>
      </c>
      <c r="K4867" s="391">
        <v>1.6149</v>
      </c>
      <c r="L4867" s="391">
        <v>1.9637</v>
      </c>
      <c r="M4867" s="391">
        <v>0.55069999999999997</v>
      </c>
      <c r="N4867" s="391">
        <v>1.4565999999999899</v>
      </c>
      <c r="O4867" s="386">
        <v>2.5274999999999999</v>
      </c>
      <c r="P4867" s="386" t="s">
        <v>49</v>
      </c>
      <c r="R4867" s="265"/>
    </row>
    <row r="4868" spans="1:18" ht="15" x14ac:dyDescent="0.25">
      <c r="A4868" s="389" t="s">
        <v>4647</v>
      </c>
      <c r="B4868" s="390"/>
      <c r="C4868" s="386"/>
      <c r="D4868" s="390"/>
      <c r="E4868" s="390"/>
      <c r="F4868" s="386">
        <v>1.0085999999999999</v>
      </c>
      <c r="G4868" s="391">
        <v>3.3069999999999999</v>
      </c>
      <c r="H4868" s="391">
        <v>1.3709</v>
      </c>
      <c r="I4868" s="391">
        <v>2.6638000000000002</v>
      </c>
      <c r="J4868" s="391">
        <v>2.0848</v>
      </c>
      <c r="K4868" s="391">
        <v>1.5782</v>
      </c>
      <c r="L4868" s="391">
        <v>4.8132000000000001</v>
      </c>
      <c r="M4868" s="391">
        <v>1.6039000000000001</v>
      </c>
      <c r="N4868" s="391">
        <v>3.0640999999999998</v>
      </c>
      <c r="O4868" s="386">
        <v>3.6389</v>
      </c>
      <c r="P4868" s="386" t="s">
        <v>49</v>
      </c>
      <c r="R4868" s="265"/>
    </row>
    <row r="4869" spans="1:18" ht="15" x14ac:dyDescent="0.25">
      <c r="A4869" s="389" t="s">
        <v>4648</v>
      </c>
      <c r="B4869" s="390"/>
      <c r="C4869" s="386"/>
      <c r="D4869" s="390"/>
      <c r="E4869" s="390"/>
      <c r="F4869" s="386">
        <v>4.1825999999999999</v>
      </c>
      <c r="G4869" s="391">
        <v>1.1698999999999999</v>
      </c>
      <c r="H4869" s="391">
        <v>1.155</v>
      </c>
      <c r="I4869" s="391">
        <v>2.9070999999999998</v>
      </c>
      <c r="J4869" s="391">
        <v>0.83140000000000003</v>
      </c>
      <c r="K4869" s="391">
        <v>2.3488000000000002</v>
      </c>
      <c r="L4869" s="391">
        <v>0.52880000000000005</v>
      </c>
      <c r="M4869" s="391">
        <v>1.0702</v>
      </c>
      <c r="N4869" s="391">
        <v>1.9705999999999999</v>
      </c>
      <c r="O4869" s="386">
        <v>1.6167</v>
      </c>
      <c r="P4869" s="386" t="s">
        <v>49</v>
      </c>
      <c r="R4869" s="265"/>
    </row>
    <row r="4870" spans="1:18" ht="15" x14ac:dyDescent="0.25">
      <c r="A4870" s="389" t="s">
        <v>4649</v>
      </c>
      <c r="B4870" s="390"/>
      <c r="C4870" s="386"/>
      <c r="D4870" s="390"/>
      <c r="E4870" s="390"/>
      <c r="F4870" s="386">
        <v>4.2907999999999999</v>
      </c>
      <c r="G4870" s="391">
        <v>1.1472</v>
      </c>
      <c r="H4870" s="391">
        <v>1.1749000000000001</v>
      </c>
      <c r="I4870" s="391">
        <v>2.8965000000000001</v>
      </c>
      <c r="J4870" s="391">
        <v>0.59840000000000004</v>
      </c>
      <c r="K4870" s="391">
        <v>2.3805999999999998</v>
      </c>
      <c r="L4870" s="391">
        <v>0.50829999999999997</v>
      </c>
      <c r="M4870" s="391">
        <v>1.1402000000000001</v>
      </c>
      <c r="N4870" s="391">
        <v>2.0083999999999902</v>
      </c>
      <c r="O4870" s="386">
        <v>1.7112000000000001</v>
      </c>
      <c r="P4870" s="386" t="s">
        <v>49</v>
      </c>
      <c r="R4870" s="265"/>
    </row>
    <row r="4871" spans="1:18" ht="15" x14ac:dyDescent="0.25">
      <c r="A4871" s="389" t="s">
        <v>4650</v>
      </c>
      <c r="B4871" s="390"/>
      <c r="C4871" s="386"/>
      <c r="D4871" s="390"/>
      <c r="E4871" s="390"/>
      <c r="F4871" s="386">
        <v>3.1756000000000002</v>
      </c>
      <c r="G4871" s="391">
        <v>1.3796999999999999</v>
      </c>
      <c r="H4871" s="391">
        <v>0.96970000000000001</v>
      </c>
      <c r="I4871" s="391">
        <v>3.0066000000000002</v>
      </c>
      <c r="J4871" s="391">
        <v>3.0139</v>
      </c>
      <c r="K4871" s="391">
        <v>2.0507</v>
      </c>
      <c r="L4871" s="391">
        <v>0.71989999999999998</v>
      </c>
      <c r="M4871" s="391">
        <v>0.41920000000000002</v>
      </c>
      <c r="N4871" s="391">
        <v>1.6187</v>
      </c>
      <c r="O4871" s="386">
        <v>0.7268</v>
      </c>
      <c r="P4871" s="386" t="s">
        <v>49</v>
      </c>
      <c r="R4871" s="265"/>
    </row>
    <row r="4872" spans="1:18" ht="15" x14ac:dyDescent="0.25">
      <c r="A4872" s="389" t="s">
        <v>4651</v>
      </c>
      <c r="B4872" s="390"/>
      <c r="C4872" s="386"/>
      <c r="D4872" s="390"/>
      <c r="E4872" s="390"/>
      <c r="F4872" s="386">
        <v>1.2926</v>
      </c>
      <c r="G4872" s="391">
        <v>1.1692</v>
      </c>
      <c r="H4872" s="391">
        <v>0.95550000000000002</v>
      </c>
      <c r="I4872" s="391">
        <v>2.6126999999999998</v>
      </c>
      <c r="J4872" s="391">
        <v>1.4874000000000001</v>
      </c>
      <c r="K4872" s="391">
        <v>1.663</v>
      </c>
      <c r="L4872" s="391">
        <v>1.2898000000000001</v>
      </c>
      <c r="M4872" s="391">
        <v>1.823</v>
      </c>
      <c r="N4872" s="391">
        <v>3.0158</v>
      </c>
      <c r="O4872" s="386">
        <v>0.90780000000000005</v>
      </c>
      <c r="P4872" s="386" t="s">
        <v>49</v>
      </c>
      <c r="R4872" s="265"/>
    </row>
    <row r="4873" spans="1:18" ht="15" x14ac:dyDescent="0.25">
      <c r="A4873" s="389" t="s">
        <v>4652</v>
      </c>
      <c r="B4873" s="390"/>
      <c r="C4873" s="386"/>
      <c r="D4873" s="390"/>
      <c r="E4873" s="390"/>
      <c r="F4873" s="386">
        <v>1.3177000000000001</v>
      </c>
      <c r="G4873" s="391">
        <v>1.1921999999999999</v>
      </c>
      <c r="H4873" s="391">
        <v>0.97389999999999999</v>
      </c>
      <c r="I4873" s="391">
        <v>2.6642999999999999</v>
      </c>
      <c r="J4873" s="391">
        <v>1.4979</v>
      </c>
      <c r="K4873" s="391">
        <v>1.6952</v>
      </c>
      <c r="L4873" s="391">
        <v>1.3147</v>
      </c>
      <c r="M4873" s="391">
        <v>1.8468</v>
      </c>
      <c r="N4873" s="391">
        <v>3.0741999999999998</v>
      </c>
      <c r="O4873" s="386">
        <v>0.9254</v>
      </c>
      <c r="P4873" s="386" t="s">
        <v>49</v>
      </c>
      <c r="R4873" s="265"/>
    </row>
    <row r="4874" spans="1:18" ht="15" x14ac:dyDescent="0.25">
      <c r="A4874" s="389" t="s">
        <v>4653</v>
      </c>
      <c r="B4874" s="390"/>
      <c r="C4874" s="386"/>
      <c r="D4874" s="390"/>
      <c r="E4874" s="390"/>
      <c r="F4874" s="386">
        <v>0</v>
      </c>
      <c r="G4874" s="391">
        <v>0</v>
      </c>
      <c r="H4874" s="391">
        <v>0</v>
      </c>
      <c r="I4874" s="391">
        <v>0</v>
      </c>
      <c r="J4874" s="391">
        <v>0.94340000000000002</v>
      </c>
      <c r="K4874" s="391">
        <v>0</v>
      </c>
      <c r="L4874" s="391">
        <v>0</v>
      </c>
      <c r="M4874" s="391">
        <v>0.62890000000000001</v>
      </c>
      <c r="N4874" s="391">
        <v>0</v>
      </c>
      <c r="O4874" s="386">
        <v>0</v>
      </c>
      <c r="P4874" s="386" t="s">
        <v>49</v>
      </c>
      <c r="R4874" s="265"/>
    </row>
    <row r="4875" spans="1:18" ht="15" x14ac:dyDescent="0.25">
      <c r="A4875" s="389" t="s">
        <v>4654</v>
      </c>
      <c r="B4875" s="390"/>
      <c r="C4875" s="386"/>
      <c r="D4875" s="390"/>
      <c r="E4875" s="390"/>
      <c r="F4875" s="386">
        <v>2.1435</v>
      </c>
      <c r="G4875" s="391">
        <v>3.8900999999999999</v>
      </c>
      <c r="H4875" s="391">
        <v>1.9737</v>
      </c>
      <c r="I4875" s="391">
        <v>2.3235999999999999</v>
      </c>
      <c r="J4875" s="391">
        <v>3.3481000000000001</v>
      </c>
      <c r="K4875" s="391">
        <v>1.9750000000000001</v>
      </c>
      <c r="L4875" s="391">
        <v>1.5245</v>
      </c>
      <c r="M4875" s="391">
        <v>1.3051999999999999</v>
      </c>
      <c r="N4875" s="391">
        <v>2.7690999999999901</v>
      </c>
      <c r="O4875" s="386">
        <v>1.9063000000000001</v>
      </c>
      <c r="P4875" s="386" t="s">
        <v>49</v>
      </c>
      <c r="R4875" s="265"/>
    </row>
    <row r="4876" spans="1:18" ht="15" x14ac:dyDescent="0.25">
      <c r="A4876" s="389" t="s">
        <v>4655</v>
      </c>
      <c r="B4876" s="390"/>
      <c r="C4876" s="386"/>
      <c r="D4876" s="390"/>
      <c r="E4876" s="390"/>
      <c r="F4876" s="386">
        <v>1.8345</v>
      </c>
      <c r="G4876" s="391">
        <v>3.2972000000000001</v>
      </c>
      <c r="H4876" s="391">
        <v>1.9168000000000001</v>
      </c>
      <c r="I4876" s="391">
        <v>2.1633</v>
      </c>
      <c r="J4876" s="391">
        <v>3.1623000000000001</v>
      </c>
      <c r="K4876" s="391">
        <v>1.7079</v>
      </c>
      <c r="L4876" s="391">
        <v>1.1929000000000001</v>
      </c>
      <c r="M4876" s="391">
        <v>0.93569999999999998</v>
      </c>
      <c r="N4876" s="391">
        <v>2.3816999999999999</v>
      </c>
      <c r="O4876" s="386">
        <v>1.7746999999999999</v>
      </c>
      <c r="P4876" s="386" t="s">
        <v>49</v>
      </c>
      <c r="R4876" s="265"/>
    </row>
    <row r="4877" spans="1:18" ht="15" x14ac:dyDescent="0.25">
      <c r="A4877" s="389" t="s">
        <v>4656</v>
      </c>
      <c r="B4877" s="390"/>
      <c r="C4877" s="386"/>
      <c r="D4877" s="390"/>
      <c r="E4877" s="390"/>
      <c r="F4877" s="386">
        <v>4.4848999999999997</v>
      </c>
      <c r="G4877" s="391">
        <v>8.5065000000000008</v>
      </c>
      <c r="H4877" s="391">
        <v>2.4094000000000002</v>
      </c>
      <c r="I4877" s="391">
        <v>3.6227</v>
      </c>
      <c r="J4877" s="391">
        <v>4.7545000000000002</v>
      </c>
      <c r="K4877" s="391">
        <v>4.1262999999999996</v>
      </c>
      <c r="L4877" s="391">
        <v>4.6295999999999999</v>
      </c>
      <c r="M4877" s="391">
        <v>4.9080000000000004</v>
      </c>
      <c r="N4877" s="391">
        <v>6.6294999999999904</v>
      </c>
      <c r="O4877" s="386">
        <v>3.1968000000000001</v>
      </c>
      <c r="P4877" s="386" t="s">
        <v>49</v>
      </c>
      <c r="R4877" s="265"/>
    </row>
    <row r="4878" spans="1:18" ht="15" x14ac:dyDescent="0.25">
      <c r="A4878" s="389" t="s">
        <v>4657</v>
      </c>
      <c r="B4878" s="390"/>
      <c r="C4878" s="386"/>
      <c r="D4878" s="390"/>
      <c r="E4878" s="390"/>
      <c r="F4878" s="386">
        <v>3.8923000000000001</v>
      </c>
      <c r="G4878" s="391">
        <v>2.9557000000000002</v>
      </c>
      <c r="H4878" s="391">
        <v>1.6494</v>
      </c>
      <c r="I4878" s="391">
        <v>2.3805000000000001</v>
      </c>
      <c r="J4878" s="391">
        <v>3.1227999999999998</v>
      </c>
      <c r="K4878" s="391">
        <v>1.7591000000000001</v>
      </c>
      <c r="L4878" s="391">
        <v>1.3226</v>
      </c>
      <c r="M4878" s="391">
        <v>1.9088000000000001</v>
      </c>
      <c r="N4878" s="391">
        <v>3.0175000000000001</v>
      </c>
      <c r="O4878" s="386">
        <v>2.2063000000000001</v>
      </c>
      <c r="P4878" s="386" t="s">
        <v>49</v>
      </c>
      <c r="R4878" s="265"/>
    </row>
    <row r="4879" spans="1:18" ht="15" x14ac:dyDescent="0.25">
      <c r="A4879" s="389" t="s">
        <v>4658</v>
      </c>
      <c r="B4879" s="390"/>
      <c r="C4879" s="386"/>
      <c r="D4879" s="390"/>
      <c r="E4879" s="390"/>
      <c r="F4879" s="386">
        <v>3.5038999999999998</v>
      </c>
      <c r="G4879" s="391">
        <v>2.6594000000000002</v>
      </c>
      <c r="H4879" s="391">
        <v>1.7579</v>
      </c>
      <c r="I4879" s="391">
        <v>2.4641999999999999</v>
      </c>
      <c r="J4879" s="391">
        <v>3.2073999999999998</v>
      </c>
      <c r="K4879" s="391">
        <v>1.6347</v>
      </c>
      <c r="L4879" s="391">
        <v>1.2256</v>
      </c>
      <c r="M4879" s="391">
        <v>1.8341000000000001</v>
      </c>
      <c r="N4879" s="391">
        <v>2.9740000000000002</v>
      </c>
      <c r="O4879" s="386">
        <v>2.2121</v>
      </c>
      <c r="P4879" s="386" t="s">
        <v>49</v>
      </c>
      <c r="R4879" s="265"/>
    </row>
    <row r="4880" spans="1:18" ht="15" x14ac:dyDescent="0.25">
      <c r="A4880" s="389" t="s">
        <v>4659</v>
      </c>
      <c r="B4880" s="390"/>
      <c r="C4880" s="386"/>
      <c r="D4880" s="390"/>
      <c r="E4880" s="390"/>
      <c r="F4880" s="386">
        <v>9.6952999999999996</v>
      </c>
      <c r="G4880" s="391">
        <v>7.4379999999999997</v>
      </c>
      <c r="H4880" s="391">
        <v>0</v>
      </c>
      <c r="I4880" s="391">
        <v>1.105</v>
      </c>
      <c r="J4880" s="391">
        <v>2.4096000000000002</v>
      </c>
      <c r="K4880" s="391">
        <v>2.8226</v>
      </c>
      <c r="L4880" s="391">
        <v>2.1534</v>
      </c>
      <c r="M4880" s="391">
        <v>2.5468999999999999</v>
      </c>
      <c r="N4880" s="391">
        <v>3.3921000000000001</v>
      </c>
      <c r="O4880" s="386">
        <v>2.1562999999999999</v>
      </c>
      <c r="P4880" s="386" t="s">
        <v>49</v>
      </c>
      <c r="R4880" s="265"/>
    </row>
    <row r="4881" spans="1:18" ht="15" x14ac:dyDescent="0.25">
      <c r="A4881" s="389" t="s">
        <v>4660</v>
      </c>
      <c r="B4881" s="390"/>
      <c r="C4881" s="386"/>
      <c r="D4881" s="390"/>
      <c r="E4881" s="390"/>
      <c r="F4881" s="386">
        <v>1.8547</v>
      </c>
      <c r="G4881" s="391">
        <v>3.0821999999999998</v>
      </c>
      <c r="H4881" s="391">
        <v>1.8343</v>
      </c>
      <c r="I4881" s="391">
        <v>1.7282</v>
      </c>
      <c r="J4881" s="391">
        <v>1.5641</v>
      </c>
      <c r="K4881" s="391">
        <v>1.3803000000000001</v>
      </c>
      <c r="L4881" s="391">
        <v>1.0414000000000001</v>
      </c>
      <c r="M4881" s="391">
        <v>0.77510000000000001</v>
      </c>
      <c r="N4881" s="391">
        <v>1.8097000000000101</v>
      </c>
      <c r="O4881" s="386">
        <v>0.92269999999999996</v>
      </c>
      <c r="P4881" s="386" t="s">
        <v>49</v>
      </c>
      <c r="R4881" s="265"/>
    </row>
    <row r="4882" spans="1:18" ht="15" x14ac:dyDescent="0.25">
      <c r="A4882" s="389" t="s">
        <v>4661</v>
      </c>
      <c r="B4882" s="390"/>
      <c r="C4882" s="386"/>
      <c r="D4882" s="390"/>
      <c r="E4882" s="390"/>
      <c r="F4882" s="386">
        <v>1.139</v>
      </c>
      <c r="G4882" s="391">
        <v>1.929</v>
      </c>
      <c r="H4882" s="391">
        <v>1.4964999999999999</v>
      </c>
      <c r="I4882" s="391">
        <v>1.2835000000000001</v>
      </c>
      <c r="J4882" s="391">
        <v>0.94869999999999999</v>
      </c>
      <c r="K4882" s="391">
        <v>0.98860000000000003</v>
      </c>
      <c r="L4882" s="391">
        <v>0.60619999999999996</v>
      </c>
      <c r="M4882" s="391">
        <v>0.37759999999999999</v>
      </c>
      <c r="N4882" s="391">
        <v>1.2665999999999999</v>
      </c>
      <c r="O4882" s="386">
        <v>0.78220000000000001</v>
      </c>
      <c r="P4882" s="386" t="s">
        <v>49</v>
      </c>
      <c r="R4882" s="265"/>
    </row>
    <row r="4883" spans="1:18" ht="15" x14ac:dyDescent="0.25">
      <c r="A4883" s="389" t="s">
        <v>4662</v>
      </c>
      <c r="B4883" s="390"/>
      <c r="C4883" s="386"/>
      <c r="D4883" s="390"/>
      <c r="E4883" s="390"/>
      <c r="F4883" s="386">
        <v>5.4101999999999997</v>
      </c>
      <c r="G4883" s="391">
        <v>8.8234999999999992</v>
      </c>
      <c r="H4883" s="391">
        <v>3.5194000000000001</v>
      </c>
      <c r="I4883" s="391">
        <v>4.3125</v>
      </c>
      <c r="J4883" s="391">
        <v>5.0407999999999999</v>
      </c>
      <c r="K4883" s="391">
        <v>3.9653999999999998</v>
      </c>
      <c r="L4883" s="391">
        <v>4.8746</v>
      </c>
      <c r="M4883" s="391">
        <v>4.5275999999999996</v>
      </c>
      <c r="N4883" s="391">
        <v>7.1276000000000002</v>
      </c>
      <c r="O4883" s="386">
        <v>2.2639</v>
      </c>
      <c r="P4883" s="386" t="s">
        <v>49</v>
      </c>
      <c r="R4883" s="265"/>
    </row>
    <row r="4884" spans="1:18" ht="15" x14ac:dyDescent="0.25">
      <c r="A4884" s="389" t="s">
        <v>4663</v>
      </c>
      <c r="B4884" s="390"/>
      <c r="C4884" s="386"/>
      <c r="D4884" s="390"/>
      <c r="E4884" s="390"/>
      <c r="F4884" s="386">
        <v>1.9078999999999999</v>
      </c>
      <c r="G4884" s="391">
        <v>4.8506999999999998</v>
      </c>
      <c r="H4884" s="391">
        <v>2.3041</v>
      </c>
      <c r="I4884" s="391">
        <v>2.9497</v>
      </c>
      <c r="J4884" s="391">
        <v>5.2755999999999998</v>
      </c>
      <c r="K4884" s="391">
        <v>2.5417999999999998</v>
      </c>
      <c r="L4884" s="391">
        <v>2.1196000000000002</v>
      </c>
      <c r="M4884" s="391">
        <v>1.6787000000000001</v>
      </c>
      <c r="N4884" s="391">
        <v>4.0923999999999996</v>
      </c>
      <c r="O4884" s="386">
        <v>3.1208999999999998</v>
      </c>
      <c r="P4884" s="386" t="s">
        <v>49</v>
      </c>
      <c r="R4884" s="265"/>
    </row>
    <row r="4885" spans="1:18" ht="15" x14ac:dyDescent="0.25">
      <c r="A4885" s="389" t="s">
        <v>4664</v>
      </c>
      <c r="B4885" s="390"/>
      <c r="C4885" s="386"/>
      <c r="D4885" s="390"/>
      <c r="E4885" s="390"/>
      <c r="F4885" s="386">
        <v>1.9006000000000001</v>
      </c>
      <c r="G4885" s="391">
        <v>4.8155000000000001</v>
      </c>
      <c r="H4885" s="391">
        <v>2.4035000000000002</v>
      </c>
      <c r="I4885" s="391">
        <v>2.9350000000000001</v>
      </c>
      <c r="J4885" s="391">
        <v>5.2423000000000002</v>
      </c>
      <c r="K4885" s="391">
        <v>2.2854000000000001</v>
      </c>
      <c r="L4885" s="391">
        <v>1.8866000000000001</v>
      </c>
      <c r="M4885" s="391">
        <v>1.3365</v>
      </c>
      <c r="N4885" s="391">
        <v>3.8508000000000102</v>
      </c>
      <c r="O4885" s="386">
        <v>2.9784000000000002</v>
      </c>
      <c r="P4885" s="386" t="s">
        <v>49</v>
      </c>
      <c r="R4885" s="265"/>
    </row>
    <row r="4886" spans="1:18" ht="15" x14ac:dyDescent="0.25">
      <c r="A4886" s="389" t="s">
        <v>4665</v>
      </c>
      <c r="B4886" s="390"/>
      <c r="C4886" s="386"/>
      <c r="D4886" s="390"/>
      <c r="E4886" s="390"/>
      <c r="F4886" s="386">
        <v>2.0407999999999999</v>
      </c>
      <c r="G4886" s="391">
        <v>5.5556000000000001</v>
      </c>
      <c r="H4886" s="391">
        <v>0.5605</v>
      </c>
      <c r="I4886" s="391">
        <v>3.2044000000000001</v>
      </c>
      <c r="J4886" s="391">
        <v>5.8498999999999999</v>
      </c>
      <c r="K4886" s="391">
        <v>6.7582000000000004</v>
      </c>
      <c r="L4886" s="391">
        <v>6.1246</v>
      </c>
      <c r="M4886" s="391">
        <v>7.7004000000000001</v>
      </c>
      <c r="N4886" s="391">
        <v>8.3510000000000009</v>
      </c>
      <c r="O4886" s="386">
        <v>5.6143999999999998</v>
      </c>
      <c r="P4886" s="386" t="s">
        <v>49</v>
      </c>
      <c r="R4886" s="265"/>
    </row>
    <row r="4887" spans="1:18" ht="15" x14ac:dyDescent="0.25">
      <c r="A4887" s="389" t="s">
        <v>4666</v>
      </c>
      <c r="B4887" s="390"/>
      <c r="C4887" s="386"/>
      <c r="D4887" s="390"/>
      <c r="E4887" s="390"/>
      <c r="F4887" s="386">
        <v>1.4293</v>
      </c>
      <c r="G4887" s="391">
        <v>5.6101999999999999</v>
      </c>
      <c r="H4887" s="391">
        <v>1.38</v>
      </c>
      <c r="I4887" s="391">
        <v>2.7080000000000002</v>
      </c>
      <c r="J4887" s="391">
        <v>4.8817000000000004</v>
      </c>
      <c r="K4887" s="391">
        <v>4.3048000000000002</v>
      </c>
      <c r="L4887" s="391">
        <v>3.7019000000000002</v>
      </c>
      <c r="M4887" s="391">
        <v>3.5767000000000002</v>
      </c>
      <c r="N4887" s="391">
        <v>4.6951000000000001</v>
      </c>
      <c r="O4887" s="386">
        <v>4.8011999999999997</v>
      </c>
      <c r="P4887" s="386" t="s">
        <v>49</v>
      </c>
      <c r="R4887" s="265"/>
    </row>
    <row r="4888" spans="1:18" ht="15" x14ac:dyDescent="0.25">
      <c r="A4888" s="389" t="s">
        <v>4667</v>
      </c>
      <c r="B4888" s="390"/>
      <c r="C4888" s="386"/>
      <c r="D4888" s="390"/>
      <c r="E4888" s="390"/>
      <c r="F4888" s="386">
        <v>1.6616</v>
      </c>
      <c r="G4888" s="391">
        <v>2.7189999999999999</v>
      </c>
      <c r="H4888" s="391">
        <v>1.284</v>
      </c>
      <c r="I4888" s="391">
        <v>2.7189999999999999</v>
      </c>
      <c r="J4888" s="391">
        <v>4.9848999999999997</v>
      </c>
      <c r="K4888" s="391">
        <v>5.2115</v>
      </c>
      <c r="L4888" s="391">
        <v>3.4039000000000001</v>
      </c>
      <c r="M4888" s="391">
        <v>2.7189999999999999</v>
      </c>
      <c r="N4888" s="391">
        <v>4.1451000000000002</v>
      </c>
      <c r="O4888" s="386">
        <v>4.8113000000000001</v>
      </c>
      <c r="P4888" s="386" t="s">
        <v>49</v>
      </c>
      <c r="R4888" s="265"/>
    </row>
    <row r="4889" spans="1:18" ht="15" x14ac:dyDescent="0.25">
      <c r="A4889" s="389" t="s">
        <v>4668</v>
      </c>
      <c r="B4889" s="390"/>
      <c r="C4889" s="386"/>
      <c r="D4889" s="390"/>
      <c r="E4889" s="390"/>
      <c r="F4889" s="386">
        <v>0.9929</v>
      </c>
      <c r="G4889" s="391">
        <v>11.0169</v>
      </c>
      <c r="H4889" s="391">
        <v>1.5603</v>
      </c>
      <c r="I4889" s="391">
        <v>2.6873999999999998</v>
      </c>
      <c r="J4889" s="391">
        <v>4.6875</v>
      </c>
      <c r="K4889" s="391">
        <v>2.5825</v>
      </c>
      <c r="L4889" s="391">
        <v>4.2614000000000001</v>
      </c>
      <c r="M4889" s="391">
        <v>5.1604000000000001</v>
      </c>
      <c r="N4889" s="391">
        <v>5.7343000000000002</v>
      </c>
      <c r="O4889" s="386">
        <v>4.782</v>
      </c>
      <c r="P4889" s="386" t="s">
        <v>49</v>
      </c>
      <c r="R4889" s="265"/>
    </row>
    <row r="4890" spans="1:18" ht="15" x14ac:dyDescent="0.25">
      <c r="A4890" s="389" t="s">
        <v>4669</v>
      </c>
      <c r="B4890" s="390"/>
      <c r="C4890" s="386"/>
      <c r="D4890" s="390"/>
      <c r="E4890" s="390"/>
      <c r="F4890" s="386">
        <v>3.3948999999999998</v>
      </c>
      <c r="G4890" s="391">
        <v>6.5513000000000003</v>
      </c>
      <c r="H4890" s="391">
        <v>5.7088999999999999</v>
      </c>
      <c r="I4890" s="391">
        <v>4.8348000000000004</v>
      </c>
      <c r="J4890" s="391">
        <v>8.0200999999999993</v>
      </c>
      <c r="K4890" s="391">
        <v>2.8287</v>
      </c>
      <c r="L4890" s="391">
        <v>2.4047999999999998</v>
      </c>
      <c r="M4890" s="391">
        <v>3.2648999999999999</v>
      </c>
      <c r="N4890" s="391">
        <v>4.9364000000000097</v>
      </c>
      <c r="O4890" s="386">
        <v>3.7267999999999999</v>
      </c>
      <c r="P4890" s="386" t="s">
        <v>49</v>
      </c>
      <c r="R4890" s="265"/>
    </row>
    <row r="4891" spans="1:18" ht="15" x14ac:dyDescent="0.25">
      <c r="A4891" s="389" t="s">
        <v>4670</v>
      </c>
      <c r="B4891" s="390"/>
      <c r="C4891" s="386"/>
      <c r="D4891" s="390"/>
      <c r="E4891" s="390"/>
      <c r="F4891" s="386">
        <v>3.2698</v>
      </c>
      <c r="G4891" s="391">
        <v>6.5723000000000003</v>
      </c>
      <c r="H4891" s="391">
        <v>5.6220999999999997</v>
      </c>
      <c r="I4891" s="391">
        <v>4.4217000000000004</v>
      </c>
      <c r="J4891" s="391">
        <v>7.7591000000000001</v>
      </c>
      <c r="K4891" s="391">
        <v>2.6366000000000001</v>
      </c>
      <c r="L4891" s="391">
        <v>2.2932000000000001</v>
      </c>
      <c r="M4891" s="391">
        <v>3.2174</v>
      </c>
      <c r="N4891" s="391">
        <v>5.0049000000000099</v>
      </c>
      <c r="O4891" s="386">
        <v>3.6356000000000002</v>
      </c>
      <c r="P4891" s="386" t="s">
        <v>49</v>
      </c>
      <c r="R4891" s="265"/>
    </row>
    <row r="4892" spans="1:18" ht="15" x14ac:dyDescent="0.25">
      <c r="A4892" s="389" t="s">
        <v>4671</v>
      </c>
      <c r="B4892" s="390"/>
      <c r="C4892" s="386"/>
      <c r="D4892" s="390"/>
      <c r="E4892" s="390"/>
      <c r="F4892" s="386">
        <v>5.0715000000000003</v>
      </c>
      <c r="G4892" s="391">
        <v>6.2828999999999997</v>
      </c>
      <c r="H4892" s="391">
        <v>6.8315000000000001</v>
      </c>
      <c r="I4892" s="391">
        <v>10.1722</v>
      </c>
      <c r="J4892" s="391">
        <v>11.383900000000001</v>
      </c>
      <c r="K4892" s="391">
        <v>5.3331</v>
      </c>
      <c r="L4892" s="391">
        <v>3.8555000000000001</v>
      </c>
      <c r="M4892" s="391">
        <v>3.8813</v>
      </c>
      <c r="N4892" s="391">
        <v>4</v>
      </c>
      <c r="O4892" s="386">
        <v>4.9626999999999999</v>
      </c>
      <c r="P4892" s="386" t="s">
        <v>49</v>
      </c>
      <c r="R4892" s="265"/>
    </row>
    <row r="4893" spans="1:18" ht="15" x14ac:dyDescent="0.25">
      <c r="A4893" s="389" t="s">
        <v>4672</v>
      </c>
      <c r="B4893" s="390"/>
      <c r="C4893" s="386"/>
      <c r="D4893" s="390"/>
      <c r="E4893" s="390"/>
      <c r="F4893" s="386">
        <v>3.1497999999999999</v>
      </c>
      <c r="G4893" s="391">
        <v>7.9504000000000001</v>
      </c>
      <c r="H4893" s="391">
        <v>5.1626000000000003</v>
      </c>
      <c r="I4893" s="391">
        <v>4.7153</v>
      </c>
      <c r="J4893" s="391">
        <v>7.1382000000000003</v>
      </c>
      <c r="K4893" s="391">
        <v>2.2833000000000001</v>
      </c>
      <c r="L4893" s="391">
        <v>2.5188999999999999</v>
      </c>
      <c r="M4893" s="391">
        <v>2.5226000000000002</v>
      </c>
      <c r="N4893" s="391">
        <v>3.7758999999999898</v>
      </c>
      <c r="O4893" s="386">
        <v>4.1349</v>
      </c>
      <c r="P4893" s="386" t="s">
        <v>49</v>
      </c>
      <c r="R4893" s="265"/>
    </row>
    <row r="4894" spans="1:18" ht="15" x14ac:dyDescent="0.25">
      <c r="A4894" s="389" t="s">
        <v>4673</v>
      </c>
      <c r="B4894" s="390"/>
      <c r="C4894" s="386"/>
      <c r="D4894" s="390"/>
      <c r="E4894" s="390"/>
      <c r="F4894" s="386">
        <v>2.9472999999999998</v>
      </c>
      <c r="G4894" s="391">
        <v>7.7253999999999996</v>
      </c>
      <c r="H4894" s="391">
        <v>5.0054999999999996</v>
      </c>
      <c r="I4894" s="391">
        <v>4.4455999999999998</v>
      </c>
      <c r="J4894" s="391">
        <v>6.8437999999999999</v>
      </c>
      <c r="K4894" s="391">
        <v>2.0381999999999998</v>
      </c>
      <c r="L4894" s="391">
        <v>2.2271999999999998</v>
      </c>
      <c r="M4894" s="391">
        <v>2.4036</v>
      </c>
      <c r="N4894" s="391">
        <v>3.7681</v>
      </c>
      <c r="O4894" s="386">
        <v>4.1031000000000004</v>
      </c>
      <c r="P4894" s="386" t="s">
        <v>49</v>
      </c>
      <c r="R4894" s="265"/>
    </row>
    <row r="4895" spans="1:18" ht="15" x14ac:dyDescent="0.25">
      <c r="A4895" s="389" t="s">
        <v>4674</v>
      </c>
      <c r="B4895" s="390"/>
      <c r="C4895" s="386"/>
      <c r="D4895" s="390"/>
      <c r="E4895" s="390"/>
      <c r="F4895" s="386">
        <v>5.9557000000000002</v>
      </c>
      <c r="G4895" s="391">
        <v>11.065</v>
      </c>
      <c r="H4895" s="391">
        <v>7.3407</v>
      </c>
      <c r="I4895" s="391">
        <v>8.4604999999999997</v>
      </c>
      <c r="J4895" s="391">
        <v>11.2188</v>
      </c>
      <c r="K4895" s="391">
        <v>5.6864999999999997</v>
      </c>
      <c r="L4895" s="391">
        <v>6.5096999999999996</v>
      </c>
      <c r="M4895" s="391">
        <v>4.1551</v>
      </c>
      <c r="N4895" s="391">
        <v>3.8835000000000002</v>
      </c>
      <c r="O4895" s="386">
        <v>4.5705999999999998</v>
      </c>
      <c r="P4895" s="386" t="s">
        <v>49</v>
      </c>
      <c r="R4895" s="265"/>
    </row>
    <row r="4896" spans="1:18" ht="15" x14ac:dyDescent="0.25">
      <c r="A4896" s="389" t="s">
        <v>4675</v>
      </c>
      <c r="B4896" s="390"/>
      <c r="C4896" s="386"/>
      <c r="D4896" s="390"/>
      <c r="E4896" s="390"/>
      <c r="F4896" s="386">
        <v>3.7273999999999998</v>
      </c>
      <c r="G4896" s="391">
        <v>8.3710000000000004</v>
      </c>
      <c r="H4896" s="391">
        <v>5.4451000000000001</v>
      </c>
      <c r="I4896" s="391">
        <v>3.5425</v>
      </c>
      <c r="J4896" s="391">
        <v>7.8480999999999996</v>
      </c>
      <c r="K4896" s="391">
        <v>1.7682</v>
      </c>
      <c r="L4896" s="391">
        <v>1.3205</v>
      </c>
      <c r="M4896" s="391">
        <v>2.4270999999999998</v>
      </c>
      <c r="N4896" s="391">
        <v>3.1309</v>
      </c>
      <c r="O4896" s="386">
        <v>3.2833999999999999</v>
      </c>
      <c r="P4896" s="386" t="s">
        <v>49</v>
      </c>
      <c r="R4896" s="265"/>
    </row>
    <row r="4897" spans="1:18" ht="15" x14ac:dyDescent="0.25">
      <c r="A4897" s="389" t="s">
        <v>4676</v>
      </c>
      <c r="B4897" s="390"/>
      <c r="C4897" s="386"/>
      <c r="D4897" s="390"/>
      <c r="E4897" s="390"/>
      <c r="F4897" s="386">
        <v>3.774</v>
      </c>
      <c r="G4897" s="391">
        <v>8.4624000000000006</v>
      </c>
      <c r="H4897" s="391">
        <v>5.5385</v>
      </c>
      <c r="I4897" s="391">
        <v>3.6034000000000002</v>
      </c>
      <c r="J4897" s="391">
        <v>7.9484000000000004</v>
      </c>
      <c r="K4897" s="391">
        <v>1.7877000000000001</v>
      </c>
      <c r="L4897" s="391">
        <v>1.335</v>
      </c>
      <c r="M4897" s="391">
        <v>2.3988999999999998</v>
      </c>
      <c r="N4897" s="391">
        <v>3.1586000000000101</v>
      </c>
      <c r="O4897" s="386">
        <v>3.31</v>
      </c>
      <c r="P4897" s="386" t="s">
        <v>49</v>
      </c>
      <c r="R4897" s="265"/>
    </row>
    <row r="4898" spans="1:18" ht="15" x14ac:dyDescent="0.25">
      <c r="A4898" s="389" t="s">
        <v>4677</v>
      </c>
      <c r="B4898" s="390"/>
      <c r="C4898" s="386"/>
      <c r="D4898" s="390"/>
      <c r="E4898" s="390"/>
      <c r="F4898" s="386">
        <v>1.2915000000000001</v>
      </c>
      <c r="G4898" s="391">
        <v>3.69</v>
      </c>
      <c r="H4898" s="391">
        <v>0.55349999999999999</v>
      </c>
      <c r="I4898" s="391">
        <v>0.36759999999999998</v>
      </c>
      <c r="J4898" s="391">
        <v>2.5830000000000002</v>
      </c>
      <c r="K4898" s="391">
        <v>0.74070000000000003</v>
      </c>
      <c r="L4898" s="391">
        <v>0.55449999999999999</v>
      </c>
      <c r="M4898" s="391">
        <v>3.9251999999999998</v>
      </c>
      <c r="N4898" s="391">
        <v>1.6667000000000101</v>
      </c>
      <c r="O4898" s="386">
        <v>1.8796999999999999</v>
      </c>
      <c r="P4898" s="386" t="s">
        <v>49</v>
      </c>
      <c r="R4898" s="265"/>
    </row>
    <row r="4899" spans="1:18" ht="15" x14ac:dyDescent="0.25">
      <c r="A4899" s="389" t="s">
        <v>4678</v>
      </c>
      <c r="B4899" s="390"/>
      <c r="C4899" s="386"/>
      <c r="D4899" s="390"/>
      <c r="E4899" s="390"/>
      <c r="F4899" s="386">
        <v>3.1524999999999999</v>
      </c>
      <c r="G4899" s="391">
        <v>4.2587999999999999</v>
      </c>
      <c r="H4899" s="391">
        <v>6.1727999999999996</v>
      </c>
      <c r="I4899" s="391">
        <v>6.1623000000000001</v>
      </c>
      <c r="J4899" s="391">
        <v>8.5229999999999997</v>
      </c>
      <c r="K4899" s="391">
        <v>4.1028000000000002</v>
      </c>
      <c r="L4899" s="391">
        <v>3.4449999999999998</v>
      </c>
      <c r="M4899" s="391">
        <v>4.3662999999999998</v>
      </c>
      <c r="N4899" s="391">
        <v>7.1727999999999996</v>
      </c>
      <c r="O4899" s="386">
        <v>4.0125999999999999</v>
      </c>
      <c r="P4899" s="386" t="s">
        <v>49</v>
      </c>
      <c r="R4899" s="265"/>
    </row>
    <row r="4900" spans="1:18" ht="15" x14ac:dyDescent="0.25">
      <c r="A4900" s="389" t="s">
        <v>4679</v>
      </c>
      <c r="B4900" s="390"/>
      <c r="C4900" s="386"/>
      <c r="D4900" s="390"/>
      <c r="E4900" s="390"/>
      <c r="F4900" s="386">
        <v>2.8319000000000001</v>
      </c>
      <c r="G4900" s="391">
        <v>4.0468999999999999</v>
      </c>
      <c r="H4900" s="391">
        <v>5.9583000000000004</v>
      </c>
      <c r="I4900" s="391">
        <v>5.3247</v>
      </c>
      <c r="J4900" s="391">
        <v>7.9099000000000004</v>
      </c>
      <c r="K4900" s="391">
        <v>3.8371</v>
      </c>
      <c r="L4900" s="391">
        <v>3.3912</v>
      </c>
      <c r="M4900" s="391">
        <v>4.4443999999999999</v>
      </c>
      <c r="N4900" s="391">
        <v>7.5458999999999996</v>
      </c>
      <c r="O4900" s="386">
        <v>3.8107000000000002</v>
      </c>
      <c r="P4900" s="386" t="s">
        <v>49</v>
      </c>
      <c r="R4900" s="265"/>
    </row>
    <row r="4901" spans="1:18" ht="15" x14ac:dyDescent="0.25">
      <c r="A4901" s="389" t="s">
        <v>4680</v>
      </c>
      <c r="B4901" s="390"/>
      <c r="C4901" s="386"/>
      <c r="D4901" s="390"/>
      <c r="E4901" s="390"/>
      <c r="F4901" s="386">
        <v>5.4759000000000002</v>
      </c>
      <c r="G4901" s="391">
        <v>5.7236000000000002</v>
      </c>
      <c r="H4901" s="391">
        <v>7.6588000000000003</v>
      </c>
      <c r="I4901" s="391">
        <v>11.9619</v>
      </c>
      <c r="J4901" s="391">
        <v>12.718299999999999</v>
      </c>
      <c r="K4901" s="391">
        <v>5.9455</v>
      </c>
      <c r="L4901" s="391">
        <v>3.8199000000000001</v>
      </c>
      <c r="M4901" s="391">
        <v>3.8210000000000002</v>
      </c>
      <c r="N4901" s="391">
        <v>4.3907999999999996</v>
      </c>
      <c r="O4901" s="386">
        <v>5.5217000000000001</v>
      </c>
      <c r="P4901" s="386" t="s">
        <v>49</v>
      </c>
      <c r="R4901" s="265"/>
    </row>
    <row r="4902" spans="1:18" ht="15" x14ac:dyDescent="0.25">
      <c r="A4902" s="389" t="s">
        <v>4681</v>
      </c>
      <c r="B4902" s="390"/>
      <c r="C4902" s="386"/>
      <c r="D4902" s="390"/>
      <c r="E4902" s="390"/>
      <c r="F4902" s="386">
        <v>1.4350000000000001</v>
      </c>
      <c r="G4902" s="391">
        <v>2.3353999999999999</v>
      </c>
      <c r="H4902" s="391">
        <v>1.9444999999999999</v>
      </c>
      <c r="I4902" s="391">
        <v>1.36</v>
      </c>
      <c r="J4902" s="391">
        <v>2.0373000000000001</v>
      </c>
      <c r="K4902" s="391">
        <v>0.91479999999999995</v>
      </c>
      <c r="L4902" s="391">
        <v>1.2148000000000001</v>
      </c>
      <c r="M4902" s="391">
        <v>1.4675</v>
      </c>
      <c r="N4902" s="391">
        <v>2.6438000000000001</v>
      </c>
      <c r="O4902" s="386">
        <v>1.6485000000000001</v>
      </c>
      <c r="P4902" s="386" t="s">
        <v>49</v>
      </c>
      <c r="R4902" s="265"/>
    </row>
    <row r="4903" spans="1:18" ht="15" x14ac:dyDescent="0.25">
      <c r="A4903" s="389" t="s">
        <v>4682</v>
      </c>
      <c r="B4903" s="390"/>
      <c r="C4903" s="386"/>
      <c r="D4903" s="390"/>
      <c r="E4903" s="390"/>
      <c r="F4903" s="386">
        <v>1.3427</v>
      </c>
      <c r="G4903" s="391">
        <v>2.3624000000000001</v>
      </c>
      <c r="H4903" s="391">
        <v>1.8985000000000001</v>
      </c>
      <c r="I4903" s="391">
        <v>1.23</v>
      </c>
      <c r="J4903" s="391">
        <v>1.9036</v>
      </c>
      <c r="K4903" s="391">
        <v>0.8044</v>
      </c>
      <c r="L4903" s="391">
        <v>1.1095999999999999</v>
      </c>
      <c r="M4903" s="391">
        <v>1.3668</v>
      </c>
      <c r="N4903" s="391">
        <v>2.58620000000001</v>
      </c>
      <c r="O4903" s="386">
        <v>1.6520999999999999</v>
      </c>
      <c r="P4903" s="386" t="s">
        <v>49</v>
      </c>
      <c r="R4903" s="265"/>
    </row>
    <row r="4904" spans="1:18" ht="15" x14ac:dyDescent="0.25">
      <c r="A4904" s="389" t="s">
        <v>4683</v>
      </c>
      <c r="B4904" s="390"/>
      <c r="C4904" s="386"/>
      <c r="D4904" s="390"/>
      <c r="E4904" s="390"/>
      <c r="F4904" s="386">
        <v>2.2595999999999998</v>
      </c>
      <c r="G4904" s="391">
        <v>2.0945999999999998</v>
      </c>
      <c r="H4904" s="391">
        <v>2.3555000000000001</v>
      </c>
      <c r="I4904" s="391">
        <v>2.5339</v>
      </c>
      <c r="J4904" s="391">
        <v>3.2330000000000001</v>
      </c>
      <c r="K4904" s="391">
        <v>1.9059999999999999</v>
      </c>
      <c r="L4904" s="391">
        <v>2.1694</v>
      </c>
      <c r="M4904" s="391">
        <v>2.3736999999999999</v>
      </c>
      <c r="N4904" s="391">
        <v>3.1667999999999901</v>
      </c>
      <c r="O4904" s="386">
        <v>1.6158999999999999</v>
      </c>
      <c r="P4904" s="386" t="s">
        <v>49</v>
      </c>
      <c r="R4904" s="265"/>
    </row>
    <row r="4905" spans="1:18" ht="15" x14ac:dyDescent="0.25">
      <c r="A4905" s="389" t="s">
        <v>4684</v>
      </c>
      <c r="B4905" s="390"/>
      <c r="C4905" s="386"/>
      <c r="D4905" s="390"/>
      <c r="E4905" s="390"/>
      <c r="F4905" s="386">
        <v>1.6560999999999999</v>
      </c>
      <c r="G4905" s="391">
        <v>3.4013</v>
      </c>
      <c r="H4905" s="391">
        <v>2.1839</v>
      </c>
      <c r="I4905" s="391">
        <v>1.6434</v>
      </c>
      <c r="J4905" s="391">
        <v>2.4554</v>
      </c>
      <c r="K4905" s="391">
        <v>0.95450000000000002</v>
      </c>
      <c r="L4905" s="391">
        <v>1.4549000000000001</v>
      </c>
      <c r="M4905" s="391">
        <v>1.0137</v>
      </c>
      <c r="N4905" s="391">
        <v>1.3242</v>
      </c>
      <c r="O4905" s="386">
        <v>1.5422</v>
      </c>
      <c r="P4905" s="386" t="s">
        <v>49</v>
      </c>
      <c r="R4905" s="265"/>
    </row>
    <row r="4906" spans="1:18" ht="15" x14ac:dyDescent="0.25">
      <c r="A4906" s="389" t="s">
        <v>4685</v>
      </c>
      <c r="B4906" s="390"/>
      <c r="C4906" s="386"/>
      <c r="D4906" s="390"/>
      <c r="E4906" s="390"/>
      <c r="F4906" s="386">
        <v>1.6496999999999999</v>
      </c>
      <c r="G4906" s="391">
        <v>3.4799000000000002</v>
      </c>
      <c r="H4906" s="391">
        <v>2.1640999999999999</v>
      </c>
      <c r="I4906" s="391">
        <v>1.5915999999999999</v>
      </c>
      <c r="J4906" s="391">
        <v>2.3254000000000001</v>
      </c>
      <c r="K4906" s="391">
        <v>0.88900000000000001</v>
      </c>
      <c r="L4906" s="391">
        <v>1.3894</v>
      </c>
      <c r="M4906" s="391">
        <v>0.91039999999999999</v>
      </c>
      <c r="N4906" s="391">
        <v>1.2433000000000001</v>
      </c>
      <c r="O4906" s="386">
        <v>1.5313000000000001</v>
      </c>
      <c r="P4906" s="386" t="s">
        <v>49</v>
      </c>
      <c r="R4906" s="265"/>
    </row>
    <row r="4907" spans="1:18" ht="15" x14ac:dyDescent="0.25">
      <c r="A4907" s="389" t="s">
        <v>4686</v>
      </c>
      <c r="B4907" s="390"/>
      <c r="C4907" s="386"/>
      <c r="D4907" s="390"/>
      <c r="E4907" s="390"/>
      <c r="F4907" s="386">
        <v>1.7254</v>
      </c>
      <c r="G4907" s="391">
        <v>2.5632000000000001</v>
      </c>
      <c r="H4907" s="391">
        <v>2.3967999999999998</v>
      </c>
      <c r="I4907" s="391">
        <v>2.1958000000000002</v>
      </c>
      <c r="J4907" s="391">
        <v>3.8544999999999998</v>
      </c>
      <c r="K4907" s="391">
        <v>1.6637</v>
      </c>
      <c r="L4907" s="391">
        <v>2.1583000000000001</v>
      </c>
      <c r="M4907" s="391">
        <v>2.1246</v>
      </c>
      <c r="N4907" s="391">
        <v>2.1949999999999901</v>
      </c>
      <c r="O4907" s="386">
        <v>1.6595</v>
      </c>
      <c r="P4907" s="386" t="s">
        <v>49</v>
      </c>
      <c r="R4907" s="265"/>
    </row>
    <row r="4908" spans="1:18" ht="15" x14ac:dyDescent="0.25">
      <c r="A4908" s="389" t="s">
        <v>4687</v>
      </c>
      <c r="B4908" s="390"/>
      <c r="C4908" s="386"/>
      <c r="D4908" s="390"/>
      <c r="E4908" s="390"/>
      <c r="F4908" s="386">
        <v>1.4413</v>
      </c>
      <c r="G4908" s="391">
        <v>1.9861</v>
      </c>
      <c r="H4908" s="391">
        <v>2.165</v>
      </c>
      <c r="I4908" s="391">
        <v>1.2764</v>
      </c>
      <c r="J4908" s="391">
        <v>2.1547999999999998</v>
      </c>
      <c r="K4908" s="391">
        <v>0.94650000000000001</v>
      </c>
      <c r="L4908" s="391">
        <v>1.0470999999999999</v>
      </c>
      <c r="M4908" s="391">
        <v>1.5643</v>
      </c>
      <c r="N4908" s="391">
        <v>3.0010999999999899</v>
      </c>
      <c r="O4908" s="386">
        <v>1.5046999999999999</v>
      </c>
      <c r="P4908" s="386" t="s">
        <v>49</v>
      </c>
      <c r="R4908" s="265"/>
    </row>
    <row r="4909" spans="1:18" ht="15" x14ac:dyDescent="0.25">
      <c r="A4909" s="389" t="s">
        <v>4688</v>
      </c>
      <c r="B4909" s="390"/>
      <c r="C4909" s="386"/>
      <c r="D4909" s="390"/>
      <c r="E4909" s="390"/>
      <c r="F4909" s="386">
        <v>1.3866000000000001</v>
      </c>
      <c r="G4909" s="391">
        <v>2.0752999999999999</v>
      </c>
      <c r="H4909" s="391">
        <v>2.2216</v>
      </c>
      <c r="I4909" s="391">
        <v>1.2629999999999999</v>
      </c>
      <c r="J4909" s="391">
        <v>2.0870000000000002</v>
      </c>
      <c r="K4909" s="391">
        <v>0.86450000000000005</v>
      </c>
      <c r="L4909" s="391">
        <v>0.97209999999999996</v>
      </c>
      <c r="M4909" s="391">
        <v>1.5044</v>
      </c>
      <c r="N4909" s="391">
        <v>3.0646</v>
      </c>
      <c r="O4909" s="386">
        <v>1.5203</v>
      </c>
      <c r="P4909" s="386" t="s">
        <v>49</v>
      </c>
      <c r="R4909" s="265"/>
    </row>
    <row r="4910" spans="1:18" ht="15" x14ac:dyDescent="0.25">
      <c r="A4910" s="389" t="s">
        <v>4689</v>
      </c>
      <c r="B4910" s="390"/>
      <c r="C4910" s="386"/>
      <c r="D4910" s="390"/>
      <c r="E4910" s="390"/>
      <c r="F4910" s="386">
        <v>2.0703999999999998</v>
      </c>
      <c r="G4910" s="391">
        <v>0.96130000000000004</v>
      </c>
      <c r="H4910" s="391">
        <v>1.5147999999999999</v>
      </c>
      <c r="I4910" s="391">
        <v>1.4371</v>
      </c>
      <c r="J4910" s="391">
        <v>2.9437000000000002</v>
      </c>
      <c r="K4910" s="391">
        <v>1.9000999999999999</v>
      </c>
      <c r="L4910" s="391">
        <v>1.9198</v>
      </c>
      <c r="M4910" s="391">
        <v>2.2621000000000002</v>
      </c>
      <c r="N4910" s="391">
        <v>2.2625000000000002</v>
      </c>
      <c r="O4910" s="386">
        <v>1.3242</v>
      </c>
      <c r="P4910" s="386" t="s">
        <v>49</v>
      </c>
      <c r="R4910" s="265"/>
    </row>
    <row r="4911" spans="1:18" ht="15" x14ac:dyDescent="0.25">
      <c r="A4911" s="389" t="s">
        <v>4690</v>
      </c>
      <c r="B4911" s="390"/>
      <c r="C4911" s="386"/>
      <c r="D4911" s="390"/>
      <c r="E4911" s="390"/>
      <c r="F4911" s="386">
        <v>1.0443</v>
      </c>
      <c r="G4911" s="391">
        <v>1.6093</v>
      </c>
      <c r="H4911" s="391">
        <v>0.88390000000000002</v>
      </c>
      <c r="I4911" s="391">
        <v>1.1409</v>
      </c>
      <c r="J4911" s="391">
        <v>0.97719999999999996</v>
      </c>
      <c r="K4911" s="391">
        <v>0.75319999999999998</v>
      </c>
      <c r="L4911" s="391">
        <v>1.3213999999999999</v>
      </c>
      <c r="M4911" s="391">
        <v>1.9281999999999999</v>
      </c>
      <c r="N4911" s="391">
        <v>3.77370000000001</v>
      </c>
      <c r="O4911" s="386">
        <v>2.2593000000000001</v>
      </c>
      <c r="P4911" s="386" t="s">
        <v>49</v>
      </c>
      <c r="R4911" s="265"/>
    </row>
    <row r="4912" spans="1:18" ht="15" x14ac:dyDescent="0.25">
      <c r="A4912" s="389" t="s">
        <v>4691</v>
      </c>
      <c r="B4912" s="390"/>
      <c r="C4912" s="386"/>
      <c r="D4912" s="390"/>
      <c r="E4912" s="390"/>
      <c r="F4912" s="386">
        <v>0.61140000000000005</v>
      </c>
      <c r="G4912" s="391">
        <v>1.2405999999999999</v>
      </c>
      <c r="H4912" s="391">
        <v>0.29920000000000002</v>
      </c>
      <c r="I4912" s="391">
        <v>0.43280000000000002</v>
      </c>
      <c r="J4912" s="391">
        <v>0.4647</v>
      </c>
      <c r="K4912" s="391">
        <v>0.43959999999999999</v>
      </c>
      <c r="L4912" s="391">
        <v>1.0559000000000001</v>
      </c>
      <c r="M4912" s="391">
        <v>1.7493000000000001</v>
      </c>
      <c r="N4912" s="391">
        <v>3.4741000000000102</v>
      </c>
      <c r="O4912" s="386">
        <v>2.3300999999999998</v>
      </c>
      <c r="P4912" s="386" t="s">
        <v>49</v>
      </c>
      <c r="R4912" s="265"/>
    </row>
    <row r="4913" spans="1:18" ht="15" x14ac:dyDescent="0.25">
      <c r="A4913" s="389" t="s">
        <v>4692</v>
      </c>
      <c r="B4913" s="390"/>
      <c r="C4913" s="386"/>
      <c r="D4913" s="390"/>
      <c r="E4913" s="390"/>
      <c r="F4913" s="386">
        <v>2.9113000000000002</v>
      </c>
      <c r="G4913" s="391">
        <v>3.2</v>
      </c>
      <c r="H4913" s="391">
        <v>3.4075000000000002</v>
      </c>
      <c r="I4913" s="391">
        <v>4.1078000000000001</v>
      </c>
      <c r="J4913" s="391">
        <v>3.1341999999999999</v>
      </c>
      <c r="K4913" s="391">
        <v>2.0933999999999999</v>
      </c>
      <c r="L4913" s="391">
        <v>2.5034999999999998</v>
      </c>
      <c r="M4913" s="391">
        <v>2.702</v>
      </c>
      <c r="N4913" s="391">
        <v>5.1002999999999998</v>
      </c>
      <c r="O4913" s="386">
        <v>1.9539</v>
      </c>
      <c r="P4913" s="386" t="s">
        <v>49</v>
      </c>
      <c r="R4913" s="265"/>
    </row>
    <row r="4914" spans="1:18" ht="15" x14ac:dyDescent="0.25">
      <c r="A4914" s="389" t="s">
        <v>4693</v>
      </c>
      <c r="B4914" s="390"/>
      <c r="C4914" s="386"/>
      <c r="D4914" s="390"/>
      <c r="E4914" s="390"/>
      <c r="F4914" s="386">
        <v>2.3773</v>
      </c>
      <c r="G4914" s="391">
        <v>2.2452999999999999</v>
      </c>
      <c r="H4914" s="391">
        <v>1.8680000000000001</v>
      </c>
      <c r="I4914" s="391">
        <v>1.8451</v>
      </c>
      <c r="J4914" s="391">
        <v>2.7747999999999999</v>
      </c>
      <c r="K4914" s="391">
        <v>1.3620000000000001</v>
      </c>
      <c r="L4914" s="391">
        <v>1.6728000000000001</v>
      </c>
      <c r="M4914" s="391">
        <v>1.4530000000000001</v>
      </c>
      <c r="N4914" s="391">
        <v>2.3835999999999999</v>
      </c>
      <c r="O4914" s="386">
        <v>1.3532999999999999</v>
      </c>
      <c r="P4914" s="386" t="s">
        <v>49</v>
      </c>
      <c r="R4914" s="265"/>
    </row>
    <row r="4915" spans="1:18" ht="15" x14ac:dyDescent="0.25">
      <c r="A4915" s="389" t="s">
        <v>4694</v>
      </c>
      <c r="B4915" s="390"/>
      <c r="C4915" s="386"/>
      <c r="D4915" s="390"/>
      <c r="E4915" s="390"/>
      <c r="F4915" s="386">
        <v>2.2791999999999999</v>
      </c>
      <c r="G4915" s="391">
        <v>2.0207000000000002</v>
      </c>
      <c r="H4915" s="391">
        <v>1.6820999999999999</v>
      </c>
      <c r="I4915" s="391">
        <v>1.5590999999999999</v>
      </c>
      <c r="J4915" s="391">
        <v>2.6444000000000001</v>
      </c>
      <c r="K4915" s="391">
        <v>1.1856</v>
      </c>
      <c r="L4915" s="391">
        <v>1.4282999999999999</v>
      </c>
      <c r="M4915" s="391">
        <v>1.3737999999999999</v>
      </c>
      <c r="N4915" s="391">
        <v>2.0270000000000001</v>
      </c>
      <c r="O4915" s="386">
        <v>1.1009</v>
      </c>
      <c r="P4915" s="386" t="s">
        <v>49</v>
      </c>
      <c r="R4915" s="265"/>
    </row>
    <row r="4916" spans="1:18" ht="15" x14ac:dyDescent="0.25">
      <c r="A4916" s="389" t="s">
        <v>4695</v>
      </c>
      <c r="B4916" s="390"/>
      <c r="C4916" s="386"/>
      <c r="D4916" s="390"/>
      <c r="E4916" s="390"/>
      <c r="F4916" s="386">
        <v>3.2303999999999999</v>
      </c>
      <c r="G4916" s="391">
        <v>4.2923999999999998</v>
      </c>
      <c r="H4916" s="391">
        <v>3.5779000000000001</v>
      </c>
      <c r="I4916" s="391">
        <v>4.4753999999999996</v>
      </c>
      <c r="J4916" s="391">
        <v>3.9685000000000001</v>
      </c>
      <c r="K4916" s="391">
        <v>3.0055000000000001</v>
      </c>
      <c r="L4916" s="391">
        <v>4.3193000000000001</v>
      </c>
      <c r="M4916" s="391">
        <v>2.4064000000000001</v>
      </c>
      <c r="N4916" s="391">
        <v>6.6429999999999998</v>
      </c>
      <c r="O4916" s="386">
        <v>4.4424000000000001</v>
      </c>
      <c r="P4916" s="386" t="s">
        <v>49</v>
      </c>
      <c r="R4916" s="265"/>
    </row>
    <row r="4917" spans="1:18" ht="15" x14ac:dyDescent="0.25">
      <c r="A4917" s="389" t="s">
        <v>4696</v>
      </c>
      <c r="B4917" s="390"/>
      <c r="C4917" s="386"/>
      <c r="D4917" s="390"/>
      <c r="E4917" s="390"/>
      <c r="F4917" s="386">
        <v>1.4538</v>
      </c>
      <c r="G4917" s="391">
        <v>0.23350000000000001</v>
      </c>
      <c r="H4917" s="391">
        <v>0.28539999999999999</v>
      </c>
      <c r="I4917" s="391">
        <v>0.44109999999999999</v>
      </c>
      <c r="J4917" s="391">
        <v>1.2455000000000001</v>
      </c>
      <c r="K4917" s="391">
        <v>0.30690000000000001</v>
      </c>
      <c r="L4917" s="391">
        <v>0.70899999999999996</v>
      </c>
      <c r="M4917" s="391">
        <v>0.45119999999999999</v>
      </c>
      <c r="N4917" s="391">
        <v>0.88160000000000605</v>
      </c>
      <c r="O4917" s="386">
        <v>1.6796</v>
      </c>
      <c r="P4917" s="386" t="s">
        <v>49</v>
      </c>
      <c r="R4917" s="265"/>
    </row>
    <row r="4918" spans="1:18" ht="15" x14ac:dyDescent="0.25">
      <c r="A4918" s="389" t="s">
        <v>4697</v>
      </c>
      <c r="B4918" s="390"/>
      <c r="C4918" s="386"/>
      <c r="D4918" s="390"/>
      <c r="E4918" s="390"/>
      <c r="F4918" s="386">
        <v>1.4538</v>
      </c>
      <c r="G4918" s="391">
        <v>0.23350000000000001</v>
      </c>
      <c r="H4918" s="391">
        <v>0.28539999999999999</v>
      </c>
      <c r="I4918" s="391">
        <v>0.44109999999999999</v>
      </c>
      <c r="J4918" s="391">
        <v>1.2455000000000001</v>
      </c>
      <c r="K4918" s="391">
        <v>0.30690000000000001</v>
      </c>
      <c r="L4918" s="391">
        <v>0.70899999999999996</v>
      </c>
      <c r="M4918" s="391">
        <v>0.45119999999999999</v>
      </c>
      <c r="N4918" s="391">
        <v>0.88160000000000605</v>
      </c>
      <c r="O4918" s="386">
        <v>1.6796</v>
      </c>
      <c r="P4918" s="386" t="s">
        <v>49</v>
      </c>
      <c r="R4918" s="265"/>
    </row>
    <row r="4919" spans="1:18" ht="15" x14ac:dyDescent="0.25">
      <c r="A4919" s="389" t="s">
        <v>4698</v>
      </c>
      <c r="B4919" s="390"/>
      <c r="C4919" s="386"/>
      <c r="D4919" s="390"/>
      <c r="E4919" s="390"/>
      <c r="F4919" s="386">
        <v>3.3382999999999998</v>
      </c>
      <c r="G4919" s="391">
        <v>3.1734</v>
      </c>
      <c r="H4919" s="391">
        <v>1.5468999999999999</v>
      </c>
      <c r="I4919" s="391">
        <v>2.7909000000000002</v>
      </c>
      <c r="J4919" s="391">
        <v>2.7820999999999998</v>
      </c>
      <c r="K4919" s="391">
        <v>2.2722000000000002</v>
      </c>
      <c r="L4919" s="391">
        <v>1.8914</v>
      </c>
      <c r="M4919" s="391">
        <v>1.5182</v>
      </c>
      <c r="N4919" s="391">
        <v>2.5406</v>
      </c>
      <c r="O4919" s="386">
        <v>1.4392</v>
      </c>
      <c r="P4919" s="386" t="s">
        <v>49</v>
      </c>
      <c r="R4919" s="265"/>
    </row>
    <row r="4920" spans="1:18" ht="15" x14ac:dyDescent="0.25">
      <c r="A4920" s="389" t="s">
        <v>4699</v>
      </c>
      <c r="B4920" s="390"/>
      <c r="C4920" s="386"/>
      <c r="D4920" s="390"/>
      <c r="E4920" s="390"/>
      <c r="F4920" s="386">
        <v>3.7545000000000002</v>
      </c>
      <c r="G4920" s="391">
        <v>2.8081999999999998</v>
      </c>
      <c r="H4920" s="391">
        <v>0.93530000000000002</v>
      </c>
      <c r="I4920" s="391">
        <v>1.798</v>
      </c>
      <c r="J4920" s="391">
        <v>2.4718</v>
      </c>
      <c r="K4920" s="391">
        <v>1.9524999999999999</v>
      </c>
      <c r="L4920" s="391">
        <v>1.3640000000000001</v>
      </c>
      <c r="M4920" s="391">
        <v>1.3929</v>
      </c>
      <c r="N4920" s="391">
        <v>1.8636999999999899</v>
      </c>
      <c r="O4920" s="386">
        <v>0.94469999999999998</v>
      </c>
      <c r="P4920" s="386" t="s">
        <v>49</v>
      </c>
      <c r="R4920" s="265"/>
    </row>
    <row r="4921" spans="1:18" ht="15" x14ac:dyDescent="0.25">
      <c r="A4921" s="389" t="s">
        <v>4700</v>
      </c>
      <c r="B4921" s="390"/>
      <c r="C4921" s="386"/>
      <c r="D4921" s="390"/>
      <c r="E4921" s="390"/>
      <c r="F4921" s="386">
        <v>1.9992000000000001</v>
      </c>
      <c r="G4921" s="391">
        <v>4.3728999999999996</v>
      </c>
      <c r="H4921" s="391">
        <v>3.5611000000000002</v>
      </c>
      <c r="I4921" s="391">
        <v>6.0548000000000002</v>
      </c>
      <c r="J4921" s="391">
        <v>3.8035999999999999</v>
      </c>
      <c r="K4921" s="391">
        <v>3.3317000000000001</v>
      </c>
      <c r="L4921" s="391">
        <v>4.9598000000000004</v>
      </c>
      <c r="M4921" s="391">
        <v>2.4836</v>
      </c>
      <c r="N4921" s="391">
        <v>7.6816000000000004</v>
      </c>
      <c r="O4921" s="386">
        <v>5.3494000000000002</v>
      </c>
      <c r="P4921" s="386" t="s">
        <v>49</v>
      </c>
      <c r="R4921" s="265"/>
    </row>
    <row r="4922" spans="1:18" ht="15" x14ac:dyDescent="0.25">
      <c r="A4922" s="389" t="s">
        <v>4701</v>
      </c>
      <c r="B4922" s="390"/>
      <c r="C4922" s="386"/>
      <c r="D4922" s="390"/>
      <c r="E4922" s="390"/>
      <c r="F4922" s="386">
        <v>2.4390000000000001</v>
      </c>
      <c r="G4922" s="391">
        <v>3.2877000000000001</v>
      </c>
      <c r="H4922" s="391">
        <v>4.2093999999999996</v>
      </c>
      <c r="I4922" s="391">
        <v>2.7650999999999999</v>
      </c>
      <c r="J4922" s="391">
        <v>3.1539000000000001</v>
      </c>
      <c r="K4922" s="391">
        <v>1.2041999999999999</v>
      </c>
      <c r="L4922" s="391">
        <v>1.3335999999999999</v>
      </c>
      <c r="M4922" s="391">
        <v>1.3973</v>
      </c>
      <c r="N4922" s="391">
        <v>1.2992999999999999</v>
      </c>
      <c r="O4922" s="386">
        <v>0.44779999999999998</v>
      </c>
      <c r="P4922" s="386" t="s">
        <v>49</v>
      </c>
      <c r="R4922" s="265"/>
    </row>
    <row r="4923" spans="1:18" ht="15" x14ac:dyDescent="0.25">
      <c r="A4923" s="389" t="s">
        <v>4702</v>
      </c>
      <c r="B4923" s="390"/>
      <c r="C4923" s="386"/>
      <c r="D4923" s="390"/>
      <c r="E4923" s="390"/>
      <c r="F4923" s="386">
        <v>2.4390000000000001</v>
      </c>
      <c r="G4923" s="391">
        <v>3.2877000000000001</v>
      </c>
      <c r="H4923" s="391">
        <v>4.2752999999999997</v>
      </c>
      <c r="I4923" s="391">
        <v>2.8079000000000001</v>
      </c>
      <c r="J4923" s="391">
        <v>3.2040999999999999</v>
      </c>
      <c r="K4923" s="391">
        <v>1.2231000000000001</v>
      </c>
      <c r="L4923" s="391">
        <v>1.3548</v>
      </c>
      <c r="M4923" s="391">
        <v>1.419</v>
      </c>
      <c r="N4923" s="391">
        <v>1.3197000000000001</v>
      </c>
      <c r="O4923" s="386">
        <v>0.43809999999999999</v>
      </c>
      <c r="P4923" s="386" t="s">
        <v>49</v>
      </c>
      <c r="R4923" s="265"/>
    </row>
    <row r="4924" spans="1:18" ht="15" x14ac:dyDescent="0.25">
      <c r="A4924" s="389" t="s">
        <v>4703</v>
      </c>
      <c r="B4924" s="390"/>
      <c r="C4924" s="386"/>
      <c r="D4924" s="390"/>
      <c r="E4924" s="390"/>
      <c r="F4924" s="386" t="s">
        <v>8416</v>
      </c>
      <c r="G4924" s="391" t="s">
        <v>8416</v>
      </c>
      <c r="H4924" s="391">
        <v>0</v>
      </c>
      <c r="I4924" s="391">
        <v>0</v>
      </c>
      <c r="J4924" s="391">
        <v>0</v>
      </c>
      <c r="K4924" s="391">
        <v>0</v>
      </c>
      <c r="L4924" s="391">
        <v>0</v>
      </c>
      <c r="M4924" s="391">
        <v>0</v>
      </c>
      <c r="N4924" s="391">
        <v>0</v>
      </c>
      <c r="O4924" s="386">
        <v>1.0638000000000001</v>
      </c>
      <c r="P4924" s="386" t="s">
        <v>49</v>
      </c>
      <c r="R4924" s="265"/>
    </row>
    <row r="4925" spans="1:18" ht="15" x14ac:dyDescent="0.25">
      <c r="A4925" s="389" t="s">
        <v>4704</v>
      </c>
      <c r="B4925" s="390"/>
      <c r="C4925" s="386"/>
      <c r="D4925" s="390"/>
      <c r="E4925" s="390"/>
      <c r="F4925" s="386">
        <v>1.9539</v>
      </c>
      <c r="G4925" s="391">
        <v>1.8662000000000001</v>
      </c>
      <c r="H4925" s="391">
        <v>1.5533999999999999</v>
      </c>
      <c r="I4925" s="391">
        <v>1.2833000000000001</v>
      </c>
      <c r="J4925" s="391">
        <v>3.0182000000000002</v>
      </c>
      <c r="K4925" s="391">
        <v>1.1603000000000001</v>
      </c>
      <c r="L4925" s="391">
        <v>1.8481000000000001</v>
      </c>
      <c r="M4925" s="391">
        <v>1.6576</v>
      </c>
      <c r="N4925" s="391">
        <v>3.0134999999999899</v>
      </c>
      <c r="O4925" s="386">
        <v>1.5209999999999999</v>
      </c>
      <c r="P4925" s="386" t="s">
        <v>49</v>
      </c>
      <c r="R4925" s="265"/>
    </row>
    <row r="4926" spans="1:18" ht="15" x14ac:dyDescent="0.25">
      <c r="A4926" s="389" t="s">
        <v>4705</v>
      </c>
      <c r="B4926" s="390"/>
      <c r="C4926" s="386"/>
      <c r="D4926" s="390"/>
      <c r="E4926" s="390"/>
      <c r="F4926" s="386">
        <v>1.6436999999999999</v>
      </c>
      <c r="G4926" s="391">
        <v>1.6777</v>
      </c>
      <c r="H4926" s="391">
        <v>1.3628</v>
      </c>
      <c r="I4926" s="391">
        <v>1.23</v>
      </c>
      <c r="J4926" s="391">
        <v>2.8900999999999999</v>
      </c>
      <c r="K4926" s="391">
        <v>1.0408999999999999</v>
      </c>
      <c r="L4926" s="391">
        <v>1.7153</v>
      </c>
      <c r="M4926" s="391">
        <v>1.593</v>
      </c>
      <c r="N4926" s="391">
        <v>2.8338000000000001</v>
      </c>
      <c r="O4926" s="386">
        <v>1.3964000000000001</v>
      </c>
      <c r="P4926" s="386" t="s">
        <v>49</v>
      </c>
      <c r="R4926" s="265"/>
    </row>
    <row r="4927" spans="1:18" ht="15" x14ac:dyDescent="0.25">
      <c r="A4927" s="389" t="s">
        <v>4706</v>
      </c>
      <c r="B4927" s="390"/>
      <c r="C4927" s="386"/>
      <c r="D4927" s="390"/>
      <c r="E4927" s="390"/>
      <c r="F4927" s="386">
        <v>5.8510999999999997</v>
      </c>
      <c r="G4927" s="391">
        <v>4.1445999999999996</v>
      </c>
      <c r="H4927" s="391">
        <v>3.8938000000000001</v>
      </c>
      <c r="I4927" s="391">
        <v>1.9366000000000001</v>
      </c>
      <c r="J4927" s="391">
        <v>4.5854999999999997</v>
      </c>
      <c r="K4927" s="391">
        <v>2.6501999999999999</v>
      </c>
      <c r="L4927" s="391">
        <v>3.4904000000000002</v>
      </c>
      <c r="M4927" s="391">
        <v>2.4582999999999999</v>
      </c>
      <c r="N4927" s="391">
        <v>5.2401999999999997</v>
      </c>
      <c r="O4927" s="386">
        <v>3.0701999999999998</v>
      </c>
      <c r="P4927" s="386" t="s">
        <v>49</v>
      </c>
      <c r="R4927" s="265"/>
    </row>
    <row r="4928" spans="1:18" ht="15" x14ac:dyDescent="0.25">
      <c r="A4928" s="389" t="s">
        <v>4707</v>
      </c>
      <c r="B4928" s="390"/>
      <c r="C4928" s="386"/>
      <c r="D4928" s="390"/>
      <c r="E4928" s="390"/>
      <c r="F4928" s="386">
        <v>1.4523999999999999</v>
      </c>
      <c r="G4928" s="391">
        <v>2.722</v>
      </c>
      <c r="H4928" s="391">
        <v>1.6068</v>
      </c>
      <c r="I4928" s="391">
        <v>2.3675000000000002</v>
      </c>
      <c r="J4928" s="391">
        <v>3.1038000000000001</v>
      </c>
      <c r="K4928" s="391">
        <v>0.97970000000000002</v>
      </c>
      <c r="L4928" s="391">
        <v>1.7851999999999999</v>
      </c>
      <c r="M4928" s="391">
        <v>2.5573999999999999</v>
      </c>
      <c r="N4928" s="391">
        <v>3.3008999999999999</v>
      </c>
      <c r="O4928" s="386">
        <v>3.7240000000000002</v>
      </c>
      <c r="P4928" s="386" t="s">
        <v>49</v>
      </c>
      <c r="R4928" s="265"/>
    </row>
    <row r="4929" spans="1:18" ht="15" x14ac:dyDescent="0.25">
      <c r="A4929" s="389" t="s">
        <v>4708</v>
      </c>
      <c r="B4929" s="390"/>
      <c r="C4929" s="386"/>
      <c r="D4929" s="390"/>
      <c r="E4929" s="390"/>
      <c r="F4929" s="386">
        <v>1.4001999999999999</v>
      </c>
      <c r="G4929" s="391">
        <v>2.7210000000000001</v>
      </c>
      <c r="H4929" s="391">
        <v>1.6075999999999999</v>
      </c>
      <c r="I4929" s="391">
        <v>2.3527999999999998</v>
      </c>
      <c r="J4929" s="391">
        <v>3.0691000000000002</v>
      </c>
      <c r="K4929" s="391">
        <v>0.92349999999999999</v>
      </c>
      <c r="L4929" s="391">
        <v>1.7909999999999999</v>
      </c>
      <c r="M4929" s="391">
        <v>2.5588000000000002</v>
      </c>
      <c r="N4929" s="391">
        <v>3.2940999999999998</v>
      </c>
      <c r="O4929" s="386">
        <v>3.7616000000000001</v>
      </c>
      <c r="P4929" s="386" t="s">
        <v>49</v>
      </c>
      <c r="R4929" s="265"/>
    </row>
    <row r="4930" spans="1:18" ht="15" x14ac:dyDescent="0.25">
      <c r="A4930" s="389" t="s">
        <v>4709</v>
      </c>
      <c r="B4930" s="390"/>
      <c r="C4930" s="386"/>
      <c r="D4930" s="390"/>
      <c r="E4930" s="390"/>
      <c r="F4930" s="386">
        <v>3.2869999999999999</v>
      </c>
      <c r="G4930" s="391">
        <v>2.7543000000000002</v>
      </c>
      <c r="H4930" s="391">
        <v>1.5817000000000001</v>
      </c>
      <c r="I4930" s="391">
        <v>2.8763000000000001</v>
      </c>
      <c r="J4930" s="391">
        <v>4.3155000000000001</v>
      </c>
      <c r="K4930" s="391">
        <v>2.9963000000000002</v>
      </c>
      <c r="L4930" s="391">
        <v>1.5787</v>
      </c>
      <c r="M4930" s="391">
        <v>2.5062000000000002</v>
      </c>
      <c r="N4930" s="391">
        <v>3.5531999999999999</v>
      </c>
      <c r="O4930" s="386">
        <v>2.3927</v>
      </c>
      <c r="P4930" s="386" t="s">
        <v>49</v>
      </c>
      <c r="R4930" s="265"/>
    </row>
    <row r="4931" spans="1:18" ht="15" x14ac:dyDescent="0.25">
      <c r="A4931" s="389" t="s">
        <v>4710</v>
      </c>
      <c r="B4931" s="390"/>
      <c r="C4931" s="386"/>
      <c r="D4931" s="390"/>
      <c r="E4931" s="390"/>
      <c r="F4931" s="386">
        <v>2.5533000000000001</v>
      </c>
      <c r="G4931" s="391">
        <v>3.7359</v>
      </c>
      <c r="H4931" s="391">
        <v>2.3574000000000002</v>
      </c>
      <c r="I4931" s="391">
        <v>2.4918999999999998</v>
      </c>
      <c r="J4931" s="391">
        <v>1.8827</v>
      </c>
      <c r="K4931" s="391">
        <v>0.59440000000000004</v>
      </c>
      <c r="L4931" s="391">
        <v>1.6221000000000001</v>
      </c>
      <c r="M4931" s="391">
        <v>1.8554999999999999</v>
      </c>
      <c r="N4931" s="391">
        <v>2.7166999999999999</v>
      </c>
      <c r="O4931" s="386">
        <v>1.5584</v>
      </c>
      <c r="P4931" s="386" t="s">
        <v>49</v>
      </c>
      <c r="R4931" s="265"/>
    </row>
    <row r="4932" spans="1:18" ht="15" x14ac:dyDescent="0.25">
      <c r="A4932" s="389" t="s">
        <v>4711</v>
      </c>
      <c r="B4932" s="390"/>
      <c r="C4932" s="386"/>
      <c r="D4932" s="390"/>
      <c r="E4932" s="390"/>
      <c r="F4932" s="386">
        <v>2.5762999999999998</v>
      </c>
      <c r="G4932" s="391">
        <v>3.6395</v>
      </c>
      <c r="H4932" s="391">
        <v>2.3454000000000002</v>
      </c>
      <c r="I4932" s="391">
        <v>2.4125999999999999</v>
      </c>
      <c r="J4932" s="391">
        <v>1.8522000000000001</v>
      </c>
      <c r="K4932" s="391">
        <v>0.55469999999999997</v>
      </c>
      <c r="L4932" s="391">
        <v>1.647</v>
      </c>
      <c r="M4932" s="391">
        <v>1.8763000000000001</v>
      </c>
      <c r="N4932" s="391">
        <v>2.6947999999999999</v>
      </c>
      <c r="O4932" s="386">
        <v>1.569</v>
      </c>
      <c r="P4932" s="386" t="s">
        <v>49</v>
      </c>
      <c r="R4932" s="265"/>
    </row>
    <row r="4933" spans="1:18" ht="15" x14ac:dyDescent="0.25">
      <c r="A4933" s="389" t="s">
        <v>4712</v>
      </c>
      <c r="B4933" s="390"/>
      <c r="C4933" s="386"/>
      <c r="D4933" s="390"/>
      <c r="E4933" s="390"/>
      <c r="F4933" s="386">
        <v>1.2468999999999999</v>
      </c>
      <c r="G4933" s="391">
        <v>8.3856999999999999</v>
      </c>
      <c r="H4933" s="391">
        <v>2.9350000000000001</v>
      </c>
      <c r="I4933" s="391">
        <v>6.2762000000000002</v>
      </c>
      <c r="J4933" s="391">
        <v>3.3613</v>
      </c>
      <c r="K4933" s="391">
        <v>2.5105</v>
      </c>
      <c r="L4933" s="391">
        <v>0.41839999999999999</v>
      </c>
      <c r="M4933" s="391">
        <v>0.84209999999999996</v>
      </c>
      <c r="N4933" s="391">
        <v>3.7736000000000001</v>
      </c>
      <c r="O4933" s="386">
        <v>1.046</v>
      </c>
      <c r="P4933" s="386" t="s">
        <v>49</v>
      </c>
      <c r="R4933" s="265"/>
    </row>
    <row r="4934" spans="1:18" ht="15" x14ac:dyDescent="0.25">
      <c r="A4934" s="389" t="s">
        <v>4713</v>
      </c>
      <c r="B4934" s="390"/>
      <c r="C4934" s="386"/>
      <c r="D4934" s="390"/>
      <c r="E4934" s="390"/>
      <c r="F4934" s="386">
        <v>1.8353999999999999</v>
      </c>
      <c r="G4934" s="391">
        <v>2.1152000000000002</v>
      </c>
      <c r="H4934" s="391">
        <v>1.1454</v>
      </c>
      <c r="I4934" s="391">
        <v>3.1899000000000002</v>
      </c>
      <c r="J4934" s="391">
        <v>3.7770000000000001</v>
      </c>
      <c r="K4934" s="391">
        <v>1.9615</v>
      </c>
      <c r="L4934" s="391">
        <v>4.4493</v>
      </c>
      <c r="M4934" s="391">
        <v>5.4771999999999998</v>
      </c>
      <c r="N4934" s="391">
        <v>4.8315999999999901</v>
      </c>
      <c r="O4934" s="386">
        <v>5.1417999999999999</v>
      </c>
      <c r="P4934" s="386" t="s">
        <v>49</v>
      </c>
      <c r="R4934" s="265"/>
    </row>
    <row r="4935" spans="1:18" ht="15" x14ac:dyDescent="0.25">
      <c r="A4935" s="389" t="s">
        <v>4714</v>
      </c>
      <c r="B4935" s="390"/>
      <c r="C4935" s="386"/>
      <c r="D4935" s="390"/>
      <c r="E4935" s="390"/>
      <c r="F4935" s="386">
        <v>1.3666</v>
      </c>
      <c r="G4935" s="391">
        <v>2.0488</v>
      </c>
      <c r="H4935" s="391">
        <v>1.095</v>
      </c>
      <c r="I4935" s="391">
        <v>3.1242999999999999</v>
      </c>
      <c r="J4935" s="391">
        <v>3.6385000000000001</v>
      </c>
      <c r="K4935" s="391">
        <v>1.6516</v>
      </c>
      <c r="L4935" s="391">
        <v>4.6441999999999997</v>
      </c>
      <c r="M4935" s="391">
        <v>5.6970999999999998</v>
      </c>
      <c r="N4935" s="391">
        <v>4.7812999999999999</v>
      </c>
      <c r="O4935" s="386">
        <v>5.2821999999999996</v>
      </c>
      <c r="P4935" s="386" t="s">
        <v>49</v>
      </c>
      <c r="R4935" s="265"/>
    </row>
    <row r="4936" spans="1:18" ht="15" x14ac:dyDescent="0.25">
      <c r="A4936" s="389" t="s">
        <v>4715</v>
      </c>
      <c r="B4936" s="390"/>
      <c r="C4936" s="386"/>
      <c r="D4936" s="390"/>
      <c r="E4936" s="390"/>
      <c r="F4936" s="386">
        <v>7.7423999999999999</v>
      </c>
      <c r="G4936" s="391">
        <v>2.9752999999999998</v>
      </c>
      <c r="H4936" s="391">
        <v>1.8194999999999999</v>
      </c>
      <c r="I4936" s="391">
        <v>4.0549999999999997</v>
      </c>
      <c r="J4936" s="391">
        <v>5.6440000000000001</v>
      </c>
      <c r="K4936" s="391">
        <v>6.1993</v>
      </c>
      <c r="L4936" s="391">
        <v>1.8557999999999999</v>
      </c>
      <c r="M4936" s="391">
        <v>2.5344000000000002</v>
      </c>
      <c r="N4936" s="391">
        <v>5.5556000000000001</v>
      </c>
      <c r="O4936" s="386">
        <v>3.2833999999999999</v>
      </c>
      <c r="P4936" s="386" t="s">
        <v>49</v>
      </c>
      <c r="R4936" s="265"/>
    </row>
    <row r="4937" spans="1:18" ht="15" x14ac:dyDescent="0.25">
      <c r="A4937" s="389" t="s">
        <v>4716</v>
      </c>
      <c r="B4937" s="390"/>
      <c r="C4937" s="386"/>
      <c r="D4937" s="390"/>
      <c r="E4937" s="390"/>
      <c r="F4937" s="386">
        <v>1.7821</v>
      </c>
      <c r="G4937" s="391">
        <v>2.0663999999999998</v>
      </c>
      <c r="H4937" s="391">
        <v>1.7935000000000001</v>
      </c>
      <c r="I4937" s="391">
        <v>2.8708</v>
      </c>
      <c r="J4937" s="391">
        <v>4.0378999999999996</v>
      </c>
      <c r="K4937" s="391">
        <v>1.1073999999999999</v>
      </c>
      <c r="L4937" s="391">
        <v>2.3932000000000002</v>
      </c>
      <c r="M4937" s="391">
        <v>2.9416000000000002</v>
      </c>
      <c r="N4937" s="391">
        <v>3.9315000000000002</v>
      </c>
      <c r="O4937" s="386">
        <v>3.7658</v>
      </c>
      <c r="P4937" s="386" t="s">
        <v>49</v>
      </c>
      <c r="R4937" s="265"/>
    </row>
    <row r="4938" spans="1:18" ht="15" x14ac:dyDescent="0.25">
      <c r="A4938" s="389" t="s">
        <v>4717</v>
      </c>
      <c r="B4938" s="390"/>
      <c r="C4938" s="386"/>
      <c r="D4938" s="390"/>
      <c r="E4938" s="390"/>
      <c r="F4938" s="386">
        <v>1.8507</v>
      </c>
      <c r="G4938" s="391">
        <v>2.1393</v>
      </c>
      <c r="H4938" s="391">
        <v>1.845</v>
      </c>
      <c r="I4938" s="391">
        <v>2.9620000000000002</v>
      </c>
      <c r="J4938" s="391">
        <v>3.9689000000000001</v>
      </c>
      <c r="K4938" s="391">
        <v>1.0797000000000001</v>
      </c>
      <c r="L4938" s="391">
        <v>2.3774999999999999</v>
      </c>
      <c r="M4938" s="391">
        <v>2.8599000000000001</v>
      </c>
      <c r="N4938" s="391">
        <v>3.9287999999999998</v>
      </c>
      <c r="O4938" s="386">
        <v>3.786</v>
      </c>
      <c r="P4938" s="386" t="s">
        <v>49</v>
      </c>
      <c r="R4938" s="265"/>
    </row>
    <row r="4939" spans="1:18" ht="15" x14ac:dyDescent="0.25">
      <c r="A4939" s="389" t="s">
        <v>4718</v>
      </c>
      <c r="B4939" s="390"/>
      <c r="C4939" s="386"/>
      <c r="D4939" s="390"/>
      <c r="E4939" s="390"/>
      <c r="F4939" s="386">
        <v>0.55910000000000004</v>
      </c>
      <c r="G4939" s="391">
        <v>0.63800000000000001</v>
      </c>
      <c r="H4939" s="391">
        <v>0.87719999999999998</v>
      </c>
      <c r="I4939" s="391">
        <v>1.2759</v>
      </c>
      <c r="J4939" s="391">
        <v>5.2632000000000003</v>
      </c>
      <c r="K4939" s="391">
        <v>1.6746000000000001</v>
      </c>
      <c r="L4939" s="391">
        <v>2.7134999999999998</v>
      </c>
      <c r="M4939" s="391">
        <v>4.6252000000000004</v>
      </c>
      <c r="N4939" s="391">
        <v>3.9872000000000001</v>
      </c>
      <c r="O4939" s="386">
        <v>3.3492999999999999</v>
      </c>
      <c r="P4939" s="386" t="s">
        <v>49</v>
      </c>
      <c r="R4939" s="265"/>
    </row>
    <row r="4940" spans="1:18" ht="15" x14ac:dyDescent="0.25">
      <c r="A4940" s="389" t="s">
        <v>4719</v>
      </c>
      <c r="B4940" s="390"/>
      <c r="C4940" s="386"/>
      <c r="D4940" s="390"/>
      <c r="E4940" s="390"/>
      <c r="F4940" s="386">
        <v>0.9819</v>
      </c>
      <c r="G4940" s="391">
        <v>3.0352000000000001</v>
      </c>
      <c r="H4940" s="391">
        <v>1.3753</v>
      </c>
      <c r="I4940" s="391">
        <v>1.8385</v>
      </c>
      <c r="J4940" s="391">
        <v>3.6779000000000002</v>
      </c>
      <c r="K4940" s="391">
        <v>0.82389999999999997</v>
      </c>
      <c r="L4940" s="391">
        <v>0.91639999999999999</v>
      </c>
      <c r="M4940" s="391">
        <v>1.8939999999999999</v>
      </c>
      <c r="N4940" s="391">
        <v>2.9704000000000002</v>
      </c>
      <c r="O4940" s="386">
        <v>3.1501000000000001</v>
      </c>
      <c r="P4940" s="386" t="s">
        <v>49</v>
      </c>
      <c r="R4940" s="265"/>
    </row>
    <row r="4941" spans="1:18" ht="15" x14ac:dyDescent="0.25">
      <c r="A4941" s="389" t="s">
        <v>4720</v>
      </c>
      <c r="B4941" s="390"/>
      <c r="C4941" s="386"/>
      <c r="D4941" s="390"/>
      <c r="E4941" s="390"/>
      <c r="F4941" s="386">
        <v>0.97829999999999995</v>
      </c>
      <c r="G4941" s="391">
        <v>3.0461</v>
      </c>
      <c r="H4941" s="391">
        <v>1.3735999999999999</v>
      </c>
      <c r="I4941" s="391">
        <v>1.8438000000000001</v>
      </c>
      <c r="J4941" s="391">
        <v>3.7136</v>
      </c>
      <c r="K4941" s="391">
        <v>0.83220000000000005</v>
      </c>
      <c r="L4941" s="391">
        <v>0.92810000000000004</v>
      </c>
      <c r="M4941" s="391">
        <v>1.9181999999999999</v>
      </c>
      <c r="N4941" s="391">
        <v>3.01819999999999</v>
      </c>
      <c r="O4941" s="386">
        <v>3.1951999999999998</v>
      </c>
      <c r="P4941" s="386" t="s">
        <v>49</v>
      </c>
      <c r="R4941" s="265"/>
    </row>
    <row r="4942" spans="1:18" ht="15" x14ac:dyDescent="0.25">
      <c r="A4942" s="389" t="s">
        <v>4721</v>
      </c>
      <c r="B4942" s="390"/>
      <c r="C4942" s="386"/>
      <c r="D4942" s="390"/>
      <c r="E4942" s="390"/>
      <c r="F4942" s="386">
        <v>1.1957</v>
      </c>
      <c r="G4942" s="391">
        <v>2.3887</v>
      </c>
      <c r="H4942" s="391">
        <v>1.4805999999999999</v>
      </c>
      <c r="I4942" s="391">
        <v>1.5217000000000001</v>
      </c>
      <c r="J4942" s="391">
        <v>1.5217000000000001</v>
      </c>
      <c r="K4942" s="391">
        <v>0.32679999999999998</v>
      </c>
      <c r="L4942" s="391">
        <v>0.21690000000000001</v>
      </c>
      <c r="M4942" s="391">
        <v>0.43480000000000002</v>
      </c>
      <c r="N4942" s="391">
        <v>0.10859999999999601</v>
      </c>
      <c r="O4942" s="386">
        <v>0.43430000000000002</v>
      </c>
      <c r="P4942" s="386" t="s">
        <v>49</v>
      </c>
      <c r="R4942" s="265"/>
    </row>
    <row r="4943" spans="1:18" ht="15" x14ac:dyDescent="0.25">
      <c r="A4943" s="389" t="s">
        <v>4722</v>
      </c>
      <c r="B4943" s="390"/>
      <c r="C4943" s="386"/>
      <c r="D4943" s="390"/>
      <c r="E4943" s="390"/>
      <c r="F4943" s="386">
        <v>0.78800000000000003</v>
      </c>
      <c r="G4943" s="391">
        <v>2.1284000000000001</v>
      </c>
      <c r="H4943" s="391">
        <v>1.6149</v>
      </c>
      <c r="I4943" s="391">
        <v>2.3207</v>
      </c>
      <c r="J4943" s="391">
        <v>1.2704</v>
      </c>
      <c r="K4943" s="391">
        <v>0.73839999999999995</v>
      </c>
      <c r="L4943" s="391">
        <v>0.99350000000000005</v>
      </c>
      <c r="M4943" s="391">
        <v>1.8792</v>
      </c>
      <c r="N4943" s="391">
        <v>2.6200999999999901</v>
      </c>
      <c r="O4943" s="386">
        <v>6.2941000000000003</v>
      </c>
      <c r="P4943" s="386" t="s">
        <v>49</v>
      </c>
      <c r="R4943" s="265"/>
    </row>
    <row r="4944" spans="1:18" ht="15" x14ac:dyDescent="0.25">
      <c r="A4944" s="389" t="s">
        <v>4723</v>
      </c>
      <c r="B4944" s="390"/>
      <c r="C4944" s="386"/>
      <c r="D4944" s="390"/>
      <c r="E4944" s="390"/>
      <c r="F4944" s="386">
        <v>0.78800000000000003</v>
      </c>
      <c r="G4944" s="391">
        <v>2.1284000000000001</v>
      </c>
      <c r="H4944" s="391">
        <v>1.6149</v>
      </c>
      <c r="I4944" s="391">
        <v>2.3207</v>
      </c>
      <c r="J4944" s="391">
        <v>1.2704</v>
      </c>
      <c r="K4944" s="391">
        <v>0.73839999999999995</v>
      </c>
      <c r="L4944" s="391">
        <v>0.99350000000000005</v>
      </c>
      <c r="M4944" s="391">
        <v>1.8792</v>
      </c>
      <c r="N4944" s="391">
        <v>2.6200999999999901</v>
      </c>
      <c r="O4944" s="386">
        <v>6.2941000000000003</v>
      </c>
      <c r="P4944" s="386" t="s">
        <v>49</v>
      </c>
      <c r="R4944" s="265"/>
    </row>
    <row r="4945" spans="1:18" ht="15" x14ac:dyDescent="0.25">
      <c r="A4945" s="389" t="s">
        <v>6504</v>
      </c>
      <c r="B4945" s="390"/>
      <c r="C4945" s="386"/>
      <c r="D4945" s="390"/>
      <c r="E4945" s="390"/>
      <c r="F4945" s="386">
        <v>1.7239</v>
      </c>
      <c r="G4945" s="391">
        <v>2.5870000000000002</v>
      </c>
      <c r="H4945" s="391">
        <v>2.8515999999999999</v>
      </c>
      <c r="I4945" s="391">
        <v>2.0253999999999999</v>
      </c>
      <c r="J4945" s="391">
        <v>2.1509999999999998</v>
      </c>
      <c r="K4945" s="391">
        <v>2.7484000000000002</v>
      </c>
      <c r="L4945" s="391">
        <v>2.5865999999999998</v>
      </c>
      <c r="M4945" s="391">
        <v>1.7670999999999999</v>
      </c>
      <c r="N4945" s="391">
        <v>5.3681000000000001</v>
      </c>
      <c r="O4945" s="386">
        <v>2.9197000000000002</v>
      </c>
      <c r="P4945" s="386" t="s">
        <v>49</v>
      </c>
      <c r="R4945" s="265"/>
    </row>
    <row r="4946" spans="1:18" ht="15" x14ac:dyDescent="0.25">
      <c r="A4946" s="389" t="s">
        <v>6505</v>
      </c>
      <c r="B4946" s="390"/>
      <c r="C4946" s="386"/>
      <c r="D4946" s="390"/>
      <c r="E4946" s="390"/>
      <c r="F4946" s="386">
        <v>1.4528000000000001</v>
      </c>
      <c r="G4946" s="391">
        <v>2.1568999999999998</v>
      </c>
      <c r="H4946" s="391">
        <v>2.5400999999999998</v>
      </c>
      <c r="I4946" s="391">
        <v>1.5582</v>
      </c>
      <c r="J4946" s="391">
        <v>1.5889</v>
      </c>
      <c r="K4946" s="391">
        <v>2.1431</v>
      </c>
      <c r="L4946" s="391">
        <v>2.0773999999999999</v>
      </c>
      <c r="M4946" s="391">
        <v>1.3487</v>
      </c>
      <c r="N4946" s="391">
        <v>4.9884000000000004</v>
      </c>
      <c r="O4946" s="386">
        <v>2.6815000000000002</v>
      </c>
      <c r="P4946" s="386" t="s">
        <v>49</v>
      </c>
      <c r="R4946" s="265"/>
    </row>
    <row r="4947" spans="1:18" ht="15" x14ac:dyDescent="0.25">
      <c r="A4947" s="389" t="s">
        <v>6506</v>
      </c>
      <c r="B4947" s="390"/>
      <c r="C4947" s="386"/>
      <c r="D4947" s="390"/>
      <c r="E4947" s="390"/>
      <c r="F4947" s="386">
        <v>5.1515000000000004</v>
      </c>
      <c r="G4947" s="391">
        <v>7.7248999999999999</v>
      </c>
      <c r="H4947" s="391">
        <v>6.5095999999999998</v>
      </c>
      <c r="I4947" s="391">
        <v>7.5010000000000003</v>
      </c>
      <c r="J4947" s="391">
        <v>8.8316999999999997</v>
      </c>
      <c r="K4947" s="391">
        <v>9.8259000000000007</v>
      </c>
      <c r="L4947" s="391">
        <v>8.5429999999999993</v>
      </c>
      <c r="M4947" s="391">
        <v>6.6849999999999996</v>
      </c>
      <c r="N4947" s="391">
        <v>9.8899000000000008</v>
      </c>
      <c r="O4947" s="386">
        <v>5.7697000000000003</v>
      </c>
      <c r="P4947" s="386" t="s">
        <v>49</v>
      </c>
      <c r="R4947" s="265"/>
    </row>
    <row r="4948" spans="1:18" ht="15" x14ac:dyDescent="0.25">
      <c r="A4948" s="389" t="s">
        <v>6507</v>
      </c>
      <c r="B4948" s="390"/>
      <c r="C4948" s="386"/>
      <c r="D4948" s="390"/>
      <c r="E4948" s="390"/>
      <c r="F4948" s="386">
        <v>1.8580000000000001</v>
      </c>
      <c r="G4948" s="391">
        <v>1.9561999999999999</v>
      </c>
      <c r="H4948" s="391">
        <v>2.3902000000000001</v>
      </c>
      <c r="I4948" s="391">
        <v>1.5638000000000001</v>
      </c>
      <c r="J4948" s="391">
        <v>1.6598999999999999</v>
      </c>
      <c r="K4948" s="391">
        <v>2.6417999999999999</v>
      </c>
      <c r="L4948" s="391">
        <v>1.8222</v>
      </c>
      <c r="M4948" s="391">
        <v>1.6893</v>
      </c>
      <c r="N4948" s="391">
        <v>6.5374999999999899</v>
      </c>
      <c r="O4948" s="386">
        <v>2.2570000000000001</v>
      </c>
      <c r="P4948" s="386" t="s">
        <v>49</v>
      </c>
      <c r="R4948" s="265"/>
    </row>
    <row r="4949" spans="1:18" ht="15" x14ac:dyDescent="0.25">
      <c r="A4949" s="389" t="s">
        <v>6508</v>
      </c>
      <c r="B4949" s="390"/>
      <c r="C4949" s="386"/>
      <c r="D4949" s="390"/>
      <c r="E4949" s="390"/>
      <c r="F4949" s="386">
        <v>1.7638</v>
      </c>
      <c r="G4949" s="391">
        <v>1.9004000000000001</v>
      </c>
      <c r="H4949" s="391">
        <v>2.4594999999999998</v>
      </c>
      <c r="I4949" s="391">
        <v>1.5265</v>
      </c>
      <c r="J4949" s="391">
        <v>1.6939</v>
      </c>
      <c r="K4949" s="391">
        <v>2.5951</v>
      </c>
      <c r="L4949" s="391">
        <v>1.7318</v>
      </c>
      <c r="M4949" s="391">
        <v>1.6233</v>
      </c>
      <c r="N4949" s="391">
        <v>6.4231000000000096</v>
      </c>
      <c r="O4949" s="386">
        <v>2.3386</v>
      </c>
      <c r="P4949" s="386" t="s">
        <v>49</v>
      </c>
      <c r="R4949" s="265"/>
    </row>
    <row r="4950" spans="1:18" ht="15" x14ac:dyDescent="0.25">
      <c r="A4950" s="389" t="s">
        <v>6509</v>
      </c>
      <c r="B4950" s="390"/>
      <c r="C4950" s="386"/>
      <c r="D4950" s="390"/>
      <c r="E4950" s="390"/>
      <c r="F4950" s="386">
        <v>4.6835000000000004</v>
      </c>
      <c r="G4950" s="391">
        <v>3.4140999999999999</v>
      </c>
      <c r="H4950" s="391">
        <v>0.56240000000000001</v>
      </c>
      <c r="I4950" s="391">
        <v>2.5329999999999999</v>
      </c>
      <c r="J4950" s="391">
        <v>0.77090000000000003</v>
      </c>
      <c r="K4950" s="391">
        <v>3.8546</v>
      </c>
      <c r="L4950" s="391">
        <v>4.1849999999999996</v>
      </c>
      <c r="M4950" s="391">
        <v>3.4140999999999999</v>
      </c>
      <c r="N4950" s="391">
        <v>8.3901999999999894</v>
      </c>
      <c r="O4950" s="386">
        <v>0.71830000000000005</v>
      </c>
      <c r="P4950" s="386" t="s">
        <v>49</v>
      </c>
      <c r="R4950" s="265"/>
    </row>
    <row r="4951" spans="1:18" ht="15" x14ac:dyDescent="0.25">
      <c r="A4951" s="389" t="s">
        <v>6510</v>
      </c>
      <c r="B4951" s="390"/>
      <c r="C4951" s="386"/>
      <c r="D4951" s="390"/>
      <c r="E4951" s="390"/>
      <c r="F4951" s="386">
        <v>2.5568</v>
      </c>
      <c r="G4951" s="391">
        <v>4.0190000000000001</v>
      </c>
      <c r="H4951" s="391">
        <v>3.5531999999999999</v>
      </c>
      <c r="I4951" s="391">
        <v>3.3119000000000001</v>
      </c>
      <c r="J4951" s="391">
        <v>3.0840000000000001</v>
      </c>
      <c r="K4951" s="391">
        <v>3.3963999999999999</v>
      </c>
      <c r="L4951" s="391">
        <v>3.7044000000000001</v>
      </c>
      <c r="M4951" s="391">
        <v>2.3885000000000001</v>
      </c>
      <c r="N4951" s="391">
        <v>4.4153000000000002</v>
      </c>
      <c r="O4951" s="386">
        <v>3.4782000000000002</v>
      </c>
      <c r="P4951" s="386" t="s">
        <v>49</v>
      </c>
      <c r="R4951" s="265"/>
    </row>
    <row r="4952" spans="1:18" ht="15" x14ac:dyDescent="0.25">
      <c r="A4952" s="389" t="s">
        <v>6511</v>
      </c>
      <c r="B4952" s="390"/>
      <c r="C4952" s="386"/>
      <c r="D4952" s="390"/>
      <c r="E4952" s="390"/>
      <c r="F4952" s="386">
        <v>1.6791</v>
      </c>
      <c r="G4952" s="391">
        <v>2.6494</v>
      </c>
      <c r="H4952" s="391">
        <v>2.5125000000000002</v>
      </c>
      <c r="I4952" s="391">
        <v>1.9155</v>
      </c>
      <c r="J4952" s="391">
        <v>1.2758</v>
      </c>
      <c r="K4952" s="391">
        <v>1.5219</v>
      </c>
      <c r="L4952" s="391">
        <v>2.3774999999999999</v>
      </c>
      <c r="M4952" s="391">
        <v>0.87209999999999999</v>
      </c>
      <c r="N4952" s="391">
        <v>3.2853000000000101</v>
      </c>
      <c r="O4952" s="386">
        <v>2.7035</v>
      </c>
      <c r="P4952" s="386" t="s">
        <v>49</v>
      </c>
      <c r="R4952" s="265"/>
    </row>
    <row r="4953" spans="1:18" ht="15" x14ac:dyDescent="0.25">
      <c r="A4953" s="389" t="s">
        <v>6512</v>
      </c>
      <c r="B4953" s="390"/>
      <c r="C4953" s="386"/>
      <c r="D4953" s="390"/>
      <c r="E4953" s="390"/>
      <c r="F4953" s="386">
        <v>7.0019</v>
      </c>
      <c r="G4953" s="391">
        <v>10.329499999999999</v>
      </c>
      <c r="H4953" s="391">
        <v>8.2508999999999997</v>
      </c>
      <c r="I4953" s="391">
        <v>9.5757999999999992</v>
      </c>
      <c r="J4953" s="391">
        <v>11.425000000000001</v>
      </c>
      <c r="K4953" s="391">
        <v>11.831200000000001</v>
      </c>
      <c r="L4953" s="391">
        <v>9.6403999999999996</v>
      </c>
      <c r="M4953" s="391">
        <v>9.2700999999999993</v>
      </c>
      <c r="N4953" s="391">
        <v>9.6979000000000006</v>
      </c>
      <c r="O4953" s="386">
        <v>6.99</v>
      </c>
      <c r="P4953" s="386" t="s">
        <v>49</v>
      </c>
      <c r="R4953" s="265"/>
    </row>
    <row r="4954" spans="1:18" ht="15" x14ac:dyDescent="0.25">
      <c r="A4954" s="389" t="s">
        <v>6513</v>
      </c>
      <c r="B4954" s="390"/>
      <c r="C4954" s="386"/>
      <c r="D4954" s="390"/>
      <c r="E4954" s="390"/>
      <c r="F4954" s="386">
        <v>1.4544999999999999</v>
      </c>
      <c r="G4954" s="391">
        <v>2.3580000000000001</v>
      </c>
      <c r="H4954" s="391">
        <v>2.593</v>
      </c>
      <c r="I4954" s="391">
        <v>1.861</v>
      </c>
      <c r="J4954" s="391">
        <v>2.5773000000000001</v>
      </c>
      <c r="K4954" s="391">
        <v>3.5516999999999999</v>
      </c>
      <c r="L4954" s="391">
        <v>2.8155999999999999</v>
      </c>
      <c r="M4954" s="391">
        <v>2.1947000000000001</v>
      </c>
      <c r="N4954" s="391">
        <v>6.9364000000000097</v>
      </c>
      <c r="O4954" s="386">
        <v>4.0176999999999996</v>
      </c>
      <c r="P4954" s="386" t="s">
        <v>49</v>
      </c>
      <c r="R4954" s="265"/>
    </row>
    <row r="4955" spans="1:18" ht="15" x14ac:dyDescent="0.25">
      <c r="A4955" s="389" t="s">
        <v>6514</v>
      </c>
      <c r="B4955" s="390"/>
      <c r="C4955" s="386"/>
      <c r="D4955" s="390"/>
      <c r="E4955" s="390"/>
      <c r="F4955" s="386">
        <v>1.4970000000000001</v>
      </c>
      <c r="G4955" s="391">
        <v>2.4407000000000001</v>
      </c>
      <c r="H4955" s="391">
        <v>2.6536</v>
      </c>
      <c r="I4955" s="391">
        <v>1.9096</v>
      </c>
      <c r="J4955" s="391">
        <v>2.6438000000000001</v>
      </c>
      <c r="K4955" s="391">
        <v>3.6334</v>
      </c>
      <c r="L4955" s="391">
        <v>2.8694000000000002</v>
      </c>
      <c r="M4955" s="391">
        <v>2.2561</v>
      </c>
      <c r="N4955" s="391">
        <v>6.9648000000000003</v>
      </c>
      <c r="O4955" s="386">
        <v>4.0922000000000001</v>
      </c>
      <c r="P4955" s="386" t="s">
        <v>49</v>
      </c>
      <c r="R4955" s="265"/>
    </row>
    <row r="4956" spans="1:18" ht="15" x14ac:dyDescent="0.25">
      <c r="A4956" s="389" t="s">
        <v>6515</v>
      </c>
      <c r="B4956" s="390"/>
      <c r="C4956" s="386"/>
      <c r="D4956" s="390"/>
      <c r="E4956" s="390"/>
      <c r="F4956" s="386">
        <v>0.32629999999999998</v>
      </c>
      <c r="G4956" s="391">
        <v>0.16300000000000001</v>
      </c>
      <c r="H4956" s="391">
        <v>0.98119999999999996</v>
      </c>
      <c r="I4956" s="391">
        <v>0.57099999999999995</v>
      </c>
      <c r="J4956" s="391">
        <v>0.81499999999999995</v>
      </c>
      <c r="K4956" s="391">
        <v>1.3866000000000001</v>
      </c>
      <c r="L4956" s="391">
        <v>1.3877999999999999</v>
      </c>
      <c r="M4956" s="391">
        <v>0.56999999999999995</v>
      </c>
      <c r="N4956" s="391">
        <v>6.1989999999999998</v>
      </c>
      <c r="O4956" s="386">
        <v>2.0392000000000001</v>
      </c>
      <c r="P4956" s="386" t="s">
        <v>49</v>
      </c>
      <c r="R4956" s="265"/>
    </row>
    <row r="4957" spans="1:18" ht="15" x14ac:dyDescent="0.25">
      <c r="A4957" s="389" t="s">
        <v>6516</v>
      </c>
      <c r="B4957" s="390"/>
      <c r="C4957" s="386"/>
      <c r="D4957" s="390"/>
      <c r="E4957" s="390"/>
      <c r="F4957" s="386">
        <v>1.8819999999999999</v>
      </c>
      <c r="G4957" s="391">
        <v>2.8018999999999998</v>
      </c>
      <c r="H4957" s="391">
        <v>2.6585999999999999</v>
      </c>
      <c r="I4957" s="391">
        <v>2.3094999999999999</v>
      </c>
      <c r="J4957" s="391">
        <v>2.0661999999999998</v>
      </c>
      <c r="K4957" s="391">
        <v>2.4274</v>
      </c>
      <c r="L4957" s="391">
        <v>2.7730999999999999</v>
      </c>
      <c r="M4957" s="391">
        <v>1.0810999999999999</v>
      </c>
      <c r="N4957" s="391">
        <v>7.7693000000000003</v>
      </c>
      <c r="O4957" s="386">
        <v>3.3948</v>
      </c>
      <c r="P4957" s="386" t="s">
        <v>49</v>
      </c>
      <c r="R4957" s="265"/>
    </row>
    <row r="4958" spans="1:18" ht="15" x14ac:dyDescent="0.25">
      <c r="A4958" s="389" t="s">
        <v>6517</v>
      </c>
      <c r="B4958" s="390"/>
      <c r="C4958" s="386"/>
      <c r="D4958" s="390"/>
      <c r="E4958" s="390"/>
      <c r="F4958" s="386">
        <v>1.4938</v>
      </c>
      <c r="G4958" s="391">
        <v>2.2879999999999998</v>
      </c>
      <c r="H4958" s="391">
        <v>2.2557999999999998</v>
      </c>
      <c r="I4958" s="391">
        <v>1.6988000000000001</v>
      </c>
      <c r="J4958" s="391">
        <v>1.4690000000000001</v>
      </c>
      <c r="K4958" s="391">
        <v>1.6618999999999999</v>
      </c>
      <c r="L4958" s="391">
        <v>1.9016999999999999</v>
      </c>
      <c r="M4958" s="391">
        <v>0.68130000000000002</v>
      </c>
      <c r="N4958" s="391">
        <v>6.8867000000000003</v>
      </c>
      <c r="O4958" s="386">
        <v>2.8681000000000001</v>
      </c>
      <c r="P4958" s="386" t="s">
        <v>49</v>
      </c>
      <c r="R4958" s="265"/>
    </row>
    <row r="4959" spans="1:18" ht="15" x14ac:dyDescent="0.25">
      <c r="A4959" s="389" t="s">
        <v>6518</v>
      </c>
      <c r="B4959" s="390"/>
      <c r="C4959" s="386"/>
      <c r="D4959" s="390"/>
      <c r="E4959" s="390"/>
      <c r="F4959" s="386">
        <v>5.9512</v>
      </c>
      <c r="G4959" s="391">
        <v>8.2520000000000007</v>
      </c>
      <c r="H4959" s="391">
        <v>6.9268000000000001</v>
      </c>
      <c r="I4959" s="391">
        <v>8.7805</v>
      </c>
      <c r="J4959" s="391">
        <v>8.4024999999999999</v>
      </c>
      <c r="K4959" s="391">
        <v>10.546900000000001</v>
      </c>
      <c r="L4959" s="391">
        <v>12.0176</v>
      </c>
      <c r="M4959" s="391">
        <v>5.3197000000000001</v>
      </c>
      <c r="N4959" s="391">
        <v>17.122</v>
      </c>
      <c r="O4959" s="386">
        <v>8.9756</v>
      </c>
      <c r="P4959" s="386" t="s">
        <v>49</v>
      </c>
      <c r="R4959" s="265"/>
    </row>
    <row r="4960" spans="1:18" ht="15" x14ac:dyDescent="0.25">
      <c r="A4960" s="389" t="s">
        <v>6519</v>
      </c>
      <c r="B4960" s="390"/>
      <c r="C4960" s="386"/>
      <c r="D4960" s="390"/>
      <c r="E4960" s="390"/>
      <c r="F4960" s="386">
        <v>0.96220000000000006</v>
      </c>
      <c r="G4960" s="391">
        <v>1.6712</v>
      </c>
      <c r="H4960" s="391">
        <v>2.8376000000000001</v>
      </c>
      <c r="I4960" s="391">
        <v>1.0096000000000001</v>
      </c>
      <c r="J4960" s="391">
        <v>1.1969000000000001</v>
      </c>
      <c r="K4960" s="391">
        <v>1.6039000000000001</v>
      </c>
      <c r="L4960" s="391">
        <v>1.6356999999999999</v>
      </c>
      <c r="M4960" s="391">
        <v>1.2390000000000001</v>
      </c>
      <c r="N4960" s="391">
        <v>2.3573</v>
      </c>
      <c r="O4960" s="386">
        <v>1.4236</v>
      </c>
      <c r="P4960" s="386" t="s">
        <v>49</v>
      </c>
      <c r="R4960" s="265"/>
    </row>
    <row r="4961" spans="1:18" ht="15" x14ac:dyDescent="0.25">
      <c r="A4961" s="389" t="s">
        <v>6520</v>
      </c>
      <c r="B4961" s="390"/>
      <c r="C4961" s="386"/>
      <c r="D4961" s="390"/>
      <c r="E4961" s="390"/>
      <c r="F4961" s="386">
        <v>0.97340000000000004</v>
      </c>
      <c r="G4961" s="391">
        <v>1.5597000000000001</v>
      </c>
      <c r="H4961" s="391">
        <v>2.6941999999999999</v>
      </c>
      <c r="I4961" s="391">
        <v>0.84599999999999997</v>
      </c>
      <c r="J4961" s="391">
        <v>0.85189999999999999</v>
      </c>
      <c r="K4961" s="391">
        <v>1.2439</v>
      </c>
      <c r="L4961" s="391">
        <v>1.4095</v>
      </c>
      <c r="M4961" s="391">
        <v>1.1281000000000001</v>
      </c>
      <c r="N4961" s="391">
        <v>2.3877999999999999</v>
      </c>
      <c r="O4961" s="386">
        <v>1.4296</v>
      </c>
      <c r="P4961" s="386" t="s">
        <v>49</v>
      </c>
      <c r="R4961" s="265"/>
    </row>
    <row r="4962" spans="1:18" ht="15" x14ac:dyDescent="0.25">
      <c r="A4962" s="389" t="s">
        <v>6521</v>
      </c>
      <c r="B4962" s="390"/>
      <c r="C4962" s="386"/>
      <c r="D4962" s="390"/>
      <c r="E4962" s="390"/>
      <c r="F4962" s="386">
        <v>0.67669999999999997</v>
      </c>
      <c r="G4962" s="391">
        <v>4.5214999999999996</v>
      </c>
      <c r="H4962" s="391">
        <v>6.4516</v>
      </c>
      <c r="I4962" s="391">
        <v>5.1684999999999999</v>
      </c>
      <c r="J4962" s="391">
        <v>9.9625000000000004</v>
      </c>
      <c r="K4962" s="391">
        <v>10.7036</v>
      </c>
      <c r="L4962" s="391">
        <v>7.3684000000000003</v>
      </c>
      <c r="M4962" s="391">
        <v>4.0510000000000002</v>
      </c>
      <c r="N4962" s="391">
        <v>1.0283</v>
      </c>
      <c r="O4962" s="386">
        <v>1.1613</v>
      </c>
      <c r="P4962" s="386" t="s">
        <v>49</v>
      </c>
      <c r="R4962" s="265"/>
    </row>
    <row r="4963" spans="1:18" ht="15" x14ac:dyDescent="0.25">
      <c r="A4963" s="389" t="s">
        <v>4724</v>
      </c>
      <c r="B4963" s="390"/>
      <c r="C4963" s="386"/>
      <c r="D4963" s="390"/>
      <c r="E4963" s="390"/>
      <c r="F4963" s="386">
        <v>6.8346</v>
      </c>
      <c r="G4963" s="391">
        <v>6.5125000000000002</v>
      </c>
      <c r="H4963" s="391">
        <v>6.1360999999999999</v>
      </c>
      <c r="I4963" s="391">
        <v>4.4206000000000003</v>
      </c>
      <c r="J4963" s="391">
        <v>6.8350999999999997</v>
      </c>
      <c r="K4963" s="391">
        <v>4.4730999999999996</v>
      </c>
      <c r="L4963" s="391">
        <v>5.1108000000000002</v>
      </c>
      <c r="M4963" s="391">
        <v>3.3713000000000002</v>
      </c>
      <c r="N4963" s="391">
        <v>11.0777</v>
      </c>
      <c r="O4963" s="386">
        <v>5.5805999999999996</v>
      </c>
      <c r="P4963" s="386" t="s">
        <v>49</v>
      </c>
      <c r="R4963" s="265"/>
    </row>
    <row r="4964" spans="1:18" ht="15" x14ac:dyDescent="0.25">
      <c r="A4964" s="389" t="s">
        <v>4725</v>
      </c>
      <c r="B4964" s="390"/>
      <c r="C4964" s="386"/>
      <c r="D4964" s="390"/>
      <c r="E4964" s="390"/>
      <c r="F4964" s="386">
        <v>6.7464000000000004</v>
      </c>
      <c r="G4964" s="391">
        <v>6.7309000000000001</v>
      </c>
      <c r="H4964" s="391">
        <v>6.5271999999999997</v>
      </c>
      <c r="I4964" s="391">
        <v>4.4989999999999997</v>
      </c>
      <c r="J4964" s="391">
        <v>6.8593999999999999</v>
      </c>
      <c r="K4964" s="391">
        <v>4.2423999999999999</v>
      </c>
      <c r="L4964" s="391">
        <v>4.9279000000000002</v>
      </c>
      <c r="M4964" s="391">
        <v>3.0446</v>
      </c>
      <c r="N4964" s="391">
        <v>10.611599999999999</v>
      </c>
      <c r="O4964" s="386">
        <v>5.6193999999999997</v>
      </c>
      <c r="P4964" s="386" t="s">
        <v>49</v>
      </c>
      <c r="R4964" s="265"/>
    </row>
    <row r="4965" spans="1:18" ht="15" x14ac:dyDescent="0.25">
      <c r="A4965" s="389" t="s">
        <v>4726</v>
      </c>
      <c r="B4965" s="390"/>
      <c r="C4965" s="386"/>
      <c r="D4965" s="390"/>
      <c r="E4965" s="390"/>
      <c r="F4965" s="386">
        <v>7.4314</v>
      </c>
      <c r="G4965" s="391">
        <v>5.0358999999999998</v>
      </c>
      <c r="H4965" s="391">
        <v>3.4847999999999999</v>
      </c>
      <c r="I4965" s="391">
        <v>3.8921999999999999</v>
      </c>
      <c r="J4965" s="391">
        <v>6.6712999999999996</v>
      </c>
      <c r="K4965" s="391">
        <v>6.0304000000000002</v>
      </c>
      <c r="L4965" s="391">
        <v>6.3502000000000001</v>
      </c>
      <c r="M4965" s="391">
        <v>5.5842999999999998</v>
      </c>
      <c r="N4965" s="391">
        <v>14.1099</v>
      </c>
      <c r="O4965" s="386">
        <v>5.3262</v>
      </c>
      <c r="P4965" s="386" t="s">
        <v>49</v>
      </c>
      <c r="R4965" s="265"/>
    </row>
    <row r="4966" spans="1:18" ht="15" x14ac:dyDescent="0.25">
      <c r="A4966" s="389" t="s">
        <v>4727</v>
      </c>
      <c r="B4966" s="390"/>
      <c r="C4966" s="386"/>
      <c r="D4966" s="390"/>
      <c r="E4966" s="390"/>
      <c r="F4966" s="386">
        <v>3.8780000000000001</v>
      </c>
      <c r="G4966" s="391">
        <v>3.7574000000000001</v>
      </c>
      <c r="H4966" s="391">
        <v>2.9382999999999999</v>
      </c>
      <c r="I4966" s="391">
        <v>3.3426999999999998</v>
      </c>
      <c r="J4966" s="391">
        <v>5.3002000000000002</v>
      </c>
      <c r="K4966" s="391">
        <v>3.7601</v>
      </c>
      <c r="L4966" s="391">
        <v>3.3249</v>
      </c>
      <c r="M4966" s="391">
        <v>3.0830000000000002</v>
      </c>
      <c r="N4966" s="391">
        <v>11.5672</v>
      </c>
      <c r="O4966" s="386">
        <v>4.5179999999999998</v>
      </c>
      <c r="P4966" s="386" t="s">
        <v>49</v>
      </c>
      <c r="R4966" s="265"/>
    </row>
    <row r="4967" spans="1:18" ht="15" x14ac:dyDescent="0.25">
      <c r="A4967" s="389" t="s">
        <v>4728</v>
      </c>
      <c r="B4967" s="390"/>
      <c r="C4967" s="386"/>
      <c r="D4967" s="390"/>
      <c r="E4967" s="390"/>
      <c r="F4967" s="386">
        <v>3.8820000000000001</v>
      </c>
      <c r="G4967" s="391">
        <v>3.6215000000000002</v>
      </c>
      <c r="H4967" s="391">
        <v>3.0973000000000002</v>
      </c>
      <c r="I4967" s="391">
        <v>3.2511000000000001</v>
      </c>
      <c r="J4967" s="391">
        <v>5.0941000000000001</v>
      </c>
      <c r="K4967" s="391">
        <v>3.3523000000000001</v>
      </c>
      <c r="L4967" s="391">
        <v>3.3045</v>
      </c>
      <c r="M4967" s="391">
        <v>2.8302999999999998</v>
      </c>
      <c r="N4967" s="391">
        <v>11.1287</v>
      </c>
      <c r="O4967" s="386">
        <v>4.2691999999999997</v>
      </c>
      <c r="P4967" s="386" t="s">
        <v>49</v>
      </c>
      <c r="R4967" s="265"/>
    </row>
    <row r="4968" spans="1:18" ht="15" x14ac:dyDescent="0.25">
      <c r="A4968" s="389" t="s">
        <v>4729</v>
      </c>
      <c r="B4968" s="390"/>
      <c r="C4968" s="386"/>
      <c r="D4968" s="390"/>
      <c r="E4968" s="390"/>
      <c r="F4968" s="386">
        <v>3.8494999999999999</v>
      </c>
      <c r="G4968" s="391">
        <v>4.7070999999999996</v>
      </c>
      <c r="H4968" s="391">
        <v>1.8415999999999999</v>
      </c>
      <c r="I4968" s="391">
        <v>3.9866999999999999</v>
      </c>
      <c r="J4968" s="391">
        <v>6.7310999999999996</v>
      </c>
      <c r="K4968" s="391">
        <v>6.6193999999999997</v>
      </c>
      <c r="L4968" s="391">
        <v>3.4691999999999998</v>
      </c>
      <c r="M4968" s="391">
        <v>4.8632999999999997</v>
      </c>
      <c r="N4968" s="391">
        <v>14.633699999999999</v>
      </c>
      <c r="O4968" s="386">
        <v>6.2941000000000003</v>
      </c>
      <c r="P4968" s="386" t="s">
        <v>49</v>
      </c>
      <c r="R4968" s="265"/>
    </row>
    <row r="4969" spans="1:18" ht="15" x14ac:dyDescent="0.25">
      <c r="A4969" s="389" t="s">
        <v>4730</v>
      </c>
      <c r="B4969" s="390"/>
      <c r="C4969" s="386"/>
      <c r="D4969" s="390"/>
      <c r="E4969" s="390"/>
      <c r="F4969" s="386">
        <v>1.3562000000000001</v>
      </c>
      <c r="G4969" s="391">
        <v>6.5213999999999999</v>
      </c>
      <c r="H4969" s="391">
        <v>15.3398</v>
      </c>
      <c r="I4969" s="391">
        <v>5.4827000000000004</v>
      </c>
      <c r="J4969" s="391">
        <v>5.4874000000000001</v>
      </c>
      <c r="K4969" s="391">
        <v>4.4756999999999998</v>
      </c>
      <c r="L4969" s="391">
        <v>2.2746</v>
      </c>
      <c r="M4969" s="391">
        <v>2.0362</v>
      </c>
      <c r="N4969" s="391">
        <v>9.4006000000000007</v>
      </c>
      <c r="O4969" s="386">
        <v>6.7930999999999999</v>
      </c>
      <c r="P4969" s="386" t="s">
        <v>49</v>
      </c>
      <c r="R4969" s="265"/>
    </row>
    <row r="4970" spans="1:18" ht="15" x14ac:dyDescent="0.25">
      <c r="A4970" s="389" t="s">
        <v>4731</v>
      </c>
      <c r="B4970" s="390"/>
      <c r="C4970" s="386"/>
      <c r="D4970" s="390"/>
      <c r="E4970" s="390"/>
      <c r="F4970" s="386">
        <v>1.4057999999999999</v>
      </c>
      <c r="G4970" s="391">
        <v>6.9309000000000003</v>
      </c>
      <c r="H4970" s="391">
        <v>16.0791</v>
      </c>
      <c r="I4970" s="391">
        <v>5.8289</v>
      </c>
      <c r="J4970" s="391">
        <v>5.7118000000000002</v>
      </c>
      <c r="K4970" s="391">
        <v>4.6882999999999999</v>
      </c>
      <c r="L4970" s="391">
        <v>2.4001000000000001</v>
      </c>
      <c r="M4970" s="391">
        <v>2.1299000000000001</v>
      </c>
      <c r="N4970" s="391">
        <v>10</v>
      </c>
      <c r="O4970" s="386">
        <v>7.0763999999999996</v>
      </c>
      <c r="P4970" s="386" t="s">
        <v>49</v>
      </c>
      <c r="R4970" s="265"/>
    </row>
    <row r="4971" spans="1:18" ht="15" x14ac:dyDescent="0.25">
      <c r="A4971" s="389" t="s">
        <v>4732</v>
      </c>
      <c r="B4971" s="390"/>
      <c r="C4971" s="386"/>
      <c r="D4971" s="390"/>
      <c r="E4971" s="390"/>
      <c r="F4971" s="386">
        <v>0.55400000000000005</v>
      </c>
      <c r="G4971" s="391">
        <v>0</v>
      </c>
      <c r="H4971" s="391">
        <v>3.5615999999999999</v>
      </c>
      <c r="I4971" s="391">
        <v>0.2732</v>
      </c>
      <c r="J4971" s="391">
        <v>1.9126000000000001</v>
      </c>
      <c r="K4971" s="391">
        <v>1.0929</v>
      </c>
      <c r="L4971" s="391">
        <v>0.2732</v>
      </c>
      <c r="M4971" s="391">
        <v>0.5464</v>
      </c>
      <c r="N4971" s="391">
        <v>0</v>
      </c>
      <c r="O4971" s="386">
        <v>2.2222</v>
      </c>
      <c r="P4971" s="386" t="s">
        <v>49</v>
      </c>
      <c r="R4971" s="265"/>
    </row>
    <row r="4972" spans="1:18" ht="15" x14ac:dyDescent="0.25">
      <c r="A4972" s="389" t="s">
        <v>4733</v>
      </c>
      <c r="B4972" s="390"/>
      <c r="C4972" s="386"/>
      <c r="D4972" s="390"/>
      <c r="E4972" s="390"/>
      <c r="F4972" s="386">
        <v>12.626899999999999</v>
      </c>
      <c r="G4972" s="391">
        <v>10.333600000000001</v>
      </c>
      <c r="H4972" s="391">
        <v>9.7271999999999998</v>
      </c>
      <c r="I4972" s="391">
        <v>6.6032000000000002</v>
      </c>
      <c r="J4972" s="391">
        <v>10.1595</v>
      </c>
      <c r="K4972" s="391">
        <v>5.1680000000000001</v>
      </c>
      <c r="L4972" s="391">
        <v>8.3407999999999998</v>
      </c>
      <c r="M4972" s="391">
        <v>3.4217</v>
      </c>
      <c r="N4972" s="391">
        <v>10.058299999999999</v>
      </c>
      <c r="O4972" s="386">
        <v>6.3536000000000001</v>
      </c>
      <c r="P4972" s="386" t="s">
        <v>49</v>
      </c>
      <c r="R4972" s="265"/>
    </row>
    <row r="4973" spans="1:18" ht="15" x14ac:dyDescent="0.25">
      <c r="A4973" s="389" t="s">
        <v>4734</v>
      </c>
      <c r="B4973" s="390"/>
      <c r="C4973" s="386"/>
      <c r="D4973" s="390"/>
      <c r="E4973" s="390"/>
      <c r="F4973" s="386">
        <v>13.039099999999999</v>
      </c>
      <c r="G4973" s="391">
        <v>11.426399999999999</v>
      </c>
      <c r="H4973" s="391">
        <v>10.7171</v>
      </c>
      <c r="I4973" s="391">
        <v>7.1940999999999997</v>
      </c>
      <c r="J4973" s="391">
        <v>10.9017</v>
      </c>
      <c r="K4973" s="391">
        <v>5.5633999999999997</v>
      </c>
      <c r="L4973" s="391">
        <v>8.4190000000000005</v>
      </c>
      <c r="M4973" s="391">
        <v>3.2561</v>
      </c>
      <c r="N4973" s="391">
        <v>9.4322999999999997</v>
      </c>
      <c r="O4973" s="386">
        <v>6.8158000000000003</v>
      </c>
      <c r="P4973" s="386" t="s">
        <v>49</v>
      </c>
      <c r="R4973" s="265"/>
    </row>
    <row r="4974" spans="1:18" ht="15" x14ac:dyDescent="0.25">
      <c r="A4974" s="389" t="s">
        <v>4735</v>
      </c>
      <c r="B4974" s="390"/>
      <c r="C4974" s="386"/>
      <c r="D4974" s="390"/>
      <c r="E4974" s="390"/>
      <c r="F4974" s="386">
        <v>10.4655</v>
      </c>
      <c r="G4974" s="391">
        <v>4.6111000000000004</v>
      </c>
      <c r="H4974" s="391">
        <v>4.4936999999999996</v>
      </c>
      <c r="I4974" s="391">
        <v>3.5228999999999999</v>
      </c>
      <c r="J4974" s="391">
        <v>6.2723000000000004</v>
      </c>
      <c r="K4974" s="391">
        <v>3.1113</v>
      </c>
      <c r="L4974" s="391">
        <v>7.9337999999999997</v>
      </c>
      <c r="M4974" s="391">
        <v>4.2846000000000002</v>
      </c>
      <c r="N4974" s="391">
        <v>13.3147</v>
      </c>
      <c r="O4974" s="386">
        <v>3.9598</v>
      </c>
      <c r="P4974" s="386" t="s">
        <v>49</v>
      </c>
      <c r="R4974" s="265"/>
    </row>
    <row r="4975" spans="1:18" ht="15" x14ac:dyDescent="0.25">
      <c r="A4975" s="389" t="s">
        <v>4736</v>
      </c>
      <c r="B4975" s="390"/>
      <c r="C4975" s="386"/>
      <c r="D4975" s="390"/>
      <c r="E4975" s="390"/>
      <c r="F4975" s="386">
        <v>3.6882999999999999</v>
      </c>
      <c r="G4975" s="391">
        <v>5.0327000000000002</v>
      </c>
      <c r="H4975" s="391">
        <v>3.3677000000000001</v>
      </c>
      <c r="I4975" s="391">
        <v>2.1629</v>
      </c>
      <c r="J4975" s="391">
        <v>4.0772000000000004</v>
      </c>
      <c r="K4975" s="391">
        <v>4.7516999999999996</v>
      </c>
      <c r="L4975" s="391">
        <v>3.6402000000000001</v>
      </c>
      <c r="M4975" s="391">
        <v>4.3630000000000004</v>
      </c>
      <c r="N4975" s="391">
        <v>13.232900000000001</v>
      </c>
      <c r="O4975" s="386">
        <v>6.3944999999999999</v>
      </c>
      <c r="P4975" s="386" t="s">
        <v>49</v>
      </c>
      <c r="R4975" s="265"/>
    </row>
    <row r="4976" spans="1:18" ht="15" x14ac:dyDescent="0.25">
      <c r="A4976" s="389" t="s">
        <v>4737</v>
      </c>
      <c r="B4976" s="390"/>
      <c r="C4976" s="386"/>
      <c r="D4976" s="390"/>
      <c r="E4976" s="390"/>
      <c r="F4976" s="386">
        <v>3.0884</v>
      </c>
      <c r="G4976" s="391">
        <v>4.6717000000000004</v>
      </c>
      <c r="H4976" s="391">
        <v>3.1836000000000002</v>
      </c>
      <c r="I4976" s="391">
        <v>1.802</v>
      </c>
      <c r="J4976" s="391">
        <v>3.5838000000000001</v>
      </c>
      <c r="K4976" s="391">
        <v>3.6537999999999999</v>
      </c>
      <c r="L4976" s="391">
        <v>2.8740999999999999</v>
      </c>
      <c r="M4976" s="391">
        <v>3.431</v>
      </c>
      <c r="N4976" s="391">
        <v>12.5032</v>
      </c>
      <c r="O4976" s="386">
        <v>6.1458000000000004</v>
      </c>
      <c r="P4976" s="386" t="s">
        <v>49</v>
      </c>
      <c r="R4976" s="265"/>
    </row>
    <row r="4977" spans="1:18" ht="15" x14ac:dyDescent="0.25">
      <c r="A4977" s="389" t="s">
        <v>4738</v>
      </c>
      <c r="B4977" s="390"/>
      <c r="C4977" s="386"/>
      <c r="D4977" s="390"/>
      <c r="E4977" s="390"/>
      <c r="F4977" s="386">
        <v>9.3567</v>
      </c>
      <c r="G4977" s="391">
        <v>8.4619</v>
      </c>
      <c r="H4977" s="391">
        <v>5.1619999999999999</v>
      </c>
      <c r="I4977" s="391">
        <v>5.5792000000000002</v>
      </c>
      <c r="J4977" s="391">
        <v>8.7812999999999999</v>
      </c>
      <c r="K4977" s="391">
        <v>15.1144</v>
      </c>
      <c r="L4977" s="391">
        <v>10.933299999999999</v>
      </c>
      <c r="M4977" s="391">
        <v>13.258800000000001</v>
      </c>
      <c r="N4977" s="391">
        <v>19.093399999999999</v>
      </c>
      <c r="O4977" s="386">
        <v>8.3963999999999999</v>
      </c>
      <c r="P4977" s="386" t="s">
        <v>49</v>
      </c>
      <c r="R4977" s="265"/>
    </row>
    <row r="4978" spans="1:18" ht="15" x14ac:dyDescent="0.25">
      <c r="A4978" s="389" t="s">
        <v>4739</v>
      </c>
      <c r="B4978" s="390"/>
      <c r="C4978" s="386"/>
      <c r="D4978" s="390"/>
      <c r="E4978" s="390"/>
      <c r="F4978" s="386">
        <v>1.7782</v>
      </c>
      <c r="G4978" s="391">
        <v>2.1093000000000002</v>
      </c>
      <c r="H4978" s="391">
        <v>2.4474</v>
      </c>
      <c r="I4978" s="391">
        <v>2.1722999999999999</v>
      </c>
      <c r="J4978" s="391">
        <v>1.5003</v>
      </c>
      <c r="K4978" s="391">
        <v>2.9994000000000001</v>
      </c>
      <c r="L4978" s="391">
        <v>3.8222999999999998</v>
      </c>
      <c r="M4978" s="391">
        <v>2.5905</v>
      </c>
      <c r="N4978" s="391">
        <v>4.9259000000000004</v>
      </c>
      <c r="O4978" s="386">
        <v>7.4227999999999996</v>
      </c>
      <c r="P4978" s="386" t="s">
        <v>49</v>
      </c>
      <c r="R4978" s="265"/>
    </row>
    <row r="4979" spans="1:18" ht="15" x14ac:dyDescent="0.25">
      <c r="A4979" s="389" t="s">
        <v>4740</v>
      </c>
      <c r="B4979" s="390"/>
      <c r="C4979" s="386"/>
      <c r="D4979" s="390"/>
      <c r="E4979" s="390"/>
      <c r="F4979" s="386">
        <v>1.8064</v>
      </c>
      <c r="G4979" s="391">
        <v>2.1692999999999998</v>
      </c>
      <c r="H4979" s="391">
        <v>2.5402999999999998</v>
      </c>
      <c r="I4979" s="391">
        <v>2.2132999999999998</v>
      </c>
      <c r="J4979" s="391">
        <v>1.4435</v>
      </c>
      <c r="K4979" s="391">
        <v>3.0116999999999998</v>
      </c>
      <c r="L4979" s="391">
        <v>3.8913000000000002</v>
      </c>
      <c r="M4979" s="391">
        <v>2.5432000000000001</v>
      </c>
      <c r="N4979" s="391">
        <v>4.8708</v>
      </c>
      <c r="O4979" s="386">
        <v>7.4497</v>
      </c>
      <c r="P4979" s="386" t="s">
        <v>49</v>
      </c>
      <c r="R4979" s="265"/>
    </row>
    <row r="4980" spans="1:18" ht="15" x14ac:dyDescent="0.25">
      <c r="A4980" s="389" t="s">
        <v>4741</v>
      </c>
      <c r="B4980" s="390"/>
      <c r="C4980" s="386"/>
      <c r="D4980" s="390"/>
      <c r="E4980" s="390"/>
      <c r="F4980" s="386">
        <v>1.3385</v>
      </c>
      <c r="G4980" s="391">
        <v>1.1851</v>
      </c>
      <c r="H4980" s="391">
        <v>0.99160000000000004</v>
      </c>
      <c r="I4980" s="391">
        <v>1.5283</v>
      </c>
      <c r="J4980" s="391">
        <v>2.3982999999999999</v>
      </c>
      <c r="K4980" s="391">
        <v>2.8031000000000001</v>
      </c>
      <c r="L4980" s="391">
        <v>2.7368999999999999</v>
      </c>
      <c r="M4980" s="391">
        <v>3.3380000000000001</v>
      </c>
      <c r="N4980" s="391">
        <v>5.8032000000000004</v>
      </c>
      <c r="O4980" s="386">
        <v>7.0224000000000002</v>
      </c>
      <c r="P4980" s="386" t="s">
        <v>49</v>
      </c>
      <c r="R4980" s="265"/>
    </row>
    <row r="4981" spans="1:18" ht="15" x14ac:dyDescent="0.25">
      <c r="A4981" s="389" t="s">
        <v>4742</v>
      </c>
      <c r="B4981" s="390"/>
      <c r="C4981" s="386"/>
      <c r="D4981" s="390"/>
      <c r="E4981" s="390"/>
      <c r="F4981" s="386">
        <v>0.66710000000000003</v>
      </c>
      <c r="G4981" s="391">
        <v>0.62050000000000005</v>
      </c>
      <c r="H4981" s="391">
        <v>0.54769999999999996</v>
      </c>
      <c r="I4981" s="391">
        <v>1.4534</v>
      </c>
      <c r="J4981" s="391">
        <v>0.28610000000000002</v>
      </c>
      <c r="K4981" s="391">
        <v>1.0459000000000001</v>
      </c>
      <c r="L4981" s="391">
        <v>1.1647000000000001</v>
      </c>
      <c r="M4981" s="391">
        <v>1.8121</v>
      </c>
      <c r="N4981" s="391">
        <v>5.0505000000000004</v>
      </c>
      <c r="O4981" s="386">
        <v>4.3415999999999997</v>
      </c>
      <c r="P4981" s="386" t="s">
        <v>49</v>
      </c>
      <c r="R4981" s="265"/>
    </row>
    <row r="4982" spans="1:18" ht="15" x14ac:dyDescent="0.25">
      <c r="A4982" s="389" t="s">
        <v>4743</v>
      </c>
      <c r="B4982" s="390"/>
      <c r="C4982" s="386"/>
      <c r="D4982" s="390"/>
      <c r="E4982" s="390"/>
      <c r="F4982" s="386">
        <v>0.22900000000000001</v>
      </c>
      <c r="G4982" s="391">
        <v>0.26719999999999999</v>
      </c>
      <c r="H4982" s="391">
        <v>0.34350000000000003</v>
      </c>
      <c r="I4982" s="391">
        <v>1.8702000000000001</v>
      </c>
      <c r="J4982" s="391">
        <v>3.8199999999999998E-2</v>
      </c>
      <c r="K4982" s="391">
        <v>0.1908</v>
      </c>
      <c r="L4982" s="391">
        <v>0.45800000000000002</v>
      </c>
      <c r="M4982" s="391">
        <v>1.2977000000000001</v>
      </c>
      <c r="N4982" s="391">
        <v>5.0346000000000002</v>
      </c>
      <c r="O4982" s="386">
        <v>4.6851000000000003</v>
      </c>
      <c r="P4982" s="386" t="s">
        <v>49</v>
      </c>
      <c r="R4982" s="265"/>
    </row>
    <row r="4983" spans="1:18" ht="15" x14ac:dyDescent="0.25">
      <c r="A4983" s="389" t="s">
        <v>4744</v>
      </c>
      <c r="B4983" s="390"/>
      <c r="C4983" s="386"/>
      <c r="D4983" s="390"/>
      <c r="E4983" s="390"/>
      <c r="F4983" s="386">
        <v>1.3951</v>
      </c>
      <c r="G4983" s="391">
        <v>1.2101999999999999</v>
      </c>
      <c r="H4983" s="391">
        <v>0.88660000000000005</v>
      </c>
      <c r="I4983" s="391">
        <v>0.76090000000000002</v>
      </c>
      <c r="J4983" s="391">
        <v>0.69889999999999997</v>
      </c>
      <c r="K4983" s="391">
        <v>2.4575</v>
      </c>
      <c r="L4983" s="391">
        <v>2.3313999999999999</v>
      </c>
      <c r="M4983" s="391">
        <v>2.6684000000000001</v>
      </c>
      <c r="N4983" s="391">
        <v>5.0770999999999997</v>
      </c>
      <c r="O4983" s="386">
        <v>3.7783000000000002</v>
      </c>
      <c r="P4983" s="386" t="s">
        <v>49</v>
      </c>
      <c r="R4983" s="265"/>
    </row>
    <row r="4984" spans="1:18" ht="15" x14ac:dyDescent="0.25">
      <c r="A4984" s="389" t="s">
        <v>4745</v>
      </c>
      <c r="B4984" s="390"/>
      <c r="C4984" s="386"/>
      <c r="D4984" s="390"/>
      <c r="E4984" s="390"/>
      <c r="F4984" s="386">
        <v>1.1568000000000001</v>
      </c>
      <c r="G4984" s="391">
        <v>0.96879999999999999</v>
      </c>
      <c r="H4984" s="391">
        <v>0.70340000000000003</v>
      </c>
      <c r="I4984" s="391">
        <v>1.6306</v>
      </c>
      <c r="J4984" s="391">
        <v>1.6303000000000001</v>
      </c>
      <c r="K4984" s="391">
        <v>2.5446</v>
      </c>
      <c r="L4984" s="391">
        <v>2.0857000000000001</v>
      </c>
      <c r="M4984" s="391">
        <v>2.1640000000000001</v>
      </c>
      <c r="N4984" s="391">
        <v>4.7827999999999902</v>
      </c>
      <c r="O4984" s="386">
        <v>3.3803000000000001</v>
      </c>
      <c r="P4984" s="386" t="s">
        <v>49</v>
      </c>
      <c r="R4984" s="265"/>
    </row>
    <row r="4985" spans="1:18" ht="15" x14ac:dyDescent="0.25">
      <c r="A4985" s="389" t="s">
        <v>4746</v>
      </c>
      <c r="B4985" s="390"/>
      <c r="C4985" s="386"/>
      <c r="D4985" s="390"/>
      <c r="E4985" s="390"/>
      <c r="F4985" s="386">
        <v>0.73860000000000003</v>
      </c>
      <c r="G4985" s="391">
        <v>0.71279999999999999</v>
      </c>
      <c r="H4985" s="391">
        <v>0.4224</v>
      </c>
      <c r="I4985" s="391">
        <v>0.97629999999999995</v>
      </c>
      <c r="J4985" s="391">
        <v>0.58030000000000004</v>
      </c>
      <c r="K4985" s="391">
        <v>1.5299</v>
      </c>
      <c r="L4985" s="391">
        <v>1.3720000000000001</v>
      </c>
      <c r="M4985" s="391">
        <v>1.1085</v>
      </c>
      <c r="N4985" s="391">
        <v>2.4422999999999999</v>
      </c>
      <c r="O4985" s="386">
        <v>0.52910000000000001</v>
      </c>
      <c r="P4985" s="386" t="s">
        <v>49</v>
      </c>
      <c r="R4985" s="265"/>
    </row>
    <row r="4986" spans="1:18" ht="15" x14ac:dyDescent="0.25">
      <c r="A4986" s="389" t="s">
        <v>4747</v>
      </c>
      <c r="B4986" s="390"/>
      <c r="C4986" s="386"/>
      <c r="D4986" s="390"/>
      <c r="E4986" s="390"/>
      <c r="F4986" s="386">
        <v>2.2267000000000001</v>
      </c>
      <c r="G4986" s="391">
        <v>1.6259999999999999</v>
      </c>
      <c r="H4986" s="391">
        <v>1.4266000000000001</v>
      </c>
      <c r="I4986" s="391">
        <v>3.3018999999999998</v>
      </c>
      <c r="J4986" s="391">
        <v>4.3127000000000004</v>
      </c>
      <c r="K4986" s="391">
        <v>5.1524999999999999</v>
      </c>
      <c r="L4986" s="391">
        <v>3.9083999999999999</v>
      </c>
      <c r="M4986" s="391">
        <v>4.8681999999999999</v>
      </c>
      <c r="N4986" s="391">
        <v>10.736000000000001</v>
      </c>
      <c r="O4986" s="386">
        <v>7.4099000000000004</v>
      </c>
      <c r="P4986" s="386" t="s">
        <v>49</v>
      </c>
      <c r="R4986" s="265"/>
    </row>
    <row r="4987" spans="1:18" ht="15" x14ac:dyDescent="0.25">
      <c r="A4987" s="389" t="s">
        <v>4748</v>
      </c>
      <c r="B4987" s="390"/>
      <c r="C4987" s="386"/>
      <c r="D4987" s="390"/>
      <c r="E4987" s="390"/>
      <c r="F4987" s="386">
        <v>0.39750000000000002</v>
      </c>
      <c r="G4987" s="391">
        <v>0.82969999999999999</v>
      </c>
      <c r="H4987" s="391">
        <v>0.54079999999999995</v>
      </c>
      <c r="I4987" s="391">
        <v>1.0032000000000001</v>
      </c>
      <c r="J4987" s="391">
        <v>0.82089999999999996</v>
      </c>
      <c r="K4987" s="391">
        <v>1.2059</v>
      </c>
      <c r="L4987" s="391">
        <v>1.0085999999999999</v>
      </c>
      <c r="M4987" s="391">
        <v>0.81399999999999995</v>
      </c>
      <c r="N4987" s="391">
        <v>1.0811000000000099</v>
      </c>
      <c r="O4987" s="386">
        <v>2.1476000000000002</v>
      </c>
      <c r="P4987" s="386" t="s">
        <v>49</v>
      </c>
      <c r="R4987" s="265"/>
    </row>
    <row r="4988" spans="1:18" ht="15" x14ac:dyDescent="0.25">
      <c r="A4988" s="389" t="s">
        <v>4749</v>
      </c>
      <c r="B4988" s="390"/>
      <c r="C4988" s="386"/>
      <c r="D4988" s="390"/>
      <c r="E4988" s="390"/>
      <c r="F4988" s="386">
        <v>0.34399999999999997</v>
      </c>
      <c r="G4988" s="391">
        <v>0.77629999999999999</v>
      </c>
      <c r="H4988" s="391">
        <v>0.54210000000000003</v>
      </c>
      <c r="I4988" s="391">
        <v>1.0129999999999999</v>
      </c>
      <c r="J4988" s="391">
        <v>0.58240000000000003</v>
      </c>
      <c r="K4988" s="391">
        <v>1.1466000000000001</v>
      </c>
      <c r="L4988" s="391">
        <v>0.90490000000000004</v>
      </c>
      <c r="M4988" s="391">
        <v>0.5887</v>
      </c>
      <c r="N4988" s="391">
        <v>0.88290000000000601</v>
      </c>
      <c r="O4988" s="386">
        <v>1.4441999999999999</v>
      </c>
      <c r="P4988" s="386" t="s">
        <v>49</v>
      </c>
      <c r="R4988" s="265"/>
    </row>
    <row r="4989" spans="1:18" ht="15" x14ac:dyDescent="0.25">
      <c r="A4989" s="389" t="s">
        <v>4750</v>
      </c>
      <c r="B4989" s="390"/>
      <c r="C4989" s="386"/>
      <c r="D4989" s="390"/>
      <c r="E4989" s="390"/>
      <c r="F4989" s="386">
        <v>1.0536000000000001</v>
      </c>
      <c r="G4989" s="391">
        <v>1.4952000000000001</v>
      </c>
      <c r="H4989" s="391">
        <v>0.52400000000000002</v>
      </c>
      <c r="I4989" s="391">
        <v>0.87639999999999996</v>
      </c>
      <c r="J4989" s="391">
        <v>3.9474</v>
      </c>
      <c r="K4989" s="391">
        <v>2.0183</v>
      </c>
      <c r="L4989" s="391">
        <v>2.3601000000000001</v>
      </c>
      <c r="M4989" s="391">
        <v>3.7555000000000001</v>
      </c>
      <c r="N4989" s="391">
        <v>3.6713</v>
      </c>
      <c r="O4989" s="386">
        <v>10.2722</v>
      </c>
      <c r="P4989" s="386" t="s">
        <v>49</v>
      </c>
      <c r="R4989" s="265"/>
    </row>
    <row r="4990" spans="1:18" ht="15" x14ac:dyDescent="0.25">
      <c r="A4990" s="389" t="s">
        <v>4751</v>
      </c>
      <c r="B4990" s="390"/>
      <c r="C4990" s="386"/>
      <c r="D4990" s="390"/>
      <c r="E4990" s="390"/>
      <c r="F4990" s="386">
        <v>1.9111</v>
      </c>
      <c r="G4990" s="391">
        <v>1.367</v>
      </c>
      <c r="H4990" s="391">
        <v>2.2101999999999999</v>
      </c>
      <c r="I4990" s="391">
        <v>1.7193000000000001</v>
      </c>
      <c r="J4990" s="391">
        <v>0.94650000000000001</v>
      </c>
      <c r="K4990" s="391">
        <v>1.3634999999999999</v>
      </c>
      <c r="L4990" s="391">
        <v>2.2801</v>
      </c>
      <c r="M4990" s="391">
        <v>2.5954000000000002</v>
      </c>
      <c r="N4990" s="391">
        <v>3.2204999999999999</v>
      </c>
      <c r="O4990" s="386">
        <v>2.1656</v>
      </c>
      <c r="P4990" s="386" t="s">
        <v>49</v>
      </c>
      <c r="R4990" s="265"/>
    </row>
    <row r="4991" spans="1:18" ht="15" x14ac:dyDescent="0.25">
      <c r="A4991" s="389" t="s">
        <v>4752</v>
      </c>
      <c r="B4991" s="390"/>
      <c r="C4991" s="386"/>
      <c r="D4991" s="390"/>
      <c r="E4991" s="390"/>
      <c r="F4991" s="386">
        <v>1.9434</v>
      </c>
      <c r="G4991" s="391">
        <v>1.3782000000000001</v>
      </c>
      <c r="H4991" s="391">
        <v>2.2101999999999999</v>
      </c>
      <c r="I4991" s="391">
        <v>1.7196</v>
      </c>
      <c r="J4991" s="391">
        <v>0.95420000000000005</v>
      </c>
      <c r="K4991" s="391">
        <v>1.3657999999999999</v>
      </c>
      <c r="L4991" s="391">
        <v>2.302</v>
      </c>
      <c r="M4991" s="391">
        <v>2.5937999999999999</v>
      </c>
      <c r="N4991" s="391">
        <v>3.2517999999999998</v>
      </c>
      <c r="O4991" s="386">
        <v>2.1299000000000001</v>
      </c>
      <c r="P4991" s="386" t="s">
        <v>49</v>
      </c>
      <c r="R4991" s="265"/>
    </row>
    <row r="4992" spans="1:18" ht="15" x14ac:dyDescent="0.25">
      <c r="A4992" s="389" t="s">
        <v>4753</v>
      </c>
      <c r="B4992" s="390"/>
      <c r="C4992" s="386"/>
      <c r="D4992" s="390"/>
      <c r="E4992" s="390"/>
      <c r="F4992" s="386">
        <v>0</v>
      </c>
      <c r="G4992" s="391">
        <v>0.73170000000000002</v>
      </c>
      <c r="H4992" s="391">
        <v>2.2059000000000002</v>
      </c>
      <c r="I4992" s="391">
        <v>1.7032</v>
      </c>
      <c r="J4992" s="391">
        <v>0.48780000000000001</v>
      </c>
      <c r="K4992" s="391">
        <v>1.2255</v>
      </c>
      <c r="L4992" s="391">
        <v>0.97560000000000002</v>
      </c>
      <c r="M4992" s="391">
        <v>2.6894999999999998</v>
      </c>
      <c r="N4992" s="391">
        <v>1.2690000000000099</v>
      </c>
      <c r="O4992" s="386">
        <v>4.1463000000000001</v>
      </c>
      <c r="P4992" s="386" t="s">
        <v>49</v>
      </c>
      <c r="R4992" s="265"/>
    </row>
    <row r="4993" spans="1:18" ht="15" x14ac:dyDescent="0.25">
      <c r="A4993" s="389" t="s">
        <v>4754</v>
      </c>
      <c r="B4993" s="390"/>
      <c r="C4993" s="386"/>
      <c r="D4993" s="390"/>
      <c r="E4993" s="390"/>
      <c r="F4993" s="386">
        <v>2.3462000000000001</v>
      </c>
      <c r="G4993" s="391">
        <v>3.1987999999999999</v>
      </c>
      <c r="H4993" s="391">
        <v>3.6236000000000002</v>
      </c>
      <c r="I4993" s="391">
        <v>2.9489999999999998</v>
      </c>
      <c r="J4993" s="391">
        <v>2.1288999999999998</v>
      </c>
      <c r="K4993" s="391">
        <v>4.7264999999999997</v>
      </c>
      <c r="L4993" s="391">
        <v>6.0658000000000003</v>
      </c>
      <c r="M4993" s="391">
        <v>3.3237999999999999</v>
      </c>
      <c r="N4993" s="391">
        <v>7.1868000000000096</v>
      </c>
      <c r="O4993" s="386">
        <v>12.2828</v>
      </c>
      <c r="P4993" s="386" t="s">
        <v>49</v>
      </c>
      <c r="R4993" s="265"/>
    </row>
    <row r="4994" spans="1:18" ht="15" x14ac:dyDescent="0.25">
      <c r="A4994" s="389" t="s">
        <v>4755</v>
      </c>
      <c r="B4994" s="390"/>
      <c r="C4994" s="386"/>
      <c r="D4994" s="390"/>
      <c r="E4994" s="390"/>
      <c r="F4994" s="386">
        <v>2.3828999999999998</v>
      </c>
      <c r="G4994" s="391">
        <v>3.2702</v>
      </c>
      <c r="H4994" s="391">
        <v>3.7010000000000001</v>
      </c>
      <c r="I4994" s="391">
        <v>3.0021</v>
      </c>
      <c r="J4994" s="391">
        <v>2.1475</v>
      </c>
      <c r="K4994" s="391">
        <v>4.8068</v>
      </c>
      <c r="L4994" s="391">
        <v>6.1492000000000004</v>
      </c>
      <c r="M4994" s="391">
        <v>3.3549000000000002</v>
      </c>
      <c r="N4994" s="391">
        <v>7.2651999999999903</v>
      </c>
      <c r="O4994" s="386">
        <v>12.370699999999999</v>
      </c>
      <c r="P4994" s="386" t="s">
        <v>49</v>
      </c>
      <c r="R4994" s="265"/>
    </row>
    <row r="4995" spans="1:18" ht="15" x14ac:dyDescent="0.25">
      <c r="A4995" s="389" t="s">
        <v>4756</v>
      </c>
      <c r="B4995" s="390"/>
      <c r="C4995" s="386"/>
      <c r="D4995" s="390"/>
      <c r="E4995" s="390"/>
      <c r="F4995" s="386">
        <v>0.84189999999999998</v>
      </c>
      <c r="G4995" s="391">
        <v>0.43669999999999998</v>
      </c>
      <c r="H4995" s="391">
        <v>0.6119</v>
      </c>
      <c r="I4995" s="391">
        <v>0.87339999999999995</v>
      </c>
      <c r="J4995" s="391">
        <v>1.3962000000000001</v>
      </c>
      <c r="K4995" s="391">
        <v>1.5679000000000001</v>
      </c>
      <c r="L4995" s="391">
        <v>2.7875000000000001</v>
      </c>
      <c r="M4995" s="391">
        <v>2.0960999999999999</v>
      </c>
      <c r="N4995" s="391">
        <v>4.1012000000000102</v>
      </c>
      <c r="O4995" s="386">
        <v>8.8209999999999997</v>
      </c>
      <c r="P4995" s="386" t="s">
        <v>49</v>
      </c>
      <c r="R4995" s="265"/>
    </row>
    <row r="4996" spans="1:18" ht="15" x14ac:dyDescent="0.25">
      <c r="A4996" s="389" t="s">
        <v>4757</v>
      </c>
      <c r="B4996" s="390"/>
      <c r="C4996" s="386"/>
      <c r="D4996" s="390"/>
      <c r="E4996" s="390"/>
      <c r="F4996" s="386">
        <v>1.4862</v>
      </c>
      <c r="G4996" s="391">
        <v>4.7473999999999998</v>
      </c>
      <c r="H4996" s="391">
        <v>2.4523999999999999</v>
      </c>
      <c r="I4996" s="391">
        <v>2.7458999999999998</v>
      </c>
      <c r="J4996" s="391">
        <v>2.0337999999999998</v>
      </c>
      <c r="K4996" s="391">
        <v>1.0825</v>
      </c>
      <c r="L4996" s="391">
        <v>2.0533000000000001</v>
      </c>
      <c r="M4996" s="391">
        <v>1.5443</v>
      </c>
      <c r="N4996" s="391">
        <v>8.0975999999999999</v>
      </c>
      <c r="O4996" s="386">
        <v>2.8660999999999999</v>
      </c>
      <c r="P4996" s="386" t="s">
        <v>49</v>
      </c>
      <c r="R4996" s="265"/>
    </row>
    <row r="4997" spans="1:18" ht="15" x14ac:dyDescent="0.25">
      <c r="A4997" s="389" t="s">
        <v>4758</v>
      </c>
      <c r="B4997" s="390"/>
      <c r="C4997" s="386"/>
      <c r="D4997" s="390"/>
      <c r="E4997" s="390"/>
      <c r="F4997" s="386">
        <v>1.5135000000000001</v>
      </c>
      <c r="G4997" s="391">
        <v>4.9436999999999998</v>
      </c>
      <c r="H4997" s="391">
        <v>2.4096000000000002</v>
      </c>
      <c r="I4997" s="391">
        <v>2.6997</v>
      </c>
      <c r="J4997" s="391">
        <v>1.9638</v>
      </c>
      <c r="K4997" s="391">
        <v>0.99770000000000003</v>
      </c>
      <c r="L4997" s="391">
        <v>1.9114</v>
      </c>
      <c r="M4997" s="391">
        <v>1.4060999999999999</v>
      </c>
      <c r="N4997" s="391">
        <v>7.8883999999999999</v>
      </c>
      <c r="O4997" s="386">
        <v>2.7646000000000002</v>
      </c>
      <c r="P4997" s="386" t="s">
        <v>49</v>
      </c>
      <c r="R4997" s="265"/>
    </row>
    <row r="4998" spans="1:18" ht="15" x14ac:dyDescent="0.25">
      <c r="A4998" s="389" t="s">
        <v>4759</v>
      </c>
      <c r="B4998" s="390"/>
      <c r="C4998" s="386"/>
      <c r="D4998" s="390"/>
      <c r="E4998" s="390"/>
      <c r="F4998" s="386">
        <v>1.1849000000000001</v>
      </c>
      <c r="G4998" s="391">
        <v>2.5741999999999998</v>
      </c>
      <c r="H4998" s="391">
        <v>2.9329000000000001</v>
      </c>
      <c r="I4998" s="391">
        <v>3.2627000000000002</v>
      </c>
      <c r="J4998" s="391">
        <v>2.8288000000000002</v>
      </c>
      <c r="K4998" s="391">
        <v>2.0367999999999999</v>
      </c>
      <c r="L4998" s="391">
        <v>3.6528999999999998</v>
      </c>
      <c r="M4998" s="391">
        <v>3.1055000000000001</v>
      </c>
      <c r="N4998" s="391">
        <v>10.4313</v>
      </c>
      <c r="O4998" s="386">
        <v>4.0115999999999996</v>
      </c>
      <c r="P4998" s="386" t="s">
        <v>49</v>
      </c>
      <c r="R4998" s="265"/>
    </row>
    <row r="4999" spans="1:18" ht="15" x14ac:dyDescent="0.25">
      <c r="A4999" s="389" t="s">
        <v>4760</v>
      </c>
      <c r="B4999" s="390"/>
      <c r="C4999" s="386"/>
      <c r="D4999" s="390"/>
      <c r="E4999" s="390"/>
      <c r="F4999" s="386">
        <v>1.1891</v>
      </c>
      <c r="G4999" s="391">
        <v>2.3471000000000002</v>
      </c>
      <c r="H4999" s="391">
        <v>1.2717000000000001</v>
      </c>
      <c r="I4999" s="391">
        <v>0.61629999999999996</v>
      </c>
      <c r="J4999" s="391">
        <v>0.43840000000000001</v>
      </c>
      <c r="K4999" s="391">
        <v>0.42509999999999998</v>
      </c>
      <c r="L4999" s="391">
        <v>0.876</v>
      </c>
      <c r="M4999" s="391">
        <v>0.3422</v>
      </c>
      <c r="N4999" s="391">
        <v>2.65349999999999</v>
      </c>
      <c r="O4999" s="386">
        <v>0.93110000000000004</v>
      </c>
      <c r="P4999" s="386" t="s">
        <v>49</v>
      </c>
      <c r="R4999" s="265"/>
    </row>
    <row r="5000" spans="1:18" ht="15" x14ac:dyDescent="0.25">
      <c r="A5000" s="389" t="s">
        <v>4761</v>
      </c>
      <c r="B5000" s="390"/>
      <c r="C5000" s="386"/>
      <c r="D5000" s="390"/>
      <c r="E5000" s="390"/>
      <c r="F5000" s="386">
        <v>1.1897</v>
      </c>
      <c r="G5000" s="391">
        <v>2.1556999999999999</v>
      </c>
      <c r="H5000" s="391">
        <v>1.2309000000000001</v>
      </c>
      <c r="I5000" s="391">
        <v>0.40710000000000002</v>
      </c>
      <c r="J5000" s="391">
        <v>0.37819999999999998</v>
      </c>
      <c r="K5000" s="391">
        <v>0.24740000000000001</v>
      </c>
      <c r="L5000" s="391">
        <v>0.72650000000000003</v>
      </c>
      <c r="M5000" s="391">
        <v>0.2616</v>
      </c>
      <c r="N5000" s="391">
        <v>1.6988999999999901</v>
      </c>
      <c r="O5000" s="386">
        <v>0.40699999999999997</v>
      </c>
      <c r="P5000" s="386" t="s">
        <v>49</v>
      </c>
      <c r="R5000" s="265"/>
    </row>
    <row r="5001" spans="1:18" ht="15" x14ac:dyDescent="0.25">
      <c r="A5001" s="389" t="s">
        <v>4762</v>
      </c>
      <c r="B5001" s="390"/>
      <c r="C5001" s="386"/>
      <c r="D5001" s="390"/>
      <c r="E5001" s="390"/>
      <c r="F5001" s="386">
        <v>1.1792</v>
      </c>
      <c r="G5001" s="391">
        <v>5.4245000000000001</v>
      </c>
      <c r="H5001" s="391">
        <v>1.8913</v>
      </c>
      <c r="I5001" s="391">
        <v>4.0094000000000003</v>
      </c>
      <c r="J5001" s="391">
        <v>1.4151</v>
      </c>
      <c r="K5001" s="391">
        <v>3.3254000000000001</v>
      </c>
      <c r="L5001" s="391">
        <v>3.3018999999999998</v>
      </c>
      <c r="M5001" s="391">
        <v>1.6509</v>
      </c>
      <c r="N5001" s="391">
        <v>18.160399999999999</v>
      </c>
      <c r="O5001" s="386">
        <v>9.4563000000000006</v>
      </c>
      <c r="P5001" s="386" t="s">
        <v>49</v>
      </c>
      <c r="R5001" s="265"/>
    </row>
    <row r="5002" spans="1:18" ht="15" x14ac:dyDescent="0.25">
      <c r="A5002" s="389" t="s">
        <v>4763</v>
      </c>
      <c r="B5002" s="390"/>
      <c r="C5002" s="386"/>
      <c r="D5002" s="390"/>
      <c r="E5002" s="390"/>
      <c r="F5002" s="386">
        <v>0.84299999999999997</v>
      </c>
      <c r="G5002" s="391">
        <v>1.6012</v>
      </c>
      <c r="H5002" s="391">
        <v>1.3766</v>
      </c>
      <c r="I5002" s="391">
        <v>2.5367999999999999</v>
      </c>
      <c r="J5002" s="391">
        <v>1.3895999999999999</v>
      </c>
      <c r="K5002" s="391">
        <v>1.0329999999999999</v>
      </c>
      <c r="L5002" s="391">
        <v>2.2884000000000002</v>
      </c>
      <c r="M5002" s="391">
        <v>1.0651999999999999</v>
      </c>
      <c r="N5002" s="391">
        <v>11.906599999999999</v>
      </c>
      <c r="O5002" s="386">
        <v>3.0476000000000001</v>
      </c>
      <c r="P5002" s="386" t="s">
        <v>49</v>
      </c>
      <c r="R5002" s="265"/>
    </row>
    <row r="5003" spans="1:18" ht="15" x14ac:dyDescent="0.25">
      <c r="A5003" s="389" t="s">
        <v>4764</v>
      </c>
      <c r="B5003" s="390"/>
      <c r="C5003" s="386"/>
      <c r="D5003" s="390"/>
      <c r="E5003" s="390"/>
      <c r="F5003" s="386">
        <v>0.80230000000000001</v>
      </c>
      <c r="G5003" s="391">
        <v>1.5331999999999999</v>
      </c>
      <c r="H5003" s="391">
        <v>1.0748</v>
      </c>
      <c r="I5003" s="391">
        <v>2.5228000000000002</v>
      </c>
      <c r="J5003" s="391">
        <v>1.2076</v>
      </c>
      <c r="K5003" s="391">
        <v>0.9244</v>
      </c>
      <c r="L5003" s="391">
        <v>2.0116000000000001</v>
      </c>
      <c r="M5003" s="391">
        <v>0.91690000000000005</v>
      </c>
      <c r="N5003" s="391">
        <v>11.5055</v>
      </c>
      <c r="O5003" s="386">
        <v>2.9883000000000002</v>
      </c>
      <c r="P5003" s="386" t="s">
        <v>49</v>
      </c>
      <c r="R5003" s="265"/>
    </row>
    <row r="5004" spans="1:18" ht="15" x14ac:dyDescent="0.25">
      <c r="A5004" s="389" t="s">
        <v>4765</v>
      </c>
      <c r="B5004" s="390"/>
      <c r="C5004" s="386"/>
      <c r="D5004" s="390"/>
      <c r="E5004" s="390"/>
      <c r="F5004" s="386">
        <v>1.3793</v>
      </c>
      <c r="G5004" s="391">
        <v>2.5232000000000001</v>
      </c>
      <c r="H5004" s="391">
        <v>5.5968999999999998</v>
      </c>
      <c r="I5004" s="391">
        <v>2.7277999999999998</v>
      </c>
      <c r="J5004" s="391">
        <v>3.9336000000000002</v>
      </c>
      <c r="K5004" s="391">
        <v>2.5417000000000001</v>
      </c>
      <c r="L5004" s="391">
        <v>6.1468999999999996</v>
      </c>
      <c r="M5004" s="391">
        <v>3.1291000000000002</v>
      </c>
      <c r="N5004" s="391">
        <v>17.3521</v>
      </c>
      <c r="O5004" s="386">
        <v>3.9076</v>
      </c>
      <c r="P5004" s="386" t="s">
        <v>49</v>
      </c>
      <c r="R5004" s="265"/>
    </row>
    <row r="5005" spans="1:18" ht="15" x14ac:dyDescent="0.25">
      <c r="A5005" s="389" t="s">
        <v>4766</v>
      </c>
      <c r="B5005" s="390"/>
      <c r="C5005" s="386"/>
      <c r="D5005" s="390"/>
      <c r="E5005" s="390"/>
      <c r="F5005" s="386">
        <v>4.3091999999999997</v>
      </c>
      <c r="G5005" s="391">
        <v>16.2681</v>
      </c>
      <c r="H5005" s="391">
        <v>7.0759999999999996</v>
      </c>
      <c r="I5005" s="391">
        <v>5.2561999999999998</v>
      </c>
      <c r="J5005" s="391">
        <v>5.3108000000000004</v>
      </c>
      <c r="K5005" s="391">
        <v>2.1431</v>
      </c>
      <c r="L5005" s="391">
        <v>3.1878000000000002</v>
      </c>
      <c r="M5005" s="391">
        <v>3.4834000000000001</v>
      </c>
      <c r="N5005" s="391">
        <v>7.4411999999999896</v>
      </c>
      <c r="O5005" s="386">
        <v>4.5401999999999996</v>
      </c>
      <c r="P5005" s="386" t="s">
        <v>49</v>
      </c>
      <c r="R5005" s="265"/>
    </row>
    <row r="5006" spans="1:18" ht="15" x14ac:dyDescent="0.25">
      <c r="A5006" s="389" t="s">
        <v>4767</v>
      </c>
      <c r="B5006" s="390"/>
      <c r="C5006" s="386"/>
      <c r="D5006" s="390"/>
      <c r="E5006" s="390"/>
      <c r="F5006" s="386">
        <v>4.5439999999999996</v>
      </c>
      <c r="G5006" s="391">
        <v>17.302900000000001</v>
      </c>
      <c r="H5006" s="391">
        <v>7.4663000000000004</v>
      </c>
      <c r="I5006" s="391">
        <v>5.3068999999999997</v>
      </c>
      <c r="J5006" s="391">
        <v>5.5278</v>
      </c>
      <c r="K5006" s="391">
        <v>2.1315</v>
      </c>
      <c r="L5006" s="391">
        <v>3.3033000000000001</v>
      </c>
      <c r="M5006" s="391">
        <v>3.5041000000000002</v>
      </c>
      <c r="N5006" s="391">
        <v>7.8568000000000104</v>
      </c>
      <c r="O5006" s="386">
        <v>4.7117000000000004</v>
      </c>
      <c r="P5006" s="386" t="s">
        <v>49</v>
      </c>
      <c r="R5006" s="265"/>
    </row>
    <row r="5007" spans="1:18" ht="15" x14ac:dyDescent="0.25">
      <c r="A5007" s="389" t="s">
        <v>4768</v>
      </c>
      <c r="B5007" s="390"/>
      <c r="C5007" s="386"/>
      <c r="D5007" s="390"/>
      <c r="E5007" s="390"/>
      <c r="F5007" s="386">
        <v>1.3412999999999999</v>
      </c>
      <c r="G5007" s="391">
        <v>3.7071999999999998</v>
      </c>
      <c r="H5007" s="391">
        <v>2.2189999999999999</v>
      </c>
      <c r="I5007" s="391">
        <v>4.6265000000000001</v>
      </c>
      <c r="J5007" s="391">
        <v>2.6049000000000002</v>
      </c>
      <c r="K5007" s="391">
        <v>2.2856999999999998</v>
      </c>
      <c r="L5007" s="391">
        <v>1.7703</v>
      </c>
      <c r="M5007" s="391">
        <v>3.2303999999999999</v>
      </c>
      <c r="N5007" s="391">
        <v>2.3332999999999902</v>
      </c>
      <c r="O5007" s="386">
        <v>2.4096000000000002</v>
      </c>
      <c r="P5007" s="386" t="s">
        <v>49</v>
      </c>
      <c r="R5007" s="265"/>
    </row>
    <row r="5008" spans="1:18" ht="15" x14ac:dyDescent="0.25">
      <c r="A5008" s="389" t="s">
        <v>4769</v>
      </c>
      <c r="B5008" s="390"/>
      <c r="C5008" s="386"/>
      <c r="D5008" s="390"/>
      <c r="E5008" s="390"/>
      <c r="F5008" s="386">
        <v>0.24510000000000001</v>
      </c>
      <c r="G5008" s="391">
        <v>0.81130000000000002</v>
      </c>
      <c r="H5008" s="391">
        <v>0.57069999999999999</v>
      </c>
      <c r="I5008" s="391">
        <v>1.4563999999999999</v>
      </c>
      <c r="J5008" s="391">
        <v>0.71230000000000004</v>
      </c>
      <c r="K5008" s="391">
        <v>0.41949999999999998</v>
      </c>
      <c r="L5008" s="391">
        <v>0.96530000000000005</v>
      </c>
      <c r="M5008" s="391">
        <v>0.99399999999999999</v>
      </c>
      <c r="N5008" s="391">
        <v>3.5196999999999998</v>
      </c>
      <c r="O5008" s="386">
        <v>1.6338999999999999</v>
      </c>
      <c r="P5008" s="386" t="s">
        <v>49</v>
      </c>
      <c r="R5008" s="265"/>
    </row>
    <row r="5009" spans="1:18" ht="15" x14ac:dyDescent="0.25">
      <c r="A5009" s="389" t="s">
        <v>4770</v>
      </c>
      <c r="B5009" s="390"/>
      <c r="C5009" s="386"/>
      <c r="D5009" s="390"/>
      <c r="E5009" s="390"/>
      <c r="F5009" s="386">
        <v>0.1575</v>
      </c>
      <c r="G5009" s="391">
        <v>0.69399999999999995</v>
      </c>
      <c r="H5009" s="391">
        <v>0.52300000000000002</v>
      </c>
      <c r="I5009" s="391">
        <v>1.2563</v>
      </c>
      <c r="J5009" s="391">
        <v>0.53939999999999999</v>
      </c>
      <c r="K5009" s="391">
        <v>0.3075</v>
      </c>
      <c r="L5009" s="391">
        <v>0.79200000000000004</v>
      </c>
      <c r="M5009" s="391">
        <v>0.70920000000000005</v>
      </c>
      <c r="N5009" s="391">
        <v>3.0335000000000001</v>
      </c>
      <c r="O5009" s="386">
        <v>1.2774000000000001</v>
      </c>
      <c r="P5009" s="386" t="s">
        <v>49</v>
      </c>
      <c r="R5009" s="265"/>
    </row>
    <row r="5010" spans="1:18" ht="15" x14ac:dyDescent="0.25">
      <c r="A5010" s="389" t="s">
        <v>4771</v>
      </c>
      <c r="B5010" s="390"/>
      <c r="C5010" s="386"/>
      <c r="D5010" s="390"/>
      <c r="E5010" s="390"/>
      <c r="F5010" s="386">
        <v>0.91239999999999999</v>
      </c>
      <c r="G5010" s="391">
        <v>1.6900999999999999</v>
      </c>
      <c r="H5010" s="391">
        <v>0.93100000000000005</v>
      </c>
      <c r="I5010" s="391">
        <v>2.9716</v>
      </c>
      <c r="J5010" s="391">
        <v>2.0306999999999999</v>
      </c>
      <c r="K5010" s="391">
        <v>1.2678</v>
      </c>
      <c r="L5010" s="391">
        <v>2.2816000000000001</v>
      </c>
      <c r="M5010" s="391">
        <v>3.1749999999999998</v>
      </c>
      <c r="N5010" s="391">
        <v>7.2134999999999998</v>
      </c>
      <c r="O5010" s="386">
        <v>4.3579999999999997</v>
      </c>
      <c r="P5010" s="386" t="s">
        <v>49</v>
      </c>
      <c r="R5010" s="265"/>
    </row>
    <row r="5011" spans="1:18" ht="15" x14ac:dyDescent="0.25">
      <c r="A5011" s="389" t="s">
        <v>4772</v>
      </c>
      <c r="B5011" s="390"/>
      <c r="C5011" s="386"/>
      <c r="D5011" s="390"/>
      <c r="E5011" s="390"/>
      <c r="F5011" s="386">
        <v>6.5883000000000003</v>
      </c>
      <c r="G5011" s="391">
        <v>2.3106</v>
      </c>
      <c r="H5011" s="391">
        <v>1.2229000000000001</v>
      </c>
      <c r="I5011" s="391">
        <v>3.7869000000000002</v>
      </c>
      <c r="J5011" s="391">
        <v>0.92530000000000001</v>
      </c>
      <c r="K5011" s="391">
        <v>2.3086000000000002</v>
      </c>
      <c r="L5011" s="391">
        <v>1.1946000000000001</v>
      </c>
      <c r="M5011" s="391">
        <v>2.8252000000000002</v>
      </c>
      <c r="N5011" s="391">
        <v>8.4417000000000009</v>
      </c>
      <c r="O5011" s="386">
        <v>7.2843999999999998</v>
      </c>
      <c r="P5011" s="386" t="s">
        <v>49</v>
      </c>
      <c r="R5011" s="265"/>
    </row>
    <row r="5012" spans="1:18" ht="15" x14ac:dyDescent="0.25">
      <c r="A5012" s="389" t="s">
        <v>4773</v>
      </c>
      <c r="B5012" s="390"/>
      <c r="C5012" s="386"/>
      <c r="D5012" s="390"/>
      <c r="E5012" s="390"/>
      <c r="F5012" s="386">
        <v>6.7785000000000002</v>
      </c>
      <c r="G5012" s="391">
        <v>2.2704</v>
      </c>
      <c r="H5012" s="391">
        <v>1.2833000000000001</v>
      </c>
      <c r="I5012" s="391">
        <v>3.585</v>
      </c>
      <c r="J5012" s="391">
        <v>0.748</v>
      </c>
      <c r="K5012" s="391">
        <v>2.1751999999999998</v>
      </c>
      <c r="L5012" s="391">
        <v>1.1309</v>
      </c>
      <c r="M5012" s="391">
        <v>2.6964999999999999</v>
      </c>
      <c r="N5012" s="391">
        <v>8.6285000000000007</v>
      </c>
      <c r="O5012" s="386">
        <v>7.4230999999999998</v>
      </c>
      <c r="P5012" s="386" t="s">
        <v>49</v>
      </c>
      <c r="R5012" s="265"/>
    </row>
    <row r="5013" spans="1:18" ht="15" x14ac:dyDescent="0.25">
      <c r="A5013" s="389" t="s">
        <v>4774</v>
      </c>
      <c r="B5013" s="390"/>
      <c r="C5013" s="386"/>
      <c r="D5013" s="390"/>
      <c r="E5013" s="390"/>
      <c r="F5013" s="386">
        <v>4.1422999999999996</v>
      </c>
      <c r="G5013" s="391">
        <v>2.8479999999999999</v>
      </c>
      <c r="H5013" s="391">
        <v>0.41449999999999998</v>
      </c>
      <c r="I5013" s="391">
        <v>6.5069999999999997</v>
      </c>
      <c r="J5013" s="391">
        <v>3.3138999999999998</v>
      </c>
      <c r="K5013" s="391">
        <v>4.1047000000000002</v>
      </c>
      <c r="L5013" s="391">
        <v>2.0516000000000001</v>
      </c>
      <c r="M5013" s="391">
        <v>4.5566000000000004</v>
      </c>
      <c r="N5013" s="391">
        <v>5.9244999999999903</v>
      </c>
      <c r="O5013" s="386">
        <v>5.4181999999999997</v>
      </c>
      <c r="P5013" s="386" t="s">
        <v>49</v>
      </c>
      <c r="R5013" s="265"/>
    </row>
    <row r="5014" spans="1:18" ht="15" x14ac:dyDescent="0.25">
      <c r="A5014" s="389" t="s">
        <v>4775</v>
      </c>
      <c r="B5014" s="390"/>
      <c r="C5014" s="386"/>
      <c r="D5014" s="390"/>
      <c r="E5014" s="390"/>
      <c r="F5014" s="386">
        <v>4.7519999999999998</v>
      </c>
      <c r="G5014" s="391">
        <v>2.4278</v>
      </c>
      <c r="H5014" s="391">
        <v>1.1818</v>
      </c>
      <c r="I5014" s="391">
        <v>5.5656999999999996</v>
      </c>
      <c r="J5014" s="391">
        <v>0.56740000000000002</v>
      </c>
      <c r="K5014" s="391">
        <v>2.1049000000000002</v>
      </c>
      <c r="L5014" s="391">
        <v>1.0823</v>
      </c>
      <c r="M5014" s="391">
        <v>1.9928999999999999</v>
      </c>
      <c r="N5014" s="391">
        <v>10.1198</v>
      </c>
      <c r="O5014" s="386">
        <v>9.7764000000000006</v>
      </c>
      <c r="P5014" s="386" t="s">
        <v>49</v>
      </c>
      <c r="R5014" s="265"/>
    </row>
    <row r="5015" spans="1:18" ht="15" x14ac:dyDescent="0.25">
      <c r="A5015" s="389" t="s">
        <v>4776</v>
      </c>
      <c r="B5015" s="390"/>
      <c r="C5015" s="386"/>
      <c r="D5015" s="390"/>
      <c r="E5015" s="390"/>
      <c r="F5015" s="386">
        <v>4.9165999999999999</v>
      </c>
      <c r="G5015" s="391">
        <v>2.5082</v>
      </c>
      <c r="H5015" s="391">
        <v>1.2441</v>
      </c>
      <c r="I5015" s="391">
        <v>5.7438000000000002</v>
      </c>
      <c r="J5015" s="391">
        <v>0.54569999999999996</v>
      </c>
      <c r="K5015" s="391">
        <v>2.2019000000000002</v>
      </c>
      <c r="L5015" s="391">
        <v>1.1148</v>
      </c>
      <c r="M5015" s="391">
        <v>2.0293000000000001</v>
      </c>
      <c r="N5015" s="391">
        <v>10.548400000000001</v>
      </c>
      <c r="O5015" s="386">
        <v>10.010999999999999</v>
      </c>
      <c r="P5015" s="386" t="s">
        <v>49</v>
      </c>
      <c r="R5015" s="265"/>
    </row>
    <row r="5016" spans="1:18" ht="15" x14ac:dyDescent="0.25">
      <c r="A5016" s="389" t="s">
        <v>4777</v>
      </c>
      <c r="B5016" s="390"/>
      <c r="C5016" s="386"/>
      <c r="D5016" s="390"/>
      <c r="E5016" s="390"/>
      <c r="F5016" s="386">
        <v>1.5956999999999999</v>
      </c>
      <c r="G5016" s="391">
        <v>0.91190000000000004</v>
      </c>
      <c r="H5016" s="391">
        <v>0</v>
      </c>
      <c r="I5016" s="391">
        <v>2.1244000000000001</v>
      </c>
      <c r="J5016" s="391">
        <v>0.98629999999999995</v>
      </c>
      <c r="K5016" s="391">
        <v>0.22800000000000001</v>
      </c>
      <c r="L5016" s="391">
        <v>0.45519999999999999</v>
      </c>
      <c r="M5016" s="391">
        <v>1.2898000000000001</v>
      </c>
      <c r="N5016" s="391">
        <v>1.8237000000000001</v>
      </c>
      <c r="O5016" s="386">
        <v>5.2470999999999997</v>
      </c>
      <c r="P5016" s="386" t="s">
        <v>49</v>
      </c>
      <c r="R5016" s="265"/>
    </row>
    <row r="5017" spans="1:18" ht="15" x14ac:dyDescent="0.25">
      <c r="A5017" s="389" t="s">
        <v>4778</v>
      </c>
      <c r="B5017" s="390"/>
      <c r="C5017" s="386"/>
      <c r="D5017" s="390"/>
      <c r="E5017" s="390"/>
      <c r="F5017" s="386">
        <v>7.6158999999999999</v>
      </c>
      <c r="G5017" s="391">
        <v>2.5301</v>
      </c>
      <c r="H5017" s="391">
        <v>1.1717</v>
      </c>
      <c r="I5017" s="391">
        <v>3.0971000000000002</v>
      </c>
      <c r="J5017" s="391">
        <v>0.99219999999999997</v>
      </c>
      <c r="K5017" s="391">
        <v>2.6947999999999999</v>
      </c>
      <c r="L5017" s="391">
        <v>0.70350000000000001</v>
      </c>
      <c r="M5017" s="391">
        <v>2.1951999999999998</v>
      </c>
      <c r="N5017" s="391">
        <v>7.4019000000000004</v>
      </c>
      <c r="O5017" s="386">
        <v>7.4238</v>
      </c>
      <c r="P5017" s="386" t="s">
        <v>49</v>
      </c>
      <c r="R5017" s="265"/>
    </row>
    <row r="5018" spans="1:18" ht="15" x14ac:dyDescent="0.25">
      <c r="A5018" s="389" t="s">
        <v>4779</v>
      </c>
      <c r="B5018" s="390"/>
      <c r="C5018" s="386"/>
      <c r="D5018" s="390"/>
      <c r="E5018" s="390"/>
      <c r="F5018" s="386">
        <v>7.7831000000000001</v>
      </c>
      <c r="G5018" s="391">
        <v>2.524</v>
      </c>
      <c r="H5018" s="391">
        <v>1.2284999999999999</v>
      </c>
      <c r="I5018" s="391">
        <v>2.7768000000000002</v>
      </c>
      <c r="J5018" s="391">
        <v>0.68169999999999997</v>
      </c>
      <c r="K5018" s="391">
        <v>2.5274999999999999</v>
      </c>
      <c r="L5018" s="391">
        <v>0.57199999999999995</v>
      </c>
      <c r="M5018" s="391">
        <v>2.0366</v>
      </c>
      <c r="N5018" s="391">
        <v>7.5468999999999902</v>
      </c>
      <c r="O5018" s="386">
        <v>7.5347999999999997</v>
      </c>
      <c r="P5018" s="386" t="s">
        <v>49</v>
      </c>
      <c r="R5018" s="265"/>
    </row>
    <row r="5019" spans="1:18" ht="15" x14ac:dyDescent="0.25">
      <c r="A5019" s="389" t="s">
        <v>4780</v>
      </c>
      <c r="B5019" s="390"/>
      <c r="C5019" s="386"/>
      <c r="D5019" s="390"/>
      <c r="E5019" s="390"/>
      <c r="F5019" s="386">
        <v>4.6955</v>
      </c>
      <c r="G5019" s="391">
        <v>2.6393</v>
      </c>
      <c r="H5019" s="391">
        <v>0.1467</v>
      </c>
      <c r="I5019" s="391">
        <v>8.9036000000000008</v>
      </c>
      <c r="J5019" s="391">
        <v>6.6176000000000004</v>
      </c>
      <c r="K5019" s="391">
        <v>5.7184999999999997</v>
      </c>
      <c r="L5019" s="391">
        <v>3.0882000000000001</v>
      </c>
      <c r="M5019" s="391">
        <v>5.0660999999999996</v>
      </c>
      <c r="N5019" s="391">
        <v>4.7758999999999903</v>
      </c>
      <c r="O5019" s="386">
        <v>5.4252000000000002</v>
      </c>
      <c r="P5019" s="386" t="s">
        <v>49</v>
      </c>
      <c r="R5019" s="265"/>
    </row>
    <row r="5020" spans="1:18" ht="15" x14ac:dyDescent="0.25">
      <c r="A5020" s="389" t="s">
        <v>4781</v>
      </c>
      <c r="B5020" s="390"/>
      <c r="C5020" s="386"/>
      <c r="D5020" s="390"/>
      <c r="E5020" s="390"/>
      <c r="F5020" s="386">
        <v>10.2964</v>
      </c>
      <c r="G5020" s="391">
        <v>2.3216999999999999</v>
      </c>
      <c r="H5020" s="391">
        <v>1.7473000000000001</v>
      </c>
      <c r="I5020" s="391">
        <v>2.7654000000000001</v>
      </c>
      <c r="J5020" s="391">
        <v>1.7061999999999999</v>
      </c>
      <c r="K5020" s="391">
        <v>2.6983000000000001</v>
      </c>
      <c r="L5020" s="391">
        <v>2.5304000000000002</v>
      </c>
      <c r="M5020" s="391">
        <v>4.3243</v>
      </c>
      <c r="N5020" s="391">
        <v>3.5716000000000001</v>
      </c>
      <c r="O5020" s="386">
        <v>4.6211000000000002</v>
      </c>
      <c r="P5020" s="386" t="s">
        <v>49</v>
      </c>
      <c r="R5020" s="265"/>
    </row>
    <row r="5021" spans="1:18" ht="15" x14ac:dyDescent="0.25">
      <c r="A5021" s="389" t="s">
        <v>4782</v>
      </c>
      <c r="B5021" s="390"/>
      <c r="C5021" s="386"/>
      <c r="D5021" s="390"/>
      <c r="E5021" s="390"/>
      <c r="F5021" s="386">
        <v>11.2081</v>
      </c>
      <c r="G5021" s="391">
        <v>1.9957</v>
      </c>
      <c r="H5021" s="391">
        <v>1.887</v>
      </c>
      <c r="I5021" s="391">
        <v>1.8873</v>
      </c>
      <c r="J5021" s="391">
        <v>1.4870000000000001</v>
      </c>
      <c r="K5021" s="391">
        <v>2.2141000000000002</v>
      </c>
      <c r="L5021" s="391">
        <v>2.5207000000000002</v>
      </c>
      <c r="M5021" s="391">
        <v>4.0213000000000001</v>
      </c>
      <c r="N5021" s="391">
        <v>3.0754000000000001</v>
      </c>
      <c r="O5021" s="386">
        <v>4.4414999999999996</v>
      </c>
      <c r="P5021" s="386" t="s">
        <v>49</v>
      </c>
      <c r="R5021" s="265"/>
    </row>
    <row r="5022" spans="1:18" ht="15" x14ac:dyDescent="0.25">
      <c r="A5022" s="389" t="s">
        <v>4783</v>
      </c>
      <c r="B5022" s="390"/>
      <c r="C5022" s="386"/>
      <c r="D5022" s="390"/>
      <c r="E5022" s="390"/>
      <c r="F5022" s="386">
        <v>5.3190999999999997</v>
      </c>
      <c r="G5022" s="391">
        <v>4.4016999999999999</v>
      </c>
      <c r="H5022" s="391">
        <v>0.85319999999999996</v>
      </c>
      <c r="I5022" s="391">
        <v>8.3652999999999995</v>
      </c>
      <c r="J5022" s="391">
        <v>3.1051000000000002</v>
      </c>
      <c r="K5022" s="391">
        <v>5.7896999999999998</v>
      </c>
      <c r="L5022" s="391">
        <v>2.5924</v>
      </c>
      <c r="M5022" s="391">
        <v>6.258</v>
      </c>
      <c r="N5022" s="391">
        <v>6.7493000000000096</v>
      </c>
      <c r="O5022" s="386">
        <v>5.7643000000000004</v>
      </c>
      <c r="P5022" s="386" t="s">
        <v>49</v>
      </c>
      <c r="R5022" s="265"/>
    </row>
    <row r="5023" spans="1:18" ht="15" x14ac:dyDescent="0.25">
      <c r="A5023" s="389" t="s">
        <v>4784</v>
      </c>
      <c r="B5023" s="390"/>
      <c r="C5023" s="386"/>
      <c r="D5023" s="390"/>
      <c r="E5023" s="390"/>
      <c r="F5023" s="386">
        <v>1.5989</v>
      </c>
      <c r="G5023" s="391">
        <v>0.97099999999999997</v>
      </c>
      <c r="H5023" s="391">
        <v>0.22409999999999999</v>
      </c>
      <c r="I5023" s="391">
        <v>1.9783999999999999</v>
      </c>
      <c r="J5023" s="391">
        <v>7.4700000000000003E-2</v>
      </c>
      <c r="K5023" s="391">
        <v>0.61260000000000003</v>
      </c>
      <c r="L5023" s="391">
        <v>8.9599999999999999E-2</v>
      </c>
      <c r="M5023" s="391">
        <v>4.7297000000000002</v>
      </c>
      <c r="N5023" s="391">
        <v>18.518000000000001</v>
      </c>
      <c r="O5023" s="386">
        <v>3.6638000000000002</v>
      </c>
      <c r="P5023" s="386" t="s">
        <v>49</v>
      </c>
      <c r="R5023" s="265"/>
    </row>
    <row r="5024" spans="1:18" ht="15" x14ac:dyDescent="0.25">
      <c r="A5024" s="389" t="s">
        <v>4785</v>
      </c>
      <c r="B5024" s="390"/>
      <c r="C5024" s="386"/>
      <c r="D5024" s="390"/>
      <c r="E5024" s="390"/>
      <c r="F5024" s="386">
        <v>1.5133000000000001</v>
      </c>
      <c r="G5024" s="391">
        <v>1.0137</v>
      </c>
      <c r="H5024" s="391">
        <v>0.2339</v>
      </c>
      <c r="I5024" s="391">
        <v>2.0657000000000001</v>
      </c>
      <c r="J5024" s="391">
        <v>7.8E-2</v>
      </c>
      <c r="K5024" s="391">
        <v>0.62390000000000001</v>
      </c>
      <c r="L5024" s="391">
        <v>9.3600000000000003E-2</v>
      </c>
      <c r="M5024" s="391">
        <v>4.7976999999999999</v>
      </c>
      <c r="N5024" s="391">
        <v>18.283999999999999</v>
      </c>
      <c r="O5024" s="386">
        <v>3.6812</v>
      </c>
      <c r="P5024" s="386" t="s">
        <v>49</v>
      </c>
      <c r="R5024" s="265"/>
    </row>
    <row r="5025" spans="1:18" ht="15" x14ac:dyDescent="0.25">
      <c r="A5025" s="389" t="s">
        <v>4786</v>
      </c>
      <c r="B5025" s="390"/>
      <c r="C5025" s="386"/>
      <c r="D5025" s="390"/>
      <c r="E5025" s="390"/>
      <c r="F5025" s="386">
        <v>3.5461</v>
      </c>
      <c r="G5025" s="391">
        <v>0</v>
      </c>
      <c r="H5025" s="391">
        <v>0</v>
      </c>
      <c r="I5025" s="391">
        <v>0</v>
      </c>
      <c r="J5025" s="391">
        <v>0</v>
      </c>
      <c r="K5025" s="391">
        <v>0.35460000000000003</v>
      </c>
      <c r="L5025" s="391">
        <v>0</v>
      </c>
      <c r="M5025" s="391">
        <v>3.1915</v>
      </c>
      <c r="N5025" s="391">
        <v>23.758900000000001</v>
      </c>
      <c r="O5025" s="386">
        <v>3.2608999999999999</v>
      </c>
      <c r="P5025" s="386" t="s">
        <v>49</v>
      </c>
      <c r="R5025" s="265"/>
    </row>
    <row r="5026" spans="1:18" ht="15" x14ac:dyDescent="0.25">
      <c r="A5026" s="389" t="s">
        <v>6522</v>
      </c>
      <c r="B5026" s="390"/>
      <c r="C5026" s="386"/>
      <c r="D5026" s="390"/>
      <c r="E5026" s="390"/>
      <c r="F5026" s="386">
        <v>2.9889000000000001</v>
      </c>
      <c r="G5026" s="391">
        <v>2.6103000000000001</v>
      </c>
      <c r="H5026" s="391">
        <v>1.8198000000000001</v>
      </c>
      <c r="I5026" s="391">
        <v>2.1057999999999999</v>
      </c>
      <c r="J5026" s="391">
        <v>2.0910000000000002</v>
      </c>
      <c r="K5026" s="391">
        <v>2.4767000000000001</v>
      </c>
      <c r="L5026" s="391">
        <v>1.6388</v>
      </c>
      <c r="M5026" s="391">
        <v>0.96679999999999999</v>
      </c>
      <c r="N5026" s="391">
        <v>4.1380999999999899</v>
      </c>
      <c r="O5026" s="386">
        <v>2.3045</v>
      </c>
      <c r="P5026" s="386" t="s">
        <v>49</v>
      </c>
      <c r="R5026" s="265"/>
    </row>
    <row r="5027" spans="1:18" ht="15" x14ac:dyDescent="0.25">
      <c r="A5027" s="389" t="s">
        <v>6523</v>
      </c>
      <c r="B5027" s="390"/>
      <c r="C5027" s="386"/>
      <c r="D5027" s="390"/>
      <c r="E5027" s="390"/>
      <c r="F5027" s="386">
        <v>3.0748000000000002</v>
      </c>
      <c r="G5027" s="391">
        <v>2.8317000000000001</v>
      </c>
      <c r="H5027" s="391">
        <v>1.8473999999999999</v>
      </c>
      <c r="I5027" s="391">
        <v>2.1194000000000002</v>
      </c>
      <c r="J5027" s="391">
        <v>1.9825999999999999</v>
      </c>
      <c r="K5027" s="391">
        <v>2.2787000000000002</v>
      </c>
      <c r="L5027" s="391">
        <v>1.4891000000000001</v>
      </c>
      <c r="M5027" s="391">
        <v>0.94189999999999996</v>
      </c>
      <c r="N5027" s="391">
        <v>4.3249000000000004</v>
      </c>
      <c r="O5027" s="386">
        <v>2.3054999999999999</v>
      </c>
      <c r="P5027" s="386" t="s">
        <v>49</v>
      </c>
      <c r="R5027" s="265"/>
    </row>
    <row r="5028" spans="1:18" ht="15" x14ac:dyDescent="0.25">
      <c r="A5028" s="389" t="s">
        <v>6524</v>
      </c>
      <c r="B5028" s="390"/>
      <c r="C5028" s="386"/>
      <c r="D5028" s="390"/>
      <c r="E5028" s="390"/>
      <c r="F5028" s="386">
        <v>2.3388</v>
      </c>
      <c r="G5028" s="391">
        <v>0.94889999999999997</v>
      </c>
      <c r="H5028" s="391">
        <v>1.6135999999999999</v>
      </c>
      <c r="I5028" s="391">
        <v>2.0070000000000001</v>
      </c>
      <c r="J5028" s="391">
        <v>2.8759000000000001</v>
      </c>
      <c r="K5028" s="391">
        <v>3.9293999999999998</v>
      </c>
      <c r="L5028" s="391">
        <v>2.7332000000000001</v>
      </c>
      <c r="M5028" s="391">
        <v>1.1378999999999999</v>
      </c>
      <c r="N5028" s="391">
        <v>2.8358000000000101</v>
      </c>
      <c r="O5028" s="386">
        <v>2.2974000000000001</v>
      </c>
      <c r="P5028" s="386" t="s">
        <v>49</v>
      </c>
      <c r="R5028" s="265"/>
    </row>
    <row r="5029" spans="1:18" ht="15" x14ac:dyDescent="0.25">
      <c r="A5029" s="389" t="s">
        <v>6525</v>
      </c>
      <c r="B5029" s="390"/>
      <c r="C5029" s="386"/>
      <c r="D5029" s="390"/>
      <c r="E5029" s="390"/>
      <c r="F5029" s="386">
        <v>3.6619999999999999</v>
      </c>
      <c r="G5029" s="391">
        <v>5.2649999999999997</v>
      </c>
      <c r="H5029" s="391">
        <v>2.0825999999999998</v>
      </c>
      <c r="I5029" s="391">
        <v>1.2726</v>
      </c>
      <c r="J5029" s="391">
        <v>3.0162</v>
      </c>
      <c r="K5029" s="391">
        <v>2.2265000000000001</v>
      </c>
      <c r="L5029" s="391">
        <v>1.3762000000000001</v>
      </c>
      <c r="M5029" s="391">
        <v>1.3190999999999999</v>
      </c>
      <c r="N5029" s="391">
        <v>3.7622000000000102</v>
      </c>
      <c r="O5029" s="386">
        <v>1.7574000000000001</v>
      </c>
      <c r="P5029" s="386" t="s">
        <v>49</v>
      </c>
      <c r="R5029" s="265"/>
    </row>
    <row r="5030" spans="1:18" ht="15" x14ac:dyDescent="0.25">
      <c r="A5030" s="389" t="s">
        <v>6526</v>
      </c>
      <c r="B5030" s="390"/>
      <c r="C5030" s="386"/>
      <c r="D5030" s="390"/>
      <c r="E5030" s="390"/>
      <c r="F5030" s="386">
        <v>3.9241000000000001</v>
      </c>
      <c r="G5030" s="391">
        <v>5.7624000000000004</v>
      </c>
      <c r="H5030" s="391">
        <v>2.238</v>
      </c>
      <c r="I5030" s="391">
        <v>1.3189</v>
      </c>
      <c r="J5030" s="391">
        <v>3.1684000000000001</v>
      </c>
      <c r="K5030" s="391">
        <v>2.2119</v>
      </c>
      <c r="L5030" s="391">
        <v>1.4737</v>
      </c>
      <c r="M5030" s="391">
        <v>1.4360999999999999</v>
      </c>
      <c r="N5030" s="391">
        <v>4.0411000000000001</v>
      </c>
      <c r="O5030" s="386">
        <v>1.8956999999999999</v>
      </c>
      <c r="P5030" s="386" t="s">
        <v>49</v>
      </c>
      <c r="R5030" s="265"/>
    </row>
    <row r="5031" spans="1:18" ht="15" x14ac:dyDescent="0.25">
      <c r="A5031" s="389" t="s">
        <v>6527</v>
      </c>
      <c r="B5031" s="390"/>
      <c r="C5031" s="386"/>
      <c r="D5031" s="390"/>
      <c r="E5031" s="390"/>
      <c r="F5031" s="386">
        <v>1.2537</v>
      </c>
      <c r="G5031" s="391">
        <v>0.66149999999999998</v>
      </c>
      <c r="H5031" s="391">
        <v>0.65669999999999995</v>
      </c>
      <c r="I5031" s="391">
        <v>0.84189999999999998</v>
      </c>
      <c r="J5031" s="391">
        <v>1.611</v>
      </c>
      <c r="K5031" s="391">
        <v>2.3675999999999999</v>
      </c>
      <c r="L5031" s="391">
        <v>0.47820000000000001</v>
      </c>
      <c r="M5031" s="391">
        <v>0.23880000000000001</v>
      </c>
      <c r="N5031" s="391">
        <v>1.1919</v>
      </c>
      <c r="O5031" s="386">
        <v>0.47849999999999998</v>
      </c>
      <c r="P5031" s="386" t="s">
        <v>49</v>
      </c>
      <c r="R5031" s="265"/>
    </row>
    <row r="5032" spans="1:18" ht="15" x14ac:dyDescent="0.25">
      <c r="A5032" s="389" t="s">
        <v>6528</v>
      </c>
      <c r="B5032" s="390"/>
      <c r="C5032" s="386"/>
      <c r="D5032" s="390"/>
      <c r="E5032" s="390"/>
      <c r="F5032" s="386">
        <v>1.845</v>
      </c>
      <c r="G5032" s="391">
        <v>1.4257</v>
      </c>
      <c r="H5032" s="391">
        <v>1.5835999999999999</v>
      </c>
      <c r="I5032" s="391">
        <v>1.8915</v>
      </c>
      <c r="J5032" s="391">
        <v>2.7926000000000002</v>
      </c>
      <c r="K5032" s="391">
        <v>3.5533000000000001</v>
      </c>
      <c r="L5032" s="391">
        <v>2.8948</v>
      </c>
      <c r="M5032" s="391">
        <v>1.1193</v>
      </c>
      <c r="N5032" s="391">
        <v>2.1865000000000001</v>
      </c>
      <c r="O5032" s="386">
        <v>1.6183000000000001</v>
      </c>
      <c r="P5032" s="386" t="s">
        <v>49</v>
      </c>
      <c r="R5032" s="265"/>
    </row>
    <row r="5033" spans="1:18" ht="15" x14ac:dyDescent="0.25">
      <c r="A5033" s="389" t="s">
        <v>6529</v>
      </c>
      <c r="B5033" s="390"/>
      <c r="C5033" s="386"/>
      <c r="D5033" s="390"/>
      <c r="E5033" s="390"/>
      <c r="F5033" s="386">
        <v>2.2648000000000001</v>
      </c>
      <c r="G5033" s="391">
        <v>2.3369</v>
      </c>
      <c r="H5033" s="391">
        <v>1.6729000000000001</v>
      </c>
      <c r="I5033" s="391">
        <v>1.8354999999999999</v>
      </c>
      <c r="J5033" s="391">
        <v>2.4799000000000002</v>
      </c>
      <c r="K5033" s="391">
        <v>2.4443999999999999</v>
      </c>
      <c r="L5033" s="391">
        <v>3.1322000000000001</v>
      </c>
      <c r="M5033" s="391">
        <v>0.46760000000000002</v>
      </c>
      <c r="N5033" s="391">
        <v>1.09269999999999</v>
      </c>
      <c r="O5033" s="386">
        <v>0.84309999999999996</v>
      </c>
      <c r="P5033" s="386" t="s">
        <v>49</v>
      </c>
      <c r="R5033" s="265"/>
    </row>
    <row r="5034" spans="1:18" ht="15" x14ac:dyDescent="0.25">
      <c r="A5034" s="389" t="s">
        <v>6530</v>
      </c>
      <c r="B5034" s="390"/>
      <c r="C5034" s="386"/>
      <c r="D5034" s="390"/>
      <c r="E5034" s="390"/>
      <c r="F5034" s="386">
        <v>1.4631000000000001</v>
      </c>
      <c r="G5034" s="391">
        <v>0.61380000000000001</v>
      </c>
      <c r="H5034" s="391">
        <v>1.5027999999999999</v>
      </c>
      <c r="I5034" s="391">
        <v>1.9530000000000001</v>
      </c>
      <c r="J5034" s="391">
        <v>3.1472000000000002</v>
      </c>
      <c r="K5034" s="391">
        <v>4.8888999999999996</v>
      </c>
      <c r="L5034" s="391">
        <v>2.6293000000000002</v>
      </c>
      <c r="M5034" s="391">
        <v>1.8158000000000001</v>
      </c>
      <c r="N5034" s="391">
        <v>3.5445000000000002</v>
      </c>
      <c r="O5034" s="386">
        <v>2.5396999999999998</v>
      </c>
      <c r="P5034" s="386" t="s">
        <v>49</v>
      </c>
      <c r="R5034" s="265"/>
    </row>
    <row r="5035" spans="1:18" ht="15" x14ac:dyDescent="0.25">
      <c r="A5035" s="389" t="s">
        <v>6531</v>
      </c>
      <c r="B5035" s="390"/>
      <c r="C5035" s="386"/>
      <c r="D5035" s="390"/>
      <c r="E5035" s="390"/>
      <c r="F5035" s="386">
        <v>3.0771999999999999</v>
      </c>
      <c r="G5035" s="391">
        <v>2.4701</v>
      </c>
      <c r="H5035" s="391">
        <v>1.3911</v>
      </c>
      <c r="I5035" s="391">
        <v>1.0804</v>
      </c>
      <c r="J5035" s="391">
        <v>1.8809</v>
      </c>
      <c r="K5035" s="391">
        <v>2.4739</v>
      </c>
      <c r="L5035" s="391">
        <v>1.4988999999999999</v>
      </c>
      <c r="M5035" s="391">
        <v>0.41610000000000003</v>
      </c>
      <c r="N5035" s="391">
        <v>1.6429</v>
      </c>
      <c r="O5035" s="386">
        <v>2.9083999999999999</v>
      </c>
      <c r="P5035" s="386" t="s">
        <v>49</v>
      </c>
      <c r="R5035" s="265"/>
    </row>
    <row r="5036" spans="1:18" ht="15" x14ac:dyDescent="0.25">
      <c r="A5036" s="389" t="s">
        <v>6532</v>
      </c>
      <c r="B5036" s="390"/>
      <c r="C5036" s="386"/>
      <c r="D5036" s="390"/>
      <c r="E5036" s="390"/>
      <c r="F5036" s="386">
        <v>3.2050999999999998</v>
      </c>
      <c r="G5036" s="391">
        <v>2.5577000000000001</v>
      </c>
      <c r="H5036" s="391">
        <v>1.4171</v>
      </c>
      <c r="I5036" s="391">
        <v>1.0345</v>
      </c>
      <c r="J5036" s="391">
        <v>1.8409</v>
      </c>
      <c r="K5036" s="391">
        <v>2.4396</v>
      </c>
      <c r="L5036" s="391">
        <v>1.4976</v>
      </c>
      <c r="M5036" s="391">
        <v>0.42509999999999998</v>
      </c>
      <c r="N5036" s="391">
        <v>1.6695</v>
      </c>
      <c r="O5036" s="386">
        <v>3.0156000000000001</v>
      </c>
      <c r="P5036" s="386" t="s">
        <v>49</v>
      </c>
      <c r="R5036" s="265"/>
    </row>
    <row r="5037" spans="1:18" ht="15" x14ac:dyDescent="0.25">
      <c r="A5037" s="389" t="s">
        <v>6533</v>
      </c>
      <c r="B5037" s="390"/>
      <c r="C5037" s="386"/>
      <c r="D5037" s="390"/>
      <c r="E5037" s="390"/>
      <c r="F5037" s="386">
        <v>1.1919</v>
      </c>
      <c r="G5037" s="391">
        <v>1.1915</v>
      </c>
      <c r="H5037" s="391">
        <v>1.0125</v>
      </c>
      <c r="I5037" s="391">
        <v>1.7565</v>
      </c>
      <c r="J5037" s="391">
        <v>2.4702000000000002</v>
      </c>
      <c r="K5037" s="391">
        <v>2.9805999999999999</v>
      </c>
      <c r="L5037" s="391">
        <v>1.5183</v>
      </c>
      <c r="M5037" s="391">
        <v>0.29770000000000002</v>
      </c>
      <c r="N5037" s="391">
        <v>1.2510999999999901</v>
      </c>
      <c r="O5037" s="386">
        <v>1.3401000000000001</v>
      </c>
      <c r="P5037" s="386" t="s">
        <v>49</v>
      </c>
      <c r="R5037" s="265"/>
    </row>
    <row r="5038" spans="1:18" ht="15" x14ac:dyDescent="0.25">
      <c r="A5038" s="389" t="s">
        <v>6534</v>
      </c>
      <c r="B5038" s="390"/>
      <c r="C5038" s="386"/>
      <c r="D5038" s="390"/>
      <c r="E5038" s="390"/>
      <c r="F5038" s="386">
        <v>2.7848000000000002</v>
      </c>
      <c r="G5038" s="391">
        <v>1.9359</v>
      </c>
      <c r="H5038" s="391">
        <v>2.3450000000000002</v>
      </c>
      <c r="I5038" s="391">
        <v>3.4491999999999998</v>
      </c>
      <c r="J5038" s="391">
        <v>1.5802</v>
      </c>
      <c r="K5038" s="391">
        <v>2.2019000000000002</v>
      </c>
      <c r="L5038" s="391">
        <v>1.1673</v>
      </c>
      <c r="M5038" s="391">
        <v>1.3707</v>
      </c>
      <c r="N5038" s="391">
        <v>9.8704000000000001</v>
      </c>
      <c r="O5038" s="386">
        <v>1.7372000000000001</v>
      </c>
      <c r="P5038" s="386" t="s">
        <v>49</v>
      </c>
      <c r="R5038" s="265"/>
    </row>
    <row r="5039" spans="1:18" ht="15" x14ac:dyDescent="0.25">
      <c r="A5039" s="389" t="s">
        <v>6535</v>
      </c>
      <c r="B5039" s="390"/>
      <c r="C5039" s="386"/>
      <c r="D5039" s="390"/>
      <c r="E5039" s="390"/>
      <c r="F5039" s="386">
        <v>2.7235999999999998</v>
      </c>
      <c r="G5039" s="391">
        <v>1.9767999999999999</v>
      </c>
      <c r="H5039" s="391">
        <v>2.3828999999999998</v>
      </c>
      <c r="I5039" s="391">
        <v>3.5224000000000002</v>
      </c>
      <c r="J5039" s="391">
        <v>1.5804</v>
      </c>
      <c r="K5039" s="391">
        <v>2.2574999999999998</v>
      </c>
      <c r="L5039" s="391">
        <v>1.1729000000000001</v>
      </c>
      <c r="M5039" s="391">
        <v>1.4063000000000001</v>
      </c>
      <c r="N5039" s="391">
        <v>10.009</v>
      </c>
      <c r="O5039" s="386">
        <v>1.7831999999999999</v>
      </c>
      <c r="P5039" s="386" t="s">
        <v>49</v>
      </c>
      <c r="R5039" s="265"/>
    </row>
    <row r="5040" spans="1:18" ht="15" x14ac:dyDescent="0.25">
      <c r="A5040" s="389" t="s">
        <v>6536</v>
      </c>
      <c r="B5040" s="390"/>
      <c r="C5040" s="386"/>
      <c r="D5040" s="390"/>
      <c r="E5040" s="390"/>
      <c r="F5040" s="386">
        <v>4.5339999999999998</v>
      </c>
      <c r="G5040" s="391">
        <v>0.755</v>
      </c>
      <c r="H5040" s="391">
        <v>1.2584</v>
      </c>
      <c r="I5040" s="391">
        <v>1.3423</v>
      </c>
      <c r="J5040" s="391">
        <v>1.5733999999999999</v>
      </c>
      <c r="K5040" s="391">
        <v>0.58720000000000006</v>
      </c>
      <c r="L5040" s="391">
        <v>1.0066999999999999</v>
      </c>
      <c r="M5040" s="391">
        <v>0.33560000000000001</v>
      </c>
      <c r="N5040" s="391">
        <v>5.8375999999999904</v>
      </c>
      <c r="O5040" s="386">
        <v>0.41980000000000001</v>
      </c>
      <c r="P5040" s="386" t="s">
        <v>49</v>
      </c>
      <c r="R5040" s="265"/>
    </row>
    <row r="5041" spans="1:18" ht="15" x14ac:dyDescent="0.25">
      <c r="A5041" s="389" t="s">
        <v>6537</v>
      </c>
      <c r="B5041" s="390"/>
      <c r="C5041" s="386"/>
      <c r="D5041" s="390"/>
      <c r="E5041" s="390"/>
      <c r="F5041" s="386">
        <v>3.3094000000000001</v>
      </c>
      <c r="G5041" s="391">
        <v>2.7789999999999999</v>
      </c>
      <c r="H5041" s="391">
        <v>1.9305000000000001</v>
      </c>
      <c r="I5041" s="391">
        <v>3.0137999999999998</v>
      </c>
      <c r="J5041" s="391">
        <v>2.0630999999999999</v>
      </c>
      <c r="K5041" s="391">
        <v>2.1829000000000001</v>
      </c>
      <c r="L5041" s="391">
        <v>1.7807999999999999</v>
      </c>
      <c r="M5041" s="391">
        <v>1.0596000000000001</v>
      </c>
      <c r="N5041" s="391">
        <v>3.4255</v>
      </c>
      <c r="O5041" s="386">
        <v>2.7639</v>
      </c>
      <c r="P5041" s="386" t="s">
        <v>49</v>
      </c>
      <c r="R5041" s="265"/>
    </row>
    <row r="5042" spans="1:18" ht="15" x14ac:dyDescent="0.25">
      <c r="A5042" s="389" t="s">
        <v>6538</v>
      </c>
      <c r="B5042" s="390"/>
      <c r="C5042" s="386"/>
      <c r="D5042" s="390"/>
      <c r="E5042" s="390"/>
      <c r="F5042" s="386">
        <v>3.0141</v>
      </c>
      <c r="G5042" s="391">
        <v>2.8895</v>
      </c>
      <c r="H5042" s="391">
        <v>1.7706</v>
      </c>
      <c r="I5042" s="391">
        <v>2.9687999999999999</v>
      </c>
      <c r="J5042" s="391">
        <v>1.8716999999999999</v>
      </c>
      <c r="K5042" s="391">
        <v>1.9495</v>
      </c>
      <c r="L5042" s="391">
        <v>1.2370000000000001</v>
      </c>
      <c r="M5042" s="391">
        <v>1.1048</v>
      </c>
      <c r="N5042" s="391">
        <v>3.6115000000000101</v>
      </c>
      <c r="O5042" s="386">
        <v>2.5773999999999999</v>
      </c>
      <c r="P5042" s="386" t="s">
        <v>49</v>
      </c>
      <c r="R5042" s="265"/>
    </row>
    <row r="5043" spans="1:18" ht="15" x14ac:dyDescent="0.25">
      <c r="A5043" s="389" t="s">
        <v>6539</v>
      </c>
      <c r="B5043" s="390"/>
      <c r="C5043" s="386"/>
      <c r="D5043" s="390"/>
      <c r="E5043" s="390"/>
      <c r="F5043" s="386">
        <v>5.8262</v>
      </c>
      <c r="G5043" s="391">
        <v>1.85</v>
      </c>
      <c r="H5043" s="391">
        <v>3.2721</v>
      </c>
      <c r="I5043" s="391">
        <v>3.3887</v>
      </c>
      <c r="J5043" s="391">
        <v>3.6690999999999998</v>
      </c>
      <c r="K5043" s="391">
        <v>4.1509</v>
      </c>
      <c r="L5043" s="391">
        <v>6.4372999999999996</v>
      </c>
      <c r="M5043" s="391">
        <v>0.66320000000000001</v>
      </c>
      <c r="N5043" s="391">
        <v>1.8824000000000001</v>
      </c>
      <c r="O5043" s="386">
        <v>4.2975000000000003</v>
      </c>
      <c r="P5043" s="386" t="s">
        <v>49</v>
      </c>
      <c r="R5043" s="265"/>
    </row>
    <row r="5044" spans="1:18" ht="15" x14ac:dyDescent="0.25">
      <c r="A5044" s="389" t="s">
        <v>4787</v>
      </c>
      <c r="B5044" s="390"/>
      <c r="C5044" s="386"/>
      <c r="D5044" s="390"/>
      <c r="E5044" s="390"/>
      <c r="F5044" s="386">
        <v>4.2777000000000003</v>
      </c>
      <c r="G5044" s="391">
        <v>4.5380000000000003</v>
      </c>
      <c r="H5044" s="391">
        <v>3.39</v>
      </c>
      <c r="I5044" s="391">
        <v>5.3856000000000002</v>
      </c>
      <c r="J5044" s="391">
        <v>3.4857</v>
      </c>
      <c r="K5044" s="391">
        <v>3.7191000000000001</v>
      </c>
      <c r="L5044" s="391">
        <v>5.3891999999999998</v>
      </c>
      <c r="M5044" s="391">
        <v>5.5358000000000001</v>
      </c>
      <c r="N5044" s="391">
        <v>6.43170000000001</v>
      </c>
      <c r="O5044" s="386">
        <v>5.0785999999999998</v>
      </c>
      <c r="P5044" s="386" t="s">
        <v>49</v>
      </c>
      <c r="R5044" s="265"/>
    </row>
    <row r="5045" spans="1:18" ht="15" x14ac:dyDescent="0.25">
      <c r="A5045" s="389" t="s">
        <v>4788</v>
      </c>
      <c r="B5045" s="390"/>
      <c r="C5045" s="386"/>
      <c r="D5045" s="390"/>
      <c r="E5045" s="390"/>
      <c r="F5045" s="386">
        <v>4.1386000000000003</v>
      </c>
      <c r="G5045" s="391">
        <v>4.3122999999999996</v>
      </c>
      <c r="H5045" s="391">
        <v>3.2827000000000002</v>
      </c>
      <c r="I5045" s="391">
        <v>5.1562000000000001</v>
      </c>
      <c r="J5045" s="391">
        <v>3.2725</v>
      </c>
      <c r="K5045" s="391">
        <v>3.5527000000000002</v>
      </c>
      <c r="L5045" s="391">
        <v>5.0578000000000003</v>
      </c>
      <c r="M5045" s="391">
        <v>5.4859999999999998</v>
      </c>
      <c r="N5045" s="391">
        <v>6.2032999999999996</v>
      </c>
      <c r="O5045" s="386">
        <v>4.8417000000000003</v>
      </c>
      <c r="P5045" s="386" t="s">
        <v>49</v>
      </c>
      <c r="R5045" s="265"/>
    </row>
    <row r="5046" spans="1:18" ht="15" x14ac:dyDescent="0.25">
      <c r="A5046" s="389" t="s">
        <v>4789</v>
      </c>
      <c r="B5046" s="390"/>
      <c r="C5046" s="386"/>
      <c r="D5046" s="390"/>
      <c r="E5046" s="390"/>
      <c r="F5046" s="386">
        <v>5.5328999999999997</v>
      </c>
      <c r="G5046" s="391">
        <v>6.6069000000000004</v>
      </c>
      <c r="H5046" s="391">
        <v>4.3738999999999999</v>
      </c>
      <c r="I5046" s="391">
        <v>7.4809999999999999</v>
      </c>
      <c r="J5046" s="391">
        <v>5.4438000000000004</v>
      </c>
      <c r="K5046" s="391">
        <v>5.2548000000000004</v>
      </c>
      <c r="L5046" s="391">
        <v>8.5852000000000004</v>
      </c>
      <c r="M5046" s="391">
        <v>6.0148999999999999</v>
      </c>
      <c r="N5046" s="391">
        <v>8.6353000000000009</v>
      </c>
      <c r="O5046" s="386">
        <v>7.4248000000000003</v>
      </c>
      <c r="P5046" s="386" t="s">
        <v>49</v>
      </c>
      <c r="R5046" s="265"/>
    </row>
    <row r="5047" spans="1:18" ht="15" x14ac:dyDescent="0.25">
      <c r="A5047" s="389" t="s">
        <v>4790</v>
      </c>
      <c r="B5047" s="390"/>
      <c r="C5047" s="386"/>
      <c r="D5047" s="390"/>
      <c r="E5047" s="390"/>
      <c r="F5047" s="386">
        <v>7.5053000000000001</v>
      </c>
      <c r="G5047" s="391">
        <v>1.8641000000000001</v>
      </c>
      <c r="H5047" s="391">
        <v>2.5796000000000001</v>
      </c>
      <c r="I5047" s="391">
        <v>6.1230000000000002</v>
      </c>
      <c r="J5047" s="391">
        <v>2.6617999999999999</v>
      </c>
      <c r="K5047" s="391">
        <v>5.6067999999999998</v>
      </c>
      <c r="L5047" s="391">
        <v>5.6685999999999996</v>
      </c>
      <c r="M5047" s="391">
        <v>5.8914</v>
      </c>
      <c r="N5047" s="391">
        <v>15.8744</v>
      </c>
      <c r="O5047" s="386">
        <v>6.7897999999999996</v>
      </c>
      <c r="P5047" s="386" t="s">
        <v>49</v>
      </c>
      <c r="R5047" s="265"/>
    </row>
    <row r="5048" spans="1:18" ht="15" x14ac:dyDescent="0.25">
      <c r="A5048" s="389" t="s">
        <v>4791</v>
      </c>
      <c r="B5048" s="390"/>
      <c r="C5048" s="386"/>
      <c r="D5048" s="390"/>
      <c r="E5048" s="390"/>
      <c r="F5048" s="386">
        <v>7.8463000000000003</v>
      </c>
      <c r="G5048" s="391">
        <v>2.0807000000000002</v>
      </c>
      <c r="H5048" s="391">
        <v>2.8915999999999999</v>
      </c>
      <c r="I5048" s="391">
        <v>6.6052999999999997</v>
      </c>
      <c r="J5048" s="391">
        <v>2.8744000000000001</v>
      </c>
      <c r="K5048" s="391">
        <v>6.0590999999999999</v>
      </c>
      <c r="L5048" s="391">
        <v>5.8552999999999997</v>
      </c>
      <c r="M5048" s="391">
        <v>6.0942999999999996</v>
      </c>
      <c r="N5048" s="391">
        <v>14.990500000000001</v>
      </c>
      <c r="O5048" s="386">
        <v>5.7434000000000003</v>
      </c>
      <c r="P5048" s="386" t="s">
        <v>49</v>
      </c>
      <c r="R5048" s="265"/>
    </row>
    <row r="5049" spans="1:18" ht="15" x14ac:dyDescent="0.25">
      <c r="A5049" s="389" t="s">
        <v>4792</v>
      </c>
      <c r="B5049" s="390"/>
      <c r="C5049" s="386"/>
      <c r="D5049" s="390"/>
      <c r="E5049" s="390"/>
      <c r="F5049" s="386">
        <v>4.8840000000000003</v>
      </c>
      <c r="G5049" s="391">
        <v>0.2384</v>
      </c>
      <c r="H5049" s="391">
        <v>0.2384</v>
      </c>
      <c r="I5049" s="391">
        <v>2.5030000000000001</v>
      </c>
      <c r="J5049" s="391">
        <v>1.0702</v>
      </c>
      <c r="K5049" s="391">
        <v>2.0888</v>
      </c>
      <c r="L5049" s="391">
        <v>4.2423999999999999</v>
      </c>
      <c r="M5049" s="391">
        <v>4.3478000000000003</v>
      </c>
      <c r="N5049" s="391">
        <v>22.611899999999999</v>
      </c>
      <c r="O5049" s="386">
        <v>13.5307</v>
      </c>
      <c r="P5049" s="386" t="s">
        <v>49</v>
      </c>
      <c r="R5049" s="265"/>
    </row>
    <row r="5050" spans="1:18" ht="15" x14ac:dyDescent="0.25">
      <c r="A5050" s="389" t="s">
        <v>4793</v>
      </c>
      <c r="B5050" s="390"/>
      <c r="C5050" s="386"/>
      <c r="D5050" s="390"/>
      <c r="E5050" s="390"/>
      <c r="F5050" s="386">
        <v>2.1358999999999999</v>
      </c>
      <c r="G5050" s="391">
        <v>4.9885999999999999</v>
      </c>
      <c r="H5050" s="391">
        <v>4.6021000000000001</v>
      </c>
      <c r="I5050" s="391">
        <v>7.2648000000000001</v>
      </c>
      <c r="J5050" s="391">
        <v>5.8505000000000003</v>
      </c>
      <c r="K5050" s="391">
        <v>5.0311000000000003</v>
      </c>
      <c r="L5050" s="391">
        <v>4.6924999999999999</v>
      </c>
      <c r="M5050" s="391">
        <v>5.1079999999999997</v>
      </c>
      <c r="N5050" s="391">
        <v>7.1521999999999899</v>
      </c>
      <c r="O5050" s="386">
        <v>4.6135999999999999</v>
      </c>
      <c r="P5050" s="386" t="s">
        <v>49</v>
      </c>
      <c r="R5050" s="265"/>
    </row>
    <row r="5051" spans="1:18" ht="15" x14ac:dyDescent="0.25">
      <c r="A5051" s="389" t="s">
        <v>4794</v>
      </c>
      <c r="B5051" s="390"/>
      <c r="C5051" s="386"/>
      <c r="D5051" s="390"/>
      <c r="E5051" s="390"/>
      <c r="F5051" s="386">
        <v>1.7990999999999999</v>
      </c>
      <c r="G5051" s="391">
        <v>4.6612999999999998</v>
      </c>
      <c r="H5051" s="391">
        <v>4.9263000000000003</v>
      </c>
      <c r="I5051" s="391">
        <v>7.2805</v>
      </c>
      <c r="J5051" s="391">
        <v>5.4236000000000004</v>
      </c>
      <c r="K5051" s="391">
        <v>4.6665999999999999</v>
      </c>
      <c r="L5051" s="391">
        <v>4.3921999999999999</v>
      </c>
      <c r="M5051" s="391">
        <v>4.6890999999999998</v>
      </c>
      <c r="N5051" s="391">
        <v>6.2671999999999999</v>
      </c>
      <c r="O5051" s="386">
        <v>3.6604000000000001</v>
      </c>
      <c r="P5051" s="386" t="s">
        <v>49</v>
      </c>
      <c r="R5051" s="265"/>
    </row>
    <row r="5052" spans="1:18" ht="15" x14ac:dyDescent="0.25">
      <c r="A5052" s="389" t="s">
        <v>4795</v>
      </c>
      <c r="B5052" s="390"/>
      <c r="C5052" s="386"/>
      <c r="D5052" s="390"/>
      <c r="E5052" s="390"/>
      <c r="F5052" s="386">
        <v>4.9409000000000001</v>
      </c>
      <c r="G5052" s="391">
        <v>7.7461000000000002</v>
      </c>
      <c r="H5052" s="391">
        <v>1.7724</v>
      </c>
      <c r="I5052" s="391">
        <v>7.1314000000000002</v>
      </c>
      <c r="J5052" s="391">
        <v>9.4521999999999995</v>
      </c>
      <c r="K5052" s="391">
        <v>8.0965000000000007</v>
      </c>
      <c r="L5052" s="391">
        <v>7.1849999999999996</v>
      </c>
      <c r="M5052" s="391">
        <v>8.6838999999999995</v>
      </c>
      <c r="N5052" s="391">
        <v>14.7059</v>
      </c>
      <c r="O5052" s="386">
        <v>16.9438</v>
      </c>
      <c r="P5052" s="386" t="s">
        <v>49</v>
      </c>
      <c r="R5052" s="265"/>
    </row>
    <row r="5053" spans="1:18" ht="15" x14ac:dyDescent="0.25">
      <c r="A5053" s="389" t="s">
        <v>4796</v>
      </c>
      <c r="B5053" s="390"/>
      <c r="C5053" s="386"/>
      <c r="D5053" s="390"/>
      <c r="E5053" s="390"/>
      <c r="F5053" s="386">
        <v>4.3636999999999997</v>
      </c>
      <c r="G5053" s="391">
        <v>4.5137999999999998</v>
      </c>
      <c r="H5053" s="391">
        <v>3.2970000000000002</v>
      </c>
      <c r="I5053" s="391">
        <v>4.8832000000000004</v>
      </c>
      <c r="J5053" s="391">
        <v>2.871</v>
      </c>
      <c r="K5053" s="391">
        <v>3.2084999999999999</v>
      </c>
      <c r="L5053" s="391">
        <v>5.3314000000000004</v>
      </c>
      <c r="M5053" s="391">
        <v>5.4455</v>
      </c>
      <c r="N5053" s="391">
        <v>6.0798999999999896</v>
      </c>
      <c r="O5053" s="386">
        <v>5.1257999999999999</v>
      </c>
      <c r="P5053" s="386" t="s">
        <v>49</v>
      </c>
      <c r="R5053" s="265"/>
    </row>
    <row r="5054" spans="1:18" ht="15" x14ac:dyDescent="0.25">
      <c r="A5054" s="389" t="s">
        <v>4797</v>
      </c>
      <c r="B5054" s="390"/>
      <c r="C5054" s="386"/>
      <c r="D5054" s="390"/>
      <c r="E5054" s="390"/>
      <c r="F5054" s="386">
        <v>4.2115</v>
      </c>
      <c r="G5054" s="391">
        <v>4.24</v>
      </c>
      <c r="H5054" s="391">
        <v>3.0897000000000001</v>
      </c>
      <c r="I5054" s="391">
        <v>4.5523999999999996</v>
      </c>
      <c r="J5054" s="391">
        <v>2.6135999999999999</v>
      </c>
      <c r="K5054" s="391">
        <v>3.0076999999999998</v>
      </c>
      <c r="L5054" s="391">
        <v>4.9317000000000002</v>
      </c>
      <c r="M5054" s="391">
        <v>5.3948999999999998</v>
      </c>
      <c r="N5054" s="391">
        <v>5.9298999999999999</v>
      </c>
      <c r="O5054" s="386">
        <v>4.9747000000000003</v>
      </c>
      <c r="P5054" s="386" t="s">
        <v>49</v>
      </c>
      <c r="R5054" s="265"/>
    </row>
    <row r="5055" spans="1:18" ht="15" x14ac:dyDescent="0.25">
      <c r="A5055" s="389" t="s">
        <v>4798</v>
      </c>
      <c r="B5055" s="390"/>
      <c r="C5055" s="386"/>
      <c r="D5055" s="390"/>
      <c r="E5055" s="390"/>
      <c r="F5055" s="386">
        <v>5.7614000000000001</v>
      </c>
      <c r="G5055" s="391">
        <v>7.0772000000000004</v>
      </c>
      <c r="H5055" s="391">
        <v>5.2270000000000003</v>
      </c>
      <c r="I5055" s="391">
        <v>8.0045000000000002</v>
      </c>
      <c r="J5055" s="391">
        <v>5.3170999999999999</v>
      </c>
      <c r="K5055" s="391">
        <v>5.1258999999999997</v>
      </c>
      <c r="L5055" s="391">
        <v>9.3452000000000002</v>
      </c>
      <c r="M5055" s="391">
        <v>5.9532999999999996</v>
      </c>
      <c r="N5055" s="391">
        <v>7.5888999999999998</v>
      </c>
      <c r="O5055" s="386">
        <v>6.6424000000000003</v>
      </c>
      <c r="P5055" s="386" t="s">
        <v>49</v>
      </c>
      <c r="R5055" s="265"/>
    </row>
    <row r="5056" spans="1:18" ht="15" x14ac:dyDescent="0.25">
      <c r="A5056" s="389" t="s">
        <v>4799</v>
      </c>
      <c r="B5056" s="390"/>
      <c r="C5056" s="386"/>
      <c r="D5056" s="390"/>
      <c r="E5056" s="390"/>
      <c r="F5056" s="386">
        <v>4.5316999999999998</v>
      </c>
      <c r="G5056" s="391">
        <v>5.9397000000000002</v>
      </c>
      <c r="H5056" s="391">
        <v>3.2004000000000001</v>
      </c>
      <c r="I5056" s="391">
        <v>8.3049999999999997</v>
      </c>
      <c r="J5056" s="391">
        <v>8.0860000000000003</v>
      </c>
      <c r="K5056" s="391">
        <v>6.9805999999999999</v>
      </c>
      <c r="L5056" s="391">
        <v>7.1809000000000003</v>
      </c>
      <c r="M5056" s="391">
        <v>7.3080999999999996</v>
      </c>
      <c r="N5056" s="391">
        <v>4.1435000000000004</v>
      </c>
      <c r="O5056" s="386">
        <v>4.0358000000000001</v>
      </c>
      <c r="P5056" s="386" t="s">
        <v>49</v>
      </c>
      <c r="R5056" s="265"/>
    </row>
    <row r="5057" spans="1:18" ht="15" x14ac:dyDescent="0.25">
      <c r="A5057" s="389" t="s">
        <v>4800</v>
      </c>
      <c r="B5057" s="390"/>
      <c r="C5057" s="386"/>
      <c r="D5057" s="390"/>
      <c r="E5057" s="390"/>
      <c r="F5057" s="386">
        <v>4.5754000000000001</v>
      </c>
      <c r="G5057" s="391">
        <v>6.1905000000000001</v>
      </c>
      <c r="H5057" s="391">
        <v>3.4338000000000002</v>
      </c>
      <c r="I5057" s="391">
        <v>8.6349999999999998</v>
      </c>
      <c r="J5057" s="391">
        <v>8.6349999999999998</v>
      </c>
      <c r="K5057" s="391">
        <v>7.3204000000000002</v>
      </c>
      <c r="L5057" s="391">
        <v>7.4984000000000002</v>
      </c>
      <c r="M5057" s="391">
        <v>7.7497999999999996</v>
      </c>
      <c r="N5057" s="391">
        <v>4.3949999999999996</v>
      </c>
      <c r="O5057" s="386">
        <v>4.2954999999999997</v>
      </c>
      <c r="P5057" s="386" t="s">
        <v>49</v>
      </c>
      <c r="R5057" s="265"/>
    </row>
    <row r="5058" spans="1:18" ht="15" x14ac:dyDescent="0.25">
      <c r="A5058" s="389" t="s">
        <v>4801</v>
      </c>
      <c r="B5058" s="390"/>
      <c r="C5058" s="386"/>
      <c r="D5058" s="390"/>
      <c r="E5058" s="390"/>
      <c r="F5058" s="386">
        <v>4.1246999999999998</v>
      </c>
      <c r="G5058" s="391">
        <v>3.5964</v>
      </c>
      <c r="H5058" s="391">
        <v>0.99299999999999999</v>
      </c>
      <c r="I5058" s="391">
        <v>5.6790000000000003</v>
      </c>
      <c r="J5058" s="391">
        <v>3.7098</v>
      </c>
      <c r="K5058" s="391">
        <v>4.2869000000000002</v>
      </c>
      <c r="L5058" s="391">
        <v>4.5335999999999999</v>
      </c>
      <c r="M5058" s="391">
        <v>3.7953999999999999</v>
      </c>
      <c r="N5058" s="391">
        <v>2.1504999999999899</v>
      </c>
      <c r="O5058" s="386">
        <v>1.9753000000000001</v>
      </c>
      <c r="P5058" s="386" t="s">
        <v>49</v>
      </c>
      <c r="R5058" s="265"/>
    </row>
    <row r="5059" spans="1:18" ht="15" x14ac:dyDescent="0.25">
      <c r="A5059" s="389" t="s">
        <v>6540</v>
      </c>
      <c r="B5059" s="390"/>
      <c r="C5059" s="386"/>
      <c r="D5059" s="390"/>
      <c r="E5059" s="390"/>
      <c r="F5059" s="386">
        <v>0.76200000000000001</v>
      </c>
      <c r="G5059" s="391">
        <v>0.98809999999999998</v>
      </c>
      <c r="H5059" s="391">
        <v>0.86460000000000004</v>
      </c>
      <c r="I5059" s="391">
        <v>0.8649</v>
      </c>
      <c r="J5059" s="391">
        <v>0.62880000000000003</v>
      </c>
      <c r="K5059" s="391">
        <v>0.92569999999999997</v>
      </c>
      <c r="L5059" s="391">
        <v>1.2479</v>
      </c>
      <c r="M5059" s="391">
        <v>1.0004</v>
      </c>
      <c r="N5059" s="391">
        <v>2.5941999999999998</v>
      </c>
      <c r="O5059" s="386">
        <v>1.2569999999999999</v>
      </c>
      <c r="P5059" s="386" t="s">
        <v>49</v>
      </c>
      <c r="R5059" s="265"/>
    </row>
    <row r="5060" spans="1:18" ht="15" x14ac:dyDescent="0.25">
      <c r="A5060" s="389" t="s">
        <v>6541</v>
      </c>
      <c r="B5060" s="390"/>
      <c r="C5060" s="386"/>
      <c r="D5060" s="390"/>
      <c r="E5060" s="390"/>
      <c r="F5060" s="386">
        <v>0.63539999999999996</v>
      </c>
      <c r="G5060" s="391">
        <v>0.86070000000000002</v>
      </c>
      <c r="H5060" s="391">
        <v>0.75380000000000003</v>
      </c>
      <c r="I5060" s="391">
        <v>0.62460000000000004</v>
      </c>
      <c r="J5060" s="391">
        <v>0.47249999999999998</v>
      </c>
      <c r="K5060" s="391">
        <v>0.80600000000000005</v>
      </c>
      <c r="L5060" s="391">
        <v>1.0045999999999999</v>
      </c>
      <c r="M5060" s="391">
        <v>0.82279999999999998</v>
      </c>
      <c r="N5060" s="391">
        <v>2.4184999999999901</v>
      </c>
      <c r="O5060" s="386">
        <v>1.2219</v>
      </c>
      <c r="P5060" s="386" t="s">
        <v>49</v>
      </c>
      <c r="R5060" s="265"/>
    </row>
    <row r="5061" spans="1:18" ht="15" x14ac:dyDescent="0.25">
      <c r="A5061" s="389" t="s">
        <v>6542</v>
      </c>
      <c r="B5061" s="390"/>
      <c r="C5061" s="386"/>
      <c r="D5061" s="390"/>
      <c r="E5061" s="390"/>
      <c r="F5061" s="386">
        <v>3.7679</v>
      </c>
      <c r="G5061" s="391">
        <v>4.0252999999999997</v>
      </c>
      <c r="H5061" s="391">
        <v>3.5124</v>
      </c>
      <c r="I5061" s="391">
        <v>6.5633999999999997</v>
      </c>
      <c r="J5061" s="391">
        <v>4.3457999999999997</v>
      </c>
      <c r="K5061" s="391">
        <v>3.7845</v>
      </c>
      <c r="L5061" s="391">
        <v>7.0285000000000002</v>
      </c>
      <c r="M5061" s="391">
        <v>5.2473000000000001</v>
      </c>
      <c r="N5061" s="391">
        <v>6.8144999999999998</v>
      </c>
      <c r="O5061" s="386">
        <v>2.0939999999999999</v>
      </c>
      <c r="P5061" s="386" t="s">
        <v>49</v>
      </c>
      <c r="R5061" s="265"/>
    </row>
    <row r="5062" spans="1:18" ht="15" x14ac:dyDescent="0.25">
      <c r="A5062" s="389" t="s">
        <v>6543</v>
      </c>
      <c r="B5062" s="390"/>
      <c r="C5062" s="386"/>
      <c r="D5062" s="390"/>
      <c r="E5062" s="390"/>
      <c r="F5062" s="386">
        <v>0.7631</v>
      </c>
      <c r="G5062" s="391">
        <v>1.0989</v>
      </c>
      <c r="H5062" s="391">
        <v>0.94179999999999997</v>
      </c>
      <c r="I5062" s="391">
        <v>0.70340000000000003</v>
      </c>
      <c r="J5062" s="391">
        <v>0.58609999999999995</v>
      </c>
      <c r="K5062" s="391">
        <v>1.0642</v>
      </c>
      <c r="L5062" s="391">
        <v>1.2591000000000001</v>
      </c>
      <c r="M5062" s="391">
        <v>0.99850000000000005</v>
      </c>
      <c r="N5062" s="391">
        <v>3.0398000000000001</v>
      </c>
      <c r="O5062" s="386">
        <v>1.4427000000000001</v>
      </c>
      <c r="P5062" s="386" t="s">
        <v>49</v>
      </c>
      <c r="R5062" s="265"/>
    </row>
    <row r="5063" spans="1:18" ht="15" x14ac:dyDescent="0.25">
      <c r="A5063" s="389" t="s">
        <v>6544</v>
      </c>
      <c r="B5063" s="390"/>
      <c r="C5063" s="386"/>
      <c r="D5063" s="390"/>
      <c r="E5063" s="390"/>
      <c r="F5063" s="386">
        <v>0.58199999999999996</v>
      </c>
      <c r="G5063" s="391">
        <v>0.91059999999999997</v>
      </c>
      <c r="H5063" s="391">
        <v>0.81100000000000005</v>
      </c>
      <c r="I5063" s="391">
        <v>0.4461</v>
      </c>
      <c r="J5063" s="391">
        <v>0.41639999999999999</v>
      </c>
      <c r="K5063" s="391">
        <v>0.90269999999999995</v>
      </c>
      <c r="L5063" s="391">
        <v>0.95569999999999999</v>
      </c>
      <c r="M5063" s="391">
        <v>0.74619999999999997</v>
      </c>
      <c r="N5063" s="391">
        <v>2.8015999999999899</v>
      </c>
      <c r="O5063" s="386">
        <v>1.3785000000000001</v>
      </c>
      <c r="P5063" s="386" t="s">
        <v>49</v>
      </c>
      <c r="R5063" s="265"/>
    </row>
    <row r="5064" spans="1:18" ht="15" x14ac:dyDescent="0.25">
      <c r="A5064" s="389" t="s">
        <v>6545</v>
      </c>
      <c r="B5064" s="390"/>
      <c r="C5064" s="386"/>
      <c r="D5064" s="390"/>
      <c r="E5064" s="390"/>
      <c r="F5064" s="386">
        <v>5.2270000000000003</v>
      </c>
      <c r="G5064" s="391">
        <v>5.7931999999999997</v>
      </c>
      <c r="H5064" s="391">
        <v>4.1843000000000004</v>
      </c>
      <c r="I5064" s="391">
        <v>7.0255999999999998</v>
      </c>
      <c r="J5064" s="391">
        <v>4.7674000000000003</v>
      </c>
      <c r="K5064" s="391">
        <v>5.0690999999999997</v>
      </c>
      <c r="L5064" s="391">
        <v>8.6890000000000001</v>
      </c>
      <c r="M5064" s="391">
        <v>7.2469000000000001</v>
      </c>
      <c r="N5064" s="391">
        <v>8.9547000000000008</v>
      </c>
      <c r="O5064" s="386">
        <v>3.0222000000000002</v>
      </c>
      <c r="P5064" s="386" t="s">
        <v>49</v>
      </c>
      <c r="R5064" s="265"/>
    </row>
    <row r="5065" spans="1:18" ht="15" x14ac:dyDescent="0.25">
      <c r="A5065" s="389" t="s">
        <v>6546</v>
      </c>
      <c r="B5065" s="390"/>
      <c r="C5065" s="386"/>
      <c r="D5065" s="390"/>
      <c r="E5065" s="390"/>
      <c r="F5065" s="386">
        <v>0.97850000000000004</v>
      </c>
      <c r="G5065" s="391">
        <v>0.9728</v>
      </c>
      <c r="H5065" s="391">
        <v>0.7782</v>
      </c>
      <c r="I5065" s="391">
        <v>0</v>
      </c>
      <c r="J5065" s="391">
        <v>0</v>
      </c>
      <c r="K5065" s="391">
        <v>0.19489999999999999</v>
      </c>
      <c r="L5065" s="391">
        <v>0.1953</v>
      </c>
      <c r="M5065" s="391">
        <v>1.5656000000000001</v>
      </c>
      <c r="N5065" s="391">
        <v>4.28019999999999</v>
      </c>
      <c r="O5065" s="386">
        <v>0.58589999999999998</v>
      </c>
      <c r="P5065" s="386" t="s">
        <v>49</v>
      </c>
      <c r="R5065" s="265"/>
    </row>
    <row r="5066" spans="1:18" ht="15" x14ac:dyDescent="0.25">
      <c r="A5066" s="389" t="s">
        <v>6547</v>
      </c>
      <c r="B5066" s="390"/>
      <c r="C5066" s="386"/>
      <c r="D5066" s="390"/>
      <c r="E5066" s="390"/>
      <c r="F5066" s="386">
        <v>0</v>
      </c>
      <c r="G5066" s="391">
        <v>0</v>
      </c>
      <c r="H5066" s="391">
        <v>0</v>
      </c>
      <c r="I5066" s="391">
        <v>0</v>
      </c>
      <c r="J5066" s="391">
        <v>0</v>
      </c>
      <c r="K5066" s="391">
        <v>0.24099999999999999</v>
      </c>
      <c r="L5066" s="391">
        <v>0</v>
      </c>
      <c r="M5066" s="391">
        <v>1.6867000000000001</v>
      </c>
      <c r="N5066" s="391">
        <v>0.72119999999999596</v>
      </c>
      <c r="O5066" s="386">
        <v>0.48309999999999997</v>
      </c>
      <c r="P5066" s="386" t="s">
        <v>49</v>
      </c>
      <c r="R5066" s="265"/>
    </row>
    <row r="5067" spans="1:18" ht="15" x14ac:dyDescent="0.25">
      <c r="A5067" s="389" t="s">
        <v>6548</v>
      </c>
      <c r="B5067" s="390"/>
      <c r="C5067" s="386"/>
      <c r="D5067" s="390"/>
      <c r="E5067" s="390"/>
      <c r="F5067" s="386">
        <v>5.2083000000000004</v>
      </c>
      <c r="G5067" s="391">
        <v>5.1020000000000003</v>
      </c>
      <c r="H5067" s="391">
        <v>4.0815999999999999</v>
      </c>
      <c r="I5067" s="391">
        <v>0</v>
      </c>
      <c r="J5067" s="391">
        <v>0</v>
      </c>
      <c r="K5067" s="391">
        <v>0</v>
      </c>
      <c r="L5067" s="391">
        <v>1.0308999999999999</v>
      </c>
      <c r="M5067" s="391">
        <v>1.0417000000000001</v>
      </c>
      <c r="N5067" s="391">
        <v>19.387799999999999</v>
      </c>
      <c r="O5067" s="386">
        <v>1.0204</v>
      </c>
      <c r="P5067" s="386" t="s">
        <v>49</v>
      </c>
      <c r="R5067" s="265"/>
    </row>
    <row r="5068" spans="1:18" ht="15" x14ac:dyDescent="0.25">
      <c r="A5068" s="389" t="s">
        <v>6549</v>
      </c>
      <c r="B5068" s="390"/>
      <c r="C5068" s="386"/>
      <c r="D5068" s="390"/>
      <c r="E5068" s="390"/>
      <c r="F5068" s="386">
        <v>1.3545</v>
      </c>
      <c r="G5068" s="391">
        <v>1.4986999999999999</v>
      </c>
      <c r="H5068" s="391">
        <v>1.0165999999999999</v>
      </c>
      <c r="I5068" s="391">
        <v>2.0966999999999998</v>
      </c>
      <c r="J5068" s="391">
        <v>1.2488999999999999</v>
      </c>
      <c r="K5068" s="391">
        <v>1.292</v>
      </c>
      <c r="L5068" s="391">
        <v>2.3875999999999999</v>
      </c>
      <c r="M5068" s="391">
        <v>1.9690000000000001</v>
      </c>
      <c r="N5068" s="391">
        <v>3.5299</v>
      </c>
      <c r="O5068" s="386">
        <v>1.8222</v>
      </c>
      <c r="P5068" s="386" t="s">
        <v>49</v>
      </c>
      <c r="R5068" s="265"/>
    </row>
    <row r="5069" spans="1:18" ht="15" x14ac:dyDescent="0.25">
      <c r="A5069" s="389" t="s">
        <v>6550</v>
      </c>
      <c r="B5069" s="390"/>
      <c r="C5069" s="386"/>
      <c r="D5069" s="390"/>
      <c r="E5069" s="390"/>
      <c r="F5069" s="386">
        <v>1.2908999999999999</v>
      </c>
      <c r="G5069" s="391">
        <v>1.4489000000000001</v>
      </c>
      <c r="H5069" s="391">
        <v>0.84240000000000004</v>
      </c>
      <c r="I5069" s="391">
        <v>1.6202000000000001</v>
      </c>
      <c r="J5069" s="391">
        <v>0.94630000000000003</v>
      </c>
      <c r="K5069" s="391">
        <v>1.1657</v>
      </c>
      <c r="L5069" s="391">
        <v>2.0588000000000002</v>
      </c>
      <c r="M5069" s="391">
        <v>1.8436999999999999</v>
      </c>
      <c r="N5069" s="391">
        <v>3.4477000000000002</v>
      </c>
      <c r="O5069" s="386">
        <v>1.8268</v>
      </c>
      <c r="P5069" s="386" t="s">
        <v>49</v>
      </c>
      <c r="R5069" s="265"/>
    </row>
    <row r="5070" spans="1:18" ht="15" x14ac:dyDescent="0.25">
      <c r="A5070" s="389" t="s">
        <v>6551</v>
      </c>
      <c r="B5070" s="390"/>
      <c r="C5070" s="386"/>
      <c r="D5070" s="390"/>
      <c r="E5070" s="390"/>
      <c r="F5070" s="386">
        <v>3.2362000000000002</v>
      </c>
      <c r="G5070" s="391">
        <v>2.9460000000000002</v>
      </c>
      <c r="H5070" s="391">
        <v>6.2914000000000003</v>
      </c>
      <c r="I5070" s="391">
        <v>16.1812</v>
      </c>
      <c r="J5070" s="391">
        <v>10.2606</v>
      </c>
      <c r="K5070" s="391">
        <v>5.0571000000000002</v>
      </c>
      <c r="L5070" s="391">
        <v>12.374599999999999</v>
      </c>
      <c r="M5070" s="391">
        <v>5.7282999999999999</v>
      </c>
      <c r="N5070" s="391">
        <v>6.07080000000001</v>
      </c>
      <c r="O5070" s="386">
        <v>1.6835</v>
      </c>
      <c r="P5070" s="386" t="s">
        <v>49</v>
      </c>
      <c r="R5070" s="265"/>
    </row>
    <row r="5071" spans="1:18" ht="15" x14ac:dyDescent="0.25">
      <c r="A5071" s="389" t="s">
        <v>6552</v>
      </c>
      <c r="B5071" s="390"/>
      <c r="C5071" s="386"/>
      <c r="D5071" s="390"/>
      <c r="E5071" s="390"/>
      <c r="F5071" s="386">
        <v>0.20530000000000001</v>
      </c>
      <c r="G5071" s="391">
        <v>0.17480000000000001</v>
      </c>
      <c r="H5071" s="391">
        <v>0.4713</v>
      </c>
      <c r="I5071" s="391">
        <v>0.28160000000000002</v>
      </c>
      <c r="J5071" s="391">
        <v>0.21410000000000001</v>
      </c>
      <c r="K5071" s="391">
        <v>0.1555</v>
      </c>
      <c r="L5071" s="391">
        <v>0.1991</v>
      </c>
      <c r="M5071" s="391">
        <v>0.10199999999999999</v>
      </c>
      <c r="N5071" s="391">
        <v>0.237899999999996</v>
      </c>
      <c r="O5071" s="386">
        <v>0.151</v>
      </c>
      <c r="P5071" s="386" t="s">
        <v>49</v>
      </c>
      <c r="R5071" s="265"/>
    </row>
    <row r="5072" spans="1:18" ht="15" x14ac:dyDescent="0.25">
      <c r="A5072" s="389" t="s">
        <v>6553</v>
      </c>
      <c r="B5072" s="390"/>
      <c r="C5072" s="386"/>
      <c r="D5072" s="390"/>
      <c r="E5072" s="390"/>
      <c r="F5072" s="386">
        <v>0.2107</v>
      </c>
      <c r="G5072" s="391">
        <v>0.1837</v>
      </c>
      <c r="H5072" s="391">
        <v>0.4955</v>
      </c>
      <c r="I5072" s="391">
        <v>0.2959</v>
      </c>
      <c r="J5072" s="391">
        <v>0.22489999999999999</v>
      </c>
      <c r="K5072" s="391">
        <v>0.16339999999999999</v>
      </c>
      <c r="L5072" s="391">
        <v>0.2092</v>
      </c>
      <c r="M5072" s="391">
        <v>0.10199999999999999</v>
      </c>
      <c r="N5072" s="391">
        <v>0.22960000000000499</v>
      </c>
      <c r="O5072" s="386">
        <v>0.15859999999999999</v>
      </c>
      <c r="P5072" s="386" t="s">
        <v>49</v>
      </c>
      <c r="R5072" s="265"/>
    </row>
    <row r="5073" spans="1:18" ht="15" x14ac:dyDescent="0.25">
      <c r="A5073" s="389" t="s">
        <v>6554</v>
      </c>
      <c r="B5073" s="390"/>
      <c r="C5073" s="386"/>
      <c r="D5073" s="390"/>
      <c r="E5073" s="390"/>
      <c r="F5073" s="386">
        <v>0.1009</v>
      </c>
      <c r="G5073" s="391">
        <v>0</v>
      </c>
      <c r="H5073" s="391">
        <v>0</v>
      </c>
      <c r="I5073" s="391">
        <v>0</v>
      </c>
      <c r="J5073" s="391">
        <v>0</v>
      </c>
      <c r="K5073" s="391">
        <v>0</v>
      </c>
      <c r="L5073" s="391">
        <v>0</v>
      </c>
      <c r="M5073" s="391">
        <v>0.1008</v>
      </c>
      <c r="N5073" s="391">
        <v>0.403199999999998</v>
      </c>
      <c r="O5073" s="386">
        <v>0</v>
      </c>
      <c r="P5073" s="386" t="s">
        <v>49</v>
      </c>
      <c r="R5073" s="265"/>
    </row>
    <row r="5074" spans="1:18" ht="15" x14ac:dyDescent="0.25">
      <c r="A5074" s="389" t="s">
        <v>4802</v>
      </c>
      <c r="B5074" s="390"/>
      <c r="C5074" s="386"/>
      <c r="D5074" s="390"/>
      <c r="E5074" s="390"/>
      <c r="F5074" s="386">
        <v>1.0546</v>
      </c>
      <c r="G5074" s="391">
        <v>1.496</v>
      </c>
      <c r="H5074" s="391">
        <v>0.94579999999999997</v>
      </c>
      <c r="I5074" s="391">
        <v>1.3091999999999999</v>
      </c>
      <c r="J5074" s="391">
        <v>1.1638999999999999</v>
      </c>
      <c r="K5074" s="391">
        <v>1.0669999999999999</v>
      </c>
      <c r="L5074" s="391">
        <v>1.0611999999999999</v>
      </c>
      <c r="M5074" s="391">
        <v>0.93220000000000003</v>
      </c>
      <c r="N5074" s="391">
        <v>2.3571</v>
      </c>
      <c r="O5074" s="386">
        <v>0.87939999999999996</v>
      </c>
      <c r="P5074" s="386" t="s">
        <v>49</v>
      </c>
      <c r="R5074" s="265"/>
    </row>
    <row r="5075" spans="1:18" ht="15" x14ac:dyDescent="0.25">
      <c r="A5075" s="389" t="s">
        <v>4803</v>
      </c>
      <c r="B5075" s="390"/>
      <c r="C5075" s="386"/>
      <c r="D5075" s="390"/>
      <c r="E5075" s="390"/>
      <c r="F5075" s="386">
        <v>0.82050000000000001</v>
      </c>
      <c r="G5075" s="391">
        <v>1.3063</v>
      </c>
      <c r="H5075" s="391">
        <v>0.86240000000000006</v>
      </c>
      <c r="I5075" s="391">
        <v>1.1075999999999999</v>
      </c>
      <c r="J5075" s="391">
        <v>0.8498</v>
      </c>
      <c r="K5075" s="391">
        <v>0.86699999999999999</v>
      </c>
      <c r="L5075" s="391">
        <v>0.88060000000000005</v>
      </c>
      <c r="M5075" s="391">
        <v>0.71960000000000002</v>
      </c>
      <c r="N5075" s="391">
        <v>2.1322000000000001</v>
      </c>
      <c r="O5075" s="386">
        <v>0.68969999999999998</v>
      </c>
      <c r="P5075" s="386" t="s">
        <v>49</v>
      </c>
      <c r="R5075" s="265"/>
    </row>
    <row r="5076" spans="1:18" ht="15" x14ac:dyDescent="0.25">
      <c r="A5076" s="389" t="s">
        <v>4804</v>
      </c>
      <c r="B5076" s="390"/>
      <c r="C5076" s="386"/>
      <c r="D5076" s="390"/>
      <c r="E5076" s="390"/>
      <c r="F5076" s="386">
        <v>3.8416999999999999</v>
      </c>
      <c r="G5076" s="391">
        <v>3.7614999999999998</v>
      </c>
      <c r="H5076" s="391">
        <v>1.9423999999999999</v>
      </c>
      <c r="I5076" s="391">
        <v>3.7269999999999999</v>
      </c>
      <c r="J5076" s="391">
        <v>4.9343000000000004</v>
      </c>
      <c r="K5076" s="391">
        <v>3.4660000000000002</v>
      </c>
      <c r="L5076" s="391">
        <v>3.2302</v>
      </c>
      <c r="M5076" s="391">
        <v>3.5030999999999999</v>
      </c>
      <c r="N5076" s="391">
        <v>5.06010000000001</v>
      </c>
      <c r="O5076" s="386">
        <v>3.1593</v>
      </c>
      <c r="P5076" s="386" t="s">
        <v>49</v>
      </c>
      <c r="R5076" s="265"/>
    </row>
    <row r="5077" spans="1:18" ht="15" x14ac:dyDescent="0.25">
      <c r="A5077" s="389" t="s">
        <v>4805</v>
      </c>
      <c r="B5077" s="390"/>
      <c r="C5077" s="386"/>
      <c r="D5077" s="390"/>
      <c r="E5077" s="390"/>
      <c r="F5077" s="386">
        <v>1.0001</v>
      </c>
      <c r="G5077" s="391">
        <v>1.5701000000000001</v>
      </c>
      <c r="H5077" s="391">
        <v>1.1955</v>
      </c>
      <c r="I5077" s="391">
        <v>1.4273</v>
      </c>
      <c r="J5077" s="391">
        <v>1.0194000000000001</v>
      </c>
      <c r="K5077" s="391">
        <v>0.91149999999999998</v>
      </c>
      <c r="L5077" s="391">
        <v>1.0521</v>
      </c>
      <c r="M5077" s="391">
        <v>0.58760000000000001</v>
      </c>
      <c r="N5077" s="391">
        <v>2.4180000000000099</v>
      </c>
      <c r="O5077" s="386">
        <v>0.73819999999999997</v>
      </c>
      <c r="P5077" s="386" t="s">
        <v>49</v>
      </c>
      <c r="R5077" s="265"/>
    </row>
    <row r="5078" spans="1:18" ht="15" x14ac:dyDescent="0.25">
      <c r="A5078" s="389" t="s">
        <v>4806</v>
      </c>
      <c r="B5078" s="390"/>
      <c r="C5078" s="386"/>
      <c r="D5078" s="390"/>
      <c r="E5078" s="390"/>
      <c r="F5078" s="386">
        <v>0.92200000000000004</v>
      </c>
      <c r="G5078" s="391">
        <v>1.5629</v>
      </c>
      <c r="H5078" s="391">
        <v>1.2045999999999999</v>
      </c>
      <c r="I5078" s="391">
        <v>1.3648</v>
      </c>
      <c r="J5078" s="391">
        <v>0.92569999999999997</v>
      </c>
      <c r="K5078" s="391">
        <v>0.85950000000000004</v>
      </c>
      <c r="L5078" s="391">
        <v>1.006</v>
      </c>
      <c r="M5078" s="391">
        <v>0.59299999999999997</v>
      </c>
      <c r="N5078" s="391">
        <v>2.4368999999999899</v>
      </c>
      <c r="O5078" s="386">
        <v>0.74750000000000005</v>
      </c>
      <c r="P5078" s="386" t="s">
        <v>49</v>
      </c>
      <c r="R5078" s="265"/>
    </row>
    <row r="5079" spans="1:18" ht="15" x14ac:dyDescent="0.25">
      <c r="A5079" s="389" t="s">
        <v>4807</v>
      </c>
      <c r="B5079" s="390"/>
      <c r="C5079" s="386"/>
      <c r="D5079" s="390"/>
      <c r="E5079" s="390"/>
      <c r="F5079" s="386">
        <v>4.0777999999999999</v>
      </c>
      <c r="G5079" s="391">
        <v>1.8552999999999999</v>
      </c>
      <c r="H5079" s="391">
        <v>0.83330000000000004</v>
      </c>
      <c r="I5079" s="391">
        <v>3.8961000000000001</v>
      </c>
      <c r="J5079" s="391">
        <v>4.7222</v>
      </c>
      <c r="K5079" s="391">
        <v>2.9601999999999999</v>
      </c>
      <c r="L5079" s="391">
        <v>2.8757000000000001</v>
      </c>
      <c r="M5079" s="391">
        <v>0.37240000000000001</v>
      </c>
      <c r="N5079" s="391">
        <v>1.6698</v>
      </c>
      <c r="O5079" s="386">
        <v>0.37</v>
      </c>
      <c r="P5079" s="386" t="s">
        <v>49</v>
      </c>
      <c r="R5079" s="265"/>
    </row>
    <row r="5080" spans="1:18" ht="15" x14ac:dyDescent="0.25">
      <c r="A5080" s="389" t="s">
        <v>4808</v>
      </c>
      <c r="B5080" s="390"/>
      <c r="C5080" s="386"/>
      <c r="D5080" s="390"/>
      <c r="E5080" s="390"/>
      <c r="F5080" s="386">
        <v>1.1509</v>
      </c>
      <c r="G5080" s="391">
        <v>1.5815999999999999</v>
      </c>
      <c r="H5080" s="391">
        <v>0.66449999999999998</v>
      </c>
      <c r="I5080" s="391">
        <v>1.4670000000000001</v>
      </c>
      <c r="J5080" s="391">
        <v>1.6854</v>
      </c>
      <c r="K5080" s="391">
        <v>1.4185000000000001</v>
      </c>
      <c r="L5080" s="391">
        <v>1.173</v>
      </c>
      <c r="M5080" s="391">
        <v>1.4055</v>
      </c>
      <c r="N5080" s="391">
        <v>2.2966000000000002</v>
      </c>
      <c r="O5080" s="386">
        <v>1.3008</v>
      </c>
      <c r="P5080" s="386" t="s">
        <v>49</v>
      </c>
      <c r="R5080" s="265"/>
    </row>
    <row r="5081" spans="1:18" ht="15" x14ac:dyDescent="0.25">
      <c r="A5081" s="389" t="s">
        <v>4809</v>
      </c>
      <c r="B5081" s="390"/>
      <c r="C5081" s="386"/>
      <c r="D5081" s="390"/>
      <c r="E5081" s="390"/>
      <c r="F5081" s="386">
        <v>0.4793</v>
      </c>
      <c r="G5081" s="391">
        <v>0.97250000000000003</v>
      </c>
      <c r="H5081" s="391">
        <v>0.35160000000000002</v>
      </c>
      <c r="I5081" s="391">
        <v>1.0108999999999999</v>
      </c>
      <c r="J5081" s="391">
        <v>0.9657</v>
      </c>
      <c r="K5081" s="391">
        <v>1.0053000000000001</v>
      </c>
      <c r="L5081" s="391">
        <v>0.72160000000000002</v>
      </c>
      <c r="M5081" s="391">
        <v>0.77829999999999999</v>
      </c>
      <c r="N5081" s="391">
        <v>1.4449000000000001</v>
      </c>
      <c r="O5081" s="386">
        <v>0.69069999999999998</v>
      </c>
      <c r="P5081" s="386" t="s">
        <v>49</v>
      </c>
      <c r="R5081" s="265"/>
    </row>
    <row r="5082" spans="1:18" ht="15" x14ac:dyDescent="0.25">
      <c r="A5082" s="389" t="s">
        <v>4810</v>
      </c>
      <c r="B5082" s="390"/>
      <c r="C5082" s="386"/>
      <c r="D5082" s="390"/>
      <c r="E5082" s="390"/>
      <c r="F5082" s="386">
        <v>4.72</v>
      </c>
      <c r="G5082" s="391">
        <v>4.7309000000000001</v>
      </c>
      <c r="H5082" s="391">
        <v>2.2841</v>
      </c>
      <c r="I5082" s="391">
        <v>3.8639999999999999</v>
      </c>
      <c r="J5082" s="391">
        <v>5.4760999999999997</v>
      </c>
      <c r="K5082" s="391">
        <v>3.5893999999999999</v>
      </c>
      <c r="L5082" s="391">
        <v>3.5362</v>
      </c>
      <c r="M5082" s="391">
        <v>4.7394999999999996</v>
      </c>
      <c r="N5082" s="391">
        <v>6.7969999999999997</v>
      </c>
      <c r="O5082" s="386">
        <v>4.5225999999999997</v>
      </c>
      <c r="P5082" s="386" t="s">
        <v>49</v>
      </c>
      <c r="R5082" s="265"/>
    </row>
    <row r="5083" spans="1:18" ht="15" x14ac:dyDescent="0.25">
      <c r="A5083" s="389" t="s">
        <v>4811</v>
      </c>
      <c r="B5083" s="390"/>
      <c r="C5083" s="386"/>
      <c r="D5083" s="390"/>
      <c r="E5083" s="390"/>
      <c r="F5083" s="386">
        <v>0.80349999999999999</v>
      </c>
      <c r="G5083" s="391">
        <v>0.91759999999999997</v>
      </c>
      <c r="H5083" s="391">
        <v>0.46100000000000002</v>
      </c>
      <c r="I5083" s="391">
        <v>0.55589999999999995</v>
      </c>
      <c r="J5083" s="391">
        <v>0.75929999999999997</v>
      </c>
      <c r="K5083" s="391">
        <v>0.70130000000000003</v>
      </c>
      <c r="L5083" s="391">
        <v>0.66459999999999997</v>
      </c>
      <c r="M5083" s="391">
        <v>0.7833</v>
      </c>
      <c r="N5083" s="391">
        <v>1.6647000000000001</v>
      </c>
      <c r="O5083" s="386">
        <v>0.49280000000000002</v>
      </c>
      <c r="P5083" s="386" t="s">
        <v>49</v>
      </c>
      <c r="R5083" s="265"/>
    </row>
    <row r="5084" spans="1:18" ht="15" x14ac:dyDescent="0.25">
      <c r="A5084" s="389" t="s">
        <v>4812</v>
      </c>
      <c r="B5084" s="390"/>
      <c r="C5084" s="386"/>
      <c r="D5084" s="390"/>
      <c r="E5084" s="390"/>
      <c r="F5084" s="386">
        <v>0.71960000000000002</v>
      </c>
      <c r="G5084" s="391">
        <v>0.74670000000000003</v>
      </c>
      <c r="H5084" s="391">
        <v>0.35420000000000001</v>
      </c>
      <c r="I5084" s="391">
        <v>0.29509999999999997</v>
      </c>
      <c r="J5084" s="391">
        <v>0.44269999999999998</v>
      </c>
      <c r="K5084" s="391">
        <v>0.41360000000000002</v>
      </c>
      <c r="L5084" s="391">
        <v>0.47220000000000001</v>
      </c>
      <c r="M5084" s="391">
        <v>0.67520000000000002</v>
      </c>
      <c r="N5084" s="391">
        <v>1.5605</v>
      </c>
      <c r="O5084" s="386">
        <v>0.43780000000000002</v>
      </c>
      <c r="P5084" s="386" t="s">
        <v>49</v>
      </c>
      <c r="R5084" s="265"/>
    </row>
    <row r="5085" spans="1:18" ht="15" x14ac:dyDescent="0.25">
      <c r="A5085" s="389" t="s">
        <v>4813</v>
      </c>
      <c r="B5085" s="390"/>
      <c r="C5085" s="386"/>
      <c r="D5085" s="390"/>
      <c r="E5085" s="390"/>
      <c r="F5085" s="386">
        <v>1.7396</v>
      </c>
      <c r="G5085" s="391">
        <v>2.8443999999999998</v>
      </c>
      <c r="H5085" s="391">
        <v>1.6713</v>
      </c>
      <c r="I5085" s="391">
        <v>3.5116999999999998</v>
      </c>
      <c r="J5085" s="391">
        <v>4.343</v>
      </c>
      <c r="K5085" s="391">
        <v>3.9598</v>
      </c>
      <c r="L5085" s="391">
        <v>2.8538999999999999</v>
      </c>
      <c r="M5085" s="391">
        <v>2.0045000000000002</v>
      </c>
      <c r="N5085" s="391">
        <v>2.8395999999999999</v>
      </c>
      <c r="O5085" s="386">
        <v>1.1167</v>
      </c>
      <c r="P5085" s="386" t="s">
        <v>49</v>
      </c>
      <c r="R5085" s="265"/>
    </row>
    <row r="5086" spans="1:18" ht="15" x14ac:dyDescent="0.25">
      <c r="A5086" s="389" t="s">
        <v>4814</v>
      </c>
      <c r="B5086" s="390"/>
      <c r="C5086" s="386"/>
      <c r="D5086" s="390"/>
      <c r="E5086" s="390"/>
      <c r="F5086" s="386">
        <v>1.4008</v>
      </c>
      <c r="G5086" s="391">
        <v>1.9742</v>
      </c>
      <c r="H5086" s="391">
        <v>1.5908</v>
      </c>
      <c r="I5086" s="391">
        <v>1.7454000000000001</v>
      </c>
      <c r="J5086" s="391">
        <v>0.99990000000000001</v>
      </c>
      <c r="K5086" s="391">
        <v>1.2819</v>
      </c>
      <c r="L5086" s="391">
        <v>1.4432</v>
      </c>
      <c r="M5086" s="391">
        <v>1.1056999999999999</v>
      </c>
      <c r="N5086" s="391">
        <v>3.3884999999999899</v>
      </c>
      <c r="O5086" s="386">
        <v>0.91569999999999996</v>
      </c>
      <c r="P5086" s="386" t="s">
        <v>49</v>
      </c>
      <c r="R5086" s="265"/>
    </row>
    <row r="5087" spans="1:18" ht="15" x14ac:dyDescent="0.25">
      <c r="A5087" s="389" t="s">
        <v>4815</v>
      </c>
      <c r="B5087" s="390"/>
      <c r="C5087" s="386"/>
      <c r="D5087" s="390"/>
      <c r="E5087" s="390"/>
      <c r="F5087" s="386">
        <v>1.4000999999999999</v>
      </c>
      <c r="G5087" s="391">
        <v>2.0223</v>
      </c>
      <c r="H5087" s="391">
        <v>1.5894999999999999</v>
      </c>
      <c r="I5087" s="391">
        <v>1.7132000000000001</v>
      </c>
      <c r="J5087" s="391">
        <v>0.97740000000000005</v>
      </c>
      <c r="K5087" s="391">
        <v>1.2766999999999999</v>
      </c>
      <c r="L5087" s="391">
        <v>1.4219999999999999</v>
      </c>
      <c r="M5087" s="391">
        <v>1.0578000000000001</v>
      </c>
      <c r="N5087" s="391">
        <v>3.4514999999999998</v>
      </c>
      <c r="O5087" s="386">
        <v>0.88249999999999995</v>
      </c>
      <c r="P5087" s="386" t="s">
        <v>49</v>
      </c>
      <c r="R5087" s="265"/>
    </row>
    <row r="5088" spans="1:18" ht="15" x14ac:dyDescent="0.25">
      <c r="A5088" s="389" t="s">
        <v>4816</v>
      </c>
      <c r="B5088" s="390"/>
      <c r="C5088" s="386"/>
      <c r="D5088" s="390"/>
      <c r="E5088" s="390"/>
      <c r="F5088" s="386">
        <v>1.417</v>
      </c>
      <c r="G5088" s="391">
        <v>0.625</v>
      </c>
      <c r="H5088" s="391">
        <v>1.6259999999999999</v>
      </c>
      <c r="I5088" s="391">
        <v>2.6423000000000001</v>
      </c>
      <c r="J5088" s="391">
        <v>1.6259999999999999</v>
      </c>
      <c r="K5088" s="391">
        <v>1.4257</v>
      </c>
      <c r="L5088" s="391">
        <v>2.0325000000000002</v>
      </c>
      <c r="M5088" s="391">
        <v>2.444</v>
      </c>
      <c r="N5088" s="391">
        <v>1.6293</v>
      </c>
      <c r="O5088" s="386">
        <v>1.833</v>
      </c>
      <c r="P5088" s="386" t="s">
        <v>49</v>
      </c>
      <c r="R5088" s="265"/>
    </row>
    <row r="5089" spans="1:18" ht="15" x14ac:dyDescent="0.25">
      <c r="A5089" s="389" t="s">
        <v>4817</v>
      </c>
      <c r="B5089" s="390"/>
      <c r="C5089" s="386"/>
      <c r="D5089" s="390"/>
      <c r="E5089" s="390"/>
      <c r="F5089" s="386">
        <v>1.2192000000000001</v>
      </c>
      <c r="G5089" s="391">
        <v>2.3064</v>
      </c>
      <c r="H5089" s="391">
        <v>2.7361</v>
      </c>
      <c r="I5089" s="391">
        <v>3.1469</v>
      </c>
      <c r="J5089" s="391">
        <v>2.0528</v>
      </c>
      <c r="K5089" s="391">
        <v>3.2383000000000002</v>
      </c>
      <c r="L5089" s="391">
        <v>3.9339</v>
      </c>
      <c r="M5089" s="391">
        <v>3.0407999999999999</v>
      </c>
      <c r="N5089" s="391">
        <v>6.7630000000000097</v>
      </c>
      <c r="O5089" s="386">
        <v>3.4598</v>
      </c>
      <c r="P5089" s="386" t="s">
        <v>49</v>
      </c>
      <c r="R5089" s="265"/>
    </row>
    <row r="5090" spans="1:18" ht="15" x14ac:dyDescent="0.25">
      <c r="A5090" s="389" t="s">
        <v>4818</v>
      </c>
      <c r="B5090" s="390"/>
      <c r="C5090" s="386"/>
      <c r="D5090" s="390"/>
      <c r="E5090" s="390"/>
      <c r="F5090" s="386">
        <v>1.141</v>
      </c>
      <c r="G5090" s="391">
        <v>2.3005</v>
      </c>
      <c r="H5090" s="391">
        <v>2.6640999999999999</v>
      </c>
      <c r="I5090" s="391">
        <v>3.0207000000000002</v>
      </c>
      <c r="J5090" s="391">
        <v>1.8976999999999999</v>
      </c>
      <c r="K5090" s="391">
        <v>2.8357999999999999</v>
      </c>
      <c r="L5090" s="391">
        <v>3.6707000000000001</v>
      </c>
      <c r="M5090" s="391">
        <v>2.9123999999999999</v>
      </c>
      <c r="N5090" s="391">
        <v>6.3827999999999996</v>
      </c>
      <c r="O5090" s="386">
        <v>3.0912000000000002</v>
      </c>
      <c r="P5090" s="386" t="s">
        <v>49</v>
      </c>
      <c r="R5090" s="265"/>
    </row>
    <row r="5091" spans="1:18" ht="15" x14ac:dyDescent="0.25">
      <c r="A5091" s="389" t="s">
        <v>4819</v>
      </c>
      <c r="B5091" s="390"/>
      <c r="C5091" s="386"/>
      <c r="D5091" s="390"/>
      <c r="E5091" s="390"/>
      <c r="F5091" s="386">
        <v>2.3491</v>
      </c>
      <c r="G5091" s="391">
        <v>2.3921000000000001</v>
      </c>
      <c r="H5091" s="391">
        <v>3.7648999999999999</v>
      </c>
      <c r="I5091" s="391">
        <v>4.9549000000000003</v>
      </c>
      <c r="J5091" s="391">
        <v>4.2771999999999997</v>
      </c>
      <c r="K5091" s="391">
        <v>9.0908999999999995</v>
      </c>
      <c r="L5091" s="391">
        <v>7.7142999999999997</v>
      </c>
      <c r="M5091" s="391">
        <v>4.8853</v>
      </c>
      <c r="N5091" s="391">
        <v>12.2316</v>
      </c>
      <c r="O5091" s="386">
        <v>8.7556999999999992</v>
      </c>
      <c r="P5091" s="386" t="s">
        <v>49</v>
      </c>
      <c r="R5091" s="265"/>
    </row>
    <row r="5092" spans="1:18" ht="15" x14ac:dyDescent="0.25">
      <c r="A5092" s="389" t="s">
        <v>4820</v>
      </c>
      <c r="B5092" s="390"/>
      <c r="C5092" s="386"/>
      <c r="D5092" s="390"/>
      <c r="E5092" s="390"/>
      <c r="F5092" s="386">
        <v>0.73409999999999997</v>
      </c>
      <c r="G5092" s="391">
        <v>1.8331</v>
      </c>
      <c r="H5092" s="391">
        <v>2.4622000000000002</v>
      </c>
      <c r="I5092" s="391">
        <v>1.9797</v>
      </c>
      <c r="J5092" s="391">
        <v>1.1727000000000001</v>
      </c>
      <c r="K5092" s="391">
        <v>2.3822000000000001</v>
      </c>
      <c r="L5092" s="391">
        <v>3.5177</v>
      </c>
      <c r="M5092" s="391">
        <v>2.5931000000000002</v>
      </c>
      <c r="N5092" s="391">
        <v>5.7446000000000099</v>
      </c>
      <c r="O5092" s="386">
        <v>2.6234000000000002</v>
      </c>
      <c r="P5092" s="386" t="s">
        <v>49</v>
      </c>
      <c r="R5092" s="265"/>
    </row>
    <row r="5093" spans="1:18" ht="15" x14ac:dyDescent="0.25">
      <c r="A5093" s="389" t="s">
        <v>4821</v>
      </c>
      <c r="B5093" s="390"/>
      <c r="C5093" s="386"/>
      <c r="D5093" s="390"/>
      <c r="E5093" s="390"/>
      <c r="F5093" s="386">
        <v>0.63529999999999998</v>
      </c>
      <c r="G5093" s="391">
        <v>1.8514999999999999</v>
      </c>
      <c r="H5093" s="391">
        <v>2.3357000000000001</v>
      </c>
      <c r="I5093" s="391">
        <v>1.9402999999999999</v>
      </c>
      <c r="J5093" s="391">
        <v>1.0896999999999999</v>
      </c>
      <c r="K5093" s="391">
        <v>1.9360999999999999</v>
      </c>
      <c r="L5093" s="391">
        <v>3.0621</v>
      </c>
      <c r="M5093" s="391">
        <v>2.4508000000000001</v>
      </c>
      <c r="N5093" s="391">
        <v>5.4683999999999999</v>
      </c>
      <c r="O5093" s="386">
        <v>2.4272999999999998</v>
      </c>
      <c r="P5093" s="386" t="s">
        <v>49</v>
      </c>
      <c r="R5093" s="265"/>
    </row>
    <row r="5094" spans="1:18" ht="15" x14ac:dyDescent="0.25">
      <c r="A5094" s="389" t="s">
        <v>4822</v>
      </c>
      <c r="B5094" s="390"/>
      <c r="C5094" s="386"/>
      <c r="D5094" s="390"/>
      <c r="E5094" s="390"/>
      <c r="F5094" s="386">
        <v>1.8173999999999999</v>
      </c>
      <c r="G5094" s="391">
        <v>1.6372</v>
      </c>
      <c r="H5094" s="391">
        <v>3.8062</v>
      </c>
      <c r="I5094" s="391">
        <v>2.4003000000000001</v>
      </c>
      <c r="J5094" s="391">
        <v>2.069</v>
      </c>
      <c r="K5094" s="391">
        <v>7.1982999999999997</v>
      </c>
      <c r="L5094" s="391">
        <v>8.4192</v>
      </c>
      <c r="M5094" s="391">
        <v>4.1201999999999996</v>
      </c>
      <c r="N5094" s="391">
        <v>8.7162000000000006</v>
      </c>
      <c r="O5094" s="386">
        <v>4.7271000000000001</v>
      </c>
      <c r="P5094" s="386" t="s">
        <v>49</v>
      </c>
      <c r="R5094" s="265"/>
    </row>
    <row r="5095" spans="1:18" ht="15" x14ac:dyDescent="0.25">
      <c r="A5095" s="389" t="s">
        <v>4823</v>
      </c>
      <c r="B5095" s="390"/>
      <c r="C5095" s="386"/>
      <c r="D5095" s="390"/>
      <c r="E5095" s="390"/>
      <c r="F5095" s="386">
        <v>1.649</v>
      </c>
      <c r="G5095" s="391">
        <v>1.8973</v>
      </c>
      <c r="H5095" s="391">
        <v>2.5518999999999998</v>
      </c>
      <c r="I5095" s="391">
        <v>2.1534</v>
      </c>
      <c r="J5095" s="391">
        <v>1.9283999999999999</v>
      </c>
      <c r="K5095" s="391">
        <v>2.4771000000000001</v>
      </c>
      <c r="L5095" s="391">
        <v>3.6880999999999999</v>
      </c>
      <c r="M5095" s="391">
        <v>2.1333000000000002</v>
      </c>
      <c r="N5095" s="391">
        <v>4.44329999999999</v>
      </c>
      <c r="O5095" s="386">
        <v>3.1894999999999998</v>
      </c>
      <c r="P5095" s="386" t="s">
        <v>49</v>
      </c>
      <c r="R5095" s="265"/>
    </row>
    <row r="5096" spans="1:18" ht="15" x14ac:dyDescent="0.25">
      <c r="A5096" s="389" t="s">
        <v>4824</v>
      </c>
      <c r="B5096" s="390"/>
      <c r="C5096" s="386"/>
      <c r="D5096" s="390"/>
      <c r="E5096" s="390"/>
      <c r="F5096" s="386">
        <v>1.6785000000000001</v>
      </c>
      <c r="G5096" s="391">
        <v>1.8420000000000001</v>
      </c>
      <c r="H5096" s="391">
        <v>2.5327999999999999</v>
      </c>
      <c r="I5096" s="391">
        <v>2.0935000000000001</v>
      </c>
      <c r="J5096" s="391">
        <v>1.899</v>
      </c>
      <c r="K5096" s="391">
        <v>2.2957999999999998</v>
      </c>
      <c r="L5096" s="391">
        <v>3.4594</v>
      </c>
      <c r="M5096" s="391">
        <v>2.0181</v>
      </c>
      <c r="N5096" s="391">
        <v>4.0858999999999996</v>
      </c>
      <c r="O5096" s="386">
        <v>2.952</v>
      </c>
      <c r="P5096" s="386" t="s">
        <v>49</v>
      </c>
      <c r="R5096" s="265"/>
    </row>
    <row r="5097" spans="1:18" ht="15" x14ac:dyDescent="0.25">
      <c r="A5097" s="389" t="s">
        <v>4825</v>
      </c>
      <c r="B5097" s="390"/>
      <c r="C5097" s="386"/>
      <c r="D5097" s="390"/>
      <c r="E5097" s="390"/>
      <c r="F5097" s="386">
        <v>0.95279999999999998</v>
      </c>
      <c r="G5097" s="391">
        <v>3.1981000000000002</v>
      </c>
      <c r="H5097" s="391">
        <v>3.0028999999999999</v>
      </c>
      <c r="I5097" s="391">
        <v>3.5731000000000002</v>
      </c>
      <c r="J5097" s="391">
        <v>2.6240000000000001</v>
      </c>
      <c r="K5097" s="391">
        <v>6.7747999999999999</v>
      </c>
      <c r="L5097" s="391">
        <v>9.1038999999999994</v>
      </c>
      <c r="M5097" s="391">
        <v>4.8663999999999996</v>
      </c>
      <c r="N5097" s="391">
        <v>12.935600000000001</v>
      </c>
      <c r="O5097" s="386">
        <v>8.8094999999999999</v>
      </c>
      <c r="P5097" s="386" t="s">
        <v>49</v>
      </c>
      <c r="R5097" s="265"/>
    </row>
    <row r="5098" spans="1:18" ht="15" x14ac:dyDescent="0.25">
      <c r="A5098" s="389" t="s">
        <v>4826</v>
      </c>
      <c r="B5098" s="390"/>
      <c r="C5098" s="386"/>
      <c r="D5098" s="390"/>
      <c r="E5098" s="390"/>
      <c r="F5098" s="386">
        <v>1.1598999999999999</v>
      </c>
      <c r="G5098" s="391">
        <v>2.4500999999999999</v>
      </c>
      <c r="H5098" s="391">
        <v>2.5781999999999998</v>
      </c>
      <c r="I5098" s="391">
        <v>5.2687999999999997</v>
      </c>
      <c r="J5098" s="391">
        <v>2.7951000000000001</v>
      </c>
      <c r="K5098" s="391">
        <v>4.7709000000000001</v>
      </c>
      <c r="L5098" s="391">
        <v>3.77</v>
      </c>
      <c r="M5098" s="391">
        <v>3.8845999999999998</v>
      </c>
      <c r="N5098" s="391">
        <v>10.892300000000001</v>
      </c>
      <c r="O5098" s="386">
        <v>3.4365999999999999</v>
      </c>
      <c r="P5098" s="386" t="s">
        <v>49</v>
      </c>
      <c r="R5098" s="265"/>
    </row>
    <row r="5099" spans="1:18" ht="15" x14ac:dyDescent="0.25">
      <c r="A5099" s="389" t="s">
        <v>4827</v>
      </c>
      <c r="B5099" s="390"/>
      <c r="C5099" s="386"/>
      <c r="D5099" s="390"/>
      <c r="E5099" s="390"/>
      <c r="F5099" s="386">
        <v>0.97850000000000004</v>
      </c>
      <c r="G5099" s="391">
        <v>2.4742000000000002</v>
      </c>
      <c r="H5099" s="391">
        <v>2.4483000000000001</v>
      </c>
      <c r="I5099" s="391">
        <v>5.1265000000000001</v>
      </c>
      <c r="J5099" s="391">
        <v>2.5141</v>
      </c>
      <c r="K5099" s="391">
        <v>4.2397</v>
      </c>
      <c r="L5099" s="391">
        <v>3.5741000000000001</v>
      </c>
      <c r="M5099" s="391">
        <v>3.8189000000000002</v>
      </c>
      <c r="N5099" s="391">
        <v>10.866400000000001</v>
      </c>
      <c r="O5099" s="386">
        <v>3.3006000000000002</v>
      </c>
      <c r="P5099" s="386" t="s">
        <v>49</v>
      </c>
      <c r="R5099" s="265"/>
    </row>
    <row r="5100" spans="1:18" ht="15" x14ac:dyDescent="0.25">
      <c r="A5100" s="389" t="s">
        <v>4828</v>
      </c>
      <c r="B5100" s="390"/>
      <c r="C5100" s="386"/>
      <c r="D5100" s="390"/>
      <c r="E5100" s="390"/>
      <c r="F5100" s="386">
        <v>3.3262999999999998</v>
      </c>
      <c r="G5100" s="391">
        <v>2.1615000000000002</v>
      </c>
      <c r="H5100" s="391">
        <v>4.1087999999999996</v>
      </c>
      <c r="I5100" s="391">
        <v>6.9565000000000001</v>
      </c>
      <c r="J5100" s="391">
        <v>6.1151</v>
      </c>
      <c r="K5100" s="391">
        <v>11.2689</v>
      </c>
      <c r="L5100" s="391">
        <v>6.1005000000000003</v>
      </c>
      <c r="M5100" s="391">
        <v>4.6665000000000001</v>
      </c>
      <c r="N5100" s="391">
        <v>11.201000000000001</v>
      </c>
      <c r="O5100" s="386">
        <v>5.0583999999999998</v>
      </c>
      <c r="P5100" s="386" t="s">
        <v>49</v>
      </c>
      <c r="R5100" s="265"/>
    </row>
    <row r="5101" spans="1:18" ht="15" x14ac:dyDescent="0.25">
      <c r="A5101" s="389" t="s">
        <v>4829</v>
      </c>
      <c r="B5101" s="390"/>
      <c r="C5101" s="386"/>
      <c r="D5101" s="390"/>
      <c r="E5101" s="390"/>
      <c r="F5101" s="386">
        <v>0.68930000000000002</v>
      </c>
      <c r="G5101" s="391">
        <v>4.5529000000000002</v>
      </c>
      <c r="H5101" s="391">
        <v>4.6463999999999999</v>
      </c>
      <c r="I5101" s="391">
        <v>2.5219</v>
      </c>
      <c r="J5101" s="391">
        <v>1.9542999999999999</v>
      </c>
      <c r="K5101" s="391">
        <v>3.0087000000000002</v>
      </c>
      <c r="L5101" s="391">
        <v>6.4629000000000003</v>
      </c>
      <c r="M5101" s="391">
        <v>4.8917000000000002</v>
      </c>
      <c r="N5101" s="391">
        <v>4.3464</v>
      </c>
      <c r="O5101" s="386">
        <v>6.5277000000000003</v>
      </c>
      <c r="P5101" s="386" t="s">
        <v>49</v>
      </c>
      <c r="R5101" s="265"/>
    </row>
    <row r="5102" spans="1:18" ht="15" x14ac:dyDescent="0.25">
      <c r="A5102" s="389" t="s">
        <v>4830</v>
      </c>
      <c r="B5102" s="390"/>
      <c r="C5102" s="386"/>
      <c r="D5102" s="390"/>
      <c r="E5102" s="390"/>
      <c r="F5102" s="386">
        <v>0.46739999999999998</v>
      </c>
      <c r="G5102" s="391">
        <v>4.6687000000000003</v>
      </c>
      <c r="H5102" s="391">
        <v>4.6913999999999998</v>
      </c>
      <c r="I5102" s="391">
        <v>2.1164000000000001</v>
      </c>
      <c r="J5102" s="391">
        <v>1.5344</v>
      </c>
      <c r="K5102" s="391">
        <v>2.2839999999999998</v>
      </c>
      <c r="L5102" s="391">
        <v>6.2792000000000003</v>
      </c>
      <c r="M5102" s="391">
        <v>4.6669999999999998</v>
      </c>
      <c r="N5102" s="391">
        <v>2.7604000000000002</v>
      </c>
      <c r="O5102" s="386">
        <v>4.4268000000000001</v>
      </c>
      <c r="P5102" s="386" t="s">
        <v>49</v>
      </c>
      <c r="R5102" s="265"/>
    </row>
    <row r="5103" spans="1:18" ht="15" x14ac:dyDescent="0.25">
      <c r="A5103" s="389" t="s">
        <v>4831</v>
      </c>
      <c r="B5103" s="390"/>
      <c r="C5103" s="386"/>
      <c r="D5103" s="390"/>
      <c r="E5103" s="390"/>
      <c r="F5103" s="386">
        <v>3.2258</v>
      </c>
      <c r="G5103" s="391">
        <v>3.2323</v>
      </c>
      <c r="H5103" s="391">
        <v>4.1330999999999998</v>
      </c>
      <c r="I5103" s="391">
        <v>7.1573000000000002</v>
      </c>
      <c r="J5103" s="391">
        <v>6.7539999999999996</v>
      </c>
      <c r="K5103" s="391">
        <v>11.3017</v>
      </c>
      <c r="L5103" s="391">
        <v>8.5599000000000007</v>
      </c>
      <c r="M5103" s="391">
        <v>7.4596999999999998</v>
      </c>
      <c r="N5103" s="391">
        <v>22.4572</v>
      </c>
      <c r="O5103" s="386">
        <v>30.5444</v>
      </c>
      <c r="P5103" s="386" t="s">
        <v>49</v>
      </c>
      <c r="R5103" s="265"/>
    </row>
    <row r="5104" spans="1:18" ht="15" x14ac:dyDescent="0.25">
      <c r="A5104" s="389" t="s">
        <v>4832</v>
      </c>
      <c r="B5104" s="390"/>
      <c r="C5104" s="386"/>
      <c r="D5104" s="390"/>
      <c r="E5104" s="390"/>
      <c r="F5104" s="386">
        <v>3.2930000000000001</v>
      </c>
      <c r="G5104" s="391">
        <v>3.3026</v>
      </c>
      <c r="H5104" s="391">
        <v>2.9020000000000001</v>
      </c>
      <c r="I5104" s="391">
        <v>5.1714000000000002</v>
      </c>
      <c r="J5104" s="391">
        <v>2.74</v>
      </c>
      <c r="K5104" s="391">
        <v>3.6173999999999999</v>
      </c>
      <c r="L5104" s="391">
        <v>5.1920999999999999</v>
      </c>
      <c r="M5104" s="391">
        <v>2.0001000000000002</v>
      </c>
      <c r="N5104" s="391">
        <v>3.4704000000000002</v>
      </c>
      <c r="O5104" s="386">
        <v>2.5415999999999999</v>
      </c>
      <c r="P5104" s="386" t="s">
        <v>49</v>
      </c>
      <c r="R5104" s="265"/>
    </row>
    <row r="5105" spans="1:18" ht="15" x14ac:dyDescent="0.25">
      <c r="A5105" s="389" t="s">
        <v>4833</v>
      </c>
      <c r="B5105" s="390"/>
      <c r="C5105" s="386"/>
      <c r="D5105" s="390"/>
      <c r="E5105" s="390"/>
      <c r="F5105" s="386">
        <v>3.2722000000000002</v>
      </c>
      <c r="G5105" s="391">
        <v>3.3273999999999999</v>
      </c>
      <c r="H5105" s="391">
        <v>2.9373999999999998</v>
      </c>
      <c r="I5105" s="391">
        <v>5.2087000000000003</v>
      </c>
      <c r="J5105" s="391">
        <v>2.7183999999999999</v>
      </c>
      <c r="K5105" s="391">
        <v>3.6194999999999999</v>
      </c>
      <c r="L5105" s="391">
        <v>5.0583999999999998</v>
      </c>
      <c r="M5105" s="391">
        <v>1.9734</v>
      </c>
      <c r="N5105" s="391">
        <v>3.504</v>
      </c>
      <c r="O5105" s="386">
        <v>2.5608</v>
      </c>
      <c r="P5105" s="386" t="s">
        <v>49</v>
      </c>
      <c r="R5105" s="265"/>
    </row>
    <row r="5106" spans="1:18" ht="15" x14ac:dyDescent="0.25">
      <c r="A5106" s="389" t="s">
        <v>4834</v>
      </c>
      <c r="B5106" s="390"/>
      <c r="C5106" s="386"/>
      <c r="D5106" s="390"/>
      <c r="E5106" s="390"/>
      <c r="F5106" s="386">
        <v>4.2713999999999999</v>
      </c>
      <c r="G5106" s="391">
        <v>2.1356999999999999</v>
      </c>
      <c r="H5106" s="391">
        <v>1.2563</v>
      </c>
      <c r="I5106" s="391">
        <v>3.4005000000000001</v>
      </c>
      <c r="J5106" s="391">
        <v>3.7688000000000001</v>
      </c>
      <c r="K5106" s="391">
        <v>3.5175999999999998</v>
      </c>
      <c r="L5106" s="391">
        <v>11.5578</v>
      </c>
      <c r="M5106" s="391">
        <v>3.2663000000000002</v>
      </c>
      <c r="N5106" s="391">
        <v>1.8844000000000001</v>
      </c>
      <c r="O5106" s="386">
        <v>1.6352</v>
      </c>
      <c r="P5106" s="386" t="s">
        <v>49</v>
      </c>
      <c r="R5106" s="265"/>
    </row>
    <row r="5107" spans="1:18" ht="15" x14ac:dyDescent="0.25">
      <c r="A5107" s="389" t="s">
        <v>4835</v>
      </c>
      <c r="B5107" s="390"/>
      <c r="C5107" s="386"/>
      <c r="D5107" s="390"/>
      <c r="E5107" s="390"/>
      <c r="F5107" s="386">
        <v>3.2930000000000001</v>
      </c>
      <c r="G5107" s="391">
        <v>3.3026</v>
      </c>
      <c r="H5107" s="391">
        <v>2.9020000000000001</v>
      </c>
      <c r="I5107" s="391">
        <v>5.1714000000000002</v>
      </c>
      <c r="J5107" s="391">
        <v>2.74</v>
      </c>
      <c r="K5107" s="391">
        <v>3.6173999999999999</v>
      </c>
      <c r="L5107" s="391">
        <v>5.1920999999999999</v>
      </c>
      <c r="M5107" s="391">
        <v>2.0001000000000002</v>
      </c>
      <c r="N5107" s="391">
        <v>3.4704000000000002</v>
      </c>
      <c r="O5107" s="386">
        <v>2.5415999999999999</v>
      </c>
      <c r="P5107" s="386" t="s">
        <v>49</v>
      </c>
      <c r="R5107" s="265"/>
    </row>
    <row r="5108" spans="1:18" ht="15" x14ac:dyDescent="0.25">
      <c r="A5108" s="389" t="s">
        <v>4836</v>
      </c>
      <c r="B5108" s="390"/>
      <c r="C5108" s="386"/>
      <c r="D5108" s="390"/>
      <c r="E5108" s="390"/>
      <c r="F5108" s="386">
        <v>3.2722000000000002</v>
      </c>
      <c r="G5108" s="391">
        <v>3.3273999999999999</v>
      </c>
      <c r="H5108" s="391">
        <v>2.9373999999999998</v>
      </c>
      <c r="I5108" s="391">
        <v>5.2087000000000003</v>
      </c>
      <c r="J5108" s="391">
        <v>2.7183999999999999</v>
      </c>
      <c r="K5108" s="391">
        <v>3.6194999999999999</v>
      </c>
      <c r="L5108" s="391">
        <v>5.0583999999999998</v>
      </c>
      <c r="M5108" s="391">
        <v>1.9734</v>
      </c>
      <c r="N5108" s="391">
        <v>3.504</v>
      </c>
      <c r="O5108" s="386">
        <v>2.5608</v>
      </c>
      <c r="P5108" s="386" t="s">
        <v>49</v>
      </c>
      <c r="R5108" s="265"/>
    </row>
    <row r="5109" spans="1:18" ht="15" x14ac:dyDescent="0.25">
      <c r="A5109" s="389" t="s">
        <v>4837</v>
      </c>
      <c r="B5109" s="390"/>
      <c r="C5109" s="386"/>
      <c r="D5109" s="390"/>
      <c r="E5109" s="390"/>
      <c r="F5109" s="386">
        <v>4.2713999999999999</v>
      </c>
      <c r="G5109" s="391">
        <v>2.1356999999999999</v>
      </c>
      <c r="H5109" s="391">
        <v>1.2563</v>
      </c>
      <c r="I5109" s="391">
        <v>3.4005000000000001</v>
      </c>
      <c r="J5109" s="391">
        <v>3.7688000000000001</v>
      </c>
      <c r="K5109" s="391">
        <v>3.5175999999999998</v>
      </c>
      <c r="L5109" s="391">
        <v>11.5578</v>
      </c>
      <c r="M5109" s="391">
        <v>3.2663000000000002</v>
      </c>
      <c r="N5109" s="391">
        <v>1.8844000000000001</v>
      </c>
      <c r="O5109" s="386">
        <v>1.6352</v>
      </c>
      <c r="P5109" s="386" t="s">
        <v>49</v>
      </c>
      <c r="R5109" s="265"/>
    </row>
    <row r="5110" spans="1:18" ht="15" x14ac:dyDescent="0.25">
      <c r="A5110" s="389" t="s">
        <v>4838</v>
      </c>
      <c r="B5110" s="390"/>
      <c r="C5110" s="386"/>
      <c r="D5110" s="390"/>
      <c r="E5110" s="390"/>
      <c r="F5110" s="386">
        <v>0.71789999999999998</v>
      </c>
      <c r="G5110" s="391">
        <v>0.87860000000000005</v>
      </c>
      <c r="H5110" s="391">
        <v>0.37209999999999999</v>
      </c>
      <c r="I5110" s="391">
        <v>0.99160000000000004</v>
      </c>
      <c r="J5110" s="391">
        <v>1.5295000000000001</v>
      </c>
      <c r="K5110" s="391">
        <v>1.2696000000000001</v>
      </c>
      <c r="L5110" s="391">
        <v>5.2191999999999998</v>
      </c>
      <c r="M5110" s="391">
        <v>1.0032000000000001</v>
      </c>
      <c r="N5110" s="391">
        <v>1.78449999999999</v>
      </c>
      <c r="O5110" s="386">
        <v>3.5285000000000002</v>
      </c>
      <c r="P5110" s="386" t="s">
        <v>49</v>
      </c>
      <c r="R5110" s="265"/>
    </row>
    <row r="5111" spans="1:18" ht="15" x14ac:dyDescent="0.25">
      <c r="A5111" s="389" t="s">
        <v>4839</v>
      </c>
      <c r="B5111" s="390"/>
      <c r="C5111" s="386"/>
      <c r="D5111" s="390"/>
      <c r="E5111" s="390"/>
      <c r="F5111" s="386">
        <v>0.70599999999999996</v>
      </c>
      <c r="G5111" s="391">
        <v>0.6603</v>
      </c>
      <c r="H5111" s="391">
        <v>0.3931</v>
      </c>
      <c r="I5111" s="391">
        <v>0.77310000000000001</v>
      </c>
      <c r="J5111" s="391">
        <v>1.2084999999999999</v>
      </c>
      <c r="K5111" s="391">
        <v>1.1331</v>
      </c>
      <c r="L5111" s="391">
        <v>5.4368999999999996</v>
      </c>
      <c r="M5111" s="391">
        <v>1.004</v>
      </c>
      <c r="N5111" s="391">
        <v>1.6859</v>
      </c>
      <c r="O5111" s="386">
        <v>3.5943000000000001</v>
      </c>
      <c r="P5111" s="386" t="s">
        <v>49</v>
      </c>
      <c r="R5111" s="265"/>
    </row>
    <row r="5112" spans="1:18" ht="15" x14ac:dyDescent="0.25">
      <c r="A5112" s="389" t="s">
        <v>4840</v>
      </c>
      <c r="B5112" s="390"/>
      <c r="C5112" s="386"/>
      <c r="D5112" s="390"/>
      <c r="E5112" s="390"/>
      <c r="F5112" s="386">
        <v>0.7984</v>
      </c>
      <c r="G5112" s="391">
        <v>2.3714</v>
      </c>
      <c r="H5112" s="391">
        <v>0.2286</v>
      </c>
      <c r="I5112" s="391">
        <v>2.4849999999999999</v>
      </c>
      <c r="J5112" s="391">
        <v>3.6836000000000002</v>
      </c>
      <c r="K5112" s="391">
        <v>2.2031000000000001</v>
      </c>
      <c r="L5112" s="391">
        <v>3.7343000000000002</v>
      </c>
      <c r="M5112" s="391">
        <v>0.99829999999999997</v>
      </c>
      <c r="N5112" s="391">
        <v>2.45359999999999</v>
      </c>
      <c r="O5112" s="386">
        <v>3.0804</v>
      </c>
      <c r="P5112" s="386" t="s">
        <v>49</v>
      </c>
      <c r="R5112" s="265"/>
    </row>
    <row r="5113" spans="1:18" ht="15" x14ac:dyDescent="0.25">
      <c r="A5113" s="389" t="s">
        <v>4841</v>
      </c>
      <c r="B5113" s="390"/>
      <c r="C5113" s="386"/>
      <c r="D5113" s="390"/>
      <c r="E5113" s="390"/>
      <c r="F5113" s="386">
        <v>0.31490000000000001</v>
      </c>
      <c r="G5113" s="391">
        <v>0.36420000000000002</v>
      </c>
      <c r="H5113" s="391">
        <v>0.11119999999999999</v>
      </c>
      <c r="I5113" s="391">
        <v>0.4259</v>
      </c>
      <c r="J5113" s="391">
        <v>0.58279999999999998</v>
      </c>
      <c r="K5113" s="391">
        <v>0.4385</v>
      </c>
      <c r="L5113" s="391">
        <v>0.84570000000000001</v>
      </c>
      <c r="M5113" s="391">
        <v>0.53790000000000004</v>
      </c>
      <c r="N5113" s="391">
        <v>0.85490000000000099</v>
      </c>
      <c r="O5113" s="386">
        <v>1.8491</v>
      </c>
      <c r="P5113" s="386" t="s">
        <v>49</v>
      </c>
      <c r="R5113" s="265"/>
    </row>
    <row r="5114" spans="1:18" ht="15" x14ac:dyDescent="0.25">
      <c r="A5114" s="389" t="s">
        <v>4842</v>
      </c>
      <c r="B5114" s="390"/>
      <c r="C5114" s="386"/>
      <c r="D5114" s="390"/>
      <c r="E5114" s="390"/>
      <c r="F5114" s="386">
        <v>0.32040000000000002</v>
      </c>
      <c r="G5114" s="391">
        <v>0.37069999999999997</v>
      </c>
      <c r="H5114" s="391">
        <v>0.1132</v>
      </c>
      <c r="I5114" s="391">
        <v>0.4209</v>
      </c>
      <c r="J5114" s="391">
        <v>0.59340000000000004</v>
      </c>
      <c r="K5114" s="391">
        <v>0.44629999999999997</v>
      </c>
      <c r="L5114" s="391">
        <v>0.84809999999999997</v>
      </c>
      <c r="M5114" s="391">
        <v>0.54110000000000003</v>
      </c>
      <c r="N5114" s="391">
        <v>0.86379999999999801</v>
      </c>
      <c r="O5114" s="386">
        <v>1.8693</v>
      </c>
      <c r="P5114" s="386" t="s">
        <v>49</v>
      </c>
      <c r="R5114" s="265"/>
    </row>
    <row r="5115" spans="1:18" ht="15" x14ac:dyDescent="0.25">
      <c r="A5115" s="389" t="s">
        <v>4843</v>
      </c>
      <c r="B5115" s="390"/>
      <c r="C5115" s="386"/>
      <c r="D5115" s="390"/>
      <c r="E5115" s="390"/>
      <c r="F5115" s="386">
        <v>0</v>
      </c>
      <c r="G5115" s="391">
        <v>0</v>
      </c>
      <c r="H5115" s="391">
        <v>0</v>
      </c>
      <c r="I5115" s="391">
        <v>0.70920000000000005</v>
      </c>
      <c r="J5115" s="391">
        <v>0</v>
      </c>
      <c r="K5115" s="391">
        <v>0</v>
      </c>
      <c r="L5115" s="391">
        <v>0.70920000000000005</v>
      </c>
      <c r="M5115" s="391">
        <v>0.35460000000000003</v>
      </c>
      <c r="N5115" s="391">
        <v>0.35460000000000502</v>
      </c>
      <c r="O5115" s="386">
        <v>0.7117</v>
      </c>
      <c r="P5115" s="386" t="s">
        <v>49</v>
      </c>
      <c r="R5115" s="265"/>
    </row>
    <row r="5116" spans="1:18" ht="15" x14ac:dyDescent="0.25">
      <c r="A5116" s="389" t="s">
        <v>4844</v>
      </c>
      <c r="B5116" s="390"/>
      <c r="C5116" s="386"/>
      <c r="D5116" s="390"/>
      <c r="E5116" s="390"/>
      <c r="F5116" s="386">
        <v>0.7389</v>
      </c>
      <c r="G5116" s="391">
        <v>2.9557000000000002</v>
      </c>
      <c r="H5116" s="391">
        <v>0.36969999999999997</v>
      </c>
      <c r="I5116" s="391">
        <v>1.9089</v>
      </c>
      <c r="J5116" s="391">
        <v>2.4015</v>
      </c>
      <c r="K5116" s="391">
        <v>1.8599000000000001</v>
      </c>
      <c r="L5116" s="391">
        <v>3.8176999999999999</v>
      </c>
      <c r="M5116" s="391">
        <v>6.1600000000000002E-2</v>
      </c>
      <c r="N5116" s="391">
        <v>0.61579999999999302</v>
      </c>
      <c r="O5116" s="386">
        <v>3.5099</v>
      </c>
      <c r="P5116" s="386" t="s">
        <v>49</v>
      </c>
      <c r="R5116" s="265"/>
    </row>
    <row r="5117" spans="1:18" ht="15" x14ac:dyDescent="0.25">
      <c r="A5117" s="389" t="s">
        <v>4845</v>
      </c>
      <c r="B5117" s="390"/>
      <c r="C5117" s="386"/>
      <c r="D5117" s="390"/>
      <c r="E5117" s="390"/>
      <c r="F5117" s="386">
        <v>0</v>
      </c>
      <c r="G5117" s="391">
        <v>0</v>
      </c>
      <c r="H5117" s="391">
        <v>0</v>
      </c>
      <c r="I5117" s="391">
        <v>0</v>
      </c>
      <c r="J5117" s="391">
        <v>0</v>
      </c>
      <c r="K5117" s="391">
        <v>0</v>
      </c>
      <c r="L5117" s="391">
        <v>0</v>
      </c>
      <c r="M5117" s="391">
        <v>0</v>
      </c>
      <c r="N5117" s="391">
        <v>0</v>
      </c>
      <c r="O5117" s="386">
        <v>0</v>
      </c>
      <c r="P5117" s="386" t="s">
        <v>49</v>
      </c>
      <c r="R5117" s="265"/>
    </row>
    <row r="5118" spans="1:18" ht="15" x14ac:dyDescent="0.25">
      <c r="A5118" s="389" t="s">
        <v>4846</v>
      </c>
      <c r="B5118" s="390"/>
      <c r="C5118" s="386"/>
      <c r="D5118" s="390"/>
      <c r="E5118" s="390"/>
      <c r="F5118" s="386">
        <v>0.75470000000000004</v>
      </c>
      <c r="G5118" s="391">
        <v>3.0188999999999999</v>
      </c>
      <c r="H5118" s="391">
        <v>0.37759999999999999</v>
      </c>
      <c r="I5118" s="391">
        <v>1.9497</v>
      </c>
      <c r="J5118" s="391">
        <v>2.4527999999999999</v>
      </c>
      <c r="K5118" s="391">
        <v>1.8998999999999999</v>
      </c>
      <c r="L5118" s="391">
        <v>3.8994</v>
      </c>
      <c r="M5118" s="391">
        <v>6.2899999999999998E-2</v>
      </c>
      <c r="N5118" s="391">
        <v>0.62890000000000201</v>
      </c>
      <c r="O5118" s="386">
        <v>3.5849000000000002</v>
      </c>
      <c r="P5118" s="386" t="s">
        <v>49</v>
      </c>
      <c r="R5118" s="265"/>
    </row>
    <row r="5119" spans="1:18" ht="15" x14ac:dyDescent="0.25">
      <c r="A5119" s="389" t="s">
        <v>4847</v>
      </c>
      <c r="B5119" s="390"/>
      <c r="C5119" s="386"/>
      <c r="D5119" s="390"/>
      <c r="E5119" s="390"/>
      <c r="F5119" s="386">
        <v>1.403</v>
      </c>
      <c r="G5119" s="391">
        <v>1.395</v>
      </c>
      <c r="H5119" s="391">
        <v>0.81179999999999997</v>
      </c>
      <c r="I5119" s="391">
        <v>1.7904</v>
      </c>
      <c r="J5119" s="391">
        <v>2.9403000000000001</v>
      </c>
      <c r="K5119" s="391">
        <v>2.5708000000000002</v>
      </c>
      <c r="L5119" s="391">
        <v>12.824999999999999</v>
      </c>
      <c r="M5119" s="391">
        <v>1.9455</v>
      </c>
      <c r="N5119" s="391">
        <v>3.5590999999999999</v>
      </c>
      <c r="O5119" s="386">
        <v>6.3482000000000003</v>
      </c>
      <c r="P5119" s="386" t="s">
        <v>49</v>
      </c>
      <c r="R5119" s="265"/>
    </row>
    <row r="5120" spans="1:18" ht="15" x14ac:dyDescent="0.25">
      <c r="A5120" s="389" t="s">
        <v>4848</v>
      </c>
      <c r="B5120" s="390"/>
      <c r="C5120" s="386"/>
      <c r="D5120" s="390"/>
      <c r="E5120" s="390"/>
      <c r="F5120" s="386">
        <v>1.4916</v>
      </c>
      <c r="G5120" s="391">
        <v>1.2408999999999999</v>
      </c>
      <c r="H5120" s="391">
        <v>0.9526</v>
      </c>
      <c r="I5120" s="391">
        <v>1.4791000000000001</v>
      </c>
      <c r="J5120" s="391">
        <v>2.4117999999999999</v>
      </c>
      <c r="K5120" s="391">
        <v>2.5082</v>
      </c>
      <c r="L5120" s="391">
        <v>14.6152</v>
      </c>
      <c r="M5120" s="391">
        <v>1.9302999999999999</v>
      </c>
      <c r="N5120" s="391">
        <v>3.3452000000000099</v>
      </c>
      <c r="O5120" s="386">
        <v>7.0354000000000001</v>
      </c>
      <c r="P5120" s="386" t="s">
        <v>49</v>
      </c>
      <c r="R5120" s="265"/>
    </row>
    <row r="5121" spans="1:18" ht="15" x14ac:dyDescent="0.25">
      <c r="A5121" s="389" t="s">
        <v>4849</v>
      </c>
      <c r="B5121" s="390"/>
      <c r="C5121" s="386"/>
      <c r="D5121" s="390"/>
      <c r="E5121" s="390"/>
      <c r="F5121" s="386">
        <v>0.97799999999999998</v>
      </c>
      <c r="G5121" s="391">
        <v>2.1499000000000001</v>
      </c>
      <c r="H5121" s="391">
        <v>0.1227</v>
      </c>
      <c r="I5121" s="391">
        <v>3.3149000000000002</v>
      </c>
      <c r="J5121" s="391">
        <v>5.5214999999999996</v>
      </c>
      <c r="K5121" s="391">
        <v>2.8763999999999998</v>
      </c>
      <c r="L5121" s="391">
        <v>4.0953999999999997</v>
      </c>
      <c r="M5121" s="391">
        <v>2.0196000000000001</v>
      </c>
      <c r="N5121" s="391">
        <v>4.5928000000000004</v>
      </c>
      <c r="O5121" s="386">
        <v>2.9969000000000001</v>
      </c>
      <c r="P5121" s="386" t="s">
        <v>49</v>
      </c>
      <c r="R5121" s="265"/>
    </row>
    <row r="5122" spans="1:18" ht="15" x14ac:dyDescent="0.25">
      <c r="A5122" s="389" t="s">
        <v>4850</v>
      </c>
      <c r="B5122" s="390"/>
      <c r="C5122" s="386"/>
      <c r="D5122" s="390"/>
      <c r="E5122" s="390"/>
      <c r="F5122" s="386">
        <v>3.0899000000000001</v>
      </c>
      <c r="G5122" s="391">
        <v>7.0498000000000003</v>
      </c>
      <c r="H5122" s="391">
        <v>4.6852</v>
      </c>
      <c r="I5122" s="391">
        <v>4.7015000000000002</v>
      </c>
      <c r="J5122" s="391">
        <v>4.4618000000000002</v>
      </c>
      <c r="K5122" s="391">
        <v>2.3180999999999998</v>
      </c>
      <c r="L5122" s="391">
        <v>2.944</v>
      </c>
      <c r="M5122" s="391">
        <v>2.6751999999999998</v>
      </c>
      <c r="N5122" s="391">
        <v>6.0552999999999999</v>
      </c>
      <c r="O5122" s="386">
        <v>2.6360999999999999</v>
      </c>
      <c r="P5122" s="386" t="s">
        <v>49</v>
      </c>
      <c r="R5122" s="265"/>
    </row>
    <row r="5123" spans="1:18" ht="15" x14ac:dyDescent="0.25">
      <c r="A5123" s="389" t="s">
        <v>4851</v>
      </c>
      <c r="B5123" s="390"/>
      <c r="C5123" s="386"/>
      <c r="D5123" s="390"/>
      <c r="E5123" s="390"/>
      <c r="F5123" s="386">
        <v>3.1095000000000002</v>
      </c>
      <c r="G5123" s="391">
        <v>7.1227</v>
      </c>
      <c r="H5123" s="391">
        <v>4.8192000000000004</v>
      </c>
      <c r="I5123" s="391">
        <v>4.6681999999999997</v>
      </c>
      <c r="J5123" s="391">
        <v>4.5739999999999998</v>
      </c>
      <c r="K5123" s="391">
        <v>2.2195999999999998</v>
      </c>
      <c r="L5123" s="391">
        <v>2.8921000000000001</v>
      </c>
      <c r="M5123" s="391">
        <v>2.6410999999999998</v>
      </c>
      <c r="N5123" s="391">
        <v>6.2723000000000004</v>
      </c>
      <c r="O5123" s="386">
        <v>2.6198000000000001</v>
      </c>
      <c r="P5123" s="386" t="s">
        <v>49</v>
      </c>
      <c r="R5123" s="265"/>
    </row>
    <row r="5124" spans="1:18" ht="15" x14ac:dyDescent="0.25">
      <c r="A5124" s="389" t="s">
        <v>4852</v>
      </c>
      <c r="B5124" s="390"/>
      <c r="C5124" s="386"/>
      <c r="D5124" s="390"/>
      <c r="E5124" s="390"/>
      <c r="F5124" s="386">
        <v>2.9022000000000001</v>
      </c>
      <c r="G5124" s="391">
        <v>6.3620000000000001</v>
      </c>
      <c r="H5124" s="391">
        <v>3.4211</v>
      </c>
      <c r="I5124" s="391">
        <v>5.0159000000000002</v>
      </c>
      <c r="J5124" s="391">
        <v>3.3988999999999998</v>
      </c>
      <c r="K5124" s="391">
        <v>3.25</v>
      </c>
      <c r="L5124" s="391">
        <v>3.4407000000000001</v>
      </c>
      <c r="M5124" s="391">
        <v>3.0019</v>
      </c>
      <c r="N5124" s="391">
        <v>3.9929999999999901</v>
      </c>
      <c r="O5124" s="386">
        <v>2.7915000000000001</v>
      </c>
      <c r="P5124" s="386" t="s">
        <v>49</v>
      </c>
      <c r="R5124" s="265"/>
    </row>
    <row r="5125" spans="1:18" ht="15" x14ac:dyDescent="0.25">
      <c r="A5125" s="389" t="s">
        <v>4853</v>
      </c>
      <c r="B5125" s="390"/>
      <c r="C5125" s="386"/>
      <c r="D5125" s="390"/>
      <c r="E5125" s="390"/>
      <c r="F5125" s="386">
        <v>1.1889000000000001</v>
      </c>
      <c r="G5125" s="391">
        <v>1.7352000000000001</v>
      </c>
      <c r="H5125" s="391">
        <v>1.7690999999999999</v>
      </c>
      <c r="I5125" s="391">
        <v>4.2054999999999998</v>
      </c>
      <c r="J5125" s="391">
        <v>0.67500000000000004</v>
      </c>
      <c r="K5125" s="391">
        <v>0.48199999999999998</v>
      </c>
      <c r="L5125" s="391">
        <v>2.1549999999999998</v>
      </c>
      <c r="M5125" s="391">
        <v>1.4488000000000001</v>
      </c>
      <c r="N5125" s="391">
        <v>3.6930000000000001</v>
      </c>
      <c r="O5125" s="386">
        <v>1.042</v>
      </c>
      <c r="P5125" s="386" t="s">
        <v>49</v>
      </c>
      <c r="R5125" s="265"/>
    </row>
    <row r="5126" spans="1:18" ht="15" x14ac:dyDescent="0.25">
      <c r="A5126" s="389" t="s">
        <v>4854</v>
      </c>
      <c r="B5126" s="390"/>
      <c r="C5126" s="386"/>
      <c r="D5126" s="390"/>
      <c r="E5126" s="390"/>
      <c r="F5126" s="386">
        <v>1.1952</v>
      </c>
      <c r="G5126" s="391">
        <v>1.0288999999999999</v>
      </c>
      <c r="H5126" s="391">
        <v>1.5935999999999999</v>
      </c>
      <c r="I5126" s="391">
        <v>3.9481999999999999</v>
      </c>
      <c r="J5126" s="391">
        <v>0.69720000000000004</v>
      </c>
      <c r="K5126" s="391">
        <v>0.49769999999999998</v>
      </c>
      <c r="L5126" s="391">
        <v>2.1566000000000001</v>
      </c>
      <c r="M5126" s="391">
        <v>1.4608000000000001</v>
      </c>
      <c r="N5126" s="391">
        <v>3.5857000000000001</v>
      </c>
      <c r="O5126" s="386">
        <v>1.0752999999999999</v>
      </c>
      <c r="P5126" s="386" t="s">
        <v>49</v>
      </c>
      <c r="R5126" s="265"/>
    </row>
    <row r="5127" spans="1:18" ht="15" x14ac:dyDescent="0.25">
      <c r="A5127" s="389" t="s">
        <v>4855</v>
      </c>
      <c r="B5127" s="390"/>
      <c r="C5127" s="386"/>
      <c r="D5127" s="390"/>
      <c r="E5127" s="390"/>
      <c r="F5127" s="386">
        <v>1</v>
      </c>
      <c r="G5127" s="391">
        <v>23.232299999999999</v>
      </c>
      <c r="H5127" s="391">
        <v>7.2164999999999999</v>
      </c>
      <c r="I5127" s="391">
        <v>11.8812</v>
      </c>
      <c r="J5127" s="391">
        <v>0</v>
      </c>
      <c r="K5127" s="391">
        <v>0</v>
      </c>
      <c r="L5127" s="391">
        <v>2.1053000000000002</v>
      </c>
      <c r="M5127" s="391">
        <v>1.0638000000000001</v>
      </c>
      <c r="N5127" s="391">
        <v>6.8627000000000002</v>
      </c>
      <c r="O5127" s="386">
        <v>0</v>
      </c>
      <c r="P5127" s="386" t="s">
        <v>49</v>
      </c>
      <c r="R5127" s="265"/>
    </row>
    <row r="5128" spans="1:18" ht="15" x14ac:dyDescent="0.25">
      <c r="A5128" s="389" t="s">
        <v>4856</v>
      </c>
      <c r="B5128" s="390"/>
      <c r="C5128" s="386"/>
      <c r="D5128" s="390"/>
      <c r="E5128" s="390"/>
      <c r="F5128" s="386">
        <v>2.1276999999999999</v>
      </c>
      <c r="G5128" s="391">
        <v>2.8992</v>
      </c>
      <c r="H5128" s="391">
        <v>3.6709999999999998</v>
      </c>
      <c r="I5128" s="391">
        <v>4.2243000000000004</v>
      </c>
      <c r="J5128" s="391">
        <v>3.23</v>
      </c>
      <c r="K5128" s="391">
        <v>1.964</v>
      </c>
      <c r="L5128" s="391">
        <v>3.0217000000000001</v>
      </c>
      <c r="M5128" s="391">
        <v>2.0585</v>
      </c>
      <c r="N5128" s="391">
        <v>2.1791000000000098</v>
      </c>
      <c r="O5128" s="386">
        <v>2.5802999999999998</v>
      </c>
      <c r="P5128" s="386" t="s">
        <v>49</v>
      </c>
      <c r="R5128" s="265"/>
    </row>
    <row r="5129" spans="1:18" ht="15" x14ac:dyDescent="0.25">
      <c r="A5129" s="389" t="s">
        <v>4857</v>
      </c>
      <c r="B5129" s="390"/>
      <c r="C5129" s="386"/>
      <c r="D5129" s="390"/>
      <c r="E5129" s="390"/>
      <c r="F5129" s="386">
        <v>1.9802</v>
      </c>
      <c r="G5129" s="391">
        <v>2.7942</v>
      </c>
      <c r="H5129" s="391">
        <v>3.6461000000000001</v>
      </c>
      <c r="I5129" s="391">
        <v>4.1510999999999996</v>
      </c>
      <c r="J5129" s="391">
        <v>3.1652</v>
      </c>
      <c r="K5129" s="391">
        <v>1.8065</v>
      </c>
      <c r="L5129" s="391">
        <v>2.8220000000000001</v>
      </c>
      <c r="M5129" s="391">
        <v>1.9032</v>
      </c>
      <c r="N5129" s="391">
        <v>1.92700000000001</v>
      </c>
      <c r="O5129" s="386">
        <v>2.5821000000000001</v>
      </c>
      <c r="P5129" s="386" t="s">
        <v>49</v>
      </c>
      <c r="R5129" s="265"/>
    </row>
    <row r="5130" spans="1:18" ht="15" x14ac:dyDescent="0.25">
      <c r="A5130" s="389" t="s">
        <v>4858</v>
      </c>
      <c r="B5130" s="390"/>
      <c r="C5130" s="386"/>
      <c r="D5130" s="390"/>
      <c r="E5130" s="390"/>
      <c r="F5130" s="386">
        <v>3.4470999999999998</v>
      </c>
      <c r="G5130" s="391">
        <v>3.8475000000000001</v>
      </c>
      <c r="H5130" s="391">
        <v>3.8934000000000002</v>
      </c>
      <c r="I5130" s="391">
        <v>4.8804999999999996</v>
      </c>
      <c r="J5130" s="391">
        <v>3.8144</v>
      </c>
      <c r="K5130" s="391">
        <v>3.3708</v>
      </c>
      <c r="L5130" s="391">
        <v>4.8308999999999997</v>
      </c>
      <c r="M5130" s="391">
        <v>3.4495</v>
      </c>
      <c r="N5130" s="391">
        <v>4.4745000000000097</v>
      </c>
      <c r="O5130" s="386">
        <v>2.5640999999999998</v>
      </c>
      <c r="P5130" s="386" t="s">
        <v>49</v>
      </c>
      <c r="R5130" s="265"/>
    </row>
    <row r="5131" spans="1:18" ht="15" x14ac:dyDescent="0.25">
      <c r="A5131" s="389" t="s">
        <v>4859</v>
      </c>
      <c r="B5131" s="390"/>
      <c r="C5131" s="386"/>
      <c r="D5131" s="390"/>
      <c r="E5131" s="390"/>
      <c r="F5131" s="386">
        <v>3.6067</v>
      </c>
      <c r="G5131" s="391">
        <v>5.5449000000000002</v>
      </c>
      <c r="H5131" s="391">
        <v>5.5027999999999997</v>
      </c>
      <c r="I5131" s="391">
        <v>5.5477999999999996</v>
      </c>
      <c r="J5131" s="391">
        <v>4.5377000000000001</v>
      </c>
      <c r="K5131" s="391">
        <v>2.4062000000000001</v>
      </c>
      <c r="L5131" s="391">
        <v>3.1025</v>
      </c>
      <c r="M5131" s="391">
        <v>3.1977000000000002</v>
      </c>
      <c r="N5131" s="391">
        <v>6.9651000000000103</v>
      </c>
      <c r="O5131" s="386">
        <v>3.1061999999999999</v>
      </c>
      <c r="P5131" s="386" t="s">
        <v>49</v>
      </c>
      <c r="R5131" s="265"/>
    </row>
    <row r="5132" spans="1:18" ht="15" x14ac:dyDescent="0.25">
      <c r="A5132" s="389" t="s">
        <v>4860</v>
      </c>
      <c r="B5132" s="390"/>
      <c r="C5132" s="386"/>
      <c r="D5132" s="390"/>
      <c r="E5132" s="390"/>
      <c r="F5132" s="386">
        <v>3.7311999999999999</v>
      </c>
      <c r="G5132" s="391">
        <v>5.2493999999999996</v>
      </c>
      <c r="H5132" s="391">
        <v>5.8920000000000003</v>
      </c>
      <c r="I5132" s="391">
        <v>5.6555999999999997</v>
      </c>
      <c r="J5132" s="391">
        <v>4.7363999999999997</v>
      </c>
      <c r="K5132" s="391">
        <v>2.2452999999999999</v>
      </c>
      <c r="L5132" s="391">
        <v>3.1659999999999999</v>
      </c>
      <c r="M5132" s="391">
        <v>3.2685</v>
      </c>
      <c r="N5132" s="391">
        <v>7.5511000000000097</v>
      </c>
      <c r="O5132" s="386">
        <v>3.1427</v>
      </c>
      <c r="P5132" s="386" t="s">
        <v>49</v>
      </c>
      <c r="R5132" s="265"/>
    </row>
    <row r="5133" spans="1:18" ht="15" x14ac:dyDescent="0.25">
      <c r="A5133" s="389" t="s">
        <v>4861</v>
      </c>
      <c r="B5133" s="390"/>
      <c r="C5133" s="386"/>
      <c r="D5133" s="390"/>
      <c r="E5133" s="390"/>
      <c r="F5133" s="386">
        <v>2.8856000000000002</v>
      </c>
      <c r="G5133" s="391">
        <v>7.2221000000000002</v>
      </c>
      <c r="H5133" s="391">
        <v>3.2389000000000001</v>
      </c>
      <c r="I5133" s="391">
        <v>4.9287999999999998</v>
      </c>
      <c r="J5133" s="391">
        <v>3.3919999999999999</v>
      </c>
      <c r="K5133" s="391">
        <v>3.3338999999999999</v>
      </c>
      <c r="L5133" s="391">
        <v>2.7317</v>
      </c>
      <c r="M5133" s="391">
        <v>2.7791000000000001</v>
      </c>
      <c r="N5133" s="391">
        <v>3.5817000000000001</v>
      </c>
      <c r="O5133" s="386">
        <v>2.8923000000000001</v>
      </c>
      <c r="P5133" s="386" t="s">
        <v>49</v>
      </c>
      <c r="R5133" s="265"/>
    </row>
    <row r="5134" spans="1:18" ht="15" x14ac:dyDescent="0.25">
      <c r="A5134" s="389" t="s">
        <v>4862</v>
      </c>
      <c r="B5134" s="390"/>
      <c r="C5134" s="386"/>
      <c r="D5134" s="390"/>
      <c r="E5134" s="390"/>
      <c r="F5134" s="386">
        <v>3.5583999999999998</v>
      </c>
      <c r="G5134" s="391">
        <v>14.382</v>
      </c>
      <c r="H5134" s="391">
        <v>4.8468999999999998</v>
      </c>
      <c r="I5134" s="391">
        <v>3.9601000000000002</v>
      </c>
      <c r="J5134" s="391">
        <v>6.1037999999999997</v>
      </c>
      <c r="K5134" s="391">
        <v>2.7711000000000001</v>
      </c>
      <c r="L5134" s="391">
        <v>2.7059000000000002</v>
      </c>
      <c r="M5134" s="391">
        <v>2.6501999999999999</v>
      </c>
      <c r="N5134" s="391">
        <v>9.0532000000000004</v>
      </c>
      <c r="O5134" s="386">
        <v>2.1282999999999999</v>
      </c>
      <c r="P5134" s="386" t="s">
        <v>49</v>
      </c>
      <c r="R5134" s="265"/>
    </row>
    <row r="5135" spans="1:18" ht="15" x14ac:dyDescent="0.25">
      <c r="A5135" s="389" t="s">
        <v>4863</v>
      </c>
      <c r="B5135" s="390"/>
      <c r="C5135" s="386"/>
      <c r="D5135" s="390"/>
      <c r="E5135" s="390"/>
      <c r="F5135" s="386">
        <v>3.6179999999999999</v>
      </c>
      <c r="G5135" s="391">
        <v>14.5082</v>
      </c>
      <c r="H5135" s="391">
        <v>4.8958000000000004</v>
      </c>
      <c r="I5135" s="391">
        <v>3.9331999999999998</v>
      </c>
      <c r="J5135" s="391">
        <v>6.1806000000000001</v>
      </c>
      <c r="K5135" s="391">
        <v>2.7839999999999998</v>
      </c>
      <c r="L5135" s="391">
        <v>2.6764000000000001</v>
      </c>
      <c r="M5135" s="391">
        <v>2.6345999999999998</v>
      </c>
      <c r="N5135" s="391">
        <v>9.1044999999999998</v>
      </c>
      <c r="O5135" s="386">
        <v>2.1067</v>
      </c>
      <c r="P5135" s="386" t="s">
        <v>49</v>
      </c>
      <c r="R5135" s="265"/>
    </row>
    <row r="5136" spans="1:18" ht="15" x14ac:dyDescent="0.25">
      <c r="A5136" s="389" t="s">
        <v>4864</v>
      </c>
      <c r="B5136" s="390"/>
      <c r="C5136" s="386"/>
      <c r="D5136" s="390"/>
      <c r="E5136" s="390"/>
      <c r="F5136" s="386">
        <v>0</v>
      </c>
      <c r="G5136" s="391">
        <v>6.8888999999999996</v>
      </c>
      <c r="H5136" s="391">
        <v>2.0179</v>
      </c>
      <c r="I5136" s="391">
        <v>5.5678999999999998</v>
      </c>
      <c r="J5136" s="391">
        <v>1.5556000000000001</v>
      </c>
      <c r="K5136" s="391">
        <v>2.0045000000000002</v>
      </c>
      <c r="L5136" s="391">
        <v>4.4642999999999997</v>
      </c>
      <c r="M5136" s="391">
        <v>3.5794000000000001</v>
      </c>
      <c r="N5136" s="391">
        <v>6</v>
      </c>
      <c r="O5136" s="386">
        <v>3.4641999999999999</v>
      </c>
      <c r="P5136" s="386" t="s">
        <v>49</v>
      </c>
      <c r="R5136" s="265"/>
    </row>
    <row r="5137" spans="1:18" ht="15" x14ac:dyDescent="0.25">
      <c r="A5137" s="389" t="s">
        <v>4865</v>
      </c>
      <c r="B5137" s="390"/>
      <c r="C5137" s="386"/>
      <c r="D5137" s="390"/>
      <c r="E5137" s="390"/>
      <c r="F5137" s="386">
        <v>1.115</v>
      </c>
      <c r="G5137" s="391">
        <v>1.7558</v>
      </c>
      <c r="H5137" s="391">
        <v>0.9698</v>
      </c>
      <c r="I5137" s="391">
        <v>1.5406</v>
      </c>
      <c r="J5137" s="391">
        <v>1.4017999999999999</v>
      </c>
      <c r="K5137" s="391">
        <v>1.6093999999999999</v>
      </c>
      <c r="L5137" s="391">
        <v>1.1137999999999999</v>
      </c>
      <c r="M5137" s="391">
        <v>1.1930000000000001</v>
      </c>
      <c r="N5137" s="391">
        <v>2.1179999999999901</v>
      </c>
      <c r="O5137" s="386">
        <v>1.4791000000000001</v>
      </c>
      <c r="P5137" s="386" t="s">
        <v>49</v>
      </c>
      <c r="R5137" s="265"/>
    </row>
    <row r="5138" spans="1:18" ht="15" x14ac:dyDescent="0.25">
      <c r="A5138" s="389" t="s">
        <v>4866</v>
      </c>
      <c r="B5138" s="390"/>
      <c r="C5138" s="386"/>
      <c r="D5138" s="390"/>
      <c r="E5138" s="390"/>
      <c r="F5138" s="386">
        <v>0.90190000000000003</v>
      </c>
      <c r="G5138" s="391">
        <v>1.1938</v>
      </c>
      <c r="H5138" s="391">
        <v>0.68240000000000001</v>
      </c>
      <c r="I5138" s="391">
        <v>1.0448999999999999</v>
      </c>
      <c r="J5138" s="391">
        <v>1.0449999999999999</v>
      </c>
      <c r="K5138" s="391">
        <v>1.2063999999999999</v>
      </c>
      <c r="L5138" s="391">
        <v>0.91449999999999998</v>
      </c>
      <c r="M5138" s="391">
        <v>1.0116000000000001</v>
      </c>
      <c r="N5138" s="391">
        <v>2.1735000000000002</v>
      </c>
      <c r="O5138" s="386">
        <v>1.5790999999999999</v>
      </c>
      <c r="P5138" s="386" t="s">
        <v>49</v>
      </c>
      <c r="R5138" s="265"/>
    </row>
    <row r="5139" spans="1:18" ht="15" x14ac:dyDescent="0.25">
      <c r="A5139" s="389" t="s">
        <v>4867</v>
      </c>
      <c r="B5139" s="390"/>
      <c r="C5139" s="386"/>
      <c r="D5139" s="390"/>
      <c r="E5139" s="390"/>
      <c r="F5139" s="386">
        <v>2.3690000000000002</v>
      </c>
      <c r="G5139" s="391">
        <v>4.7572000000000001</v>
      </c>
      <c r="H5139" s="391">
        <v>2.5135000000000001</v>
      </c>
      <c r="I5139" s="391">
        <v>4.2937000000000003</v>
      </c>
      <c r="J5139" s="391">
        <v>3.3307000000000002</v>
      </c>
      <c r="K5139" s="391">
        <v>3.7873999999999999</v>
      </c>
      <c r="L5139" s="391">
        <v>2.1873999999999998</v>
      </c>
      <c r="M5139" s="391">
        <v>2.2423999999999999</v>
      </c>
      <c r="N5139" s="391">
        <v>1.95350000000001</v>
      </c>
      <c r="O5139" s="386">
        <v>1.1857</v>
      </c>
      <c r="P5139" s="386" t="s">
        <v>49</v>
      </c>
      <c r="R5139" s="265"/>
    </row>
    <row r="5140" spans="1:18" ht="15" x14ac:dyDescent="0.25">
      <c r="A5140" s="389" t="s">
        <v>4868</v>
      </c>
      <c r="B5140" s="390"/>
      <c r="C5140" s="386"/>
      <c r="D5140" s="390"/>
      <c r="E5140" s="390"/>
      <c r="F5140" s="386">
        <v>0.56120000000000003</v>
      </c>
      <c r="G5140" s="391">
        <v>1.3839999999999999</v>
      </c>
      <c r="H5140" s="391">
        <v>0.80420000000000003</v>
      </c>
      <c r="I5140" s="391">
        <v>1.4016999999999999</v>
      </c>
      <c r="J5140" s="391">
        <v>0.80349999999999999</v>
      </c>
      <c r="K5140" s="391">
        <v>1.0062</v>
      </c>
      <c r="L5140" s="391">
        <v>0.66859999999999997</v>
      </c>
      <c r="M5140" s="391">
        <v>0.6966</v>
      </c>
      <c r="N5140" s="391">
        <v>1.0157</v>
      </c>
      <c r="O5140" s="386">
        <v>1.2165999999999999</v>
      </c>
      <c r="P5140" s="386" t="s">
        <v>49</v>
      </c>
      <c r="R5140" s="265"/>
    </row>
    <row r="5141" spans="1:18" ht="15" x14ac:dyDescent="0.25">
      <c r="A5141" s="389" t="s">
        <v>4869</v>
      </c>
      <c r="B5141" s="390"/>
      <c r="C5141" s="386"/>
      <c r="D5141" s="390"/>
      <c r="E5141" s="390"/>
      <c r="F5141" s="386">
        <v>0.15179999999999999</v>
      </c>
      <c r="G5141" s="391">
        <v>0.44369999999999998</v>
      </c>
      <c r="H5141" s="391">
        <v>0.28810000000000002</v>
      </c>
      <c r="I5141" s="391">
        <v>0.4839</v>
      </c>
      <c r="J5141" s="391">
        <v>0.18410000000000001</v>
      </c>
      <c r="K5141" s="391">
        <v>0.42849999999999999</v>
      </c>
      <c r="L5141" s="391">
        <v>0.5464</v>
      </c>
      <c r="M5141" s="391">
        <v>0.46360000000000001</v>
      </c>
      <c r="N5141" s="391">
        <v>1.1758</v>
      </c>
      <c r="O5141" s="386">
        <v>1.591</v>
      </c>
      <c r="P5141" s="386" t="s">
        <v>49</v>
      </c>
      <c r="R5141" s="265"/>
    </row>
    <row r="5142" spans="1:18" ht="15" x14ac:dyDescent="0.25">
      <c r="A5142" s="389" t="s">
        <v>4870</v>
      </c>
      <c r="B5142" s="390"/>
      <c r="C5142" s="386"/>
      <c r="D5142" s="390"/>
      <c r="E5142" s="390"/>
      <c r="F5142" s="386">
        <v>3.0550999999999999</v>
      </c>
      <c r="G5142" s="391">
        <v>6.1688999999999998</v>
      </c>
      <c r="H5142" s="391">
        <v>3.4847999999999999</v>
      </c>
      <c r="I5142" s="391">
        <v>6.3712999999999997</v>
      </c>
      <c r="J5142" s="391">
        <v>3.9777999999999998</v>
      </c>
      <c r="K5142" s="391">
        <v>3.9742000000000002</v>
      </c>
      <c r="L5142" s="391">
        <v>1.2962</v>
      </c>
      <c r="M5142" s="391">
        <v>2.0802999999999998</v>
      </c>
      <c r="N5142" s="391">
        <v>0.68890000000000395</v>
      </c>
      <c r="O5142" s="386">
        <v>0.46550000000000002</v>
      </c>
      <c r="P5142" s="386" t="s">
        <v>49</v>
      </c>
      <c r="R5142" s="265"/>
    </row>
    <row r="5143" spans="1:18" ht="15" x14ac:dyDescent="0.25">
      <c r="A5143" s="389" t="s">
        <v>4871</v>
      </c>
      <c r="B5143" s="390"/>
      <c r="C5143" s="386"/>
      <c r="D5143" s="390"/>
      <c r="E5143" s="390"/>
      <c r="F5143" s="386">
        <v>0.61409999999999998</v>
      </c>
      <c r="G5143" s="391">
        <v>1.6113999999999999</v>
      </c>
      <c r="H5143" s="391">
        <v>0.38059999999999999</v>
      </c>
      <c r="I5143" s="391">
        <v>0.70579999999999998</v>
      </c>
      <c r="J5143" s="391">
        <v>0.5514</v>
      </c>
      <c r="K5143" s="391">
        <v>0.42880000000000001</v>
      </c>
      <c r="L5143" s="391">
        <v>0.4803</v>
      </c>
      <c r="M5143" s="391">
        <v>1.1357999999999999</v>
      </c>
      <c r="N5143" s="391">
        <v>1.2974000000000001</v>
      </c>
      <c r="O5143" s="386">
        <v>0.43309999999999998</v>
      </c>
      <c r="P5143" s="386" t="s">
        <v>49</v>
      </c>
      <c r="R5143" s="265"/>
    </row>
    <row r="5144" spans="1:18" ht="15" x14ac:dyDescent="0.25">
      <c r="A5144" s="389" t="s">
        <v>4872</v>
      </c>
      <c r="B5144" s="390"/>
      <c r="C5144" s="386"/>
      <c r="D5144" s="390"/>
      <c r="E5144" s="390"/>
      <c r="F5144" s="386">
        <v>0.61409999999999998</v>
      </c>
      <c r="G5144" s="391">
        <v>1.6113999999999999</v>
      </c>
      <c r="H5144" s="391">
        <v>0.38059999999999999</v>
      </c>
      <c r="I5144" s="391">
        <v>0.70579999999999998</v>
      </c>
      <c r="J5144" s="391">
        <v>0.5514</v>
      </c>
      <c r="K5144" s="391">
        <v>0.42880000000000001</v>
      </c>
      <c r="L5144" s="391">
        <v>0.4803</v>
      </c>
      <c r="M5144" s="391">
        <v>1.1357999999999999</v>
      </c>
      <c r="N5144" s="391">
        <v>1.2974000000000001</v>
      </c>
      <c r="O5144" s="386">
        <v>0.43309999999999998</v>
      </c>
      <c r="P5144" s="386" t="s">
        <v>49</v>
      </c>
      <c r="R5144" s="265"/>
    </row>
    <row r="5145" spans="1:18" ht="15" x14ac:dyDescent="0.25">
      <c r="A5145" s="389" t="s">
        <v>4873</v>
      </c>
      <c r="B5145" s="390"/>
      <c r="C5145" s="386"/>
      <c r="D5145" s="390"/>
      <c r="E5145" s="390"/>
      <c r="F5145" s="386">
        <v>0.56659999999999999</v>
      </c>
      <c r="G5145" s="391">
        <v>1.8419000000000001</v>
      </c>
      <c r="H5145" s="391">
        <v>2.2663000000000002</v>
      </c>
      <c r="I5145" s="391">
        <v>2.1511</v>
      </c>
      <c r="J5145" s="391">
        <v>3.6879</v>
      </c>
      <c r="K5145" s="391">
        <v>3.5177</v>
      </c>
      <c r="L5145" s="391">
        <v>1.8419000000000001</v>
      </c>
      <c r="M5145" s="391">
        <v>0.76570000000000005</v>
      </c>
      <c r="N5145" s="391">
        <v>2.2418</v>
      </c>
      <c r="O5145" s="386">
        <v>0.96479999999999999</v>
      </c>
      <c r="P5145" s="386" t="s">
        <v>49</v>
      </c>
      <c r="R5145" s="265"/>
    </row>
    <row r="5146" spans="1:18" ht="15" x14ac:dyDescent="0.25">
      <c r="A5146" s="389" t="s">
        <v>4874</v>
      </c>
      <c r="B5146" s="390"/>
      <c r="C5146" s="386"/>
      <c r="D5146" s="390"/>
      <c r="E5146" s="390"/>
      <c r="F5146" s="386">
        <v>0.57899999999999996</v>
      </c>
      <c r="G5146" s="391">
        <v>2.0907</v>
      </c>
      <c r="H5146" s="391">
        <v>2.2507999999999999</v>
      </c>
      <c r="I5146" s="391">
        <v>1.8965000000000001</v>
      </c>
      <c r="J5146" s="391">
        <v>2.7018</v>
      </c>
      <c r="K5146" s="391">
        <v>3.1863999999999999</v>
      </c>
      <c r="L5146" s="391">
        <v>1.2536</v>
      </c>
      <c r="M5146" s="391">
        <v>0.70740000000000003</v>
      </c>
      <c r="N5146" s="391">
        <v>2.2244000000000002</v>
      </c>
      <c r="O5146" s="386">
        <v>0.73950000000000005</v>
      </c>
      <c r="P5146" s="386" t="s">
        <v>49</v>
      </c>
      <c r="R5146" s="265"/>
    </row>
    <row r="5147" spans="1:18" ht="15" x14ac:dyDescent="0.25">
      <c r="A5147" s="389" t="s">
        <v>4875</v>
      </c>
      <c r="B5147" s="390"/>
      <c r="C5147" s="386"/>
      <c r="D5147" s="390"/>
      <c r="E5147" s="390"/>
      <c r="F5147" s="386">
        <v>0.47510000000000002</v>
      </c>
      <c r="G5147" s="391">
        <v>0</v>
      </c>
      <c r="H5147" s="391">
        <v>2.3809999999999998</v>
      </c>
      <c r="I5147" s="391">
        <v>4.0284000000000004</v>
      </c>
      <c r="J5147" s="391">
        <v>11.057700000000001</v>
      </c>
      <c r="K5147" s="391">
        <v>5.9809000000000001</v>
      </c>
      <c r="L5147" s="391">
        <v>6.2201000000000004</v>
      </c>
      <c r="M5147" s="391">
        <v>1.2019</v>
      </c>
      <c r="N5147" s="391">
        <v>2.3696999999999901</v>
      </c>
      <c r="O5147" s="386">
        <v>2.657</v>
      </c>
      <c r="P5147" s="386" t="s">
        <v>49</v>
      </c>
      <c r="R5147" s="265"/>
    </row>
    <row r="5148" spans="1:18" ht="15" x14ac:dyDescent="0.25">
      <c r="A5148" s="389" t="s">
        <v>4876</v>
      </c>
      <c r="B5148" s="390"/>
      <c r="C5148" s="386"/>
      <c r="D5148" s="390"/>
      <c r="E5148" s="390"/>
      <c r="F5148" s="386">
        <v>2.2081</v>
      </c>
      <c r="G5148" s="391">
        <v>2.3853</v>
      </c>
      <c r="H5148" s="391">
        <v>1.1780999999999999</v>
      </c>
      <c r="I5148" s="391">
        <v>1.8798999999999999</v>
      </c>
      <c r="J5148" s="391">
        <v>2.1808000000000001</v>
      </c>
      <c r="K5148" s="391">
        <v>2.5886</v>
      </c>
      <c r="L5148" s="391">
        <v>1.9031</v>
      </c>
      <c r="M5148" s="391">
        <v>2.2866</v>
      </c>
      <c r="N5148" s="391">
        <v>4.4437000000000104</v>
      </c>
      <c r="O5148" s="386">
        <v>2.3469000000000002</v>
      </c>
      <c r="P5148" s="386" t="s">
        <v>49</v>
      </c>
      <c r="R5148" s="265"/>
    </row>
    <row r="5149" spans="1:18" ht="15" x14ac:dyDescent="0.25">
      <c r="A5149" s="389" t="s">
        <v>4877</v>
      </c>
      <c r="B5149" s="390"/>
      <c r="C5149" s="386"/>
      <c r="D5149" s="390"/>
      <c r="E5149" s="390"/>
      <c r="F5149" s="386">
        <v>2.3105000000000002</v>
      </c>
      <c r="G5149" s="391">
        <v>2.1635</v>
      </c>
      <c r="H5149" s="391">
        <v>1.1668000000000001</v>
      </c>
      <c r="I5149" s="391">
        <v>1.9422999999999999</v>
      </c>
      <c r="J5149" s="391">
        <v>2.2934000000000001</v>
      </c>
      <c r="K5149" s="391">
        <v>2.4138999999999999</v>
      </c>
      <c r="L5149" s="391">
        <v>1.6355</v>
      </c>
      <c r="M5149" s="391">
        <v>2.2126999999999999</v>
      </c>
      <c r="N5149" s="391">
        <v>4.0610999999999997</v>
      </c>
      <c r="O5149" s="386">
        <v>2.0977999999999999</v>
      </c>
      <c r="P5149" s="386" t="s">
        <v>49</v>
      </c>
      <c r="R5149" s="265"/>
    </row>
    <row r="5150" spans="1:18" ht="15" x14ac:dyDescent="0.25">
      <c r="A5150" s="389" t="s">
        <v>4878</v>
      </c>
      <c r="B5150" s="390"/>
      <c r="C5150" s="386"/>
      <c r="D5150" s="390"/>
      <c r="E5150" s="390"/>
      <c r="F5150" s="386">
        <v>1.7844</v>
      </c>
      <c r="G5150" s="391">
        <v>3.3031999999999999</v>
      </c>
      <c r="H5150" s="391">
        <v>1.224</v>
      </c>
      <c r="I5150" s="391">
        <v>1.6184000000000001</v>
      </c>
      <c r="J5150" s="391">
        <v>1.7121</v>
      </c>
      <c r="K5150" s="391">
        <v>3.3132000000000001</v>
      </c>
      <c r="L5150" s="391">
        <v>3.0007000000000001</v>
      </c>
      <c r="M5150" s="391">
        <v>2.5825</v>
      </c>
      <c r="N5150" s="391">
        <v>6.0270000000000001</v>
      </c>
      <c r="O5150" s="386">
        <v>3.3683999999999998</v>
      </c>
      <c r="P5150" s="386" t="s">
        <v>49</v>
      </c>
      <c r="R5150" s="265"/>
    </row>
    <row r="5151" spans="1:18" ht="15" x14ac:dyDescent="0.25">
      <c r="A5151" s="389" t="s">
        <v>4879</v>
      </c>
      <c r="B5151" s="390"/>
      <c r="C5151" s="386"/>
      <c r="D5151" s="390"/>
      <c r="E5151" s="390"/>
      <c r="F5151" s="386">
        <v>0.81989999999999996</v>
      </c>
      <c r="G5151" s="391">
        <v>1.3644000000000001</v>
      </c>
      <c r="H5151" s="391">
        <v>0.89659999999999995</v>
      </c>
      <c r="I5151" s="391">
        <v>1.4563999999999999</v>
      </c>
      <c r="J5151" s="391">
        <v>0.78520000000000001</v>
      </c>
      <c r="K5151" s="391">
        <v>1.2124999999999999</v>
      </c>
      <c r="L5151" s="391">
        <v>0.60140000000000005</v>
      </c>
      <c r="M5151" s="391">
        <v>0.77300000000000002</v>
      </c>
      <c r="N5151" s="391">
        <v>1.9547000000000001</v>
      </c>
      <c r="O5151" s="386">
        <v>1.2565</v>
      </c>
      <c r="P5151" s="386" t="s">
        <v>49</v>
      </c>
    </row>
    <row r="5152" spans="1:18" ht="15" x14ac:dyDescent="0.25">
      <c r="A5152" s="389" t="s">
        <v>4880</v>
      </c>
      <c r="B5152" s="390"/>
      <c r="C5152" s="386"/>
      <c r="D5152" s="390"/>
      <c r="E5152" s="390"/>
      <c r="F5152" s="386">
        <v>0.84379999999999999</v>
      </c>
      <c r="G5152" s="391">
        <v>1.387</v>
      </c>
      <c r="H5152" s="391">
        <v>0.91020000000000001</v>
      </c>
      <c r="I5152" s="391">
        <v>1.4722</v>
      </c>
      <c r="J5152" s="391">
        <v>0.78239999999999998</v>
      </c>
      <c r="K5152" s="391">
        <v>1.2122999999999999</v>
      </c>
      <c r="L5152" s="391">
        <v>0.59830000000000005</v>
      </c>
      <c r="M5152" s="391">
        <v>0.77449999999999997</v>
      </c>
      <c r="N5152" s="391">
        <v>2.0164</v>
      </c>
      <c r="O5152" s="386">
        <v>1.2748999999999999</v>
      </c>
      <c r="P5152" s="386" t="s">
        <v>49</v>
      </c>
      <c r="R5152" s="265"/>
    </row>
    <row r="5153" spans="1:18" ht="15" x14ac:dyDescent="0.25">
      <c r="A5153" s="389" t="s">
        <v>4881</v>
      </c>
      <c r="B5153" s="390"/>
      <c r="C5153" s="386"/>
      <c r="D5153" s="390"/>
      <c r="E5153" s="390"/>
      <c r="F5153" s="386">
        <v>0.41420000000000001</v>
      </c>
      <c r="G5153" s="391">
        <v>1.0045999999999999</v>
      </c>
      <c r="H5153" s="391">
        <v>0.6804</v>
      </c>
      <c r="I5153" s="391">
        <v>1.2058</v>
      </c>
      <c r="J5153" s="391">
        <v>0.83040000000000003</v>
      </c>
      <c r="K5153" s="391">
        <v>1.2166999999999999</v>
      </c>
      <c r="L5153" s="391">
        <v>0.65159999999999996</v>
      </c>
      <c r="M5153" s="391">
        <v>0.74960000000000004</v>
      </c>
      <c r="N5153" s="391">
        <v>0.97169999999999801</v>
      </c>
      <c r="O5153" s="386">
        <v>0.96440000000000003</v>
      </c>
      <c r="P5153" s="386" t="s">
        <v>49</v>
      </c>
      <c r="R5153" s="265"/>
    </row>
    <row r="5154" spans="1:18" ht="15" x14ac:dyDescent="0.25">
      <c r="A5154" s="389" t="s">
        <v>4882</v>
      </c>
      <c r="B5154" s="390"/>
      <c r="C5154" s="386"/>
      <c r="D5154" s="390"/>
      <c r="E5154" s="390"/>
      <c r="F5154" s="386">
        <v>0.91190000000000004</v>
      </c>
      <c r="G5154" s="391">
        <v>1.5102</v>
      </c>
      <c r="H5154" s="391">
        <v>0.92849999999999999</v>
      </c>
      <c r="I5154" s="391">
        <v>1.3566</v>
      </c>
      <c r="J5154" s="391">
        <v>0.80449999999999999</v>
      </c>
      <c r="K5154" s="391">
        <v>0.99490000000000001</v>
      </c>
      <c r="L5154" s="391">
        <v>0.49030000000000001</v>
      </c>
      <c r="M5154" s="391">
        <v>0.64080000000000004</v>
      </c>
      <c r="N5154" s="391">
        <v>1.5872999999999999</v>
      </c>
      <c r="O5154" s="386">
        <v>0.97289999999999999</v>
      </c>
      <c r="P5154" s="386" t="s">
        <v>49</v>
      </c>
      <c r="R5154" s="265"/>
    </row>
    <row r="5155" spans="1:18" ht="15" x14ac:dyDescent="0.25">
      <c r="A5155" s="389" t="s">
        <v>4883</v>
      </c>
      <c r="B5155" s="390"/>
      <c r="C5155" s="386"/>
      <c r="D5155" s="390"/>
      <c r="E5155" s="390"/>
      <c r="F5155" s="386">
        <v>0.92379999999999995</v>
      </c>
      <c r="G5155" s="391">
        <v>1.4967999999999999</v>
      </c>
      <c r="H5155" s="391">
        <v>0.92359999999999998</v>
      </c>
      <c r="I5155" s="391">
        <v>1.3217000000000001</v>
      </c>
      <c r="J5155" s="391">
        <v>0.7732</v>
      </c>
      <c r="K5155" s="391">
        <v>0.96499999999999997</v>
      </c>
      <c r="L5155" s="391">
        <v>0.48110000000000003</v>
      </c>
      <c r="M5155" s="391">
        <v>0.63180000000000003</v>
      </c>
      <c r="N5155" s="391">
        <v>1.6001000000000001</v>
      </c>
      <c r="O5155" s="386">
        <v>0.98</v>
      </c>
      <c r="P5155" s="386" t="s">
        <v>49</v>
      </c>
      <c r="R5155" s="265"/>
    </row>
    <row r="5156" spans="1:18" ht="15" x14ac:dyDescent="0.25">
      <c r="A5156" s="389" t="s">
        <v>4884</v>
      </c>
      <c r="B5156" s="390"/>
      <c r="C5156" s="386"/>
      <c r="D5156" s="390"/>
      <c r="E5156" s="390"/>
      <c r="F5156" s="386">
        <v>0.56469999999999998</v>
      </c>
      <c r="G5156" s="391">
        <v>1.9012</v>
      </c>
      <c r="H5156" s="391">
        <v>1.0716000000000001</v>
      </c>
      <c r="I5156" s="391">
        <v>2.3715000000000002</v>
      </c>
      <c r="J5156" s="391">
        <v>1.7217</v>
      </c>
      <c r="K5156" s="391">
        <v>1.8623000000000001</v>
      </c>
      <c r="L5156" s="391">
        <v>0.7621</v>
      </c>
      <c r="M5156" s="391">
        <v>0.9022</v>
      </c>
      <c r="N5156" s="391">
        <v>1.2122999999999999</v>
      </c>
      <c r="O5156" s="386">
        <v>0.76529999999999998</v>
      </c>
      <c r="P5156" s="386" t="s">
        <v>49</v>
      </c>
      <c r="R5156" s="265"/>
    </row>
    <row r="5157" spans="1:18" ht="15" x14ac:dyDescent="0.25">
      <c r="A5157" s="389" t="s">
        <v>4885</v>
      </c>
      <c r="B5157" s="390"/>
      <c r="C5157" s="386"/>
      <c r="D5157" s="390"/>
      <c r="E5157" s="390"/>
      <c r="F5157" s="386">
        <v>0.64259999999999995</v>
      </c>
      <c r="G5157" s="391">
        <v>1.2907</v>
      </c>
      <c r="H5157" s="391">
        <v>0.97440000000000004</v>
      </c>
      <c r="I5157" s="391">
        <v>1.6558999999999999</v>
      </c>
      <c r="J5157" s="391">
        <v>0.79800000000000004</v>
      </c>
      <c r="K5157" s="391">
        <v>1.6480999999999999</v>
      </c>
      <c r="L5157" s="391">
        <v>0.68689999999999996</v>
      </c>
      <c r="M5157" s="391">
        <v>0.95369999999999999</v>
      </c>
      <c r="N5157" s="391">
        <v>2.3944000000000001</v>
      </c>
      <c r="O5157" s="386">
        <v>1.5001</v>
      </c>
      <c r="P5157" s="386" t="s">
        <v>49</v>
      </c>
      <c r="R5157" s="265"/>
    </row>
    <row r="5158" spans="1:18" ht="15" x14ac:dyDescent="0.25">
      <c r="A5158" s="389" t="s">
        <v>4886</v>
      </c>
      <c r="B5158" s="390"/>
      <c r="C5158" s="386"/>
      <c r="D5158" s="390"/>
      <c r="E5158" s="390"/>
      <c r="F5158" s="386">
        <v>0.67689999999999995</v>
      </c>
      <c r="G5158" s="391">
        <v>1.3957999999999999</v>
      </c>
      <c r="H5158" s="391">
        <v>1.0462</v>
      </c>
      <c r="I5158" s="391">
        <v>1.8033999999999999</v>
      </c>
      <c r="J5158" s="391">
        <v>0.85670000000000002</v>
      </c>
      <c r="K5158" s="391">
        <v>1.7649999999999999</v>
      </c>
      <c r="L5158" s="391">
        <v>0.71789999999999998</v>
      </c>
      <c r="M5158" s="391">
        <v>0.98770000000000002</v>
      </c>
      <c r="N5158" s="391">
        <v>2.6164000000000001</v>
      </c>
      <c r="O5158" s="386">
        <v>1.5858000000000001</v>
      </c>
      <c r="P5158" s="386" t="s">
        <v>49</v>
      </c>
      <c r="R5158" s="265"/>
    </row>
    <row r="5159" spans="1:18" ht="15" x14ac:dyDescent="0.25">
      <c r="A5159" s="389" t="s">
        <v>4887</v>
      </c>
      <c r="B5159" s="390"/>
      <c r="C5159" s="386"/>
      <c r="D5159" s="390"/>
      <c r="E5159" s="390"/>
      <c r="F5159" s="386">
        <v>0.36209999999999998</v>
      </c>
      <c r="G5159" s="391">
        <v>0.50480000000000003</v>
      </c>
      <c r="H5159" s="391">
        <v>0.439</v>
      </c>
      <c r="I5159" s="391">
        <v>0.55279999999999996</v>
      </c>
      <c r="J5159" s="391">
        <v>0.35110000000000002</v>
      </c>
      <c r="K5159" s="391">
        <v>0.78200000000000003</v>
      </c>
      <c r="L5159" s="391">
        <v>0.45540000000000003</v>
      </c>
      <c r="M5159" s="391">
        <v>0.69930000000000003</v>
      </c>
      <c r="N5159" s="391">
        <v>0.74769999999999504</v>
      </c>
      <c r="O5159" s="386">
        <v>0.86250000000000004</v>
      </c>
      <c r="P5159" s="386" t="s">
        <v>49</v>
      </c>
      <c r="R5159" s="265"/>
    </row>
    <row r="5160" spans="1:18" ht="15" x14ac:dyDescent="0.25">
      <c r="A5160" s="389" t="s">
        <v>4888</v>
      </c>
      <c r="B5160" s="390"/>
      <c r="C5160" s="386"/>
      <c r="D5160" s="390"/>
      <c r="E5160" s="390"/>
      <c r="F5160" s="386">
        <v>0.76480000000000004</v>
      </c>
      <c r="G5160" s="391">
        <v>0.60650000000000004</v>
      </c>
      <c r="H5160" s="391">
        <v>0.41039999999999999</v>
      </c>
      <c r="I5160" s="391">
        <v>1.4706999999999999</v>
      </c>
      <c r="J5160" s="391">
        <v>0.61109999999999998</v>
      </c>
      <c r="K5160" s="391">
        <v>1.2541</v>
      </c>
      <c r="L5160" s="391">
        <v>1.0760000000000001</v>
      </c>
      <c r="M5160" s="391">
        <v>1.0788</v>
      </c>
      <c r="N5160" s="391">
        <v>3.0336000000000101</v>
      </c>
      <c r="O5160" s="386">
        <v>2.3990999999999998</v>
      </c>
      <c r="P5160" s="386" t="s">
        <v>49</v>
      </c>
      <c r="R5160" s="265"/>
    </row>
    <row r="5161" spans="1:18" ht="15" x14ac:dyDescent="0.25">
      <c r="A5161" s="389" t="s">
        <v>4889</v>
      </c>
      <c r="B5161" s="390"/>
      <c r="C5161" s="386"/>
      <c r="D5161" s="390"/>
      <c r="E5161" s="390"/>
      <c r="F5161" s="386">
        <v>0.79479999999999995</v>
      </c>
      <c r="G5161" s="391">
        <v>0.5968</v>
      </c>
      <c r="H5161" s="391">
        <v>0.39300000000000002</v>
      </c>
      <c r="I5161" s="391">
        <v>1.4885999999999999</v>
      </c>
      <c r="J5161" s="391">
        <v>0.62180000000000002</v>
      </c>
      <c r="K5161" s="391">
        <v>1.2303999999999999</v>
      </c>
      <c r="L5161" s="391">
        <v>1.0387999999999999</v>
      </c>
      <c r="M5161" s="391">
        <v>1.1068</v>
      </c>
      <c r="N5161" s="391">
        <v>3.08069999999999</v>
      </c>
      <c r="O5161" s="386">
        <v>2.3666</v>
      </c>
      <c r="P5161" s="386" t="s">
        <v>49</v>
      </c>
      <c r="R5161" s="265"/>
    </row>
    <row r="5162" spans="1:18" ht="15" x14ac:dyDescent="0.25">
      <c r="A5162" s="389" t="s">
        <v>4890</v>
      </c>
      <c r="B5162" s="390"/>
      <c r="C5162" s="386"/>
      <c r="D5162" s="390"/>
      <c r="E5162" s="390"/>
      <c r="F5162" s="386">
        <v>0</v>
      </c>
      <c r="G5162" s="391">
        <v>0.85029999999999994</v>
      </c>
      <c r="H5162" s="391">
        <v>0.84460000000000002</v>
      </c>
      <c r="I5162" s="391">
        <v>1.0135000000000001</v>
      </c>
      <c r="J5162" s="391">
        <v>0.33779999999999999</v>
      </c>
      <c r="K5162" s="391">
        <v>1.8581000000000001</v>
      </c>
      <c r="L5162" s="391">
        <v>2.0270000000000001</v>
      </c>
      <c r="M5162" s="391">
        <v>0.34720000000000001</v>
      </c>
      <c r="N5162" s="391">
        <v>1.8580999999999901</v>
      </c>
      <c r="O5162" s="386">
        <v>3.2094999999999998</v>
      </c>
      <c r="P5162" s="386" t="s">
        <v>49</v>
      </c>
      <c r="R5162" s="265"/>
    </row>
    <row r="5163" spans="1:18" ht="15" x14ac:dyDescent="0.25">
      <c r="A5163" s="389" t="s">
        <v>4891</v>
      </c>
      <c r="B5163" s="390"/>
      <c r="C5163" s="386"/>
      <c r="D5163" s="390"/>
      <c r="E5163" s="390"/>
      <c r="F5163" s="386">
        <v>0.63439999999999996</v>
      </c>
      <c r="G5163" s="391">
        <v>0.21479999999999999</v>
      </c>
      <c r="H5163" s="391">
        <v>0.2487</v>
      </c>
      <c r="I5163" s="391">
        <v>0.54749999999999999</v>
      </c>
      <c r="J5163" s="391">
        <v>0.5806</v>
      </c>
      <c r="K5163" s="391">
        <v>0.79510000000000003</v>
      </c>
      <c r="L5163" s="391">
        <v>0.61029999999999995</v>
      </c>
      <c r="M5163" s="391">
        <v>0.69640000000000002</v>
      </c>
      <c r="N5163" s="391">
        <v>1.4762000000000099</v>
      </c>
      <c r="O5163" s="386">
        <v>1.0571999999999999</v>
      </c>
      <c r="P5163" s="386" t="s">
        <v>49</v>
      </c>
      <c r="R5163" s="265"/>
    </row>
    <row r="5164" spans="1:18" ht="15" x14ac:dyDescent="0.25">
      <c r="A5164" s="389" t="s">
        <v>4892</v>
      </c>
      <c r="B5164" s="390"/>
      <c r="C5164" s="386"/>
      <c r="D5164" s="390"/>
      <c r="E5164" s="390"/>
      <c r="F5164" s="386">
        <v>0.44080000000000003</v>
      </c>
      <c r="G5164" s="391">
        <v>0.1245</v>
      </c>
      <c r="H5164" s="391">
        <v>0.1389</v>
      </c>
      <c r="I5164" s="391">
        <v>0.43070000000000003</v>
      </c>
      <c r="J5164" s="391">
        <v>0.49809999999999999</v>
      </c>
      <c r="K5164" s="391">
        <v>0.74670000000000003</v>
      </c>
      <c r="L5164" s="391">
        <v>0.54300000000000004</v>
      </c>
      <c r="M5164" s="391">
        <v>0.61970000000000003</v>
      </c>
      <c r="N5164" s="391">
        <v>1.3876999999999999</v>
      </c>
      <c r="O5164" s="386">
        <v>0.96809999999999996</v>
      </c>
      <c r="P5164" s="386" t="s">
        <v>49</v>
      </c>
      <c r="R5164" s="265"/>
    </row>
    <row r="5165" spans="1:18" ht="15" x14ac:dyDescent="0.25">
      <c r="A5165" s="389" t="s">
        <v>4893</v>
      </c>
      <c r="B5165" s="390"/>
      <c r="C5165" s="386"/>
      <c r="D5165" s="390"/>
      <c r="E5165" s="390"/>
      <c r="F5165" s="386">
        <v>7.7732999999999999</v>
      </c>
      <c r="G5165" s="391">
        <v>3.4786999999999999</v>
      </c>
      <c r="H5165" s="391">
        <v>3.2010999999999998</v>
      </c>
      <c r="I5165" s="391">
        <v>3.7578999999999998</v>
      </c>
      <c r="J5165" s="391">
        <v>2.8372999999999999</v>
      </c>
      <c r="K5165" s="391">
        <v>2.1101000000000001</v>
      </c>
      <c r="L5165" s="391">
        <v>2.4054000000000002</v>
      </c>
      <c r="M5165" s="391">
        <v>2.6564999999999999</v>
      </c>
      <c r="N5165" s="391">
        <v>2.71599999999999</v>
      </c>
      <c r="O5165" s="386">
        <v>3.1638000000000002</v>
      </c>
      <c r="P5165" s="386" t="s">
        <v>49</v>
      </c>
      <c r="R5165" s="265"/>
    </row>
    <row r="5166" spans="1:18" ht="15" x14ac:dyDescent="0.25">
      <c r="A5166" s="389" t="s">
        <v>4894</v>
      </c>
      <c r="B5166" s="390"/>
      <c r="C5166" s="386"/>
      <c r="D5166" s="390"/>
      <c r="E5166" s="390"/>
      <c r="F5166" s="386">
        <v>0.63219999999999998</v>
      </c>
      <c r="G5166" s="391">
        <v>0.21809999999999999</v>
      </c>
      <c r="H5166" s="391">
        <v>0.253</v>
      </c>
      <c r="I5166" s="391">
        <v>0.53100000000000003</v>
      </c>
      <c r="J5166" s="391">
        <v>0.53149999999999997</v>
      </c>
      <c r="K5166" s="391">
        <v>0.67420000000000002</v>
      </c>
      <c r="L5166" s="391">
        <v>0.56489999999999996</v>
      </c>
      <c r="M5166" s="391">
        <v>0.70730000000000004</v>
      </c>
      <c r="N5166" s="391">
        <v>1.2334000000000001</v>
      </c>
      <c r="O5166" s="386">
        <v>0.94469999999999998</v>
      </c>
      <c r="P5166" s="386" t="s">
        <v>49</v>
      </c>
      <c r="R5166" s="265"/>
    </row>
    <row r="5167" spans="1:18" ht="15" x14ac:dyDescent="0.25">
      <c r="A5167" s="389" t="s">
        <v>4895</v>
      </c>
      <c r="B5167" s="390"/>
      <c r="C5167" s="386"/>
      <c r="D5167" s="390"/>
      <c r="E5167" s="390"/>
      <c r="F5167" s="386">
        <v>0.42799999999999999</v>
      </c>
      <c r="G5167" s="391">
        <v>0.1278</v>
      </c>
      <c r="H5167" s="391">
        <v>0.13869999999999999</v>
      </c>
      <c r="I5167" s="391">
        <v>0.40689999999999998</v>
      </c>
      <c r="J5167" s="391">
        <v>0.44140000000000001</v>
      </c>
      <c r="K5167" s="391">
        <v>0.61529999999999996</v>
      </c>
      <c r="L5167" s="391">
        <v>0.49009999999999998</v>
      </c>
      <c r="M5167" s="391">
        <v>0.62429999999999997</v>
      </c>
      <c r="N5167" s="391">
        <v>1.1162000000000101</v>
      </c>
      <c r="O5167" s="386">
        <v>0.84950000000000003</v>
      </c>
      <c r="P5167" s="386" t="s">
        <v>49</v>
      </c>
      <c r="R5167" s="265"/>
    </row>
    <row r="5168" spans="1:18" ht="15" x14ac:dyDescent="0.25">
      <c r="A5168" s="389" t="s">
        <v>4896</v>
      </c>
      <c r="B5168" s="390"/>
      <c r="C5168" s="386"/>
      <c r="D5168" s="390"/>
      <c r="E5168" s="390"/>
      <c r="F5168" s="386">
        <v>10.8543</v>
      </c>
      <c r="G5168" s="391">
        <v>4.5282999999999998</v>
      </c>
      <c r="H5168" s="391">
        <v>3.9457</v>
      </c>
      <c r="I5168" s="391">
        <v>4.6292999999999997</v>
      </c>
      <c r="J5168" s="391">
        <v>3.4887999999999999</v>
      </c>
      <c r="K5168" s="391">
        <v>2.5941999999999998</v>
      </c>
      <c r="L5168" s="391">
        <v>2.9388999999999998</v>
      </c>
      <c r="M5168" s="391">
        <v>3.2115</v>
      </c>
      <c r="N5168" s="391">
        <v>3.00449999999999</v>
      </c>
      <c r="O5168" s="386">
        <v>3.6837</v>
      </c>
      <c r="P5168" s="386" t="s">
        <v>49</v>
      </c>
      <c r="R5168" s="265"/>
    </row>
    <row r="5169" spans="1:18" ht="15" x14ac:dyDescent="0.25">
      <c r="A5169" s="389" t="s">
        <v>4897</v>
      </c>
      <c r="B5169" s="390"/>
      <c r="C5169" s="386"/>
      <c r="D5169" s="390"/>
      <c r="E5169" s="390"/>
      <c r="F5169" s="386">
        <v>87.5</v>
      </c>
      <c r="G5169" s="391">
        <v>0</v>
      </c>
      <c r="H5169" s="391">
        <v>0</v>
      </c>
      <c r="I5169" s="391">
        <v>3.125</v>
      </c>
      <c r="J5169" s="391">
        <v>6.25</v>
      </c>
      <c r="K5169" s="391">
        <v>6.25</v>
      </c>
      <c r="L5169" s="391">
        <v>0</v>
      </c>
      <c r="M5169" s="391">
        <v>4.3478000000000003</v>
      </c>
      <c r="N5169" s="391">
        <v>6.25</v>
      </c>
      <c r="O5169" s="386">
        <v>12.5</v>
      </c>
      <c r="P5169" s="386" t="s">
        <v>49</v>
      </c>
      <c r="R5169" s="265"/>
    </row>
    <row r="5170" spans="1:18" ht="15" x14ac:dyDescent="0.25">
      <c r="A5170" s="389" t="s">
        <v>4898</v>
      </c>
      <c r="B5170" s="390"/>
      <c r="C5170" s="386"/>
      <c r="D5170" s="390"/>
      <c r="E5170" s="390"/>
      <c r="F5170" s="386">
        <v>87.5</v>
      </c>
      <c r="G5170" s="391">
        <v>0</v>
      </c>
      <c r="H5170" s="391">
        <v>0</v>
      </c>
      <c r="I5170" s="391">
        <v>3.125</v>
      </c>
      <c r="J5170" s="391">
        <v>6.25</v>
      </c>
      <c r="K5170" s="391">
        <v>6.25</v>
      </c>
      <c r="L5170" s="391">
        <v>0</v>
      </c>
      <c r="M5170" s="391">
        <v>4.3478000000000003</v>
      </c>
      <c r="N5170" s="391">
        <v>6.25</v>
      </c>
      <c r="O5170" s="386">
        <v>12.5</v>
      </c>
      <c r="P5170" s="386" t="s">
        <v>49</v>
      </c>
      <c r="R5170" s="265"/>
    </row>
    <row r="5171" spans="1:18" ht="15" x14ac:dyDescent="0.25">
      <c r="A5171" s="389" t="s">
        <v>4899</v>
      </c>
      <c r="B5171" s="390"/>
      <c r="C5171" s="386"/>
      <c r="D5171" s="390"/>
      <c r="E5171" s="390"/>
      <c r="F5171" s="386">
        <v>0.4269</v>
      </c>
      <c r="G5171" s="391">
        <v>0.11650000000000001</v>
      </c>
      <c r="H5171" s="391">
        <v>0.1164</v>
      </c>
      <c r="I5171" s="391">
        <v>1.0468999999999999</v>
      </c>
      <c r="J5171" s="391">
        <v>2.0962999999999998</v>
      </c>
      <c r="K5171" s="391">
        <v>4.6196000000000002</v>
      </c>
      <c r="L5171" s="391">
        <v>2.0954999999999999</v>
      </c>
      <c r="M5171" s="391">
        <v>0.27179999999999999</v>
      </c>
      <c r="N5171" s="391">
        <v>3.9049</v>
      </c>
      <c r="O5171" s="386">
        <v>2.0916999999999999</v>
      </c>
      <c r="P5171" s="386" t="s">
        <v>49</v>
      </c>
      <c r="R5171" s="265"/>
    </row>
    <row r="5172" spans="1:18" ht="15" x14ac:dyDescent="0.25">
      <c r="A5172" s="389" t="s">
        <v>4900</v>
      </c>
      <c r="B5172" s="390"/>
      <c r="C5172" s="386"/>
      <c r="D5172" s="390"/>
      <c r="E5172" s="390"/>
      <c r="F5172" s="386">
        <v>0.54700000000000004</v>
      </c>
      <c r="G5172" s="391">
        <v>0</v>
      </c>
      <c r="H5172" s="391">
        <v>0.14910000000000001</v>
      </c>
      <c r="I5172" s="391">
        <v>1.3412999999999999</v>
      </c>
      <c r="J5172" s="391">
        <v>2.6865999999999999</v>
      </c>
      <c r="K5172" s="391">
        <v>5.9203999999999999</v>
      </c>
      <c r="L5172" s="391">
        <v>2.6852</v>
      </c>
      <c r="M5172" s="391">
        <v>0.34839999999999999</v>
      </c>
      <c r="N5172" s="391">
        <v>4.2586000000000004</v>
      </c>
      <c r="O5172" s="386">
        <v>2.1494</v>
      </c>
      <c r="P5172" s="386" t="s">
        <v>49</v>
      </c>
      <c r="R5172" s="265"/>
    </row>
    <row r="5173" spans="1:18" ht="15" x14ac:dyDescent="0.25">
      <c r="A5173" s="389" t="s">
        <v>4901</v>
      </c>
      <c r="B5173" s="390"/>
      <c r="C5173" s="386"/>
      <c r="D5173" s="390"/>
      <c r="E5173" s="390"/>
      <c r="F5173" s="386">
        <v>0</v>
      </c>
      <c r="G5173" s="391">
        <v>0.53</v>
      </c>
      <c r="H5173" s="391">
        <v>0</v>
      </c>
      <c r="I5173" s="391">
        <v>0</v>
      </c>
      <c r="J5173" s="391">
        <v>0</v>
      </c>
      <c r="K5173" s="391">
        <v>0</v>
      </c>
      <c r="L5173" s="391">
        <v>0</v>
      </c>
      <c r="M5173" s="391">
        <v>0</v>
      </c>
      <c r="N5173" s="391">
        <v>1.10890000000001</v>
      </c>
      <c r="O5173" s="386">
        <v>1.6129</v>
      </c>
      <c r="P5173" s="386" t="s">
        <v>49</v>
      </c>
      <c r="R5173" s="265"/>
    </row>
    <row r="5174" spans="1:18" ht="15" x14ac:dyDescent="0.25">
      <c r="A5174" s="389" t="s">
        <v>4902</v>
      </c>
      <c r="B5174" s="390"/>
      <c r="C5174" s="386"/>
      <c r="D5174" s="390"/>
      <c r="E5174" s="390"/>
      <c r="F5174" s="386">
        <v>2.5748000000000002</v>
      </c>
      <c r="G5174" s="391">
        <v>4.0495999999999999</v>
      </c>
      <c r="H5174" s="391">
        <v>2.4931999999999999</v>
      </c>
      <c r="I5174" s="391">
        <v>3.2364000000000002</v>
      </c>
      <c r="J5174" s="391">
        <v>1.1125</v>
      </c>
      <c r="K5174" s="391">
        <v>3.3469000000000002</v>
      </c>
      <c r="L5174" s="391">
        <v>1.9108000000000001</v>
      </c>
      <c r="M5174" s="391">
        <v>2.0903</v>
      </c>
      <c r="N5174" s="391">
        <v>6.2925000000000004</v>
      </c>
      <c r="O5174" s="386">
        <v>4.8334999999999999</v>
      </c>
      <c r="P5174" s="386" t="s">
        <v>49</v>
      </c>
      <c r="R5174" s="265"/>
    </row>
    <row r="5175" spans="1:18" ht="15" x14ac:dyDescent="0.25">
      <c r="A5175" s="389" t="s">
        <v>4903</v>
      </c>
      <c r="B5175" s="390"/>
      <c r="C5175" s="386"/>
      <c r="D5175" s="390"/>
      <c r="E5175" s="390"/>
      <c r="F5175" s="386">
        <v>2.6391</v>
      </c>
      <c r="G5175" s="391">
        <v>4.1464999999999996</v>
      </c>
      <c r="H5175" s="391">
        <v>2.5510999999999999</v>
      </c>
      <c r="I5175" s="391">
        <v>3.3170999999999999</v>
      </c>
      <c r="J5175" s="391">
        <v>1.1403000000000001</v>
      </c>
      <c r="K5175" s="391">
        <v>3.4218999999999999</v>
      </c>
      <c r="L5175" s="391">
        <v>1.9499</v>
      </c>
      <c r="M5175" s="391">
        <v>2.1337999999999999</v>
      </c>
      <c r="N5175" s="391">
        <v>6.3979000000000097</v>
      </c>
      <c r="O5175" s="386">
        <v>4.9532999999999996</v>
      </c>
      <c r="P5175" s="386" t="s">
        <v>49</v>
      </c>
      <c r="R5175" s="265"/>
    </row>
    <row r="5176" spans="1:18" ht="15" x14ac:dyDescent="0.25">
      <c r="A5176" s="389" t="s">
        <v>4904</v>
      </c>
      <c r="B5176" s="390"/>
      <c r="C5176" s="386"/>
      <c r="D5176" s="390"/>
      <c r="E5176" s="390"/>
      <c r="F5176" s="386">
        <v>0</v>
      </c>
      <c r="G5176" s="391">
        <v>0.17269999999999999</v>
      </c>
      <c r="H5176" s="391">
        <v>0.1724</v>
      </c>
      <c r="I5176" s="391">
        <v>0</v>
      </c>
      <c r="J5176" s="391">
        <v>0</v>
      </c>
      <c r="K5176" s="391">
        <v>0.3448</v>
      </c>
      <c r="L5176" s="391">
        <v>0.3448</v>
      </c>
      <c r="M5176" s="391">
        <v>0.34539999999999998</v>
      </c>
      <c r="N5176" s="391">
        <v>2.069</v>
      </c>
      <c r="O5176" s="386">
        <v>0</v>
      </c>
      <c r="P5176" s="386" t="s">
        <v>49</v>
      </c>
      <c r="R5176" s="265"/>
    </row>
    <row r="5177" spans="1:18" ht="15" x14ac:dyDescent="0.25">
      <c r="A5177" s="389" t="s">
        <v>4905</v>
      </c>
      <c r="B5177" s="390"/>
      <c r="C5177" s="386"/>
      <c r="D5177" s="390"/>
      <c r="E5177" s="390"/>
      <c r="F5177" s="386">
        <v>2.5748000000000002</v>
      </c>
      <c r="G5177" s="391">
        <v>4.0495999999999999</v>
      </c>
      <c r="H5177" s="391">
        <v>2.4931999999999999</v>
      </c>
      <c r="I5177" s="391">
        <v>3.2364000000000002</v>
      </c>
      <c r="J5177" s="391">
        <v>1.1125</v>
      </c>
      <c r="K5177" s="391">
        <v>3.3469000000000002</v>
      </c>
      <c r="L5177" s="391">
        <v>1.9108000000000001</v>
      </c>
      <c r="M5177" s="391">
        <v>2.0903</v>
      </c>
      <c r="N5177" s="391">
        <v>6.2925000000000004</v>
      </c>
      <c r="O5177" s="386">
        <v>4.8334999999999999</v>
      </c>
      <c r="P5177" s="386" t="s">
        <v>49</v>
      </c>
      <c r="R5177" s="265"/>
    </row>
    <row r="5178" spans="1:18" ht="15" x14ac:dyDescent="0.25">
      <c r="A5178" s="389" t="s">
        <v>4906</v>
      </c>
      <c r="B5178" s="390"/>
      <c r="C5178" s="386"/>
      <c r="D5178" s="390"/>
      <c r="E5178" s="390"/>
      <c r="F5178" s="386">
        <v>2.6391</v>
      </c>
      <c r="G5178" s="391">
        <v>4.1464999999999996</v>
      </c>
      <c r="H5178" s="391">
        <v>2.5510999999999999</v>
      </c>
      <c r="I5178" s="391">
        <v>3.3170999999999999</v>
      </c>
      <c r="J5178" s="391">
        <v>1.1403000000000001</v>
      </c>
      <c r="K5178" s="391">
        <v>3.4218999999999999</v>
      </c>
      <c r="L5178" s="391">
        <v>1.9499</v>
      </c>
      <c r="M5178" s="391">
        <v>2.1337999999999999</v>
      </c>
      <c r="N5178" s="391">
        <v>6.3979000000000097</v>
      </c>
      <c r="O5178" s="386">
        <v>4.9532999999999996</v>
      </c>
      <c r="P5178" s="386" t="s">
        <v>49</v>
      </c>
      <c r="R5178" s="265"/>
    </row>
    <row r="5179" spans="1:18" ht="15" x14ac:dyDescent="0.25">
      <c r="A5179" s="389" t="s">
        <v>4907</v>
      </c>
      <c r="B5179" s="390"/>
      <c r="C5179" s="386"/>
      <c r="D5179" s="390"/>
      <c r="E5179" s="390"/>
      <c r="F5179" s="386">
        <v>0</v>
      </c>
      <c r="G5179" s="391">
        <v>0.17269999999999999</v>
      </c>
      <c r="H5179" s="391">
        <v>0.1724</v>
      </c>
      <c r="I5179" s="391">
        <v>0</v>
      </c>
      <c r="J5179" s="391">
        <v>0</v>
      </c>
      <c r="K5179" s="391">
        <v>0.3448</v>
      </c>
      <c r="L5179" s="391">
        <v>0.3448</v>
      </c>
      <c r="M5179" s="391">
        <v>0.34539999999999998</v>
      </c>
      <c r="N5179" s="391">
        <v>2.069</v>
      </c>
      <c r="O5179" s="386">
        <v>0</v>
      </c>
      <c r="P5179" s="386" t="s">
        <v>49</v>
      </c>
      <c r="R5179" s="265"/>
    </row>
    <row r="5180" spans="1:18" ht="15" x14ac:dyDescent="0.25">
      <c r="A5180" s="389" t="s">
        <v>469</v>
      </c>
      <c r="B5180" s="390"/>
      <c r="C5180" s="386"/>
      <c r="D5180" s="390"/>
      <c r="E5180" s="390"/>
      <c r="F5180" s="386">
        <v>2.3214000000000001</v>
      </c>
      <c r="G5180" s="391">
        <v>3.0076999999999998</v>
      </c>
      <c r="H5180" s="391">
        <v>2.3245</v>
      </c>
      <c r="I5180" s="391">
        <v>2.6518000000000002</v>
      </c>
      <c r="J5180" s="391">
        <v>2.4399000000000002</v>
      </c>
      <c r="K5180" s="391">
        <v>2.1408999999999998</v>
      </c>
      <c r="L5180" s="391">
        <v>2.4218000000000002</v>
      </c>
      <c r="M5180" s="391">
        <v>2.1253000000000002</v>
      </c>
      <c r="N5180" s="391">
        <v>4.6303999999999901</v>
      </c>
      <c r="O5180" s="386">
        <v>3.1583000000000001</v>
      </c>
      <c r="P5180" s="386" t="s">
        <v>49</v>
      </c>
      <c r="R5180" s="265"/>
    </row>
    <row r="5181" spans="1:18" ht="15" x14ac:dyDescent="0.25">
      <c r="A5181" s="389" t="s">
        <v>470</v>
      </c>
      <c r="B5181" s="390"/>
      <c r="C5181" s="386"/>
      <c r="D5181" s="390"/>
      <c r="E5181" s="390"/>
      <c r="F5181" s="386">
        <v>2.2246000000000001</v>
      </c>
      <c r="G5181" s="391">
        <v>2.9296000000000002</v>
      </c>
      <c r="H5181" s="391">
        <v>2.2749000000000001</v>
      </c>
      <c r="I5181" s="391">
        <v>2.5104000000000002</v>
      </c>
      <c r="J5181" s="391">
        <v>2.2753000000000001</v>
      </c>
      <c r="K5181" s="391">
        <v>1.9588000000000001</v>
      </c>
      <c r="L5181" s="391">
        <v>2.2526000000000002</v>
      </c>
      <c r="M5181" s="391">
        <v>2.0038</v>
      </c>
      <c r="N5181" s="391">
        <v>4.5088999999999997</v>
      </c>
      <c r="O5181" s="386">
        <v>3.0956999999999999</v>
      </c>
      <c r="P5181" s="386" t="s">
        <v>49</v>
      </c>
      <c r="R5181" s="265"/>
    </row>
    <row r="5182" spans="1:18" ht="15" x14ac:dyDescent="0.25">
      <c r="A5182" s="389" t="s">
        <v>471</v>
      </c>
      <c r="B5182" s="390"/>
      <c r="C5182" s="386"/>
      <c r="D5182" s="390"/>
      <c r="E5182" s="390"/>
      <c r="F5182" s="386">
        <v>3.4674</v>
      </c>
      <c r="G5182" s="391">
        <v>3.9222999999999999</v>
      </c>
      <c r="H5182" s="391">
        <v>2.9043999999999999</v>
      </c>
      <c r="I5182" s="391">
        <v>4.3006000000000002</v>
      </c>
      <c r="J5182" s="391">
        <v>4.3613</v>
      </c>
      <c r="K5182" s="391">
        <v>4.2736999999999998</v>
      </c>
      <c r="L5182" s="391">
        <v>4.4194000000000004</v>
      </c>
      <c r="M5182" s="391">
        <v>3.5560999999999998</v>
      </c>
      <c r="N5182" s="391">
        <v>5.9806999999999997</v>
      </c>
      <c r="O5182" s="386">
        <v>3.8725000000000001</v>
      </c>
      <c r="P5182" s="386" t="s">
        <v>49</v>
      </c>
      <c r="R5182" s="265"/>
    </row>
    <row r="5183" spans="1:18" ht="15" x14ac:dyDescent="0.25">
      <c r="A5183" s="389" t="s">
        <v>584</v>
      </c>
      <c r="B5183" s="390"/>
      <c r="C5183" s="386"/>
      <c r="D5183" s="390"/>
      <c r="E5183" s="390"/>
      <c r="F5183" s="386">
        <v>1.7605999999999999</v>
      </c>
      <c r="G5183" s="391">
        <v>2.2759</v>
      </c>
      <c r="H5183" s="391">
        <v>1.6135999999999999</v>
      </c>
      <c r="I5183" s="391">
        <v>1.8872</v>
      </c>
      <c r="J5183" s="391">
        <v>1.7030000000000001</v>
      </c>
      <c r="K5183" s="391">
        <v>1.528</v>
      </c>
      <c r="L5183" s="391">
        <v>1.4658</v>
      </c>
      <c r="M5183" s="391">
        <v>1.3543000000000001</v>
      </c>
      <c r="N5183" s="391">
        <v>4.0697000000000001</v>
      </c>
      <c r="O5183" s="386">
        <v>2.6939000000000002</v>
      </c>
      <c r="P5183" s="386" t="s">
        <v>49</v>
      </c>
      <c r="R5183" s="265"/>
    </row>
    <row r="5184" spans="1:18" ht="15" x14ac:dyDescent="0.25">
      <c r="A5184" s="389" t="s">
        <v>574</v>
      </c>
      <c r="B5184" s="390"/>
      <c r="C5184" s="386"/>
      <c r="D5184" s="390"/>
      <c r="E5184" s="390"/>
      <c r="F5184" s="386">
        <v>1.704</v>
      </c>
      <c r="G5184" s="391">
        <v>2.2094</v>
      </c>
      <c r="H5184" s="391">
        <v>1.5885</v>
      </c>
      <c r="I5184" s="391">
        <v>1.8032999999999999</v>
      </c>
      <c r="J5184" s="391">
        <v>1.5871</v>
      </c>
      <c r="K5184" s="391">
        <v>1.3858999999999999</v>
      </c>
      <c r="L5184" s="391">
        <v>1.3465</v>
      </c>
      <c r="M5184" s="391">
        <v>1.2503</v>
      </c>
      <c r="N5184" s="391">
        <v>3.9087000000000001</v>
      </c>
      <c r="O5184" s="386">
        <v>2.6545999999999998</v>
      </c>
      <c r="P5184" s="386" t="s">
        <v>49</v>
      </c>
      <c r="R5184" s="265"/>
    </row>
    <row r="5185" spans="1:18" ht="15" x14ac:dyDescent="0.25">
      <c r="A5185" s="389" t="s">
        <v>575</v>
      </c>
      <c r="B5185" s="390"/>
      <c r="C5185" s="386"/>
      <c r="D5185" s="390"/>
      <c r="E5185" s="390"/>
      <c r="F5185" s="386">
        <v>2.7309999999999999</v>
      </c>
      <c r="G5185" s="391">
        <v>3.407</v>
      </c>
      <c r="H5185" s="391">
        <v>2.0398999999999998</v>
      </c>
      <c r="I5185" s="391">
        <v>3.3123999999999998</v>
      </c>
      <c r="J5185" s="391">
        <v>3.6455000000000002</v>
      </c>
      <c r="K5185" s="391">
        <v>3.9184999999999999</v>
      </c>
      <c r="L5185" s="391">
        <v>3.4689999999999999</v>
      </c>
      <c r="M5185" s="391">
        <v>3.1027</v>
      </c>
      <c r="N5185" s="391">
        <v>6.7219999999999898</v>
      </c>
      <c r="O5185" s="386">
        <v>3.3506999999999998</v>
      </c>
      <c r="P5185" s="386" t="s">
        <v>49</v>
      </c>
      <c r="R5185" s="265"/>
    </row>
    <row r="5186" spans="1:18" ht="15" x14ac:dyDescent="0.25">
      <c r="A5186" s="389" t="s">
        <v>472</v>
      </c>
      <c r="B5186" s="390"/>
      <c r="C5186" s="386"/>
      <c r="D5186" s="390"/>
      <c r="E5186" s="390"/>
      <c r="F5186" s="386">
        <v>1.4037999999999999</v>
      </c>
      <c r="G5186" s="391">
        <v>1.3948</v>
      </c>
      <c r="H5186" s="391">
        <v>1.3192999999999999</v>
      </c>
      <c r="I5186" s="391">
        <v>1.6477999999999999</v>
      </c>
      <c r="J5186" s="391">
        <v>1.5713999999999999</v>
      </c>
      <c r="K5186" s="391">
        <v>1.6080000000000001</v>
      </c>
      <c r="L5186" s="391">
        <v>1.5476000000000001</v>
      </c>
      <c r="M5186" s="391">
        <v>1.4468000000000001</v>
      </c>
      <c r="N5186" s="391">
        <v>2.4729000000000001</v>
      </c>
      <c r="O5186" s="386">
        <v>1.8099000000000001</v>
      </c>
      <c r="P5186" s="386" t="s">
        <v>49</v>
      </c>
      <c r="R5186" s="265"/>
    </row>
    <row r="5187" spans="1:18" ht="15" x14ac:dyDescent="0.25">
      <c r="A5187" s="389" t="s">
        <v>473</v>
      </c>
      <c r="B5187" s="390"/>
      <c r="C5187" s="386"/>
      <c r="D5187" s="390"/>
      <c r="E5187" s="390"/>
      <c r="F5187" s="386">
        <v>1.1147</v>
      </c>
      <c r="G5187" s="391">
        <v>1.0733999999999999</v>
      </c>
      <c r="H5187" s="391">
        <v>1.1343000000000001</v>
      </c>
      <c r="I5187" s="391">
        <v>1.3201000000000001</v>
      </c>
      <c r="J5187" s="391">
        <v>1.2511000000000001</v>
      </c>
      <c r="K5187" s="391">
        <v>1.2282999999999999</v>
      </c>
      <c r="L5187" s="391">
        <v>1.3683000000000001</v>
      </c>
      <c r="M5187" s="391">
        <v>1.2925</v>
      </c>
      <c r="N5187" s="391">
        <v>2.2440000000000002</v>
      </c>
      <c r="O5187" s="386">
        <v>1.6856</v>
      </c>
      <c r="P5187" s="386" t="s">
        <v>49</v>
      </c>
      <c r="R5187" s="265"/>
    </row>
    <row r="5188" spans="1:18" ht="15" x14ac:dyDescent="0.25">
      <c r="A5188" s="389" t="s">
        <v>474</v>
      </c>
      <c r="B5188" s="390"/>
      <c r="C5188" s="386"/>
      <c r="D5188" s="390"/>
      <c r="E5188" s="390"/>
      <c r="F5188" s="386">
        <v>3.3969</v>
      </c>
      <c r="G5188" s="391">
        <v>3.5815999999999999</v>
      </c>
      <c r="H5188" s="391">
        <v>2.5661999999999998</v>
      </c>
      <c r="I5188" s="391">
        <v>3.8664999999999998</v>
      </c>
      <c r="J5188" s="391">
        <v>3.7158000000000002</v>
      </c>
      <c r="K5188" s="391">
        <v>4.2065000000000001</v>
      </c>
      <c r="L5188" s="391">
        <v>2.8472</v>
      </c>
      <c r="M5188" s="391">
        <v>2.5969000000000002</v>
      </c>
      <c r="N5188" s="391">
        <v>3.6764000000000001</v>
      </c>
      <c r="O5188" s="386">
        <v>2.5076000000000001</v>
      </c>
      <c r="P5188" s="386" t="s">
        <v>49</v>
      </c>
      <c r="R5188" s="265"/>
    </row>
    <row r="5189" spans="1:18" ht="15" x14ac:dyDescent="0.25">
      <c r="A5189" s="389" t="s">
        <v>585</v>
      </c>
      <c r="B5189" s="390"/>
      <c r="C5189" s="386"/>
      <c r="D5189" s="390"/>
      <c r="E5189" s="390"/>
      <c r="F5189" s="386">
        <v>1.7335</v>
      </c>
      <c r="G5189" s="391">
        <v>2.4405000000000001</v>
      </c>
      <c r="H5189" s="391">
        <v>1.7781</v>
      </c>
      <c r="I5189" s="391">
        <v>2.3714</v>
      </c>
      <c r="J5189" s="391">
        <v>2.2595999999999998</v>
      </c>
      <c r="K5189" s="391">
        <v>2.0076999999999998</v>
      </c>
      <c r="L5189" s="391">
        <v>2.2242000000000002</v>
      </c>
      <c r="M5189" s="391">
        <v>1.605</v>
      </c>
      <c r="N5189" s="391">
        <v>4.8221000000000096</v>
      </c>
      <c r="O5189" s="386">
        <v>2.8721000000000001</v>
      </c>
      <c r="P5189" s="386" t="s">
        <v>49</v>
      </c>
      <c r="R5189" s="265"/>
    </row>
    <row r="5190" spans="1:18" ht="15" x14ac:dyDescent="0.25">
      <c r="A5190" s="389" t="s">
        <v>576</v>
      </c>
      <c r="B5190" s="390"/>
      <c r="C5190" s="386"/>
      <c r="D5190" s="390"/>
      <c r="E5190" s="390"/>
      <c r="F5190" s="386">
        <v>1.5346</v>
      </c>
      <c r="G5190" s="391">
        <v>2.1577999999999999</v>
      </c>
      <c r="H5190" s="391">
        <v>1.5492999999999999</v>
      </c>
      <c r="I5190" s="391">
        <v>2.1114999999999999</v>
      </c>
      <c r="J5190" s="391">
        <v>1.8260000000000001</v>
      </c>
      <c r="K5190" s="391">
        <v>1.6355999999999999</v>
      </c>
      <c r="L5190" s="391">
        <v>1.881</v>
      </c>
      <c r="M5190" s="391">
        <v>1.2312000000000001</v>
      </c>
      <c r="N5190" s="391">
        <v>4.44329999999999</v>
      </c>
      <c r="O5190" s="386">
        <v>2.6151</v>
      </c>
      <c r="P5190" s="386" t="s">
        <v>49</v>
      </c>
      <c r="R5190" s="265"/>
    </row>
    <row r="5191" spans="1:18" ht="15" x14ac:dyDescent="0.25">
      <c r="A5191" s="389" t="s">
        <v>577</v>
      </c>
      <c r="B5191" s="390"/>
      <c r="C5191" s="386"/>
      <c r="D5191" s="390"/>
      <c r="E5191" s="390"/>
      <c r="F5191" s="386">
        <v>3.6503999999999999</v>
      </c>
      <c r="G5191" s="391">
        <v>5.1321000000000003</v>
      </c>
      <c r="H5191" s="391">
        <v>3.9424000000000001</v>
      </c>
      <c r="I5191" s="391">
        <v>4.819</v>
      </c>
      <c r="J5191" s="391">
        <v>6.4032999999999998</v>
      </c>
      <c r="K5191" s="391">
        <v>5.5933999999999999</v>
      </c>
      <c r="L5191" s="391">
        <v>5.5270000000000001</v>
      </c>
      <c r="M5191" s="391">
        <v>5.1445999999999996</v>
      </c>
      <c r="N5191" s="391">
        <v>8.4928000000000008</v>
      </c>
      <c r="O5191" s="386">
        <v>5.4044999999999996</v>
      </c>
      <c r="P5191" s="386" t="s">
        <v>49</v>
      </c>
      <c r="R5191" s="265"/>
    </row>
    <row r="5192" spans="1:18" ht="15" x14ac:dyDescent="0.25">
      <c r="A5192" s="389" t="s">
        <v>586</v>
      </c>
      <c r="B5192" s="390"/>
      <c r="C5192" s="386"/>
      <c r="D5192" s="390"/>
      <c r="E5192" s="390"/>
      <c r="F5192" s="386">
        <v>3.2444000000000002</v>
      </c>
      <c r="G5192" s="391">
        <v>4.0152000000000001</v>
      </c>
      <c r="H5192" s="391">
        <v>3.0975999999999999</v>
      </c>
      <c r="I5192" s="391">
        <v>3.3043999999999998</v>
      </c>
      <c r="J5192" s="391">
        <v>3.1608000000000001</v>
      </c>
      <c r="K5192" s="391">
        <v>2.3929999999999998</v>
      </c>
      <c r="L5192" s="391">
        <v>3.1049000000000002</v>
      </c>
      <c r="M5192" s="391">
        <v>2.7502</v>
      </c>
      <c r="N5192" s="391">
        <v>4.9648000000000003</v>
      </c>
      <c r="O5192" s="386">
        <v>3.6337999999999999</v>
      </c>
      <c r="P5192" s="386" t="s">
        <v>49</v>
      </c>
      <c r="R5192" s="265"/>
    </row>
    <row r="5193" spans="1:18" ht="15" x14ac:dyDescent="0.25">
      <c r="A5193" s="389" t="s">
        <v>578</v>
      </c>
      <c r="B5193" s="390"/>
      <c r="C5193" s="386"/>
      <c r="D5193" s="390"/>
      <c r="E5193" s="390"/>
      <c r="F5193" s="386">
        <v>3.1844999999999999</v>
      </c>
      <c r="G5193" s="391">
        <v>4.0361000000000002</v>
      </c>
      <c r="H5193" s="391">
        <v>3.1118999999999999</v>
      </c>
      <c r="I5193" s="391">
        <v>3.2378</v>
      </c>
      <c r="J5193" s="391">
        <v>3.1078000000000001</v>
      </c>
      <c r="K5193" s="391">
        <v>2.3212000000000002</v>
      </c>
      <c r="L5193" s="391">
        <v>2.9317000000000002</v>
      </c>
      <c r="M5193" s="391">
        <v>2.6859000000000002</v>
      </c>
      <c r="N5193" s="391">
        <v>4.8941999999999997</v>
      </c>
      <c r="O5193" s="386">
        <v>3.6153</v>
      </c>
      <c r="P5193" s="386" t="s">
        <v>49</v>
      </c>
      <c r="R5193" s="265"/>
    </row>
    <row r="5194" spans="1:18" ht="15" x14ac:dyDescent="0.25">
      <c r="A5194" s="389" t="s">
        <v>579</v>
      </c>
      <c r="B5194" s="390"/>
      <c r="C5194" s="386"/>
      <c r="D5194" s="390"/>
      <c r="E5194" s="390"/>
      <c r="F5194" s="386">
        <v>4.0351999999999997</v>
      </c>
      <c r="G5194" s="391">
        <v>3.7422</v>
      </c>
      <c r="H5194" s="391">
        <v>2.91</v>
      </c>
      <c r="I5194" s="391">
        <v>4.1797000000000004</v>
      </c>
      <c r="J5194" s="391">
        <v>3.8616000000000001</v>
      </c>
      <c r="K5194" s="391">
        <v>3.3389000000000002</v>
      </c>
      <c r="L5194" s="391">
        <v>5.4006999999999996</v>
      </c>
      <c r="M5194" s="391">
        <v>3.6029</v>
      </c>
      <c r="N5194" s="391">
        <v>5.9002999999999997</v>
      </c>
      <c r="O5194" s="386">
        <v>3.8803000000000001</v>
      </c>
      <c r="P5194" s="386" t="s">
        <v>49</v>
      </c>
      <c r="R5194" s="265"/>
    </row>
    <row r="5195" spans="1:18" ht="15" x14ac:dyDescent="0.25">
      <c r="A5195" s="389" t="s">
        <v>587</v>
      </c>
      <c r="B5195" s="390"/>
      <c r="C5195" s="386"/>
      <c r="D5195" s="390"/>
      <c r="E5195" s="390"/>
      <c r="F5195" s="386">
        <v>2.4573</v>
      </c>
      <c r="G5195" s="391">
        <v>2.8698000000000001</v>
      </c>
      <c r="H5195" s="391">
        <v>2.5520999999999998</v>
      </c>
      <c r="I5195" s="391">
        <v>3.2389000000000001</v>
      </c>
      <c r="J5195" s="391">
        <v>2.6937000000000002</v>
      </c>
      <c r="K5195" s="391">
        <v>2.8353000000000002</v>
      </c>
      <c r="L5195" s="391">
        <v>3.0036</v>
      </c>
      <c r="M5195" s="391">
        <v>2.6343999999999999</v>
      </c>
      <c r="N5195" s="391">
        <v>5.7135999999999996</v>
      </c>
      <c r="O5195" s="386">
        <v>4.1334999999999997</v>
      </c>
      <c r="P5195" s="386" t="s">
        <v>49</v>
      </c>
      <c r="R5195" s="265"/>
    </row>
    <row r="5196" spans="1:18" ht="15" x14ac:dyDescent="0.25">
      <c r="A5196" s="389" t="s">
        <v>580</v>
      </c>
      <c r="B5196" s="390"/>
      <c r="C5196" s="386"/>
      <c r="D5196" s="390"/>
      <c r="E5196" s="390"/>
      <c r="F5196" s="386">
        <v>2.3515000000000001</v>
      </c>
      <c r="G5196" s="391">
        <v>2.7410000000000001</v>
      </c>
      <c r="H5196" s="391">
        <v>2.5028999999999999</v>
      </c>
      <c r="I5196" s="391">
        <v>3.0464000000000002</v>
      </c>
      <c r="J5196" s="391">
        <v>2.4937999999999998</v>
      </c>
      <c r="K5196" s="391">
        <v>2.6406000000000001</v>
      </c>
      <c r="L5196" s="391">
        <v>2.8782000000000001</v>
      </c>
      <c r="M5196" s="391">
        <v>2.5436000000000001</v>
      </c>
      <c r="N5196" s="391">
        <v>5.6778999999999904</v>
      </c>
      <c r="O5196" s="386">
        <v>4.1425000000000001</v>
      </c>
      <c r="P5196" s="386" t="s">
        <v>49</v>
      </c>
      <c r="R5196" s="265"/>
    </row>
    <row r="5197" spans="1:18" ht="15" x14ac:dyDescent="0.25">
      <c r="A5197" s="389" t="s">
        <v>581</v>
      </c>
      <c r="B5197" s="390"/>
      <c r="C5197" s="386"/>
      <c r="D5197" s="390"/>
      <c r="E5197" s="390"/>
      <c r="F5197" s="386">
        <v>3.4632999999999998</v>
      </c>
      <c r="G5197" s="391">
        <v>4.0877999999999997</v>
      </c>
      <c r="H5197" s="391">
        <v>3.0186000000000002</v>
      </c>
      <c r="I5197" s="391">
        <v>5.0537000000000001</v>
      </c>
      <c r="J5197" s="391">
        <v>4.5799000000000003</v>
      </c>
      <c r="K5197" s="391">
        <v>4.6806999999999999</v>
      </c>
      <c r="L5197" s="391">
        <v>4.1985999999999999</v>
      </c>
      <c r="M5197" s="391">
        <v>3.4975999999999998</v>
      </c>
      <c r="N5197" s="391">
        <v>6.0524000000000102</v>
      </c>
      <c r="O5197" s="386">
        <v>4.0495999999999999</v>
      </c>
      <c r="P5197" s="386" t="s">
        <v>49</v>
      </c>
      <c r="R5197" s="265"/>
    </row>
    <row r="5198" spans="1:18" ht="15" x14ac:dyDescent="0.25">
      <c r="A5198" s="389" t="s">
        <v>588</v>
      </c>
      <c r="B5198" s="390"/>
      <c r="C5198" s="386"/>
      <c r="D5198" s="390"/>
      <c r="E5198" s="390"/>
      <c r="F5198" s="386">
        <v>1.4749000000000001</v>
      </c>
      <c r="G5198" s="391">
        <v>4.2468000000000004</v>
      </c>
      <c r="H5198" s="391">
        <v>2.5347</v>
      </c>
      <c r="I5198" s="391">
        <v>1.9678</v>
      </c>
      <c r="J5198" s="391">
        <v>2.0748000000000002</v>
      </c>
      <c r="K5198" s="391">
        <v>1.6720999999999999</v>
      </c>
      <c r="L5198" s="391">
        <v>1.9381999999999999</v>
      </c>
      <c r="M5198" s="391">
        <v>1.9251</v>
      </c>
      <c r="N5198" s="391">
        <v>4.5890000000000004</v>
      </c>
      <c r="O5198" s="386">
        <v>1.8186</v>
      </c>
      <c r="P5198" s="386" t="s">
        <v>49</v>
      </c>
      <c r="R5198" s="265"/>
    </row>
    <row r="5199" spans="1:18" ht="15" x14ac:dyDescent="0.25">
      <c r="A5199" s="389" t="s">
        <v>582</v>
      </c>
      <c r="B5199" s="390"/>
      <c r="C5199" s="386"/>
      <c r="D5199" s="390"/>
      <c r="E5199" s="390"/>
      <c r="F5199" s="386">
        <v>1.4847999999999999</v>
      </c>
      <c r="G5199" s="391">
        <v>4.3090999999999999</v>
      </c>
      <c r="H5199" s="391">
        <v>2.5182000000000002</v>
      </c>
      <c r="I5199" s="391">
        <v>1.9034</v>
      </c>
      <c r="J5199" s="391">
        <v>1.9833000000000001</v>
      </c>
      <c r="K5199" s="391">
        <v>1.5229999999999999</v>
      </c>
      <c r="L5199" s="391">
        <v>1.8452999999999999</v>
      </c>
      <c r="M5199" s="391">
        <v>1.8666</v>
      </c>
      <c r="N5199" s="391">
        <v>4.4800000000000004</v>
      </c>
      <c r="O5199" s="386">
        <v>1.6427</v>
      </c>
      <c r="P5199" s="386" t="s">
        <v>49</v>
      </c>
      <c r="R5199" s="265"/>
    </row>
    <row r="5200" spans="1:18" ht="15" x14ac:dyDescent="0.25">
      <c r="A5200" s="389" t="s">
        <v>583</v>
      </c>
      <c r="B5200" s="390"/>
      <c r="C5200" s="386"/>
      <c r="D5200" s="390"/>
      <c r="E5200" s="390"/>
      <c r="F5200" s="386">
        <v>1.2146999999999999</v>
      </c>
      <c r="G5200" s="391">
        <v>2.6038000000000001</v>
      </c>
      <c r="H5200" s="391">
        <v>2.9660000000000002</v>
      </c>
      <c r="I5200" s="391">
        <v>3.6625999999999999</v>
      </c>
      <c r="J5200" s="391">
        <v>4.4847000000000001</v>
      </c>
      <c r="K5200" s="391">
        <v>5.5979000000000001</v>
      </c>
      <c r="L5200" s="391">
        <v>4.3872</v>
      </c>
      <c r="M5200" s="391">
        <v>3.4603999999999999</v>
      </c>
      <c r="N5200" s="391">
        <v>7.8298999999999896</v>
      </c>
      <c r="O5200" s="386">
        <v>7.2675000000000001</v>
      </c>
      <c r="P5200" s="386" t="s">
        <v>49</v>
      </c>
      <c r="R5200" s="265"/>
    </row>
    <row r="5201" spans="1:18" ht="15" x14ac:dyDescent="0.25">
      <c r="A5201" s="389" t="s">
        <v>6555</v>
      </c>
      <c r="B5201" s="390"/>
      <c r="C5201" s="386"/>
      <c r="D5201" s="390"/>
      <c r="E5201" s="390"/>
      <c r="F5201" s="386">
        <v>54.981499999999997</v>
      </c>
      <c r="G5201" s="391">
        <v>80.434799999999996</v>
      </c>
      <c r="H5201" s="391">
        <v>58.139499999999998</v>
      </c>
      <c r="I5201" s="391">
        <v>75.480800000000002</v>
      </c>
      <c r="J5201" s="391">
        <v>44.117600000000003</v>
      </c>
      <c r="K5201" s="391">
        <v>35.9223</v>
      </c>
      <c r="L5201" s="391">
        <v>75.384600000000006</v>
      </c>
      <c r="M5201" s="391">
        <v>72.7273</v>
      </c>
      <c r="N5201" s="391">
        <v>71.698099999999997</v>
      </c>
      <c r="O5201" s="386">
        <v>50.793700000000001</v>
      </c>
      <c r="P5201" s="386" t="s">
        <v>69</v>
      </c>
      <c r="R5201" s="265"/>
    </row>
    <row r="5202" spans="1:18" ht="15" x14ac:dyDescent="0.25">
      <c r="A5202" s="389" t="s">
        <v>6556</v>
      </c>
      <c r="B5202" s="390"/>
      <c r="C5202" s="386"/>
      <c r="D5202" s="390"/>
      <c r="E5202" s="390"/>
      <c r="F5202" s="386">
        <v>54.981499999999997</v>
      </c>
      <c r="G5202" s="391">
        <v>90.909099999999995</v>
      </c>
      <c r="H5202" s="391">
        <v>33.653799999999997</v>
      </c>
      <c r="I5202" s="391">
        <v>75.480800000000002</v>
      </c>
      <c r="J5202" s="391">
        <v>44.117600000000003</v>
      </c>
      <c r="K5202" s="391">
        <v>35.9223</v>
      </c>
      <c r="L5202" s="391">
        <v>100</v>
      </c>
      <c r="M5202" s="391">
        <v>62.980800000000002</v>
      </c>
      <c r="N5202" s="391">
        <v>67.248900000000006</v>
      </c>
      <c r="O5202" s="386">
        <v>43.912999999999997</v>
      </c>
      <c r="P5202" s="386" t="s">
        <v>69</v>
      </c>
      <c r="R5202" s="265"/>
    </row>
    <row r="5203" spans="1:18" ht="15" x14ac:dyDescent="0.25">
      <c r="A5203" s="389" t="s">
        <v>6557</v>
      </c>
      <c r="B5203" s="390"/>
      <c r="C5203" s="386"/>
      <c r="D5203" s="390"/>
      <c r="E5203" s="390"/>
      <c r="F5203" s="386">
        <v>83.870999999999995</v>
      </c>
      <c r="G5203" s="391">
        <v>87.301599999999993</v>
      </c>
      <c r="H5203" s="391">
        <v>87.301599999999993</v>
      </c>
      <c r="I5203" s="391">
        <v>87.5</v>
      </c>
      <c r="J5203" s="391">
        <v>76.1905</v>
      </c>
      <c r="K5203" s="391">
        <v>86.153800000000004</v>
      </c>
      <c r="L5203" s="391">
        <v>75</v>
      </c>
      <c r="M5203" s="391">
        <v>58.333300000000001</v>
      </c>
      <c r="N5203" s="391">
        <v>83.146100000000004</v>
      </c>
      <c r="O5203" s="386">
        <v>69.411799999999999</v>
      </c>
      <c r="P5203" s="386" t="s">
        <v>69</v>
      </c>
      <c r="R5203" s="265"/>
    </row>
    <row r="5204" spans="1:18" ht="15" x14ac:dyDescent="0.25">
      <c r="A5204" s="389" t="s">
        <v>6558</v>
      </c>
      <c r="B5204" s="390"/>
      <c r="C5204" s="386"/>
      <c r="D5204" s="390"/>
      <c r="E5204" s="390"/>
      <c r="F5204" s="386">
        <v>29.310300000000002</v>
      </c>
      <c r="G5204" s="391">
        <v>22.658000000000001</v>
      </c>
      <c r="H5204" s="391">
        <v>56.450299999999999</v>
      </c>
      <c r="I5204" s="391">
        <v>28.0809</v>
      </c>
      <c r="J5204" s="391">
        <v>45.635399999999997</v>
      </c>
      <c r="K5204" s="391">
        <v>21.4085</v>
      </c>
      <c r="L5204" s="391">
        <v>50.951599999999999</v>
      </c>
      <c r="M5204" s="391">
        <v>29.058199999999999</v>
      </c>
      <c r="N5204" s="391">
        <v>45.956099999999999</v>
      </c>
      <c r="O5204" s="386">
        <v>33.530799999999999</v>
      </c>
      <c r="P5204" s="386" t="s">
        <v>69</v>
      </c>
      <c r="R5204" s="265"/>
    </row>
    <row r="5205" spans="1:18" ht="15" x14ac:dyDescent="0.25">
      <c r="A5205" s="389" t="s">
        <v>6559</v>
      </c>
      <c r="B5205" s="390"/>
      <c r="C5205" s="386"/>
      <c r="D5205" s="390"/>
      <c r="E5205" s="390"/>
      <c r="F5205" s="386">
        <v>84.105999999999995</v>
      </c>
      <c r="G5205" s="391">
        <v>85.648899999999998</v>
      </c>
      <c r="H5205" s="391">
        <v>59.615400000000001</v>
      </c>
      <c r="I5205" s="391">
        <v>75.949399999999997</v>
      </c>
      <c r="J5205" s="391">
        <v>73.417699999999996</v>
      </c>
      <c r="K5205" s="391">
        <v>82.278499999999994</v>
      </c>
      <c r="L5205" s="391">
        <v>69.182400000000001</v>
      </c>
      <c r="M5205" s="391">
        <v>35.2941</v>
      </c>
      <c r="N5205" s="391">
        <v>71.176500000000004</v>
      </c>
      <c r="O5205" s="386">
        <v>62.1569</v>
      </c>
      <c r="P5205" s="386" t="s">
        <v>69</v>
      </c>
      <c r="R5205" s="265"/>
    </row>
    <row r="5206" spans="1:18" ht="15" x14ac:dyDescent="0.25">
      <c r="A5206" s="389" t="s">
        <v>6560</v>
      </c>
      <c r="B5206" s="390"/>
      <c r="C5206" s="386"/>
      <c r="D5206" s="390"/>
      <c r="E5206" s="390"/>
      <c r="F5206" s="386">
        <v>86.451599999999999</v>
      </c>
      <c r="G5206" s="391">
        <v>85.648899999999998</v>
      </c>
      <c r="H5206" s="391">
        <v>59.615400000000001</v>
      </c>
      <c r="I5206" s="391">
        <v>75.949399999999997</v>
      </c>
      <c r="J5206" s="391">
        <v>73.417699999999996</v>
      </c>
      <c r="K5206" s="391">
        <v>82.278499999999994</v>
      </c>
      <c r="L5206" s="391">
        <v>71.519000000000005</v>
      </c>
      <c r="M5206" s="391">
        <v>74.683499999999995</v>
      </c>
      <c r="N5206" s="391">
        <v>71.176500000000004</v>
      </c>
      <c r="O5206" s="386">
        <v>62.1569</v>
      </c>
      <c r="P5206" s="386" t="s">
        <v>69</v>
      </c>
      <c r="R5206" s="265"/>
    </row>
    <row r="5207" spans="1:18" ht="15" x14ac:dyDescent="0.25">
      <c r="A5207" s="389" t="s">
        <v>6561</v>
      </c>
      <c r="B5207" s="390"/>
      <c r="C5207" s="386"/>
      <c r="D5207" s="390"/>
      <c r="E5207" s="390"/>
      <c r="F5207" s="386" t="s">
        <v>8416</v>
      </c>
      <c r="G5207" s="391">
        <v>2.2222</v>
      </c>
      <c r="H5207" s="391">
        <v>2.5640999999999998</v>
      </c>
      <c r="I5207" s="391">
        <v>1.278</v>
      </c>
      <c r="J5207" s="391">
        <v>1.0649999999999999</v>
      </c>
      <c r="K5207" s="391">
        <v>0.95850000000000002</v>
      </c>
      <c r="L5207" s="391">
        <v>0.68340000000000001</v>
      </c>
      <c r="M5207" s="391">
        <v>1.4908999999999999</v>
      </c>
      <c r="N5207" s="391">
        <v>3.0055999999999998</v>
      </c>
      <c r="O5207" s="386">
        <v>2.3809999999999998</v>
      </c>
      <c r="P5207" s="386" t="s">
        <v>69</v>
      </c>
      <c r="R5207" s="265"/>
    </row>
    <row r="5208" spans="1:18" ht="15" x14ac:dyDescent="0.25">
      <c r="A5208" s="389" t="s">
        <v>6562</v>
      </c>
      <c r="B5208" s="390"/>
      <c r="C5208" s="386"/>
      <c r="D5208" s="390"/>
      <c r="E5208" s="390"/>
      <c r="F5208" s="386" t="s">
        <v>8416</v>
      </c>
      <c r="G5208" s="391">
        <v>2.2222</v>
      </c>
      <c r="H5208" s="391">
        <v>0.42280000000000001</v>
      </c>
      <c r="I5208" s="391">
        <v>3.4965000000000002</v>
      </c>
      <c r="J5208" s="391">
        <v>1.0649999999999999</v>
      </c>
      <c r="K5208" s="391">
        <v>1.3667</v>
      </c>
      <c r="L5208" s="391">
        <v>2.3429000000000002</v>
      </c>
      <c r="M5208" s="391">
        <v>1.4908999999999999</v>
      </c>
      <c r="N5208" s="391">
        <v>3.0055999999999998</v>
      </c>
      <c r="O5208" s="386">
        <v>2.3809999999999998</v>
      </c>
      <c r="P5208" s="386" t="s">
        <v>69</v>
      </c>
      <c r="R5208" s="265"/>
    </row>
    <row r="5209" spans="1:18" ht="15" x14ac:dyDescent="0.25">
      <c r="A5209" s="389" t="s">
        <v>6563</v>
      </c>
      <c r="B5209" s="390"/>
      <c r="C5209" s="386"/>
      <c r="D5209" s="390"/>
      <c r="E5209" s="390"/>
      <c r="F5209" s="386">
        <v>64.516099999999994</v>
      </c>
      <c r="G5209" s="391">
        <v>66.326499999999996</v>
      </c>
      <c r="H5209" s="391">
        <v>0</v>
      </c>
      <c r="I5209" s="391">
        <v>38.461500000000001</v>
      </c>
      <c r="J5209" s="391">
        <v>28.205100000000002</v>
      </c>
      <c r="K5209" s="391">
        <v>55.101999999999997</v>
      </c>
      <c r="L5209" s="391">
        <v>0</v>
      </c>
      <c r="M5209" s="391">
        <v>17.346900000000002</v>
      </c>
      <c r="N5209" s="391">
        <v>14.0777</v>
      </c>
      <c r="O5209" s="386">
        <v>20.388300000000001</v>
      </c>
      <c r="P5209" s="386" t="s">
        <v>69</v>
      </c>
      <c r="R5209" s="265"/>
    </row>
    <row r="5210" spans="1:18" ht="15" x14ac:dyDescent="0.25">
      <c r="A5210" s="389" t="s">
        <v>6564</v>
      </c>
      <c r="B5210" s="390"/>
      <c r="C5210" s="386"/>
      <c r="D5210" s="390"/>
      <c r="E5210" s="390"/>
      <c r="F5210" s="386">
        <v>69.230800000000002</v>
      </c>
      <c r="G5210" s="391">
        <v>0</v>
      </c>
      <c r="H5210" s="391">
        <v>15.384600000000001</v>
      </c>
      <c r="I5210" s="391">
        <v>0</v>
      </c>
      <c r="J5210" s="391">
        <v>0</v>
      </c>
      <c r="K5210" s="391">
        <v>21.794899999999998</v>
      </c>
      <c r="L5210" s="391">
        <v>19.230799999999999</v>
      </c>
      <c r="M5210" s="391">
        <v>1.2821</v>
      </c>
      <c r="N5210" s="391">
        <v>14.0777</v>
      </c>
      <c r="O5210" s="386">
        <v>20.388300000000001</v>
      </c>
      <c r="P5210" s="386" t="s">
        <v>69</v>
      </c>
      <c r="R5210" s="265"/>
    </row>
    <row r="5211" spans="1:18" ht="15" x14ac:dyDescent="0.25">
      <c r="A5211" s="389" t="s">
        <v>6565</v>
      </c>
      <c r="B5211" s="390"/>
      <c r="C5211" s="386"/>
      <c r="D5211" s="390"/>
      <c r="E5211" s="390"/>
      <c r="F5211" s="386">
        <v>29.310300000000002</v>
      </c>
      <c r="G5211" s="391">
        <v>49.128599999999999</v>
      </c>
      <c r="H5211" s="391">
        <v>10.7843</v>
      </c>
      <c r="I5211" s="391">
        <v>26.7639</v>
      </c>
      <c r="J5211" s="391">
        <v>24.718299999999999</v>
      </c>
      <c r="K5211" s="391">
        <v>21.4085</v>
      </c>
      <c r="L5211" s="391">
        <v>50.460799999999999</v>
      </c>
      <c r="M5211" s="391">
        <v>28.162099999999999</v>
      </c>
      <c r="N5211" s="391">
        <v>45.524500000000003</v>
      </c>
      <c r="O5211" s="386">
        <v>32.83</v>
      </c>
      <c r="P5211" s="386" t="s">
        <v>69</v>
      </c>
      <c r="R5211" s="265"/>
    </row>
    <row r="5212" spans="1:18" ht="15" x14ac:dyDescent="0.25">
      <c r="A5212" s="389" t="s">
        <v>6566</v>
      </c>
      <c r="B5212" s="390"/>
      <c r="C5212" s="386"/>
      <c r="D5212" s="390"/>
      <c r="E5212" s="390"/>
      <c r="F5212" s="386">
        <v>47.305399999999999</v>
      </c>
      <c r="G5212" s="391">
        <v>61.904800000000002</v>
      </c>
      <c r="H5212" s="391">
        <v>40.476199999999999</v>
      </c>
      <c r="I5212" s="391">
        <v>44.827599999999997</v>
      </c>
      <c r="J5212" s="391">
        <v>58.333300000000001</v>
      </c>
      <c r="K5212" s="391">
        <v>71.005899999999997</v>
      </c>
      <c r="L5212" s="391">
        <v>59.880200000000002</v>
      </c>
      <c r="M5212" s="391">
        <v>43.229199999999999</v>
      </c>
      <c r="N5212" s="391">
        <v>56.939500000000002</v>
      </c>
      <c r="O5212" s="386">
        <v>51.624499999999998</v>
      </c>
      <c r="P5212" s="386" t="s">
        <v>69</v>
      </c>
      <c r="R5212" s="265"/>
    </row>
    <row r="5213" spans="1:18" ht="15" x14ac:dyDescent="0.25">
      <c r="A5213" s="389" t="s">
        <v>6567</v>
      </c>
      <c r="B5213" s="390"/>
      <c r="C5213" s="386"/>
      <c r="D5213" s="390"/>
      <c r="E5213" s="390"/>
      <c r="F5213" s="386">
        <v>6.8301999999999996</v>
      </c>
      <c r="G5213" s="391">
        <v>10.9223</v>
      </c>
      <c r="H5213" s="391">
        <v>6.0679999999999996</v>
      </c>
      <c r="I5213" s="391">
        <v>14.631500000000001</v>
      </c>
      <c r="J5213" s="391">
        <v>16.991399999999999</v>
      </c>
      <c r="K5213" s="391">
        <v>11.6134</v>
      </c>
      <c r="L5213" s="391">
        <v>8.9588000000000001</v>
      </c>
      <c r="M5213" s="391">
        <v>6.1605999999999996</v>
      </c>
      <c r="N5213" s="391">
        <v>16.740100000000002</v>
      </c>
      <c r="O5213" s="386">
        <v>7.3611000000000004</v>
      </c>
      <c r="P5213" s="386" t="s">
        <v>69</v>
      </c>
      <c r="R5213" s="265"/>
    </row>
    <row r="5214" spans="1:18" ht="15" x14ac:dyDescent="0.25">
      <c r="A5214" s="389" t="s">
        <v>6568</v>
      </c>
      <c r="B5214" s="390"/>
      <c r="C5214" s="386"/>
      <c r="D5214" s="390"/>
      <c r="E5214" s="390"/>
      <c r="F5214" s="386">
        <v>26.878599999999999</v>
      </c>
      <c r="G5214" s="391">
        <v>12.7841</v>
      </c>
      <c r="H5214" s="391">
        <v>6.7256999999999998</v>
      </c>
      <c r="I5214" s="391">
        <v>15.625</v>
      </c>
      <c r="J5214" s="391">
        <v>5.3097000000000003</v>
      </c>
      <c r="K5214" s="391">
        <v>10.9735</v>
      </c>
      <c r="L5214" s="391">
        <v>6.0176999999999996</v>
      </c>
      <c r="M5214" s="391">
        <v>4.6397000000000004</v>
      </c>
      <c r="N5214" s="391">
        <v>15.0181</v>
      </c>
      <c r="O5214" s="386">
        <v>7.3018999999999998</v>
      </c>
      <c r="P5214" s="386" t="s">
        <v>69</v>
      </c>
      <c r="R5214" s="265"/>
    </row>
    <row r="5215" spans="1:18" ht="15" x14ac:dyDescent="0.25">
      <c r="A5215" s="389" t="s">
        <v>6569</v>
      </c>
      <c r="B5215" s="390"/>
      <c r="C5215" s="386"/>
      <c r="D5215" s="390"/>
      <c r="E5215" s="390"/>
      <c r="F5215" s="386">
        <v>0</v>
      </c>
      <c r="G5215" s="391">
        <v>22.674399999999999</v>
      </c>
      <c r="H5215" s="391">
        <v>0</v>
      </c>
      <c r="I5215" s="391">
        <v>17.2775</v>
      </c>
      <c r="J5215" s="391">
        <v>0</v>
      </c>
      <c r="K5215" s="391">
        <v>19.895299999999999</v>
      </c>
      <c r="L5215" s="391">
        <v>5.8140000000000001</v>
      </c>
      <c r="M5215" s="391">
        <v>9.3023000000000007</v>
      </c>
      <c r="N5215" s="391">
        <v>20.933199999999999</v>
      </c>
      <c r="O5215" s="386">
        <v>7.5064000000000002</v>
      </c>
      <c r="P5215" s="386" t="s">
        <v>69</v>
      </c>
      <c r="R5215" s="265"/>
    </row>
    <row r="5216" spans="1:18" ht="15" x14ac:dyDescent="0.25">
      <c r="A5216" s="389" t="s">
        <v>6570</v>
      </c>
      <c r="B5216" s="390"/>
      <c r="C5216" s="386"/>
      <c r="D5216" s="390"/>
      <c r="E5216" s="390"/>
      <c r="F5216" s="386">
        <v>0.91890000000000005</v>
      </c>
      <c r="G5216" s="391">
        <v>1.3597999999999999</v>
      </c>
      <c r="H5216" s="391">
        <v>2.2601</v>
      </c>
      <c r="I5216" s="391">
        <v>5.2153</v>
      </c>
      <c r="J5216" s="391">
        <v>1.5640000000000001</v>
      </c>
      <c r="K5216" s="391">
        <v>2.5743999999999998</v>
      </c>
      <c r="L5216" s="391">
        <v>1.1052</v>
      </c>
      <c r="M5216" s="391">
        <v>4.1605999999999996</v>
      </c>
      <c r="N5216" s="391">
        <v>5.4348000000000001</v>
      </c>
      <c r="O5216" s="386">
        <v>3.5322</v>
      </c>
      <c r="P5216" s="386" t="s">
        <v>69</v>
      </c>
      <c r="R5216" s="265"/>
    </row>
    <row r="5217" spans="1:18" ht="15" x14ac:dyDescent="0.25">
      <c r="A5217" s="389" t="s">
        <v>6571</v>
      </c>
      <c r="B5217" s="390"/>
      <c r="C5217" s="386"/>
      <c r="D5217" s="390"/>
      <c r="E5217" s="390"/>
      <c r="F5217" s="386">
        <v>5.6942000000000004</v>
      </c>
      <c r="G5217" s="391">
        <v>1.3853</v>
      </c>
      <c r="H5217" s="391">
        <v>1.6820999999999999</v>
      </c>
      <c r="I5217" s="391">
        <v>4.8746</v>
      </c>
      <c r="J5217" s="391">
        <v>1.0044</v>
      </c>
      <c r="K5217" s="391">
        <v>2.4449999999999998</v>
      </c>
      <c r="L5217" s="391">
        <v>1.0479000000000001</v>
      </c>
      <c r="M5217" s="391">
        <v>4.2031999999999998</v>
      </c>
      <c r="N5217" s="391">
        <v>5.4314</v>
      </c>
      <c r="O5217" s="386">
        <v>3.5335000000000001</v>
      </c>
      <c r="P5217" s="386" t="s">
        <v>69</v>
      </c>
      <c r="R5217" s="265"/>
    </row>
    <row r="5218" spans="1:18" ht="15" x14ac:dyDescent="0.25">
      <c r="A5218" s="389" t="s">
        <v>6572</v>
      </c>
      <c r="B5218" s="390"/>
      <c r="C5218" s="386"/>
      <c r="D5218" s="390"/>
      <c r="E5218" s="390"/>
      <c r="F5218" s="386">
        <v>0</v>
      </c>
      <c r="G5218" s="391">
        <v>4.6913999999999998</v>
      </c>
      <c r="H5218" s="391">
        <v>0</v>
      </c>
      <c r="I5218" s="391">
        <v>1.5504</v>
      </c>
      <c r="J5218" s="391">
        <v>3.8759999999999999</v>
      </c>
      <c r="K5218" s="391">
        <v>0</v>
      </c>
      <c r="L5218" s="391">
        <v>1.1628000000000001</v>
      </c>
      <c r="M5218" s="391">
        <v>4.7013999999999996</v>
      </c>
      <c r="N5218" s="391">
        <v>5.4892000000000003</v>
      </c>
      <c r="O5218" s="386">
        <v>3.5110999999999999</v>
      </c>
      <c r="P5218" s="386" t="s">
        <v>69</v>
      </c>
      <c r="R5218" s="265"/>
    </row>
    <row r="5219" spans="1:18" ht="15" x14ac:dyDescent="0.25">
      <c r="A5219" s="389" t="s">
        <v>6573</v>
      </c>
      <c r="B5219" s="390"/>
      <c r="C5219" s="386"/>
      <c r="D5219" s="390"/>
      <c r="E5219" s="390"/>
      <c r="F5219" s="386">
        <v>11.7346</v>
      </c>
      <c r="G5219" s="391">
        <v>10.444599999999999</v>
      </c>
      <c r="H5219" s="391">
        <v>8.9350000000000005</v>
      </c>
      <c r="I5219" s="391">
        <v>10.7189</v>
      </c>
      <c r="J5219" s="391">
        <v>9.7574000000000005</v>
      </c>
      <c r="K5219" s="391">
        <v>8.7615999999999996</v>
      </c>
      <c r="L5219" s="391">
        <v>9.2355</v>
      </c>
      <c r="M5219" s="391">
        <v>7.5198999999999998</v>
      </c>
      <c r="N5219" s="391">
        <v>12.8398</v>
      </c>
      <c r="O5219" s="386">
        <v>8.9376999999999995</v>
      </c>
      <c r="P5219" s="386" t="s">
        <v>69</v>
      </c>
      <c r="R5219" s="265"/>
    </row>
    <row r="5220" spans="1:18" ht="15" x14ac:dyDescent="0.25">
      <c r="A5220" s="389" t="s">
        <v>6574</v>
      </c>
      <c r="B5220" s="390"/>
      <c r="C5220" s="386"/>
      <c r="D5220" s="390"/>
      <c r="E5220" s="390"/>
      <c r="F5220" s="386">
        <v>4.5217999999999998</v>
      </c>
      <c r="G5220" s="391">
        <v>13.6851</v>
      </c>
      <c r="H5220" s="391">
        <v>9.9062999999999999</v>
      </c>
      <c r="I5220" s="391">
        <v>10.6074</v>
      </c>
      <c r="J5220" s="391">
        <v>9.0599000000000007</v>
      </c>
      <c r="K5220" s="391">
        <v>9.0014000000000003</v>
      </c>
      <c r="L5220" s="391">
        <v>12.7942</v>
      </c>
      <c r="M5220" s="391">
        <v>7.6387</v>
      </c>
      <c r="N5220" s="391">
        <v>12.664899999999999</v>
      </c>
      <c r="O5220" s="386">
        <v>8.8625000000000007</v>
      </c>
      <c r="P5220" s="386" t="s">
        <v>69</v>
      </c>
      <c r="R5220" s="265"/>
    </row>
    <row r="5221" spans="1:18" ht="15" x14ac:dyDescent="0.25">
      <c r="A5221" s="389" t="s">
        <v>6575</v>
      </c>
      <c r="B5221" s="390"/>
      <c r="C5221" s="386"/>
      <c r="D5221" s="390"/>
      <c r="E5221" s="390"/>
      <c r="F5221" s="386">
        <v>16.836400000000001</v>
      </c>
      <c r="G5221" s="391">
        <v>11.457700000000001</v>
      </c>
      <c r="H5221" s="391">
        <v>14.574299999999999</v>
      </c>
      <c r="I5221" s="391">
        <v>1.2579</v>
      </c>
      <c r="J5221" s="391">
        <v>3.1446999999999998</v>
      </c>
      <c r="K5221" s="391">
        <v>0</v>
      </c>
      <c r="L5221" s="391">
        <v>5.7587999999999999</v>
      </c>
      <c r="M5221" s="391">
        <v>1.5723</v>
      </c>
      <c r="N5221" s="391">
        <v>15.3127</v>
      </c>
      <c r="O5221" s="386">
        <v>10.0059</v>
      </c>
      <c r="P5221" s="386" t="s">
        <v>69</v>
      </c>
      <c r="R5221" s="265"/>
    </row>
    <row r="5222" spans="1:18" ht="15" x14ac:dyDescent="0.25">
      <c r="A5222" s="389" t="s">
        <v>6576</v>
      </c>
      <c r="B5222" s="390"/>
      <c r="C5222" s="386"/>
      <c r="D5222" s="390"/>
      <c r="E5222" s="390"/>
      <c r="F5222" s="386">
        <v>87.179500000000004</v>
      </c>
      <c r="G5222" s="391">
        <v>68</v>
      </c>
      <c r="H5222" s="391">
        <v>60</v>
      </c>
      <c r="I5222" s="391">
        <v>60</v>
      </c>
      <c r="J5222" s="391">
        <v>94.2029</v>
      </c>
      <c r="K5222" s="391">
        <v>98.484800000000007</v>
      </c>
      <c r="L5222" s="391">
        <v>87.837800000000001</v>
      </c>
      <c r="M5222" s="391">
        <v>86.971800000000002</v>
      </c>
      <c r="N5222" s="391">
        <v>89.087699999999998</v>
      </c>
      <c r="O5222" s="386">
        <v>91.364400000000003</v>
      </c>
      <c r="P5222" s="386" t="s">
        <v>69</v>
      </c>
      <c r="R5222" s="265"/>
    </row>
    <row r="5223" spans="1:18" ht="15" x14ac:dyDescent="0.25">
      <c r="A5223" s="389" t="s">
        <v>6577</v>
      </c>
      <c r="B5223" s="390"/>
      <c r="C5223" s="386"/>
      <c r="D5223" s="390"/>
      <c r="E5223" s="390"/>
      <c r="F5223" s="386">
        <v>95.3125</v>
      </c>
      <c r="G5223" s="391">
        <v>38.461500000000001</v>
      </c>
      <c r="H5223" s="391">
        <v>83.333299999999994</v>
      </c>
      <c r="I5223" s="391">
        <v>100</v>
      </c>
      <c r="J5223" s="391">
        <v>72.7273</v>
      </c>
      <c r="K5223" s="391">
        <v>100</v>
      </c>
      <c r="L5223" s="391">
        <v>79.259299999999996</v>
      </c>
      <c r="M5223" s="391">
        <v>80</v>
      </c>
      <c r="N5223" s="391">
        <v>83.333299999999994</v>
      </c>
      <c r="O5223" s="386">
        <v>86.956500000000005</v>
      </c>
      <c r="P5223" s="386" t="s">
        <v>69</v>
      </c>
      <c r="R5223" s="265"/>
    </row>
    <row r="5224" spans="1:18" ht="15" x14ac:dyDescent="0.25">
      <c r="A5224" s="389" t="s">
        <v>6578</v>
      </c>
      <c r="B5224" s="390"/>
      <c r="C5224" s="386"/>
      <c r="D5224" s="390"/>
      <c r="E5224" s="390"/>
      <c r="F5224" s="386">
        <v>100</v>
      </c>
      <c r="G5224" s="391">
        <v>94.915300000000002</v>
      </c>
      <c r="H5224" s="391">
        <v>67.1875</v>
      </c>
      <c r="I5224" s="391">
        <v>81.818200000000004</v>
      </c>
      <c r="J5224" s="391">
        <v>80</v>
      </c>
      <c r="K5224" s="391">
        <v>96.226399999999998</v>
      </c>
      <c r="L5224" s="391">
        <v>100</v>
      </c>
      <c r="M5224" s="391">
        <v>100</v>
      </c>
      <c r="N5224" s="391">
        <v>93.610200000000006</v>
      </c>
      <c r="O5224" s="386">
        <v>94.785300000000007</v>
      </c>
      <c r="P5224" s="386" t="s">
        <v>69</v>
      </c>
      <c r="R5224" s="265"/>
    </row>
    <row r="5225" spans="1:18" ht="15" x14ac:dyDescent="0.25">
      <c r="A5225" s="389" t="s">
        <v>6579</v>
      </c>
      <c r="B5225" s="390"/>
      <c r="C5225" s="386"/>
      <c r="D5225" s="390"/>
      <c r="E5225" s="390"/>
      <c r="F5225" s="386">
        <v>49.761299999999999</v>
      </c>
      <c r="G5225" s="391">
        <v>57.241700000000002</v>
      </c>
      <c r="H5225" s="391">
        <v>77.112099999999998</v>
      </c>
      <c r="I5225" s="391">
        <v>54.439599999999999</v>
      </c>
      <c r="J5225" s="391">
        <v>77.150899999999993</v>
      </c>
      <c r="K5225" s="391">
        <v>68.857100000000003</v>
      </c>
      <c r="L5225" s="391">
        <v>77.616299999999995</v>
      </c>
      <c r="M5225" s="391">
        <v>67.597800000000007</v>
      </c>
      <c r="N5225" s="391">
        <v>72.436899999999994</v>
      </c>
      <c r="O5225" s="386">
        <v>63.369599999999998</v>
      </c>
      <c r="P5225" s="386" t="s">
        <v>69</v>
      </c>
      <c r="R5225" s="265"/>
    </row>
    <row r="5226" spans="1:18" ht="15" x14ac:dyDescent="0.25">
      <c r="A5226" s="389" t="s">
        <v>6580</v>
      </c>
      <c r="B5226" s="390"/>
      <c r="C5226" s="386"/>
      <c r="D5226" s="390"/>
      <c r="E5226" s="390"/>
      <c r="F5226" s="386">
        <v>83.187799999999996</v>
      </c>
      <c r="G5226" s="391">
        <v>91.768299999999996</v>
      </c>
      <c r="H5226" s="391">
        <v>87.826700000000002</v>
      </c>
      <c r="I5226" s="391">
        <v>74.973399999999998</v>
      </c>
      <c r="J5226" s="391">
        <v>84.569699999999997</v>
      </c>
      <c r="K5226" s="391">
        <v>78.853800000000007</v>
      </c>
      <c r="L5226" s="391">
        <v>65.541200000000003</v>
      </c>
      <c r="M5226" s="391">
        <v>69.306899999999999</v>
      </c>
      <c r="N5226" s="391">
        <v>78.239599999999996</v>
      </c>
      <c r="O5226" s="386">
        <v>81.779700000000005</v>
      </c>
      <c r="P5226" s="386" t="s">
        <v>69</v>
      </c>
      <c r="R5226" s="265"/>
    </row>
    <row r="5227" spans="1:18" ht="15" x14ac:dyDescent="0.25">
      <c r="A5227" s="389" t="s">
        <v>6581</v>
      </c>
      <c r="B5227" s="390"/>
      <c r="C5227" s="386"/>
      <c r="D5227" s="390"/>
      <c r="E5227" s="390"/>
      <c r="F5227" s="386">
        <v>80</v>
      </c>
      <c r="G5227" s="391">
        <v>91.768299999999996</v>
      </c>
      <c r="H5227" s="391">
        <v>87.826700000000002</v>
      </c>
      <c r="I5227" s="391">
        <v>74.973399999999998</v>
      </c>
      <c r="J5227" s="391">
        <v>84.569699999999997</v>
      </c>
      <c r="K5227" s="391">
        <v>78.853800000000007</v>
      </c>
      <c r="L5227" s="391">
        <v>76.960800000000006</v>
      </c>
      <c r="M5227" s="391">
        <v>69.306899999999999</v>
      </c>
      <c r="N5227" s="391">
        <v>78.239599999999996</v>
      </c>
      <c r="O5227" s="386">
        <v>81.779700000000005</v>
      </c>
      <c r="P5227" s="386" t="s">
        <v>69</v>
      </c>
      <c r="R5227" s="265"/>
    </row>
    <row r="5228" spans="1:18" ht="15" x14ac:dyDescent="0.25">
      <c r="A5228" s="389" t="s">
        <v>6582</v>
      </c>
      <c r="B5228" s="390"/>
      <c r="C5228" s="386"/>
      <c r="D5228" s="390"/>
      <c r="E5228" s="390"/>
      <c r="F5228" s="386">
        <v>0</v>
      </c>
      <c r="G5228" s="391">
        <v>15</v>
      </c>
      <c r="H5228" s="391">
        <v>1.1628000000000001</v>
      </c>
      <c r="I5228" s="391">
        <v>11.6279</v>
      </c>
      <c r="J5228" s="391">
        <v>23.008800000000001</v>
      </c>
      <c r="K5228" s="391">
        <v>28.571400000000001</v>
      </c>
      <c r="L5228" s="391">
        <v>8.0569000000000006</v>
      </c>
      <c r="M5228" s="391">
        <v>17.9894</v>
      </c>
      <c r="N5228" s="391">
        <v>17.543900000000001</v>
      </c>
      <c r="O5228" s="386">
        <v>17.513100000000001</v>
      </c>
      <c r="P5228" s="386" t="s">
        <v>69</v>
      </c>
      <c r="R5228" s="265"/>
    </row>
    <row r="5229" spans="1:18" ht="15" x14ac:dyDescent="0.25">
      <c r="A5229" s="389" t="s">
        <v>6583</v>
      </c>
      <c r="B5229" s="390"/>
      <c r="C5229" s="386"/>
      <c r="D5229" s="390"/>
      <c r="E5229" s="390"/>
      <c r="F5229" s="386">
        <v>0</v>
      </c>
      <c r="G5229" s="391">
        <v>15</v>
      </c>
      <c r="H5229" s="391">
        <v>5</v>
      </c>
      <c r="I5229" s="391">
        <v>11.6279</v>
      </c>
      <c r="J5229" s="391">
        <v>18.75</v>
      </c>
      <c r="K5229" s="391">
        <v>5.7691999999999997</v>
      </c>
      <c r="L5229" s="391">
        <v>7.4074</v>
      </c>
      <c r="M5229" s="391">
        <v>17.964099999999998</v>
      </c>
      <c r="N5229" s="391">
        <v>16.0107</v>
      </c>
      <c r="O5229" s="386">
        <v>16.696400000000001</v>
      </c>
      <c r="P5229" s="386" t="s">
        <v>69</v>
      </c>
      <c r="R5229" s="265"/>
    </row>
    <row r="5230" spans="1:18" ht="15" x14ac:dyDescent="0.25">
      <c r="A5230" s="389" t="s">
        <v>6584</v>
      </c>
      <c r="B5230" s="390"/>
      <c r="C5230" s="386"/>
      <c r="D5230" s="390"/>
      <c r="E5230" s="390"/>
      <c r="F5230" s="386" t="s">
        <v>8416</v>
      </c>
      <c r="G5230" s="391" t="s">
        <v>8416</v>
      </c>
      <c r="H5230" s="391" t="s">
        <v>8416</v>
      </c>
      <c r="I5230" s="391" t="s">
        <v>8416</v>
      </c>
      <c r="J5230" s="391">
        <v>8.1081000000000003</v>
      </c>
      <c r="K5230" s="391">
        <v>18.181799999999999</v>
      </c>
      <c r="L5230" s="391">
        <v>13.6364</v>
      </c>
      <c r="M5230" s="391">
        <v>18.181799999999999</v>
      </c>
      <c r="N5230" s="391">
        <v>95.454499999999996</v>
      </c>
      <c r="O5230" s="386">
        <v>59.090899999999998</v>
      </c>
      <c r="P5230" s="386" t="s">
        <v>69</v>
      </c>
      <c r="R5230" s="265"/>
    </row>
    <row r="5231" spans="1:18" ht="15" x14ac:dyDescent="0.25">
      <c r="A5231" s="389" t="s">
        <v>6585</v>
      </c>
      <c r="B5231" s="390"/>
      <c r="C5231" s="386"/>
      <c r="D5231" s="390"/>
      <c r="E5231" s="390"/>
      <c r="F5231" s="386">
        <v>10.416700000000001</v>
      </c>
      <c r="G5231" s="391">
        <v>14.1304</v>
      </c>
      <c r="H5231" s="391">
        <v>3.1579000000000002</v>
      </c>
      <c r="I5231" s="391">
        <v>2.1053000000000002</v>
      </c>
      <c r="J5231" s="391">
        <v>0</v>
      </c>
      <c r="K5231" s="391">
        <v>5.4054000000000002</v>
      </c>
      <c r="L5231" s="391">
        <v>0</v>
      </c>
      <c r="M5231" s="391">
        <v>0</v>
      </c>
      <c r="N5231" s="391">
        <v>30.0518</v>
      </c>
      <c r="O5231" s="386">
        <v>23.834199999999999</v>
      </c>
      <c r="P5231" s="386" t="s">
        <v>69</v>
      </c>
      <c r="R5231" s="265"/>
    </row>
    <row r="5232" spans="1:18" ht="15" x14ac:dyDescent="0.25">
      <c r="A5232" s="389" t="s">
        <v>6586</v>
      </c>
      <c r="B5232" s="390"/>
      <c r="C5232" s="386"/>
      <c r="D5232" s="390"/>
      <c r="E5232" s="390"/>
      <c r="F5232" s="386">
        <v>10.416700000000001</v>
      </c>
      <c r="G5232" s="391">
        <v>14.1304</v>
      </c>
      <c r="H5232" s="391">
        <v>3.1579000000000002</v>
      </c>
      <c r="I5232" s="391">
        <v>2.1053000000000002</v>
      </c>
      <c r="J5232" s="391">
        <v>15.254200000000001</v>
      </c>
      <c r="K5232" s="391">
        <v>3.9548000000000001</v>
      </c>
      <c r="L5232" s="391">
        <v>1.1298999999999999</v>
      </c>
      <c r="M5232" s="391">
        <v>11.2994</v>
      </c>
      <c r="N5232" s="391">
        <v>28.1081</v>
      </c>
      <c r="O5232" s="386">
        <v>21.621600000000001</v>
      </c>
      <c r="P5232" s="386" t="s">
        <v>69</v>
      </c>
      <c r="R5232" s="265"/>
    </row>
    <row r="5233" spans="1:18" ht="15" x14ac:dyDescent="0.25">
      <c r="A5233" s="389" t="s">
        <v>6587</v>
      </c>
      <c r="B5233" s="390"/>
      <c r="C5233" s="386"/>
      <c r="D5233" s="390"/>
      <c r="E5233" s="390"/>
      <c r="F5233" s="386" t="s">
        <v>8416</v>
      </c>
      <c r="G5233" s="391" t="s">
        <v>8416</v>
      </c>
      <c r="H5233" s="391" t="s">
        <v>8416</v>
      </c>
      <c r="I5233" s="391" t="s">
        <v>8416</v>
      </c>
      <c r="J5233" s="391">
        <v>87.5</v>
      </c>
      <c r="K5233" s="391">
        <v>37.5</v>
      </c>
      <c r="L5233" s="391">
        <v>25</v>
      </c>
      <c r="M5233" s="391">
        <v>62.5</v>
      </c>
      <c r="N5233" s="391">
        <v>75</v>
      </c>
      <c r="O5233" s="386">
        <v>75</v>
      </c>
      <c r="P5233" s="386" t="s">
        <v>69</v>
      </c>
      <c r="R5233" s="265"/>
    </row>
    <row r="5234" spans="1:18" ht="15" x14ac:dyDescent="0.25">
      <c r="A5234" s="389" t="s">
        <v>6588</v>
      </c>
      <c r="B5234" s="390"/>
      <c r="C5234" s="386"/>
      <c r="D5234" s="390"/>
      <c r="E5234" s="390"/>
      <c r="F5234" s="386">
        <v>78.139499999999998</v>
      </c>
      <c r="G5234" s="391">
        <v>46.266199999999998</v>
      </c>
      <c r="H5234" s="391">
        <v>60.777999999999999</v>
      </c>
      <c r="I5234" s="391">
        <v>58.3596</v>
      </c>
      <c r="J5234" s="391">
        <v>82.907300000000006</v>
      </c>
      <c r="K5234" s="391">
        <v>79.578599999999994</v>
      </c>
      <c r="L5234" s="391">
        <v>64.689300000000003</v>
      </c>
      <c r="M5234" s="391">
        <v>77.3279</v>
      </c>
      <c r="N5234" s="391">
        <v>71.9803</v>
      </c>
      <c r="O5234" s="386">
        <v>63.141100000000002</v>
      </c>
      <c r="P5234" s="386" t="s">
        <v>69</v>
      </c>
      <c r="R5234" s="265"/>
    </row>
    <row r="5235" spans="1:18" ht="15" x14ac:dyDescent="0.25">
      <c r="A5235" s="389" t="s">
        <v>6589</v>
      </c>
      <c r="B5235" s="390"/>
      <c r="C5235" s="386"/>
      <c r="D5235" s="390"/>
      <c r="E5235" s="390"/>
      <c r="F5235" s="386">
        <v>89.473699999999994</v>
      </c>
      <c r="G5235" s="391">
        <v>85.142899999999997</v>
      </c>
      <c r="H5235" s="391">
        <v>72.131100000000004</v>
      </c>
      <c r="I5235" s="391">
        <v>89.673900000000003</v>
      </c>
      <c r="J5235" s="391">
        <v>91.919200000000004</v>
      </c>
      <c r="K5235" s="391">
        <v>88.7179</v>
      </c>
      <c r="L5235" s="391">
        <v>43.298999999999999</v>
      </c>
      <c r="M5235" s="391">
        <v>78.536600000000007</v>
      </c>
      <c r="N5235" s="391">
        <v>76.241900000000001</v>
      </c>
      <c r="O5235" s="386">
        <v>65.226799999999997</v>
      </c>
      <c r="P5235" s="386" t="s">
        <v>69</v>
      </c>
      <c r="R5235" s="265"/>
    </row>
    <row r="5236" spans="1:18" ht="15" x14ac:dyDescent="0.25">
      <c r="A5236" s="389" t="s">
        <v>6590</v>
      </c>
      <c r="B5236" s="390"/>
      <c r="C5236" s="386"/>
      <c r="D5236" s="390"/>
      <c r="E5236" s="390"/>
      <c r="F5236" s="386">
        <v>48.9848</v>
      </c>
      <c r="G5236" s="391">
        <v>33.672499999999999</v>
      </c>
      <c r="H5236" s="391">
        <v>23.868300000000001</v>
      </c>
      <c r="I5236" s="391">
        <v>19.5822</v>
      </c>
      <c r="J5236" s="391">
        <v>23.161799999999999</v>
      </c>
      <c r="K5236" s="391">
        <v>48.648600000000002</v>
      </c>
      <c r="L5236" s="391">
        <v>19.139600000000002</v>
      </c>
      <c r="M5236" s="391">
        <v>26</v>
      </c>
      <c r="N5236" s="391">
        <v>39.307499999999997</v>
      </c>
      <c r="O5236" s="386">
        <v>32.750999999999998</v>
      </c>
      <c r="P5236" s="386" t="s">
        <v>69</v>
      </c>
      <c r="R5236" s="265"/>
    </row>
    <row r="5237" spans="1:18" ht="15" x14ac:dyDescent="0.25">
      <c r="A5237" s="389" t="s">
        <v>6591</v>
      </c>
      <c r="B5237" s="390"/>
      <c r="C5237" s="386"/>
      <c r="D5237" s="390"/>
      <c r="E5237" s="390"/>
      <c r="F5237" s="386">
        <v>17.773399999999999</v>
      </c>
      <c r="G5237" s="391">
        <v>22.248799999999999</v>
      </c>
      <c r="H5237" s="391">
        <v>19.875800000000002</v>
      </c>
      <c r="I5237" s="391">
        <v>12.071</v>
      </c>
      <c r="J5237" s="391">
        <v>19.059100000000001</v>
      </c>
      <c r="K5237" s="391">
        <v>16.298999999999999</v>
      </c>
      <c r="L5237" s="391">
        <v>10.9977</v>
      </c>
      <c r="M5237" s="391">
        <v>21.9163</v>
      </c>
      <c r="N5237" s="391">
        <v>35.144500000000001</v>
      </c>
      <c r="O5237" s="386">
        <v>30.2942</v>
      </c>
      <c r="P5237" s="386" t="s">
        <v>69</v>
      </c>
      <c r="R5237" s="265"/>
    </row>
    <row r="5238" spans="1:18" ht="15" x14ac:dyDescent="0.25">
      <c r="A5238" s="389" t="s">
        <v>6592</v>
      </c>
      <c r="B5238" s="390"/>
      <c r="C5238" s="386"/>
      <c r="D5238" s="390"/>
      <c r="E5238" s="390"/>
      <c r="F5238" s="386">
        <v>60.992899999999999</v>
      </c>
      <c r="G5238" s="391">
        <v>67.153300000000002</v>
      </c>
      <c r="H5238" s="391">
        <v>42.372900000000001</v>
      </c>
      <c r="I5238" s="391">
        <v>39.661000000000001</v>
      </c>
      <c r="J5238" s="391">
        <v>50.280900000000003</v>
      </c>
      <c r="K5238" s="391">
        <v>39.393900000000002</v>
      </c>
      <c r="L5238" s="391">
        <v>64.516099999999994</v>
      </c>
      <c r="M5238" s="391">
        <v>66.187100000000001</v>
      </c>
      <c r="N5238" s="391">
        <v>57.123699999999999</v>
      </c>
      <c r="O5238" s="386">
        <v>42.991900000000001</v>
      </c>
      <c r="P5238" s="386" t="s">
        <v>69</v>
      </c>
      <c r="R5238" s="265"/>
    </row>
    <row r="5239" spans="1:18" ht="15" x14ac:dyDescent="0.25">
      <c r="A5239" s="389" t="s">
        <v>6593</v>
      </c>
      <c r="B5239" s="390"/>
      <c r="C5239" s="386"/>
      <c r="D5239" s="390"/>
      <c r="E5239" s="390"/>
      <c r="F5239" s="386">
        <v>12.4939</v>
      </c>
      <c r="G5239" s="391">
        <v>6.0564</v>
      </c>
      <c r="H5239" s="391">
        <v>3.6804000000000001</v>
      </c>
      <c r="I5239" s="391">
        <v>3.4969000000000001</v>
      </c>
      <c r="J5239" s="391">
        <v>7.1154999999999999</v>
      </c>
      <c r="K5239" s="391">
        <v>2.7362000000000002</v>
      </c>
      <c r="L5239" s="391">
        <v>1.4177999999999999</v>
      </c>
      <c r="M5239" s="391">
        <v>4.8540999999999999</v>
      </c>
      <c r="N5239" s="391">
        <v>12.475</v>
      </c>
      <c r="O5239" s="386">
        <v>12.190300000000001</v>
      </c>
      <c r="P5239" s="386" t="s">
        <v>69</v>
      </c>
      <c r="R5239" s="265"/>
    </row>
    <row r="5240" spans="1:18" ht="15" x14ac:dyDescent="0.25">
      <c r="A5240" s="389" t="s">
        <v>6594</v>
      </c>
      <c r="B5240" s="390"/>
      <c r="C5240" s="386"/>
      <c r="D5240" s="390"/>
      <c r="E5240" s="390"/>
      <c r="F5240" s="386">
        <v>4.3270999999999997</v>
      </c>
      <c r="G5240" s="391">
        <v>6.4116999999999997</v>
      </c>
      <c r="H5240" s="391">
        <v>3.6637</v>
      </c>
      <c r="I5240" s="391">
        <v>3.5081000000000002</v>
      </c>
      <c r="J5240" s="391">
        <v>7.1028000000000002</v>
      </c>
      <c r="K5240" s="391">
        <v>2.4424999999999999</v>
      </c>
      <c r="L5240" s="391">
        <v>1.2486999999999999</v>
      </c>
      <c r="M5240" s="391">
        <v>4.2493999999999996</v>
      </c>
      <c r="N5240" s="391">
        <v>11.5031</v>
      </c>
      <c r="O5240" s="386">
        <v>12.267799999999999</v>
      </c>
      <c r="P5240" s="386" t="s">
        <v>69</v>
      </c>
      <c r="R5240" s="265"/>
    </row>
    <row r="5241" spans="1:18" ht="15" x14ac:dyDescent="0.25">
      <c r="A5241" s="389" t="s">
        <v>6595</v>
      </c>
      <c r="B5241" s="390"/>
      <c r="C5241" s="386"/>
      <c r="D5241" s="390"/>
      <c r="E5241" s="390"/>
      <c r="F5241" s="386">
        <v>15.8621</v>
      </c>
      <c r="G5241" s="391">
        <v>21.379300000000001</v>
      </c>
      <c r="H5241" s="391">
        <v>15.1724</v>
      </c>
      <c r="I5241" s="391">
        <v>13.793100000000001</v>
      </c>
      <c r="J5241" s="391">
        <v>3.4622999999999999</v>
      </c>
      <c r="K5241" s="391">
        <v>3.681</v>
      </c>
      <c r="L5241" s="391">
        <v>11.860799999999999</v>
      </c>
      <c r="M5241" s="391">
        <v>8.8651999999999997</v>
      </c>
      <c r="N5241" s="391">
        <v>19.561800000000002</v>
      </c>
      <c r="O5241" s="386">
        <v>11.6236</v>
      </c>
      <c r="P5241" s="386" t="s">
        <v>69</v>
      </c>
      <c r="R5241" s="265"/>
    </row>
    <row r="5242" spans="1:18" ht="15" x14ac:dyDescent="0.25">
      <c r="A5242" s="389" t="s">
        <v>6596</v>
      </c>
      <c r="B5242" s="390"/>
      <c r="C5242" s="386"/>
      <c r="D5242" s="390"/>
      <c r="E5242" s="390"/>
      <c r="F5242" s="386">
        <v>0</v>
      </c>
      <c r="G5242" s="391">
        <v>0.80549999999999999</v>
      </c>
      <c r="H5242" s="391">
        <v>0</v>
      </c>
      <c r="I5242" s="391">
        <v>0</v>
      </c>
      <c r="J5242" s="391">
        <v>0</v>
      </c>
      <c r="K5242" s="391">
        <v>0</v>
      </c>
      <c r="L5242" s="391">
        <v>0</v>
      </c>
      <c r="M5242" s="391">
        <v>0.77010000000000001</v>
      </c>
      <c r="N5242" s="391">
        <v>4.5580000000000096</v>
      </c>
      <c r="O5242" s="386">
        <v>1.0852999999999999</v>
      </c>
      <c r="P5242" s="386" t="s">
        <v>69</v>
      </c>
      <c r="R5242" s="265"/>
    </row>
    <row r="5243" spans="1:18" ht="15" x14ac:dyDescent="0.25">
      <c r="A5243" s="389" t="s">
        <v>6597</v>
      </c>
      <c r="B5243" s="390"/>
      <c r="C5243" s="386"/>
      <c r="D5243" s="390"/>
      <c r="E5243" s="390"/>
      <c r="F5243" s="386">
        <v>1.0667</v>
      </c>
      <c r="G5243" s="391">
        <v>0</v>
      </c>
      <c r="H5243" s="391">
        <v>0.65490000000000004</v>
      </c>
      <c r="I5243" s="391">
        <v>0</v>
      </c>
      <c r="J5243" s="391">
        <v>2.4014000000000002</v>
      </c>
      <c r="K5243" s="391">
        <v>0</v>
      </c>
      <c r="L5243" s="391">
        <v>0.67200000000000004</v>
      </c>
      <c r="M5243" s="391">
        <v>0</v>
      </c>
      <c r="N5243" s="391">
        <v>4.6215999999999999</v>
      </c>
      <c r="O5243" s="386">
        <v>1.1013999999999999</v>
      </c>
      <c r="P5243" s="386" t="s">
        <v>69</v>
      </c>
      <c r="R5243" s="265"/>
    </row>
    <row r="5244" spans="1:18" ht="15" x14ac:dyDescent="0.25">
      <c r="A5244" s="389" t="s">
        <v>6598</v>
      </c>
      <c r="B5244" s="390"/>
      <c r="C5244" s="386"/>
      <c r="D5244" s="390"/>
      <c r="E5244" s="390"/>
      <c r="F5244" s="386">
        <v>0</v>
      </c>
      <c r="G5244" s="391">
        <v>0.84750000000000003</v>
      </c>
      <c r="H5244" s="391">
        <v>0.44640000000000002</v>
      </c>
      <c r="I5244" s="391">
        <v>0</v>
      </c>
      <c r="J5244" s="391">
        <v>0</v>
      </c>
      <c r="K5244" s="391">
        <v>0</v>
      </c>
      <c r="L5244" s="391">
        <v>0</v>
      </c>
      <c r="M5244" s="391">
        <v>0</v>
      </c>
      <c r="N5244" s="391">
        <v>1.9608000000000101</v>
      </c>
      <c r="O5244" s="386">
        <v>0.4405</v>
      </c>
      <c r="P5244" s="386" t="s">
        <v>69</v>
      </c>
      <c r="R5244" s="265"/>
    </row>
    <row r="5245" spans="1:18" ht="15" x14ac:dyDescent="0.25">
      <c r="A5245" s="389" t="s">
        <v>6599</v>
      </c>
      <c r="B5245" s="390"/>
      <c r="C5245" s="386"/>
      <c r="D5245" s="390"/>
      <c r="E5245" s="390"/>
      <c r="F5245" s="386">
        <v>13.695600000000001</v>
      </c>
      <c r="G5245" s="391">
        <v>18.402000000000001</v>
      </c>
      <c r="H5245" s="391">
        <v>17.924499999999998</v>
      </c>
      <c r="I5245" s="391">
        <v>14.129200000000001</v>
      </c>
      <c r="J5245" s="391">
        <v>26.528600000000001</v>
      </c>
      <c r="K5245" s="391">
        <v>10.2357</v>
      </c>
      <c r="L5245" s="391">
        <v>10.0259</v>
      </c>
      <c r="M5245" s="391">
        <v>12.347300000000001</v>
      </c>
      <c r="N5245" s="391">
        <v>18.524999999999999</v>
      </c>
      <c r="O5245" s="386">
        <v>16.171800000000001</v>
      </c>
      <c r="P5245" s="386" t="s">
        <v>69</v>
      </c>
      <c r="R5245" s="265"/>
    </row>
    <row r="5246" spans="1:18" ht="15" x14ac:dyDescent="0.25">
      <c r="A5246" s="389" t="s">
        <v>6600</v>
      </c>
      <c r="B5246" s="390"/>
      <c r="C5246" s="386"/>
      <c r="D5246" s="390"/>
      <c r="E5246" s="390"/>
      <c r="F5246" s="386">
        <v>12.838900000000001</v>
      </c>
      <c r="G5246" s="391">
        <v>20.780799999999999</v>
      </c>
      <c r="H5246" s="391">
        <v>10.795999999999999</v>
      </c>
      <c r="I5246" s="391">
        <v>22.583100000000002</v>
      </c>
      <c r="J5246" s="391">
        <v>21.359200000000001</v>
      </c>
      <c r="K5246" s="391">
        <v>16.0044</v>
      </c>
      <c r="L5246" s="391">
        <v>30.257200000000001</v>
      </c>
      <c r="M5246" s="391">
        <v>23.1873</v>
      </c>
      <c r="N5246" s="391">
        <v>17.044</v>
      </c>
      <c r="O5246" s="386">
        <v>15.2362</v>
      </c>
      <c r="P5246" s="386" t="s">
        <v>69</v>
      </c>
      <c r="R5246" s="265"/>
    </row>
    <row r="5247" spans="1:18" ht="15" x14ac:dyDescent="0.25">
      <c r="A5247" s="389" t="s">
        <v>6601</v>
      </c>
      <c r="B5247" s="390"/>
      <c r="C5247" s="386"/>
      <c r="D5247" s="390"/>
      <c r="E5247" s="390"/>
      <c r="F5247" s="386">
        <v>29.639900000000001</v>
      </c>
      <c r="G5247" s="391">
        <v>26.721800000000002</v>
      </c>
      <c r="H5247" s="391">
        <v>19.290800000000001</v>
      </c>
      <c r="I5247" s="391">
        <v>22.913699999999999</v>
      </c>
      <c r="J5247" s="391">
        <v>25.8523</v>
      </c>
      <c r="K5247" s="391">
        <v>22.668600000000001</v>
      </c>
      <c r="L5247" s="391">
        <v>26.0932</v>
      </c>
      <c r="M5247" s="391">
        <v>30.404499999999999</v>
      </c>
      <c r="N5247" s="391">
        <v>33.2821</v>
      </c>
      <c r="O5247" s="386">
        <v>25.3446</v>
      </c>
      <c r="P5247" s="386" t="s">
        <v>69</v>
      </c>
      <c r="R5247" s="265"/>
    </row>
    <row r="5248" spans="1:18" ht="15" x14ac:dyDescent="0.25">
      <c r="A5248" s="389" t="s">
        <v>6602</v>
      </c>
      <c r="B5248" s="390"/>
      <c r="C5248" s="386"/>
      <c r="D5248" s="390"/>
      <c r="E5248" s="390"/>
      <c r="F5248" s="386">
        <v>59.663899999999998</v>
      </c>
      <c r="G5248" s="391">
        <v>56.862699999999997</v>
      </c>
      <c r="H5248" s="391">
        <v>100</v>
      </c>
      <c r="I5248" s="391">
        <v>49.056600000000003</v>
      </c>
      <c r="J5248" s="391">
        <v>70.588200000000001</v>
      </c>
      <c r="K5248" s="391">
        <v>50.980400000000003</v>
      </c>
      <c r="L5248" s="391">
        <v>44</v>
      </c>
      <c r="M5248" s="391">
        <v>25</v>
      </c>
      <c r="N5248" s="391">
        <v>45.544600000000003</v>
      </c>
      <c r="O5248" s="386">
        <v>72.772300000000001</v>
      </c>
      <c r="P5248" s="386" t="s">
        <v>69</v>
      </c>
      <c r="R5248" s="265"/>
    </row>
    <row r="5249" spans="1:18" ht="15" x14ac:dyDescent="0.25">
      <c r="A5249" s="389" t="s">
        <v>6603</v>
      </c>
      <c r="B5249" s="390"/>
      <c r="C5249" s="386"/>
      <c r="D5249" s="390"/>
      <c r="E5249" s="390"/>
      <c r="F5249" s="386">
        <v>100</v>
      </c>
      <c r="G5249" s="391">
        <v>50</v>
      </c>
      <c r="H5249" s="391">
        <v>35.555599999999998</v>
      </c>
      <c r="I5249" s="391">
        <v>100</v>
      </c>
      <c r="J5249" s="391">
        <v>100</v>
      </c>
      <c r="K5249" s="391">
        <v>44.444400000000002</v>
      </c>
      <c r="L5249" s="391">
        <v>37.777799999999999</v>
      </c>
      <c r="M5249" s="391">
        <v>100</v>
      </c>
      <c r="N5249" s="391">
        <v>42.666699999999999</v>
      </c>
      <c r="O5249" s="386">
        <v>59.459499999999998</v>
      </c>
      <c r="P5249" s="386" t="s">
        <v>69</v>
      </c>
      <c r="R5249" s="265"/>
    </row>
    <row r="5250" spans="1:18" ht="15" x14ac:dyDescent="0.25">
      <c r="A5250" s="389" t="s">
        <v>6604</v>
      </c>
      <c r="B5250" s="390"/>
      <c r="C5250" s="386"/>
      <c r="D5250" s="390"/>
      <c r="E5250" s="390"/>
      <c r="F5250" s="386">
        <v>86.792500000000004</v>
      </c>
      <c r="G5250" s="391">
        <v>94.285700000000006</v>
      </c>
      <c r="H5250" s="391">
        <v>93.333299999999994</v>
      </c>
      <c r="I5250" s="391">
        <v>100</v>
      </c>
      <c r="J5250" s="391">
        <v>100</v>
      </c>
      <c r="K5250" s="391">
        <v>99.038499999999999</v>
      </c>
      <c r="L5250" s="391">
        <v>100</v>
      </c>
      <c r="M5250" s="391">
        <v>100</v>
      </c>
      <c r="N5250" s="391">
        <v>47.244100000000003</v>
      </c>
      <c r="O5250" s="386">
        <v>80.468800000000002</v>
      </c>
      <c r="P5250" s="386" t="s">
        <v>69</v>
      </c>
      <c r="R5250" s="265"/>
    </row>
    <row r="5251" spans="1:18" ht="15" x14ac:dyDescent="0.25">
      <c r="A5251" s="389" t="s">
        <v>6605</v>
      </c>
      <c r="B5251" s="390"/>
      <c r="C5251" s="386"/>
      <c r="D5251" s="390"/>
      <c r="E5251" s="390"/>
      <c r="F5251" s="386">
        <v>76.485900000000001</v>
      </c>
      <c r="G5251" s="391">
        <v>48.287700000000001</v>
      </c>
      <c r="H5251" s="391">
        <v>66.979500000000002</v>
      </c>
      <c r="I5251" s="391">
        <v>50.253599999999999</v>
      </c>
      <c r="J5251" s="391">
        <v>87.778400000000005</v>
      </c>
      <c r="K5251" s="391">
        <v>66.8566</v>
      </c>
      <c r="L5251" s="391">
        <v>29.074100000000001</v>
      </c>
      <c r="M5251" s="391">
        <v>40.688699999999997</v>
      </c>
      <c r="N5251" s="391">
        <v>50.952300000000001</v>
      </c>
      <c r="O5251" s="386">
        <v>58.7684</v>
      </c>
      <c r="P5251" s="386" t="s">
        <v>69</v>
      </c>
      <c r="R5251" s="265"/>
    </row>
    <row r="5252" spans="1:18" ht="15" x14ac:dyDescent="0.25">
      <c r="A5252" s="389" t="s">
        <v>6606</v>
      </c>
      <c r="B5252" s="390"/>
      <c r="C5252" s="386"/>
      <c r="D5252" s="390"/>
      <c r="E5252" s="390"/>
      <c r="F5252" s="386">
        <v>74.23</v>
      </c>
      <c r="G5252" s="391">
        <v>87.237200000000001</v>
      </c>
      <c r="H5252" s="391">
        <v>79.944199999999995</v>
      </c>
      <c r="I5252" s="391">
        <v>86.197900000000004</v>
      </c>
      <c r="J5252" s="391">
        <v>94.005200000000002</v>
      </c>
      <c r="K5252" s="391">
        <v>96.122399999999999</v>
      </c>
      <c r="L5252" s="391">
        <v>83.571399999999997</v>
      </c>
      <c r="M5252" s="391">
        <v>56.136400000000002</v>
      </c>
      <c r="N5252" s="391">
        <v>67.321299999999994</v>
      </c>
      <c r="O5252" s="386">
        <v>75.773399999999995</v>
      </c>
      <c r="P5252" s="386" t="s">
        <v>69</v>
      </c>
      <c r="R5252" s="265"/>
    </row>
    <row r="5253" spans="1:18" ht="15" x14ac:dyDescent="0.25">
      <c r="A5253" s="389" t="s">
        <v>6607</v>
      </c>
      <c r="B5253" s="390"/>
      <c r="C5253" s="386"/>
      <c r="D5253" s="390"/>
      <c r="E5253" s="390"/>
      <c r="F5253" s="386">
        <v>95.179500000000004</v>
      </c>
      <c r="G5253" s="391">
        <v>77.736800000000002</v>
      </c>
      <c r="H5253" s="391">
        <v>87.988</v>
      </c>
      <c r="I5253" s="391">
        <v>86.197900000000004</v>
      </c>
      <c r="J5253" s="391">
        <v>94.005200000000002</v>
      </c>
      <c r="K5253" s="391">
        <v>96.122399999999999</v>
      </c>
      <c r="L5253" s="391">
        <v>66.590900000000005</v>
      </c>
      <c r="M5253" s="391">
        <v>56.842100000000002</v>
      </c>
      <c r="N5253" s="391">
        <v>67.321299999999994</v>
      </c>
      <c r="O5253" s="386">
        <v>75.773399999999995</v>
      </c>
      <c r="P5253" s="386" t="s">
        <v>69</v>
      </c>
      <c r="R5253" s="265"/>
    </row>
    <row r="5254" spans="1:18" ht="15" x14ac:dyDescent="0.25">
      <c r="A5254" s="389" t="s">
        <v>6608</v>
      </c>
      <c r="B5254" s="390"/>
      <c r="C5254" s="386"/>
      <c r="D5254" s="390"/>
      <c r="E5254" s="390"/>
      <c r="F5254" s="386">
        <v>0</v>
      </c>
      <c r="G5254" s="391">
        <v>5.3933999999999997</v>
      </c>
      <c r="H5254" s="391">
        <v>3.6764999999999999</v>
      </c>
      <c r="I5254" s="391">
        <v>21.650200000000002</v>
      </c>
      <c r="J5254" s="391">
        <v>22.4422</v>
      </c>
      <c r="K5254" s="391">
        <v>2.9215</v>
      </c>
      <c r="L5254" s="391">
        <v>2.3881999999999999</v>
      </c>
      <c r="M5254" s="391">
        <v>2.3881999999999999</v>
      </c>
      <c r="N5254" s="391">
        <v>12.5778</v>
      </c>
      <c r="O5254" s="386">
        <v>11.828799999999999</v>
      </c>
      <c r="P5254" s="386" t="s">
        <v>69</v>
      </c>
      <c r="R5254" s="265"/>
    </row>
    <row r="5255" spans="1:18" ht="15" x14ac:dyDescent="0.25">
      <c r="A5255" s="389" t="s">
        <v>6609</v>
      </c>
      <c r="B5255" s="390"/>
      <c r="C5255" s="386"/>
      <c r="D5255" s="390"/>
      <c r="E5255" s="390"/>
      <c r="F5255" s="386">
        <v>0</v>
      </c>
      <c r="G5255" s="391">
        <v>5.3933999999999997</v>
      </c>
      <c r="H5255" s="391">
        <v>6.1988000000000003</v>
      </c>
      <c r="I5255" s="391">
        <v>7.9531999999999998</v>
      </c>
      <c r="J5255" s="391">
        <v>8.1885999999999992</v>
      </c>
      <c r="K5255" s="391">
        <v>11.462</v>
      </c>
      <c r="L5255" s="391">
        <v>8.3531999999999993</v>
      </c>
      <c r="M5255" s="391">
        <v>2.3881999999999999</v>
      </c>
      <c r="N5255" s="391">
        <v>12.5778</v>
      </c>
      <c r="O5255" s="386">
        <v>11.828799999999999</v>
      </c>
      <c r="P5255" s="386" t="s">
        <v>69</v>
      </c>
      <c r="R5255" s="265"/>
    </row>
    <row r="5256" spans="1:18" ht="15" x14ac:dyDescent="0.25">
      <c r="A5256" s="389" t="s">
        <v>6610</v>
      </c>
      <c r="B5256" s="390"/>
      <c r="C5256" s="386"/>
      <c r="D5256" s="390"/>
      <c r="E5256" s="390"/>
      <c r="F5256" s="386">
        <v>45.945900000000002</v>
      </c>
      <c r="G5256" s="391">
        <v>25.793700000000001</v>
      </c>
      <c r="H5256" s="391">
        <v>30.555599999999998</v>
      </c>
      <c r="I5256" s="391">
        <v>82.5</v>
      </c>
      <c r="J5256" s="391">
        <v>45</v>
      </c>
      <c r="K5256" s="391">
        <v>0</v>
      </c>
      <c r="L5256" s="391">
        <v>2.9830000000000001</v>
      </c>
      <c r="M5256" s="391">
        <v>31.3492</v>
      </c>
      <c r="N5256" s="391">
        <v>24.415099999999999</v>
      </c>
      <c r="O5256" s="386">
        <v>26.907599999999999</v>
      </c>
      <c r="P5256" s="386" t="s">
        <v>69</v>
      </c>
      <c r="R5256" s="265"/>
    </row>
    <row r="5257" spans="1:18" ht="15" x14ac:dyDescent="0.25">
      <c r="A5257" s="389" t="s">
        <v>6611</v>
      </c>
      <c r="B5257" s="390"/>
      <c r="C5257" s="386"/>
      <c r="D5257" s="390"/>
      <c r="E5257" s="390"/>
      <c r="F5257" s="386">
        <v>66.666700000000006</v>
      </c>
      <c r="G5257" s="391">
        <v>25.793700000000001</v>
      </c>
      <c r="H5257" s="391">
        <v>30.555599999999998</v>
      </c>
      <c r="I5257" s="391">
        <v>45.238100000000003</v>
      </c>
      <c r="J5257" s="391">
        <v>45</v>
      </c>
      <c r="K5257" s="391">
        <v>42.063499999999998</v>
      </c>
      <c r="L5257" s="391">
        <v>2.9830000000000001</v>
      </c>
      <c r="M5257" s="391">
        <v>22.5</v>
      </c>
      <c r="N5257" s="391">
        <v>24.415099999999999</v>
      </c>
      <c r="O5257" s="386">
        <v>26.907599999999999</v>
      </c>
      <c r="P5257" s="386" t="s">
        <v>69</v>
      </c>
      <c r="R5257" s="265"/>
    </row>
    <row r="5258" spans="1:18" ht="15" x14ac:dyDescent="0.25">
      <c r="A5258" s="389" t="s">
        <v>6612</v>
      </c>
      <c r="B5258" s="390"/>
      <c r="C5258" s="386"/>
      <c r="D5258" s="390"/>
      <c r="E5258" s="390"/>
      <c r="F5258" s="386">
        <v>78.181799999999996</v>
      </c>
      <c r="G5258" s="391">
        <v>47.991199999999999</v>
      </c>
      <c r="H5258" s="391">
        <v>46.819299999999998</v>
      </c>
      <c r="I5258" s="391">
        <v>84.207700000000003</v>
      </c>
      <c r="J5258" s="391">
        <v>87.580299999999994</v>
      </c>
      <c r="K5258" s="391">
        <v>38.599800000000002</v>
      </c>
      <c r="L5258" s="391">
        <v>28.9956</v>
      </c>
      <c r="M5258" s="391">
        <v>58.237499999999997</v>
      </c>
      <c r="N5258" s="391">
        <v>50.156399999999998</v>
      </c>
      <c r="O5258" s="386">
        <v>57.9375</v>
      </c>
      <c r="P5258" s="386" t="s">
        <v>69</v>
      </c>
      <c r="R5258" s="265"/>
    </row>
    <row r="5259" spans="1:18" ht="15" x14ac:dyDescent="0.25">
      <c r="A5259" s="389" t="s">
        <v>6613</v>
      </c>
      <c r="B5259" s="390"/>
      <c r="C5259" s="386"/>
      <c r="D5259" s="390"/>
      <c r="E5259" s="390"/>
      <c r="F5259" s="386">
        <v>52.631599999999999</v>
      </c>
      <c r="G5259" s="391">
        <v>79.941000000000003</v>
      </c>
      <c r="H5259" s="391">
        <v>87.301599999999993</v>
      </c>
      <c r="I5259" s="391">
        <v>45.613999999999997</v>
      </c>
      <c r="J5259" s="391">
        <v>66.666700000000006</v>
      </c>
      <c r="K5259" s="391">
        <v>73.777799999999999</v>
      </c>
      <c r="L5259" s="391">
        <v>92.063500000000005</v>
      </c>
      <c r="M5259" s="391">
        <v>73.684200000000004</v>
      </c>
      <c r="N5259" s="391">
        <v>69.922899999999998</v>
      </c>
      <c r="O5259" s="386">
        <v>78.305499999999995</v>
      </c>
      <c r="P5259" s="386" t="s">
        <v>69</v>
      </c>
      <c r="R5259" s="265"/>
    </row>
    <row r="5260" spans="1:18" ht="15" x14ac:dyDescent="0.25">
      <c r="A5260" s="389" t="s">
        <v>6614</v>
      </c>
      <c r="B5260" s="390"/>
      <c r="C5260" s="386"/>
      <c r="D5260" s="390"/>
      <c r="E5260" s="390"/>
      <c r="F5260" s="386">
        <v>33.014699999999998</v>
      </c>
      <c r="G5260" s="391">
        <v>30.408799999999999</v>
      </c>
      <c r="H5260" s="391">
        <v>10.853400000000001</v>
      </c>
      <c r="I5260" s="391">
        <v>41.570999999999998</v>
      </c>
      <c r="J5260" s="391">
        <v>55.064500000000002</v>
      </c>
      <c r="K5260" s="391">
        <v>22.9008</v>
      </c>
      <c r="L5260" s="391">
        <v>20.748799999999999</v>
      </c>
      <c r="M5260" s="391">
        <v>37.0032</v>
      </c>
      <c r="N5260" s="391">
        <v>29.801500000000001</v>
      </c>
      <c r="O5260" s="386">
        <v>41.970999999999997</v>
      </c>
      <c r="P5260" s="386" t="s">
        <v>69</v>
      </c>
      <c r="R5260" s="265"/>
    </row>
    <row r="5261" spans="1:18" ht="15" x14ac:dyDescent="0.25">
      <c r="A5261" s="389" t="s">
        <v>6615</v>
      </c>
      <c r="B5261" s="390"/>
      <c r="C5261" s="386"/>
      <c r="D5261" s="390"/>
      <c r="E5261" s="390"/>
      <c r="F5261" s="386">
        <v>16.311</v>
      </c>
      <c r="G5261" s="391">
        <v>12.6638</v>
      </c>
      <c r="H5261" s="391">
        <v>34.251199999999997</v>
      </c>
      <c r="I5261" s="391">
        <v>36.668900000000001</v>
      </c>
      <c r="J5261" s="391">
        <v>43.494399999999999</v>
      </c>
      <c r="K5261" s="391">
        <v>34.5578</v>
      </c>
      <c r="L5261" s="391">
        <v>29.580300000000001</v>
      </c>
      <c r="M5261" s="391">
        <v>30.6691</v>
      </c>
      <c r="N5261" s="391">
        <v>27.514900000000001</v>
      </c>
      <c r="O5261" s="386">
        <v>37.480200000000004</v>
      </c>
      <c r="P5261" s="386" t="s">
        <v>69</v>
      </c>
      <c r="R5261" s="265"/>
    </row>
    <row r="5262" spans="1:18" ht="15" x14ac:dyDescent="0.25">
      <c r="A5262" s="389" t="s">
        <v>6616</v>
      </c>
      <c r="B5262" s="390"/>
      <c r="C5262" s="386"/>
      <c r="D5262" s="390"/>
      <c r="E5262" s="390"/>
      <c r="F5262" s="386">
        <v>48.260199999999998</v>
      </c>
      <c r="G5262" s="391">
        <v>48.401200000000003</v>
      </c>
      <c r="H5262" s="391">
        <v>2.3256000000000001</v>
      </c>
      <c r="I5262" s="391">
        <v>37.6068</v>
      </c>
      <c r="J5262" s="391">
        <v>54.700899999999997</v>
      </c>
      <c r="K5262" s="391">
        <v>37.209299999999999</v>
      </c>
      <c r="L5262" s="391">
        <v>27.907</v>
      </c>
      <c r="M5262" s="391">
        <v>41.880299999999998</v>
      </c>
      <c r="N5262" s="391">
        <v>38.498199999999997</v>
      </c>
      <c r="O5262" s="386">
        <v>58.879600000000003</v>
      </c>
      <c r="P5262" s="386" t="s">
        <v>69</v>
      </c>
      <c r="R5262" s="265"/>
    </row>
    <row r="5263" spans="1:18" ht="15" x14ac:dyDescent="0.25">
      <c r="A5263" s="389" t="s">
        <v>6617</v>
      </c>
      <c r="B5263" s="390"/>
      <c r="C5263" s="386"/>
      <c r="D5263" s="390"/>
      <c r="E5263" s="390"/>
      <c r="F5263" s="386">
        <v>3.2522000000000002</v>
      </c>
      <c r="G5263" s="391">
        <v>5.8208000000000002</v>
      </c>
      <c r="H5263" s="391">
        <v>3.4472999999999998</v>
      </c>
      <c r="I5263" s="391">
        <v>13.0913</v>
      </c>
      <c r="J5263" s="391">
        <v>16.9664</v>
      </c>
      <c r="K5263" s="391">
        <v>7.5635000000000003</v>
      </c>
      <c r="L5263" s="391">
        <v>6.0289999999999999</v>
      </c>
      <c r="M5263" s="391">
        <v>4.3737000000000004</v>
      </c>
      <c r="N5263" s="391">
        <v>7.9044999999999996</v>
      </c>
      <c r="O5263" s="386">
        <v>8.7789000000000001</v>
      </c>
      <c r="P5263" s="386" t="s">
        <v>69</v>
      </c>
      <c r="R5263" s="265"/>
    </row>
    <row r="5264" spans="1:18" ht="15" x14ac:dyDescent="0.25">
      <c r="A5264" s="389" t="s">
        <v>6618</v>
      </c>
      <c r="B5264" s="390"/>
      <c r="C5264" s="386"/>
      <c r="D5264" s="390"/>
      <c r="E5264" s="390"/>
      <c r="F5264" s="386">
        <v>2.9125000000000001</v>
      </c>
      <c r="G5264" s="391">
        <v>4.4301000000000004</v>
      </c>
      <c r="H5264" s="391">
        <v>6.7055999999999996</v>
      </c>
      <c r="I5264" s="391">
        <v>11.469099999999999</v>
      </c>
      <c r="J5264" s="391">
        <v>13.124700000000001</v>
      </c>
      <c r="K5264" s="391">
        <v>6.3155999999999999</v>
      </c>
      <c r="L5264" s="391">
        <v>5.8307000000000002</v>
      </c>
      <c r="M5264" s="391">
        <v>6.6856999999999998</v>
      </c>
      <c r="N5264" s="391">
        <v>7.6913999999999998</v>
      </c>
      <c r="O5264" s="386">
        <v>7.8323</v>
      </c>
      <c r="P5264" s="386" t="s">
        <v>69</v>
      </c>
      <c r="R5264" s="265"/>
    </row>
    <row r="5265" spans="1:18" ht="15" x14ac:dyDescent="0.25">
      <c r="A5265" s="389" t="s">
        <v>6619</v>
      </c>
      <c r="B5265" s="390"/>
      <c r="C5265" s="386"/>
      <c r="D5265" s="390"/>
      <c r="E5265" s="390"/>
      <c r="F5265" s="386">
        <v>8.7619000000000007</v>
      </c>
      <c r="G5265" s="391">
        <v>6.4219999999999997</v>
      </c>
      <c r="H5265" s="391">
        <v>0.22939999999999999</v>
      </c>
      <c r="I5265" s="391">
        <v>22.857099999999999</v>
      </c>
      <c r="J5265" s="391">
        <v>25.333300000000001</v>
      </c>
      <c r="K5265" s="391">
        <v>6.2211999999999996</v>
      </c>
      <c r="L5265" s="391">
        <v>2.5228999999999999</v>
      </c>
      <c r="M5265" s="391">
        <v>8.9524000000000008</v>
      </c>
      <c r="N5265" s="391">
        <v>10.419499999999999</v>
      </c>
      <c r="O5265" s="386">
        <v>19.905100000000001</v>
      </c>
      <c r="P5265" s="386" t="s">
        <v>69</v>
      </c>
      <c r="R5265" s="265"/>
    </row>
    <row r="5266" spans="1:18" ht="15" x14ac:dyDescent="0.25">
      <c r="A5266" s="389" t="s">
        <v>6620</v>
      </c>
      <c r="B5266" s="390"/>
      <c r="C5266" s="386"/>
      <c r="D5266" s="390"/>
      <c r="E5266" s="390"/>
      <c r="F5266" s="386">
        <v>10.856400000000001</v>
      </c>
      <c r="G5266" s="391">
        <v>25.408799999999999</v>
      </c>
      <c r="H5266" s="391">
        <v>19.876999999999999</v>
      </c>
      <c r="I5266" s="391">
        <v>25.719899999999999</v>
      </c>
      <c r="J5266" s="391">
        <v>35.297199999999997</v>
      </c>
      <c r="K5266" s="391">
        <v>19.972000000000001</v>
      </c>
      <c r="L5266" s="391">
        <v>19.3749</v>
      </c>
      <c r="M5266" s="391">
        <v>18.552299999999999</v>
      </c>
      <c r="N5266" s="391">
        <v>24.0625</v>
      </c>
      <c r="O5266" s="386">
        <v>27.758500000000002</v>
      </c>
      <c r="P5266" s="386" t="s">
        <v>69</v>
      </c>
      <c r="R5266" s="265"/>
    </row>
    <row r="5267" spans="1:18" ht="15" x14ac:dyDescent="0.25">
      <c r="A5267" s="389" t="s">
        <v>6621</v>
      </c>
      <c r="B5267" s="390"/>
      <c r="C5267" s="386"/>
      <c r="D5267" s="390"/>
      <c r="E5267" s="390"/>
      <c r="F5267" s="386">
        <v>17.042899999999999</v>
      </c>
      <c r="G5267" s="391">
        <v>22.218299999999999</v>
      </c>
      <c r="H5267" s="391">
        <v>29.460799999999999</v>
      </c>
      <c r="I5267" s="391">
        <v>25.128799999999998</v>
      </c>
      <c r="J5267" s="391">
        <v>33.040300000000002</v>
      </c>
      <c r="K5267" s="391">
        <v>19.992000000000001</v>
      </c>
      <c r="L5267" s="391">
        <v>25.217099999999999</v>
      </c>
      <c r="M5267" s="391">
        <v>25.050899999999999</v>
      </c>
      <c r="N5267" s="391">
        <v>23.900600000000001</v>
      </c>
      <c r="O5267" s="386">
        <v>26.987500000000001</v>
      </c>
      <c r="P5267" s="386" t="s">
        <v>69</v>
      </c>
      <c r="R5267" s="265"/>
    </row>
    <row r="5268" spans="1:18" ht="15" x14ac:dyDescent="0.25">
      <c r="A5268" s="389" t="s">
        <v>6622</v>
      </c>
      <c r="B5268" s="390"/>
      <c r="C5268" s="386"/>
      <c r="D5268" s="390"/>
      <c r="E5268" s="390"/>
      <c r="F5268" s="386">
        <v>21.4681</v>
      </c>
      <c r="G5268" s="391">
        <v>19.372699999999998</v>
      </c>
      <c r="H5268" s="391">
        <v>4.6124999999999998</v>
      </c>
      <c r="I5268" s="391">
        <v>7.1691000000000003</v>
      </c>
      <c r="J5268" s="391">
        <v>26.014800000000001</v>
      </c>
      <c r="K5268" s="391">
        <v>13.7037</v>
      </c>
      <c r="L5268" s="391">
        <v>9.7966999999999995</v>
      </c>
      <c r="M5268" s="391">
        <v>25.046700000000001</v>
      </c>
      <c r="N5268" s="391">
        <v>26.276599999999998</v>
      </c>
      <c r="O5268" s="386">
        <v>38.210900000000002</v>
      </c>
      <c r="P5268" s="386" t="s">
        <v>69</v>
      </c>
      <c r="R5268" s="265"/>
    </row>
    <row r="5269" spans="1:18" ht="15" x14ac:dyDescent="0.25">
      <c r="A5269" s="389" t="s">
        <v>6623</v>
      </c>
      <c r="B5269" s="390"/>
      <c r="C5269" s="386"/>
      <c r="D5269" s="390"/>
      <c r="E5269" s="390"/>
      <c r="F5269" s="386">
        <v>53.721699999999998</v>
      </c>
      <c r="G5269" s="391">
        <v>86.206900000000005</v>
      </c>
      <c r="H5269" s="391">
        <v>87.2881</v>
      </c>
      <c r="I5269" s="391">
        <v>84.860600000000005</v>
      </c>
      <c r="J5269" s="391">
        <v>87.029300000000006</v>
      </c>
      <c r="K5269" s="391">
        <v>83.122399999999999</v>
      </c>
      <c r="L5269" s="391">
        <v>49.603200000000001</v>
      </c>
      <c r="M5269" s="391">
        <v>61.382100000000001</v>
      </c>
      <c r="N5269" s="391">
        <v>79.802999999999997</v>
      </c>
      <c r="O5269" s="386">
        <v>60.423000000000002</v>
      </c>
      <c r="P5269" s="386" t="s">
        <v>69</v>
      </c>
      <c r="R5269" s="265"/>
    </row>
    <row r="5270" spans="1:18" ht="15" x14ac:dyDescent="0.25">
      <c r="A5270" s="389" t="s">
        <v>6624</v>
      </c>
      <c r="B5270" s="390"/>
      <c r="C5270" s="386"/>
      <c r="D5270" s="390"/>
      <c r="E5270" s="390"/>
      <c r="F5270" s="386">
        <v>90.909099999999995</v>
      </c>
      <c r="G5270" s="391">
        <v>83.333299999999994</v>
      </c>
      <c r="H5270" s="391">
        <v>41.176499999999997</v>
      </c>
      <c r="I5270" s="391">
        <v>46.242800000000003</v>
      </c>
      <c r="J5270" s="391">
        <v>78.947400000000002</v>
      </c>
      <c r="K5270" s="391">
        <v>60</v>
      </c>
      <c r="L5270" s="391">
        <v>33.333300000000001</v>
      </c>
      <c r="M5270" s="391">
        <v>50.595199999999998</v>
      </c>
      <c r="N5270" s="391">
        <v>54.5045</v>
      </c>
      <c r="O5270" s="386">
        <v>41.810299999999998</v>
      </c>
      <c r="P5270" s="386" t="s">
        <v>69</v>
      </c>
      <c r="R5270" s="265"/>
    </row>
    <row r="5271" spans="1:18" ht="15" x14ac:dyDescent="0.25">
      <c r="A5271" s="389" t="s">
        <v>6625</v>
      </c>
      <c r="B5271" s="390"/>
      <c r="C5271" s="386"/>
      <c r="D5271" s="390"/>
      <c r="E5271" s="390"/>
      <c r="F5271" s="386">
        <v>90.789500000000004</v>
      </c>
      <c r="G5271" s="391">
        <v>77.777799999999999</v>
      </c>
      <c r="H5271" s="391">
        <v>81.578900000000004</v>
      </c>
      <c r="I5271" s="391">
        <v>84</v>
      </c>
      <c r="J5271" s="391">
        <v>85.897400000000005</v>
      </c>
      <c r="K5271" s="391">
        <v>76.623400000000004</v>
      </c>
      <c r="L5271" s="391">
        <v>82.857100000000003</v>
      </c>
      <c r="M5271" s="391">
        <v>81.278499999999994</v>
      </c>
      <c r="N5271" s="391">
        <v>94.315200000000004</v>
      </c>
      <c r="O5271" s="386">
        <v>70.465100000000007</v>
      </c>
      <c r="P5271" s="386" t="s">
        <v>69</v>
      </c>
      <c r="R5271" s="265"/>
    </row>
    <row r="5272" spans="1:18" ht="15" x14ac:dyDescent="0.25">
      <c r="A5272" s="389" t="s">
        <v>6626</v>
      </c>
      <c r="B5272" s="390"/>
      <c r="C5272" s="386"/>
      <c r="D5272" s="390"/>
      <c r="E5272" s="390"/>
      <c r="F5272" s="386">
        <v>33.561900000000001</v>
      </c>
      <c r="G5272" s="391">
        <v>44.343200000000003</v>
      </c>
      <c r="H5272" s="391">
        <v>46.784599999999998</v>
      </c>
      <c r="I5272" s="391">
        <v>43.740099999999998</v>
      </c>
      <c r="J5272" s="391">
        <v>40.751300000000001</v>
      </c>
      <c r="K5272" s="391">
        <v>55.119500000000002</v>
      </c>
      <c r="L5272" s="391">
        <v>24.511900000000001</v>
      </c>
      <c r="M5272" s="391">
        <v>35.559600000000003</v>
      </c>
      <c r="N5272" s="391">
        <v>36.597099999999998</v>
      </c>
      <c r="O5272" s="386">
        <v>31.932500000000001</v>
      </c>
      <c r="P5272" s="386" t="s">
        <v>69</v>
      </c>
      <c r="R5272" s="265"/>
    </row>
    <row r="5273" spans="1:18" ht="15" x14ac:dyDescent="0.25">
      <c r="A5273" s="389" t="s">
        <v>6627</v>
      </c>
      <c r="B5273" s="390"/>
      <c r="C5273" s="386"/>
      <c r="D5273" s="390"/>
      <c r="E5273" s="390"/>
      <c r="F5273" s="386">
        <v>74.791799999999995</v>
      </c>
      <c r="G5273" s="391">
        <v>57.746299999999998</v>
      </c>
      <c r="H5273" s="391">
        <v>63.153500000000001</v>
      </c>
      <c r="I5273" s="391">
        <v>53.507199999999997</v>
      </c>
      <c r="J5273" s="391">
        <v>63.110300000000002</v>
      </c>
      <c r="K5273" s="391">
        <v>43.490099999999998</v>
      </c>
      <c r="L5273" s="391">
        <v>42.043399999999998</v>
      </c>
      <c r="M5273" s="391">
        <v>59.229300000000002</v>
      </c>
      <c r="N5273" s="391">
        <v>59.918999999999997</v>
      </c>
      <c r="O5273" s="386">
        <v>55.201799999999999</v>
      </c>
      <c r="P5273" s="386" t="s">
        <v>69</v>
      </c>
      <c r="R5273" s="265"/>
    </row>
    <row r="5274" spans="1:18" ht="15" x14ac:dyDescent="0.25">
      <c r="A5274" s="389" t="s">
        <v>6628</v>
      </c>
      <c r="B5274" s="390"/>
      <c r="C5274" s="386"/>
      <c r="D5274" s="390"/>
      <c r="E5274" s="390"/>
      <c r="F5274" s="386">
        <v>67.023899999999998</v>
      </c>
      <c r="G5274" s="391">
        <v>57.746299999999998</v>
      </c>
      <c r="H5274" s="391">
        <v>63.153500000000001</v>
      </c>
      <c r="I5274" s="391">
        <v>54.763300000000001</v>
      </c>
      <c r="J5274" s="391">
        <v>67.082300000000004</v>
      </c>
      <c r="K5274" s="391">
        <v>48.318800000000003</v>
      </c>
      <c r="L5274" s="391">
        <v>44.444400000000002</v>
      </c>
      <c r="M5274" s="391">
        <v>40</v>
      </c>
      <c r="N5274" s="391">
        <v>59.918999999999997</v>
      </c>
      <c r="O5274" s="386">
        <v>55.201799999999999</v>
      </c>
      <c r="P5274" s="386" t="s">
        <v>69</v>
      </c>
      <c r="R5274" s="265"/>
    </row>
    <row r="5275" spans="1:18" ht="15" x14ac:dyDescent="0.25">
      <c r="A5275" s="389" t="s">
        <v>6629</v>
      </c>
      <c r="B5275" s="390"/>
      <c r="C5275" s="386"/>
      <c r="D5275" s="390"/>
      <c r="E5275" s="390"/>
      <c r="F5275" s="386">
        <v>50</v>
      </c>
      <c r="G5275" s="391">
        <v>2.6471</v>
      </c>
      <c r="H5275" s="391">
        <v>1.4705999999999999</v>
      </c>
      <c r="I5275" s="391">
        <v>3.5293999999999999</v>
      </c>
      <c r="J5275" s="391">
        <v>1.4337</v>
      </c>
      <c r="K5275" s="391">
        <v>1.2733000000000001</v>
      </c>
      <c r="L5275" s="391">
        <v>1.3158000000000001</v>
      </c>
      <c r="M5275" s="391">
        <v>3.2258</v>
      </c>
      <c r="N5275" s="391">
        <v>6.3158000000000003</v>
      </c>
      <c r="O5275" s="386">
        <v>3.8363</v>
      </c>
      <c r="P5275" s="386" t="s">
        <v>69</v>
      </c>
      <c r="R5275" s="265"/>
    </row>
    <row r="5276" spans="1:18" ht="15" x14ac:dyDescent="0.25">
      <c r="A5276" s="389" t="s">
        <v>6630</v>
      </c>
      <c r="B5276" s="390"/>
      <c r="C5276" s="386"/>
      <c r="D5276" s="390"/>
      <c r="E5276" s="390"/>
      <c r="F5276" s="386">
        <v>50</v>
      </c>
      <c r="G5276" s="391">
        <v>2.6471</v>
      </c>
      <c r="H5276" s="391">
        <v>2.9348999999999998</v>
      </c>
      <c r="I5276" s="391">
        <v>3.0148999999999999</v>
      </c>
      <c r="J5276" s="391">
        <v>0.88239999999999996</v>
      </c>
      <c r="K5276" s="391">
        <v>3.5293999999999999</v>
      </c>
      <c r="L5276" s="391">
        <v>1.3158000000000001</v>
      </c>
      <c r="M5276" s="391">
        <v>2.3111000000000002</v>
      </c>
      <c r="N5276" s="391">
        <v>5.6911999999999896</v>
      </c>
      <c r="O5276" s="386">
        <v>3.4344000000000001</v>
      </c>
      <c r="P5276" s="386" t="s">
        <v>69</v>
      </c>
      <c r="R5276" s="265"/>
    </row>
    <row r="5277" spans="1:18" ht="15" x14ac:dyDescent="0.25">
      <c r="A5277" s="389" t="s">
        <v>6631</v>
      </c>
      <c r="B5277" s="390"/>
      <c r="C5277" s="386"/>
      <c r="D5277" s="390"/>
      <c r="E5277" s="390"/>
      <c r="F5277" s="386" t="s">
        <v>8416</v>
      </c>
      <c r="G5277" s="391" t="s">
        <v>8416</v>
      </c>
      <c r="H5277" s="391" t="s">
        <v>8416</v>
      </c>
      <c r="I5277" s="391" t="s">
        <v>8416</v>
      </c>
      <c r="J5277" s="391">
        <v>7.2916999999999996</v>
      </c>
      <c r="K5277" s="391">
        <v>6.25</v>
      </c>
      <c r="L5277" s="391">
        <v>33.333300000000001</v>
      </c>
      <c r="M5277" s="391">
        <v>27.083300000000001</v>
      </c>
      <c r="N5277" s="391">
        <v>45</v>
      </c>
      <c r="O5277" s="386">
        <v>29.487200000000001</v>
      </c>
      <c r="P5277" s="386" t="s">
        <v>69</v>
      </c>
      <c r="R5277" s="265"/>
    </row>
    <row r="5278" spans="1:18" ht="15" x14ac:dyDescent="0.25">
      <c r="A5278" s="389" t="s">
        <v>6632</v>
      </c>
      <c r="B5278" s="390"/>
      <c r="C5278" s="386"/>
      <c r="D5278" s="390"/>
      <c r="E5278" s="390"/>
      <c r="F5278" s="386">
        <v>1.2658</v>
      </c>
      <c r="G5278" s="391">
        <v>2.5489999999999999</v>
      </c>
      <c r="H5278" s="391">
        <v>3.9216000000000002</v>
      </c>
      <c r="I5278" s="391">
        <v>6.7606000000000002</v>
      </c>
      <c r="J5278" s="391">
        <v>29.310300000000002</v>
      </c>
      <c r="K5278" s="391">
        <v>55.172400000000003</v>
      </c>
      <c r="L5278" s="391">
        <v>48.2759</v>
      </c>
      <c r="M5278" s="391">
        <v>25.939299999999999</v>
      </c>
      <c r="N5278" s="391">
        <v>20.6921</v>
      </c>
      <c r="O5278" s="386">
        <v>19.811</v>
      </c>
      <c r="P5278" s="386" t="s">
        <v>69</v>
      </c>
      <c r="R5278" s="265"/>
    </row>
    <row r="5279" spans="1:18" ht="15" x14ac:dyDescent="0.25">
      <c r="A5279" s="389" t="s">
        <v>6633</v>
      </c>
      <c r="B5279" s="390"/>
      <c r="C5279" s="386"/>
      <c r="D5279" s="390"/>
      <c r="E5279" s="390"/>
      <c r="F5279" s="386">
        <v>4.8034999999999997</v>
      </c>
      <c r="G5279" s="391">
        <v>2.5489999999999999</v>
      </c>
      <c r="H5279" s="391">
        <v>3.9216000000000002</v>
      </c>
      <c r="I5279" s="391">
        <v>2.7450999999999999</v>
      </c>
      <c r="J5279" s="391">
        <v>9.2157</v>
      </c>
      <c r="K5279" s="391">
        <v>2.3529</v>
      </c>
      <c r="L5279" s="391">
        <v>5.0979999999999999</v>
      </c>
      <c r="M5279" s="391">
        <v>24.501999999999999</v>
      </c>
      <c r="N5279" s="391">
        <v>18.1495</v>
      </c>
      <c r="O5279" s="386">
        <v>18.196300000000001</v>
      </c>
      <c r="P5279" s="386" t="s">
        <v>69</v>
      </c>
      <c r="R5279" s="265"/>
    </row>
    <row r="5280" spans="1:18" ht="15" x14ac:dyDescent="0.25">
      <c r="A5280" s="389" t="s">
        <v>6634</v>
      </c>
      <c r="B5280" s="390"/>
      <c r="C5280" s="386"/>
      <c r="D5280" s="390"/>
      <c r="E5280" s="390"/>
      <c r="F5280" s="386" t="s">
        <v>8416</v>
      </c>
      <c r="G5280" s="391" t="s">
        <v>8416</v>
      </c>
      <c r="H5280" s="391" t="s">
        <v>8416</v>
      </c>
      <c r="I5280" s="391" t="s">
        <v>8416</v>
      </c>
      <c r="J5280" s="391">
        <v>18.181799999999999</v>
      </c>
      <c r="K5280" s="391">
        <v>56.818199999999997</v>
      </c>
      <c r="L5280" s="391">
        <v>36.815899999999999</v>
      </c>
      <c r="M5280" s="391">
        <v>40.298499999999997</v>
      </c>
      <c r="N5280" s="391">
        <v>46.938800000000001</v>
      </c>
      <c r="O5280" s="386">
        <v>36.326500000000003</v>
      </c>
      <c r="P5280" s="386" t="s">
        <v>69</v>
      </c>
      <c r="R5280" s="265"/>
    </row>
    <row r="5281" spans="1:18" ht="15" x14ac:dyDescent="0.25">
      <c r="A5281" s="389" t="s">
        <v>6635</v>
      </c>
      <c r="B5281" s="390"/>
      <c r="C5281" s="386"/>
      <c r="D5281" s="390"/>
      <c r="E5281" s="390"/>
      <c r="F5281" s="386">
        <v>67.179500000000004</v>
      </c>
      <c r="G5281" s="391">
        <v>31.642199999999999</v>
      </c>
      <c r="H5281" s="391">
        <v>26.133600000000001</v>
      </c>
      <c r="I5281" s="391">
        <v>30.260999999999999</v>
      </c>
      <c r="J5281" s="391">
        <v>38.444699999999997</v>
      </c>
      <c r="K5281" s="391">
        <v>24.510999999999999</v>
      </c>
      <c r="L5281" s="391">
        <v>62.508099999999999</v>
      </c>
      <c r="M5281" s="391">
        <v>48.244500000000002</v>
      </c>
      <c r="N5281" s="391">
        <v>35.3048</v>
      </c>
      <c r="O5281" s="386">
        <v>31.4254</v>
      </c>
      <c r="P5281" s="386" t="s">
        <v>69</v>
      </c>
      <c r="R5281" s="265"/>
    </row>
    <row r="5282" spans="1:18" ht="15" x14ac:dyDescent="0.25">
      <c r="A5282" s="389" t="s">
        <v>6636</v>
      </c>
      <c r="B5282" s="390"/>
      <c r="C5282" s="386"/>
      <c r="D5282" s="390"/>
      <c r="E5282" s="390"/>
      <c r="F5282" s="386">
        <v>65.155799999999999</v>
      </c>
      <c r="G5282" s="391">
        <v>36.239800000000002</v>
      </c>
      <c r="H5282" s="391">
        <v>67.605599999999995</v>
      </c>
      <c r="I5282" s="391">
        <v>71.751400000000004</v>
      </c>
      <c r="J5282" s="391">
        <v>52.8399</v>
      </c>
      <c r="K5282" s="391">
        <v>42.758600000000001</v>
      </c>
      <c r="L5282" s="391">
        <v>34.423400000000001</v>
      </c>
      <c r="M5282" s="391">
        <v>64.414400000000001</v>
      </c>
      <c r="N5282" s="391">
        <v>62.431899999999999</v>
      </c>
      <c r="O5282" s="386">
        <v>41.920999999999999</v>
      </c>
      <c r="P5282" s="386" t="s">
        <v>69</v>
      </c>
      <c r="R5282" s="265"/>
    </row>
    <row r="5283" spans="1:18" ht="15" x14ac:dyDescent="0.25">
      <c r="A5283" s="389" t="s">
        <v>6637</v>
      </c>
      <c r="B5283" s="390"/>
      <c r="C5283" s="386"/>
      <c r="D5283" s="390"/>
      <c r="E5283" s="390"/>
      <c r="F5283" s="386">
        <v>6.7786</v>
      </c>
      <c r="G5283" s="391">
        <v>10.0162</v>
      </c>
      <c r="H5283" s="391">
        <v>8.6661000000000001</v>
      </c>
      <c r="I5283" s="391">
        <v>22.2623</v>
      </c>
      <c r="J5283" s="391">
        <v>15.2005</v>
      </c>
      <c r="K5283" s="391">
        <v>15.3293</v>
      </c>
      <c r="L5283" s="391">
        <v>10.391</v>
      </c>
      <c r="M5283" s="391">
        <v>16.6126</v>
      </c>
      <c r="N5283" s="391">
        <v>24.732900000000001</v>
      </c>
      <c r="O5283" s="386">
        <v>16.6813</v>
      </c>
      <c r="P5283" s="386" t="s">
        <v>69</v>
      </c>
      <c r="R5283" s="265"/>
    </row>
    <row r="5284" spans="1:18" ht="15" x14ac:dyDescent="0.25">
      <c r="A5284" s="389" t="s">
        <v>6638</v>
      </c>
      <c r="B5284" s="390"/>
      <c r="C5284" s="386"/>
      <c r="D5284" s="390"/>
      <c r="E5284" s="390"/>
      <c r="F5284" s="386">
        <v>10.896000000000001</v>
      </c>
      <c r="G5284" s="391">
        <v>4.9425999999999997</v>
      </c>
      <c r="H5284" s="391">
        <v>5.2096999999999998</v>
      </c>
      <c r="I5284" s="391">
        <v>7.2126999999999999</v>
      </c>
      <c r="J5284" s="391">
        <v>12.0181</v>
      </c>
      <c r="K5284" s="391">
        <v>7.0294999999999996</v>
      </c>
      <c r="L5284" s="391">
        <v>24.305599999999998</v>
      </c>
      <c r="M5284" s="391">
        <v>15.5274</v>
      </c>
      <c r="N5284" s="391">
        <v>21.384799999999998</v>
      </c>
      <c r="O5284" s="386">
        <v>14.708600000000001</v>
      </c>
      <c r="P5284" s="386" t="s">
        <v>69</v>
      </c>
      <c r="R5284" s="265"/>
    </row>
    <row r="5285" spans="1:18" ht="15" x14ac:dyDescent="0.25">
      <c r="A5285" s="389" t="s">
        <v>6639</v>
      </c>
      <c r="B5285" s="390"/>
      <c r="C5285" s="386"/>
      <c r="D5285" s="390"/>
      <c r="E5285" s="390"/>
      <c r="F5285" s="386">
        <v>13.8629</v>
      </c>
      <c r="G5285" s="391">
        <v>14.1509</v>
      </c>
      <c r="H5285" s="391">
        <v>7.6543000000000001</v>
      </c>
      <c r="I5285" s="391">
        <v>11.779400000000001</v>
      </c>
      <c r="J5285" s="391">
        <v>19.637499999999999</v>
      </c>
      <c r="K5285" s="391">
        <v>15.0617</v>
      </c>
      <c r="L5285" s="391">
        <v>15.0617</v>
      </c>
      <c r="M5285" s="391">
        <v>22.963000000000001</v>
      </c>
      <c r="N5285" s="391">
        <v>34.449800000000003</v>
      </c>
      <c r="O5285" s="386">
        <v>22.4434</v>
      </c>
      <c r="P5285" s="386" t="s">
        <v>69</v>
      </c>
      <c r="R5285" s="265"/>
    </row>
    <row r="5286" spans="1:18" ht="15" x14ac:dyDescent="0.25">
      <c r="A5286" s="389" t="s">
        <v>6640</v>
      </c>
      <c r="B5286" s="390"/>
      <c r="C5286" s="386"/>
      <c r="D5286" s="390"/>
      <c r="E5286" s="390"/>
      <c r="F5286" s="386">
        <v>1.4345000000000001</v>
      </c>
      <c r="G5286" s="391">
        <v>3.5724999999999998</v>
      </c>
      <c r="H5286" s="391">
        <v>2.5312999999999999</v>
      </c>
      <c r="I5286" s="391">
        <v>2.6454</v>
      </c>
      <c r="J5286" s="391">
        <v>3.7948</v>
      </c>
      <c r="K5286" s="391">
        <v>3.2023000000000001</v>
      </c>
      <c r="L5286" s="391">
        <v>2.7254999999999998</v>
      </c>
      <c r="M5286" s="391">
        <v>3.6551</v>
      </c>
      <c r="N5286" s="391">
        <v>5.5835999999999997</v>
      </c>
      <c r="O5286" s="386">
        <v>5.1292</v>
      </c>
      <c r="P5286" s="386" t="s">
        <v>69</v>
      </c>
      <c r="R5286" s="265"/>
    </row>
    <row r="5287" spans="1:18" ht="15" x14ac:dyDescent="0.25">
      <c r="A5287" s="389" t="s">
        <v>6641</v>
      </c>
      <c r="B5287" s="390"/>
      <c r="C5287" s="386"/>
      <c r="D5287" s="390"/>
      <c r="E5287" s="390"/>
      <c r="F5287" s="386">
        <v>2.6606000000000001</v>
      </c>
      <c r="G5287" s="391">
        <v>3.8254000000000001</v>
      </c>
      <c r="H5287" s="391">
        <v>3.7040000000000002</v>
      </c>
      <c r="I5287" s="391">
        <v>3.7944</v>
      </c>
      <c r="J5287" s="391">
        <v>3.7296</v>
      </c>
      <c r="K5287" s="391">
        <v>2.1808000000000001</v>
      </c>
      <c r="L5287" s="391">
        <v>2.8641000000000001</v>
      </c>
      <c r="M5287" s="391">
        <v>3.4357000000000002</v>
      </c>
      <c r="N5287" s="391">
        <v>5.4634999999999998</v>
      </c>
      <c r="O5287" s="386">
        <v>5.1513999999999998</v>
      </c>
      <c r="P5287" s="386" t="s">
        <v>69</v>
      </c>
      <c r="R5287" s="265"/>
    </row>
    <row r="5288" spans="1:18" ht="15" x14ac:dyDescent="0.25">
      <c r="A5288" s="389" t="s">
        <v>6642</v>
      </c>
      <c r="B5288" s="390"/>
      <c r="C5288" s="386"/>
      <c r="D5288" s="390"/>
      <c r="E5288" s="390"/>
      <c r="F5288" s="386">
        <v>2.1753</v>
      </c>
      <c r="G5288" s="391">
        <v>3.3243</v>
      </c>
      <c r="H5288" s="391">
        <v>4.6835000000000004</v>
      </c>
      <c r="I5288" s="391">
        <v>4.5369999999999999</v>
      </c>
      <c r="J5288" s="391">
        <v>9.3035999999999994</v>
      </c>
      <c r="K5288" s="391">
        <v>4.9099000000000004</v>
      </c>
      <c r="L5288" s="391">
        <v>7.6795999999999998</v>
      </c>
      <c r="M5288" s="391">
        <v>4.9009</v>
      </c>
      <c r="N5288" s="391">
        <v>6.7088999999999999</v>
      </c>
      <c r="O5288" s="386">
        <v>4.9229000000000003</v>
      </c>
      <c r="P5288" s="386" t="s">
        <v>69</v>
      </c>
      <c r="R5288" s="265"/>
    </row>
    <row r="5289" spans="1:18" ht="15" x14ac:dyDescent="0.25">
      <c r="A5289" s="389" t="s">
        <v>6643</v>
      </c>
      <c r="B5289" s="390"/>
      <c r="C5289" s="386"/>
      <c r="D5289" s="390"/>
      <c r="E5289" s="390"/>
      <c r="F5289" s="386">
        <v>0.83750000000000002</v>
      </c>
      <c r="G5289" s="391">
        <v>0.34129999999999999</v>
      </c>
      <c r="H5289" s="391">
        <v>0.16950000000000001</v>
      </c>
      <c r="I5289" s="391">
        <v>0.28899999999999998</v>
      </c>
      <c r="J5289" s="391">
        <v>2.0407999999999999</v>
      </c>
      <c r="K5289" s="391">
        <v>0.14580000000000001</v>
      </c>
      <c r="L5289" s="391">
        <v>0</v>
      </c>
      <c r="M5289" s="391">
        <v>0</v>
      </c>
      <c r="N5289" s="391">
        <v>1.9101999999999999</v>
      </c>
      <c r="O5289" s="386">
        <v>1.3121</v>
      </c>
      <c r="P5289" s="386" t="s">
        <v>69</v>
      </c>
      <c r="R5289" s="265"/>
    </row>
    <row r="5290" spans="1:18" ht="15" x14ac:dyDescent="0.25">
      <c r="A5290" s="389" t="s">
        <v>6644</v>
      </c>
      <c r="B5290" s="390"/>
      <c r="C5290" s="386"/>
      <c r="D5290" s="390"/>
      <c r="E5290" s="390"/>
      <c r="F5290" s="386" t="s">
        <v>8416</v>
      </c>
      <c r="G5290" s="391" t="s">
        <v>8416</v>
      </c>
      <c r="H5290" s="391" t="s">
        <v>8416</v>
      </c>
      <c r="I5290" s="391">
        <v>0</v>
      </c>
      <c r="J5290" s="391">
        <v>8.3332999999999995</v>
      </c>
      <c r="K5290" s="391">
        <v>0</v>
      </c>
      <c r="L5290" s="391">
        <v>0</v>
      </c>
      <c r="M5290" s="391">
        <v>0</v>
      </c>
      <c r="N5290" s="391">
        <v>1.8519000000000001</v>
      </c>
      <c r="O5290" s="386">
        <v>0</v>
      </c>
      <c r="P5290" s="386" t="s">
        <v>69</v>
      </c>
      <c r="R5290" s="265"/>
    </row>
    <row r="5291" spans="1:18" ht="15" x14ac:dyDescent="0.25">
      <c r="A5291" s="389" t="s">
        <v>6645</v>
      </c>
      <c r="B5291" s="390"/>
      <c r="C5291" s="386"/>
      <c r="D5291" s="390"/>
      <c r="E5291" s="390"/>
      <c r="F5291" s="386">
        <v>0.83750000000000002</v>
      </c>
      <c r="G5291" s="391">
        <v>0.34129999999999999</v>
      </c>
      <c r="H5291" s="391">
        <v>0.16950000000000001</v>
      </c>
      <c r="I5291" s="391">
        <v>0.3049</v>
      </c>
      <c r="J5291" s="391">
        <v>2.3529</v>
      </c>
      <c r="K5291" s="391">
        <v>0.15379999999999999</v>
      </c>
      <c r="L5291" s="391">
        <v>0.66010000000000002</v>
      </c>
      <c r="M5291" s="391">
        <v>0.92169999999999996</v>
      </c>
      <c r="N5291" s="391">
        <v>1.9134</v>
      </c>
      <c r="O5291" s="386">
        <v>1.3861000000000001</v>
      </c>
      <c r="P5291" s="386" t="s">
        <v>69</v>
      </c>
      <c r="R5291" s="265"/>
    </row>
    <row r="5292" spans="1:18" ht="15" x14ac:dyDescent="0.25">
      <c r="A5292" s="389" t="s">
        <v>6646</v>
      </c>
      <c r="B5292" s="390"/>
      <c r="C5292" s="386"/>
      <c r="D5292" s="390"/>
      <c r="E5292" s="390"/>
      <c r="F5292" s="386">
        <v>10.5847</v>
      </c>
      <c r="G5292" s="391">
        <v>13.376200000000001</v>
      </c>
      <c r="H5292" s="391">
        <v>13.3079</v>
      </c>
      <c r="I5292" s="391">
        <v>11.1373</v>
      </c>
      <c r="J5292" s="391">
        <v>13.5274</v>
      </c>
      <c r="K5292" s="391">
        <v>9.9765999999999995</v>
      </c>
      <c r="L5292" s="391">
        <v>10.260199999999999</v>
      </c>
      <c r="M5292" s="391">
        <v>12.3865</v>
      </c>
      <c r="N5292" s="391">
        <v>15.114699999999999</v>
      </c>
      <c r="O5292" s="386">
        <v>13.094099999999999</v>
      </c>
      <c r="P5292" s="386" t="s">
        <v>69</v>
      </c>
      <c r="R5292" s="265"/>
    </row>
    <row r="5293" spans="1:18" ht="15" x14ac:dyDescent="0.25">
      <c r="A5293" s="389" t="s">
        <v>6647</v>
      </c>
      <c r="B5293" s="390"/>
      <c r="C5293" s="386"/>
      <c r="D5293" s="390"/>
      <c r="E5293" s="390"/>
      <c r="F5293" s="386">
        <v>9.1640999999999995</v>
      </c>
      <c r="G5293" s="391">
        <v>14.6053</v>
      </c>
      <c r="H5293" s="391">
        <v>15.733000000000001</v>
      </c>
      <c r="I5293" s="391">
        <v>11.3893</v>
      </c>
      <c r="J5293" s="391">
        <v>14.7422</v>
      </c>
      <c r="K5293" s="391">
        <v>8.9535999999999998</v>
      </c>
      <c r="L5293" s="391">
        <v>9.3142999999999994</v>
      </c>
      <c r="M5293" s="391">
        <v>14.1792</v>
      </c>
      <c r="N5293" s="391">
        <v>14.604699999999999</v>
      </c>
      <c r="O5293" s="386">
        <v>12.9947</v>
      </c>
      <c r="P5293" s="386" t="s">
        <v>69</v>
      </c>
      <c r="R5293" s="265"/>
    </row>
    <row r="5294" spans="1:18" ht="15" x14ac:dyDescent="0.25">
      <c r="A5294" s="389" t="s">
        <v>6648</v>
      </c>
      <c r="B5294" s="390"/>
      <c r="C5294" s="386"/>
      <c r="D5294" s="390"/>
      <c r="E5294" s="390"/>
      <c r="F5294" s="386">
        <v>16.2593</v>
      </c>
      <c r="G5294" s="391">
        <v>15.669</v>
      </c>
      <c r="H5294" s="391">
        <v>9.6010000000000009</v>
      </c>
      <c r="I5294" s="391">
        <v>11.364100000000001</v>
      </c>
      <c r="J5294" s="391">
        <v>13.8012</v>
      </c>
      <c r="K5294" s="391">
        <v>11.0162</v>
      </c>
      <c r="L5294" s="391">
        <v>17.691199999999998</v>
      </c>
      <c r="M5294" s="391">
        <v>14.908200000000001</v>
      </c>
      <c r="N5294" s="391">
        <v>19.742999999999999</v>
      </c>
      <c r="O5294" s="386">
        <v>13.9869</v>
      </c>
      <c r="P5294" s="386" t="s">
        <v>69</v>
      </c>
      <c r="R5294" s="265"/>
    </row>
    <row r="5295" spans="1:18" ht="15" x14ac:dyDescent="0.25">
      <c r="A5295" s="389" t="s">
        <v>6649</v>
      </c>
      <c r="B5295" s="390"/>
      <c r="C5295" s="386"/>
      <c r="D5295" s="390"/>
      <c r="E5295" s="390"/>
      <c r="F5295" s="386">
        <v>100</v>
      </c>
      <c r="G5295" s="391">
        <v>79.512200000000007</v>
      </c>
      <c r="H5295" s="391">
        <v>51.351399999999998</v>
      </c>
      <c r="I5295" s="391">
        <v>35.135100000000001</v>
      </c>
      <c r="J5295" s="391">
        <v>43.243200000000002</v>
      </c>
      <c r="K5295" s="391">
        <v>79.104500000000002</v>
      </c>
      <c r="L5295" s="391">
        <v>70</v>
      </c>
      <c r="M5295" s="391">
        <v>70</v>
      </c>
      <c r="N5295" s="391">
        <v>78.352900000000005</v>
      </c>
      <c r="O5295" s="386">
        <v>63.981000000000002</v>
      </c>
      <c r="P5295" s="386" t="s">
        <v>69</v>
      </c>
      <c r="R5295" s="265"/>
    </row>
    <row r="5296" spans="1:18" ht="15" x14ac:dyDescent="0.25">
      <c r="A5296" s="389" t="s">
        <v>6650</v>
      </c>
      <c r="B5296" s="390"/>
      <c r="C5296" s="386"/>
      <c r="D5296" s="390"/>
      <c r="E5296" s="390"/>
      <c r="F5296" s="386">
        <v>100</v>
      </c>
      <c r="G5296" s="391">
        <v>25</v>
      </c>
      <c r="H5296" s="391">
        <v>100</v>
      </c>
      <c r="I5296" s="391">
        <v>36.363599999999998</v>
      </c>
      <c r="J5296" s="391">
        <v>45.454500000000003</v>
      </c>
      <c r="K5296" s="391">
        <v>83.333299999999994</v>
      </c>
      <c r="L5296" s="391">
        <v>66.666700000000006</v>
      </c>
      <c r="M5296" s="391">
        <v>61.702100000000002</v>
      </c>
      <c r="N5296" s="391">
        <v>63.380299999999998</v>
      </c>
      <c r="O5296" s="386">
        <v>55.244799999999998</v>
      </c>
      <c r="P5296" s="386" t="s">
        <v>69</v>
      </c>
      <c r="R5296" s="265"/>
    </row>
    <row r="5297" spans="1:18" ht="15" x14ac:dyDescent="0.25">
      <c r="A5297" s="389" t="s">
        <v>6651</v>
      </c>
      <c r="B5297" s="390"/>
      <c r="C5297" s="386"/>
      <c r="D5297" s="390"/>
      <c r="E5297" s="390"/>
      <c r="F5297" s="386">
        <v>48.314599999999999</v>
      </c>
      <c r="G5297" s="391">
        <v>77.325599999999994</v>
      </c>
      <c r="H5297" s="391">
        <v>57.142899999999997</v>
      </c>
      <c r="I5297" s="391">
        <v>65.740700000000004</v>
      </c>
      <c r="J5297" s="391">
        <v>85.625</v>
      </c>
      <c r="K5297" s="391">
        <v>77.018600000000006</v>
      </c>
      <c r="L5297" s="391">
        <v>81.308400000000006</v>
      </c>
      <c r="M5297" s="391">
        <v>42.857100000000003</v>
      </c>
      <c r="N5297" s="391">
        <v>85.865700000000004</v>
      </c>
      <c r="O5297" s="386">
        <v>68.458799999999997</v>
      </c>
      <c r="P5297" s="386" t="s">
        <v>69</v>
      </c>
      <c r="R5297" s="265"/>
    </row>
    <row r="5298" spans="1:18" ht="15" x14ac:dyDescent="0.25">
      <c r="A5298" s="389" t="s">
        <v>6652</v>
      </c>
      <c r="B5298" s="390"/>
      <c r="C5298" s="386"/>
      <c r="D5298" s="390"/>
      <c r="E5298" s="390"/>
      <c r="F5298" s="386">
        <v>80</v>
      </c>
      <c r="G5298" s="391">
        <v>13.9373</v>
      </c>
      <c r="H5298" s="391">
        <v>58.981999999999999</v>
      </c>
      <c r="I5298" s="391">
        <v>68.857399999999998</v>
      </c>
      <c r="J5298" s="391">
        <v>76.923100000000005</v>
      </c>
      <c r="K5298" s="391">
        <v>14.807499999999999</v>
      </c>
      <c r="L5298" s="391">
        <v>19.922599999999999</v>
      </c>
      <c r="M5298" s="391">
        <v>48.5411</v>
      </c>
      <c r="N5298" s="391">
        <v>52.722099999999998</v>
      </c>
      <c r="O5298" s="386">
        <v>35.828600000000002</v>
      </c>
      <c r="P5298" s="386" t="s">
        <v>69</v>
      </c>
      <c r="R5298" s="265"/>
    </row>
    <row r="5299" spans="1:18" ht="15" x14ac:dyDescent="0.25">
      <c r="A5299" s="389" t="s">
        <v>6653</v>
      </c>
      <c r="B5299" s="390"/>
      <c r="C5299" s="386"/>
      <c r="D5299" s="390"/>
      <c r="E5299" s="390"/>
      <c r="F5299" s="386">
        <v>95.614000000000004</v>
      </c>
      <c r="G5299" s="391">
        <v>66.788300000000007</v>
      </c>
      <c r="H5299" s="391">
        <v>35.2941</v>
      </c>
      <c r="I5299" s="391">
        <v>62.692300000000003</v>
      </c>
      <c r="J5299" s="391">
        <v>73.846199999999996</v>
      </c>
      <c r="K5299" s="391">
        <v>26.095600000000001</v>
      </c>
      <c r="L5299" s="391">
        <v>31.944400000000002</v>
      </c>
      <c r="M5299" s="391">
        <v>41.865099999999998</v>
      </c>
      <c r="N5299" s="391">
        <v>53.6723</v>
      </c>
      <c r="O5299" s="386">
        <v>32.130800000000001</v>
      </c>
      <c r="P5299" s="386" t="s">
        <v>69</v>
      </c>
      <c r="R5299" s="265"/>
    </row>
    <row r="5300" spans="1:18" ht="15" x14ac:dyDescent="0.25">
      <c r="A5300" s="389" t="s">
        <v>6654</v>
      </c>
      <c r="B5300" s="390"/>
      <c r="C5300" s="386"/>
      <c r="D5300" s="390"/>
      <c r="E5300" s="390"/>
      <c r="F5300" s="386">
        <v>97.222200000000001</v>
      </c>
      <c r="G5300" s="391">
        <v>79.487200000000001</v>
      </c>
      <c r="H5300" s="391">
        <v>69.230800000000002</v>
      </c>
      <c r="I5300" s="391">
        <v>60.358600000000003</v>
      </c>
      <c r="J5300" s="391">
        <v>64.7059</v>
      </c>
      <c r="K5300" s="391">
        <v>23.529399999999999</v>
      </c>
      <c r="L5300" s="391">
        <v>39.230800000000002</v>
      </c>
      <c r="M5300" s="391">
        <v>41.865099999999998</v>
      </c>
      <c r="N5300" s="391">
        <v>52.927700000000002</v>
      </c>
      <c r="O5300" s="386">
        <v>31.042400000000001</v>
      </c>
      <c r="P5300" s="386" t="s">
        <v>69</v>
      </c>
      <c r="R5300" s="265"/>
    </row>
    <row r="5301" spans="1:18" ht="15" x14ac:dyDescent="0.25">
      <c r="A5301" s="389" t="s">
        <v>6655</v>
      </c>
      <c r="B5301" s="390"/>
      <c r="C5301" s="386"/>
      <c r="D5301" s="390"/>
      <c r="E5301" s="390"/>
      <c r="F5301" s="386">
        <v>100</v>
      </c>
      <c r="G5301" s="391">
        <v>100</v>
      </c>
      <c r="H5301" s="391">
        <v>83.333299999999994</v>
      </c>
      <c r="I5301" s="391">
        <v>100</v>
      </c>
      <c r="J5301" s="391">
        <v>100</v>
      </c>
      <c r="K5301" s="391">
        <v>84.615399999999994</v>
      </c>
      <c r="L5301" s="391">
        <v>100</v>
      </c>
      <c r="M5301" s="391">
        <v>71.428600000000003</v>
      </c>
      <c r="N5301" s="391">
        <v>100</v>
      </c>
      <c r="O5301" s="386">
        <v>100</v>
      </c>
      <c r="P5301" s="386" t="s">
        <v>69</v>
      </c>
      <c r="R5301" s="265"/>
    </row>
    <row r="5302" spans="1:18" ht="15" x14ac:dyDescent="0.25">
      <c r="A5302" s="389" t="s">
        <v>6656</v>
      </c>
      <c r="B5302" s="390"/>
      <c r="C5302" s="386"/>
      <c r="D5302" s="390"/>
      <c r="E5302" s="390"/>
      <c r="F5302" s="386" t="s">
        <v>8416</v>
      </c>
      <c r="G5302" s="391">
        <v>8.4248999999999992</v>
      </c>
      <c r="H5302" s="391">
        <v>0.6452</v>
      </c>
      <c r="I5302" s="391">
        <v>0.6431</v>
      </c>
      <c r="J5302" s="391">
        <v>7.4877000000000002</v>
      </c>
      <c r="K5302" s="391">
        <v>2.1978</v>
      </c>
      <c r="L5302" s="391">
        <v>4.7618999999999998</v>
      </c>
      <c r="M5302" s="391">
        <v>8.0586000000000002</v>
      </c>
      <c r="N5302" s="391">
        <v>10.5792</v>
      </c>
      <c r="O5302" s="386">
        <v>5.3190999999999997</v>
      </c>
      <c r="P5302" s="386" t="s">
        <v>69</v>
      </c>
      <c r="R5302" s="265"/>
    </row>
    <row r="5303" spans="1:18" ht="15" x14ac:dyDescent="0.25">
      <c r="A5303" s="389" t="s">
        <v>6657</v>
      </c>
      <c r="B5303" s="390"/>
      <c r="C5303" s="386"/>
      <c r="D5303" s="390"/>
      <c r="E5303" s="390"/>
      <c r="F5303" s="386" t="s">
        <v>8416</v>
      </c>
      <c r="G5303" s="391">
        <v>3.1915</v>
      </c>
      <c r="H5303" s="391">
        <v>7.4467999999999996</v>
      </c>
      <c r="I5303" s="391">
        <v>8.5106000000000002</v>
      </c>
      <c r="J5303" s="391">
        <v>7.4877000000000002</v>
      </c>
      <c r="K5303" s="391">
        <v>2.2555999999999998</v>
      </c>
      <c r="L5303" s="391">
        <v>1.6181000000000001</v>
      </c>
      <c r="M5303" s="391">
        <v>4.2553000000000001</v>
      </c>
      <c r="N5303" s="391">
        <v>10.623100000000001</v>
      </c>
      <c r="O5303" s="386">
        <v>5.3411999999999997</v>
      </c>
      <c r="P5303" s="386" t="s">
        <v>69</v>
      </c>
      <c r="R5303" s="265"/>
    </row>
    <row r="5304" spans="1:18" ht="15" x14ac:dyDescent="0.25">
      <c r="A5304" s="389" t="s">
        <v>6658</v>
      </c>
      <c r="B5304" s="390"/>
      <c r="C5304" s="386"/>
      <c r="D5304" s="390"/>
      <c r="E5304" s="390"/>
      <c r="F5304" s="386" t="s">
        <v>8416</v>
      </c>
      <c r="G5304" s="391">
        <v>0</v>
      </c>
      <c r="H5304" s="391">
        <v>0</v>
      </c>
      <c r="I5304" s="391">
        <v>0</v>
      </c>
      <c r="J5304" s="391">
        <v>28.571400000000001</v>
      </c>
      <c r="K5304" s="391">
        <v>0</v>
      </c>
      <c r="L5304" s="391">
        <v>0</v>
      </c>
      <c r="M5304" s="391">
        <v>14.2857</v>
      </c>
      <c r="N5304" s="391">
        <v>0</v>
      </c>
      <c r="O5304" s="386">
        <v>0</v>
      </c>
      <c r="P5304" s="386" t="s">
        <v>69</v>
      </c>
      <c r="R5304" s="265"/>
    </row>
    <row r="5305" spans="1:18" ht="15" x14ac:dyDescent="0.25">
      <c r="A5305" s="389" t="s">
        <v>6659</v>
      </c>
      <c r="B5305" s="390"/>
      <c r="C5305" s="386"/>
      <c r="D5305" s="390"/>
      <c r="E5305" s="390"/>
      <c r="F5305" s="386">
        <v>3.0303</v>
      </c>
      <c r="G5305" s="391">
        <v>0</v>
      </c>
      <c r="H5305" s="391">
        <v>25</v>
      </c>
      <c r="I5305" s="391">
        <v>20.588200000000001</v>
      </c>
      <c r="J5305" s="391">
        <v>19.230799999999999</v>
      </c>
      <c r="K5305" s="391">
        <v>34.545499999999997</v>
      </c>
      <c r="L5305" s="391">
        <v>69.090900000000005</v>
      </c>
      <c r="M5305" s="391">
        <v>5.1281999999999996</v>
      </c>
      <c r="N5305" s="391">
        <v>37.264200000000002</v>
      </c>
      <c r="O5305" s="386">
        <v>39.1509</v>
      </c>
      <c r="P5305" s="386" t="s">
        <v>69</v>
      </c>
      <c r="R5305" s="265"/>
    </row>
    <row r="5306" spans="1:18" ht="15" x14ac:dyDescent="0.25">
      <c r="A5306" s="389" t="s">
        <v>6660</v>
      </c>
      <c r="B5306" s="390"/>
      <c r="C5306" s="386"/>
      <c r="D5306" s="390"/>
      <c r="E5306" s="390"/>
      <c r="F5306" s="386">
        <v>52</v>
      </c>
      <c r="G5306" s="391">
        <v>0</v>
      </c>
      <c r="H5306" s="391">
        <v>25</v>
      </c>
      <c r="I5306" s="391">
        <v>62.963000000000001</v>
      </c>
      <c r="J5306" s="391">
        <v>19.230799999999999</v>
      </c>
      <c r="K5306" s="391">
        <v>1.2821</v>
      </c>
      <c r="L5306" s="391">
        <v>69.090900000000005</v>
      </c>
      <c r="M5306" s="391">
        <v>78.181799999999996</v>
      </c>
      <c r="N5306" s="391">
        <v>42.246000000000002</v>
      </c>
      <c r="O5306" s="386">
        <v>44.384999999999998</v>
      </c>
      <c r="P5306" s="386" t="s">
        <v>69</v>
      </c>
      <c r="R5306" s="265"/>
    </row>
    <row r="5307" spans="1:18" ht="15" x14ac:dyDescent="0.25">
      <c r="A5307" s="389" t="s">
        <v>6661</v>
      </c>
      <c r="B5307" s="390"/>
      <c r="C5307" s="386"/>
      <c r="D5307" s="390"/>
      <c r="E5307" s="390"/>
      <c r="F5307" s="386">
        <v>0</v>
      </c>
      <c r="G5307" s="391">
        <v>0</v>
      </c>
      <c r="H5307" s="391">
        <v>0</v>
      </c>
      <c r="I5307" s="391">
        <v>0</v>
      </c>
      <c r="J5307" s="391">
        <v>0</v>
      </c>
      <c r="K5307" s="391">
        <v>0</v>
      </c>
      <c r="L5307" s="391">
        <v>0</v>
      </c>
      <c r="M5307" s="391">
        <v>0</v>
      </c>
      <c r="N5307" s="391">
        <v>0</v>
      </c>
      <c r="O5307" s="386">
        <v>0</v>
      </c>
      <c r="P5307" s="386" t="s">
        <v>69</v>
      </c>
      <c r="R5307" s="265"/>
    </row>
    <row r="5308" spans="1:18" ht="15" x14ac:dyDescent="0.25">
      <c r="A5308" s="389" t="s">
        <v>6662</v>
      </c>
      <c r="B5308" s="390"/>
      <c r="C5308" s="386"/>
      <c r="D5308" s="390"/>
      <c r="E5308" s="390"/>
      <c r="F5308" s="386">
        <v>80</v>
      </c>
      <c r="G5308" s="391">
        <v>29.937100000000001</v>
      </c>
      <c r="H5308" s="391">
        <v>29.965199999999999</v>
      </c>
      <c r="I5308" s="391">
        <v>50.277299999999997</v>
      </c>
      <c r="J5308" s="391">
        <v>71.714799999999997</v>
      </c>
      <c r="K5308" s="391">
        <v>34.204599999999999</v>
      </c>
      <c r="L5308" s="391">
        <v>20.517900000000001</v>
      </c>
      <c r="M5308" s="391">
        <v>48.5411</v>
      </c>
      <c r="N5308" s="391">
        <v>50.540100000000002</v>
      </c>
      <c r="O5308" s="386">
        <v>33.935600000000001</v>
      </c>
      <c r="P5308" s="386" t="s">
        <v>69</v>
      </c>
      <c r="R5308" s="265"/>
    </row>
    <row r="5309" spans="1:18" ht="15" x14ac:dyDescent="0.25">
      <c r="A5309" s="389" t="s">
        <v>6663</v>
      </c>
      <c r="B5309" s="390"/>
      <c r="C5309" s="386"/>
      <c r="D5309" s="390"/>
      <c r="E5309" s="390"/>
      <c r="F5309" s="386">
        <v>53.250799999999998</v>
      </c>
      <c r="G5309" s="391">
        <v>54.006999999999998</v>
      </c>
      <c r="H5309" s="391">
        <v>0</v>
      </c>
      <c r="I5309" s="391">
        <v>0</v>
      </c>
      <c r="J5309" s="391">
        <v>68.581100000000006</v>
      </c>
      <c r="K5309" s="391">
        <v>7.4074</v>
      </c>
      <c r="L5309" s="391">
        <v>66.666700000000006</v>
      </c>
      <c r="M5309" s="391">
        <v>6.6666999999999996</v>
      </c>
      <c r="N5309" s="391">
        <v>74.789900000000003</v>
      </c>
      <c r="O5309" s="386">
        <v>56.781599999999997</v>
      </c>
      <c r="P5309" s="386" t="s">
        <v>69</v>
      </c>
      <c r="R5309" s="265"/>
    </row>
    <row r="5310" spans="1:18" ht="15" x14ac:dyDescent="0.25">
      <c r="A5310" s="389" t="s">
        <v>6664</v>
      </c>
      <c r="B5310" s="390"/>
      <c r="C5310" s="386"/>
      <c r="D5310" s="390"/>
      <c r="E5310" s="390"/>
      <c r="F5310" s="386">
        <v>11.2583</v>
      </c>
      <c r="G5310" s="391">
        <v>13.445399999999999</v>
      </c>
      <c r="H5310" s="391">
        <v>17.471599999999999</v>
      </c>
      <c r="I5310" s="391">
        <v>24.451799999999999</v>
      </c>
      <c r="J5310" s="391">
        <v>28.2486</v>
      </c>
      <c r="K5310" s="391">
        <v>8.9013000000000009</v>
      </c>
      <c r="L5310" s="391">
        <v>15.942</v>
      </c>
      <c r="M5310" s="391">
        <v>18.648</v>
      </c>
      <c r="N5310" s="391">
        <v>34.273499999999999</v>
      </c>
      <c r="O5310" s="386">
        <v>28.733499999999999</v>
      </c>
      <c r="P5310" s="386" t="s">
        <v>69</v>
      </c>
      <c r="R5310" s="265"/>
    </row>
    <row r="5311" spans="1:18" ht="15" x14ac:dyDescent="0.25">
      <c r="A5311" s="389" t="s">
        <v>6665</v>
      </c>
      <c r="B5311" s="390"/>
      <c r="C5311" s="386"/>
      <c r="D5311" s="390"/>
      <c r="E5311" s="390"/>
      <c r="F5311" s="386">
        <v>51.372100000000003</v>
      </c>
      <c r="G5311" s="391">
        <v>13.445399999999999</v>
      </c>
      <c r="H5311" s="391">
        <v>25.295500000000001</v>
      </c>
      <c r="I5311" s="391">
        <v>23.855399999999999</v>
      </c>
      <c r="J5311" s="391">
        <v>10.1449</v>
      </c>
      <c r="K5311" s="391">
        <v>6.7633000000000001</v>
      </c>
      <c r="L5311" s="391">
        <v>15.942</v>
      </c>
      <c r="M5311" s="391">
        <v>27.536200000000001</v>
      </c>
      <c r="N5311" s="391">
        <v>33.287999999999997</v>
      </c>
      <c r="O5311" s="386">
        <v>28.882100000000001</v>
      </c>
      <c r="P5311" s="386" t="s">
        <v>69</v>
      </c>
      <c r="R5311" s="265"/>
    </row>
    <row r="5312" spans="1:18" ht="15" x14ac:dyDescent="0.25">
      <c r="A5312" s="389" t="s">
        <v>6666</v>
      </c>
      <c r="B5312" s="390"/>
      <c r="C5312" s="386"/>
      <c r="D5312" s="390"/>
      <c r="E5312" s="390"/>
      <c r="F5312" s="386">
        <v>31.428599999999999</v>
      </c>
      <c r="G5312" s="391">
        <v>35.365900000000003</v>
      </c>
      <c r="H5312" s="391">
        <v>33.333300000000001</v>
      </c>
      <c r="I5312" s="391">
        <v>12.3932</v>
      </c>
      <c r="J5312" s="391">
        <v>37.6068</v>
      </c>
      <c r="K5312" s="391">
        <v>43.9024</v>
      </c>
      <c r="L5312" s="391">
        <v>47.126399999999997</v>
      </c>
      <c r="M5312" s="391">
        <v>44.017099999999999</v>
      </c>
      <c r="N5312" s="391">
        <v>43.302199999999999</v>
      </c>
      <c r="O5312" s="386">
        <v>27.358499999999999</v>
      </c>
      <c r="P5312" s="386" t="s">
        <v>69</v>
      </c>
      <c r="R5312" s="265"/>
    </row>
    <row r="5313" spans="1:18" ht="15" x14ac:dyDescent="0.25">
      <c r="A5313" s="389" t="s">
        <v>6667</v>
      </c>
      <c r="B5313" s="390"/>
      <c r="C5313" s="386"/>
      <c r="D5313" s="390"/>
      <c r="E5313" s="390"/>
      <c r="F5313" s="386">
        <v>4.7553000000000001</v>
      </c>
      <c r="G5313" s="391">
        <v>0.47170000000000001</v>
      </c>
      <c r="H5313" s="391">
        <v>1.7057</v>
      </c>
      <c r="I5313" s="391">
        <v>1.4113</v>
      </c>
      <c r="J5313" s="391">
        <v>4.9668999999999999</v>
      </c>
      <c r="K5313" s="391">
        <v>0.4698</v>
      </c>
      <c r="L5313" s="391">
        <v>3.9807999999999999</v>
      </c>
      <c r="M5313" s="391">
        <v>5.9859999999999998</v>
      </c>
      <c r="N5313" s="391">
        <v>7.8672000000000004</v>
      </c>
      <c r="O5313" s="386">
        <v>5.4116999999999997</v>
      </c>
      <c r="P5313" s="386" t="s">
        <v>69</v>
      </c>
      <c r="R5313" s="265"/>
    </row>
    <row r="5314" spans="1:18" ht="15" x14ac:dyDescent="0.25">
      <c r="A5314" s="389" t="s">
        <v>6668</v>
      </c>
      <c r="B5314" s="390"/>
      <c r="C5314" s="386"/>
      <c r="D5314" s="390"/>
      <c r="E5314" s="390"/>
      <c r="F5314" s="386">
        <v>2.3914</v>
      </c>
      <c r="G5314" s="391">
        <v>2.4235000000000002</v>
      </c>
      <c r="H5314" s="391">
        <v>2.27</v>
      </c>
      <c r="I5314" s="391">
        <v>0.73399999999999999</v>
      </c>
      <c r="J5314" s="391">
        <v>4.9668999999999999</v>
      </c>
      <c r="K5314" s="391">
        <v>3.6341000000000001</v>
      </c>
      <c r="L5314" s="391">
        <v>3.8006000000000002</v>
      </c>
      <c r="M5314" s="391">
        <v>4.2141000000000002</v>
      </c>
      <c r="N5314" s="391">
        <v>7.5053999999999901</v>
      </c>
      <c r="O5314" s="386">
        <v>5.3148999999999997</v>
      </c>
      <c r="P5314" s="386" t="s">
        <v>69</v>
      </c>
      <c r="R5314" s="265"/>
    </row>
    <row r="5315" spans="1:18" ht="15" x14ac:dyDescent="0.25">
      <c r="A5315" s="389" t="s">
        <v>6669</v>
      </c>
      <c r="B5315" s="390"/>
      <c r="C5315" s="386"/>
      <c r="D5315" s="390"/>
      <c r="E5315" s="390"/>
      <c r="F5315" s="386">
        <v>4.1315</v>
      </c>
      <c r="G5315" s="391">
        <v>3.3563999999999998</v>
      </c>
      <c r="H5315" s="391">
        <v>3.4173</v>
      </c>
      <c r="I5315" s="391">
        <v>2.4954999999999998</v>
      </c>
      <c r="J5315" s="391">
        <v>5.5258000000000003</v>
      </c>
      <c r="K5315" s="391">
        <v>2.2705000000000002</v>
      </c>
      <c r="L5315" s="391">
        <v>9.7446000000000002</v>
      </c>
      <c r="M5315" s="391">
        <v>5.3434999999999997</v>
      </c>
      <c r="N5315" s="391">
        <v>12.285</v>
      </c>
      <c r="O5315" s="386">
        <v>6.6166999999999998</v>
      </c>
      <c r="P5315" s="386" t="s">
        <v>69</v>
      </c>
      <c r="R5315" s="265"/>
    </row>
    <row r="5316" spans="1:18" ht="15" x14ac:dyDescent="0.25">
      <c r="A5316" s="389" t="s">
        <v>6670</v>
      </c>
      <c r="B5316" s="390"/>
      <c r="C5316" s="386"/>
      <c r="D5316" s="390"/>
      <c r="E5316" s="390"/>
      <c r="F5316" s="386">
        <v>0.27029999999999998</v>
      </c>
      <c r="G5316" s="391">
        <v>3.1659000000000002</v>
      </c>
      <c r="H5316" s="391">
        <v>3.0282</v>
      </c>
      <c r="I5316" s="391">
        <v>0</v>
      </c>
      <c r="J5316" s="391">
        <v>0</v>
      </c>
      <c r="K5316" s="391">
        <v>2.0083000000000002</v>
      </c>
      <c r="L5316" s="391">
        <v>0.247</v>
      </c>
      <c r="M5316" s="391">
        <v>0</v>
      </c>
      <c r="N5316" s="391">
        <v>1.4666999999999999</v>
      </c>
      <c r="O5316" s="386">
        <v>1.4218</v>
      </c>
      <c r="P5316" s="386" t="s">
        <v>69</v>
      </c>
      <c r="R5316" s="265"/>
    </row>
    <row r="5317" spans="1:18" ht="15" x14ac:dyDescent="0.25">
      <c r="A5317" s="389" t="s">
        <v>6671</v>
      </c>
      <c r="B5317" s="390"/>
      <c r="C5317" s="386"/>
      <c r="D5317" s="390"/>
      <c r="E5317" s="390"/>
      <c r="F5317" s="386">
        <v>0.26469999999999999</v>
      </c>
      <c r="G5317" s="391">
        <v>0.12709999999999999</v>
      </c>
      <c r="H5317" s="391">
        <v>0</v>
      </c>
      <c r="I5317" s="391">
        <v>0</v>
      </c>
      <c r="J5317" s="391">
        <v>0</v>
      </c>
      <c r="K5317" s="391">
        <v>0</v>
      </c>
      <c r="L5317" s="391">
        <v>0</v>
      </c>
      <c r="M5317" s="391">
        <v>0</v>
      </c>
      <c r="N5317" s="391">
        <v>0.57370000000000199</v>
      </c>
      <c r="O5317" s="386">
        <v>0.69550000000000001</v>
      </c>
      <c r="P5317" s="386" t="s">
        <v>69</v>
      </c>
      <c r="R5317" s="265"/>
    </row>
    <row r="5318" spans="1:18" ht="15" x14ac:dyDescent="0.25">
      <c r="A5318" s="389" t="s">
        <v>6672</v>
      </c>
      <c r="B5318" s="390"/>
      <c r="C5318" s="386"/>
      <c r="D5318" s="390"/>
      <c r="E5318" s="390"/>
      <c r="F5318" s="386">
        <v>0</v>
      </c>
      <c r="G5318" s="391">
        <v>0</v>
      </c>
      <c r="H5318" s="391">
        <v>8.9212000000000007</v>
      </c>
      <c r="I5318" s="391">
        <v>0</v>
      </c>
      <c r="J5318" s="391">
        <v>4.5833000000000004</v>
      </c>
      <c r="K5318" s="391">
        <v>2.7027000000000001</v>
      </c>
      <c r="L5318" s="391">
        <v>0.94340000000000002</v>
      </c>
      <c r="M5318" s="391">
        <v>0</v>
      </c>
      <c r="N5318" s="391">
        <v>15.4818</v>
      </c>
      <c r="O5318" s="386">
        <v>12.877599999999999</v>
      </c>
      <c r="P5318" s="386" t="s">
        <v>69</v>
      </c>
      <c r="R5318" s="265"/>
    </row>
    <row r="5319" spans="1:18" ht="15" x14ac:dyDescent="0.25">
      <c r="A5319" s="389" t="s">
        <v>6673</v>
      </c>
      <c r="B5319" s="390"/>
      <c r="C5319" s="386"/>
      <c r="D5319" s="390"/>
      <c r="E5319" s="390"/>
      <c r="F5319" s="386">
        <v>13.177199999999999</v>
      </c>
      <c r="G5319" s="391">
        <v>13.948700000000001</v>
      </c>
      <c r="H5319" s="391">
        <v>18.497599999999998</v>
      </c>
      <c r="I5319" s="391">
        <v>13.5657</v>
      </c>
      <c r="J5319" s="391">
        <v>19.674199999999999</v>
      </c>
      <c r="K5319" s="391">
        <v>10.448600000000001</v>
      </c>
      <c r="L5319" s="391">
        <v>12.376899999999999</v>
      </c>
      <c r="M5319" s="391">
        <v>13.1843</v>
      </c>
      <c r="N5319" s="391">
        <v>15.5562</v>
      </c>
      <c r="O5319" s="386">
        <v>11.0954</v>
      </c>
      <c r="P5319" s="386" t="s">
        <v>69</v>
      </c>
      <c r="R5319" s="265"/>
    </row>
    <row r="5320" spans="1:18" ht="15" x14ac:dyDescent="0.25">
      <c r="A5320" s="389" t="s">
        <v>6674</v>
      </c>
      <c r="B5320" s="390"/>
      <c r="C5320" s="386"/>
      <c r="D5320" s="390"/>
      <c r="E5320" s="390"/>
      <c r="F5320" s="386">
        <v>8.6561000000000003</v>
      </c>
      <c r="G5320" s="391">
        <v>13.5167</v>
      </c>
      <c r="H5320" s="391">
        <v>6.4089</v>
      </c>
      <c r="I5320" s="391">
        <v>19.2516</v>
      </c>
      <c r="J5320" s="391">
        <v>21.471399999999999</v>
      </c>
      <c r="K5320" s="391">
        <v>6.0293000000000001</v>
      </c>
      <c r="L5320" s="391">
        <v>8.2302999999999997</v>
      </c>
      <c r="M5320" s="391">
        <v>13.2554</v>
      </c>
      <c r="N5320" s="391">
        <v>14.2631</v>
      </c>
      <c r="O5320" s="386">
        <v>10.2096</v>
      </c>
      <c r="P5320" s="386" t="s">
        <v>69</v>
      </c>
      <c r="R5320" s="265"/>
    </row>
    <row r="5321" spans="1:18" ht="15" x14ac:dyDescent="0.25">
      <c r="A5321" s="389" t="s">
        <v>6675</v>
      </c>
      <c r="B5321" s="390"/>
      <c r="C5321" s="386"/>
      <c r="D5321" s="390"/>
      <c r="E5321" s="390"/>
      <c r="F5321" s="386">
        <v>15.951700000000001</v>
      </c>
      <c r="G5321" s="391">
        <v>22.6631</v>
      </c>
      <c r="H5321" s="391">
        <v>19.2974</v>
      </c>
      <c r="I5321" s="391">
        <v>16.021100000000001</v>
      </c>
      <c r="J5321" s="391">
        <v>8.8888999999999996</v>
      </c>
      <c r="K5321" s="391">
        <v>19.6523</v>
      </c>
      <c r="L5321" s="391">
        <v>22.154</v>
      </c>
      <c r="M5321" s="391">
        <v>18.2287</v>
      </c>
      <c r="N5321" s="391">
        <v>31.000900000000001</v>
      </c>
      <c r="O5321" s="386">
        <v>21.940200000000001</v>
      </c>
      <c r="P5321" s="386" t="s">
        <v>69</v>
      </c>
      <c r="R5321" s="265"/>
    </row>
    <row r="5322" spans="1:18" ht="15" x14ac:dyDescent="0.25">
      <c r="A5322" s="389" t="s">
        <v>6676</v>
      </c>
      <c r="B5322" s="390"/>
      <c r="C5322" s="386"/>
      <c r="D5322" s="390"/>
      <c r="E5322" s="390"/>
      <c r="F5322" s="386">
        <v>75</v>
      </c>
      <c r="G5322" s="391">
        <v>63.636400000000002</v>
      </c>
      <c r="H5322" s="391">
        <v>58.1633</v>
      </c>
      <c r="I5322" s="391">
        <v>47.826099999999997</v>
      </c>
      <c r="J5322" s="391">
        <v>80.701800000000006</v>
      </c>
      <c r="K5322" s="391">
        <v>63.218400000000003</v>
      </c>
      <c r="L5322" s="391">
        <v>44.444400000000002</v>
      </c>
      <c r="M5322" s="391">
        <v>0</v>
      </c>
      <c r="N5322" s="391">
        <v>52.529200000000003</v>
      </c>
      <c r="O5322" s="386">
        <v>69.084000000000003</v>
      </c>
      <c r="P5322" s="386" t="s">
        <v>69</v>
      </c>
      <c r="R5322" s="265"/>
    </row>
    <row r="5323" spans="1:18" ht="15" x14ac:dyDescent="0.25">
      <c r="A5323" s="389" t="s">
        <v>6677</v>
      </c>
      <c r="B5323" s="390"/>
      <c r="C5323" s="386"/>
      <c r="D5323" s="390"/>
      <c r="E5323" s="390"/>
      <c r="F5323" s="386">
        <v>100</v>
      </c>
      <c r="G5323" s="391">
        <v>35.416699999999999</v>
      </c>
      <c r="H5323" s="391">
        <v>41.176499999999997</v>
      </c>
      <c r="I5323" s="391">
        <v>75</v>
      </c>
      <c r="J5323" s="391">
        <v>71.428600000000003</v>
      </c>
      <c r="K5323" s="391">
        <v>31.7073</v>
      </c>
      <c r="L5323" s="391">
        <v>46.511600000000001</v>
      </c>
      <c r="M5323" s="391">
        <v>100</v>
      </c>
      <c r="N5323" s="391">
        <v>52.287599999999998</v>
      </c>
      <c r="O5323" s="386">
        <v>64.285700000000006</v>
      </c>
      <c r="P5323" s="386" t="s">
        <v>69</v>
      </c>
      <c r="R5323" s="265"/>
    </row>
    <row r="5324" spans="1:18" ht="15" x14ac:dyDescent="0.25">
      <c r="A5324" s="389" t="s">
        <v>6678</v>
      </c>
      <c r="B5324" s="390"/>
      <c r="C5324" s="386"/>
      <c r="D5324" s="390"/>
      <c r="E5324" s="390"/>
      <c r="F5324" s="386">
        <v>0</v>
      </c>
      <c r="G5324" s="391">
        <v>90.196100000000001</v>
      </c>
      <c r="H5324" s="391">
        <v>83.333299999999994</v>
      </c>
      <c r="I5324" s="391">
        <v>60</v>
      </c>
      <c r="J5324" s="391">
        <v>40.4255</v>
      </c>
      <c r="K5324" s="391">
        <v>26.1905</v>
      </c>
      <c r="L5324" s="391">
        <v>82</v>
      </c>
      <c r="M5324" s="391">
        <v>100</v>
      </c>
      <c r="N5324" s="391">
        <v>52.884599999999999</v>
      </c>
      <c r="O5324" s="386">
        <v>75.925899999999999</v>
      </c>
      <c r="P5324" s="386" t="s">
        <v>69</v>
      </c>
      <c r="R5324" s="265"/>
    </row>
    <row r="5325" spans="1:18" ht="15" x14ac:dyDescent="0.25">
      <c r="A5325" s="389" t="s">
        <v>6679</v>
      </c>
      <c r="B5325" s="390"/>
      <c r="C5325" s="386"/>
      <c r="D5325" s="390"/>
      <c r="E5325" s="390"/>
      <c r="F5325" s="386">
        <v>58.4071</v>
      </c>
      <c r="G5325" s="391">
        <v>41.1096</v>
      </c>
      <c r="H5325" s="391">
        <v>26.8919</v>
      </c>
      <c r="I5325" s="391">
        <v>32.552199999999999</v>
      </c>
      <c r="J5325" s="391">
        <v>55.298000000000002</v>
      </c>
      <c r="K5325" s="391">
        <v>31.425999999999998</v>
      </c>
      <c r="L5325" s="391">
        <v>45.920400000000001</v>
      </c>
      <c r="M5325" s="391">
        <v>66.124499999999998</v>
      </c>
      <c r="N5325" s="391">
        <v>50.898699999999998</v>
      </c>
      <c r="O5325" s="386">
        <v>60.552999999999997</v>
      </c>
      <c r="P5325" s="386" t="s">
        <v>69</v>
      </c>
      <c r="R5325" s="265"/>
    </row>
    <row r="5326" spans="1:18" ht="15" x14ac:dyDescent="0.25">
      <c r="A5326" s="389" t="s">
        <v>6680</v>
      </c>
      <c r="B5326" s="390"/>
      <c r="C5326" s="386"/>
      <c r="D5326" s="390"/>
      <c r="E5326" s="390"/>
      <c r="F5326" s="386">
        <v>82.481800000000007</v>
      </c>
      <c r="G5326" s="391">
        <v>67.938900000000004</v>
      </c>
      <c r="H5326" s="391">
        <v>78.703699999999998</v>
      </c>
      <c r="I5326" s="391">
        <v>75.144499999999994</v>
      </c>
      <c r="J5326" s="391">
        <v>73.444999999999993</v>
      </c>
      <c r="K5326" s="391">
        <v>85.858599999999996</v>
      </c>
      <c r="L5326" s="391">
        <v>73.7179</v>
      </c>
      <c r="M5326" s="391">
        <v>97.520700000000005</v>
      </c>
      <c r="N5326" s="391">
        <v>72.189300000000003</v>
      </c>
      <c r="O5326" s="386">
        <v>67.452799999999996</v>
      </c>
      <c r="P5326" s="386" t="s">
        <v>69</v>
      </c>
      <c r="R5326" s="265"/>
    </row>
    <row r="5327" spans="1:18" ht="15" x14ac:dyDescent="0.25">
      <c r="A5327" s="389" t="s">
        <v>6681</v>
      </c>
      <c r="B5327" s="390"/>
      <c r="C5327" s="386"/>
      <c r="D5327" s="390"/>
      <c r="E5327" s="390"/>
      <c r="F5327" s="386">
        <v>74.410200000000003</v>
      </c>
      <c r="G5327" s="391">
        <v>57.792200000000001</v>
      </c>
      <c r="H5327" s="391">
        <v>59.730200000000004</v>
      </c>
      <c r="I5327" s="391">
        <v>75.144499999999994</v>
      </c>
      <c r="J5327" s="391">
        <v>70.467799999999997</v>
      </c>
      <c r="K5327" s="391">
        <v>64.102599999999995</v>
      </c>
      <c r="L5327" s="391">
        <v>39.393900000000002</v>
      </c>
      <c r="M5327" s="391">
        <v>85.253500000000003</v>
      </c>
      <c r="N5327" s="391">
        <v>72.189300000000003</v>
      </c>
      <c r="O5327" s="386">
        <v>67.452799999999996</v>
      </c>
      <c r="P5327" s="386" t="s">
        <v>69</v>
      </c>
      <c r="R5327" s="265"/>
    </row>
    <row r="5328" spans="1:18" ht="15" x14ac:dyDescent="0.25">
      <c r="A5328" s="389" t="s">
        <v>6682</v>
      </c>
      <c r="B5328" s="390"/>
      <c r="C5328" s="386"/>
      <c r="D5328" s="390"/>
      <c r="E5328" s="390"/>
      <c r="F5328" s="386">
        <v>5.5556000000000001</v>
      </c>
      <c r="G5328" s="391">
        <v>40</v>
      </c>
      <c r="H5328" s="391">
        <v>0</v>
      </c>
      <c r="I5328" s="391" t="s">
        <v>8416</v>
      </c>
      <c r="J5328" s="391" t="s">
        <v>8416</v>
      </c>
      <c r="K5328" s="391" t="s">
        <v>8416</v>
      </c>
      <c r="L5328" s="391" t="s">
        <v>8416</v>
      </c>
      <c r="M5328" s="391" t="s">
        <v>8416</v>
      </c>
      <c r="N5328" s="391" t="s">
        <v>8416</v>
      </c>
      <c r="O5328" s="386" t="s">
        <v>8416</v>
      </c>
      <c r="P5328" s="386" t="s">
        <v>69</v>
      </c>
      <c r="R5328" s="265"/>
    </row>
    <row r="5329" spans="1:18" ht="15" x14ac:dyDescent="0.25">
      <c r="A5329" s="389" t="s">
        <v>6683</v>
      </c>
      <c r="B5329" s="390"/>
      <c r="C5329" s="386"/>
      <c r="D5329" s="390"/>
      <c r="E5329" s="390"/>
      <c r="F5329" s="386">
        <v>0</v>
      </c>
      <c r="G5329" s="391">
        <v>5.3598999999999997</v>
      </c>
      <c r="H5329" s="391">
        <v>2.5640999999999998</v>
      </c>
      <c r="I5329" s="391">
        <v>13.1105</v>
      </c>
      <c r="J5329" s="391">
        <v>10.2828</v>
      </c>
      <c r="K5329" s="391">
        <v>4.6440000000000001</v>
      </c>
      <c r="L5329" s="391">
        <v>4.5685000000000002</v>
      </c>
      <c r="M5329" s="391">
        <v>8.4821000000000009</v>
      </c>
      <c r="N5329" s="391">
        <v>14.0296</v>
      </c>
      <c r="O5329" s="386">
        <v>20</v>
      </c>
      <c r="P5329" s="386" t="s">
        <v>69</v>
      </c>
      <c r="R5329" s="265"/>
    </row>
    <row r="5330" spans="1:18" ht="15" x14ac:dyDescent="0.25">
      <c r="A5330" s="389" t="s">
        <v>6684</v>
      </c>
      <c r="B5330" s="390"/>
      <c r="C5330" s="386"/>
      <c r="D5330" s="390"/>
      <c r="E5330" s="390"/>
      <c r="F5330" s="386">
        <v>0</v>
      </c>
      <c r="G5330" s="391">
        <v>6.6433999999999997</v>
      </c>
      <c r="H5330" s="391">
        <v>7.3113000000000001</v>
      </c>
      <c r="I5330" s="391">
        <v>8.5757999999999992</v>
      </c>
      <c r="J5330" s="391">
        <v>9.2739999999999991</v>
      </c>
      <c r="K5330" s="391">
        <v>1.4085000000000001</v>
      </c>
      <c r="L5330" s="391">
        <v>3.9437000000000002</v>
      </c>
      <c r="M5330" s="391">
        <v>23.1189</v>
      </c>
      <c r="N5330" s="391">
        <v>14.0632</v>
      </c>
      <c r="O5330" s="386">
        <v>20.047599999999999</v>
      </c>
      <c r="P5330" s="386" t="s">
        <v>69</v>
      </c>
      <c r="R5330" s="265"/>
    </row>
    <row r="5331" spans="1:18" ht="15" x14ac:dyDescent="0.25">
      <c r="A5331" s="389" t="s">
        <v>6685</v>
      </c>
      <c r="B5331" s="390"/>
      <c r="C5331" s="386"/>
      <c r="D5331" s="390"/>
      <c r="E5331" s="390"/>
      <c r="F5331" s="386" t="s">
        <v>8416</v>
      </c>
      <c r="G5331" s="391">
        <v>0</v>
      </c>
      <c r="H5331" s="391">
        <v>0</v>
      </c>
      <c r="I5331" s="391">
        <v>0</v>
      </c>
      <c r="J5331" s="391">
        <v>0</v>
      </c>
      <c r="K5331" s="391">
        <v>0</v>
      </c>
      <c r="L5331" s="391">
        <v>0</v>
      </c>
      <c r="M5331" s="391">
        <v>0</v>
      </c>
      <c r="N5331" s="391">
        <v>0</v>
      </c>
      <c r="O5331" s="386">
        <v>0</v>
      </c>
      <c r="P5331" s="386" t="s">
        <v>69</v>
      </c>
      <c r="R5331" s="265"/>
    </row>
    <row r="5332" spans="1:18" ht="15" x14ac:dyDescent="0.25">
      <c r="A5332" s="389" t="s">
        <v>6686</v>
      </c>
      <c r="B5332" s="390"/>
      <c r="C5332" s="386"/>
      <c r="D5332" s="390"/>
      <c r="E5332" s="390"/>
      <c r="F5332" s="386">
        <v>6.6666999999999996</v>
      </c>
      <c r="G5332" s="391">
        <v>8.6957000000000004</v>
      </c>
      <c r="H5332" s="391">
        <v>1.3513999999999999</v>
      </c>
      <c r="I5332" s="391">
        <v>57.042299999999997</v>
      </c>
      <c r="J5332" s="391">
        <v>43.125</v>
      </c>
      <c r="K5332" s="391">
        <v>9.6875</v>
      </c>
      <c r="L5332" s="391">
        <v>1.1111</v>
      </c>
      <c r="M5332" s="391">
        <v>36.717399999999998</v>
      </c>
      <c r="N5332" s="391">
        <v>22.354299999999999</v>
      </c>
      <c r="O5332" s="386">
        <v>23.723400000000002</v>
      </c>
      <c r="P5332" s="386" t="s">
        <v>69</v>
      </c>
      <c r="R5332" s="265"/>
    </row>
    <row r="5333" spans="1:18" ht="15" x14ac:dyDescent="0.25">
      <c r="A5333" s="389" t="s">
        <v>6687</v>
      </c>
      <c r="B5333" s="390"/>
      <c r="C5333" s="386"/>
      <c r="D5333" s="390"/>
      <c r="E5333" s="390"/>
      <c r="F5333" s="386">
        <v>52.427199999999999</v>
      </c>
      <c r="G5333" s="391">
        <v>65.714299999999994</v>
      </c>
      <c r="H5333" s="391">
        <v>1.3513999999999999</v>
      </c>
      <c r="I5333" s="391">
        <v>5.8559000000000001</v>
      </c>
      <c r="J5333" s="391">
        <v>13</v>
      </c>
      <c r="K5333" s="391">
        <v>1.6667000000000001</v>
      </c>
      <c r="L5333" s="391">
        <v>5</v>
      </c>
      <c r="M5333" s="391">
        <v>30.991700000000002</v>
      </c>
      <c r="N5333" s="391">
        <v>22.532800000000002</v>
      </c>
      <c r="O5333" s="386">
        <v>23.918800000000001</v>
      </c>
      <c r="P5333" s="386" t="s">
        <v>69</v>
      </c>
      <c r="R5333" s="265"/>
    </row>
    <row r="5334" spans="1:18" ht="15" x14ac:dyDescent="0.25">
      <c r="A5334" s="389" t="s">
        <v>6688</v>
      </c>
      <c r="B5334" s="390"/>
      <c r="C5334" s="386"/>
      <c r="D5334" s="390"/>
      <c r="E5334" s="390"/>
      <c r="F5334" s="386" t="s">
        <v>8416</v>
      </c>
      <c r="G5334" s="391" t="s">
        <v>8416</v>
      </c>
      <c r="H5334" s="391" t="s">
        <v>8416</v>
      </c>
      <c r="I5334" s="391" t="s">
        <v>8416</v>
      </c>
      <c r="J5334" s="391" t="s">
        <v>8416</v>
      </c>
      <c r="K5334" s="391" t="s">
        <v>8416</v>
      </c>
      <c r="L5334" s="391" t="s">
        <v>8416</v>
      </c>
      <c r="M5334" s="391">
        <v>0</v>
      </c>
      <c r="N5334" s="391">
        <v>0</v>
      </c>
      <c r="O5334" s="386">
        <v>0</v>
      </c>
      <c r="P5334" s="386" t="s">
        <v>69</v>
      </c>
      <c r="R5334" s="265"/>
    </row>
    <row r="5335" spans="1:18" ht="15" x14ac:dyDescent="0.25">
      <c r="A5335" s="389" t="s">
        <v>6689</v>
      </c>
      <c r="B5335" s="390"/>
      <c r="C5335" s="386"/>
      <c r="D5335" s="390"/>
      <c r="E5335" s="390"/>
      <c r="F5335" s="386">
        <v>79.703000000000003</v>
      </c>
      <c r="G5335" s="391">
        <v>76.681899999999999</v>
      </c>
      <c r="H5335" s="391">
        <v>78.508799999999994</v>
      </c>
      <c r="I5335" s="391">
        <v>61.607599999999998</v>
      </c>
      <c r="J5335" s="391">
        <v>56.9009</v>
      </c>
      <c r="K5335" s="391">
        <v>31.562999999999999</v>
      </c>
      <c r="L5335" s="391">
        <v>45.920400000000001</v>
      </c>
      <c r="M5335" s="391">
        <v>64.792100000000005</v>
      </c>
      <c r="N5335" s="391">
        <v>50.544800000000002</v>
      </c>
      <c r="O5335" s="386">
        <v>60.813800000000001</v>
      </c>
      <c r="P5335" s="386" t="s">
        <v>69</v>
      </c>
      <c r="R5335" s="265"/>
    </row>
    <row r="5336" spans="1:18" ht="15" x14ac:dyDescent="0.25">
      <c r="A5336" s="389" t="s">
        <v>6690</v>
      </c>
      <c r="B5336" s="390"/>
      <c r="C5336" s="386"/>
      <c r="D5336" s="390"/>
      <c r="E5336" s="390"/>
      <c r="F5336" s="386">
        <v>9.5237999999999996</v>
      </c>
      <c r="G5336" s="391">
        <v>67.058800000000005</v>
      </c>
      <c r="H5336" s="391">
        <v>18.181799999999999</v>
      </c>
      <c r="I5336" s="391">
        <v>50.980400000000003</v>
      </c>
      <c r="J5336" s="391">
        <v>80.681799999999996</v>
      </c>
      <c r="K5336" s="391">
        <v>91.812899999999999</v>
      </c>
      <c r="L5336" s="391">
        <v>32.307699999999997</v>
      </c>
      <c r="M5336" s="391">
        <v>44.318199999999997</v>
      </c>
      <c r="N5336" s="391">
        <v>67.970699999999994</v>
      </c>
      <c r="O5336" s="386">
        <v>47.921799999999998</v>
      </c>
      <c r="P5336" s="386" t="s">
        <v>69</v>
      </c>
      <c r="R5336" s="265"/>
    </row>
    <row r="5337" spans="1:18" ht="15" x14ac:dyDescent="0.25">
      <c r="A5337" s="389" t="s">
        <v>6691</v>
      </c>
      <c r="B5337" s="390"/>
      <c r="C5337" s="386"/>
      <c r="D5337" s="390"/>
      <c r="E5337" s="390"/>
      <c r="F5337" s="386">
        <v>18.6737</v>
      </c>
      <c r="G5337" s="391">
        <v>20.9251</v>
      </c>
      <c r="H5337" s="391">
        <v>23.783200000000001</v>
      </c>
      <c r="I5337" s="391">
        <v>43.538499999999999</v>
      </c>
      <c r="J5337" s="391">
        <v>43.152299999999997</v>
      </c>
      <c r="K5337" s="391">
        <v>32.508299999999998</v>
      </c>
      <c r="L5337" s="391">
        <v>5.6626000000000003</v>
      </c>
      <c r="M5337" s="391">
        <v>17.849799999999998</v>
      </c>
      <c r="N5337" s="391">
        <v>27.931899999999999</v>
      </c>
      <c r="O5337" s="386">
        <v>32.7622</v>
      </c>
      <c r="P5337" s="386" t="s">
        <v>69</v>
      </c>
      <c r="R5337" s="265"/>
    </row>
    <row r="5338" spans="1:18" ht="15" x14ac:dyDescent="0.25">
      <c r="A5338" s="389" t="s">
        <v>6692</v>
      </c>
      <c r="B5338" s="390"/>
      <c r="C5338" s="386"/>
      <c r="D5338" s="390"/>
      <c r="E5338" s="390"/>
      <c r="F5338" s="386">
        <v>21.0991</v>
      </c>
      <c r="G5338" s="391">
        <v>20.9251</v>
      </c>
      <c r="H5338" s="391">
        <v>23.783200000000001</v>
      </c>
      <c r="I5338" s="391">
        <v>33.939</v>
      </c>
      <c r="J5338" s="391">
        <v>22.3443</v>
      </c>
      <c r="K5338" s="391">
        <v>33.818600000000004</v>
      </c>
      <c r="L5338" s="391">
        <v>10.1151</v>
      </c>
      <c r="M5338" s="391">
        <v>55.724200000000003</v>
      </c>
      <c r="N5338" s="391">
        <v>28.424700000000001</v>
      </c>
      <c r="O5338" s="386">
        <v>33.765500000000003</v>
      </c>
      <c r="P5338" s="386" t="s">
        <v>69</v>
      </c>
      <c r="R5338" s="265"/>
    </row>
    <row r="5339" spans="1:18" ht="15" x14ac:dyDescent="0.25">
      <c r="A5339" s="389" t="s">
        <v>6693</v>
      </c>
      <c r="B5339" s="390"/>
      <c r="C5339" s="386"/>
      <c r="D5339" s="390"/>
      <c r="E5339" s="390"/>
      <c r="F5339" s="386">
        <v>30.392199999999999</v>
      </c>
      <c r="G5339" s="391">
        <v>15.357100000000001</v>
      </c>
      <c r="H5339" s="391">
        <v>8.1699000000000002</v>
      </c>
      <c r="I5339" s="391">
        <v>30.719000000000001</v>
      </c>
      <c r="J5339" s="391">
        <v>8.3332999999999995</v>
      </c>
      <c r="K5339" s="391">
        <v>1.0601</v>
      </c>
      <c r="L5339" s="391">
        <v>3.7383000000000002</v>
      </c>
      <c r="M5339" s="391">
        <v>23.708200000000001</v>
      </c>
      <c r="N5339" s="391">
        <v>23.7864</v>
      </c>
      <c r="O5339" s="386">
        <v>24.271799999999999</v>
      </c>
      <c r="P5339" s="386" t="s">
        <v>69</v>
      </c>
      <c r="R5339" s="265"/>
    </row>
    <row r="5340" spans="1:18" ht="15" x14ac:dyDescent="0.25">
      <c r="A5340" s="389" t="s">
        <v>6694</v>
      </c>
      <c r="B5340" s="390"/>
      <c r="C5340" s="386"/>
      <c r="D5340" s="390"/>
      <c r="E5340" s="390"/>
      <c r="F5340" s="386">
        <v>4.2178000000000004</v>
      </c>
      <c r="G5340" s="391">
        <v>4.3646000000000003</v>
      </c>
      <c r="H5340" s="391">
        <v>2.7652000000000001</v>
      </c>
      <c r="I5340" s="391">
        <v>12.8141</v>
      </c>
      <c r="J5340" s="391">
        <v>13.3217</v>
      </c>
      <c r="K5340" s="391">
        <v>5.7016</v>
      </c>
      <c r="L5340" s="391">
        <v>9.0236000000000001</v>
      </c>
      <c r="M5340" s="391">
        <v>13.7301</v>
      </c>
      <c r="N5340" s="391">
        <v>8.9574999999999996</v>
      </c>
      <c r="O5340" s="386">
        <v>11.6706</v>
      </c>
      <c r="P5340" s="386" t="s">
        <v>69</v>
      </c>
      <c r="R5340" s="265"/>
    </row>
    <row r="5341" spans="1:18" ht="15" x14ac:dyDescent="0.25">
      <c r="A5341" s="389" t="s">
        <v>6695</v>
      </c>
      <c r="B5341" s="390"/>
      <c r="C5341" s="386"/>
      <c r="D5341" s="390"/>
      <c r="E5341" s="390"/>
      <c r="F5341" s="386">
        <v>8.4476999999999993</v>
      </c>
      <c r="G5341" s="391">
        <v>4.0046999999999997</v>
      </c>
      <c r="H5341" s="391">
        <v>2.7652000000000001</v>
      </c>
      <c r="I5341" s="391">
        <v>5.9739000000000004</v>
      </c>
      <c r="J5341" s="391">
        <v>13.4763</v>
      </c>
      <c r="K5341" s="391">
        <v>3.5838000000000001</v>
      </c>
      <c r="L5341" s="391">
        <v>5.9287999999999998</v>
      </c>
      <c r="M5341" s="391">
        <v>13.118499999999999</v>
      </c>
      <c r="N5341" s="391">
        <v>8.8544</v>
      </c>
      <c r="O5341" s="386">
        <v>11.629899999999999</v>
      </c>
      <c r="P5341" s="386" t="s">
        <v>69</v>
      </c>
      <c r="R5341" s="265"/>
    </row>
    <row r="5342" spans="1:18" ht="15" x14ac:dyDescent="0.25">
      <c r="A5342" s="389" t="s">
        <v>6696</v>
      </c>
      <c r="B5342" s="390"/>
      <c r="C5342" s="386"/>
      <c r="D5342" s="390"/>
      <c r="E5342" s="390"/>
      <c r="F5342" s="386">
        <v>25.9115</v>
      </c>
      <c r="G5342" s="391">
        <v>36.654800000000002</v>
      </c>
      <c r="H5342" s="391">
        <v>21.0733</v>
      </c>
      <c r="I5342" s="391">
        <v>23.131699999999999</v>
      </c>
      <c r="J5342" s="391">
        <v>2.9851000000000001</v>
      </c>
      <c r="K5342" s="391">
        <v>0.57689999999999997</v>
      </c>
      <c r="L5342" s="391">
        <v>4.1985000000000001</v>
      </c>
      <c r="M5342" s="391">
        <v>27.901499999999999</v>
      </c>
      <c r="N5342" s="391">
        <v>13.7578</v>
      </c>
      <c r="O5342" s="386">
        <v>13.4648</v>
      </c>
      <c r="P5342" s="386" t="s">
        <v>69</v>
      </c>
      <c r="R5342" s="265"/>
    </row>
    <row r="5343" spans="1:18" ht="15" x14ac:dyDescent="0.25">
      <c r="A5343" s="389" t="s">
        <v>6697</v>
      </c>
      <c r="B5343" s="390"/>
      <c r="C5343" s="386"/>
      <c r="D5343" s="390"/>
      <c r="E5343" s="390"/>
      <c r="F5343" s="386">
        <v>11.236000000000001</v>
      </c>
      <c r="G5343" s="391">
        <v>3.3708</v>
      </c>
      <c r="H5343" s="391">
        <v>3.3708</v>
      </c>
      <c r="I5343" s="391">
        <v>12.3596</v>
      </c>
      <c r="J5343" s="391">
        <v>13.6364</v>
      </c>
      <c r="K5343" s="391">
        <v>0</v>
      </c>
      <c r="L5343" s="391">
        <v>0</v>
      </c>
      <c r="M5343" s="391">
        <v>0</v>
      </c>
      <c r="N5343" s="391">
        <v>1.2447999999999999</v>
      </c>
      <c r="O5343" s="386">
        <v>3.7343999999999999</v>
      </c>
      <c r="P5343" s="386" t="s">
        <v>69</v>
      </c>
      <c r="R5343" s="265"/>
    </row>
    <row r="5344" spans="1:18" ht="15" x14ac:dyDescent="0.25">
      <c r="A5344" s="389" t="s">
        <v>6698</v>
      </c>
      <c r="B5344" s="390"/>
      <c r="C5344" s="386"/>
      <c r="D5344" s="390"/>
      <c r="E5344" s="390"/>
      <c r="F5344" s="386" t="s">
        <v>8416</v>
      </c>
      <c r="G5344" s="391" t="s">
        <v>8416</v>
      </c>
      <c r="H5344" s="391" t="s">
        <v>8416</v>
      </c>
      <c r="I5344" s="391" t="s">
        <v>8416</v>
      </c>
      <c r="J5344" s="391" t="s">
        <v>8416</v>
      </c>
      <c r="K5344" s="391">
        <v>0</v>
      </c>
      <c r="L5344" s="391">
        <v>0</v>
      </c>
      <c r="M5344" s="391">
        <v>0</v>
      </c>
      <c r="N5344" s="391">
        <v>0</v>
      </c>
      <c r="O5344" s="386">
        <v>1.9231</v>
      </c>
      <c r="P5344" s="386" t="s">
        <v>69</v>
      </c>
      <c r="R5344" s="265"/>
    </row>
    <row r="5345" spans="1:18" ht="15" x14ac:dyDescent="0.25">
      <c r="A5345" s="389" t="s">
        <v>6699</v>
      </c>
      <c r="B5345" s="390"/>
      <c r="C5345" s="386"/>
      <c r="D5345" s="390"/>
      <c r="E5345" s="390"/>
      <c r="F5345" s="386">
        <v>11.236000000000001</v>
      </c>
      <c r="G5345" s="391">
        <v>3.3708</v>
      </c>
      <c r="H5345" s="391">
        <v>3.3708</v>
      </c>
      <c r="I5345" s="391">
        <v>12.3596</v>
      </c>
      <c r="J5345" s="391">
        <v>13.6364</v>
      </c>
      <c r="K5345" s="391">
        <v>11.3636</v>
      </c>
      <c r="L5345" s="391">
        <v>2.2726999999999999</v>
      </c>
      <c r="M5345" s="391">
        <v>7.0587999999999997</v>
      </c>
      <c r="N5345" s="391">
        <v>3.5293999999999999</v>
      </c>
      <c r="O5345" s="386">
        <v>7.0587999999999997</v>
      </c>
      <c r="P5345" s="386" t="s">
        <v>69</v>
      </c>
      <c r="R5345" s="265"/>
    </row>
    <row r="5346" spans="1:18" ht="15" x14ac:dyDescent="0.25">
      <c r="A5346" s="389" t="s">
        <v>6700</v>
      </c>
      <c r="B5346" s="390"/>
      <c r="C5346" s="386"/>
      <c r="D5346" s="390"/>
      <c r="E5346" s="390"/>
      <c r="F5346" s="386">
        <v>8.4008000000000003</v>
      </c>
      <c r="G5346" s="391">
        <v>14.4528</v>
      </c>
      <c r="H5346" s="391">
        <v>8.4456000000000007</v>
      </c>
      <c r="I5346" s="391">
        <v>14.4354</v>
      </c>
      <c r="J5346" s="391">
        <v>18.334099999999999</v>
      </c>
      <c r="K5346" s="391">
        <v>10.854900000000001</v>
      </c>
      <c r="L5346" s="391">
        <v>11.8447</v>
      </c>
      <c r="M5346" s="391">
        <v>18.750399999999999</v>
      </c>
      <c r="N5346" s="391">
        <v>17.551400000000001</v>
      </c>
      <c r="O5346" s="386">
        <v>21.307099999999998</v>
      </c>
      <c r="P5346" s="386" t="s">
        <v>69</v>
      </c>
      <c r="R5346" s="265"/>
    </row>
    <row r="5347" spans="1:18" ht="15" x14ac:dyDescent="0.25">
      <c r="A5347" s="389" t="s">
        <v>6701</v>
      </c>
      <c r="B5347" s="390"/>
      <c r="C5347" s="386"/>
      <c r="D5347" s="390"/>
      <c r="E5347" s="390"/>
      <c r="F5347" s="386">
        <v>9.8880999999999997</v>
      </c>
      <c r="G5347" s="391">
        <v>11.674300000000001</v>
      </c>
      <c r="H5347" s="391">
        <v>9.7593999999999994</v>
      </c>
      <c r="I5347" s="391">
        <v>9.9092000000000002</v>
      </c>
      <c r="J5347" s="391">
        <v>21.101199999999999</v>
      </c>
      <c r="K5347" s="391">
        <v>14.3674</v>
      </c>
      <c r="L5347" s="391">
        <v>17.498799999999999</v>
      </c>
      <c r="M5347" s="391">
        <v>26.137499999999999</v>
      </c>
      <c r="N5347" s="391">
        <v>17.409600000000001</v>
      </c>
      <c r="O5347" s="386">
        <v>21.313199999999998</v>
      </c>
      <c r="P5347" s="386" t="s">
        <v>69</v>
      </c>
      <c r="R5347" s="265"/>
    </row>
    <row r="5348" spans="1:18" ht="15" x14ac:dyDescent="0.25">
      <c r="A5348" s="389" t="s">
        <v>6702</v>
      </c>
      <c r="B5348" s="390"/>
      <c r="C5348" s="386"/>
      <c r="D5348" s="390"/>
      <c r="E5348" s="390"/>
      <c r="F5348" s="386">
        <v>35.962400000000002</v>
      </c>
      <c r="G5348" s="391">
        <v>29.6081</v>
      </c>
      <c r="H5348" s="391">
        <v>24.090199999999999</v>
      </c>
      <c r="I5348" s="391">
        <v>30.334700000000002</v>
      </c>
      <c r="J5348" s="391">
        <v>29.6218</v>
      </c>
      <c r="K5348" s="391">
        <v>11.2971</v>
      </c>
      <c r="L5348" s="391">
        <v>18.843699999999998</v>
      </c>
      <c r="M5348" s="391">
        <v>27.443899999999999</v>
      </c>
      <c r="N5348" s="391">
        <v>22.750499999999999</v>
      </c>
      <c r="O5348" s="386">
        <v>21.090299999999999</v>
      </c>
      <c r="P5348" s="386" t="s">
        <v>69</v>
      </c>
      <c r="R5348" s="265"/>
    </row>
    <row r="5349" spans="1:18" ht="15" x14ac:dyDescent="0.25">
      <c r="A5349" s="389" t="s">
        <v>6703</v>
      </c>
      <c r="B5349" s="390"/>
      <c r="C5349" s="386"/>
      <c r="D5349" s="390"/>
      <c r="E5349" s="390"/>
      <c r="F5349" s="386">
        <v>91.275199999999998</v>
      </c>
      <c r="G5349" s="391">
        <v>93.181799999999996</v>
      </c>
      <c r="H5349" s="391">
        <v>91.584199999999996</v>
      </c>
      <c r="I5349" s="391">
        <v>82.802499999999995</v>
      </c>
      <c r="J5349" s="391">
        <v>84.615399999999994</v>
      </c>
      <c r="K5349" s="391">
        <v>99.264700000000005</v>
      </c>
      <c r="L5349" s="391">
        <v>82.352900000000005</v>
      </c>
      <c r="M5349" s="391">
        <v>63.636400000000002</v>
      </c>
      <c r="N5349" s="391">
        <v>89.376900000000006</v>
      </c>
      <c r="O5349" s="386">
        <v>76.659499999999994</v>
      </c>
      <c r="P5349" s="386" t="s">
        <v>69</v>
      </c>
      <c r="R5349" s="265"/>
    </row>
    <row r="5350" spans="1:18" ht="15" x14ac:dyDescent="0.25">
      <c r="A5350" s="389" t="s">
        <v>6704</v>
      </c>
      <c r="B5350" s="390"/>
      <c r="C5350" s="386"/>
      <c r="D5350" s="390"/>
      <c r="E5350" s="390"/>
      <c r="F5350" s="386">
        <v>96.666700000000006</v>
      </c>
      <c r="G5350" s="391">
        <v>100</v>
      </c>
      <c r="H5350" s="391">
        <v>100</v>
      </c>
      <c r="I5350" s="391">
        <v>89.130399999999995</v>
      </c>
      <c r="J5350" s="391">
        <v>88.888900000000007</v>
      </c>
      <c r="K5350" s="391">
        <v>93.478300000000004</v>
      </c>
      <c r="L5350" s="391">
        <v>94.736800000000002</v>
      </c>
      <c r="M5350" s="391">
        <v>100</v>
      </c>
      <c r="N5350" s="391">
        <v>90</v>
      </c>
      <c r="O5350" s="386">
        <v>65.441199999999995</v>
      </c>
      <c r="P5350" s="386" t="s">
        <v>69</v>
      </c>
      <c r="R5350" s="265"/>
    </row>
    <row r="5351" spans="1:18" ht="15" x14ac:dyDescent="0.25">
      <c r="A5351" s="389" t="s">
        <v>6705</v>
      </c>
      <c r="B5351" s="390"/>
      <c r="C5351" s="386"/>
      <c r="D5351" s="390"/>
      <c r="E5351" s="390"/>
      <c r="F5351" s="386">
        <v>50.5747</v>
      </c>
      <c r="G5351" s="391">
        <v>98.461500000000001</v>
      </c>
      <c r="H5351" s="391">
        <v>83.333299999999994</v>
      </c>
      <c r="I5351" s="391">
        <v>98.484800000000007</v>
      </c>
      <c r="J5351" s="391">
        <v>95.419799999999995</v>
      </c>
      <c r="K5351" s="391">
        <v>99.230800000000002</v>
      </c>
      <c r="L5351" s="391">
        <v>61.538499999999999</v>
      </c>
      <c r="M5351" s="391">
        <v>82.222200000000001</v>
      </c>
      <c r="N5351" s="391">
        <v>89.236500000000007</v>
      </c>
      <c r="O5351" s="386">
        <v>78.571399999999997</v>
      </c>
      <c r="P5351" s="386" t="s">
        <v>69</v>
      </c>
      <c r="R5351" s="265"/>
    </row>
    <row r="5352" spans="1:18" ht="15" x14ac:dyDescent="0.25">
      <c r="A5352" s="389" t="s">
        <v>6706</v>
      </c>
      <c r="B5352" s="390"/>
      <c r="C5352" s="386"/>
      <c r="D5352" s="390"/>
      <c r="E5352" s="390"/>
      <c r="F5352" s="386">
        <v>64.301400000000001</v>
      </c>
      <c r="G5352" s="391">
        <v>18.169599999999999</v>
      </c>
      <c r="H5352" s="391">
        <v>35.985399999999998</v>
      </c>
      <c r="I5352" s="391">
        <v>35.940600000000003</v>
      </c>
      <c r="J5352" s="391">
        <v>73.746399999999994</v>
      </c>
      <c r="K5352" s="391">
        <v>53.588299999999997</v>
      </c>
      <c r="L5352" s="391">
        <v>70.584999999999994</v>
      </c>
      <c r="M5352" s="391">
        <v>32.8748</v>
      </c>
      <c r="N5352" s="391">
        <v>52.306199999999997</v>
      </c>
      <c r="O5352" s="386">
        <v>40.956499999999998</v>
      </c>
      <c r="P5352" s="386" t="s">
        <v>69</v>
      </c>
      <c r="R5352" s="265"/>
    </row>
    <row r="5353" spans="1:18" ht="15" x14ac:dyDescent="0.25">
      <c r="A5353" s="389" t="s">
        <v>6707</v>
      </c>
      <c r="B5353" s="390"/>
      <c r="C5353" s="386"/>
      <c r="D5353" s="390"/>
      <c r="E5353" s="390"/>
      <c r="F5353" s="386">
        <v>79.166700000000006</v>
      </c>
      <c r="G5353" s="391">
        <v>72.262799999999999</v>
      </c>
      <c r="H5353" s="391">
        <v>90.349400000000003</v>
      </c>
      <c r="I5353" s="391">
        <v>89.226500000000001</v>
      </c>
      <c r="J5353" s="391">
        <v>95.580100000000002</v>
      </c>
      <c r="K5353" s="391">
        <v>79.365099999999998</v>
      </c>
      <c r="L5353" s="391">
        <v>85.079400000000007</v>
      </c>
      <c r="M5353" s="391">
        <v>81.340599999999995</v>
      </c>
      <c r="N5353" s="391">
        <v>82.637799999999999</v>
      </c>
      <c r="O5353" s="386">
        <v>78.582700000000003</v>
      </c>
      <c r="P5353" s="386" t="s">
        <v>69</v>
      </c>
      <c r="R5353" s="265"/>
    </row>
    <row r="5354" spans="1:18" ht="15" x14ac:dyDescent="0.25">
      <c r="A5354" s="389" t="s">
        <v>6708</v>
      </c>
      <c r="B5354" s="390"/>
      <c r="C5354" s="386"/>
      <c r="D5354" s="390"/>
      <c r="E5354" s="390"/>
      <c r="F5354" s="386">
        <v>90.612200000000001</v>
      </c>
      <c r="G5354" s="391">
        <v>96.653499999999994</v>
      </c>
      <c r="H5354" s="391">
        <v>79.133899999999997</v>
      </c>
      <c r="I5354" s="391">
        <v>89.226500000000001</v>
      </c>
      <c r="J5354" s="391">
        <v>95.580100000000002</v>
      </c>
      <c r="K5354" s="391">
        <v>81.491699999999994</v>
      </c>
      <c r="L5354" s="391">
        <v>69.335599999999999</v>
      </c>
      <c r="M5354" s="391">
        <v>85.643600000000006</v>
      </c>
      <c r="N5354" s="391">
        <v>82.637799999999999</v>
      </c>
      <c r="O5354" s="386">
        <v>78.582700000000003</v>
      </c>
      <c r="P5354" s="386" t="s">
        <v>69</v>
      </c>
      <c r="R5354" s="265"/>
    </row>
    <row r="5355" spans="1:18" ht="15" x14ac:dyDescent="0.25">
      <c r="A5355" s="389" t="s">
        <v>6709</v>
      </c>
      <c r="B5355" s="390"/>
      <c r="C5355" s="386"/>
      <c r="D5355" s="390"/>
      <c r="E5355" s="390"/>
      <c r="F5355" s="386">
        <v>0</v>
      </c>
      <c r="G5355" s="391">
        <v>6.5919999999999996</v>
      </c>
      <c r="H5355" s="391">
        <v>3.2338</v>
      </c>
      <c r="I5355" s="391">
        <v>0.75109999999999999</v>
      </c>
      <c r="J5355" s="391">
        <v>1.1802999999999999</v>
      </c>
      <c r="K5355" s="391">
        <v>0.78</v>
      </c>
      <c r="L5355" s="391">
        <v>9.8836999999999993</v>
      </c>
      <c r="M5355" s="391">
        <v>1.4040999999999999</v>
      </c>
      <c r="N5355" s="391">
        <v>12.6561</v>
      </c>
      <c r="O5355" s="386">
        <v>6.1517999999999997</v>
      </c>
      <c r="P5355" s="386" t="s">
        <v>69</v>
      </c>
      <c r="R5355" s="265"/>
    </row>
    <row r="5356" spans="1:18" ht="15" x14ac:dyDescent="0.25">
      <c r="A5356" s="389" t="s">
        <v>6710</v>
      </c>
      <c r="B5356" s="390"/>
      <c r="C5356" s="386"/>
      <c r="D5356" s="390"/>
      <c r="E5356" s="390"/>
      <c r="F5356" s="386">
        <v>0</v>
      </c>
      <c r="G5356" s="391">
        <v>13.3721</v>
      </c>
      <c r="H5356" s="391">
        <v>3.2338</v>
      </c>
      <c r="I5356" s="391">
        <v>4.6512000000000002</v>
      </c>
      <c r="J5356" s="391">
        <v>2.6118999999999999</v>
      </c>
      <c r="K5356" s="391">
        <v>15.9884</v>
      </c>
      <c r="L5356" s="391">
        <v>5.0746000000000002</v>
      </c>
      <c r="M5356" s="391">
        <v>11.337199999999999</v>
      </c>
      <c r="N5356" s="391">
        <v>12.6561</v>
      </c>
      <c r="O5356" s="386">
        <v>6.1517999999999997</v>
      </c>
      <c r="P5356" s="386" t="s">
        <v>69</v>
      </c>
      <c r="R5356" s="265"/>
    </row>
    <row r="5357" spans="1:18" ht="15" x14ac:dyDescent="0.25">
      <c r="A5357" s="389" t="s">
        <v>6711</v>
      </c>
      <c r="B5357" s="390"/>
      <c r="C5357" s="386"/>
      <c r="D5357" s="390"/>
      <c r="E5357" s="390"/>
      <c r="F5357" s="386">
        <v>30.769200000000001</v>
      </c>
      <c r="G5357" s="391">
        <v>31.4815</v>
      </c>
      <c r="H5357" s="391">
        <v>37.036999999999999</v>
      </c>
      <c r="I5357" s="391">
        <v>0.76919999999999999</v>
      </c>
      <c r="J5357" s="391">
        <v>0.7752</v>
      </c>
      <c r="K5357" s="391">
        <v>1.8868</v>
      </c>
      <c r="L5357" s="391">
        <v>71.428600000000003</v>
      </c>
      <c r="M5357" s="391">
        <v>0</v>
      </c>
      <c r="N5357" s="391">
        <v>37.735799999999998</v>
      </c>
      <c r="O5357" s="386">
        <v>28.679200000000002</v>
      </c>
      <c r="P5357" s="386" t="s">
        <v>69</v>
      </c>
      <c r="R5357" s="265"/>
    </row>
    <row r="5358" spans="1:18" ht="15" x14ac:dyDescent="0.25">
      <c r="A5358" s="389" t="s">
        <v>6712</v>
      </c>
      <c r="B5358" s="390"/>
      <c r="C5358" s="386"/>
      <c r="D5358" s="390"/>
      <c r="E5358" s="390"/>
      <c r="F5358" s="386">
        <v>0</v>
      </c>
      <c r="G5358" s="391">
        <v>0</v>
      </c>
      <c r="H5358" s="391">
        <v>10.7143</v>
      </c>
      <c r="I5358" s="391">
        <v>7.1429</v>
      </c>
      <c r="J5358" s="391">
        <v>0.7752</v>
      </c>
      <c r="K5358" s="391">
        <v>28.571400000000001</v>
      </c>
      <c r="L5358" s="391">
        <v>87.037000000000006</v>
      </c>
      <c r="M5358" s="391">
        <v>0</v>
      </c>
      <c r="N5358" s="391">
        <v>37.735799999999998</v>
      </c>
      <c r="O5358" s="386">
        <v>28.679200000000002</v>
      </c>
      <c r="P5358" s="386" t="s">
        <v>69</v>
      </c>
      <c r="R5358" s="265"/>
    </row>
    <row r="5359" spans="1:18" ht="15" x14ac:dyDescent="0.25">
      <c r="A5359" s="389" t="s">
        <v>6713</v>
      </c>
      <c r="B5359" s="390"/>
      <c r="C5359" s="386"/>
      <c r="D5359" s="390"/>
      <c r="E5359" s="390"/>
      <c r="F5359" s="386">
        <v>52.966999999999999</v>
      </c>
      <c r="G5359" s="391">
        <v>31.2075</v>
      </c>
      <c r="H5359" s="391">
        <v>67.546899999999994</v>
      </c>
      <c r="I5359" s="391">
        <v>67.422600000000003</v>
      </c>
      <c r="J5359" s="391">
        <v>71.577399999999997</v>
      </c>
      <c r="K5359" s="391">
        <v>63.008299999999998</v>
      </c>
      <c r="L5359" s="391">
        <v>77.155600000000007</v>
      </c>
      <c r="M5359" s="391">
        <v>67.731499999999997</v>
      </c>
      <c r="N5359" s="391">
        <v>51.467500000000001</v>
      </c>
      <c r="O5359" s="386">
        <v>39.338099999999997</v>
      </c>
      <c r="P5359" s="386" t="s">
        <v>69</v>
      </c>
      <c r="R5359" s="265"/>
    </row>
    <row r="5360" spans="1:18" ht="15" x14ac:dyDescent="0.25">
      <c r="A5360" s="389" t="s">
        <v>6714</v>
      </c>
      <c r="B5360" s="390"/>
      <c r="C5360" s="386"/>
      <c r="D5360" s="390"/>
      <c r="E5360" s="390"/>
      <c r="F5360" s="386">
        <v>66.666700000000006</v>
      </c>
      <c r="G5360" s="391">
        <v>89.313000000000002</v>
      </c>
      <c r="H5360" s="391">
        <v>46.456699999999998</v>
      </c>
      <c r="I5360" s="391">
        <v>93.129800000000003</v>
      </c>
      <c r="J5360" s="391">
        <v>90.076300000000003</v>
      </c>
      <c r="K5360" s="391">
        <v>88.549599999999998</v>
      </c>
      <c r="L5360" s="391">
        <v>75.308599999999998</v>
      </c>
      <c r="M5360" s="391">
        <v>70.930199999999999</v>
      </c>
      <c r="N5360" s="391">
        <v>68.874799999999993</v>
      </c>
      <c r="O5360" s="386">
        <v>72.694699999999997</v>
      </c>
      <c r="P5360" s="386" t="s">
        <v>69</v>
      </c>
      <c r="R5360" s="265"/>
    </row>
    <row r="5361" spans="1:18" ht="15" x14ac:dyDescent="0.25">
      <c r="A5361" s="389" t="s">
        <v>6715</v>
      </c>
      <c r="B5361" s="390"/>
      <c r="C5361" s="386"/>
      <c r="D5361" s="390"/>
      <c r="E5361" s="390"/>
      <c r="F5361" s="386">
        <v>7.1856</v>
      </c>
      <c r="G5361" s="391">
        <v>3.6524999999999999</v>
      </c>
      <c r="H5361" s="391">
        <v>21.946300000000001</v>
      </c>
      <c r="I5361" s="391">
        <v>8.5968</v>
      </c>
      <c r="J5361" s="391">
        <v>33.448999999999998</v>
      </c>
      <c r="K5361" s="391">
        <v>12.103400000000001</v>
      </c>
      <c r="L5361" s="391">
        <v>31.442900000000002</v>
      </c>
      <c r="M5361" s="391">
        <v>22.386600000000001</v>
      </c>
      <c r="N5361" s="391">
        <v>31.501899999999999</v>
      </c>
      <c r="O5361" s="386">
        <v>22.047999999999998</v>
      </c>
      <c r="P5361" s="386" t="s">
        <v>69</v>
      </c>
      <c r="R5361" s="265"/>
    </row>
    <row r="5362" spans="1:18" ht="15" x14ac:dyDescent="0.25">
      <c r="A5362" s="389" t="s">
        <v>6716</v>
      </c>
      <c r="B5362" s="390"/>
      <c r="C5362" s="386"/>
      <c r="D5362" s="390"/>
      <c r="E5362" s="390"/>
      <c r="F5362" s="386">
        <v>4.3659999999999997</v>
      </c>
      <c r="G5362" s="391">
        <v>7.7491000000000003</v>
      </c>
      <c r="H5362" s="391">
        <v>22.503399999999999</v>
      </c>
      <c r="I5362" s="391">
        <v>8.0472999999999999</v>
      </c>
      <c r="J5362" s="391">
        <v>3.7825000000000002</v>
      </c>
      <c r="K5362" s="391">
        <v>21.477399999999999</v>
      </c>
      <c r="L5362" s="391">
        <v>30.941700000000001</v>
      </c>
      <c r="M5362" s="391">
        <v>11.8834</v>
      </c>
      <c r="N5362" s="391">
        <v>28.374400000000001</v>
      </c>
      <c r="O5362" s="386">
        <v>18.589300000000001</v>
      </c>
      <c r="P5362" s="386" t="s">
        <v>69</v>
      </c>
      <c r="R5362" s="265"/>
    </row>
    <row r="5363" spans="1:18" ht="15" x14ac:dyDescent="0.25">
      <c r="A5363" s="389" t="s">
        <v>6717</v>
      </c>
      <c r="B5363" s="390"/>
      <c r="C5363" s="386"/>
      <c r="D5363" s="390"/>
      <c r="E5363" s="390"/>
      <c r="F5363" s="386">
        <v>30.802399999999999</v>
      </c>
      <c r="G5363" s="391">
        <v>43.682899999999997</v>
      </c>
      <c r="H5363" s="391">
        <v>33.465499999999999</v>
      </c>
      <c r="I5363" s="391">
        <v>42.259099999999997</v>
      </c>
      <c r="J5363" s="391">
        <v>51.417299999999997</v>
      </c>
      <c r="K5363" s="391">
        <v>45.307699999999997</v>
      </c>
      <c r="L5363" s="391">
        <v>62.677199999999999</v>
      </c>
      <c r="M5363" s="391">
        <v>10.112399999999999</v>
      </c>
      <c r="N5363" s="391">
        <v>41.380600000000001</v>
      </c>
      <c r="O5363" s="386">
        <v>32.764400000000002</v>
      </c>
      <c r="P5363" s="386" t="s">
        <v>69</v>
      </c>
      <c r="R5363" s="265"/>
    </row>
    <row r="5364" spans="1:18" ht="15" x14ac:dyDescent="0.25">
      <c r="A5364" s="389" t="s">
        <v>6718</v>
      </c>
      <c r="B5364" s="390"/>
      <c r="C5364" s="386"/>
      <c r="D5364" s="390"/>
      <c r="E5364" s="390"/>
      <c r="F5364" s="386">
        <v>5.5522999999999998</v>
      </c>
      <c r="G5364" s="391">
        <v>3.8166000000000002</v>
      </c>
      <c r="H5364" s="391">
        <v>4.0303000000000004</v>
      </c>
      <c r="I5364" s="391">
        <v>5.5223000000000004</v>
      </c>
      <c r="J5364" s="391">
        <v>6.6307</v>
      </c>
      <c r="K5364" s="391">
        <v>3.5234999999999999</v>
      </c>
      <c r="L5364" s="391">
        <v>3.7010999999999998</v>
      </c>
      <c r="M5364" s="391">
        <v>4.7081999999999997</v>
      </c>
      <c r="N5364" s="391">
        <v>13.731400000000001</v>
      </c>
      <c r="O5364" s="386">
        <v>7.1052</v>
      </c>
      <c r="P5364" s="386" t="s">
        <v>69</v>
      </c>
      <c r="R5364" s="265"/>
    </row>
    <row r="5365" spans="1:18" ht="15" x14ac:dyDescent="0.25">
      <c r="A5365" s="389" t="s">
        <v>6719</v>
      </c>
      <c r="B5365" s="390"/>
      <c r="C5365" s="386"/>
      <c r="D5365" s="390"/>
      <c r="E5365" s="390"/>
      <c r="F5365" s="386">
        <v>4.3221999999999996</v>
      </c>
      <c r="G5365" s="391">
        <v>2.4569000000000001</v>
      </c>
      <c r="H5365" s="391">
        <v>3.0327000000000002</v>
      </c>
      <c r="I5365" s="391">
        <v>1.6501999999999999</v>
      </c>
      <c r="J5365" s="391">
        <v>5.2257999999999996</v>
      </c>
      <c r="K5365" s="391">
        <v>5.5636999999999999</v>
      </c>
      <c r="L5365" s="391">
        <v>3.1867000000000001</v>
      </c>
      <c r="M5365" s="391">
        <v>3.6307</v>
      </c>
      <c r="N5365" s="391">
        <v>13.369</v>
      </c>
      <c r="O5365" s="386">
        <v>6.9596</v>
      </c>
      <c r="P5365" s="386" t="s">
        <v>69</v>
      </c>
      <c r="R5365" s="265"/>
    </row>
    <row r="5366" spans="1:18" ht="15" x14ac:dyDescent="0.25">
      <c r="A5366" s="389" t="s">
        <v>6720</v>
      </c>
      <c r="B5366" s="390"/>
      <c r="C5366" s="386"/>
      <c r="D5366" s="390"/>
      <c r="E5366" s="390"/>
      <c r="F5366" s="386">
        <v>1.7361</v>
      </c>
      <c r="G5366" s="391">
        <v>0.81020000000000003</v>
      </c>
      <c r="H5366" s="391">
        <v>11.876799999999999</v>
      </c>
      <c r="I5366" s="391">
        <v>15.0327</v>
      </c>
      <c r="J5366" s="391">
        <v>2.4306000000000001</v>
      </c>
      <c r="K5366" s="391">
        <v>15.0806</v>
      </c>
      <c r="L5366" s="391">
        <v>28.7576</v>
      </c>
      <c r="M5366" s="391">
        <v>12.933</v>
      </c>
      <c r="N5366" s="391">
        <v>19.9194</v>
      </c>
      <c r="O5366" s="386">
        <v>9.7608999999999995</v>
      </c>
      <c r="P5366" s="386" t="s">
        <v>69</v>
      </c>
      <c r="R5366" s="265"/>
    </row>
    <row r="5367" spans="1:18" ht="15" x14ac:dyDescent="0.25">
      <c r="A5367" s="389" t="s">
        <v>6721</v>
      </c>
      <c r="B5367" s="390"/>
      <c r="C5367" s="386"/>
      <c r="D5367" s="390"/>
      <c r="E5367" s="390"/>
      <c r="F5367" s="386">
        <v>1.5770999999999999</v>
      </c>
      <c r="G5367" s="391">
        <v>1.583</v>
      </c>
      <c r="H5367" s="391">
        <v>0.43530000000000002</v>
      </c>
      <c r="I5367" s="391">
        <v>0.90090000000000003</v>
      </c>
      <c r="J5367" s="391">
        <v>0</v>
      </c>
      <c r="K5367" s="391">
        <v>0</v>
      </c>
      <c r="L5367" s="391">
        <v>1.1039000000000001</v>
      </c>
      <c r="M5367" s="391">
        <v>2.8069999999999999</v>
      </c>
      <c r="N5367" s="391">
        <v>3.6116999999999999</v>
      </c>
      <c r="O5367" s="386">
        <v>2.5526</v>
      </c>
      <c r="P5367" s="386" t="s">
        <v>69</v>
      </c>
      <c r="R5367" s="265"/>
    </row>
    <row r="5368" spans="1:18" ht="15" x14ac:dyDescent="0.25">
      <c r="A5368" s="389" t="s">
        <v>6722</v>
      </c>
      <c r="B5368" s="390"/>
      <c r="C5368" s="386"/>
      <c r="D5368" s="390"/>
      <c r="E5368" s="390"/>
      <c r="F5368" s="386">
        <v>1.1359999999999999</v>
      </c>
      <c r="G5368" s="391">
        <v>0.26579999999999998</v>
      </c>
      <c r="H5368" s="391">
        <v>0</v>
      </c>
      <c r="I5368" s="391">
        <v>0</v>
      </c>
      <c r="J5368" s="391">
        <v>0.1129</v>
      </c>
      <c r="K5368" s="391">
        <v>0.1129</v>
      </c>
      <c r="L5368" s="391">
        <v>0</v>
      </c>
      <c r="M5368" s="391">
        <v>0</v>
      </c>
      <c r="N5368" s="391">
        <v>0.33860000000000001</v>
      </c>
      <c r="O5368" s="386">
        <v>0.9778</v>
      </c>
      <c r="P5368" s="386" t="s">
        <v>69</v>
      </c>
      <c r="R5368" s="265"/>
    </row>
    <row r="5369" spans="1:18" ht="15" x14ac:dyDescent="0.25">
      <c r="A5369" s="389" t="s">
        <v>6723</v>
      </c>
      <c r="B5369" s="390"/>
      <c r="C5369" s="386"/>
      <c r="D5369" s="390"/>
      <c r="E5369" s="390"/>
      <c r="F5369" s="386">
        <v>3.3708</v>
      </c>
      <c r="G5369" s="391">
        <v>4.9515000000000002</v>
      </c>
      <c r="H5369" s="391">
        <v>1.3622000000000001</v>
      </c>
      <c r="I5369" s="391">
        <v>2.8111999999999999</v>
      </c>
      <c r="J5369" s="391">
        <v>10.192600000000001</v>
      </c>
      <c r="K5369" s="391">
        <v>10.478999999999999</v>
      </c>
      <c r="L5369" s="391">
        <v>3.012</v>
      </c>
      <c r="M5369" s="391">
        <v>8.4084000000000003</v>
      </c>
      <c r="N5369" s="391">
        <v>10.5939</v>
      </c>
      <c r="O5369" s="386">
        <v>5.6844000000000001</v>
      </c>
      <c r="P5369" s="386" t="s">
        <v>69</v>
      </c>
      <c r="R5369" s="265"/>
    </row>
    <row r="5370" spans="1:18" ht="15" x14ac:dyDescent="0.25">
      <c r="A5370" s="389" t="s">
        <v>6724</v>
      </c>
      <c r="B5370" s="390"/>
      <c r="C5370" s="386"/>
      <c r="D5370" s="390"/>
      <c r="E5370" s="390"/>
      <c r="F5370" s="386">
        <v>9.3984000000000005</v>
      </c>
      <c r="G5370" s="391">
        <v>13.5909</v>
      </c>
      <c r="H5370" s="391">
        <v>14.984</v>
      </c>
      <c r="I5370" s="391">
        <v>16.523299999999999</v>
      </c>
      <c r="J5370" s="391">
        <v>15.285600000000001</v>
      </c>
      <c r="K5370" s="391">
        <v>14.0489</v>
      </c>
      <c r="L5370" s="391">
        <v>13.6768</v>
      </c>
      <c r="M5370" s="391">
        <v>14.650700000000001</v>
      </c>
      <c r="N5370" s="391">
        <v>22.2258</v>
      </c>
      <c r="O5370" s="386">
        <v>14.902200000000001</v>
      </c>
      <c r="P5370" s="386" t="s">
        <v>69</v>
      </c>
      <c r="R5370" s="265"/>
    </row>
    <row r="5371" spans="1:18" ht="15" x14ac:dyDescent="0.25">
      <c r="A5371" s="389" t="s">
        <v>6725</v>
      </c>
      <c r="B5371" s="390"/>
      <c r="C5371" s="386"/>
      <c r="D5371" s="390"/>
      <c r="E5371" s="390"/>
      <c r="F5371" s="386">
        <v>6.7221000000000002</v>
      </c>
      <c r="G5371" s="391">
        <v>15.0677</v>
      </c>
      <c r="H5371" s="391">
        <v>11.7807</v>
      </c>
      <c r="I5371" s="391">
        <v>12.543100000000001</v>
      </c>
      <c r="J5371" s="391">
        <v>14.6669</v>
      </c>
      <c r="K5371" s="391">
        <v>12.9373</v>
      </c>
      <c r="L5371" s="391">
        <v>15.7972</v>
      </c>
      <c r="M5371" s="391">
        <v>12.1242</v>
      </c>
      <c r="N5371" s="391">
        <v>21.311499999999999</v>
      </c>
      <c r="O5371" s="386">
        <v>13.997400000000001</v>
      </c>
      <c r="P5371" s="386" t="s">
        <v>69</v>
      </c>
      <c r="R5371" s="265"/>
    </row>
    <row r="5372" spans="1:18" ht="15" x14ac:dyDescent="0.25">
      <c r="A5372" s="389" t="s">
        <v>6726</v>
      </c>
      <c r="B5372" s="390"/>
      <c r="C5372" s="386"/>
      <c r="D5372" s="390"/>
      <c r="E5372" s="390"/>
      <c r="F5372" s="386">
        <v>26.1568</v>
      </c>
      <c r="G5372" s="391">
        <v>6.194</v>
      </c>
      <c r="H5372" s="391">
        <v>30.3826</v>
      </c>
      <c r="I5372" s="391">
        <v>28.239699999999999</v>
      </c>
      <c r="J5372" s="391">
        <v>40.351700000000001</v>
      </c>
      <c r="K5372" s="391">
        <v>13.5463</v>
      </c>
      <c r="L5372" s="391">
        <v>15.4185</v>
      </c>
      <c r="M5372" s="391">
        <v>11.673999999999999</v>
      </c>
      <c r="N5372" s="391">
        <v>33.116</v>
      </c>
      <c r="O5372" s="386">
        <v>25.730699999999999</v>
      </c>
      <c r="P5372" s="386" t="s">
        <v>69</v>
      </c>
      <c r="R5372" s="265"/>
    </row>
    <row r="5373" spans="1:18" ht="15" x14ac:dyDescent="0.25">
      <c r="A5373" s="389" t="s">
        <v>6727</v>
      </c>
      <c r="B5373" s="390"/>
      <c r="C5373" s="386"/>
      <c r="D5373" s="390"/>
      <c r="E5373" s="390"/>
      <c r="F5373" s="386">
        <v>84.615399999999994</v>
      </c>
      <c r="G5373" s="391">
        <v>74.015699999999995</v>
      </c>
      <c r="H5373" s="391">
        <v>84.615399999999994</v>
      </c>
      <c r="I5373" s="391">
        <v>92.035399999999996</v>
      </c>
      <c r="J5373" s="391">
        <v>91.370599999999996</v>
      </c>
      <c r="K5373" s="391">
        <v>93.75</v>
      </c>
      <c r="L5373" s="391">
        <v>86.931799999999996</v>
      </c>
      <c r="M5373" s="391">
        <v>99.056600000000003</v>
      </c>
      <c r="N5373" s="391">
        <v>87.213099999999997</v>
      </c>
      <c r="O5373" s="386">
        <v>80.287499999999994</v>
      </c>
      <c r="P5373" s="386" t="s">
        <v>69</v>
      </c>
      <c r="R5373" s="265"/>
    </row>
    <row r="5374" spans="1:18" ht="15" x14ac:dyDescent="0.25">
      <c r="A5374" s="389" t="s">
        <v>6728</v>
      </c>
      <c r="B5374" s="390"/>
      <c r="C5374" s="386"/>
      <c r="D5374" s="390"/>
      <c r="E5374" s="390"/>
      <c r="F5374" s="386">
        <v>100</v>
      </c>
      <c r="G5374" s="391">
        <v>85.156300000000002</v>
      </c>
      <c r="H5374" s="391">
        <v>44.444400000000002</v>
      </c>
      <c r="I5374" s="391">
        <v>55</v>
      </c>
      <c r="J5374" s="391">
        <v>100</v>
      </c>
      <c r="K5374" s="391">
        <v>81.295000000000002</v>
      </c>
      <c r="L5374" s="391">
        <v>82.608699999999999</v>
      </c>
      <c r="M5374" s="391">
        <v>40</v>
      </c>
      <c r="N5374" s="391">
        <v>78.214299999999994</v>
      </c>
      <c r="O5374" s="386">
        <v>69.491500000000002</v>
      </c>
      <c r="P5374" s="386" t="s">
        <v>69</v>
      </c>
      <c r="R5374" s="265"/>
    </row>
    <row r="5375" spans="1:18" ht="15" x14ac:dyDescent="0.25">
      <c r="A5375" s="389" t="s">
        <v>6729</v>
      </c>
      <c r="B5375" s="390"/>
      <c r="C5375" s="386"/>
      <c r="D5375" s="390"/>
      <c r="E5375" s="390"/>
      <c r="F5375" s="386">
        <v>100</v>
      </c>
      <c r="G5375" s="391">
        <v>92.523399999999995</v>
      </c>
      <c r="H5375" s="391">
        <v>86.734700000000004</v>
      </c>
      <c r="I5375" s="391">
        <v>93.457899999999995</v>
      </c>
      <c r="J5375" s="391">
        <v>100</v>
      </c>
      <c r="K5375" s="391">
        <v>75</v>
      </c>
      <c r="L5375" s="391">
        <v>91.666700000000006</v>
      </c>
      <c r="M5375" s="391">
        <v>99.056600000000003</v>
      </c>
      <c r="N5375" s="391">
        <v>94.848500000000001</v>
      </c>
      <c r="O5375" s="386">
        <v>86.451599999999999</v>
      </c>
      <c r="P5375" s="386" t="s">
        <v>69</v>
      </c>
      <c r="R5375" s="265"/>
    </row>
    <row r="5376" spans="1:18" ht="15" x14ac:dyDescent="0.25">
      <c r="A5376" s="389" t="s">
        <v>6730</v>
      </c>
      <c r="B5376" s="390"/>
      <c r="C5376" s="386"/>
      <c r="D5376" s="390"/>
      <c r="E5376" s="390"/>
      <c r="F5376" s="386">
        <v>74.588999999999999</v>
      </c>
      <c r="G5376" s="391">
        <v>64.024900000000002</v>
      </c>
      <c r="H5376" s="391">
        <v>65.324299999999994</v>
      </c>
      <c r="I5376" s="391">
        <v>59.211599999999997</v>
      </c>
      <c r="J5376" s="391">
        <v>72.494799999999998</v>
      </c>
      <c r="K5376" s="391">
        <v>88.148899999999998</v>
      </c>
      <c r="L5376" s="391">
        <v>43.388800000000003</v>
      </c>
      <c r="M5376" s="391">
        <v>64.486699999999999</v>
      </c>
      <c r="N5376" s="391">
        <v>71.4482</v>
      </c>
      <c r="O5376" s="386">
        <v>58.466900000000003</v>
      </c>
      <c r="P5376" s="386" t="s">
        <v>69</v>
      </c>
      <c r="R5376" s="265"/>
    </row>
    <row r="5377" spans="1:18" ht="15" x14ac:dyDescent="0.25">
      <c r="A5377" s="389" t="s">
        <v>6731</v>
      </c>
      <c r="B5377" s="390"/>
      <c r="C5377" s="386"/>
      <c r="D5377" s="390"/>
      <c r="E5377" s="390"/>
      <c r="F5377" s="386">
        <v>91.960999999999999</v>
      </c>
      <c r="G5377" s="391">
        <v>84.765600000000006</v>
      </c>
      <c r="H5377" s="391">
        <v>81.591800000000006</v>
      </c>
      <c r="I5377" s="391">
        <v>79.104500000000002</v>
      </c>
      <c r="J5377" s="391">
        <v>87.144999999999996</v>
      </c>
      <c r="K5377" s="391">
        <v>96.4602</v>
      </c>
      <c r="L5377" s="391">
        <v>82.795699999999997</v>
      </c>
      <c r="M5377" s="391">
        <v>69.240799999999993</v>
      </c>
      <c r="N5377" s="391">
        <v>83.695099999999996</v>
      </c>
      <c r="O5377" s="386">
        <v>72.431200000000004</v>
      </c>
      <c r="P5377" s="386" t="s">
        <v>69</v>
      </c>
      <c r="R5377" s="265"/>
    </row>
    <row r="5378" spans="1:18" ht="15" x14ac:dyDescent="0.25">
      <c r="A5378" s="389" t="s">
        <v>6732</v>
      </c>
      <c r="B5378" s="390"/>
      <c r="C5378" s="386"/>
      <c r="D5378" s="390"/>
      <c r="E5378" s="390"/>
      <c r="F5378" s="386">
        <v>53.571399999999997</v>
      </c>
      <c r="G5378" s="391">
        <v>84.765600000000006</v>
      </c>
      <c r="H5378" s="391">
        <v>65.116299999999995</v>
      </c>
      <c r="I5378" s="391">
        <v>65.454499999999996</v>
      </c>
      <c r="J5378" s="391">
        <v>91.739099999999993</v>
      </c>
      <c r="K5378" s="391">
        <v>96.4602</v>
      </c>
      <c r="L5378" s="391">
        <v>79.483900000000006</v>
      </c>
      <c r="M5378" s="391">
        <v>68.010800000000003</v>
      </c>
      <c r="N5378" s="391">
        <v>83.695099999999996</v>
      </c>
      <c r="O5378" s="386">
        <v>72.431200000000004</v>
      </c>
      <c r="P5378" s="386" t="s">
        <v>69</v>
      </c>
      <c r="R5378" s="265"/>
    </row>
    <row r="5379" spans="1:18" ht="15" x14ac:dyDescent="0.25">
      <c r="A5379" s="389" t="s">
        <v>6733</v>
      </c>
      <c r="B5379" s="390"/>
      <c r="C5379" s="386"/>
      <c r="D5379" s="390"/>
      <c r="E5379" s="390"/>
      <c r="F5379" s="386">
        <v>100</v>
      </c>
      <c r="G5379" s="391">
        <v>97.087400000000002</v>
      </c>
      <c r="H5379" s="391">
        <v>86.290300000000002</v>
      </c>
      <c r="I5379" s="391">
        <v>61.363599999999998</v>
      </c>
      <c r="J5379" s="391">
        <v>95.454499999999996</v>
      </c>
      <c r="K5379" s="391" t="s">
        <v>8416</v>
      </c>
      <c r="L5379" s="391" t="s">
        <v>8416</v>
      </c>
      <c r="M5379" s="391" t="s">
        <v>8416</v>
      </c>
      <c r="N5379" s="391" t="s">
        <v>8416</v>
      </c>
      <c r="O5379" s="386" t="s">
        <v>8416</v>
      </c>
      <c r="P5379" s="386" t="s">
        <v>69</v>
      </c>
      <c r="R5379" s="265"/>
    </row>
    <row r="5380" spans="1:18" ht="15" x14ac:dyDescent="0.25">
      <c r="A5380" s="389" t="s">
        <v>6734</v>
      </c>
      <c r="B5380" s="390"/>
      <c r="C5380" s="386"/>
      <c r="D5380" s="390"/>
      <c r="E5380" s="390"/>
      <c r="F5380" s="386">
        <v>50</v>
      </c>
      <c r="G5380" s="391">
        <v>12.7614</v>
      </c>
      <c r="H5380" s="391">
        <v>22.395</v>
      </c>
      <c r="I5380" s="391">
        <v>21.165600000000001</v>
      </c>
      <c r="J5380" s="391">
        <v>16.7988</v>
      </c>
      <c r="K5380" s="391">
        <v>10.8667</v>
      </c>
      <c r="L5380" s="391">
        <v>16.034600000000001</v>
      </c>
      <c r="M5380" s="391">
        <v>29.8003</v>
      </c>
      <c r="N5380" s="391">
        <v>31.304300000000001</v>
      </c>
      <c r="O5380" s="386">
        <v>25.4495</v>
      </c>
      <c r="P5380" s="386" t="s">
        <v>69</v>
      </c>
      <c r="R5380" s="265"/>
    </row>
    <row r="5381" spans="1:18" ht="15" x14ac:dyDescent="0.25">
      <c r="A5381" s="389" t="s">
        <v>6735</v>
      </c>
      <c r="B5381" s="390"/>
      <c r="C5381" s="386"/>
      <c r="D5381" s="390"/>
      <c r="E5381" s="390"/>
      <c r="F5381" s="386">
        <v>50</v>
      </c>
      <c r="G5381" s="391">
        <v>13.120799999999999</v>
      </c>
      <c r="H5381" s="391">
        <v>43.971600000000002</v>
      </c>
      <c r="I5381" s="391">
        <v>16.902899999999999</v>
      </c>
      <c r="J5381" s="391">
        <v>14.322900000000001</v>
      </c>
      <c r="K5381" s="391">
        <v>31.364100000000001</v>
      </c>
      <c r="L5381" s="391">
        <v>24.866</v>
      </c>
      <c r="M5381" s="391">
        <v>9.5009999999999994</v>
      </c>
      <c r="N5381" s="391">
        <v>31.6981</v>
      </c>
      <c r="O5381" s="386">
        <v>25.768999999999998</v>
      </c>
      <c r="P5381" s="386" t="s">
        <v>69</v>
      </c>
      <c r="R5381" s="265"/>
    </row>
    <row r="5382" spans="1:18" ht="15" x14ac:dyDescent="0.25">
      <c r="A5382" s="389" t="s">
        <v>6736</v>
      </c>
      <c r="B5382" s="390"/>
      <c r="C5382" s="386"/>
      <c r="D5382" s="390"/>
      <c r="E5382" s="390"/>
      <c r="F5382" s="386" t="s">
        <v>8416</v>
      </c>
      <c r="G5382" s="391">
        <v>12.5</v>
      </c>
      <c r="H5382" s="391">
        <v>0</v>
      </c>
      <c r="I5382" s="391">
        <v>0</v>
      </c>
      <c r="J5382" s="391">
        <v>6.25</v>
      </c>
      <c r="K5382" s="391">
        <v>3.125</v>
      </c>
      <c r="L5382" s="391">
        <v>0</v>
      </c>
      <c r="M5382" s="391">
        <v>21.875</v>
      </c>
      <c r="N5382" s="391">
        <v>0</v>
      </c>
      <c r="O5382" s="386">
        <v>0</v>
      </c>
      <c r="P5382" s="386" t="s">
        <v>69</v>
      </c>
      <c r="R5382" s="265"/>
    </row>
    <row r="5383" spans="1:18" ht="15" x14ac:dyDescent="0.25">
      <c r="A5383" s="389" t="s">
        <v>6737</v>
      </c>
      <c r="B5383" s="390"/>
      <c r="C5383" s="386"/>
      <c r="D5383" s="390"/>
      <c r="E5383" s="390"/>
      <c r="F5383" s="386">
        <v>23.863600000000002</v>
      </c>
      <c r="G5383" s="391">
        <v>6.383</v>
      </c>
      <c r="H5383" s="391">
        <v>18.75</v>
      </c>
      <c r="I5383" s="391">
        <v>26.041699999999999</v>
      </c>
      <c r="J5383" s="391">
        <v>20</v>
      </c>
      <c r="K5383" s="391">
        <v>43.589700000000001</v>
      </c>
      <c r="L5383" s="391">
        <v>36.162399999999998</v>
      </c>
      <c r="M5383" s="391">
        <v>0</v>
      </c>
      <c r="N5383" s="391">
        <v>44.6417</v>
      </c>
      <c r="O5383" s="386">
        <v>34.741</v>
      </c>
      <c r="P5383" s="386" t="s">
        <v>69</v>
      </c>
      <c r="R5383" s="265"/>
    </row>
    <row r="5384" spans="1:18" ht="15" x14ac:dyDescent="0.25">
      <c r="A5384" s="389" t="s">
        <v>6738</v>
      </c>
      <c r="B5384" s="390"/>
      <c r="C5384" s="386"/>
      <c r="D5384" s="390"/>
      <c r="E5384" s="390"/>
      <c r="F5384" s="386">
        <v>43.034399999999998</v>
      </c>
      <c r="G5384" s="391">
        <v>6.383</v>
      </c>
      <c r="H5384" s="391">
        <v>18.75</v>
      </c>
      <c r="I5384" s="391">
        <v>26.041699999999999</v>
      </c>
      <c r="J5384" s="391">
        <v>33.6449</v>
      </c>
      <c r="K5384" s="391">
        <v>43.589700000000001</v>
      </c>
      <c r="L5384" s="391">
        <v>36.162399999999998</v>
      </c>
      <c r="M5384" s="391">
        <v>0</v>
      </c>
      <c r="N5384" s="391">
        <v>44.308100000000003</v>
      </c>
      <c r="O5384" s="386">
        <v>34.976100000000002</v>
      </c>
      <c r="P5384" s="386" t="s">
        <v>69</v>
      </c>
      <c r="R5384" s="265"/>
    </row>
    <row r="5385" spans="1:18" ht="15" x14ac:dyDescent="0.25">
      <c r="A5385" s="389" t="s">
        <v>6739</v>
      </c>
      <c r="B5385" s="390"/>
      <c r="C5385" s="386"/>
      <c r="D5385" s="390"/>
      <c r="E5385" s="390"/>
      <c r="F5385" s="386" t="s">
        <v>8416</v>
      </c>
      <c r="G5385" s="391">
        <v>0</v>
      </c>
      <c r="H5385" s="391">
        <v>0</v>
      </c>
      <c r="I5385" s="391">
        <v>0</v>
      </c>
      <c r="J5385" s="391">
        <v>25</v>
      </c>
      <c r="K5385" s="391">
        <v>33.333300000000001</v>
      </c>
      <c r="L5385" s="391">
        <v>46.354199999999999</v>
      </c>
      <c r="M5385" s="391">
        <v>34.375</v>
      </c>
      <c r="N5385" s="391">
        <v>57.8125</v>
      </c>
      <c r="O5385" s="386">
        <v>25</v>
      </c>
      <c r="P5385" s="386" t="s">
        <v>69</v>
      </c>
      <c r="R5385" s="265"/>
    </row>
    <row r="5386" spans="1:18" ht="15" x14ac:dyDescent="0.25">
      <c r="A5386" s="389" t="s">
        <v>6740</v>
      </c>
      <c r="B5386" s="390"/>
      <c r="C5386" s="386"/>
      <c r="D5386" s="390"/>
      <c r="E5386" s="390"/>
      <c r="F5386" s="386">
        <v>31.428599999999999</v>
      </c>
      <c r="G5386" s="391">
        <v>63.857300000000002</v>
      </c>
      <c r="H5386" s="391">
        <v>64.703199999999995</v>
      </c>
      <c r="I5386" s="391">
        <v>57.915700000000001</v>
      </c>
      <c r="J5386" s="391">
        <v>82.882000000000005</v>
      </c>
      <c r="K5386" s="391">
        <v>65.232399999999998</v>
      </c>
      <c r="L5386" s="391">
        <v>68.717299999999994</v>
      </c>
      <c r="M5386" s="391">
        <v>48.565800000000003</v>
      </c>
      <c r="N5386" s="391">
        <v>70.930199999999999</v>
      </c>
      <c r="O5386" s="386">
        <v>59.648000000000003</v>
      </c>
      <c r="P5386" s="386" t="s">
        <v>69</v>
      </c>
      <c r="R5386" s="265"/>
    </row>
    <row r="5387" spans="1:18" ht="15" x14ac:dyDescent="0.25">
      <c r="A5387" s="389" t="s">
        <v>6741</v>
      </c>
      <c r="B5387" s="390"/>
      <c r="C5387" s="386"/>
      <c r="D5387" s="390"/>
      <c r="E5387" s="390"/>
      <c r="F5387" s="386">
        <v>63.867699999999999</v>
      </c>
      <c r="G5387" s="391">
        <v>67.485100000000003</v>
      </c>
      <c r="H5387" s="391">
        <v>46.075899999999997</v>
      </c>
      <c r="I5387" s="391">
        <v>60.4681</v>
      </c>
      <c r="J5387" s="391">
        <v>80.519499999999994</v>
      </c>
      <c r="K5387" s="391">
        <v>78.636399999999995</v>
      </c>
      <c r="L5387" s="391">
        <v>75.210800000000006</v>
      </c>
      <c r="M5387" s="391">
        <v>81.900499999999994</v>
      </c>
      <c r="N5387" s="391">
        <v>74.650099999999995</v>
      </c>
      <c r="O5387" s="386">
        <v>51.1783</v>
      </c>
      <c r="P5387" s="386" t="s">
        <v>69</v>
      </c>
      <c r="R5387" s="265"/>
    </row>
    <row r="5388" spans="1:18" ht="15" x14ac:dyDescent="0.25">
      <c r="A5388" s="389" t="s">
        <v>6742</v>
      </c>
      <c r="B5388" s="390"/>
      <c r="C5388" s="386"/>
      <c r="D5388" s="390"/>
      <c r="E5388" s="390"/>
      <c r="F5388" s="386">
        <v>52.33</v>
      </c>
      <c r="G5388" s="391">
        <v>37.160400000000003</v>
      </c>
      <c r="H5388" s="391">
        <v>47.252699999999997</v>
      </c>
      <c r="I5388" s="391">
        <v>29.608899999999998</v>
      </c>
      <c r="J5388" s="391">
        <v>31.793500000000002</v>
      </c>
      <c r="K5388" s="391">
        <v>41.666699999999999</v>
      </c>
      <c r="L5388" s="391">
        <v>50.439599999999999</v>
      </c>
      <c r="M5388" s="391">
        <v>22.886900000000001</v>
      </c>
      <c r="N5388" s="391">
        <v>48.000799999999998</v>
      </c>
      <c r="O5388" s="386">
        <v>39.2714</v>
      </c>
      <c r="P5388" s="386" t="s">
        <v>69</v>
      </c>
      <c r="R5388" s="265"/>
    </row>
    <row r="5389" spans="1:18" ht="15" x14ac:dyDescent="0.25">
      <c r="A5389" s="389" t="s">
        <v>6743</v>
      </c>
      <c r="B5389" s="390"/>
      <c r="C5389" s="386"/>
      <c r="D5389" s="390"/>
      <c r="E5389" s="390"/>
      <c r="F5389" s="386" t="s">
        <v>8416</v>
      </c>
      <c r="G5389" s="391" t="s">
        <v>8416</v>
      </c>
      <c r="H5389" s="391" t="s">
        <v>8416</v>
      </c>
      <c r="I5389" s="391" t="s">
        <v>8416</v>
      </c>
      <c r="J5389" s="391" t="s">
        <v>8416</v>
      </c>
      <c r="K5389" s="391">
        <v>57.961799999999997</v>
      </c>
      <c r="L5389" s="391">
        <v>66.029700000000005</v>
      </c>
      <c r="M5389" s="391">
        <v>82.879400000000004</v>
      </c>
      <c r="N5389" s="391">
        <v>83.390100000000004</v>
      </c>
      <c r="O5389" s="386">
        <v>73.121899999999997</v>
      </c>
      <c r="P5389" s="386" t="s">
        <v>69</v>
      </c>
      <c r="R5389" s="265"/>
    </row>
    <row r="5390" spans="1:18" ht="15" x14ac:dyDescent="0.25">
      <c r="A5390" s="389" t="s">
        <v>6744</v>
      </c>
      <c r="B5390" s="390"/>
      <c r="C5390" s="386"/>
      <c r="D5390" s="390"/>
      <c r="E5390" s="390"/>
      <c r="F5390" s="386" t="s">
        <v>8416</v>
      </c>
      <c r="G5390" s="391" t="s">
        <v>8416</v>
      </c>
      <c r="H5390" s="391" t="s">
        <v>8416</v>
      </c>
      <c r="I5390" s="391" t="s">
        <v>8416</v>
      </c>
      <c r="J5390" s="391" t="s">
        <v>8416</v>
      </c>
      <c r="K5390" s="391">
        <v>57.868000000000002</v>
      </c>
      <c r="L5390" s="391">
        <v>75.098799999999997</v>
      </c>
      <c r="M5390" s="391">
        <v>73.517799999999994</v>
      </c>
      <c r="N5390" s="391">
        <v>78.747600000000006</v>
      </c>
      <c r="O5390" s="386">
        <v>71.644599999999997</v>
      </c>
      <c r="P5390" s="386" t="s">
        <v>69</v>
      </c>
      <c r="R5390" s="265"/>
    </row>
    <row r="5391" spans="1:18" ht="15" x14ac:dyDescent="0.25">
      <c r="A5391" s="389" t="s">
        <v>6745</v>
      </c>
      <c r="B5391" s="390"/>
      <c r="C5391" s="386"/>
      <c r="D5391" s="390"/>
      <c r="E5391" s="390"/>
      <c r="F5391" s="386" t="s">
        <v>8416</v>
      </c>
      <c r="G5391" s="391" t="s">
        <v>8416</v>
      </c>
      <c r="H5391" s="391" t="s">
        <v>8416</v>
      </c>
      <c r="I5391" s="391" t="s">
        <v>8416</v>
      </c>
      <c r="J5391" s="391" t="s">
        <v>8416</v>
      </c>
      <c r="K5391" s="391">
        <v>87.969899999999996</v>
      </c>
      <c r="L5391" s="391">
        <v>76.2774</v>
      </c>
      <c r="M5391" s="391">
        <v>87.878799999999998</v>
      </c>
      <c r="N5391" s="391">
        <v>87.171599999999998</v>
      </c>
      <c r="O5391" s="386">
        <v>74.290000000000006</v>
      </c>
      <c r="P5391" s="386" t="s">
        <v>69</v>
      </c>
      <c r="R5391" s="265"/>
    </row>
    <row r="5392" spans="1:18" ht="15" x14ac:dyDescent="0.25">
      <c r="A5392" s="389" t="s">
        <v>6746</v>
      </c>
      <c r="B5392" s="390"/>
      <c r="C5392" s="386"/>
      <c r="D5392" s="390"/>
      <c r="E5392" s="390"/>
      <c r="F5392" s="386">
        <v>53.063499999999998</v>
      </c>
      <c r="G5392" s="391">
        <v>26.689399999999999</v>
      </c>
      <c r="H5392" s="391">
        <v>36.507899999999999</v>
      </c>
      <c r="I5392" s="391">
        <v>31.366499999999998</v>
      </c>
      <c r="J5392" s="391">
        <v>37.851500000000001</v>
      </c>
      <c r="K5392" s="391">
        <v>37.153700000000001</v>
      </c>
      <c r="L5392" s="391">
        <v>49.082599999999999</v>
      </c>
      <c r="M5392" s="391">
        <v>43.053400000000003</v>
      </c>
      <c r="N5392" s="391">
        <v>46.816499999999998</v>
      </c>
      <c r="O5392" s="386">
        <v>37.097700000000003</v>
      </c>
      <c r="P5392" s="386" t="s">
        <v>69</v>
      </c>
      <c r="R5392" s="265"/>
    </row>
    <row r="5393" spans="1:18" ht="15" x14ac:dyDescent="0.25">
      <c r="A5393" s="389" t="s">
        <v>6747</v>
      </c>
      <c r="B5393" s="390"/>
      <c r="C5393" s="386"/>
      <c r="D5393" s="390"/>
      <c r="E5393" s="390"/>
      <c r="F5393" s="386">
        <v>37.789700000000003</v>
      </c>
      <c r="G5393" s="391">
        <v>39.120399999999997</v>
      </c>
      <c r="H5393" s="391">
        <v>35.838200000000001</v>
      </c>
      <c r="I5393" s="391">
        <v>30.1843</v>
      </c>
      <c r="J5393" s="391">
        <v>36.1111</v>
      </c>
      <c r="K5393" s="391">
        <v>55.859400000000001</v>
      </c>
      <c r="L5393" s="391">
        <v>32.069000000000003</v>
      </c>
      <c r="M5393" s="391">
        <v>41.122599999999998</v>
      </c>
      <c r="N5393" s="391">
        <v>50.831200000000003</v>
      </c>
      <c r="O5393" s="386">
        <v>44.261200000000002</v>
      </c>
      <c r="P5393" s="386" t="s">
        <v>69</v>
      </c>
      <c r="R5393" s="265"/>
    </row>
    <row r="5394" spans="1:18" ht="15" x14ac:dyDescent="0.25">
      <c r="A5394" s="389" t="s">
        <v>6748</v>
      </c>
      <c r="B5394" s="390"/>
      <c r="C5394" s="386"/>
      <c r="D5394" s="390"/>
      <c r="E5394" s="390"/>
      <c r="F5394" s="386">
        <v>25.991</v>
      </c>
      <c r="G5394" s="391">
        <v>14.428900000000001</v>
      </c>
      <c r="H5394" s="391">
        <v>13.673400000000001</v>
      </c>
      <c r="I5394" s="391">
        <v>14.751200000000001</v>
      </c>
      <c r="J5394" s="391">
        <v>9.9498999999999995</v>
      </c>
      <c r="K5394" s="391">
        <v>23.6599</v>
      </c>
      <c r="L5394" s="391">
        <v>7.2591999999999999</v>
      </c>
      <c r="M5394" s="391">
        <v>7.1874000000000002</v>
      </c>
      <c r="N5394" s="391">
        <v>33.4848</v>
      </c>
      <c r="O5394" s="386">
        <v>20.326599999999999</v>
      </c>
      <c r="P5394" s="386" t="s">
        <v>69</v>
      </c>
      <c r="R5394" s="265"/>
    </row>
    <row r="5395" spans="1:18" ht="15" x14ac:dyDescent="0.25">
      <c r="A5395" s="389" t="s">
        <v>6749</v>
      </c>
      <c r="B5395" s="390"/>
      <c r="C5395" s="386"/>
      <c r="D5395" s="390"/>
      <c r="E5395" s="390"/>
      <c r="F5395" s="386">
        <v>26.321400000000001</v>
      </c>
      <c r="G5395" s="391">
        <v>14.657400000000001</v>
      </c>
      <c r="H5395" s="391">
        <v>12.048500000000001</v>
      </c>
      <c r="I5395" s="391">
        <v>16.061499999999999</v>
      </c>
      <c r="J5395" s="391">
        <v>15.2546</v>
      </c>
      <c r="K5395" s="391">
        <v>23.223800000000001</v>
      </c>
      <c r="L5395" s="391">
        <v>11.5075</v>
      </c>
      <c r="M5395" s="391">
        <v>13.521599999999999</v>
      </c>
      <c r="N5395" s="391">
        <v>33.265000000000001</v>
      </c>
      <c r="O5395" s="386">
        <v>20.348299999999998</v>
      </c>
      <c r="P5395" s="386" t="s">
        <v>69</v>
      </c>
      <c r="R5395" s="265"/>
    </row>
    <row r="5396" spans="1:18" ht="15" x14ac:dyDescent="0.25">
      <c r="A5396" s="389" t="s">
        <v>6750</v>
      </c>
      <c r="B5396" s="390"/>
      <c r="C5396" s="386"/>
      <c r="D5396" s="390"/>
      <c r="E5396" s="390"/>
      <c r="F5396" s="386">
        <v>8.9457000000000004</v>
      </c>
      <c r="G5396" s="391">
        <v>14.3729</v>
      </c>
      <c r="H5396" s="391">
        <v>4.6512000000000002</v>
      </c>
      <c r="I5396" s="391">
        <v>5.4166999999999996</v>
      </c>
      <c r="J5396" s="391">
        <v>7.2327000000000004</v>
      </c>
      <c r="K5396" s="391">
        <v>8.0474999999999994</v>
      </c>
      <c r="L5396" s="391">
        <v>17.9361</v>
      </c>
      <c r="M5396" s="391">
        <v>22.546399999999998</v>
      </c>
      <c r="N5396" s="391">
        <v>34.969700000000003</v>
      </c>
      <c r="O5396" s="386">
        <v>20.179300000000001</v>
      </c>
      <c r="P5396" s="386" t="s">
        <v>69</v>
      </c>
      <c r="R5396" s="265"/>
    </row>
    <row r="5397" spans="1:18" ht="15" x14ac:dyDescent="0.25">
      <c r="A5397" s="389" t="s">
        <v>6751</v>
      </c>
      <c r="B5397" s="390"/>
      <c r="C5397" s="386"/>
      <c r="D5397" s="390"/>
      <c r="E5397" s="390"/>
      <c r="F5397" s="386">
        <v>0</v>
      </c>
      <c r="G5397" s="391">
        <v>5.6604000000000001</v>
      </c>
      <c r="H5397" s="391">
        <v>0</v>
      </c>
      <c r="I5397" s="391">
        <v>0</v>
      </c>
      <c r="J5397" s="391">
        <v>3.9216000000000002</v>
      </c>
      <c r="K5397" s="391">
        <v>6</v>
      </c>
      <c r="L5397" s="391">
        <v>0</v>
      </c>
      <c r="M5397" s="391">
        <v>2.0832999999999999</v>
      </c>
      <c r="N5397" s="391">
        <v>0</v>
      </c>
      <c r="O5397" s="386">
        <v>0</v>
      </c>
      <c r="P5397" s="386" t="s">
        <v>69</v>
      </c>
      <c r="R5397" s="265"/>
    </row>
    <row r="5398" spans="1:18" ht="15" x14ac:dyDescent="0.25">
      <c r="A5398" s="389" t="s">
        <v>6752</v>
      </c>
      <c r="B5398" s="390"/>
      <c r="C5398" s="386"/>
      <c r="D5398" s="390"/>
      <c r="E5398" s="390"/>
      <c r="F5398" s="386">
        <v>0</v>
      </c>
      <c r="G5398" s="391">
        <v>5.6604000000000001</v>
      </c>
      <c r="H5398" s="391">
        <v>0</v>
      </c>
      <c r="I5398" s="391">
        <v>0</v>
      </c>
      <c r="J5398" s="391">
        <v>3.9216000000000002</v>
      </c>
      <c r="K5398" s="391">
        <v>6</v>
      </c>
      <c r="L5398" s="391">
        <v>0</v>
      </c>
      <c r="M5398" s="391">
        <v>2.0832999999999999</v>
      </c>
      <c r="N5398" s="391">
        <v>0</v>
      </c>
      <c r="O5398" s="386">
        <v>0</v>
      </c>
      <c r="P5398" s="386" t="s">
        <v>69</v>
      </c>
      <c r="R5398" s="265"/>
    </row>
    <row r="5399" spans="1:18" ht="15" x14ac:dyDescent="0.25">
      <c r="A5399" s="389" t="s">
        <v>6753</v>
      </c>
      <c r="B5399" s="390"/>
      <c r="C5399" s="386"/>
      <c r="D5399" s="390"/>
      <c r="E5399" s="390"/>
      <c r="F5399" s="386">
        <v>31.033999999999999</v>
      </c>
      <c r="G5399" s="391">
        <v>24.950600000000001</v>
      </c>
      <c r="H5399" s="391">
        <v>22.310199999999998</v>
      </c>
      <c r="I5399" s="391">
        <v>25.555800000000001</v>
      </c>
      <c r="J5399" s="391">
        <v>33.113199999999999</v>
      </c>
      <c r="K5399" s="391">
        <v>31.3749</v>
      </c>
      <c r="L5399" s="391">
        <v>30.1708</v>
      </c>
      <c r="M5399" s="391">
        <v>25.635100000000001</v>
      </c>
      <c r="N5399" s="391">
        <v>44.933700000000002</v>
      </c>
      <c r="O5399" s="386">
        <v>32.584400000000002</v>
      </c>
      <c r="P5399" s="386" t="s">
        <v>69</v>
      </c>
      <c r="R5399" s="265"/>
    </row>
    <row r="5400" spans="1:18" ht="15" x14ac:dyDescent="0.25">
      <c r="A5400" s="389" t="s">
        <v>6754</v>
      </c>
      <c r="B5400" s="390"/>
      <c r="C5400" s="386"/>
      <c r="D5400" s="390"/>
      <c r="E5400" s="390"/>
      <c r="F5400" s="386">
        <v>39.263199999999998</v>
      </c>
      <c r="G5400" s="391">
        <v>42.278199999999998</v>
      </c>
      <c r="H5400" s="391">
        <v>52.863300000000002</v>
      </c>
      <c r="I5400" s="391">
        <v>21.7712</v>
      </c>
      <c r="J5400" s="391">
        <v>28.322099999999999</v>
      </c>
      <c r="K5400" s="391">
        <v>25.777100000000001</v>
      </c>
      <c r="L5400" s="391">
        <v>24.494399999999999</v>
      </c>
      <c r="M5400" s="391">
        <v>28.1143</v>
      </c>
      <c r="N5400" s="391">
        <v>44.230400000000003</v>
      </c>
      <c r="O5400" s="386">
        <v>32.4024</v>
      </c>
      <c r="P5400" s="386" t="s">
        <v>69</v>
      </c>
      <c r="R5400" s="265"/>
    </row>
    <row r="5401" spans="1:18" ht="15" x14ac:dyDescent="0.25">
      <c r="A5401" s="389" t="s">
        <v>6755</v>
      </c>
      <c r="B5401" s="390"/>
      <c r="C5401" s="386"/>
      <c r="D5401" s="390"/>
      <c r="E5401" s="390"/>
      <c r="F5401" s="386">
        <v>15.7895</v>
      </c>
      <c r="G5401" s="391">
        <v>30.554300000000001</v>
      </c>
      <c r="H5401" s="391">
        <v>17.216799999999999</v>
      </c>
      <c r="I5401" s="391">
        <v>24.794499999999999</v>
      </c>
      <c r="J5401" s="391">
        <v>13.114800000000001</v>
      </c>
      <c r="K5401" s="391">
        <v>38.420299999999997</v>
      </c>
      <c r="L5401" s="391">
        <v>27.476099999999999</v>
      </c>
      <c r="M5401" s="391">
        <v>6.2842000000000002</v>
      </c>
      <c r="N5401" s="391">
        <v>49.509</v>
      </c>
      <c r="O5401" s="386">
        <v>33.777799999999999</v>
      </c>
      <c r="P5401" s="386" t="s">
        <v>69</v>
      </c>
      <c r="R5401" s="265"/>
    </row>
    <row r="5402" spans="1:18" ht="15" x14ac:dyDescent="0.25">
      <c r="A5402" s="389" t="s">
        <v>6756</v>
      </c>
      <c r="B5402" s="390"/>
      <c r="C5402" s="386"/>
      <c r="D5402" s="390"/>
      <c r="E5402" s="390"/>
      <c r="F5402" s="386">
        <v>48.333300000000001</v>
      </c>
      <c r="G5402" s="391">
        <v>28</v>
      </c>
      <c r="H5402" s="391">
        <v>57.142899999999997</v>
      </c>
      <c r="I5402" s="391">
        <v>22.806999999999999</v>
      </c>
      <c r="J5402" s="391">
        <v>40.789499999999997</v>
      </c>
      <c r="K5402" s="391">
        <v>68.75</v>
      </c>
      <c r="L5402" s="391">
        <v>61.1111</v>
      </c>
      <c r="M5402" s="391">
        <v>88</v>
      </c>
      <c r="N5402" s="391">
        <v>76.908799999999999</v>
      </c>
      <c r="O5402" s="386">
        <v>82.815700000000007</v>
      </c>
      <c r="P5402" s="386" t="s">
        <v>69</v>
      </c>
      <c r="R5402" s="265"/>
    </row>
    <row r="5403" spans="1:18" ht="15" x14ac:dyDescent="0.25">
      <c r="A5403" s="389" t="s">
        <v>6757</v>
      </c>
      <c r="B5403" s="390"/>
      <c r="C5403" s="386"/>
      <c r="D5403" s="390"/>
      <c r="E5403" s="390"/>
      <c r="F5403" s="386" t="s">
        <v>8416</v>
      </c>
      <c r="G5403" s="391" t="s">
        <v>8416</v>
      </c>
      <c r="H5403" s="391">
        <v>30</v>
      </c>
      <c r="I5403" s="391">
        <v>0</v>
      </c>
      <c r="J5403" s="391">
        <v>55.555599999999998</v>
      </c>
      <c r="K5403" s="391">
        <v>100</v>
      </c>
      <c r="L5403" s="391">
        <v>29.411799999999999</v>
      </c>
      <c r="M5403" s="391">
        <v>100</v>
      </c>
      <c r="N5403" s="391">
        <v>76.315799999999996</v>
      </c>
      <c r="O5403" s="386">
        <v>78.947400000000002</v>
      </c>
      <c r="P5403" s="386" t="s">
        <v>69</v>
      </c>
      <c r="R5403" s="265"/>
    </row>
    <row r="5404" spans="1:18" ht="15" x14ac:dyDescent="0.25">
      <c r="A5404" s="389" t="s">
        <v>6758</v>
      </c>
      <c r="B5404" s="390"/>
      <c r="C5404" s="386"/>
      <c r="D5404" s="390"/>
      <c r="E5404" s="390"/>
      <c r="F5404" s="386" t="s">
        <v>8416</v>
      </c>
      <c r="G5404" s="391" t="s">
        <v>8416</v>
      </c>
      <c r="H5404" s="391">
        <v>25</v>
      </c>
      <c r="I5404" s="391">
        <v>33.333300000000001</v>
      </c>
      <c r="J5404" s="391">
        <v>41.176499999999997</v>
      </c>
      <c r="K5404" s="391">
        <v>43.75</v>
      </c>
      <c r="L5404" s="391">
        <v>40</v>
      </c>
      <c r="M5404" s="391">
        <v>100</v>
      </c>
      <c r="N5404" s="391">
        <v>76.315799999999996</v>
      </c>
      <c r="O5404" s="386">
        <v>78.947400000000002</v>
      </c>
      <c r="P5404" s="386" t="s">
        <v>69</v>
      </c>
      <c r="R5404" s="265"/>
    </row>
    <row r="5405" spans="1:18" ht="15" x14ac:dyDescent="0.25">
      <c r="A5405" s="389" t="s">
        <v>6759</v>
      </c>
      <c r="B5405" s="390"/>
      <c r="C5405" s="386"/>
      <c r="D5405" s="390"/>
      <c r="E5405" s="390"/>
      <c r="F5405" s="386">
        <v>90.163899999999998</v>
      </c>
      <c r="G5405" s="391">
        <v>100</v>
      </c>
      <c r="H5405" s="391">
        <v>100</v>
      </c>
      <c r="I5405" s="391">
        <v>22.806999999999999</v>
      </c>
      <c r="J5405" s="391">
        <v>75</v>
      </c>
      <c r="K5405" s="391">
        <v>75</v>
      </c>
      <c r="L5405" s="391">
        <v>100</v>
      </c>
      <c r="M5405" s="391">
        <v>50.476199999999999</v>
      </c>
      <c r="N5405" s="391">
        <v>71.634600000000006</v>
      </c>
      <c r="O5405" s="386">
        <v>65.838499999999996</v>
      </c>
      <c r="P5405" s="386" t="s">
        <v>69</v>
      </c>
      <c r="R5405" s="265"/>
    </row>
    <row r="5406" spans="1:18" ht="15" x14ac:dyDescent="0.25">
      <c r="A5406" s="389" t="s">
        <v>6760</v>
      </c>
      <c r="B5406" s="390"/>
      <c r="C5406" s="386"/>
      <c r="D5406" s="390"/>
      <c r="E5406" s="390"/>
      <c r="F5406" s="386">
        <v>62.2517</v>
      </c>
      <c r="G5406" s="391">
        <v>64.7059</v>
      </c>
      <c r="H5406" s="391">
        <v>59.740299999999998</v>
      </c>
      <c r="I5406" s="391">
        <v>79.729699999999994</v>
      </c>
      <c r="J5406" s="391">
        <v>89.403999999999996</v>
      </c>
      <c r="K5406" s="391">
        <v>90.909099999999995</v>
      </c>
      <c r="L5406" s="391">
        <v>44.736800000000002</v>
      </c>
      <c r="M5406" s="391">
        <v>81.25</v>
      </c>
      <c r="N5406" s="391">
        <v>80.243200000000002</v>
      </c>
      <c r="O5406" s="386">
        <v>91.304299999999998</v>
      </c>
      <c r="P5406" s="386" t="s">
        <v>69</v>
      </c>
      <c r="R5406" s="265"/>
    </row>
    <row r="5407" spans="1:18" ht="15" x14ac:dyDescent="0.25">
      <c r="A5407" s="389" t="s">
        <v>6761</v>
      </c>
      <c r="B5407" s="390"/>
      <c r="C5407" s="386"/>
      <c r="D5407" s="390"/>
      <c r="E5407" s="390"/>
      <c r="F5407" s="386">
        <v>45.496099999999998</v>
      </c>
      <c r="G5407" s="391">
        <v>55.095500000000001</v>
      </c>
      <c r="H5407" s="391">
        <v>59.084200000000003</v>
      </c>
      <c r="I5407" s="391">
        <v>69.5929</v>
      </c>
      <c r="J5407" s="391">
        <v>34.280299999999997</v>
      </c>
      <c r="K5407" s="391">
        <v>54.216900000000003</v>
      </c>
      <c r="L5407" s="391">
        <v>64.188900000000004</v>
      </c>
      <c r="M5407" s="391">
        <v>52</v>
      </c>
      <c r="N5407" s="391">
        <v>64.589100000000002</v>
      </c>
      <c r="O5407" s="386">
        <v>67.669499999999999</v>
      </c>
      <c r="P5407" s="386" t="s">
        <v>69</v>
      </c>
      <c r="R5407" s="265"/>
    </row>
    <row r="5408" spans="1:18" ht="15" x14ac:dyDescent="0.25">
      <c r="A5408" s="389" t="s">
        <v>6762</v>
      </c>
      <c r="B5408" s="390"/>
      <c r="C5408" s="386"/>
      <c r="D5408" s="390"/>
      <c r="E5408" s="390"/>
      <c r="F5408" s="386">
        <v>65.361999999999995</v>
      </c>
      <c r="G5408" s="391">
        <v>51.2014</v>
      </c>
      <c r="H5408" s="391">
        <v>36.144599999999997</v>
      </c>
      <c r="I5408" s="391">
        <v>93.939400000000006</v>
      </c>
      <c r="J5408" s="391">
        <v>62.868499999999997</v>
      </c>
      <c r="K5408" s="391">
        <v>100</v>
      </c>
      <c r="L5408" s="391">
        <v>72.972999999999999</v>
      </c>
      <c r="M5408" s="391">
        <v>100</v>
      </c>
      <c r="N5408" s="391">
        <v>79.141800000000003</v>
      </c>
      <c r="O5408" s="386">
        <v>78.871499999999997</v>
      </c>
      <c r="P5408" s="386" t="s">
        <v>69</v>
      </c>
      <c r="R5408" s="265"/>
    </row>
    <row r="5409" spans="1:18" ht="15" x14ac:dyDescent="0.25">
      <c r="A5409" s="389" t="s">
        <v>6763</v>
      </c>
      <c r="B5409" s="390"/>
      <c r="C5409" s="386"/>
      <c r="D5409" s="390"/>
      <c r="E5409" s="390"/>
      <c r="F5409" s="386">
        <v>65.361999999999995</v>
      </c>
      <c r="G5409" s="391">
        <v>53.023299999999999</v>
      </c>
      <c r="H5409" s="391">
        <v>76.623400000000004</v>
      </c>
      <c r="I5409" s="391">
        <v>73.604500000000002</v>
      </c>
      <c r="J5409" s="391">
        <v>55.492400000000004</v>
      </c>
      <c r="K5409" s="391">
        <v>100</v>
      </c>
      <c r="L5409" s="391">
        <v>72.972999999999999</v>
      </c>
      <c r="M5409" s="391">
        <v>62.986699999999999</v>
      </c>
      <c r="N5409" s="391">
        <v>79.141800000000003</v>
      </c>
      <c r="O5409" s="386">
        <v>78.871499999999997</v>
      </c>
      <c r="P5409" s="386" t="s">
        <v>69</v>
      </c>
      <c r="R5409" s="265"/>
    </row>
    <row r="5410" spans="1:18" ht="15" x14ac:dyDescent="0.25">
      <c r="A5410" s="389" t="s">
        <v>6764</v>
      </c>
      <c r="B5410" s="390"/>
      <c r="C5410" s="386"/>
      <c r="D5410" s="390"/>
      <c r="E5410" s="390"/>
      <c r="F5410" s="386" t="s">
        <v>8416</v>
      </c>
      <c r="G5410" s="391">
        <v>3.4622999999999999</v>
      </c>
      <c r="H5410" s="391">
        <v>3.3357000000000001</v>
      </c>
      <c r="I5410" s="391">
        <v>7.1978</v>
      </c>
      <c r="J5410" s="391">
        <v>1.3698999999999999</v>
      </c>
      <c r="K5410" s="391">
        <v>1.6259999999999999</v>
      </c>
      <c r="L5410" s="391">
        <v>3.7181999999999999</v>
      </c>
      <c r="M5410" s="391">
        <v>3.2258</v>
      </c>
      <c r="N5410" s="391">
        <v>10.6296</v>
      </c>
      <c r="O5410" s="386">
        <v>17.258900000000001</v>
      </c>
      <c r="P5410" s="386" t="s">
        <v>69</v>
      </c>
      <c r="R5410" s="265"/>
    </row>
    <row r="5411" spans="1:18" ht="15" x14ac:dyDescent="0.25">
      <c r="A5411" s="389" t="s">
        <v>6765</v>
      </c>
      <c r="B5411" s="390"/>
      <c r="C5411" s="386"/>
      <c r="D5411" s="390"/>
      <c r="E5411" s="390"/>
      <c r="F5411" s="386" t="s">
        <v>8416</v>
      </c>
      <c r="G5411" s="391">
        <v>0</v>
      </c>
      <c r="H5411" s="391">
        <v>3.3357000000000001</v>
      </c>
      <c r="I5411" s="391">
        <v>0.81299999999999994</v>
      </c>
      <c r="J5411" s="391">
        <v>0</v>
      </c>
      <c r="K5411" s="391">
        <v>1.6259999999999999</v>
      </c>
      <c r="L5411" s="391">
        <v>13.8217</v>
      </c>
      <c r="M5411" s="391">
        <v>1.6259999999999999</v>
      </c>
      <c r="N5411" s="391">
        <v>10.6296</v>
      </c>
      <c r="O5411" s="386">
        <v>17.258900000000001</v>
      </c>
      <c r="P5411" s="386" t="s">
        <v>69</v>
      </c>
      <c r="R5411" s="265"/>
    </row>
    <row r="5412" spans="1:18" ht="15" x14ac:dyDescent="0.25">
      <c r="A5412" s="389" t="s">
        <v>6766</v>
      </c>
      <c r="B5412" s="390"/>
      <c r="C5412" s="386"/>
      <c r="D5412" s="390"/>
      <c r="E5412" s="390"/>
      <c r="F5412" s="386">
        <v>0</v>
      </c>
      <c r="G5412" s="391">
        <v>0</v>
      </c>
      <c r="H5412" s="391">
        <v>16.436</v>
      </c>
      <c r="I5412" s="391">
        <v>23.183399999999999</v>
      </c>
      <c r="J5412" s="391">
        <v>16.0305</v>
      </c>
      <c r="K5412" s="391">
        <v>11.4504</v>
      </c>
      <c r="L5412" s="391">
        <v>3.0533999999999999</v>
      </c>
      <c r="M5412" s="391">
        <v>23.396899999999999</v>
      </c>
      <c r="N5412" s="391">
        <v>26.5928</v>
      </c>
      <c r="O5412" s="386">
        <v>45.557099999999998</v>
      </c>
      <c r="P5412" s="386" t="s">
        <v>69</v>
      </c>
      <c r="R5412" s="265"/>
    </row>
    <row r="5413" spans="1:18" ht="15" x14ac:dyDescent="0.25">
      <c r="A5413" s="389" t="s">
        <v>6767</v>
      </c>
      <c r="B5413" s="390"/>
      <c r="C5413" s="386"/>
      <c r="D5413" s="390"/>
      <c r="E5413" s="390"/>
      <c r="F5413" s="386">
        <v>9.375</v>
      </c>
      <c r="G5413" s="391">
        <v>18.042200000000001</v>
      </c>
      <c r="H5413" s="391">
        <v>0</v>
      </c>
      <c r="I5413" s="391">
        <v>23.183399999999999</v>
      </c>
      <c r="J5413" s="391">
        <v>16.0305</v>
      </c>
      <c r="K5413" s="391">
        <v>11.4504</v>
      </c>
      <c r="L5413" s="391">
        <v>3.0533999999999999</v>
      </c>
      <c r="M5413" s="391">
        <v>23.396899999999999</v>
      </c>
      <c r="N5413" s="391">
        <v>26.5928</v>
      </c>
      <c r="O5413" s="386">
        <v>45.557099999999998</v>
      </c>
      <c r="P5413" s="386" t="s">
        <v>69</v>
      </c>
      <c r="R5413" s="265"/>
    </row>
    <row r="5414" spans="1:18" ht="15" x14ac:dyDescent="0.25">
      <c r="A5414" s="389" t="s">
        <v>6768</v>
      </c>
      <c r="B5414" s="390"/>
      <c r="C5414" s="386"/>
      <c r="D5414" s="390"/>
      <c r="E5414" s="390"/>
      <c r="F5414" s="386">
        <v>62.5</v>
      </c>
      <c r="G5414" s="391">
        <v>7.0513000000000003</v>
      </c>
      <c r="H5414" s="391">
        <v>48.938000000000002</v>
      </c>
      <c r="I5414" s="391">
        <v>30.1282</v>
      </c>
      <c r="J5414" s="391">
        <v>43.691099999999999</v>
      </c>
      <c r="K5414" s="391">
        <v>62.420900000000003</v>
      </c>
      <c r="L5414" s="391">
        <v>64.130399999999995</v>
      </c>
      <c r="M5414" s="391">
        <v>66.584800000000001</v>
      </c>
      <c r="N5414" s="391">
        <v>64.218100000000007</v>
      </c>
      <c r="O5414" s="386">
        <v>67.430099999999996</v>
      </c>
      <c r="P5414" s="386" t="s">
        <v>69</v>
      </c>
      <c r="R5414" s="265"/>
    </row>
    <row r="5415" spans="1:18" ht="15" x14ac:dyDescent="0.25">
      <c r="A5415" s="389" t="s">
        <v>6769</v>
      </c>
      <c r="B5415" s="390"/>
      <c r="C5415" s="386"/>
      <c r="D5415" s="390"/>
      <c r="E5415" s="390"/>
      <c r="F5415" s="386">
        <v>49.056600000000003</v>
      </c>
      <c r="G5415" s="391">
        <v>52.830199999999998</v>
      </c>
      <c r="H5415" s="391">
        <v>31.875</v>
      </c>
      <c r="I5415" s="391">
        <v>70.370400000000004</v>
      </c>
      <c r="J5415" s="391">
        <v>56.862699999999997</v>
      </c>
      <c r="K5415" s="391">
        <v>70</v>
      </c>
      <c r="L5415" s="391">
        <v>67.021299999999997</v>
      </c>
      <c r="M5415" s="391">
        <v>86.538499999999999</v>
      </c>
      <c r="N5415" s="391">
        <v>77.983500000000006</v>
      </c>
      <c r="O5415" s="386">
        <v>75.728200000000001</v>
      </c>
      <c r="P5415" s="386" t="s">
        <v>69</v>
      </c>
      <c r="R5415" s="265"/>
    </row>
    <row r="5416" spans="1:18" ht="15" x14ac:dyDescent="0.25">
      <c r="A5416" s="389" t="s">
        <v>6770</v>
      </c>
      <c r="B5416" s="390"/>
      <c r="C5416" s="386"/>
      <c r="D5416" s="390"/>
      <c r="E5416" s="390"/>
      <c r="F5416" s="386">
        <v>19.915299999999998</v>
      </c>
      <c r="G5416" s="391">
        <v>16.0428</v>
      </c>
      <c r="H5416" s="391">
        <v>23.929099999999998</v>
      </c>
      <c r="I5416" s="391">
        <v>46.849800000000002</v>
      </c>
      <c r="J5416" s="391">
        <v>33.382599999999996</v>
      </c>
      <c r="K5416" s="391">
        <v>38.939399999999999</v>
      </c>
      <c r="L5416" s="391">
        <v>36.779899999999998</v>
      </c>
      <c r="M5416" s="391">
        <v>27.360800000000001</v>
      </c>
      <c r="N5416" s="391">
        <v>37.130099999999999</v>
      </c>
      <c r="O5416" s="386">
        <v>45.180300000000003</v>
      </c>
      <c r="P5416" s="386" t="s">
        <v>69</v>
      </c>
      <c r="R5416" s="265"/>
    </row>
    <row r="5417" spans="1:18" ht="15" x14ac:dyDescent="0.25">
      <c r="A5417" s="389" t="s">
        <v>6771</v>
      </c>
      <c r="B5417" s="390"/>
      <c r="C5417" s="386"/>
      <c r="D5417" s="390"/>
      <c r="E5417" s="390"/>
      <c r="F5417" s="386" t="s">
        <v>8416</v>
      </c>
      <c r="G5417" s="391" t="s">
        <v>8416</v>
      </c>
      <c r="H5417" s="391">
        <v>8.3332999999999995</v>
      </c>
      <c r="I5417" s="391">
        <v>16.666699999999999</v>
      </c>
      <c r="J5417" s="391">
        <v>0</v>
      </c>
      <c r="K5417" s="391">
        <v>0</v>
      </c>
      <c r="L5417" s="391">
        <v>0</v>
      </c>
      <c r="M5417" s="391">
        <v>0</v>
      </c>
      <c r="N5417" s="391">
        <v>12.5</v>
      </c>
      <c r="O5417" s="386">
        <v>8.3332999999999995</v>
      </c>
      <c r="P5417" s="386" t="s">
        <v>69</v>
      </c>
      <c r="R5417" s="265"/>
    </row>
    <row r="5418" spans="1:18" ht="15" x14ac:dyDescent="0.25">
      <c r="A5418" s="389" t="s">
        <v>6772</v>
      </c>
      <c r="B5418" s="390"/>
      <c r="C5418" s="386"/>
      <c r="D5418" s="390"/>
      <c r="E5418" s="390"/>
      <c r="F5418" s="386" t="s">
        <v>8416</v>
      </c>
      <c r="G5418" s="391" t="s">
        <v>8416</v>
      </c>
      <c r="H5418" s="391">
        <v>0</v>
      </c>
      <c r="I5418" s="391">
        <v>16.666699999999999</v>
      </c>
      <c r="J5418" s="391">
        <v>0</v>
      </c>
      <c r="K5418" s="391">
        <v>0</v>
      </c>
      <c r="L5418" s="391">
        <v>0</v>
      </c>
      <c r="M5418" s="391">
        <v>0</v>
      </c>
      <c r="N5418" s="391">
        <v>12.5</v>
      </c>
      <c r="O5418" s="386">
        <v>8.3332999999999995</v>
      </c>
      <c r="P5418" s="386" t="s">
        <v>69</v>
      </c>
      <c r="R5418" s="265"/>
    </row>
    <row r="5419" spans="1:18" ht="15" x14ac:dyDescent="0.25">
      <c r="A5419" s="389" t="s">
        <v>6773</v>
      </c>
      <c r="B5419" s="390"/>
      <c r="C5419" s="386"/>
      <c r="D5419" s="390"/>
      <c r="E5419" s="390"/>
      <c r="F5419" s="386">
        <v>21.496700000000001</v>
      </c>
      <c r="G5419" s="391">
        <v>0</v>
      </c>
      <c r="H5419" s="391">
        <v>22.661100000000001</v>
      </c>
      <c r="I5419" s="391">
        <v>20.879899999999999</v>
      </c>
      <c r="J5419" s="391">
        <v>0</v>
      </c>
      <c r="K5419" s="391">
        <v>33.402900000000002</v>
      </c>
      <c r="L5419" s="391">
        <v>27.692299999999999</v>
      </c>
      <c r="M5419" s="391">
        <v>0</v>
      </c>
      <c r="N5419" s="391">
        <v>33.6477</v>
      </c>
      <c r="O5419" s="386">
        <v>43.0762</v>
      </c>
      <c r="P5419" s="386" t="s">
        <v>69</v>
      </c>
      <c r="R5419" s="265"/>
    </row>
    <row r="5420" spans="1:18" ht="15" x14ac:dyDescent="0.25">
      <c r="A5420" s="389" t="s">
        <v>6774</v>
      </c>
      <c r="B5420" s="390"/>
      <c r="C5420" s="386"/>
      <c r="D5420" s="390"/>
      <c r="E5420" s="390"/>
      <c r="F5420" s="386">
        <v>23.863600000000002</v>
      </c>
      <c r="G5420" s="391">
        <v>20</v>
      </c>
      <c r="H5420" s="391">
        <v>16.304300000000001</v>
      </c>
      <c r="I5420" s="391">
        <v>19.354800000000001</v>
      </c>
      <c r="J5420" s="391">
        <v>32.065199999999997</v>
      </c>
      <c r="K5420" s="391">
        <v>48.369599999999998</v>
      </c>
      <c r="L5420" s="391">
        <v>75</v>
      </c>
      <c r="M5420" s="391">
        <v>23.174600000000002</v>
      </c>
      <c r="N5420" s="391">
        <v>53.010800000000003</v>
      </c>
      <c r="O5420" s="386">
        <v>54.623699999999999</v>
      </c>
      <c r="P5420" s="386" t="s">
        <v>69</v>
      </c>
      <c r="R5420" s="265"/>
    </row>
    <row r="5421" spans="1:18" ht="15" x14ac:dyDescent="0.25">
      <c r="A5421" s="389" t="s">
        <v>6775</v>
      </c>
      <c r="B5421" s="390"/>
      <c r="C5421" s="386"/>
      <c r="D5421" s="390"/>
      <c r="E5421" s="390"/>
      <c r="F5421" s="386">
        <v>3.4828000000000001</v>
      </c>
      <c r="G5421" s="391">
        <v>0.995</v>
      </c>
      <c r="H5421" s="391">
        <v>3.4577</v>
      </c>
      <c r="I5421" s="391">
        <v>6.0960000000000001</v>
      </c>
      <c r="J5421" s="391">
        <v>5.1600999999999999</v>
      </c>
      <c r="K5421" s="391">
        <v>6.2754000000000003</v>
      </c>
      <c r="L5421" s="391">
        <v>6.0237999999999996</v>
      </c>
      <c r="M5421" s="391">
        <v>6.7629000000000001</v>
      </c>
      <c r="N5421" s="391">
        <v>10.1351</v>
      </c>
      <c r="O5421" s="386">
        <v>13.621700000000001</v>
      </c>
      <c r="P5421" s="386" t="s">
        <v>69</v>
      </c>
      <c r="R5421" s="265"/>
    </row>
    <row r="5422" spans="1:18" ht="15" x14ac:dyDescent="0.25">
      <c r="A5422" s="389" t="s">
        <v>6776</v>
      </c>
      <c r="B5422" s="390"/>
      <c r="C5422" s="386"/>
      <c r="D5422" s="390"/>
      <c r="E5422" s="390"/>
      <c r="F5422" s="386">
        <v>4.5491999999999999</v>
      </c>
      <c r="G5422" s="391">
        <v>1.8838999999999999</v>
      </c>
      <c r="H5422" s="391">
        <v>2.2339000000000002</v>
      </c>
      <c r="I5422" s="391">
        <v>7.7918000000000003</v>
      </c>
      <c r="J5422" s="391">
        <v>3.9782999999999999</v>
      </c>
      <c r="K5422" s="391">
        <v>15.431699999999999</v>
      </c>
      <c r="L5422" s="391">
        <v>5.4252000000000002</v>
      </c>
      <c r="M5422" s="391">
        <v>3.3256000000000001</v>
      </c>
      <c r="N5422" s="391">
        <v>9.4232999999999993</v>
      </c>
      <c r="O5422" s="386">
        <v>12.832000000000001</v>
      </c>
      <c r="P5422" s="386" t="s">
        <v>69</v>
      </c>
      <c r="R5422" s="265"/>
    </row>
    <row r="5423" spans="1:18" ht="15" x14ac:dyDescent="0.25">
      <c r="A5423" s="389" t="s">
        <v>6777</v>
      </c>
      <c r="B5423" s="390"/>
      <c r="C5423" s="386"/>
      <c r="D5423" s="390"/>
      <c r="E5423" s="390"/>
      <c r="F5423" s="386">
        <v>3.9502999999999999</v>
      </c>
      <c r="G5423" s="391">
        <v>5.4176000000000002</v>
      </c>
      <c r="H5423" s="391">
        <v>0.96740000000000004</v>
      </c>
      <c r="I5423" s="391">
        <v>2.1493000000000002</v>
      </c>
      <c r="J5423" s="391">
        <v>3.7440000000000002</v>
      </c>
      <c r="K5423" s="391">
        <v>11.2319</v>
      </c>
      <c r="L5423" s="391">
        <v>14.1892</v>
      </c>
      <c r="M5423" s="391">
        <v>20.497599999999998</v>
      </c>
      <c r="N5423" s="391">
        <v>22.6553</v>
      </c>
      <c r="O5423" s="386">
        <v>26.378799999999998</v>
      </c>
      <c r="P5423" s="386" t="s">
        <v>69</v>
      </c>
      <c r="R5423" s="265"/>
    </row>
    <row r="5424" spans="1:18" ht="15" x14ac:dyDescent="0.25">
      <c r="A5424" s="389" t="s">
        <v>6778</v>
      </c>
      <c r="B5424" s="390"/>
      <c r="C5424" s="386"/>
      <c r="D5424" s="390"/>
      <c r="E5424" s="390"/>
      <c r="F5424" s="386">
        <v>1.8762000000000001</v>
      </c>
      <c r="G5424" s="391">
        <v>4.5186999999999999</v>
      </c>
      <c r="H5424" s="391">
        <v>5.9172000000000002</v>
      </c>
      <c r="I5424" s="391">
        <v>7.2407000000000004</v>
      </c>
      <c r="J5424" s="391">
        <v>0.82640000000000002</v>
      </c>
      <c r="K5424" s="391">
        <v>1.6529</v>
      </c>
      <c r="L5424" s="391">
        <v>4.1096000000000004</v>
      </c>
      <c r="M5424" s="391">
        <v>6.6116000000000001</v>
      </c>
      <c r="N5424" s="391">
        <v>16.930399999999999</v>
      </c>
      <c r="O5424" s="386">
        <v>7.2937000000000003</v>
      </c>
      <c r="P5424" s="386" t="s">
        <v>69</v>
      </c>
      <c r="R5424" s="265"/>
    </row>
    <row r="5425" spans="1:18" ht="15" x14ac:dyDescent="0.25">
      <c r="A5425" s="389" t="s">
        <v>6779</v>
      </c>
      <c r="B5425" s="390"/>
      <c r="C5425" s="386"/>
      <c r="D5425" s="390"/>
      <c r="E5425" s="390"/>
      <c r="F5425" s="386">
        <v>0</v>
      </c>
      <c r="G5425" s="391">
        <v>0</v>
      </c>
      <c r="H5425" s="391">
        <v>0</v>
      </c>
      <c r="I5425" s="391">
        <v>0</v>
      </c>
      <c r="J5425" s="391">
        <v>0</v>
      </c>
      <c r="K5425" s="391">
        <v>0</v>
      </c>
      <c r="L5425" s="391">
        <v>0.94340000000000002</v>
      </c>
      <c r="M5425" s="391">
        <v>0.94340000000000002</v>
      </c>
      <c r="N5425" s="391">
        <v>7.5472000000000001</v>
      </c>
      <c r="O5425" s="386" t="s">
        <v>8416</v>
      </c>
      <c r="P5425" s="386" t="s">
        <v>69</v>
      </c>
      <c r="R5425" s="265"/>
    </row>
    <row r="5426" spans="1:18" ht="15" x14ac:dyDescent="0.25">
      <c r="A5426" s="389" t="s">
        <v>6780</v>
      </c>
      <c r="B5426" s="390"/>
      <c r="C5426" s="386"/>
      <c r="D5426" s="390"/>
      <c r="E5426" s="390"/>
      <c r="F5426" s="386">
        <v>2.4691000000000001</v>
      </c>
      <c r="G5426" s="391">
        <v>5.6931000000000003</v>
      </c>
      <c r="H5426" s="391">
        <v>0</v>
      </c>
      <c r="I5426" s="391">
        <v>9.1357999999999997</v>
      </c>
      <c r="J5426" s="391">
        <v>0.24690000000000001</v>
      </c>
      <c r="K5426" s="391">
        <v>2.4752000000000001</v>
      </c>
      <c r="L5426" s="391">
        <v>4.9382999999999999</v>
      </c>
      <c r="M5426" s="391">
        <v>2.9630000000000001</v>
      </c>
      <c r="N5426" s="391">
        <v>18.821300000000001</v>
      </c>
      <c r="O5426" s="386">
        <v>7.2937000000000003</v>
      </c>
      <c r="P5426" s="386" t="s">
        <v>69</v>
      </c>
      <c r="R5426" s="265"/>
    </row>
    <row r="5427" spans="1:18" ht="15" x14ac:dyDescent="0.25">
      <c r="A5427" s="389" t="s">
        <v>6781</v>
      </c>
      <c r="B5427" s="390"/>
      <c r="C5427" s="386"/>
      <c r="D5427" s="390"/>
      <c r="E5427" s="390"/>
      <c r="F5427" s="386">
        <v>9.5312999999999999</v>
      </c>
      <c r="G5427" s="391">
        <v>15.6218</v>
      </c>
      <c r="H5427" s="391">
        <v>17.9236</v>
      </c>
      <c r="I5427" s="391">
        <v>18.173100000000002</v>
      </c>
      <c r="J5427" s="391">
        <v>4.2202999999999999</v>
      </c>
      <c r="K5427" s="391">
        <v>19.711400000000001</v>
      </c>
      <c r="L5427" s="391">
        <v>24.0824</v>
      </c>
      <c r="M5427" s="391">
        <v>20.538799999999998</v>
      </c>
      <c r="N5427" s="391">
        <v>26.366700000000002</v>
      </c>
      <c r="O5427" s="386">
        <v>30.592500000000001</v>
      </c>
      <c r="P5427" s="386" t="s">
        <v>69</v>
      </c>
      <c r="R5427" s="265"/>
    </row>
    <row r="5428" spans="1:18" ht="15" x14ac:dyDescent="0.25">
      <c r="A5428" s="389" t="s">
        <v>6782</v>
      </c>
      <c r="B5428" s="390"/>
      <c r="C5428" s="386"/>
      <c r="D5428" s="390"/>
      <c r="E5428" s="390"/>
      <c r="F5428" s="386">
        <v>6.4122000000000003</v>
      </c>
      <c r="G5428" s="391">
        <v>10.458</v>
      </c>
      <c r="H5428" s="391">
        <v>5.6230000000000002</v>
      </c>
      <c r="I5428" s="391">
        <v>9.7888999999999999</v>
      </c>
      <c r="J5428" s="391">
        <v>9.2324000000000002</v>
      </c>
      <c r="K5428" s="391">
        <v>18.174600000000002</v>
      </c>
      <c r="L5428" s="391">
        <v>20.267199999999999</v>
      </c>
      <c r="M5428" s="391">
        <v>26.093800000000002</v>
      </c>
      <c r="N5428" s="391">
        <v>25.785799999999998</v>
      </c>
      <c r="O5428" s="386">
        <v>30.120899999999999</v>
      </c>
      <c r="P5428" s="386" t="s">
        <v>69</v>
      </c>
      <c r="R5428" s="265"/>
    </row>
    <row r="5429" spans="1:18" ht="15" x14ac:dyDescent="0.25">
      <c r="A5429" s="389" t="s">
        <v>6783</v>
      </c>
      <c r="B5429" s="390"/>
      <c r="C5429" s="386"/>
      <c r="D5429" s="390"/>
      <c r="E5429" s="390"/>
      <c r="F5429" s="386">
        <v>10.462300000000001</v>
      </c>
      <c r="G5429" s="391">
        <v>17.197500000000002</v>
      </c>
      <c r="H5429" s="391">
        <v>10.2597</v>
      </c>
      <c r="I5429" s="391">
        <v>14.2042</v>
      </c>
      <c r="J5429" s="391">
        <v>14.485200000000001</v>
      </c>
      <c r="K5429" s="391">
        <v>24.477399999999999</v>
      </c>
      <c r="L5429" s="391">
        <v>32.229999999999997</v>
      </c>
      <c r="M5429" s="391">
        <v>28.209599999999998</v>
      </c>
      <c r="N5429" s="391">
        <v>35.605699999999999</v>
      </c>
      <c r="O5429" s="386">
        <v>37.615200000000002</v>
      </c>
      <c r="P5429" s="386" t="s">
        <v>69</v>
      </c>
      <c r="R5429" s="265"/>
    </row>
    <row r="5430" spans="1:18" ht="15" x14ac:dyDescent="0.25">
      <c r="A5430" s="389" t="s">
        <v>6784</v>
      </c>
      <c r="B5430" s="390"/>
      <c r="C5430" s="386"/>
      <c r="D5430" s="390"/>
      <c r="E5430" s="390"/>
      <c r="F5430" s="386">
        <v>61.744999999999997</v>
      </c>
      <c r="G5430" s="391">
        <v>69.288399999999996</v>
      </c>
      <c r="H5430" s="391">
        <v>63.3962</v>
      </c>
      <c r="I5430" s="391">
        <v>76</v>
      </c>
      <c r="J5430" s="391">
        <v>89.795900000000003</v>
      </c>
      <c r="K5430" s="391">
        <v>73.285200000000003</v>
      </c>
      <c r="L5430" s="391">
        <v>91.011200000000002</v>
      </c>
      <c r="M5430" s="391">
        <v>91.078100000000006</v>
      </c>
      <c r="N5430" s="391">
        <v>91.887900000000002</v>
      </c>
      <c r="O5430" s="386">
        <v>81.290300000000002</v>
      </c>
      <c r="P5430" s="386" t="s">
        <v>69</v>
      </c>
      <c r="R5430" s="265"/>
    </row>
    <row r="5431" spans="1:18" ht="15" x14ac:dyDescent="0.25">
      <c r="A5431" s="389" t="s">
        <v>6785</v>
      </c>
      <c r="B5431" s="390"/>
      <c r="C5431" s="386"/>
      <c r="D5431" s="390"/>
      <c r="E5431" s="390"/>
      <c r="F5431" s="386">
        <v>81.395300000000006</v>
      </c>
      <c r="G5431" s="391">
        <v>52.381</v>
      </c>
      <c r="H5431" s="391">
        <v>54.545499999999997</v>
      </c>
      <c r="I5431" s="391">
        <v>81.818200000000004</v>
      </c>
      <c r="J5431" s="391">
        <v>96.666700000000006</v>
      </c>
      <c r="K5431" s="391">
        <v>87.5</v>
      </c>
      <c r="L5431" s="391">
        <v>40</v>
      </c>
      <c r="M5431" s="391">
        <v>71.428600000000003</v>
      </c>
      <c r="N5431" s="391">
        <v>86.538499999999999</v>
      </c>
      <c r="O5431" s="386">
        <v>86.538499999999999</v>
      </c>
      <c r="P5431" s="386" t="s">
        <v>69</v>
      </c>
      <c r="R5431" s="265"/>
    </row>
    <row r="5432" spans="1:18" ht="15" x14ac:dyDescent="0.25">
      <c r="A5432" s="389" t="s">
        <v>6786</v>
      </c>
      <c r="B5432" s="390"/>
      <c r="C5432" s="386"/>
      <c r="D5432" s="390"/>
      <c r="E5432" s="390"/>
      <c r="F5432" s="386">
        <v>60.698700000000002</v>
      </c>
      <c r="G5432" s="391">
        <v>67.489699999999999</v>
      </c>
      <c r="H5432" s="391">
        <v>64.341099999999997</v>
      </c>
      <c r="I5432" s="391">
        <v>84.615399999999994</v>
      </c>
      <c r="J5432" s="391">
        <v>92.543899999999994</v>
      </c>
      <c r="K5432" s="391">
        <v>75.984300000000005</v>
      </c>
      <c r="L5432" s="391">
        <v>81.349199999999996</v>
      </c>
      <c r="M5432" s="391">
        <v>96.629199999999997</v>
      </c>
      <c r="N5432" s="391">
        <v>92.857100000000003</v>
      </c>
      <c r="O5432" s="386">
        <v>80.232600000000005</v>
      </c>
      <c r="P5432" s="386" t="s">
        <v>69</v>
      </c>
      <c r="R5432" s="265"/>
    </row>
    <row r="5433" spans="1:18" ht="15" x14ac:dyDescent="0.25">
      <c r="A5433" s="389" t="s">
        <v>6787</v>
      </c>
      <c r="B5433" s="390"/>
      <c r="C5433" s="386"/>
      <c r="D5433" s="390"/>
      <c r="E5433" s="390"/>
      <c r="F5433" s="386">
        <v>74.418599999999998</v>
      </c>
      <c r="G5433" s="391">
        <v>51.882899999999999</v>
      </c>
      <c r="H5433" s="391">
        <v>54.041800000000002</v>
      </c>
      <c r="I5433" s="391">
        <v>28.982299999999999</v>
      </c>
      <c r="J5433" s="391">
        <v>65.5411</v>
      </c>
      <c r="K5433" s="391">
        <v>68.316400000000002</v>
      </c>
      <c r="L5433" s="391">
        <v>73.178700000000006</v>
      </c>
      <c r="M5433" s="391">
        <v>63.139000000000003</v>
      </c>
      <c r="N5433" s="391">
        <v>70.592500000000001</v>
      </c>
      <c r="O5433" s="386">
        <v>61.976799999999997</v>
      </c>
      <c r="P5433" s="386" t="s">
        <v>69</v>
      </c>
      <c r="R5433" s="265"/>
    </row>
    <row r="5434" spans="1:18" ht="15" x14ac:dyDescent="0.25">
      <c r="A5434" s="389" t="s">
        <v>6788</v>
      </c>
      <c r="B5434" s="390"/>
      <c r="C5434" s="386"/>
      <c r="D5434" s="390"/>
      <c r="E5434" s="390"/>
      <c r="F5434" s="386">
        <v>86.552999999999997</v>
      </c>
      <c r="G5434" s="391">
        <v>86.401700000000005</v>
      </c>
      <c r="H5434" s="391">
        <v>56.944400000000002</v>
      </c>
      <c r="I5434" s="391">
        <v>71.428600000000003</v>
      </c>
      <c r="J5434" s="391">
        <v>71.844700000000003</v>
      </c>
      <c r="K5434" s="391">
        <v>78.181799999999996</v>
      </c>
      <c r="L5434" s="391">
        <v>93.103399999999993</v>
      </c>
      <c r="M5434" s="391">
        <v>100</v>
      </c>
      <c r="N5434" s="391">
        <v>73.962299999999999</v>
      </c>
      <c r="O5434" s="386">
        <v>83.742900000000006</v>
      </c>
      <c r="P5434" s="386" t="s">
        <v>69</v>
      </c>
      <c r="R5434" s="265"/>
    </row>
    <row r="5435" spans="1:18" ht="15" x14ac:dyDescent="0.25">
      <c r="A5435" s="389" t="s">
        <v>6789</v>
      </c>
      <c r="B5435" s="390"/>
      <c r="C5435" s="386"/>
      <c r="D5435" s="390"/>
      <c r="E5435" s="390"/>
      <c r="F5435" s="386">
        <v>86.552999999999997</v>
      </c>
      <c r="G5435" s="391">
        <v>84.146299999999997</v>
      </c>
      <c r="H5435" s="391">
        <v>85.772400000000005</v>
      </c>
      <c r="I5435" s="391">
        <v>90.909099999999995</v>
      </c>
      <c r="J5435" s="391">
        <v>71.844700000000003</v>
      </c>
      <c r="K5435" s="391">
        <v>46.969700000000003</v>
      </c>
      <c r="L5435" s="391">
        <v>72.7273</v>
      </c>
      <c r="M5435" s="391">
        <v>76.975899999999996</v>
      </c>
      <c r="N5435" s="391">
        <v>73.962299999999999</v>
      </c>
      <c r="O5435" s="386">
        <v>83.742900000000006</v>
      </c>
      <c r="P5435" s="386" t="s">
        <v>69</v>
      </c>
      <c r="R5435" s="265"/>
    </row>
    <row r="5436" spans="1:18" ht="15" x14ac:dyDescent="0.25">
      <c r="A5436" s="389" t="s">
        <v>6790</v>
      </c>
      <c r="B5436" s="390"/>
      <c r="C5436" s="386"/>
      <c r="D5436" s="390"/>
      <c r="E5436" s="390"/>
      <c r="F5436" s="386" t="s">
        <v>8416</v>
      </c>
      <c r="G5436" s="391">
        <v>100</v>
      </c>
      <c r="H5436" s="391">
        <v>100</v>
      </c>
      <c r="I5436" s="391" t="s">
        <v>8416</v>
      </c>
      <c r="J5436" s="391" t="s">
        <v>8416</v>
      </c>
      <c r="K5436" s="391" t="s">
        <v>8416</v>
      </c>
      <c r="L5436" s="391" t="s">
        <v>8416</v>
      </c>
      <c r="M5436" s="391" t="s">
        <v>8416</v>
      </c>
      <c r="N5436" s="391" t="s">
        <v>8416</v>
      </c>
      <c r="O5436" s="386" t="s">
        <v>8416</v>
      </c>
      <c r="P5436" s="386" t="s">
        <v>69</v>
      </c>
      <c r="R5436" s="265"/>
    </row>
    <row r="5437" spans="1:18" ht="15" x14ac:dyDescent="0.25">
      <c r="A5437" s="389" t="s">
        <v>6791</v>
      </c>
      <c r="B5437" s="390"/>
      <c r="C5437" s="386"/>
      <c r="D5437" s="390"/>
      <c r="E5437" s="390"/>
      <c r="F5437" s="386">
        <v>0</v>
      </c>
      <c r="G5437" s="391">
        <v>1.8158000000000001</v>
      </c>
      <c r="H5437" s="391">
        <v>3.4537</v>
      </c>
      <c r="I5437" s="391">
        <v>0.82640000000000002</v>
      </c>
      <c r="J5437" s="391">
        <v>5.3639999999999999</v>
      </c>
      <c r="K5437" s="391">
        <v>7.2445000000000004</v>
      </c>
      <c r="L5437" s="391">
        <v>0.94189999999999996</v>
      </c>
      <c r="M5437" s="391">
        <v>8.7811000000000003</v>
      </c>
      <c r="N5437" s="391">
        <v>20.741800000000001</v>
      </c>
      <c r="O5437" s="386">
        <v>7.8422000000000001</v>
      </c>
      <c r="P5437" s="386" t="s">
        <v>69</v>
      </c>
      <c r="R5437" s="265"/>
    </row>
    <row r="5438" spans="1:18" ht="15" x14ac:dyDescent="0.25">
      <c r="A5438" s="389" t="s">
        <v>6792</v>
      </c>
      <c r="B5438" s="390"/>
      <c r="C5438" s="386"/>
      <c r="D5438" s="390"/>
      <c r="E5438" s="390"/>
      <c r="F5438" s="386">
        <v>0</v>
      </c>
      <c r="G5438" s="391">
        <v>1.8158000000000001</v>
      </c>
      <c r="H5438" s="391">
        <v>0.95240000000000002</v>
      </c>
      <c r="I5438" s="391">
        <v>0.82640000000000002</v>
      </c>
      <c r="J5438" s="391">
        <v>5.3639999999999999</v>
      </c>
      <c r="K5438" s="391">
        <v>0</v>
      </c>
      <c r="L5438" s="391">
        <v>4.1322000000000001</v>
      </c>
      <c r="M5438" s="391">
        <v>8.7811000000000003</v>
      </c>
      <c r="N5438" s="391">
        <v>20.741800000000001</v>
      </c>
      <c r="O5438" s="386">
        <v>7.8422000000000001</v>
      </c>
      <c r="P5438" s="386" t="s">
        <v>69</v>
      </c>
      <c r="R5438" s="265"/>
    </row>
    <row r="5439" spans="1:18" ht="15" x14ac:dyDescent="0.25">
      <c r="A5439" s="389" t="s">
        <v>6793</v>
      </c>
      <c r="B5439" s="390"/>
      <c r="C5439" s="386"/>
      <c r="D5439" s="390"/>
      <c r="E5439" s="390"/>
      <c r="F5439" s="386">
        <v>11.4458</v>
      </c>
      <c r="G5439" s="391">
        <v>43.513500000000001</v>
      </c>
      <c r="H5439" s="391">
        <v>3.8462000000000001</v>
      </c>
      <c r="I5439" s="391">
        <v>23.7288</v>
      </c>
      <c r="J5439" s="391">
        <v>37.552700000000002</v>
      </c>
      <c r="K5439" s="391">
        <v>29.535900000000002</v>
      </c>
      <c r="L5439" s="391">
        <v>44.514800000000001</v>
      </c>
      <c r="M5439" s="391">
        <v>24.540700000000001</v>
      </c>
      <c r="N5439" s="391">
        <v>38.015900000000002</v>
      </c>
      <c r="O5439" s="386">
        <v>54.365099999999998</v>
      </c>
      <c r="P5439" s="386" t="s">
        <v>69</v>
      </c>
      <c r="R5439" s="265"/>
    </row>
    <row r="5440" spans="1:18" ht="15" x14ac:dyDescent="0.25">
      <c r="A5440" s="389" t="s">
        <v>6794</v>
      </c>
      <c r="B5440" s="390"/>
      <c r="C5440" s="386"/>
      <c r="D5440" s="390"/>
      <c r="E5440" s="390"/>
      <c r="F5440" s="386">
        <v>11.4458</v>
      </c>
      <c r="G5440" s="391">
        <v>13.5593</v>
      </c>
      <c r="H5440" s="391">
        <v>9.5237999999999996</v>
      </c>
      <c r="I5440" s="391">
        <v>12.1693</v>
      </c>
      <c r="J5440" s="391">
        <v>18.644100000000002</v>
      </c>
      <c r="K5440" s="391">
        <v>29.535900000000002</v>
      </c>
      <c r="L5440" s="391">
        <v>44.514800000000001</v>
      </c>
      <c r="M5440" s="391">
        <v>65.611800000000002</v>
      </c>
      <c r="N5440" s="391">
        <v>38.015900000000002</v>
      </c>
      <c r="O5440" s="386">
        <v>54.365099999999998</v>
      </c>
      <c r="P5440" s="386" t="s">
        <v>69</v>
      </c>
      <c r="R5440" s="265"/>
    </row>
    <row r="5441" spans="1:18" ht="15" x14ac:dyDescent="0.25">
      <c r="A5441" s="389" t="s">
        <v>6795</v>
      </c>
      <c r="B5441" s="390"/>
      <c r="C5441" s="386"/>
      <c r="D5441" s="390"/>
      <c r="E5441" s="390"/>
      <c r="F5441" s="386">
        <v>32.9193</v>
      </c>
      <c r="G5441" s="391">
        <v>17.977499999999999</v>
      </c>
      <c r="H5441" s="391">
        <v>12.546099999999999</v>
      </c>
      <c r="I5441" s="391">
        <v>29.1111</v>
      </c>
      <c r="J5441" s="391">
        <v>65.777199999999993</v>
      </c>
      <c r="K5441" s="391">
        <v>32.222200000000001</v>
      </c>
      <c r="L5441" s="391">
        <v>57.202500000000001</v>
      </c>
      <c r="M5441" s="391">
        <v>62.981099999999998</v>
      </c>
      <c r="N5441" s="391">
        <v>70.398200000000003</v>
      </c>
      <c r="O5441" s="386">
        <v>61.890799999999999</v>
      </c>
      <c r="P5441" s="386" t="s">
        <v>69</v>
      </c>
      <c r="R5441" s="265"/>
    </row>
    <row r="5442" spans="1:18" ht="15" x14ac:dyDescent="0.25">
      <c r="A5442" s="389" t="s">
        <v>6796</v>
      </c>
      <c r="B5442" s="390"/>
      <c r="C5442" s="386"/>
      <c r="D5442" s="390"/>
      <c r="E5442" s="390"/>
      <c r="F5442" s="386">
        <v>54.545499999999997</v>
      </c>
      <c r="G5442" s="391">
        <v>49.514600000000002</v>
      </c>
      <c r="H5442" s="391">
        <v>50</v>
      </c>
      <c r="I5442" s="391">
        <v>61.1111</v>
      </c>
      <c r="J5442" s="391">
        <v>63.333300000000001</v>
      </c>
      <c r="K5442" s="391">
        <v>70.422499999999999</v>
      </c>
      <c r="L5442" s="391">
        <v>77.142899999999997</v>
      </c>
      <c r="M5442" s="391">
        <v>70.422499999999999</v>
      </c>
      <c r="N5442" s="391">
        <v>76.114099999999993</v>
      </c>
      <c r="O5442" s="386">
        <v>64.432000000000002</v>
      </c>
      <c r="P5442" s="386" t="s">
        <v>69</v>
      </c>
      <c r="R5442" s="265"/>
    </row>
    <row r="5443" spans="1:18" ht="15" x14ac:dyDescent="0.25">
      <c r="A5443" s="389" t="s">
        <v>6797</v>
      </c>
      <c r="B5443" s="390"/>
      <c r="C5443" s="386"/>
      <c r="D5443" s="390"/>
      <c r="E5443" s="390"/>
      <c r="F5443" s="386">
        <v>18.4953</v>
      </c>
      <c r="G5443" s="391">
        <v>21.9269</v>
      </c>
      <c r="H5443" s="391">
        <v>11.3185</v>
      </c>
      <c r="I5443" s="391">
        <v>32.269599999999997</v>
      </c>
      <c r="J5443" s="391">
        <v>34.782600000000002</v>
      </c>
      <c r="K5443" s="391">
        <v>23.324000000000002</v>
      </c>
      <c r="L5443" s="391">
        <v>31.807200000000002</v>
      </c>
      <c r="M5443" s="391">
        <v>29.157800000000002</v>
      </c>
      <c r="N5443" s="391">
        <v>49.837200000000003</v>
      </c>
      <c r="O5443" s="386">
        <v>30.6311</v>
      </c>
      <c r="P5443" s="386" t="s">
        <v>69</v>
      </c>
      <c r="R5443" s="265"/>
    </row>
    <row r="5444" spans="1:18" ht="15" x14ac:dyDescent="0.25">
      <c r="A5444" s="389" t="s">
        <v>6798</v>
      </c>
      <c r="B5444" s="390"/>
      <c r="C5444" s="386"/>
      <c r="D5444" s="390"/>
      <c r="E5444" s="390"/>
      <c r="F5444" s="386">
        <v>13.596500000000001</v>
      </c>
      <c r="G5444" s="391">
        <v>10</v>
      </c>
      <c r="H5444" s="391">
        <v>15.593</v>
      </c>
      <c r="I5444" s="391">
        <v>17.7972</v>
      </c>
      <c r="J5444" s="391">
        <v>35.402900000000002</v>
      </c>
      <c r="K5444" s="391">
        <v>21.6418</v>
      </c>
      <c r="L5444" s="391">
        <v>29.104500000000002</v>
      </c>
      <c r="M5444" s="391">
        <v>37.857999999999997</v>
      </c>
      <c r="N5444" s="391">
        <v>50.982300000000002</v>
      </c>
      <c r="O5444" s="386">
        <v>29.905100000000001</v>
      </c>
      <c r="P5444" s="386" t="s">
        <v>69</v>
      </c>
      <c r="R5444" s="265"/>
    </row>
    <row r="5445" spans="1:18" ht="15" x14ac:dyDescent="0.25">
      <c r="A5445" s="389" t="s">
        <v>6799</v>
      </c>
      <c r="B5445" s="390"/>
      <c r="C5445" s="386"/>
      <c r="D5445" s="390"/>
      <c r="E5445" s="390"/>
      <c r="F5445" s="386">
        <v>30.769200000000001</v>
      </c>
      <c r="G5445" s="391">
        <v>24.357700000000001</v>
      </c>
      <c r="H5445" s="391">
        <v>37.3626</v>
      </c>
      <c r="I5445" s="391">
        <v>52.747300000000003</v>
      </c>
      <c r="J5445" s="391">
        <v>27.777799999999999</v>
      </c>
      <c r="K5445" s="391">
        <v>56.666699999999999</v>
      </c>
      <c r="L5445" s="391">
        <v>16.5657</v>
      </c>
      <c r="M5445" s="391">
        <v>68.131900000000002</v>
      </c>
      <c r="N5445" s="391">
        <v>46.948</v>
      </c>
      <c r="O5445" s="386">
        <v>32.492100000000001</v>
      </c>
      <c r="P5445" s="386" t="s">
        <v>69</v>
      </c>
      <c r="R5445" s="265"/>
    </row>
    <row r="5446" spans="1:18" ht="15" x14ac:dyDescent="0.25">
      <c r="A5446" s="389" t="s">
        <v>6800</v>
      </c>
      <c r="B5446" s="390"/>
      <c r="C5446" s="386"/>
      <c r="D5446" s="390"/>
      <c r="E5446" s="390"/>
      <c r="F5446" s="386">
        <v>2.3206000000000002</v>
      </c>
      <c r="G5446" s="391">
        <v>15.952999999999999</v>
      </c>
      <c r="H5446" s="391">
        <v>1.5793999999999999</v>
      </c>
      <c r="I5446" s="391">
        <v>10.509399999999999</v>
      </c>
      <c r="J5446" s="391">
        <v>3.5518000000000001</v>
      </c>
      <c r="K5446" s="391">
        <v>1.9509000000000001</v>
      </c>
      <c r="L5446" s="391">
        <v>4.5784000000000002</v>
      </c>
      <c r="M5446" s="391">
        <v>4.5468999999999999</v>
      </c>
      <c r="N5446" s="391">
        <v>28.8157</v>
      </c>
      <c r="O5446" s="386">
        <v>8.7807999999999993</v>
      </c>
      <c r="P5446" s="386" t="s">
        <v>69</v>
      </c>
      <c r="R5446" s="265"/>
    </row>
    <row r="5447" spans="1:18" ht="15" x14ac:dyDescent="0.25">
      <c r="A5447" s="389" t="s">
        <v>6801</v>
      </c>
      <c r="B5447" s="390"/>
      <c r="C5447" s="386"/>
      <c r="D5447" s="390"/>
      <c r="E5447" s="390"/>
      <c r="F5447" s="386">
        <v>4.9470999999999998</v>
      </c>
      <c r="G5447" s="391">
        <v>1.6856</v>
      </c>
      <c r="H5447" s="391">
        <v>1.1208</v>
      </c>
      <c r="I5447" s="391">
        <v>6.1582999999999997</v>
      </c>
      <c r="J5447" s="391">
        <v>5.4038000000000004</v>
      </c>
      <c r="K5447" s="391">
        <v>3.0367999999999999</v>
      </c>
      <c r="L5447" s="391">
        <v>5.1805000000000003</v>
      </c>
      <c r="M5447" s="391">
        <v>6.7008000000000001</v>
      </c>
      <c r="N5447" s="391">
        <v>28.6767</v>
      </c>
      <c r="O5447" s="386">
        <v>8.3185000000000002</v>
      </c>
      <c r="P5447" s="386" t="s">
        <v>69</v>
      </c>
      <c r="R5447" s="265"/>
    </row>
    <row r="5448" spans="1:18" ht="15" x14ac:dyDescent="0.25">
      <c r="A5448" s="389" t="s">
        <v>6802</v>
      </c>
      <c r="B5448" s="390"/>
      <c r="C5448" s="386"/>
      <c r="D5448" s="390"/>
      <c r="E5448" s="390"/>
      <c r="F5448" s="386">
        <v>1.8888</v>
      </c>
      <c r="G5448" s="391">
        <v>9.5091999999999999</v>
      </c>
      <c r="H5448" s="391">
        <v>6.1538000000000004</v>
      </c>
      <c r="I5448" s="391">
        <v>15.337400000000001</v>
      </c>
      <c r="J5448" s="391">
        <v>6.2465999999999999</v>
      </c>
      <c r="K5448" s="391">
        <v>5.9695</v>
      </c>
      <c r="L5448" s="391">
        <v>5.2544000000000004</v>
      </c>
      <c r="M5448" s="391">
        <v>13.061400000000001</v>
      </c>
      <c r="N5448" s="391">
        <v>30.8629</v>
      </c>
      <c r="O5448" s="386">
        <v>15.6814</v>
      </c>
      <c r="P5448" s="386" t="s">
        <v>69</v>
      </c>
      <c r="R5448" s="265"/>
    </row>
    <row r="5449" spans="1:18" ht="15" x14ac:dyDescent="0.25">
      <c r="A5449" s="389" t="s">
        <v>6803</v>
      </c>
      <c r="B5449" s="390"/>
      <c r="C5449" s="386"/>
      <c r="D5449" s="390"/>
      <c r="E5449" s="390"/>
      <c r="F5449" s="386">
        <v>0</v>
      </c>
      <c r="G5449" s="391">
        <v>0</v>
      </c>
      <c r="H5449" s="391">
        <v>0.47389999999999999</v>
      </c>
      <c r="I5449" s="391">
        <v>0.94789999999999996</v>
      </c>
      <c r="J5449" s="391">
        <v>0</v>
      </c>
      <c r="K5449" s="391">
        <v>0</v>
      </c>
      <c r="L5449" s="391">
        <v>0.47389999999999999</v>
      </c>
      <c r="M5449" s="391">
        <v>0</v>
      </c>
      <c r="N5449" s="391">
        <v>0.82420000000000504</v>
      </c>
      <c r="O5449" s="386">
        <v>0.27029999999999998</v>
      </c>
      <c r="P5449" s="386" t="s">
        <v>69</v>
      </c>
      <c r="R5449" s="265"/>
    </row>
    <row r="5450" spans="1:18" ht="15" x14ac:dyDescent="0.25">
      <c r="A5450" s="389" t="s">
        <v>6804</v>
      </c>
      <c r="B5450" s="390"/>
      <c r="C5450" s="386"/>
      <c r="D5450" s="390"/>
      <c r="E5450" s="390"/>
      <c r="F5450" s="386">
        <v>0</v>
      </c>
      <c r="G5450" s="391">
        <v>0</v>
      </c>
      <c r="H5450" s="391">
        <v>0</v>
      </c>
      <c r="I5450" s="391">
        <v>0</v>
      </c>
      <c r="J5450" s="391">
        <v>0</v>
      </c>
      <c r="K5450" s="391">
        <v>0</v>
      </c>
      <c r="L5450" s="391">
        <v>0.18940000000000001</v>
      </c>
      <c r="M5450" s="391">
        <v>0</v>
      </c>
      <c r="N5450" s="391">
        <v>0.82420000000000504</v>
      </c>
      <c r="O5450" s="386">
        <v>0.27029999999999998</v>
      </c>
      <c r="P5450" s="386" t="s">
        <v>69</v>
      </c>
      <c r="R5450" s="265"/>
    </row>
    <row r="5451" spans="1:18" ht="15" x14ac:dyDescent="0.25">
      <c r="A5451" s="389" t="s">
        <v>6805</v>
      </c>
      <c r="B5451" s="390"/>
      <c r="C5451" s="386"/>
      <c r="D5451" s="390"/>
      <c r="E5451" s="390"/>
      <c r="F5451" s="386">
        <v>8.9703999999999997</v>
      </c>
      <c r="G5451" s="391">
        <v>36.902700000000003</v>
      </c>
      <c r="H5451" s="391">
        <v>13.773999999999999</v>
      </c>
      <c r="I5451" s="391">
        <v>19.338000000000001</v>
      </c>
      <c r="J5451" s="391">
        <v>16.2818</v>
      </c>
      <c r="K5451" s="391">
        <v>12.668900000000001</v>
      </c>
      <c r="L5451" s="391">
        <v>13.75</v>
      </c>
      <c r="M5451" s="391">
        <v>18.857500000000002</v>
      </c>
      <c r="N5451" s="391">
        <v>36.597299999999997</v>
      </c>
      <c r="O5451" s="386">
        <v>19.575500000000002</v>
      </c>
      <c r="P5451" s="386" t="s">
        <v>69</v>
      </c>
      <c r="R5451" s="265"/>
    </row>
    <row r="5452" spans="1:18" ht="15" x14ac:dyDescent="0.25">
      <c r="A5452" s="389" t="s">
        <v>6806</v>
      </c>
      <c r="B5452" s="390"/>
      <c r="C5452" s="386"/>
      <c r="D5452" s="390"/>
      <c r="E5452" s="390"/>
      <c r="F5452" s="386">
        <v>16.029900000000001</v>
      </c>
      <c r="G5452" s="391">
        <v>38.3962</v>
      </c>
      <c r="H5452" s="391">
        <v>3.5213000000000001</v>
      </c>
      <c r="I5452" s="391">
        <v>5.3358999999999996</v>
      </c>
      <c r="J5452" s="391">
        <v>6.8654999999999999</v>
      </c>
      <c r="K5452" s="391">
        <v>17.5137</v>
      </c>
      <c r="L5452" s="391">
        <v>12.173999999999999</v>
      </c>
      <c r="M5452" s="391">
        <v>29.1388</v>
      </c>
      <c r="N5452" s="391">
        <v>36.418100000000003</v>
      </c>
      <c r="O5452" s="386">
        <v>19.104600000000001</v>
      </c>
      <c r="P5452" s="386" t="s">
        <v>69</v>
      </c>
      <c r="R5452" s="265"/>
    </row>
    <row r="5453" spans="1:18" ht="15" x14ac:dyDescent="0.25">
      <c r="A5453" s="389" t="s">
        <v>6807</v>
      </c>
      <c r="B5453" s="390"/>
      <c r="C5453" s="386"/>
      <c r="D5453" s="390"/>
      <c r="E5453" s="390"/>
      <c r="F5453" s="386">
        <v>19.522500000000001</v>
      </c>
      <c r="G5453" s="391">
        <v>19.920300000000001</v>
      </c>
      <c r="H5453" s="391">
        <v>24.675999999999998</v>
      </c>
      <c r="I5453" s="391">
        <v>23.8612</v>
      </c>
      <c r="J5453" s="391">
        <v>27.9636</v>
      </c>
      <c r="K5453" s="391">
        <v>11.952400000000001</v>
      </c>
      <c r="L5453" s="391">
        <v>12.440200000000001</v>
      </c>
      <c r="M5453" s="391">
        <v>24.9801</v>
      </c>
      <c r="N5453" s="391">
        <v>38.596699999999998</v>
      </c>
      <c r="O5453" s="386">
        <v>24.889500000000002</v>
      </c>
      <c r="P5453" s="386" t="s">
        <v>69</v>
      </c>
      <c r="R5453" s="265"/>
    </row>
    <row r="5454" spans="1:18" ht="15" x14ac:dyDescent="0.25">
      <c r="A5454" s="389" t="s">
        <v>6808</v>
      </c>
      <c r="B5454" s="390"/>
      <c r="C5454" s="386"/>
      <c r="D5454" s="390"/>
      <c r="E5454" s="390"/>
      <c r="F5454" s="386">
        <v>58.181800000000003</v>
      </c>
      <c r="G5454" s="391">
        <v>34.375</v>
      </c>
      <c r="H5454" s="391">
        <v>21.875</v>
      </c>
      <c r="I5454" s="391">
        <v>12.5</v>
      </c>
      <c r="J5454" s="391">
        <v>85.2941</v>
      </c>
      <c r="K5454" s="391">
        <v>83.076899999999995</v>
      </c>
      <c r="L5454" s="391">
        <v>37.078699999999998</v>
      </c>
      <c r="M5454" s="391">
        <v>73.033699999999996</v>
      </c>
      <c r="N5454" s="391">
        <v>89.512200000000007</v>
      </c>
      <c r="O5454" s="386">
        <v>85.371700000000004</v>
      </c>
      <c r="P5454" s="386" t="s">
        <v>69</v>
      </c>
      <c r="R5454" s="265"/>
    </row>
    <row r="5455" spans="1:18" ht="15" x14ac:dyDescent="0.25">
      <c r="A5455" s="389" t="s">
        <v>6809</v>
      </c>
      <c r="B5455" s="390"/>
      <c r="C5455" s="386"/>
      <c r="D5455" s="390"/>
      <c r="E5455" s="390"/>
      <c r="F5455" s="386">
        <v>58.181800000000003</v>
      </c>
      <c r="G5455" s="391">
        <v>90.909099999999995</v>
      </c>
      <c r="H5455" s="391">
        <v>63.636400000000002</v>
      </c>
      <c r="I5455" s="391">
        <v>61.1111</v>
      </c>
      <c r="J5455" s="391">
        <v>61.1111</v>
      </c>
      <c r="K5455" s="391">
        <v>62.963000000000001</v>
      </c>
      <c r="L5455" s="391">
        <v>25.3521</v>
      </c>
      <c r="M5455" s="391">
        <v>85.185199999999995</v>
      </c>
      <c r="N5455" s="391">
        <v>84.393100000000004</v>
      </c>
      <c r="O5455" s="386">
        <v>71.098299999999995</v>
      </c>
      <c r="P5455" s="386" t="s">
        <v>69</v>
      </c>
      <c r="R5455" s="265"/>
    </row>
    <row r="5456" spans="1:18" ht="15" x14ac:dyDescent="0.25">
      <c r="A5456" s="389" t="s">
        <v>6810</v>
      </c>
      <c r="B5456" s="390"/>
      <c r="C5456" s="386"/>
      <c r="D5456" s="390"/>
      <c r="E5456" s="390"/>
      <c r="F5456" s="386">
        <v>89.308199999999999</v>
      </c>
      <c r="G5456" s="391">
        <v>89.473699999999994</v>
      </c>
      <c r="H5456" s="391">
        <v>44</v>
      </c>
      <c r="I5456" s="391">
        <v>100</v>
      </c>
      <c r="J5456" s="391">
        <v>50</v>
      </c>
      <c r="K5456" s="391">
        <v>81.25</v>
      </c>
      <c r="L5456" s="391">
        <v>93.506500000000003</v>
      </c>
      <c r="M5456" s="391">
        <v>98.013199999999998</v>
      </c>
      <c r="N5456" s="391">
        <v>93.248900000000006</v>
      </c>
      <c r="O5456" s="386">
        <v>95.491799999999998</v>
      </c>
      <c r="P5456" s="386" t="s">
        <v>69</v>
      </c>
      <c r="R5456" s="265"/>
    </row>
    <row r="5457" spans="1:18" ht="15" x14ac:dyDescent="0.25">
      <c r="A5457" s="389" t="s">
        <v>6811</v>
      </c>
      <c r="B5457" s="390"/>
      <c r="C5457" s="386"/>
      <c r="D5457" s="390"/>
      <c r="E5457" s="390"/>
      <c r="F5457" s="386">
        <v>29.220800000000001</v>
      </c>
      <c r="G5457" s="391">
        <v>8.3232999999999997</v>
      </c>
      <c r="H5457" s="391">
        <v>23.186800000000002</v>
      </c>
      <c r="I5457" s="391">
        <v>44.915799999999997</v>
      </c>
      <c r="J5457" s="391">
        <v>7.0903</v>
      </c>
      <c r="K5457" s="391">
        <v>18.528400000000001</v>
      </c>
      <c r="L5457" s="391">
        <v>30.858499999999999</v>
      </c>
      <c r="M5457" s="391">
        <v>60.528399999999998</v>
      </c>
      <c r="N5457" s="391">
        <v>67.744799999999998</v>
      </c>
      <c r="O5457" s="386">
        <v>58.984200000000001</v>
      </c>
      <c r="P5457" s="386" t="s">
        <v>69</v>
      </c>
      <c r="R5457" s="265"/>
    </row>
    <row r="5458" spans="1:18" ht="15" x14ac:dyDescent="0.25">
      <c r="A5458" s="389" t="s">
        <v>6812</v>
      </c>
      <c r="B5458" s="390"/>
      <c r="C5458" s="386"/>
      <c r="D5458" s="390"/>
      <c r="E5458" s="390"/>
      <c r="F5458" s="386">
        <v>74.904300000000006</v>
      </c>
      <c r="G5458" s="391">
        <v>58.1235</v>
      </c>
      <c r="H5458" s="391">
        <v>69.874300000000005</v>
      </c>
      <c r="I5458" s="391">
        <v>57.255499999999998</v>
      </c>
      <c r="J5458" s="391">
        <v>100</v>
      </c>
      <c r="K5458" s="391">
        <v>75</v>
      </c>
      <c r="L5458" s="391">
        <v>71.291899999999998</v>
      </c>
      <c r="M5458" s="391">
        <v>73.843699999999998</v>
      </c>
      <c r="N5458" s="391">
        <v>61.492199999999997</v>
      </c>
      <c r="O5458" s="386">
        <v>73.170699999999997</v>
      </c>
      <c r="P5458" s="386" t="s">
        <v>69</v>
      </c>
      <c r="R5458" s="265"/>
    </row>
    <row r="5459" spans="1:18" ht="15" x14ac:dyDescent="0.25">
      <c r="A5459" s="389" t="s">
        <v>6813</v>
      </c>
      <c r="B5459" s="390"/>
      <c r="C5459" s="386"/>
      <c r="D5459" s="390"/>
      <c r="E5459" s="390"/>
      <c r="F5459" s="386">
        <v>96.127200000000002</v>
      </c>
      <c r="G5459" s="391">
        <v>39.639600000000002</v>
      </c>
      <c r="H5459" s="391">
        <v>76.2089</v>
      </c>
      <c r="I5459" s="391">
        <v>57.255499999999998</v>
      </c>
      <c r="J5459" s="391">
        <v>79.810699999999997</v>
      </c>
      <c r="K5459" s="391">
        <v>59.550600000000003</v>
      </c>
      <c r="L5459" s="391">
        <v>71.291899999999998</v>
      </c>
      <c r="M5459" s="391">
        <v>73.843699999999998</v>
      </c>
      <c r="N5459" s="391">
        <v>61.492199999999997</v>
      </c>
      <c r="O5459" s="386">
        <v>73.170699999999997</v>
      </c>
      <c r="P5459" s="386" t="s">
        <v>69</v>
      </c>
      <c r="R5459" s="265"/>
    </row>
    <row r="5460" spans="1:18" ht="15" x14ac:dyDescent="0.25">
      <c r="A5460" s="389" t="s">
        <v>6814</v>
      </c>
      <c r="B5460" s="390"/>
      <c r="C5460" s="386"/>
      <c r="D5460" s="390"/>
      <c r="E5460" s="390"/>
      <c r="F5460" s="386">
        <v>0</v>
      </c>
      <c r="G5460" s="391">
        <v>0.4274</v>
      </c>
      <c r="H5460" s="391">
        <v>0.4274</v>
      </c>
      <c r="I5460" s="391">
        <v>0.85470000000000002</v>
      </c>
      <c r="J5460" s="391">
        <v>2.6402999999999999</v>
      </c>
      <c r="K5460" s="391">
        <v>3.3003</v>
      </c>
      <c r="L5460" s="391">
        <v>3.1339000000000001</v>
      </c>
      <c r="M5460" s="391">
        <v>7.9771999999999998</v>
      </c>
      <c r="N5460" s="391">
        <v>25.7242</v>
      </c>
      <c r="O5460" s="386">
        <v>16.589500000000001</v>
      </c>
      <c r="P5460" s="386" t="s">
        <v>69</v>
      </c>
      <c r="R5460" s="265"/>
    </row>
    <row r="5461" spans="1:18" ht="15" x14ac:dyDescent="0.25">
      <c r="A5461" s="389" t="s">
        <v>6815</v>
      </c>
      <c r="B5461" s="390"/>
      <c r="C5461" s="386"/>
      <c r="D5461" s="390"/>
      <c r="E5461" s="390"/>
      <c r="F5461" s="386">
        <v>0</v>
      </c>
      <c r="G5461" s="391">
        <v>4.9833999999999996</v>
      </c>
      <c r="H5461" s="391">
        <v>0.4274</v>
      </c>
      <c r="I5461" s="391">
        <v>10.379200000000001</v>
      </c>
      <c r="J5461" s="391">
        <v>1.0978000000000001</v>
      </c>
      <c r="K5461" s="391">
        <v>12.275399999999999</v>
      </c>
      <c r="L5461" s="391">
        <v>1.6966000000000001</v>
      </c>
      <c r="M5461" s="391">
        <v>7.9771999999999998</v>
      </c>
      <c r="N5461" s="391">
        <v>25.7242</v>
      </c>
      <c r="O5461" s="386">
        <v>16.589500000000001</v>
      </c>
      <c r="P5461" s="386" t="s">
        <v>69</v>
      </c>
      <c r="R5461" s="265"/>
    </row>
    <row r="5462" spans="1:18" ht="15" x14ac:dyDescent="0.25">
      <c r="A5462" s="389" t="s">
        <v>6816</v>
      </c>
      <c r="B5462" s="390"/>
      <c r="C5462" s="386"/>
      <c r="D5462" s="390"/>
      <c r="E5462" s="390"/>
      <c r="F5462" s="386">
        <v>56.451599999999999</v>
      </c>
      <c r="G5462" s="391">
        <v>5.7808999999999999</v>
      </c>
      <c r="H5462" s="391">
        <v>2.9411999999999998</v>
      </c>
      <c r="I5462" s="391">
        <v>87.096800000000002</v>
      </c>
      <c r="J5462" s="391">
        <v>5.6452</v>
      </c>
      <c r="K5462" s="391">
        <v>10.4839</v>
      </c>
      <c r="L5462" s="391">
        <v>18.279599999999999</v>
      </c>
      <c r="M5462" s="391">
        <v>57.142899999999997</v>
      </c>
      <c r="N5462" s="391">
        <v>30.5703</v>
      </c>
      <c r="O5462" s="386">
        <v>35.956600000000002</v>
      </c>
      <c r="P5462" s="386" t="s">
        <v>69</v>
      </c>
      <c r="R5462" s="265"/>
    </row>
    <row r="5463" spans="1:18" ht="15" x14ac:dyDescent="0.25">
      <c r="A5463" s="389" t="s">
        <v>6817</v>
      </c>
      <c r="B5463" s="390"/>
      <c r="C5463" s="386"/>
      <c r="D5463" s="390"/>
      <c r="E5463" s="390"/>
      <c r="F5463" s="386">
        <v>30</v>
      </c>
      <c r="G5463" s="391">
        <v>5.7808999999999999</v>
      </c>
      <c r="H5463" s="391">
        <v>2.0284</v>
      </c>
      <c r="I5463" s="391">
        <v>52.941200000000002</v>
      </c>
      <c r="J5463" s="391">
        <v>2.9411999999999998</v>
      </c>
      <c r="K5463" s="391">
        <v>16.666699999999999</v>
      </c>
      <c r="L5463" s="391">
        <v>0</v>
      </c>
      <c r="M5463" s="391">
        <v>57.142899999999997</v>
      </c>
      <c r="N5463" s="391">
        <v>30.5703</v>
      </c>
      <c r="O5463" s="386">
        <v>35.956600000000002</v>
      </c>
      <c r="P5463" s="386" t="s">
        <v>69</v>
      </c>
      <c r="R5463" s="265"/>
    </row>
    <row r="5464" spans="1:18" ht="15" x14ac:dyDescent="0.25">
      <c r="A5464" s="389" t="s">
        <v>6818</v>
      </c>
      <c r="B5464" s="390"/>
      <c r="C5464" s="386"/>
      <c r="D5464" s="390"/>
      <c r="E5464" s="390"/>
      <c r="F5464" s="386">
        <v>54.753</v>
      </c>
      <c r="G5464" s="391">
        <v>29.940899999999999</v>
      </c>
      <c r="H5464" s="391">
        <v>22.8689</v>
      </c>
      <c r="I5464" s="391">
        <v>46.991399999999999</v>
      </c>
      <c r="J5464" s="391">
        <v>7.3257000000000003</v>
      </c>
      <c r="K5464" s="391">
        <v>48.130800000000001</v>
      </c>
      <c r="L5464" s="391">
        <v>13.8691</v>
      </c>
      <c r="M5464" s="391">
        <v>60.318399999999997</v>
      </c>
      <c r="N5464" s="391">
        <v>67.375100000000003</v>
      </c>
      <c r="O5464" s="386">
        <v>58.722999999999999</v>
      </c>
      <c r="P5464" s="386" t="s">
        <v>69</v>
      </c>
      <c r="R5464" s="265"/>
    </row>
    <row r="5465" spans="1:18" ht="15" x14ac:dyDescent="0.25">
      <c r="A5465" s="389" t="s">
        <v>6819</v>
      </c>
      <c r="B5465" s="390"/>
      <c r="C5465" s="386"/>
      <c r="D5465" s="390"/>
      <c r="E5465" s="390"/>
      <c r="F5465" s="386">
        <v>77.2059</v>
      </c>
      <c r="G5465" s="391">
        <v>63.461500000000001</v>
      </c>
      <c r="H5465" s="391">
        <v>17.307700000000001</v>
      </c>
      <c r="I5465" s="391">
        <v>76.923100000000005</v>
      </c>
      <c r="J5465" s="391">
        <v>57.692300000000003</v>
      </c>
      <c r="K5465" s="391">
        <v>73.076899999999995</v>
      </c>
      <c r="L5465" s="391">
        <v>74.729200000000006</v>
      </c>
      <c r="M5465" s="391">
        <v>85.920599999999993</v>
      </c>
      <c r="N5465" s="391">
        <v>82.011600000000001</v>
      </c>
      <c r="O5465" s="386">
        <v>69.200800000000001</v>
      </c>
      <c r="P5465" s="386" t="s">
        <v>69</v>
      </c>
      <c r="R5465" s="265"/>
    </row>
    <row r="5466" spans="1:18" ht="15" x14ac:dyDescent="0.25">
      <c r="A5466" s="389" t="s">
        <v>6820</v>
      </c>
      <c r="B5466" s="390"/>
      <c r="C5466" s="386"/>
      <c r="D5466" s="390"/>
      <c r="E5466" s="390"/>
      <c r="F5466" s="386">
        <v>18.453399999999998</v>
      </c>
      <c r="G5466" s="391">
        <v>10.978300000000001</v>
      </c>
      <c r="H5466" s="391">
        <v>3.8144999999999998</v>
      </c>
      <c r="I5466" s="391">
        <v>12.9412</v>
      </c>
      <c r="J5466" s="391">
        <v>2.3529</v>
      </c>
      <c r="K5466" s="391">
        <v>10.4659</v>
      </c>
      <c r="L5466" s="391">
        <v>11.764699999999999</v>
      </c>
      <c r="M5466" s="391">
        <v>21.520800000000001</v>
      </c>
      <c r="N5466" s="391">
        <v>34.1096</v>
      </c>
      <c r="O5466" s="386">
        <v>28.291399999999999</v>
      </c>
      <c r="P5466" s="386" t="s">
        <v>69</v>
      </c>
      <c r="R5466" s="265"/>
    </row>
    <row r="5467" spans="1:18" ht="15" x14ac:dyDescent="0.25">
      <c r="A5467" s="389" t="s">
        <v>6821</v>
      </c>
      <c r="B5467" s="390"/>
      <c r="C5467" s="386"/>
      <c r="D5467" s="390"/>
      <c r="E5467" s="390"/>
      <c r="F5467" s="386">
        <v>12.4514</v>
      </c>
      <c r="G5467" s="391">
        <v>8.5088000000000008</v>
      </c>
      <c r="H5467" s="391">
        <v>4.3936999999999999</v>
      </c>
      <c r="I5467" s="391">
        <v>10.9589</v>
      </c>
      <c r="J5467" s="391">
        <v>5.2225999999999999</v>
      </c>
      <c r="K5467" s="391">
        <v>6.1643999999999997</v>
      </c>
      <c r="L5467" s="391">
        <v>2.8037000000000001</v>
      </c>
      <c r="M5467" s="391">
        <v>24.766400000000001</v>
      </c>
      <c r="N5467" s="391">
        <v>33.188000000000002</v>
      </c>
      <c r="O5467" s="386">
        <v>25.764700000000001</v>
      </c>
      <c r="P5467" s="386" t="s">
        <v>69</v>
      </c>
      <c r="R5467" s="265"/>
    </row>
    <row r="5468" spans="1:18" ht="15" x14ac:dyDescent="0.25">
      <c r="A5468" s="389" t="s">
        <v>6822</v>
      </c>
      <c r="B5468" s="390"/>
      <c r="C5468" s="386"/>
      <c r="D5468" s="390"/>
      <c r="E5468" s="390"/>
      <c r="F5468" s="386">
        <v>0</v>
      </c>
      <c r="G5468" s="391">
        <v>41.203699999999998</v>
      </c>
      <c r="H5468" s="391">
        <v>1.3889</v>
      </c>
      <c r="I5468" s="391">
        <v>19.797000000000001</v>
      </c>
      <c r="J5468" s="391">
        <v>16.080400000000001</v>
      </c>
      <c r="K5468" s="391">
        <v>25.125599999999999</v>
      </c>
      <c r="L5468" s="391">
        <v>19.2913</v>
      </c>
      <c r="M5468" s="391">
        <v>40.201000000000001</v>
      </c>
      <c r="N5468" s="391">
        <v>38.873199999999997</v>
      </c>
      <c r="O5468" s="386">
        <v>41.242899999999999</v>
      </c>
      <c r="P5468" s="386" t="s">
        <v>69</v>
      </c>
      <c r="R5468" s="265"/>
    </row>
    <row r="5469" spans="1:18" ht="15" x14ac:dyDescent="0.25">
      <c r="A5469" s="389" t="s">
        <v>6823</v>
      </c>
      <c r="B5469" s="390"/>
      <c r="C5469" s="386"/>
      <c r="D5469" s="390"/>
      <c r="E5469" s="390"/>
      <c r="F5469" s="386">
        <v>13.7416</v>
      </c>
      <c r="G5469" s="391">
        <v>3.1118999999999999</v>
      </c>
      <c r="H5469" s="391">
        <v>1.5266</v>
      </c>
      <c r="I5469" s="391">
        <v>7.5370999999999997</v>
      </c>
      <c r="J5469" s="391">
        <v>1.7877000000000001</v>
      </c>
      <c r="K5469" s="391">
        <v>6.2946</v>
      </c>
      <c r="L5469" s="391">
        <v>2.0758999999999999</v>
      </c>
      <c r="M5469" s="391">
        <v>4.1414999999999997</v>
      </c>
      <c r="N5469" s="391">
        <v>17.380800000000001</v>
      </c>
      <c r="O5469" s="386">
        <v>13.194800000000001</v>
      </c>
      <c r="P5469" s="386" t="s">
        <v>69</v>
      </c>
      <c r="R5469" s="265"/>
    </row>
    <row r="5470" spans="1:18" ht="15" x14ac:dyDescent="0.25">
      <c r="A5470" s="389" t="s">
        <v>6824</v>
      </c>
      <c r="B5470" s="390"/>
      <c r="C5470" s="386"/>
      <c r="D5470" s="390"/>
      <c r="E5470" s="390"/>
      <c r="F5470" s="386">
        <v>0.71819999999999995</v>
      </c>
      <c r="G5470" s="391">
        <v>0.3785</v>
      </c>
      <c r="H5470" s="391">
        <v>1.0682</v>
      </c>
      <c r="I5470" s="391">
        <v>15.9846</v>
      </c>
      <c r="J5470" s="391">
        <v>1.8092999999999999</v>
      </c>
      <c r="K5470" s="391">
        <v>0.97970000000000002</v>
      </c>
      <c r="L5470" s="391">
        <v>1.4656</v>
      </c>
      <c r="M5470" s="391">
        <v>4.2149999999999999</v>
      </c>
      <c r="N5470" s="391">
        <v>17.3368</v>
      </c>
      <c r="O5470" s="386">
        <v>13.092700000000001</v>
      </c>
      <c r="P5470" s="386" t="s">
        <v>69</v>
      </c>
      <c r="R5470" s="265"/>
    </row>
    <row r="5471" spans="1:18" ht="15" x14ac:dyDescent="0.25">
      <c r="A5471" s="389" t="s">
        <v>6825</v>
      </c>
      <c r="B5471" s="390"/>
      <c r="C5471" s="386"/>
      <c r="D5471" s="390"/>
      <c r="E5471" s="390"/>
      <c r="F5471" s="386">
        <v>4.6512000000000002</v>
      </c>
      <c r="G5471" s="391">
        <v>3.8384</v>
      </c>
      <c r="H5471" s="391">
        <v>1.1111</v>
      </c>
      <c r="I5471" s="391">
        <v>0</v>
      </c>
      <c r="J5471" s="391">
        <v>0.65790000000000004</v>
      </c>
      <c r="K5471" s="391">
        <v>7.43</v>
      </c>
      <c r="L5471" s="391">
        <v>0.65790000000000004</v>
      </c>
      <c r="M5471" s="391">
        <v>11.6279</v>
      </c>
      <c r="N5471" s="391">
        <v>17.876200000000001</v>
      </c>
      <c r="O5471" s="386">
        <v>14.3429</v>
      </c>
      <c r="P5471" s="386" t="s">
        <v>69</v>
      </c>
      <c r="R5471" s="265"/>
    </row>
    <row r="5472" spans="1:18" ht="15" x14ac:dyDescent="0.25">
      <c r="A5472" s="389" t="s">
        <v>6826</v>
      </c>
      <c r="B5472" s="390"/>
      <c r="C5472" s="386"/>
      <c r="D5472" s="390"/>
      <c r="E5472" s="390"/>
      <c r="F5472" s="386">
        <v>0</v>
      </c>
      <c r="G5472" s="391">
        <v>0</v>
      </c>
      <c r="H5472" s="391">
        <v>0</v>
      </c>
      <c r="I5472" s="391">
        <v>0</v>
      </c>
      <c r="J5472" s="391">
        <v>0</v>
      </c>
      <c r="K5472" s="391">
        <v>0</v>
      </c>
      <c r="L5472" s="391">
        <v>0</v>
      </c>
      <c r="M5472" s="391">
        <v>0.98360000000000003</v>
      </c>
      <c r="N5472" s="391">
        <v>3.7705000000000002</v>
      </c>
      <c r="O5472" s="386">
        <v>2.6230000000000002</v>
      </c>
      <c r="P5472" s="386" t="s">
        <v>69</v>
      </c>
      <c r="R5472" s="265"/>
    </row>
    <row r="5473" spans="1:18" ht="15" x14ac:dyDescent="0.25">
      <c r="A5473" s="389" t="s">
        <v>6827</v>
      </c>
      <c r="B5473" s="390"/>
      <c r="C5473" s="386"/>
      <c r="D5473" s="390"/>
      <c r="E5473" s="390"/>
      <c r="F5473" s="386" t="s">
        <v>8416</v>
      </c>
      <c r="G5473" s="391" t="s">
        <v>8416</v>
      </c>
      <c r="H5473" s="391" t="s">
        <v>8416</v>
      </c>
      <c r="I5473" s="391" t="s">
        <v>8416</v>
      </c>
      <c r="J5473" s="391" t="s">
        <v>8416</v>
      </c>
      <c r="K5473" s="391" t="s">
        <v>8416</v>
      </c>
      <c r="L5473" s="391">
        <v>0</v>
      </c>
      <c r="M5473" s="391">
        <v>0.95789999999999997</v>
      </c>
      <c r="N5473" s="391">
        <v>3.2566999999999999</v>
      </c>
      <c r="O5473" s="386">
        <v>1.1494</v>
      </c>
      <c r="P5473" s="386" t="s">
        <v>69</v>
      </c>
      <c r="R5473" s="265"/>
    </row>
    <row r="5474" spans="1:18" ht="15" x14ac:dyDescent="0.25">
      <c r="A5474" s="389" t="s">
        <v>6828</v>
      </c>
      <c r="B5474" s="390"/>
      <c r="C5474" s="386"/>
      <c r="D5474" s="390"/>
      <c r="E5474" s="390"/>
      <c r="F5474" s="386">
        <v>0</v>
      </c>
      <c r="G5474" s="391">
        <v>0</v>
      </c>
      <c r="H5474" s="391">
        <v>0</v>
      </c>
      <c r="I5474" s="391">
        <v>0</v>
      </c>
      <c r="J5474" s="391">
        <v>0</v>
      </c>
      <c r="K5474" s="391">
        <v>0</v>
      </c>
      <c r="L5474" s="391">
        <v>0</v>
      </c>
      <c r="M5474" s="391">
        <v>1.1364000000000001</v>
      </c>
      <c r="N5474" s="391">
        <v>6.8182</v>
      </c>
      <c r="O5474" s="386">
        <v>11.3636</v>
      </c>
      <c r="P5474" s="386" t="s">
        <v>69</v>
      </c>
      <c r="R5474" s="265"/>
    </row>
    <row r="5475" spans="1:18" ht="15" x14ac:dyDescent="0.25">
      <c r="A5475" s="389" t="s">
        <v>6829</v>
      </c>
      <c r="B5475" s="390"/>
      <c r="C5475" s="386"/>
      <c r="D5475" s="390"/>
      <c r="E5475" s="390"/>
      <c r="F5475" s="386">
        <v>20.717400000000001</v>
      </c>
      <c r="G5475" s="391">
        <v>15.8287</v>
      </c>
      <c r="H5475" s="391">
        <v>14.191000000000001</v>
      </c>
      <c r="I5475" s="391">
        <v>20.906199999999998</v>
      </c>
      <c r="J5475" s="391">
        <v>11.6911</v>
      </c>
      <c r="K5475" s="391">
        <v>15.614800000000001</v>
      </c>
      <c r="L5475" s="391">
        <v>12.835000000000001</v>
      </c>
      <c r="M5475" s="391">
        <v>23.067299999999999</v>
      </c>
      <c r="N5475" s="391">
        <v>33.067</v>
      </c>
      <c r="O5475" s="386">
        <v>27.763500000000001</v>
      </c>
      <c r="P5475" s="386" t="s">
        <v>69</v>
      </c>
      <c r="R5475" s="265"/>
    </row>
    <row r="5476" spans="1:18" ht="15" x14ac:dyDescent="0.25">
      <c r="A5476" s="389" t="s">
        <v>6830</v>
      </c>
      <c r="B5476" s="390"/>
      <c r="C5476" s="386"/>
      <c r="D5476" s="390"/>
      <c r="E5476" s="390"/>
      <c r="F5476" s="386">
        <v>21.232399999999998</v>
      </c>
      <c r="G5476" s="391">
        <v>17.7605</v>
      </c>
      <c r="H5476" s="391">
        <v>17.256799999999998</v>
      </c>
      <c r="I5476" s="391">
        <v>14.2819</v>
      </c>
      <c r="J5476" s="391">
        <v>13.1797</v>
      </c>
      <c r="K5476" s="391">
        <v>20.337499999999999</v>
      </c>
      <c r="L5476" s="391">
        <v>18.0915</v>
      </c>
      <c r="M5476" s="391">
        <v>19.739699999999999</v>
      </c>
      <c r="N5476" s="391">
        <v>33.284799999999997</v>
      </c>
      <c r="O5476" s="386">
        <v>27.8247</v>
      </c>
      <c r="P5476" s="386" t="s">
        <v>69</v>
      </c>
      <c r="R5476" s="265"/>
    </row>
    <row r="5477" spans="1:18" ht="15" x14ac:dyDescent="0.25">
      <c r="A5477" s="389" t="s">
        <v>6831</v>
      </c>
      <c r="B5477" s="390"/>
      <c r="C5477" s="386"/>
      <c r="D5477" s="390"/>
      <c r="E5477" s="390"/>
      <c r="F5477" s="386">
        <v>17.6082</v>
      </c>
      <c r="G5477" s="391">
        <v>16.4956</v>
      </c>
      <c r="H5477" s="391">
        <v>6.2362000000000002</v>
      </c>
      <c r="I5477" s="391">
        <v>30.729800000000001</v>
      </c>
      <c r="J5477" s="391">
        <v>18.587800000000001</v>
      </c>
      <c r="K5477" s="391">
        <v>23.414200000000001</v>
      </c>
      <c r="L5477" s="391">
        <v>2.8369</v>
      </c>
      <c r="M5477" s="391">
        <v>30.736499999999999</v>
      </c>
      <c r="N5477" s="391">
        <v>30.132100000000001</v>
      </c>
      <c r="O5477" s="386">
        <v>26.939800000000002</v>
      </c>
      <c r="P5477" s="386" t="s">
        <v>69</v>
      </c>
      <c r="R5477" s="265"/>
    </row>
    <row r="5478" spans="1:18" ht="15" x14ac:dyDescent="0.25">
      <c r="A5478" s="389" t="s">
        <v>6832</v>
      </c>
      <c r="B5478" s="390"/>
      <c r="C5478" s="386"/>
      <c r="D5478" s="390"/>
      <c r="E5478" s="390"/>
      <c r="F5478" s="386">
        <v>91.119699999999995</v>
      </c>
      <c r="G5478" s="391">
        <v>73.877600000000001</v>
      </c>
      <c r="H5478" s="391">
        <v>60</v>
      </c>
      <c r="I5478" s="391">
        <v>75.384600000000006</v>
      </c>
      <c r="J5478" s="391">
        <v>67.206500000000005</v>
      </c>
      <c r="K5478" s="391">
        <v>70.833299999999994</v>
      </c>
      <c r="L5478" s="391">
        <v>69.444400000000002</v>
      </c>
      <c r="M5478" s="391">
        <v>87.988799999999998</v>
      </c>
      <c r="N5478" s="391">
        <v>87.606099999999998</v>
      </c>
      <c r="O5478" s="386">
        <v>84.424800000000005</v>
      </c>
      <c r="P5478" s="386" t="s">
        <v>69</v>
      </c>
      <c r="R5478" s="265"/>
    </row>
    <row r="5479" spans="1:18" ht="15" x14ac:dyDescent="0.25">
      <c r="A5479" s="389" t="s">
        <v>6833</v>
      </c>
      <c r="B5479" s="390"/>
      <c r="C5479" s="386"/>
      <c r="D5479" s="390"/>
      <c r="E5479" s="390"/>
      <c r="F5479" s="386">
        <v>100</v>
      </c>
      <c r="G5479" s="391">
        <v>80.701800000000006</v>
      </c>
      <c r="H5479" s="391">
        <v>74.285700000000006</v>
      </c>
      <c r="I5479" s="391">
        <v>82.352900000000005</v>
      </c>
      <c r="J5479" s="391">
        <v>61.971800000000002</v>
      </c>
      <c r="K5479" s="391">
        <v>71.123000000000005</v>
      </c>
      <c r="L5479" s="391">
        <v>84.745800000000003</v>
      </c>
      <c r="M5479" s="391">
        <v>67.796599999999998</v>
      </c>
      <c r="N5479" s="391">
        <v>75.391499999999994</v>
      </c>
      <c r="O5479" s="386">
        <v>79.326899999999995</v>
      </c>
      <c r="P5479" s="386" t="s">
        <v>69</v>
      </c>
      <c r="R5479" s="265"/>
    </row>
    <row r="5480" spans="1:18" ht="15" x14ac:dyDescent="0.25">
      <c r="A5480" s="389" t="s">
        <v>6834</v>
      </c>
      <c r="B5480" s="390"/>
      <c r="C5480" s="386"/>
      <c r="D5480" s="390"/>
      <c r="E5480" s="390"/>
      <c r="F5480" s="386">
        <v>100</v>
      </c>
      <c r="G5480" s="391">
        <v>100</v>
      </c>
      <c r="H5480" s="391">
        <v>100</v>
      </c>
      <c r="I5480" s="391">
        <v>68.75</v>
      </c>
      <c r="J5480" s="391">
        <v>100</v>
      </c>
      <c r="K5480" s="391">
        <v>83.928600000000003</v>
      </c>
      <c r="L5480" s="391">
        <v>100</v>
      </c>
      <c r="M5480" s="391">
        <v>96.774199999999993</v>
      </c>
      <c r="N5480" s="391">
        <v>95.075199999999995</v>
      </c>
      <c r="O5480" s="386">
        <v>87.394999999999996</v>
      </c>
      <c r="P5480" s="386" t="s">
        <v>69</v>
      </c>
      <c r="R5480" s="265"/>
    </row>
    <row r="5481" spans="1:18" ht="15" x14ac:dyDescent="0.25">
      <c r="A5481" s="389" t="s">
        <v>6835</v>
      </c>
      <c r="B5481" s="390"/>
      <c r="C5481" s="386"/>
      <c r="D5481" s="390"/>
      <c r="E5481" s="390"/>
      <c r="F5481" s="386">
        <v>66.666700000000006</v>
      </c>
      <c r="G5481" s="391">
        <v>29.698</v>
      </c>
      <c r="H5481" s="391">
        <v>35.762500000000003</v>
      </c>
      <c r="I5481" s="391">
        <v>31.144600000000001</v>
      </c>
      <c r="J5481" s="391">
        <v>65.366500000000002</v>
      </c>
      <c r="K5481" s="391">
        <v>53.073799999999999</v>
      </c>
      <c r="L5481" s="391">
        <v>50.052900000000001</v>
      </c>
      <c r="M5481" s="391">
        <v>34.923999999999999</v>
      </c>
      <c r="N5481" s="391">
        <v>50.538200000000003</v>
      </c>
      <c r="O5481" s="386">
        <v>39.178100000000001</v>
      </c>
      <c r="P5481" s="386" t="s">
        <v>69</v>
      </c>
      <c r="R5481" s="265"/>
    </row>
    <row r="5482" spans="1:18" ht="15" x14ac:dyDescent="0.25">
      <c r="A5482" s="389" t="s">
        <v>6836</v>
      </c>
      <c r="B5482" s="390"/>
      <c r="C5482" s="386"/>
      <c r="D5482" s="390"/>
      <c r="E5482" s="390"/>
      <c r="F5482" s="386">
        <v>83.467699999999994</v>
      </c>
      <c r="G5482" s="391">
        <v>79.309100000000001</v>
      </c>
      <c r="H5482" s="391">
        <v>71.963999999999999</v>
      </c>
      <c r="I5482" s="391">
        <v>57.57</v>
      </c>
      <c r="J5482" s="391">
        <v>77.799000000000007</v>
      </c>
      <c r="K5482" s="391">
        <v>79.104500000000002</v>
      </c>
      <c r="L5482" s="391">
        <v>60.833300000000001</v>
      </c>
      <c r="M5482" s="391">
        <v>56.3889</v>
      </c>
      <c r="N5482" s="391">
        <v>72.697299999999998</v>
      </c>
      <c r="O5482" s="386">
        <v>71.950100000000006</v>
      </c>
      <c r="P5482" s="386" t="s">
        <v>69</v>
      </c>
      <c r="R5482" s="265"/>
    </row>
    <row r="5483" spans="1:18" ht="15" x14ac:dyDescent="0.25">
      <c r="A5483" s="389" t="s">
        <v>6837</v>
      </c>
      <c r="B5483" s="390"/>
      <c r="C5483" s="386"/>
      <c r="D5483" s="390"/>
      <c r="E5483" s="390"/>
      <c r="F5483" s="386">
        <v>88.444199999999995</v>
      </c>
      <c r="G5483" s="391">
        <v>78.415099999999995</v>
      </c>
      <c r="H5483" s="391">
        <v>71.963999999999999</v>
      </c>
      <c r="I5483" s="391">
        <v>81.284899999999993</v>
      </c>
      <c r="J5483" s="391">
        <v>89.444400000000002</v>
      </c>
      <c r="K5483" s="391">
        <v>79.104500000000002</v>
      </c>
      <c r="L5483" s="391">
        <v>81.615799999999993</v>
      </c>
      <c r="M5483" s="391">
        <v>57.142899999999997</v>
      </c>
      <c r="N5483" s="391">
        <v>72.697299999999998</v>
      </c>
      <c r="O5483" s="386">
        <v>71.950100000000006</v>
      </c>
      <c r="P5483" s="386" t="s">
        <v>69</v>
      </c>
      <c r="R5483" s="265"/>
    </row>
    <row r="5484" spans="1:18" ht="15" x14ac:dyDescent="0.25">
      <c r="A5484" s="389" t="s">
        <v>6838</v>
      </c>
      <c r="B5484" s="390"/>
      <c r="C5484" s="386"/>
      <c r="D5484" s="390"/>
      <c r="E5484" s="390"/>
      <c r="F5484" s="386">
        <v>89.655199999999994</v>
      </c>
      <c r="G5484" s="391">
        <v>79.591800000000006</v>
      </c>
      <c r="H5484" s="391">
        <v>84</v>
      </c>
      <c r="I5484" s="391" t="s">
        <v>8416</v>
      </c>
      <c r="J5484" s="391" t="s">
        <v>8416</v>
      </c>
      <c r="K5484" s="391" t="s">
        <v>8416</v>
      </c>
      <c r="L5484" s="391" t="s">
        <v>8416</v>
      </c>
      <c r="M5484" s="391" t="s">
        <v>8416</v>
      </c>
      <c r="N5484" s="391" t="s">
        <v>8416</v>
      </c>
      <c r="O5484" s="386" t="s">
        <v>8416</v>
      </c>
      <c r="P5484" s="386" t="s">
        <v>69</v>
      </c>
      <c r="R5484" s="265"/>
    </row>
    <row r="5485" spans="1:18" ht="15" x14ac:dyDescent="0.25">
      <c r="A5485" s="389" t="s">
        <v>6839</v>
      </c>
      <c r="B5485" s="390"/>
      <c r="C5485" s="386"/>
      <c r="D5485" s="390"/>
      <c r="E5485" s="390"/>
      <c r="F5485" s="386">
        <v>0</v>
      </c>
      <c r="G5485" s="391">
        <v>2.4266999999999999</v>
      </c>
      <c r="H5485" s="391">
        <v>0.99009999999999998</v>
      </c>
      <c r="I5485" s="391">
        <v>8.9108999999999998</v>
      </c>
      <c r="J5485" s="391">
        <v>6.5823</v>
      </c>
      <c r="K5485" s="391">
        <v>1.5587</v>
      </c>
      <c r="L5485" s="391">
        <v>1.6407</v>
      </c>
      <c r="M5485" s="391">
        <v>0.1074</v>
      </c>
      <c r="N5485" s="391">
        <v>10.4617</v>
      </c>
      <c r="O5485" s="386">
        <v>7.0427</v>
      </c>
      <c r="P5485" s="386" t="s">
        <v>69</v>
      </c>
      <c r="R5485" s="265"/>
    </row>
    <row r="5486" spans="1:18" ht="15" x14ac:dyDescent="0.25">
      <c r="A5486" s="389" t="s">
        <v>6840</v>
      </c>
      <c r="B5486" s="390"/>
      <c r="C5486" s="386"/>
      <c r="D5486" s="390"/>
      <c r="E5486" s="390"/>
      <c r="F5486" s="386">
        <v>0</v>
      </c>
      <c r="G5486" s="391">
        <v>2.2669999999999999</v>
      </c>
      <c r="H5486" s="391">
        <v>2.8283</v>
      </c>
      <c r="I5486" s="391">
        <v>10.666700000000001</v>
      </c>
      <c r="J5486" s="391">
        <v>6.5823</v>
      </c>
      <c r="K5486" s="391">
        <v>2.9491000000000001</v>
      </c>
      <c r="L5486" s="391">
        <v>1.6653</v>
      </c>
      <c r="M5486" s="391">
        <v>0</v>
      </c>
      <c r="N5486" s="391">
        <v>10.618</v>
      </c>
      <c r="O5486" s="386">
        <v>7.1310000000000002</v>
      </c>
      <c r="P5486" s="386" t="s">
        <v>69</v>
      </c>
      <c r="R5486" s="265"/>
    </row>
    <row r="5487" spans="1:18" ht="15" x14ac:dyDescent="0.25">
      <c r="A5487" s="389" t="s">
        <v>6841</v>
      </c>
      <c r="B5487" s="390"/>
      <c r="C5487" s="386"/>
      <c r="D5487" s="390"/>
      <c r="E5487" s="390"/>
      <c r="F5487" s="386">
        <v>0</v>
      </c>
      <c r="G5487" s="391">
        <v>0</v>
      </c>
      <c r="H5487" s="391">
        <v>0</v>
      </c>
      <c r="I5487" s="391">
        <v>0</v>
      </c>
      <c r="J5487" s="391">
        <v>0</v>
      </c>
      <c r="K5487" s="391">
        <v>12.5</v>
      </c>
      <c r="L5487" s="391">
        <v>3.8462000000000001</v>
      </c>
      <c r="M5487" s="391">
        <v>0</v>
      </c>
      <c r="N5487" s="391">
        <v>1.8182</v>
      </c>
      <c r="O5487" s="386">
        <v>1.9231</v>
      </c>
      <c r="P5487" s="386" t="s">
        <v>69</v>
      </c>
      <c r="R5487" s="265"/>
    </row>
    <row r="5488" spans="1:18" ht="15" x14ac:dyDescent="0.25">
      <c r="A5488" s="389" t="s">
        <v>6842</v>
      </c>
      <c r="B5488" s="390"/>
      <c r="C5488" s="386"/>
      <c r="D5488" s="390"/>
      <c r="E5488" s="390"/>
      <c r="F5488" s="386">
        <v>27.2727</v>
      </c>
      <c r="G5488" s="391">
        <v>15.5303</v>
      </c>
      <c r="H5488" s="391">
        <v>8.7113999999999994</v>
      </c>
      <c r="I5488" s="391">
        <v>5.3956999999999997</v>
      </c>
      <c r="J5488" s="391">
        <v>15.343</v>
      </c>
      <c r="K5488" s="391">
        <v>73.846199999999996</v>
      </c>
      <c r="L5488" s="391">
        <v>30.434799999999999</v>
      </c>
      <c r="M5488" s="391">
        <v>8</v>
      </c>
      <c r="N5488" s="391">
        <v>27.113700000000001</v>
      </c>
      <c r="O5488" s="386">
        <v>17.0579</v>
      </c>
      <c r="P5488" s="386" t="s">
        <v>69</v>
      </c>
      <c r="R5488" s="265"/>
    </row>
    <row r="5489" spans="1:18" ht="15" x14ac:dyDescent="0.25">
      <c r="A5489" s="389" t="s">
        <v>6843</v>
      </c>
      <c r="B5489" s="390"/>
      <c r="C5489" s="386"/>
      <c r="D5489" s="390"/>
      <c r="E5489" s="390"/>
      <c r="F5489" s="386">
        <v>8.8888999999999996</v>
      </c>
      <c r="G5489" s="391">
        <v>53.623199999999997</v>
      </c>
      <c r="H5489" s="391">
        <v>21.739100000000001</v>
      </c>
      <c r="I5489" s="391">
        <v>12.617699999999999</v>
      </c>
      <c r="J5489" s="391">
        <v>30.827100000000002</v>
      </c>
      <c r="K5489" s="391">
        <v>17.777799999999999</v>
      </c>
      <c r="L5489" s="391">
        <v>30.434799999999999</v>
      </c>
      <c r="M5489" s="391">
        <v>6.0214999999999996</v>
      </c>
      <c r="N5489" s="391">
        <v>27.113700000000001</v>
      </c>
      <c r="O5489" s="386">
        <v>17.0579</v>
      </c>
      <c r="P5489" s="386" t="s">
        <v>69</v>
      </c>
      <c r="R5489" s="265"/>
    </row>
    <row r="5490" spans="1:18" ht="15" x14ac:dyDescent="0.25">
      <c r="A5490" s="389" t="s">
        <v>6844</v>
      </c>
      <c r="B5490" s="390"/>
      <c r="C5490" s="386"/>
      <c r="D5490" s="390"/>
      <c r="E5490" s="390"/>
      <c r="F5490" s="386">
        <v>57.030299999999997</v>
      </c>
      <c r="G5490" s="391">
        <v>53.8748</v>
      </c>
      <c r="H5490" s="391">
        <v>38.691899999999997</v>
      </c>
      <c r="I5490" s="391">
        <v>46.087000000000003</v>
      </c>
      <c r="J5490" s="391">
        <v>52.6599</v>
      </c>
      <c r="K5490" s="391">
        <v>35.930999999999997</v>
      </c>
      <c r="L5490" s="391">
        <v>34.182200000000002</v>
      </c>
      <c r="M5490" s="391">
        <v>35.115699999999997</v>
      </c>
      <c r="N5490" s="391">
        <v>49.976999999999997</v>
      </c>
      <c r="O5490" s="386">
        <v>38.642899999999997</v>
      </c>
      <c r="P5490" s="386" t="s">
        <v>69</v>
      </c>
      <c r="R5490" s="265"/>
    </row>
    <row r="5491" spans="1:18" ht="15" x14ac:dyDescent="0.25">
      <c r="A5491" s="389" t="s">
        <v>6845</v>
      </c>
      <c r="B5491" s="390"/>
      <c r="C5491" s="386"/>
      <c r="D5491" s="390"/>
      <c r="E5491" s="390"/>
      <c r="F5491" s="386">
        <v>64.7059</v>
      </c>
      <c r="G5491" s="391">
        <v>31.764700000000001</v>
      </c>
      <c r="H5491" s="391">
        <v>38.297899999999998</v>
      </c>
      <c r="I5491" s="391">
        <v>53.763399999999997</v>
      </c>
      <c r="J5491" s="391">
        <v>25.882400000000001</v>
      </c>
      <c r="K5491" s="391">
        <v>81.443299999999994</v>
      </c>
      <c r="L5491" s="391">
        <v>53.4392</v>
      </c>
      <c r="M5491" s="391">
        <v>29.670300000000001</v>
      </c>
      <c r="N5491" s="391">
        <v>58.9041</v>
      </c>
      <c r="O5491" s="386">
        <v>47.4405</v>
      </c>
      <c r="P5491" s="386" t="s">
        <v>69</v>
      </c>
      <c r="R5491" s="265"/>
    </row>
    <row r="5492" spans="1:18" ht="15" x14ac:dyDescent="0.25">
      <c r="A5492" s="389" t="s">
        <v>6846</v>
      </c>
      <c r="B5492" s="390"/>
      <c r="C5492" s="386"/>
      <c r="D5492" s="390"/>
      <c r="E5492" s="390"/>
      <c r="F5492" s="386">
        <v>11.1831</v>
      </c>
      <c r="G5492" s="391">
        <v>13.190200000000001</v>
      </c>
      <c r="H5492" s="391">
        <v>9.7010000000000005</v>
      </c>
      <c r="I5492" s="391">
        <v>12.1982</v>
      </c>
      <c r="J5492" s="391">
        <v>30.221299999999999</v>
      </c>
      <c r="K5492" s="391">
        <v>11.7806</v>
      </c>
      <c r="L5492" s="391">
        <v>11.489599999999999</v>
      </c>
      <c r="M5492" s="391">
        <v>5.8002000000000002</v>
      </c>
      <c r="N5492" s="391">
        <v>20.0776</v>
      </c>
      <c r="O5492" s="386">
        <v>10.329800000000001</v>
      </c>
      <c r="P5492" s="386" t="s">
        <v>69</v>
      </c>
      <c r="R5492" s="265"/>
    </row>
    <row r="5493" spans="1:18" ht="15" x14ac:dyDescent="0.25">
      <c r="A5493" s="389" t="s">
        <v>6847</v>
      </c>
      <c r="B5493" s="390"/>
      <c r="C5493" s="386"/>
      <c r="D5493" s="390"/>
      <c r="E5493" s="390"/>
      <c r="F5493" s="386">
        <v>16.666699999999999</v>
      </c>
      <c r="G5493" s="391">
        <v>21.373999999999999</v>
      </c>
      <c r="H5493" s="391">
        <v>12.643700000000001</v>
      </c>
      <c r="I5493" s="391">
        <v>4.1348000000000003</v>
      </c>
      <c r="J5493" s="391">
        <v>11.0092</v>
      </c>
      <c r="K5493" s="391">
        <v>6.7953999999999999</v>
      </c>
      <c r="L5493" s="391">
        <v>9.5924999999999994</v>
      </c>
      <c r="M5493" s="391">
        <v>7.2916999999999996</v>
      </c>
      <c r="N5493" s="391">
        <v>19.36</v>
      </c>
      <c r="O5493" s="386">
        <v>8.4009</v>
      </c>
      <c r="P5493" s="386" t="s">
        <v>69</v>
      </c>
      <c r="R5493" s="265"/>
    </row>
    <row r="5494" spans="1:18" ht="15" x14ac:dyDescent="0.25">
      <c r="A5494" s="389" t="s">
        <v>6848</v>
      </c>
      <c r="B5494" s="390"/>
      <c r="C5494" s="386"/>
      <c r="D5494" s="390"/>
      <c r="E5494" s="390"/>
      <c r="F5494" s="386">
        <v>20.350899999999999</v>
      </c>
      <c r="G5494" s="391">
        <v>21.008400000000002</v>
      </c>
      <c r="H5494" s="391">
        <v>16.4773</v>
      </c>
      <c r="I5494" s="391">
        <v>13.849299999999999</v>
      </c>
      <c r="J5494" s="391">
        <v>24.789899999999999</v>
      </c>
      <c r="K5494" s="391">
        <v>12.5</v>
      </c>
      <c r="L5494" s="391">
        <v>37.634399999999999</v>
      </c>
      <c r="M5494" s="391">
        <v>26.0504</v>
      </c>
      <c r="N5494" s="391">
        <v>21.75</v>
      </c>
      <c r="O5494" s="386">
        <v>14.7034</v>
      </c>
      <c r="P5494" s="386" t="s">
        <v>69</v>
      </c>
      <c r="R5494" s="265"/>
    </row>
    <row r="5495" spans="1:18" ht="15" x14ac:dyDescent="0.25">
      <c r="A5495" s="389" t="s">
        <v>6849</v>
      </c>
      <c r="B5495" s="390"/>
      <c r="C5495" s="386"/>
      <c r="D5495" s="390"/>
      <c r="E5495" s="390"/>
      <c r="F5495" s="386">
        <v>0.88770000000000004</v>
      </c>
      <c r="G5495" s="391">
        <v>1.1778999999999999</v>
      </c>
      <c r="H5495" s="391">
        <v>1.6326000000000001</v>
      </c>
      <c r="I5495" s="391">
        <v>1.5183</v>
      </c>
      <c r="J5495" s="391">
        <v>3.9906999999999999</v>
      </c>
      <c r="K5495" s="391">
        <v>2.6263000000000001</v>
      </c>
      <c r="L5495" s="391">
        <v>2.7759999999999998</v>
      </c>
      <c r="M5495" s="391">
        <v>2.4603999999999999</v>
      </c>
      <c r="N5495" s="391">
        <v>5.7542999999999997</v>
      </c>
      <c r="O5495" s="386">
        <v>3.6341000000000001</v>
      </c>
      <c r="P5495" s="386" t="s">
        <v>69</v>
      </c>
      <c r="R5495" s="265"/>
    </row>
    <row r="5496" spans="1:18" ht="15" x14ac:dyDescent="0.25">
      <c r="A5496" s="389" t="s">
        <v>6850</v>
      </c>
      <c r="B5496" s="390"/>
      <c r="C5496" s="386"/>
      <c r="D5496" s="390"/>
      <c r="E5496" s="390"/>
      <c r="F5496" s="386">
        <v>4.9836</v>
      </c>
      <c r="G5496" s="391">
        <v>1.3008999999999999</v>
      </c>
      <c r="H5496" s="391">
        <v>2.7033999999999998</v>
      </c>
      <c r="I5496" s="391">
        <v>3.0783</v>
      </c>
      <c r="J5496" s="391">
        <v>3.4535999999999998</v>
      </c>
      <c r="K5496" s="391">
        <v>3.0571999999999999</v>
      </c>
      <c r="L5496" s="391">
        <v>10.5398</v>
      </c>
      <c r="M5496" s="391">
        <v>2.6265999999999998</v>
      </c>
      <c r="N5496" s="391">
        <v>5.8996000000000102</v>
      </c>
      <c r="O5496" s="386">
        <v>3.6898</v>
      </c>
      <c r="P5496" s="386" t="s">
        <v>69</v>
      </c>
      <c r="R5496" s="265"/>
    </row>
    <row r="5497" spans="1:18" ht="15" x14ac:dyDescent="0.25">
      <c r="A5497" s="389" t="s">
        <v>6851</v>
      </c>
      <c r="B5497" s="390"/>
      <c r="C5497" s="386"/>
      <c r="D5497" s="390"/>
      <c r="E5497" s="390"/>
      <c r="F5497" s="386">
        <v>8.6400000000000005E-2</v>
      </c>
      <c r="G5497" s="391">
        <v>0.26390000000000002</v>
      </c>
      <c r="H5497" s="391">
        <v>8.2675000000000001</v>
      </c>
      <c r="I5497" s="391">
        <v>2.4517000000000002</v>
      </c>
      <c r="J5497" s="391">
        <v>5.9488000000000003</v>
      </c>
      <c r="K5497" s="391">
        <v>3.3557000000000001</v>
      </c>
      <c r="L5497" s="391">
        <v>4.0267999999999997</v>
      </c>
      <c r="M5497" s="391">
        <v>3.125</v>
      </c>
      <c r="N5497" s="391">
        <v>4.6044999999999998</v>
      </c>
      <c r="O5497" s="386">
        <v>3.1880999999999999</v>
      </c>
      <c r="P5497" s="386" t="s">
        <v>69</v>
      </c>
      <c r="R5497" s="265"/>
    </row>
    <row r="5498" spans="1:18" ht="15" x14ac:dyDescent="0.25">
      <c r="A5498" s="389" t="s">
        <v>6852</v>
      </c>
      <c r="B5498" s="390"/>
      <c r="C5498" s="386"/>
      <c r="D5498" s="390"/>
      <c r="E5498" s="390"/>
      <c r="F5498" s="386">
        <v>0.15379999999999999</v>
      </c>
      <c r="G5498" s="391">
        <v>2.0602999999999998</v>
      </c>
      <c r="H5498" s="391">
        <v>0.96419999999999995</v>
      </c>
      <c r="I5498" s="391">
        <v>0</v>
      </c>
      <c r="J5498" s="391">
        <v>0.57779999999999998</v>
      </c>
      <c r="K5498" s="391">
        <v>0</v>
      </c>
      <c r="L5498" s="391">
        <v>0.66359999999999997</v>
      </c>
      <c r="M5498" s="391">
        <v>1.1151</v>
      </c>
      <c r="N5498" s="391">
        <v>0.48919999999999703</v>
      </c>
      <c r="O5498" s="386">
        <v>0.60629999999999995</v>
      </c>
      <c r="P5498" s="386" t="s">
        <v>69</v>
      </c>
      <c r="R5498" s="265"/>
    </row>
    <row r="5499" spans="1:18" ht="15" x14ac:dyDescent="0.25">
      <c r="A5499" s="389" t="s">
        <v>6853</v>
      </c>
      <c r="B5499" s="390"/>
      <c r="C5499" s="386"/>
      <c r="D5499" s="390"/>
      <c r="E5499" s="390"/>
      <c r="F5499" s="386">
        <v>0.23330000000000001</v>
      </c>
      <c r="G5499" s="391">
        <v>3.5617000000000001</v>
      </c>
      <c r="H5499" s="391">
        <v>1.6647000000000001</v>
      </c>
      <c r="I5499" s="391">
        <v>0.48399999999999999</v>
      </c>
      <c r="J5499" s="391">
        <v>0</v>
      </c>
      <c r="K5499" s="391">
        <v>0</v>
      </c>
      <c r="L5499" s="391">
        <v>0</v>
      </c>
      <c r="M5499" s="391">
        <v>0</v>
      </c>
      <c r="N5499" s="391">
        <v>0.647199999999998</v>
      </c>
      <c r="O5499" s="386">
        <v>0.81799999999999995</v>
      </c>
      <c r="P5499" s="386" t="s">
        <v>69</v>
      </c>
      <c r="R5499" s="265"/>
    </row>
    <row r="5500" spans="1:18" ht="15" x14ac:dyDescent="0.25">
      <c r="A5500" s="389" t="s">
        <v>6854</v>
      </c>
      <c r="B5500" s="390"/>
      <c r="C5500" s="386"/>
      <c r="D5500" s="390"/>
      <c r="E5500" s="390"/>
      <c r="F5500" s="386">
        <v>4.5400000000000003E-2</v>
      </c>
      <c r="G5500" s="391">
        <v>4.5499999999999999E-2</v>
      </c>
      <c r="H5500" s="391">
        <v>0.1371</v>
      </c>
      <c r="I5500" s="391">
        <v>0.1162</v>
      </c>
      <c r="J5500" s="391">
        <v>7.5600000000000001E-2</v>
      </c>
      <c r="K5500" s="391">
        <v>0.1135</v>
      </c>
      <c r="L5500" s="391">
        <v>0.2014</v>
      </c>
      <c r="M5500" s="391">
        <v>0</v>
      </c>
      <c r="N5500" s="391">
        <v>9.3500000000005898E-2</v>
      </c>
      <c r="O5500" s="386">
        <v>9.5500000000000002E-2</v>
      </c>
      <c r="P5500" s="386" t="s">
        <v>69</v>
      </c>
      <c r="R5500" s="265"/>
    </row>
    <row r="5501" spans="1:18" ht="15" x14ac:dyDescent="0.25">
      <c r="A5501" s="389" t="s">
        <v>6855</v>
      </c>
      <c r="B5501" s="390"/>
      <c r="C5501" s="386"/>
      <c r="D5501" s="390"/>
      <c r="E5501" s="390"/>
      <c r="F5501" s="386">
        <v>10.8949</v>
      </c>
      <c r="G5501" s="391">
        <v>12.4338</v>
      </c>
      <c r="H5501" s="391">
        <v>11.904500000000001</v>
      </c>
      <c r="I5501" s="391">
        <v>10.246499999999999</v>
      </c>
      <c r="J5501" s="391">
        <v>11.075200000000001</v>
      </c>
      <c r="K5501" s="391">
        <v>12.5791</v>
      </c>
      <c r="L5501" s="391">
        <v>18.7866</v>
      </c>
      <c r="M5501" s="391">
        <v>9.2195999999999998</v>
      </c>
      <c r="N5501" s="391">
        <v>15.04</v>
      </c>
      <c r="O5501" s="386">
        <v>11.1815</v>
      </c>
      <c r="P5501" s="386" t="s">
        <v>69</v>
      </c>
      <c r="R5501" s="265"/>
    </row>
    <row r="5502" spans="1:18" ht="15" x14ac:dyDescent="0.25">
      <c r="A5502" s="389" t="s">
        <v>6856</v>
      </c>
      <c r="B5502" s="390"/>
      <c r="C5502" s="386"/>
      <c r="D5502" s="390"/>
      <c r="E5502" s="390"/>
      <c r="F5502" s="386">
        <v>10.0893</v>
      </c>
      <c r="G5502" s="391">
        <v>25.6675</v>
      </c>
      <c r="H5502" s="391">
        <v>10.617900000000001</v>
      </c>
      <c r="I5502" s="391">
        <v>7.4131999999999998</v>
      </c>
      <c r="J5502" s="391">
        <v>12.850300000000001</v>
      </c>
      <c r="K5502" s="391">
        <v>15.2697</v>
      </c>
      <c r="L5502" s="391">
        <v>8.5755999999999997</v>
      </c>
      <c r="M5502" s="391">
        <v>7.32</v>
      </c>
      <c r="N5502" s="391">
        <v>15.2858</v>
      </c>
      <c r="O5502" s="386">
        <v>11.293699999999999</v>
      </c>
      <c r="P5502" s="386" t="s">
        <v>69</v>
      </c>
      <c r="R5502" s="265"/>
    </row>
    <row r="5503" spans="1:18" ht="15" x14ac:dyDescent="0.25">
      <c r="A5503" s="389" t="s">
        <v>6857</v>
      </c>
      <c r="B5503" s="390"/>
      <c r="C5503" s="386"/>
      <c r="D5503" s="390"/>
      <c r="E5503" s="390"/>
      <c r="F5503" s="386">
        <v>25.4514</v>
      </c>
      <c r="G5503" s="391">
        <v>17.457100000000001</v>
      </c>
      <c r="H5503" s="391">
        <v>12.7517</v>
      </c>
      <c r="I5503" s="391">
        <v>9.9359999999999999</v>
      </c>
      <c r="J5503" s="391">
        <v>12.381</v>
      </c>
      <c r="K5503" s="391">
        <v>17.919</v>
      </c>
      <c r="L5503" s="391">
        <v>16.855899999999998</v>
      </c>
      <c r="M5503" s="391">
        <v>9.6684000000000001</v>
      </c>
      <c r="N5503" s="391">
        <v>13.3269</v>
      </c>
      <c r="O5503" s="386">
        <v>10.395300000000001</v>
      </c>
      <c r="P5503" s="386" t="s">
        <v>69</v>
      </c>
      <c r="R5503" s="265"/>
    </row>
    <row r="5504" spans="1:18" ht="15" x14ac:dyDescent="0.25">
      <c r="A5504" s="389" t="s">
        <v>6858</v>
      </c>
      <c r="B5504" s="390"/>
      <c r="C5504" s="386"/>
      <c r="D5504" s="390"/>
      <c r="E5504" s="390"/>
      <c r="F5504" s="386">
        <v>96.610200000000006</v>
      </c>
      <c r="G5504" s="391">
        <v>61.290300000000002</v>
      </c>
      <c r="H5504" s="391">
        <v>70.833299999999994</v>
      </c>
      <c r="I5504" s="391">
        <v>72.5</v>
      </c>
      <c r="J5504" s="391">
        <v>79.545500000000004</v>
      </c>
      <c r="K5504" s="391">
        <v>100</v>
      </c>
      <c r="L5504" s="391">
        <v>100</v>
      </c>
      <c r="M5504" s="391">
        <v>78.260900000000007</v>
      </c>
      <c r="N5504" s="391">
        <v>76.557900000000004</v>
      </c>
      <c r="O5504" s="386">
        <v>69.882999999999996</v>
      </c>
      <c r="P5504" s="386" t="s">
        <v>69</v>
      </c>
      <c r="R5504" s="265"/>
    </row>
    <row r="5505" spans="1:18" ht="15" x14ac:dyDescent="0.25">
      <c r="A5505" s="389" t="s">
        <v>6859</v>
      </c>
      <c r="B5505" s="390"/>
      <c r="C5505" s="386"/>
      <c r="D5505" s="390"/>
      <c r="E5505" s="390"/>
      <c r="F5505" s="386">
        <v>86.558000000000007</v>
      </c>
      <c r="G5505" s="391">
        <v>69.6875</v>
      </c>
      <c r="H5505" s="391">
        <v>61.801200000000001</v>
      </c>
      <c r="I5505" s="391">
        <v>91.666700000000006</v>
      </c>
      <c r="J5505" s="391">
        <v>69.054400000000001</v>
      </c>
      <c r="K5505" s="391">
        <v>56.160499999999999</v>
      </c>
      <c r="L5505" s="391">
        <v>82.562299999999993</v>
      </c>
      <c r="M5505" s="391">
        <v>100</v>
      </c>
      <c r="N5505" s="391">
        <v>77.319599999999994</v>
      </c>
      <c r="O5505" s="386">
        <v>71.125299999999996</v>
      </c>
      <c r="P5505" s="386" t="s">
        <v>69</v>
      </c>
      <c r="R5505" s="265"/>
    </row>
    <row r="5506" spans="1:18" ht="15" x14ac:dyDescent="0.25">
      <c r="A5506" s="389" t="s">
        <v>6860</v>
      </c>
      <c r="B5506" s="390"/>
      <c r="C5506" s="386"/>
      <c r="D5506" s="390"/>
      <c r="E5506" s="390"/>
      <c r="F5506" s="386">
        <v>97.142899999999997</v>
      </c>
      <c r="G5506" s="391">
        <v>81.894199999999998</v>
      </c>
      <c r="H5506" s="391">
        <v>74.670199999999994</v>
      </c>
      <c r="I5506" s="391">
        <v>86.479600000000005</v>
      </c>
      <c r="J5506" s="391">
        <v>63.636400000000002</v>
      </c>
      <c r="K5506" s="391">
        <v>61.904800000000002</v>
      </c>
      <c r="L5506" s="391">
        <v>76.1905</v>
      </c>
      <c r="M5506" s="391">
        <v>81.666700000000006</v>
      </c>
      <c r="N5506" s="391">
        <v>75.855500000000006</v>
      </c>
      <c r="O5506" s="386">
        <v>68.828800000000001</v>
      </c>
      <c r="P5506" s="386" t="s">
        <v>69</v>
      </c>
      <c r="R5506" s="265"/>
    </row>
    <row r="5507" spans="1:18" ht="15" x14ac:dyDescent="0.25">
      <c r="A5507" s="389" t="s">
        <v>6861</v>
      </c>
      <c r="B5507" s="390"/>
      <c r="C5507" s="386"/>
      <c r="D5507" s="390"/>
      <c r="E5507" s="390"/>
      <c r="F5507" s="386">
        <v>94.904499999999999</v>
      </c>
      <c r="G5507" s="391">
        <v>49.102699999999999</v>
      </c>
      <c r="H5507" s="391">
        <v>45.411700000000003</v>
      </c>
      <c r="I5507" s="391">
        <v>93.791600000000003</v>
      </c>
      <c r="J5507" s="391">
        <v>84.257199999999997</v>
      </c>
      <c r="K5507" s="391">
        <v>58.7134</v>
      </c>
      <c r="L5507" s="391">
        <v>57.9283</v>
      </c>
      <c r="M5507" s="391">
        <v>72.386300000000006</v>
      </c>
      <c r="N5507" s="391">
        <v>59.273000000000003</v>
      </c>
      <c r="O5507" s="386">
        <v>49.258499999999998</v>
      </c>
      <c r="P5507" s="386" t="s">
        <v>69</v>
      </c>
      <c r="R5507" s="265"/>
    </row>
    <row r="5508" spans="1:18" ht="15" x14ac:dyDescent="0.25">
      <c r="A5508" s="389" t="s">
        <v>6862</v>
      </c>
      <c r="B5508" s="390"/>
      <c r="C5508" s="386"/>
      <c r="D5508" s="390"/>
      <c r="E5508" s="390"/>
      <c r="F5508" s="386">
        <v>81.968900000000005</v>
      </c>
      <c r="G5508" s="391">
        <v>67.266199999999998</v>
      </c>
      <c r="H5508" s="391">
        <v>91.853899999999996</v>
      </c>
      <c r="I5508" s="391">
        <v>83.636399999999995</v>
      </c>
      <c r="J5508" s="391">
        <v>86.690600000000003</v>
      </c>
      <c r="K5508" s="391">
        <v>87.171099999999996</v>
      </c>
      <c r="L5508" s="391">
        <v>97.697400000000002</v>
      </c>
      <c r="M5508" s="391">
        <v>66.285899999999998</v>
      </c>
      <c r="N5508" s="391">
        <v>79.740300000000005</v>
      </c>
      <c r="O5508" s="386">
        <v>66.25</v>
      </c>
      <c r="P5508" s="386" t="s">
        <v>69</v>
      </c>
      <c r="R5508" s="265"/>
    </row>
    <row r="5509" spans="1:18" ht="15" x14ac:dyDescent="0.25">
      <c r="A5509" s="389" t="s">
        <v>6863</v>
      </c>
      <c r="B5509" s="390"/>
      <c r="C5509" s="386"/>
      <c r="D5509" s="390"/>
      <c r="E5509" s="390"/>
      <c r="F5509" s="386">
        <v>100</v>
      </c>
      <c r="G5509" s="391">
        <v>75.643799999999999</v>
      </c>
      <c r="H5509" s="391">
        <v>70.3185</v>
      </c>
      <c r="I5509" s="391">
        <v>88.3977</v>
      </c>
      <c r="J5509" s="391">
        <v>86.690600000000003</v>
      </c>
      <c r="K5509" s="391">
        <v>71.918199999999999</v>
      </c>
      <c r="L5509" s="391">
        <v>83.783799999999999</v>
      </c>
      <c r="M5509" s="391">
        <v>96.381600000000006</v>
      </c>
      <c r="N5509" s="391">
        <v>79.694800000000001</v>
      </c>
      <c r="O5509" s="386">
        <v>66.190200000000004</v>
      </c>
      <c r="P5509" s="386" t="s">
        <v>69</v>
      </c>
      <c r="R5509" s="265"/>
    </row>
    <row r="5510" spans="1:18" ht="15" x14ac:dyDescent="0.25">
      <c r="A5510" s="389" t="s">
        <v>6864</v>
      </c>
      <c r="B5510" s="390"/>
      <c r="C5510" s="386"/>
      <c r="D5510" s="390"/>
      <c r="E5510" s="390"/>
      <c r="F5510" s="386">
        <v>100</v>
      </c>
      <c r="G5510" s="391">
        <v>100</v>
      </c>
      <c r="H5510" s="391">
        <v>82.608699999999999</v>
      </c>
      <c r="I5510" s="391" t="s">
        <v>8416</v>
      </c>
      <c r="J5510" s="391" t="s">
        <v>8416</v>
      </c>
      <c r="K5510" s="391" t="s">
        <v>8416</v>
      </c>
      <c r="L5510" s="391" t="s">
        <v>8416</v>
      </c>
      <c r="M5510" s="391" t="s">
        <v>8416</v>
      </c>
      <c r="N5510" s="391">
        <v>100</v>
      </c>
      <c r="O5510" s="386">
        <v>92.857100000000003</v>
      </c>
      <c r="P5510" s="386" t="s">
        <v>69</v>
      </c>
      <c r="R5510" s="265"/>
    </row>
    <row r="5511" spans="1:18" ht="15" x14ac:dyDescent="0.25">
      <c r="A5511" s="389" t="s">
        <v>6865</v>
      </c>
      <c r="B5511" s="390"/>
      <c r="C5511" s="386"/>
      <c r="D5511" s="390"/>
      <c r="E5511" s="390"/>
      <c r="F5511" s="386">
        <v>0</v>
      </c>
      <c r="G5511" s="391">
        <v>15.5063</v>
      </c>
      <c r="H5511" s="391">
        <v>17.749600000000001</v>
      </c>
      <c r="I5511" s="391">
        <v>16.700199999999999</v>
      </c>
      <c r="J5511" s="391">
        <v>15.996</v>
      </c>
      <c r="K5511" s="391">
        <v>4.3033000000000001</v>
      </c>
      <c r="L5511" s="391">
        <v>5.4673999999999996</v>
      </c>
      <c r="M5511" s="391">
        <v>7.4074</v>
      </c>
      <c r="N5511" s="391">
        <v>17.912700000000001</v>
      </c>
      <c r="O5511" s="386">
        <v>15.8131</v>
      </c>
      <c r="P5511" s="386" t="s">
        <v>69</v>
      </c>
      <c r="R5511" s="265"/>
    </row>
    <row r="5512" spans="1:18" ht="15" x14ac:dyDescent="0.25">
      <c r="A5512" s="389" t="s">
        <v>6866</v>
      </c>
      <c r="B5512" s="390"/>
      <c r="C5512" s="386"/>
      <c r="D5512" s="390"/>
      <c r="E5512" s="390"/>
      <c r="F5512" s="386">
        <v>0</v>
      </c>
      <c r="G5512" s="391">
        <v>13.4636</v>
      </c>
      <c r="H5512" s="391">
        <v>5.2561999999999998</v>
      </c>
      <c r="I5512" s="391">
        <v>9.6194000000000006</v>
      </c>
      <c r="J5512" s="391">
        <v>7.6452</v>
      </c>
      <c r="K5512" s="391">
        <v>7.1062000000000003</v>
      </c>
      <c r="L5512" s="391">
        <v>10.221399999999999</v>
      </c>
      <c r="M5512" s="391">
        <v>30.444700000000001</v>
      </c>
      <c r="N5512" s="391">
        <v>17.457000000000001</v>
      </c>
      <c r="O5512" s="386">
        <v>15.8354</v>
      </c>
      <c r="P5512" s="386" t="s">
        <v>69</v>
      </c>
      <c r="R5512" s="265"/>
    </row>
    <row r="5513" spans="1:18" ht="15" x14ac:dyDescent="0.25">
      <c r="A5513" s="389" t="s">
        <v>6867</v>
      </c>
      <c r="B5513" s="390"/>
      <c r="C5513" s="386"/>
      <c r="D5513" s="390"/>
      <c r="E5513" s="390"/>
      <c r="F5513" s="386" t="s">
        <v>8416</v>
      </c>
      <c r="G5513" s="391">
        <v>0</v>
      </c>
      <c r="H5513" s="391">
        <v>0</v>
      </c>
      <c r="I5513" s="391">
        <v>0</v>
      </c>
      <c r="J5513" s="391">
        <v>7.1429</v>
      </c>
      <c r="K5513" s="391">
        <v>0</v>
      </c>
      <c r="L5513" s="391">
        <v>50</v>
      </c>
      <c r="M5513" s="391">
        <v>0</v>
      </c>
      <c r="N5513" s="391">
        <v>72.7273</v>
      </c>
      <c r="O5513" s="386">
        <v>8.8234999999999992</v>
      </c>
      <c r="P5513" s="386" t="s">
        <v>69</v>
      </c>
      <c r="R5513" s="265"/>
    </row>
    <row r="5514" spans="1:18" ht="15" x14ac:dyDescent="0.25">
      <c r="A5514" s="389" t="s">
        <v>6868</v>
      </c>
      <c r="B5514" s="390"/>
      <c r="C5514" s="386"/>
      <c r="D5514" s="390"/>
      <c r="E5514" s="390"/>
      <c r="F5514" s="386">
        <v>26.9512</v>
      </c>
      <c r="G5514" s="391">
        <v>0</v>
      </c>
      <c r="H5514" s="391">
        <v>5.1471</v>
      </c>
      <c r="I5514" s="391">
        <v>16.176500000000001</v>
      </c>
      <c r="J5514" s="391">
        <v>80</v>
      </c>
      <c r="K5514" s="391">
        <v>22.6981</v>
      </c>
      <c r="L5514" s="391">
        <v>37.2881</v>
      </c>
      <c r="M5514" s="391">
        <v>26.7454</v>
      </c>
      <c r="N5514" s="391">
        <v>30.874199999999998</v>
      </c>
      <c r="O5514" s="386">
        <v>27.183199999999999</v>
      </c>
      <c r="P5514" s="386" t="s">
        <v>69</v>
      </c>
      <c r="R5514" s="265"/>
    </row>
    <row r="5515" spans="1:18" ht="15" x14ac:dyDescent="0.25">
      <c r="A5515" s="389" t="s">
        <v>6869</v>
      </c>
      <c r="B5515" s="390"/>
      <c r="C5515" s="386"/>
      <c r="D5515" s="390"/>
      <c r="E5515" s="390"/>
      <c r="F5515" s="386">
        <v>100</v>
      </c>
      <c r="G5515" s="391">
        <v>34.459499999999998</v>
      </c>
      <c r="H5515" s="391">
        <v>90</v>
      </c>
      <c r="I5515" s="391">
        <v>16.176500000000001</v>
      </c>
      <c r="J5515" s="391">
        <v>19.588000000000001</v>
      </c>
      <c r="K5515" s="391">
        <v>90</v>
      </c>
      <c r="L5515" s="391">
        <v>37.2881</v>
      </c>
      <c r="M5515" s="391">
        <v>26.7454</v>
      </c>
      <c r="N5515" s="391">
        <v>30.874199999999998</v>
      </c>
      <c r="O5515" s="386">
        <v>27.183199999999999</v>
      </c>
      <c r="P5515" s="386" t="s">
        <v>69</v>
      </c>
      <c r="R5515" s="265"/>
    </row>
    <row r="5516" spans="1:18" ht="15" x14ac:dyDescent="0.25">
      <c r="A5516" s="389" t="s">
        <v>6870</v>
      </c>
      <c r="B5516" s="390"/>
      <c r="C5516" s="386"/>
      <c r="D5516" s="390"/>
      <c r="E5516" s="390"/>
      <c r="F5516" s="386" t="s">
        <v>8416</v>
      </c>
      <c r="G5516" s="391">
        <v>0</v>
      </c>
      <c r="H5516" s="391">
        <v>100</v>
      </c>
      <c r="I5516" s="391" t="s">
        <v>8416</v>
      </c>
      <c r="J5516" s="391" t="s">
        <v>8416</v>
      </c>
      <c r="K5516" s="391" t="s">
        <v>8416</v>
      </c>
      <c r="L5516" s="391" t="s">
        <v>8416</v>
      </c>
      <c r="M5516" s="391" t="s">
        <v>8416</v>
      </c>
      <c r="N5516" s="391" t="s">
        <v>8416</v>
      </c>
      <c r="O5516" s="386" t="s">
        <v>8416</v>
      </c>
      <c r="P5516" s="386" t="s">
        <v>69</v>
      </c>
      <c r="R5516" s="265"/>
    </row>
    <row r="5517" spans="1:18" ht="15" x14ac:dyDescent="0.25">
      <c r="A5517" s="389" t="s">
        <v>6871</v>
      </c>
      <c r="B5517" s="390"/>
      <c r="C5517" s="386"/>
      <c r="D5517" s="390"/>
      <c r="E5517" s="390"/>
      <c r="F5517" s="386">
        <v>52.173900000000003</v>
      </c>
      <c r="G5517" s="391">
        <v>75.257199999999997</v>
      </c>
      <c r="H5517" s="391">
        <v>83.324299999999994</v>
      </c>
      <c r="I5517" s="391">
        <v>86.566100000000006</v>
      </c>
      <c r="J5517" s="391">
        <v>51.607500000000002</v>
      </c>
      <c r="K5517" s="391">
        <v>58.858600000000003</v>
      </c>
      <c r="L5517" s="391">
        <v>67.3369</v>
      </c>
      <c r="M5517" s="391">
        <v>74.222200000000001</v>
      </c>
      <c r="N5517" s="391">
        <v>58.623800000000003</v>
      </c>
      <c r="O5517" s="386">
        <v>48.523400000000002</v>
      </c>
      <c r="P5517" s="386" t="s">
        <v>69</v>
      </c>
      <c r="R5517" s="265"/>
    </row>
    <row r="5518" spans="1:18" ht="15" x14ac:dyDescent="0.25">
      <c r="A5518" s="389" t="s">
        <v>6872</v>
      </c>
      <c r="B5518" s="390"/>
      <c r="C5518" s="386"/>
      <c r="D5518" s="390"/>
      <c r="E5518" s="390"/>
      <c r="F5518" s="386">
        <v>76.800399999999996</v>
      </c>
      <c r="G5518" s="391">
        <v>70.463399999999993</v>
      </c>
      <c r="H5518" s="391">
        <v>64.353399999999993</v>
      </c>
      <c r="I5518" s="391">
        <v>76.317999999999998</v>
      </c>
      <c r="J5518" s="391">
        <v>72.7273</v>
      </c>
      <c r="K5518" s="391">
        <v>55.555599999999998</v>
      </c>
      <c r="L5518" s="391">
        <v>84.0625</v>
      </c>
      <c r="M5518" s="391">
        <v>88</v>
      </c>
      <c r="N5518" s="391">
        <v>68.279700000000005</v>
      </c>
      <c r="O5518" s="386">
        <v>59.856299999999997</v>
      </c>
      <c r="P5518" s="386" t="s">
        <v>69</v>
      </c>
      <c r="R5518" s="265"/>
    </row>
    <row r="5519" spans="1:18" ht="15" x14ac:dyDescent="0.25">
      <c r="A5519" s="389" t="s">
        <v>6873</v>
      </c>
      <c r="B5519" s="390"/>
      <c r="C5519" s="386"/>
      <c r="D5519" s="390"/>
      <c r="E5519" s="390"/>
      <c r="F5519" s="386">
        <v>36.031399999999998</v>
      </c>
      <c r="G5519" s="391">
        <v>18.471299999999999</v>
      </c>
      <c r="H5519" s="391">
        <v>17.579599999999999</v>
      </c>
      <c r="I5519" s="391">
        <v>31.465</v>
      </c>
      <c r="J5519" s="391">
        <v>27.678599999999999</v>
      </c>
      <c r="K5519" s="391">
        <v>24.564299999999999</v>
      </c>
      <c r="L5519" s="391">
        <v>37.007199999999997</v>
      </c>
      <c r="M5519" s="391">
        <v>36.087400000000002</v>
      </c>
      <c r="N5519" s="391">
        <v>44.213700000000003</v>
      </c>
      <c r="O5519" s="386">
        <v>35.874400000000001</v>
      </c>
      <c r="P5519" s="386" t="s">
        <v>69</v>
      </c>
      <c r="R5519" s="265"/>
    </row>
    <row r="5520" spans="1:18" ht="15" x14ac:dyDescent="0.25">
      <c r="A5520" s="389" t="s">
        <v>6874</v>
      </c>
      <c r="B5520" s="390"/>
      <c r="C5520" s="386"/>
      <c r="D5520" s="390"/>
      <c r="E5520" s="390"/>
      <c r="F5520" s="386">
        <v>49.349699999999999</v>
      </c>
      <c r="G5520" s="391">
        <v>14.495100000000001</v>
      </c>
      <c r="H5520" s="391">
        <v>29.722899999999999</v>
      </c>
      <c r="I5520" s="391">
        <v>33.7134</v>
      </c>
      <c r="J5520" s="391">
        <v>54.950499999999998</v>
      </c>
      <c r="K5520" s="391">
        <v>31.607099999999999</v>
      </c>
      <c r="L5520" s="391">
        <v>55.307699999999997</v>
      </c>
      <c r="M5520" s="391">
        <v>33.706899999999997</v>
      </c>
      <c r="N5520" s="391">
        <v>41.075400000000002</v>
      </c>
      <c r="O5520" s="386">
        <v>32.430900000000001</v>
      </c>
      <c r="P5520" s="386" t="s">
        <v>69</v>
      </c>
      <c r="R5520" s="265"/>
    </row>
    <row r="5521" spans="1:18" ht="15" x14ac:dyDescent="0.25">
      <c r="A5521" s="389" t="s">
        <v>6875</v>
      </c>
      <c r="B5521" s="390"/>
      <c r="C5521" s="386"/>
      <c r="D5521" s="390"/>
      <c r="E5521" s="390"/>
      <c r="F5521" s="386">
        <v>47.991399999999999</v>
      </c>
      <c r="G5521" s="391">
        <v>38.725099999999998</v>
      </c>
      <c r="H5521" s="391">
        <v>32.7727</v>
      </c>
      <c r="I5521" s="391">
        <v>65.027299999999997</v>
      </c>
      <c r="J5521" s="391">
        <v>40.452300000000001</v>
      </c>
      <c r="K5521" s="391">
        <v>69.318200000000004</v>
      </c>
      <c r="L5521" s="391">
        <v>56.286999999999999</v>
      </c>
      <c r="M5521" s="391">
        <v>45.118099999999998</v>
      </c>
      <c r="N5521" s="391">
        <v>55.896999999999998</v>
      </c>
      <c r="O5521" s="386">
        <v>48.7395</v>
      </c>
      <c r="P5521" s="386" t="s">
        <v>69</v>
      </c>
      <c r="R5521" s="265"/>
    </row>
    <row r="5522" spans="1:18" ht="15" x14ac:dyDescent="0.25">
      <c r="A5522" s="389" t="s">
        <v>6876</v>
      </c>
      <c r="B5522" s="390"/>
      <c r="C5522" s="386"/>
      <c r="D5522" s="390"/>
      <c r="E5522" s="390"/>
      <c r="F5522" s="386">
        <v>22.073899999999998</v>
      </c>
      <c r="G5522" s="391">
        <v>2.9851000000000001</v>
      </c>
      <c r="H5522" s="391">
        <v>10.6271</v>
      </c>
      <c r="I5522" s="391">
        <v>15.6235</v>
      </c>
      <c r="J5522" s="391">
        <v>12.961600000000001</v>
      </c>
      <c r="K5522" s="391">
        <v>18.321400000000001</v>
      </c>
      <c r="L5522" s="391">
        <v>11.0458</v>
      </c>
      <c r="M5522" s="391">
        <v>11.974299999999999</v>
      </c>
      <c r="N5522" s="391">
        <v>17.320499999999999</v>
      </c>
      <c r="O5522" s="386">
        <v>15.271100000000001</v>
      </c>
      <c r="P5522" s="386" t="s">
        <v>69</v>
      </c>
      <c r="R5522" s="265"/>
    </row>
    <row r="5523" spans="1:18" ht="15" x14ac:dyDescent="0.25">
      <c r="A5523" s="389" t="s">
        <v>6877</v>
      </c>
      <c r="B5523" s="390"/>
      <c r="C5523" s="386"/>
      <c r="D5523" s="390"/>
      <c r="E5523" s="390"/>
      <c r="F5523" s="386">
        <v>21.948599999999999</v>
      </c>
      <c r="G5523" s="391">
        <v>12.081099999999999</v>
      </c>
      <c r="H5523" s="391">
        <v>5.1025999999999998</v>
      </c>
      <c r="I5523" s="391">
        <v>15.9169</v>
      </c>
      <c r="J5523" s="391">
        <v>12.9268</v>
      </c>
      <c r="K5523" s="391">
        <v>17.293700000000001</v>
      </c>
      <c r="L5523" s="391">
        <v>17.373200000000001</v>
      </c>
      <c r="M5523" s="391">
        <v>26.075399999999998</v>
      </c>
      <c r="N5523" s="391">
        <v>16.3674</v>
      </c>
      <c r="O5523" s="386">
        <v>14.243399999999999</v>
      </c>
      <c r="P5523" s="386" t="s">
        <v>69</v>
      </c>
      <c r="R5523" s="265"/>
    </row>
    <row r="5524" spans="1:18" ht="15" x14ac:dyDescent="0.25">
      <c r="A5524" s="389" t="s">
        <v>6878</v>
      </c>
      <c r="B5524" s="390"/>
      <c r="C5524" s="386"/>
      <c r="D5524" s="390"/>
      <c r="E5524" s="390"/>
      <c r="F5524" s="386">
        <v>26.054600000000001</v>
      </c>
      <c r="G5524" s="391">
        <v>18.6722</v>
      </c>
      <c r="H5524" s="391">
        <v>12.277200000000001</v>
      </c>
      <c r="I5524" s="391">
        <v>21.818200000000001</v>
      </c>
      <c r="J5524" s="391">
        <v>10.976100000000001</v>
      </c>
      <c r="K5524" s="391">
        <v>19.439299999999999</v>
      </c>
      <c r="L5524" s="391">
        <v>23.717099999999999</v>
      </c>
      <c r="M5524" s="391">
        <v>27.5959</v>
      </c>
      <c r="N5524" s="391">
        <v>25.964600000000001</v>
      </c>
      <c r="O5524" s="386">
        <v>24.8642</v>
      </c>
      <c r="P5524" s="386" t="s">
        <v>69</v>
      </c>
      <c r="R5524" s="265"/>
    </row>
    <row r="5525" spans="1:18" ht="15" x14ac:dyDescent="0.25">
      <c r="A5525" s="389" t="s">
        <v>6879</v>
      </c>
      <c r="B5525" s="390"/>
      <c r="C5525" s="386"/>
      <c r="D5525" s="390"/>
      <c r="E5525" s="390"/>
      <c r="F5525" s="386">
        <v>0.49259999999999998</v>
      </c>
      <c r="G5525" s="391">
        <v>0</v>
      </c>
      <c r="H5525" s="391">
        <v>0</v>
      </c>
      <c r="I5525" s="391">
        <v>0</v>
      </c>
      <c r="J5525" s="391">
        <v>0</v>
      </c>
      <c r="K5525" s="391">
        <v>0</v>
      </c>
      <c r="L5525" s="391">
        <v>0</v>
      </c>
      <c r="M5525" s="391">
        <v>0</v>
      </c>
      <c r="N5525" s="391">
        <v>0.14679999999999899</v>
      </c>
      <c r="O5525" s="386">
        <v>2.2025999999999999</v>
      </c>
      <c r="P5525" s="386" t="s">
        <v>69</v>
      </c>
      <c r="R5525" s="265"/>
    </row>
    <row r="5526" spans="1:18" ht="15" x14ac:dyDescent="0.25">
      <c r="A5526" s="389" t="s">
        <v>6880</v>
      </c>
      <c r="B5526" s="390"/>
      <c r="C5526" s="386"/>
      <c r="D5526" s="390"/>
      <c r="E5526" s="390"/>
      <c r="F5526" s="386" t="s">
        <v>8416</v>
      </c>
      <c r="G5526" s="391" t="s">
        <v>8416</v>
      </c>
      <c r="H5526" s="391" t="s">
        <v>8416</v>
      </c>
      <c r="I5526" s="391" t="s">
        <v>8416</v>
      </c>
      <c r="J5526" s="391" t="s">
        <v>8416</v>
      </c>
      <c r="K5526" s="391">
        <v>0</v>
      </c>
      <c r="L5526" s="391">
        <v>0</v>
      </c>
      <c r="M5526" s="391">
        <v>0</v>
      </c>
      <c r="N5526" s="391">
        <v>0.26179999999999398</v>
      </c>
      <c r="O5526" s="386">
        <v>3.9266999999999999</v>
      </c>
      <c r="P5526" s="386" t="s">
        <v>69</v>
      </c>
      <c r="R5526" s="265"/>
    </row>
    <row r="5527" spans="1:18" ht="15" x14ac:dyDescent="0.25">
      <c r="A5527" s="389" t="s">
        <v>6881</v>
      </c>
      <c r="B5527" s="390"/>
      <c r="C5527" s="386"/>
      <c r="D5527" s="390"/>
      <c r="E5527" s="390"/>
      <c r="F5527" s="386">
        <v>0.49259999999999998</v>
      </c>
      <c r="G5527" s="391">
        <v>0</v>
      </c>
      <c r="H5527" s="391">
        <v>0</v>
      </c>
      <c r="I5527" s="391">
        <v>0</v>
      </c>
      <c r="J5527" s="391">
        <v>0</v>
      </c>
      <c r="K5527" s="391">
        <v>0</v>
      </c>
      <c r="L5527" s="391">
        <v>0.36230000000000001</v>
      </c>
      <c r="M5527" s="391">
        <v>0</v>
      </c>
      <c r="N5527" s="391">
        <v>0</v>
      </c>
      <c r="O5527" s="386">
        <v>0</v>
      </c>
      <c r="P5527" s="386" t="s">
        <v>69</v>
      </c>
      <c r="R5527" s="265"/>
    </row>
    <row r="5528" spans="1:18" ht="15" x14ac:dyDescent="0.25">
      <c r="A5528" s="389" t="s">
        <v>6882</v>
      </c>
      <c r="B5528" s="390"/>
      <c r="C5528" s="386"/>
      <c r="D5528" s="390"/>
      <c r="E5528" s="390"/>
      <c r="F5528" s="386">
        <v>22.688600000000001</v>
      </c>
      <c r="G5528" s="391">
        <v>23.4132</v>
      </c>
      <c r="H5528" s="391">
        <v>20.291</v>
      </c>
      <c r="I5528" s="391">
        <v>33.1524</v>
      </c>
      <c r="J5528" s="391">
        <v>23.545999999999999</v>
      </c>
      <c r="K5528" s="391">
        <v>23.897600000000001</v>
      </c>
      <c r="L5528" s="391">
        <v>30.2455</v>
      </c>
      <c r="M5528" s="391">
        <v>29.9512</v>
      </c>
      <c r="N5528" s="391">
        <v>31.8093</v>
      </c>
      <c r="O5528" s="386">
        <v>26.984000000000002</v>
      </c>
      <c r="P5528" s="386" t="s">
        <v>69</v>
      </c>
      <c r="R5528" s="265"/>
    </row>
    <row r="5529" spans="1:18" ht="15" x14ac:dyDescent="0.25">
      <c r="A5529" s="389" t="s">
        <v>6883</v>
      </c>
      <c r="B5529" s="390"/>
      <c r="C5529" s="386"/>
      <c r="D5529" s="390"/>
      <c r="E5529" s="390"/>
      <c r="F5529" s="386">
        <v>32.941600000000001</v>
      </c>
      <c r="G5529" s="391">
        <v>16.2484</v>
      </c>
      <c r="H5529" s="391">
        <v>24.048500000000001</v>
      </c>
      <c r="I5529" s="391">
        <v>33.753900000000002</v>
      </c>
      <c r="J5529" s="391">
        <v>23.4556</v>
      </c>
      <c r="K5529" s="391">
        <v>30.3264</v>
      </c>
      <c r="L5529" s="391">
        <v>30.596800000000002</v>
      </c>
      <c r="M5529" s="391">
        <v>31.7745</v>
      </c>
      <c r="N5529" s="391">
        <v>30.994800000000001</v>
      </c>
      <c r="O5529" s="386">
        <v>26.0791</v>
      </c>
      <c r="P5529" s="386" t="s">
        <v>69</v>
      </c>
      <c r="R5529" s="265"/>
    </row>
    <row r="5530" spans="1:18" ht="15" x14ac:dyDescent="0.25">
      <c r="A5530" s="389" t="s">
        <v>6884</v>
      </c>
      <c r="B5530" s="390"/>
      <c r="C5530" s="386"/>
      <c r="D5530" s="390"/>
      <c r="E5530" s="390"/>
      <c r="F5530" s="386">
        <v>42.5349</v>
      </c>
      <c r="G5530" s="391">
        <v>34.696100000000001</v>
      </c>
      <c r="H5530" s="391">
        <v>24.985700000000001</v>
      </c>
      <c r="I5530" s="391">
        <v>32.472999999999999</v>
      </c>
      <c r="J5530" s="391">
        <v>28.2422</v>
      </c>
      <c r="K5530" s="391">
        <v>31.409700000000001</v>
      </c>
      <c r="L5530" s="391">
        <v>41.233199999999997</v>
      </c>
      <c r="M5530" s="391">
        <v>45.037799999999997</v>
      </c>
      <c r="N5530" s="391">
        <v>39.669199999999996</v>
      </c>
      <c r="O5530" s="386">
        <v>35.949399999999997</v>
      </c>
      <c r="P5530" s="386" t="s">
        <v>69</v>
      </c>
      <c r="R5530" s="265"/>
    </row>
    <row r="5531" spans="1:18" ht="15" x14ac:dyDescent="0.25">
      <c r="A5531" s="389" t="s">
        <v>6885</v>
      </c>
      <c r="B5531" s="390"/>
      <c r="C5531" s="386"/>
      <c r="D5531" s="390"/>
      <c r="E5531" s="390"/>
      <c r="F5531" s="386">
        <v>16.666699999999999</v>
      </c>
      <c r="G5531" s="391">
        <v>85.2273</v>
      </c>
      <c r="H5531" s="391">
        <v>71.428600000000003</v>
      </c>
      <c r="I5531" s="391">
        <v>14.2857</v>
      </c>
      <c r="J5531" s="391">
        <v>97.674400000000006</v>
      </c>
      <c r="K5531" s="391">
        <v>90.311400000000006</v>
      </c>
      <c r="L5531" s="391">
        <v>95.637600000000006</v>
      </c>
      <c r="M5531" s="391">
        <v>97.297300000000007</v>
      </c>
      <c r="N5531" s="391">
        <v>84.826300000000003</v>
      </c>
      <c r="O5531" s="386">
        <v>90.935699999999997</v>
      </c>
      <c r="P5531" s="386" t="s">
        <v>69</v>
      </c>
      <c r="R5531" s="265"/>
    </row>
    <row r="5532" spans="1:18" ht="15" x14ac:dyDescent="0.25">
      <c r="A5532" s="389" t="s">
        <v>6886</v>
      </c>
      <c r="B5532" s="390"/>
      <c r="C5532" s="386"/>
      <c r="D5532" s="390"/>
      <c r="E5532" s="390"/>
      <c r="F5532" s="386">
        <v>60</v>
      </c>
      <c r="G5532" s="391">
        <v>33.333300000000001</v>
      </c>
      <c r="H5532" s="391">
        <v>73.611099999999993</v>
      </c>
      <c r="I5532" s="391">
        <v>78.723399999999998</v>
      </c>
      <c r="J5532" s="391">
        <v>76.551699999999997</v>
      </c>
      <c r="K5532" s="391">
        <v>100</v>
      </c>
      <c r="L5532" s="391">
        <v>90.972200000000001</v>
      </c>
      <c r="M5532" s="391">
        <v>80</v>
      </c>
      <c r="N5532" s="391">
        <v>91.482600000000005</v>
      </c>
      <c r="O5532" s="386">
        <v>97.333299999999994</v>
      </c>
      <c r="P5532" s="386" t="s">
        <v>69</v>
      </c>
      <c r="R5532" s="265"/>
    </row>
    <row r="5533" spans="1:18" ht="15" x14ac:dyDescent="0.25">
      <c r="A5533" s="389" t="s">
        <v>6887</v>
      </c>
      <c r="B5533" s="390"/>
      <c r="C5533" s="386"/>
      <c r="D5533" s="390"/>
      <c r="E5533" s="390"/>
      <c r="F5533" s="386">
        <v>80.219800000000006</v>
      </c>
      <c r="G5533" s="391">
        <v>85.2273</v>
      </c>
      <c r="H5533" s="391">
        <v>75.609800000000007</v>
      </c>
      <c r="I5533" s="391">
        <v>14.2857</v>
      </c>
      <c r="J5533" s="391">
        <v>85.714299999999994</v>
      </c>
      <c r="K5533" s="391">
        <v>14.2857</v>
      </c>
      <c r="L5533" s="391">
        <v>66.666700000000006</v>
      </c>
      <c r="M5533" s="391">
        <v>100</v>
      </c>
      <c r="N5533" s="391">
        <v>75.652199999999993</v>
      </c>
      <c r="O5533" s="386">
        <v>85.9375</v>
      </c>
      <c r="P5533" s="386" t="s">
        <v>69</v>
      </c>
      <c r="R5533" s="265"/>
    </row>
    <row r="5534" spans="1:18" ht="15" x14ac:dyDescent="0.25">
      <c r="A5534" s="389" t="s">
        <v>6888</v>
      </c>
      <c r="B5534" s="390"/>
      <c r="C5534" s="386"/>
      <c r="D5534" s="390"/>
      <c r="E5534" s="390"/>
      <c r="F5534" s="386">
        <v>28.528500000000001</v>
      </c>
      <c r="G5534" s="391">
        <v>7.5106999999999999</v>
      </c>
      <c r="H5534" s="391">
        <v>19.662199999999999</v>
      </c>
      <c r="I5534" s="391">
        <v>48.731000000000002</v>
      </c>
      <c r="J5534" s="391">
        <v>46.494199999999999</v>
      </c>
      <c r="K5534" s="391">
        <v>29.523800000000001</v>
      </c>
      <c r="L5534" s="391">
        <v>29.5868</v>
      </c>
      <c r="M5534" s="391">
        <v>54.285699999999999</v>
      </c>
      <c r="N5534" s="391">
        <v>55.995199999999997</v>
      </c>
      <c r="O5534" s="386">
        <v>44.378</v>
      </c>
      <c r="P5534" s="386" t="s">
        <v>69</v>
      </c>
      <c r="R5534" s="265"/>
    </row>
    <row r="5535" spans="1:18" ht="15" x14ac:dyDescent="0.25">
      <c r="A5535" s="389" t="s">
        <v>6889</v>
      </c>
      <c r="B5535" s="390"/>
      <c r="C5535" s="386"/>
      <c r="D5535" s="390"/>
      <c r="E5535" s="390"/>
      <c r="F5535" s="386">
        <v>77.231700000000004</v>
      </c>
      <c r="G5535" s="391">
        <v>66.981800000000007</v>
      </c>
      <c r="H5535" s="391">
        <v>66.790300000000002</v>
      </c>
      <c r="I5535" s="391">
        <v>73.087400000000002</v>
      </c>
      <c r="J5535" s="391">
        <v>78.825100000000006</v>
      </c>
      <c r="K5535" s="391">
        <v>76.162800000000004</v>
      </c>
      <c r="L5535" s="391">
        <v>90.116299999999995</v>
      </c>
      <c r="M5535" s="391">
        <v>93.512799999999999</v>
      </c>
      <c r="N5535" s="391">
        <v>94.447800000000001</v>
      </c>
      <c r="O5535" s="386">
        <v>84.070800000000006</v>
      </c>
      <c r="P5535" s="386" t="s">
        <v>69</v>
      </c>
      <c r="R5535" s="265"/>
    </row>
    <row r="5536" spans="1:18" ht="15" x14ac:dyDescent="0.25">
      <c r="A5536" s="389" t="s">
        <v>6890</v>
      </c>
      <c r="B5536" s="390"/>
      <c r="C5536" s="386"/>
      <c r="D5536" s="390"/>
      <c r="E5536" s="390"/>
      <c r="F5536" s="386">
        <v>71.962599999999995</v>
      </c>
      <c r="G5536" s="391">
        <v>80.970100000000002</v>
      </c>
      <c r="H5536" s="391">
        <v>63.4328</v>
      </c>
      <c r="I5536" s="391">
        <v>90.116299999999995</v>
      </c>
      <c r="J5536" s="391">
        <v>87.790700000000001</v>
      </c>
      <c r="K5536" s="391">
        <v>76.162800000000004</v>
      </c>
      <c r="L5536" s="391">
        <v>87.688100000000006</v>
      </c>
      <c r="M5536" s="391">
        <v>97.093000000000004</v>
      </c>
      <c r="N5536" s="391">
        <v>94.447800000000001</v>
      </c>
      <c r="O5536" s="386">
        <v>84.070800000000006</v>
      </c>
      <c r="P5536" s="386" t="s">
        <v>69</v>
      </c>
      <c r="R5536" s="265"/>
    </row>
    <row r="5537" spans="1:18" ht="15" x14ac:dyDescent="0.25">
      <c r="A5537" s="389" t="s">
        <v>6891</v>
      </c>
      <c r="B5537" s="390"/>
      <c r="C5537" s="386"/>
      <c r="D5537" s="390"/>
      <c r="E5537" s="390"/>
      <c r="F5537" s="386">
        <v>0</v>
      </c>
      <c r="G5537" s="391">
        <v>0.2155</v>
      </c>
      <c r="H5537" s="391">
        <v>1.9397</v>
      </c>
      <c r="I5537" s="391">
        <v>0.63690000000000002</v>
      </c>
      <c r="J5537" s="391">
        <v>0.15870000000000001</v>
      </c>
      <c r="K5537" s="391">
        <v>0.2155</v>
      </c>
      <c r="L5537" s="391">
        <v>0.2155</v>
      </c>
      <c r="M5537" s="391">
        <v>0.2155</v>
      </c>
      <c r="N5537" s="391">
        <v>1.9480999999999999</v>
      </c>
      <c r="O5537" s="386">
        <v>2.2658999999999998</v>
      </c>
      <c r="P5537" s="386" t="s">
        <v>69</v>
      </c>
      <c r="R5537" s="265"/>
    </row>
    <row r="5538" spans="1:18" ht="15" x14ac:dyDescent="0.25">
      <c r="A5538" s="389" t="s">
        <v>6892</v>
      </c>
      <c r="B5538" s="390"/>
      <c r="C5538" s="386"/>
      <c r="D5538" s="390"/>
      <c r="E5538" s="390"/>
      <c r="F5538" s="386">
        <v>0</v>
      </c>
      <c r="G5538" s="391">
        <v>0.65149999999999997</v>
      </c>
      <c r="H5538" s="391">
        <v>1.9397</v>
      </c>
      <c r="I5538" s="391">
        <v>0.95540000000000003</v>
      </c>
      <c r="J5538" s="391">
        <v>0.55730000000000002</v>
      </c>
      <c r="K5538" s="391">
        <v>0.47620000000000001</v>
      </c>
      <c r="L5538" s="391">
        <v>0.2155</v>
      </c>
      <c r="M5538" s="391">
        <v>0.2155</v>
      </c>
      <c r="N5538" s="391">
        <v>1.9480999999999999</v>
      </c>
      <c r="O5538" s="386">
        <v>2.2658999999999998</v>
      </c>
      <c r="P5538" s="386" t="s">
        <v>69</v>
      </c>
      <c r="R5538" s="265"/>
    </row>
    <row r="5539" spans="1:18" ht="15" x14ac:dyDescent="0.25">
      <c r="A5539" s="389" t="s">
        <v>6893</v>
      </c>
      <c r="B5539" s="390"/>
      <c r="C5539" s="386"/>
      <c r="D5539" s="390"/>
      <c r="E5539" s="390"/>
      <c r="F5539" s="386">
        <v>0</v>
      </c>
      <c r="G5539" s="391">
        <v>0</v>
      </c>
      <c r="H5539" s="391">
        <v>0</v>
      </c>
      <c r="I5539" s="391">
        <v>20.779199999999999</v>
      </c>
      <c r="J5539" s="391">
        <v>9.7402999999999995</v>
      </c>
      <c r="K5539" s="391">
        <v>0</v>
      </c>
      <c r="L5539" s="391">
        <v>1.4286000000000001</v>
      </c>
      <c r="M5539" s="391">
        <v>19.480499999999999</v>
      </c>
      <c r="N5539" s="391">
        <v>13.9344</v>
      </c>
      <c r="O5539" s="386">
        <v>9.0164000000000009</v>
      </c>
      <c r="P5539" s="386" t="s">
        <v>69</v>
      </c>
      <c r="R5539" s="265"/>
    </row>
    <row r="5540" spans="1:18" ht="15" x14ac:dyDescent="0.25">
      <c r="A5540" s="389" t="s">
        <v>6894</v>
      </c>
      <c r="B5540" s="390"/>
      <c r="C5540" s="386"/>
      <c r="D5540" s="390"/>
      <c r="E5540" s="390"/>
      <c r="F5540" s="386">
        <v>19.402999999999999</v>
      </c>
      <c r="G5540" s="391">
        <v>0</v>
      </c>
      <c r="H5540" s="391">
        <v>3.2467999999999999</v>
      </c>
      <c r="I5540" s="391">
        <v>20.779199999999999</v>
      </c>
      <c r="J5540" s="391">
        <v>0</v>
      </c>
      <c r="K5540" s="391">
        <v>0</v>
      </c>
      <c r="L5540" s="391">
        <v>1.4286000000000001</v>
      </c>
      <c r="M5540" s="391">
        <v>1.4286000000000001</v>
      </c>
      <c r="N5540" s="391">
        <v>13.9344</v>
      </c>
      <c r="O5540" s="386">
        <v>9.0164000000000009</v>
      </c>
      <c r="P5540" s="386" t="s">
        <v>69</v>
      </c>
      <c r="R5540" s="265"/>
    </row>
    <row r="5541" spans="1:18" ht="15" x14ac:dyDescent="0.25">
      <c r="A5541" s="389" t="s">
        <v>6895</v>
      </c>
      <c r="B5541" s="390"/>
      <c r="C5541" s="386"/>
      <c r="D5541" s="390"/>
      <c r="E5541" s="390"/>
      <c r="F5541" s="386">
        <v>23.188400000000001</v>
      </c>
      <c r="G5541" s="391">
        <v>0</v>
      </c>
      <c r="H5541" s="391">
        <v>18.003499999999999</v>
      </c>
      <c r="I5541" s="391">
        <v>19.906600000000001</v>
      </c>
      <c r="J5541" s="391">
        <v>26.8764</v>
      </c>
      <c r="K5541" s="391">
        <v>28.571400000000001</v>
      </c>
      <c r="L5541" s="391">
        <v>29.4651</v>
      </c>
      <c r="M5541" s="391">
        <v>41.617199999999997</v>
      </c>
      <c r="N5541" s="391">
        <v>55.728000000000002</v>
      </c>
      <c r="O5541" s="386">
        <v>44.261200000000002</v>
      </c>
      <c r="P5541" s="386" t="s">
        <v>69</v>
      </c>
      <c r="R5541" s="265"/>
    </row>
    <row r="5542" spans="1:18" ht="15" x14ac:dyDescent="0.25">
      <c r="A5542" s="389" t="s">
        <v>6896</v>
      </c>
      <c r="B5542" s="390"/>
      <c r="C5542" s="386"/>
      <c r="D5542" s="390"/>
      <c r="E5542" s="390"/>
      <c r="F5542" s="386">
        <v>20.588200000000001</v>
      </c>
      <c r="G5542" s="391">
        <v>21.5686</v>
      </c>
      <c r="H5542" s="391">
        <v>41.502000000000002</v>
      </c>
      <c r="I5542" s="391">
        <v>14.7059</v>
      </c>
      <c r="J5542" s="391">
        <v>35.2941</v>
      </c>
      <c r="K5542" s="391">
        <v>46.052599999999998</v>
      </c>
      <c r="L5542" s="391">
        <v>94.980699999999999</v>
      </c>
      <c r="M5542" s="391">
        <v>29.411799999999999</v>
      </c>
      <c r="N5542" s="391">
        <v>65.8065</v>
      </c>
      <c r="O5542" s="386">
        <v>48.529400000000003</v>
      </c>
      <c r="P5542" s="386" t="s">
        <v>69</v>
      </c>
      <c r="R5542" s="265"/>
    </row>
    <row r="5543" spans="1:18" ht="15" x14ac:dyDescent="0.25">
      <c r="A5543" s="389" t="s">
        <v>6897</v>
      </c>
      <c r="B5543" s="390"/>
      <c r="C5543" s="386"/>
      <c r="D5543" s="390"/>
      <c r="E5543" s="390"/>
      <c r="F5543" s="386">
        <v>16.666699999999999</v>
      </c>
      <c r="G5543" s="391">
        <v>5.1664000000000003</v>
      </c>
      <c r="H5543" s="391">
        <v>4.1337999999999999</v>
      </c>
      <c r="I5543" s="391">
        <v>6.9149000000000003</v>
      </c>
      <c r="J5543" s="391">
        <v>6.8609</v>
      </c>
      <c r="K5543" s="391">
        <v>10.084300000000001</v>
      </c>
      <c r="L5543" s="391">
        <v>26.1905</v>
      </c>
      <c r="M5543" s="391">
        <v>5.2083000000000004</v>
      </c>
      <c r="N5543" s="391">
        <v>17.933800000000002</v>
      </c>
      <c r="O5543" s="386">
        <v>9.5555000000000003</v>
      </c>
      <c r="P5543" s="386" t="s">
        <v>69</v>
      </c>
      <c r="R5543" s="265"/>
    </row>
    <row r="5544" spans="1:18" ht="15" x14ac:dyDescent="0.25">
      <c r="A5544" s="389" t="s">
        <v>6898</v>
      </c>
      <c r="B5544" s="390"/>
      <c r="C5544" s="386"/>
      <c r="D5544" s="390"/>
      <c r="E5544" s="390"/>
      <c r="F5544" s="386">
        <v>7.8992000000000004</v>
      </c>
      <c r="G5544" s="391">
        <v>3.1625999999999999</v>
      </c>
      <c r="H5544" s="391">
        <v>0</v>
      </c>
      <c r="I5544" s="391">
        <v>0</v>
      </c>
      <c r="J5544" s="391">
        <v>3.8895</v>
      </c>
      <c r="K5544" s="391">
        <v>4.8673999999999999</v>
      </c>
      <c r="L5544" s="391">
        <v>10.636100000000001</v>
      </c>
      <c r="M5544" s="391">
        <v>20.266100000000002</v>
      </c>
      <c r="N5544" s="391">
        <v>14.574400000000001</v>
      </c>
      <c r="O5544" s="386">
        <v>8.7797999999999998</v>
      </c>
      <c r="P5544" s="386" t="s">
        <v>69</v>
      </c>
      <c r="R5544" s="265"/>
    </row>
    <row r="5545" spans="1:18" ht="15" x14ac:dyDescent="0.25">
      <c r="A5545" s="389" t="s">
        <v>6899</v>
      </c>
      <c r="B5545" s="390"/>
      <c r="C5545" s="386"/>
      <c r="D5545" s="390"/>
      <c r="E5545" s="390"/>
      <c r="F5545" s="386">
        <v>26.923100000000002</v>
      </c>
      <c r="G5545" s="391">
        <v>15.384600000000001</v>
      </c>
      <c r="H5545" s="391">
        <v>2.0270000000000001</v>
      </c>
      <c r="I5545" s="391">
        <v>25.506799999999998</v>
      </c>
      <c r="J5545" s="391">
        <v>19.230799999999999</v>
      </c>
      <c r="K5545" s="391">
        <v>42.307699999999997</v>
      </c>
      <c r="L5545" s="391">
        <v>2.3649</v>
      </c>
      <c r="M5545" s="391">
        <v>46.153799999999997</v>
      </c>
      <c r="N5545" s="391">
        <v>35.979900000000001</v>
      </c>
      <c r="O5545" s="386">
        <v>13.672700000000001</v>
      </c>
      <c r="P5545" s="386" t="s">
        <v>69</v>
      </c>
      <c r="R5545" s="265"/>
    </row>
    <row r="5546" spans="1:18" ht="15" x14ac:dyDescent="0.25">
      <c r="A5546" s="389" t="s">
        <v>6900</v>
      </c>
      <c r="B5546" s="390"/>
      <c r="C5546" s="386"/>
      <c r="D5546" s="390"/>
      <c r="E5546" s="390"/>
      <c r="F5546" s="386">
        <v>1.0316000000000001</v>
      </c>
      <c r="G5546" s="391">
        <v>0.56340000000000001</v>
      </c>
      <c r="H5546" s="391">
        <v>1.0311999999999999</v>
      </c>
      <c r="I5546" s="391">
        <v>2.0922999999999998</v>
      </c>
      <c r="J5546" s="391">
        <v>2.1911999999999998</v>
      </c>
      <c r="K5546" s="391">
        <v>4.1197999999999997</v>
      </c>
      <c r="L5546" s="391">
        <v>3.1073</v>
      </c>
      <c r="M5546" s="391">
        <v>3.6779000000000002</v>
      </c>
      <c r="N5546" s="391">
        <v>6.6589</v>
      </c>
      <c r="O5546" s="386">
        <v>3.3331</v>
      </c>
      <c r="P5546" s="386" t="s">
        <v>69</v>
      </c>
      <c r="R5546" s="265"/>
    </row>
    <row r="5547" spans="1:18" ht="15" x14ac:dyDescent="0.25">
      <c r="A5547" s="389" t="s">
        <v>6901</v>
      </c>
      <c r="B5547" s="390"/>
      <c r="C5547" s="386"/>
      <c r="D5547" s="390"/>
      <c r="E5547" s="390"/>
      <c r="F5547" s="386">
        <v>1.5951</v>
      </c>
      <c r="G5547" s="391">
        <v>1.8906000000000001</v>
      </c>
      <c r="H5547" s="391">
        <v>0.84440000000000004</v>
      </c>
      <c r="I5547" s="391">
        <v>1.9247000000000001</v>
      </c>
      <c r="J5547" s="391">
        <v>1.2132000000000001</v>
      </c>
      <c r="K5547" s="391">
        <v>3.6650999999999998</v>
      </c>
      <c r="L5547" s="391">
        <v>4.1336000000000004</v>
      </c>
      <c r="M5547" s="391">
        <v>8.5174000000000003</v>
      </c>
      <c r="N5547" s="391">
        <v>6.1298000000000004</v>
      </c>
      <c r="O5547" s="386">
        <v>3.1568000000000001</v>
      </c>
      <c r="P5547" s="386" t="s">
        <v>69</v>
      </c>
      <c r="R5547" s="265"/>
    </row>
    <row r="5548" spans="1:18" ht="15" x14ac:dyDescent="0.25">
      <c r="A5548" s="389" t="s">
        <v>6902</v>
      </c>
      <c r="B5548" s="390"/>
      <c r="C5548" s="386"/>
      <c r="D5548" s="390"/>
      <c r="E5548" s="390"/>
      <c r="F5548" s="386">
        <v>10.8108</v>
      </c>
      <c r="G5548" s="391">
        <v>5.2632000000000003</v>
      </c>
      <c r="H5548" s="391">
        <v>0.68140000000000001</v>
      </c>
      <c r="I5548" s="391">
        <v>13.959199999999999</v>
      </c>
      <c r="J5548" s="391">
        <v>12.67</v>
      </c>
      <c r="K5548" s="391">
        <v>26.315799999999999</v>
      </c>
      <c r="L5548" s="391">
        <v>2.3849999999999998</v>
      </c>
      <c r="M5548" s="391">
        <v>25.372199999999999</v>
      </c>
      <c r="N5548" s="391">
        <v>22.158000000000001</v>
      </c>
      <c r="O5548" s="386">
        <v>8.4093999999999998</v>
      </c>
      <c r="P5548" s="386" t="s">
        <v>69</v>
      </c>
      <c r="R5548" s="265"/>
    </row>
    <row r="5549" spans="1:18" ht="15" x14ac:dyDescent="0.25">
      <c r="A5549" s="389" t="s">
        <v>6903</v>
      </c>
      <c r="B5549" s="390"/>
      <c r="C5549" s="386"/>
      <c r="D5549" s="390"/>
      <c r="E5549" s="390"/>
      <c r="F5549" s="386" t="s">
        <v>8416</v>
      </c>
      <c r="G5549" s="391" t="s">
        <v>8416</v>
      </c>
      <c r="H5549" s="391" t="s">
        <v>8416</v>
      </c>
      <c r="I5549" s="391" t="s">
        <v>8416</v>
      </c>
      <c r="J5549" s="391" t="s">
        <v>8416</v>
      </c>
      <c r="K5549" s="391" t="s">
        <v>8416</v>
      </c>
      <c r="L5549" s="391" t="s">
        <v>8416</v>
      </c>
      <c r="M5549" s="391">
        <v>0</v>
      </c>
      <c r="N5549" s="391">
        <v>0</v>
      </c>
      <c r="O5549" s="386">
        <v>0</v>
      </c>
      <c r="P5549" s="386" t="s">
        <v>69</v>
      </c>
      <c r="R5549" s="265"/>
    </row>
    <row r="5550" spans="1:18" ht="15" x14ac:dyDescent="0.25">
      <c r="A5550" s="389" t="s">
        <v>6904</v>
      </c>
      <c r="B5550" s="390"/>
      <c r="C5550" s="386"/>
      <c r="D5550" s="390"/>
      <c r="E5550" s="390"/>
      <c r="F5550" s="386" t="s">
        <v>8416</v>
      </c>
      <c r="G5550" s="391" t="s">
        <v>8416</v>
      </c>
      <c r="H5550" s="391" t="s">
        <v>8416</v>
      </c>
      <c r="I5550" s="391" t="s">
        <v>8416</v>
      </c>
      <c r="J5550" s="391" t="s">
        <v>8416</v>
      </c>
      <c r="K5550" s="391" t="s">
        <v>8416</v>
      </c>
      <c r="L5550" s="391" t="s">
        <v>8416</v>
      </c>
      <c r="M5550" s="391">
        <v>0</v>
      </c>
      <c r="N5550" s="391">
        <v>0</v>
      </c>
      <c r="O5550" s="386">
        <v>0</v>
      </c>
      <c r="P5550" s="386" t="s">
        <v>69</v>
      </c>
      <c r="R5550" s="265"/>
    </row>
    <row r="5551" spans="1:18" ht="15" x14ac:dyDescent="0.25">
      <c r="A5551" s="389" t="s">
        <v>6905</v>
      </c>
      <c r="B5551" s="390"/>
      <c r="C5551" s="386"/>
      <c r="D5551" s="390"/>
      <c r="E5551" s="390"/>
      <c r="F5551" s="386">
        <v>5.3133999999999997</v>
      </c>
      <c r="G5551" s="391">
        <v>8.0084</v>
      </c>
      <c r="H5551" s="391">
        <v>7.9248000000000003</v>
      </c>
      <c r="I5551" s="391">
        <v>15.412699999999999</v>
      </c>
      <c r="J5551" s="391">
        <v>9.5071999999999992</v>
      </c>
      <c r="K5551" s="391">
        <v>9.7998999999999992</v>
      </c>
      <c r="L5551" s="391">
        <v>5.1520000000000001</v>
      </c>
      <c r="M5551" s="391">
        <v>13.1494</v>
      </c>
      <c r="N5551" s="391">
        <v>17.049600000000002</v>
      </c>
      <c r="O5551" s="386">
        <v>12.026999999999999</v>
      </c>
      <c r="P5551" s="386" t="s">
        <v>69</v>
      </c>
      <c r="R5551" s="265"/>
    </row>
    <row r="5552" spans="1:18" ht="15" x14ac:dyDescent="0.25">
      <c r="A5552" s="389" t="s">
        <v>6906</v>
      </c>
      <c r="B5552" s="390"/>
      <c r="C5552" s="386"/>
      <c r="D5552" s="390"/>
      <c r="E5552" s="390"/>
      <c r="F5552" s="386">
        <v>8.7134999999999998</v>
      </c>
      <c r="G5552" s="391">
        <v>0.48080000000000001</v>
      </c>
      <c r="H5552" s="391">
        <v>7.7328000000000001</v>
      </c>
      <c r="I5552" s="391">
        <v>3.6057999999999999</v>
      </c>
      <c r="J5552" s="391">
        <v>6.2371999999999996</v>
      </c>
      <c r="K5552" s="391">
        <v>13.063700000000001</v>
      </c>
      <c r="L5552" s="391">
        <v>17.802499999999998</v>
      </c>
      <c r="M5552" s="391">
        <v>11.654199999999999</v>
      </c>
      <c r="N5552" s="391">
        <v>16.386800000000001</v>
      </c>
      <c r="O5552" s="386">
        <v>11.7956</v>
      </c>
      <c r="P5552" s="386" t="s">
        <v>69</v>
      </c>
      <c r="R5552" s="265"/>
    </row>
    <row r="5553" spans="1:18" ht="15" x14ac:dyDescent="0.25">
      <c r="A5553" s="389" t="s">
        <v>6907</v>
      </c>
      <c r="B5553" s="390"/>
      <c r="C5553" s="386"/>
      <c r="D5553" s="390"/>
      <c r="E5553" s="390"/>
      <c r="F5553" s="386">
        <v>4.1372</v>
      </c>
      <c r="G5553" s="391">
        <v>25.5319</v>
      </c>
      <c r="H5553" s="391">
        <v>25.331099999999999</v>
      </c>
      <c r="I5553" s="391">
        <v>26.3459</v>
      </c>
      <c r="J5553" s="391">
        <v>13.2653</v>
      </c>
      <c r="K5553" s="391">
        <v>32.1813</v>
      </c>
      <c r="L5553" s="391">
        <v>6.1492000000000004</v>
      </c>
      <c r="M5553" s="391">
        <v>32.242199999999997</v>
      </c>
      <c r="N5553" s="391">
        <v>32.975499999999997</v>
      </c>
      <c r="O5553" s="386">
        <v>17.542999999999999</v>
      </c>
      <c r="P5553" s="386" t="s">
        <v>69</v>
      </c>
      <c r="R5553" s="265"/>
    </row>
    <row r="5554" spans="1:18" ht="15" x14ac:dyDescent="0.25">
      <c r="A5554" s="389" t="s">
        <v>6908</v>
      </c>
      <c r="B5554" s="390"/>
      <c r="C5554" s="386"/>
      <c r="D5554" s="390"/>
      <c r="E5554" s="390"/>
      <c r="F5554" s="386">
        <v>91.769499999999994</v>
      </c>
      <c r="G5554" s="391">
        <v>88.235299999999995</v>
      </c>
      <c r="H5554" s="391">
        <v>67.924499999999995</v>
      </c>
      <c r="I5554" s="391">
        <v>64.486000000000004</v>
      </c>
      <c r="J5554" s="391">
        <v>98.260900000000007</v>
      </c>
      <c r="K5554" s="391">
        <v>96.9298</v>
      </c>
      <c r="L5554" s="391">
        <v>95.535700000000006</v>
      </c>
      <c r="M5554" s="391">
        <v>91.111099999999993</v>
      </c>
      <c r="N5554" s="391">
        <v>62.396000000000001</v>
      </c>
      <c r="O5554" s="386">
        <v>64.656599999999997</v>
      </c>
      <c r="P5554" s="386" t="s">
        <v>69</v>
      </c>
      <c r="R5554" s="265"/>
    </row>
    <row r="5555" spans="1:18" ht="15" x14ac:dyDescent="0.25">
      <c r="A5555" s="389" t="s">
        <v>6909</v>
      </c>
      <c r="B5555" s="390"/>
      <c r="C5555" s="386"/>
      <c r="D5555" s="390"/>
      <c r="E5555" s="390"/>
      <c r="F5555" s="386">
        <v>42.734999999999999</v>
      </c>
      <c r="G5555" s="391">
        <v>0</v>
      </c>
      <c r="H5555" s="391">
        <v>78.571399999999997</v>
      </c>
      <c r="I5555" s="391">
        <v>50</v>
      </c>
      <c r="J5555" s="391">
        <v>77.611900000000006</v>
      </c>
      <c r="K5555" s="391">
        <v>1.4085000000000001</v>
      </c>
      <c r="L5555" s="391">
        <v>7.0423</v>
      </c>
      <c r="M5555" s="391">
        <v>7.8125</v>
      </c>
      <c r="N5555" s="391">
        <v>40.684399999999997</v>
      </c>
      <c r="O5555" s="386">
        <v>53.639800000000001</v>
      </c>
      <c r="P5555" s="386" t="s">
        <v>69</v>
      </c>
      <c r="R5555" s="265"/>
    </row>
    <row r="5556" spans="1:18" ht="15" x14ac:dyDescent="0.25">
      <c r="A5556" s="389" t="s">
        <v>6910</v>
      </c>
      <c r="B5556" s="390"/>
      <c r="C5556" s="386"/>
      <c r="D5556" s="390"/>
      <c r="E5556" s="390"/>
      <c r="F5556" s="386">
        <v>100</v>
      </c>
      <c r="G5556" s="391">
        <v>90.909099999999995</v>
      </c>
      <c r="H5556" s="391">
        <v>85.2941</v>
      </c>
      <c r="I5556" s="391">
        <v>90.909099999999995</v>
      </c>
      <c r="J5556" s="391">
        <v>47.826099999999997</v>
      </c>
      <c r="K5556" s="391">
        <v>93.939400000000006</v>
      </c>
      <c r="L5556" s="391">
        <v>93.548400000000001</v>
      </c>
      <c r="M5556" s="391">
        <v>51.5152</v>
      </c>
      <c r="N5556" s="391">
        <v>79.289900000000003</v>
      </c>
      <c r="O5556" s="386">
        <v>73.214299999999994</v>
      </c>
      <c r="P5556" s="386" t="s">
        <v>69</v>
      </c>
      <c r="R5556" s="265"/>
    </row>
    <row r="5557" spans="1:18" ht="15" x14ac:dyDescent="0.25">
      <c r="A5557" s="389" t="s">
        <v>6911</v>
      </c>
      <c r="B5557" s="390"/>
      <c r="C5557" s="386"/>
      <c r="D5557" s="390"/>
      <c r="E5557" s="390"/>
      <c r="F5557" s="386">
        <v>88.843000000000004</v>
      </c>
      <c r="G5557" s="391">
        <v>64.818799999999996</v>
      </c>
      <c r="H5557" s="391">
        <v>22.208100000000002</v>
      </c>
      <c r="I5557" s="391">
        <v>36.145400000000002</v>
      </c>
      <c r="J5557" s="391">
        <v>90.095799999999997</v>
      </c>
      <c r="K5557" s="391">
        <v>72.222200000000001</v>
      </c>
      <c r="L5557" s="391">
        <v>72.921099999999996</v>
      </c>
      <c r="M5557" s="391">
        <v>77.287400000000005</v>
      </c>
      <c r="N5557" s="391">
        <v>43.558599999999998</v>
      </c>
      <c r="O5557" s="386">
        <v>42.840200000000003</v>
      </c>
      <c r="P5557" s="386" t="s">
        <v>69</v>
      </c>
      <c r="R5557" s="265"/>
    </row>
    <row r="5558" spans="1:18" ht="15" x14ac:dyDescent="0.25">
      <c r="A5558" s="389" t="s">
        <v>6912</v>
      </c>
      <c r="B5558" s="390"/>
      <c r="C5558" s="386"/>
      <c r="D5558" s="390"/>
      <c r="E5558" s="390"/>
      <c r="F5558" s="386">
        <v>75.046899999999994</v>
      </c>
      <c r="G5558" s="391">
        <v>82.575800000000001</v>
      </c>
      <c r="H5558" s="391">
        <v>78.0702</v>
      </c>
      <c r="I5558" s="391">
        <v>94.623699999999999</v>
      </c>
      <c r="J5558" s="391">
        <v>100</v>
      </c>
      <c r="K5558" s="391">
        <v>87.349400000000003</v>
      </c>
      <c r="L5558" s="391">
        <v>90.886099999999999</v>
      </c>
      <c r="M5558" s="391">
        <v>73.287700000000001</v>
      </c>
      <c r="N5558" s="391">
        <v>82.489099999999993</v>
      </c>
      <c r="O5558" s="386">
        <v>71.387299999999996</v>
      </c>
      <c r="P5558" s="386" t="s">
        <v>69</v>
      </c>
      <c r="R5558" s="265"/>
    </row>
    <row r="5559" spans="1:18" ht="15" x14ac:dyDescent="0.25">
      <c r="A5559" s="389" t="s">
        <v>6913</v>
      </c>
      <c r="B5559" s="390"/>
      <c r="C5559" s="386"/>
      <c r="D5559" s="390"/>
      <c r="E5559" s="390"/>
      <c r="F5559" s="386">
        <v>90.967699999999994</v>
      </c>
      <c r="G5559" s="391">
        <v>86.098699999999994</v>
      </c>
      <c r="H5559" s="391">
        <v>78.0702</v>
      </c>
      <c r="I5559" s="391">
        <v>83.843999999999994</v>
      </c>
      <c r="J5559" s="391">
        <v>89.168800000000005</v>
      </c>
      <c r="K5559" s="391">
        <v>92.171700000000001</v>
      </c>
      <c r="L5559" s="391">
        <v>90.886099999999999</v>
      </c>
      <c r="M5559" s="391">
        <v>73.287700000000001</v>
      </c>
      <c r="N5559" s="391">
        <v>82.489099999999993</v>
      </c>
      <c r="O5559" s="386">
        <v>71.387299999999996</v>
      </c>
      <c r="P5559" s="386" t="s">
        <v>69</v>
      </c>
      <c r="R5559" s="265"/>
    </row>
    <row r="5560" spans="1:18" ht="15" x14ac:dyDescent="0.25">
      <c r="A5560" s="389" t="s">
        <v>6914</v>
      </c>
      <c r="B5560" s="390"/>
      <c r="C5560" s="386"/>
      <c r="D5560" s="390"/>
      <c r="E5560" s="390"/>
      <c r="F5560" s="386" t="s">
        <v>8416</v>
      </c>
      <c r="G5560" s="391">
        <v>3.7974999999999999</v>
      </c>
      <c r="H5560" s="391">
        <v>0.78129999999999999</v>
      </c>
      <c r="I5560" s="391">
        <v>0.3906</v>
      </c>
      <c r="J5560" s="391">
        <v>8.2278000000000002</v>
      </c>
      <c r="K5560" s="391">
        <v>4.7210000000000001</v>
      </c>
      <c r="L5560" s="391">
        <v>3.6480999999999999</v>
      </c>
      <c r="M5560" s="391">
        <v>0</v>
      </c>
      <c r="N5560" s="391">
        <v>11.81</v>
      </c>
      <c r="O5560" s="386">
        <v>9.1142000000000003</v>
      </c>
      <c r="P5560" s="386" t="s">
        <v>69</v>
      </c>
      <c r="R5560" s="265"/>
    </row>
    <row r="5561" spans="1:18" ht="15" x14ac:dyDescent="0.25">
      <c r="A5561" s="389" t="s">
        <v>6915</v>
      </c>
      <c r="B5561" s="390"/>
      <c r="C5561" s="386"/>
      <c r="D5561" s="390"/>
      <c r="E5561" s="390"/>
      <c r="F5561" s="386" t="s">
        <v>8416</v>
      </c>
      <c r="G5561" s="391">
        <v>3.5156000000000001</v>
      </c>
      <c r="H5561" s="391">
        <v>0.78129999999999999</v>
      </c>
      <c r="I5561" s="391">
        <v>1.5673999999999999</v>
      </c>
      <c r="J5561" s="391">
        <v>1.8809</v>
      </c>
      <c r="K5561" s="391">
        <v>4.0751999999999997</v>
      </c>
      <c r="L5561" s="391">
        <v>5.9748000000000001</v>
      </c>
      <c r="M5561" s="391">
        <v>3.4883999999999999</v>
      </c>
      <c r="N5561" s="391">
        <v>11.81</v>
      </c>
      <c r="O5561" s="386">
        <v>9.1142000000000003</v>
      </c>
      <c r="P5561" s="386" t="s">
        <v>69</v>
      </c>
      <c r="R5561" s="265"/>
    </row>
    <row r="5562" spans="1:18" ht="15" x14ac:dyDescent="0.25">
      <c r="A5562" s="389" t="s">
        <v>6916</v>
      </c>
      <c r="B5562" s="390"/>
      <c r="C5562" s="386"/>
      <c r="D5562" s="390"/>
      <c r="E5562" s="390"/>
      <c r="F5562" s="386">
        <v>20</v>
      </c>
      <c r="G5562" s="391">
        <v>22.222200000000001</v>
      </c>
      <c r="H5562" s="391">
        <v>0</v>
      </c>
      <c r="I5562" s="391">
        <v>0</v>
      </c>
      <c r="J5562" s="391">
        <v>0</v>
      </c>
      <c r="K5562" s="391">
        <v>0</v>
      </c>
      <c r="L5562" s="391">
        <v>5.5556000000000001</v>
      </c>
      <c r="M5562" s="391">
        <v>5.7691999999999997</v>
      </c>
      <c r="N5562" s="391">
        <v>21.1538</v>
      </c>
      <c r="O5562" s="386">
        <v>0</v>
      </c>
      <c r="P5562" s="386" t="s">
        <v>69</v>
      </c>
      <c r="R5562" s="265"/>
    </row>
    <row r="5563" spans="1:18" ht="15" x14ac:dyDescent="0.25">
      <c r="A5563" s="389" t="s">
        <v>6917</v>
      </c>
      <c r="B5563" s="390"/>
      <c r="C5563" s="386"/>
      <c r="D5563" s="390"/>
      <c r="E5563" s="390"/>
      <c r="F5563" s="386">
        <v>20</v>
      </c>
      <c r="G5563" s="391">
        <v>22.222200000000001</v>
      </c>
      <c r="H5563" s="391">
        <v>0</v>
      </c>
      <c r="I5563" s="391">
        <v>0</v>
      </c>
      <c r="J5563" s="391">
        <v>0</v>
      </c>
      <c r="K5563" s="391">
        <v>0</v>
      </c>
      <c r="L5563" s="391">
        <v>5.5556000000000001</v>
      </c>
      <c r="M5563" s="391">
        <v>5.7691999999999997</v>
      </c>
      <c r="N5563" s="391">
        <v>21.1538</v>
      </c>
      <c r="O5563" s="386">
        <v>0</v>
      </c>
      <c r="P5563" s="386" t="s">
        <v>69</v>
      </c>
      <c r="R5563" s="265"/>
    </row>
    <row r="5564" spans="1:18" ht="15" x14ac:dyDescent="0.25">
      <c r="A5564" s="389" t="s">
        <v>6918</v>
      </c>
      <c r="B5564" s="390"/>
      <c r="C5564" s="386"/>
      <c r="D5564" s="390"/>
      <c r="E5564" s="390"/>
      <c r="F5564" s="386">
        <v>53.146900000000002</v>
      </c>
      <c r="G5564" s="391">
        <v>23.108699999999999</v>
      </c>
      <c r="H5564" s="391">
        <v>19.257200000000001</v>
      </c>
      <c r="I5564" s="391">
        <v>33.2712</v>
      </c>
      <c r="J5564" s="391">
        <v>83.805700000000002</v>
      </c>
      <c r="K5564" s="391">
        <v>58.9069</v>
      </c>
      <c r="L5564" s="391">
        <v>62.145699999999998</v>
      </c>
      <c r="M5564" s="391">
        <v>63.319899999999997</v>
      </c>
      <c r="N5564" s="391">
        <v>41.430500000000002</v>
      </c>
      <c r="O5564" s="386">
        <v>40.5505</v>
      </c>
      <c r="P5564" s="386" t="s">
        <v>69</v>
      </c>
      <c r="R5564" s="265"/>
    </row>
    <row r="5565" spans="1:18" ht="15" x14ac:dyDescent="0.25">
      <c r="A5565" s="389" t="s">
        <v>6919</v>
      </c>
      <c r="B5565" s="390"/>
      <c r="C5565" s="386"/>
      <c r="D5565" s="390"/>
      <c r="E5565" s="390"/>
      <c r="F5565" s="386">
        <v>88.763999999999996</v>
      </c>
      <c r="G5565" s="391">
        <v>84.009</v>
      </c>
      <c r="H5565" s="391">
        <v>60.135100000000001</v>
      </c>
      <c r="I5565" s="391">
        <v>83.595500000000001</v>
      </c>
      <c r="J5565" s="391">
        <v>80.645200000000003</v>
      </c>
      <c r="K5565" s="391">
        <v>77.419399999999996</v>
      </c>
      <c r="L5565" s="391">
        <v>84.909899999999993</v>
      </c>
      <c r="M5565" s="391">
        <v>43.689300000000003</v>
      </c>
      <c r="N5565" s="391">
        <v>73.12</v>
      </c>
      <c r="O5565" s="386">
        <v>74.363100000000003</v>
      </c>
      <c r="P5565" s="386" t="s">
        <v>69</v>
      </c>
      <c r="R5565" s="265"/>
    </row>
    <row r="5566" spans="1:18" ht="15" x14ac:dyDescent="0.25">
      <c r="A5566" s="389" t="s">
        <v>6920</v>
      </c>
      <c r="B5566" s="390"/>
      <c r="C5566" s="386"/>
      <c r="D5566" s="390"/>
      <c r="E5566" s="390"/>
      <c r="F5566" s="386">
        <v>8.3536999999999999</v>
      </c>
      <c r="G5566" s="391">
        <v>12.1732</v>
      </c>
      <c r="H5566" s="391">
        <v>6.1108000000000002</v>
      </c>
      <c r="I5566" s="391">
        <v>21.761900000000001</v>
      </c>
      <c r="J5566" s="391">
        <v>9.6295999999999999</v>
      </c>
      <c r="K5566" s="391">
        <v>15.0617</v>
      </c>
      <c r="L5566" s="391">
        <v>22.716000000000001</v>
      </c>
      <c r="M5566" s="391">
        <v>17.498000000000001</v>
      </c>
      <c r="N5566" s="391">
        <v>25.469000000000001</v>
      </c>
      <c r="O5566" s="386">
        <v>17.7971</v>
      </c>
      <c r="P5566" s="386" t="s">
        <v>69</v>
      </c>
      <c r="R5566" s="265"/>
    </row>
    <row r="5567" spans="1:18" ht="15" x14ac:dyDescent="0.25">
      <c r="A5567" s="389" t="s">
        <v>6921</v>
      </c>
      <c r="B5567" s="390"/>
      <c r="C5567" s="386"/>
      <c r="D5567" s="390"/>
      <c r="E5567" s="390"/>
      <c r="F5567" s="386" t="s">
        <v>8416</v>
      </c>
      <c r="G5567" s="391" t="s">
        <v>8416</v>
      </c>
      <c r="H5567" s="391" t="s">
        <v>8416</v>
      </c>
      <c r="I5567" s="391" t="s">
        <v>8416</v>
      </c>
      <c r="J5567" s="391">
        <v>0</v>
      </c>
      <c r="K5567" s="391">
        <v>0</v>
      </c>
      <c r="L5567" s="391">
        <v>0</v>
      </c>
      <c r="M5567" s="391">
        <v>0</v>
      </c>
      <c r="N5567" s="391">
        <v>6.1538000000000004</v>
      </c>
      <c r="O5567" s="386">
        <v>9.2308000000000003</v>
      </c>
      <c r="P5567" s="386" t="s">
        <v>69</v>
      </c>
      <c r="R5567" s="265"/>
    </row>
    <row r="5568" spans="1:18" ht="15" x14ac:dyDescent="0.25">
      <c r="A5568" s="389" t="s">
        <v>6922</v>
      </c>
      <c r="B5568" s="390"/>
      <c r="C5568" s="386"/>
      <c r="D5568" s="390"/>
      <c r="E5568" s="390"/>
      <c r="F5568" s="386" t="s">
        <v>8416</v>
      </c>
      <c r="G5568" s="391" t="s">
        <v>8416</v>
      </c>
      <c r="H5568" s="391" t="s">
        <v>8416</v>
      </c>
      <c r="I5568" s="391" t="s">
        <v>8416</v>
      </c>
      <c r="J5568" s="391">
        <v>0</v>
      </c>
      <c r="K5568" s="391">
        <v>0</v>
      </c>
      <c r="L5568" s="391">
        <v>0</v>
      </c>
      <c r="M5568" s="391">
        <v>11.1111</v>
      </c>
      <c r="N5568" s="391">
        <v>6.1538000000000004</v>
      </c>
      <c r="O5568" s="386">
        <v>9.2308000000000003</v>
      </c>
      <c r="P5568" s="386" t="s">
        <v>69</v>
      </c>
      <c r="R5568" s="265"/>
    </row>
    <row r="5569" spans="1:18" ht="15" x14ac:dyDescent="0.25">
      <c r="A5569" s="389" t="s">
        <v>6923</v>
      </c>
      <c r="B5569" s="390"/>
      <c r="C5569" s="386"/>
      <c r="D5569" s="390"/>
      <c r="E5569" s="390"/>
      <c r="F5569" s="386">
        <v>5.1872999999999996</v>
      </c>
      <c r="G5569" s="391">
        <v>8.6758000000000006</v>
      </c>
      <c r="H5569" s="391">
        <v>5.0724999999999998</v>
      </c>
      <c r="I5569" s="391">
        <v>6.7797000000000001</v>
      </c>
      <c r="J5569" s="391">
        <v>8.3871000000000002</v>
      </c>
      <c r="K5569" s="391">
        <v>13.872</v>
      </c>
      <c r="L5569" s="391">
        <v>12.6524</v>
      </c>
      <c r="M5569" s="391">
        <v>7.6547000000000001</v>
      </c>
      <c r="N5569" s="391">
        <v>17.6691</v>
      </c>
      <c r="O5569" s="386">
        <v>12.7378</v>
      </c>
      <c r="P5569" s="386" t="s">
        <v>69</v>
      </c>
      <c r="R5569" s="265"/>
    </row>
    <row r="5570" spans="1:18" ht="15" x14ac:dyDescent="0.25">
      <c r="A5570" s="389" t="s">
        <v>6924</v>
      </c>
      <c r="B5570" s="390"/>
      <c r="C5570" s="386"/>
      <c r="D5570" s="390"/>
      <c r="E5570" s="390"/>
      <c r="F5570" s="386">
        <v>25.5319</v>
      </c>
      <c r="G5570" s="391">
        <v>5.1094999999999997</v>
      </c>
      <c r="H5570" s="391">
        <v>3.6496</v>
      </c>
      <c r="I5570" s="391">
        <v>21.5168</v>
      </c>
      <c r="J5570" s="391">
        <v>50.869599999999998</v>
      </c>
      <c r="K5570" s="391">
        <v>16.7883</v>
      </c>
      <c r="L5570" s="391">
        <v>36.496400000000001</v>
      </c>
      <c r="M5570" s="391">
        <v>25.396799999999999</v>
      </c>
      <c r="N5570" s="391">
        <v>37.930999999999997</v>
      </c>
      <c r="O5570" s="386">
        <v>25.8613</v>
      </c>
      <c r="P5570" s="386" t="s">
        <v>69</v>
      </c>
      <c r="R5570" s="265"/>
    </row>
    <row r="5571" spans="1:18" ht="15" x14ac:dyDescent="0.25">
      <c r="A5571" s="389" t="s">
        <v>6925</v>
      </c>
      <c r="B5571" s="390"/>
      <c r="C5571" s="386"/>
      <c r="D5571" s="390"/>
      <c r="E5571" s="390"/>
      <c r="F5571" s="386">
        <v>2.5059999999999998</v>
      </c>
      <c r="G5571" s="391">
        <v>2.2303999999999999</v>
      </c>
      <c r="H5571" s="391">
        <v>3.0442</v>
      </c>
      <c r="I5571" s="391">
        <v>5.2057000000000002</v>
      </c>
      <c r="J5571" s="391">
        <v>2.7376</v>
      </c>
      <c r="K5571" s="391">
        <v>2.6232000000000002</v>
      </c>
      <c r="L5571" s="391">
        <v>3.2717999999999998</v>
      </c>
      <c r="M5571" s="391">
        <v>3.7084999999999999</v>
      </c>
      <c r="N5571" s="391">
        <v>6.3516999999999904</v>
      </c>
      <c r="O5571" s="386">
        <v>3.4605999999999999</v>
      </c>
      <c r="P5571" s="386" t="s">
        <v>69</v>
      </c>
      <c r="R5571" s="265"/>
    </row>
    <row r="5572" spans="1:18" ht="15" x14ac:dyDescent="0.25">
      <c r="A5572" s="389" t="s">
        <v>6926</v>
      </c>
      <c r="B5572" s="390"/>
      <c r="C5572" s="386"/>
      <c r="D5572" s="390"/>
      <c r="E5572" s="390"/>
      <c r="F5572" s="386">
        <v>2.3515000000000001</v>
      </c>
      <c r="G5572" s="391">
        <v>3.7263000000000002</v>
      </c>
      <c r="H5572" s="391">
        <v>2.1703999999999999</v>
      </c>
      <c r="I5572" s="391">
        <v>2.8279000000000001</v>
      </c>
      <c r="J5572" s="391">
        <v>2.6311</v>
      </c>
      <c r="K5572" s="391">
        <v>1.9656</v>
      </c>
      <c r="L5572" s="391">
        <v>3.7414999999999998</v>
      </c>
      <c r="M5572" s="391">
        <v>3.7033</v>
      </c>
      <c r="N5572" s="391">
        <v>5.6215999999999999</v>
      </c>
      <c r="O5572" s="386">
        <v>3.1503000000000001</v>
      </c>
      <c r="P5572" s="386" t="s">
        <v>69</v>
      </c>
      <c r="R5572" s="265"/>
    </row>
    <row r="5573" spans="1:18" ht="15" x14ac:dyDescent="0.25">
      <c r="A5573" s="389" t="s">
        <v>6927</v>
      </c>
      <c r="B5573" s="390"/>
      <c r="C5573" s="386"/>
      <c r="D5573" s="390"/>
      <c r="E5573" s="390"/>
      <c r="F5573" s="386">
        <v>4.4737</v>
      </c>
      <c r="G5573" s="391">
        <v>6.9991000000000003</v>
      </c>
      <c r="H5573" s="391">
        <v>5.2958999999999996</v>
      </c>
      <c r="I5573" s="391">
        <v>8.9083000000000006</v>
      </c>
      <c r="J5573" s="391">
        <v>17.224</v>
      </c>
      <c r="K5573" s="391">
        <v>9.0343999999999998</v>
      </c>
      <c r="L5573" s="391">
        <v>11.262600000000001</v>
      </c>
      <c r="M5573" s="391">
        <v>7.0681000000000003</v>
      </c>
      <c r="N5573" s="391">
        <v>18.5213</v>
      </c>
      <c r="O5573" s="386">
        <v>8.6370000000000005</v>
      </c>
      <c r="P5573" s="386" t="s">
        <v>69</v>
      </c>
      <c r="R5573" s="265"/>
    </row>
    <row r="5574" spans="1:18" ht="15" x14ac:dyDescent="0.25">
      <c r="A5574" s="389" t="s">
        <v>6928</v>
      </c>
      <c r="B5574" s="390"/>
      <c r="C5574" s="386"/>
      <c r="D5574" s="390"/>
      <c r="E5574" s="390"/>
      <c r="F5574" s="386">
        <v>0</v>
      </c>
      <c r="G5574" s="391">
        <v>0.52910000000000001</v>
      </c>
      <c r="H5574" s="391">
        <v>0</v>
      </c>
      <c r="I5574" s="391">
        <v>0</v>
      </c>
      <c r="J5574" s="391">
        <v>0.53480000000000005</v>
      </c>
      <c r="K5574" s="391">
        <v>0</v>
      </c>
      <c r="L5574" s="391">
        <v>0</v>
      </c>
      <c r="M5574" s="391">
        <v>0.54349999999999998</v>
      </c>
      <c r="N5574" s="391">
        <v>0.53480000000000405</v>
      </c>
      <c r="O5574" s="386">
        <v>1.5956999999999999</v>
      </c>
      <c r="P5574" s="386" t="s">
        <v>69</v>
      </c>
      <c r="R5574" s="265"/>
    </row>
    <row r="5575" spans="1:18" ht="15" x14ac:dyDescent="0.25">
      <c r="A5575" s="389" t="s">
        <v>6929</v>
      </c>
      <c r="B5575" s="390"/>
      <c r="C5575" s="386"/>
      <c r="D5575" s="390"/>
      <c r="E5575" s="390"/>
      <c r="F5575" s="386">
        <v>0</v>
      </c>
      <c r="G5575" s="391">
        <v>0.52910000000000001</v>
      </c>
      <c r="H5575" s="391">
        <v>0</v>
      </c>
      <c r="I5575" s="391">
        <v>0</v>
      </c>
      <c r="J5575" s="391">
        <v>0.53480000000000005</v>
      </c>
      <c r="K5575" s="391">
        <v>0</v>
      </c>
      <c r="L5575" s="391">
        <v>0</v>
      </c>
      <c r="M5575" s="391">
        <v>0.54349999999999998</v>
      </c>
      <c r="N5575" s="391">
        <v>0.53480000000000405</v>
      </c>
      <c r="O5575" s="386">
        <v>1.5956999999999999</v>
      </c>
      <c r="P5575" s="386" t="s">
        <v>69</v>
      </c>
      <c r="R5575" s="265"/>
    </row>
    <row r="5576" spans="1:18" ht="15" x14ac:dyDescent="0.25">
      <c r="A5576" s="389" t="s">
        <v>6930</v>
      </c>
      <c r="B5576" s="390"/>
      <c r="C5576" s="386"/>
      <c r="D5576" s="390"/>
      <c r="E5576" s="390"/>
      <c r="F5576" s="386">
        <v>5.5434000000000001</v>
      </c>
      <c r="G5576" s="391">
        <v>10.481</v>
      </c>
      <c r="H5576" s="391">
        <v>6.9852999999999996</v>
      </c>
      <c r="I5576" s="391">
        <v>4.2298999999999998</v>
      </c>
      <c r="J5576" s="391">
        <v>9.3217999999999996</v>
      </c>
      <c r="K5576" s="391">
        <v>8.4328000000000003</v>
      </c>
      <c r="L5576" s="391">
        <v>7.9631999999999996</v>
      </c>
      <c r="M5576" s="391">
        <v>9.3095999999999997</v>
      </c>
      <c r="N5576" s="391">
        <v>11.1831</v>
      </c>
      <c r="O5576" s="386">
        <v>8.1934000000000005</v>
      </c>
      <c r="P5576" s="386" t="s">
        <v>69</v>
      </c>
      <c r="R5576" s="265"/>
    </row>
    <row r="5577" spans="1:18" ht="15" x14ac:dyDescent="0.25">
      <c r="A5577" s="389" t="s">
        <v>6931</v>
      </c>
      <c r="B5577" s="390"/>
      <c r="C5577" s="386"/>
      <c r="D5577" s="390"/>
      <c r="E5577" s="390"/>
      <c r="F5577" s="386">
        <v>6.2534000000000001</v>
      </c>
      <c r="G5577" s="391">
        <v>4.8117999999999999</v>
      </c>
      <c r="H5577" s="391">
        <v>10.5505</v>
      </c>
      <c r="I5577" s="391">
        <v>6.85</v>
      </c>
      <c r="J5577" s="391">
        <v>5.6563999999999997</v>
      </c>
      <c r="K5577" s="391">
        <v>8.3082999999999991</v>
      </c>
      <c r="L5577" s="391">
        <v>12.009</v>
      </c>
      <c r="M5577" s="391">
        <v>5.3773</v>
      </c>
      <c r="N5577" s="391">
        <v>9.6821000000000108</v>
      </c>
      <c r="O5577" s="386">
        <v>7.2119999999999997</v>
      </c>
      <c r="P5577" s="386" t="s">
        <v>69</v>
      </c>
      <c r="R5577" s="265"/>
    </row>
    <row r="5578" spans="1:18" ht="15" x14ac:dyDescent="0.25">
      <c r="A5578" s="389" t="s">
        <v>6932</v>
      </c>
      <c r="B5578" s="390"/>
      <c r="C5578" s="386"/>
      <c r="D5578" s="390"/>
      <c r="E5578" s="390"/>
      <c r="F5578" s="386">
        <v>19.6478</v>
      </c>
      <c r="G5578" s="391">
        <v>28.310700000000001</v>
      </c>
      <c r="H5578" s="391">
        <v>8.5366</v>
      </c>
      <c r="I5578" s="391">
        <v>15.8537</v>
      </c>
      <c r="J5578" s="391">
        <v>33.822200000000002</v>
      </c>
      <c r="K5578" s="391">
        <v>16.373699999999999</v>
      </c>
      <c r="L5578" s="391">
        <v>15.8627</v>
      </c>
      <c r="M5578" s="391">
        <v>17.718900000000001</v>
      </c>
      <c r="N5578" s="391">
        <v>29.2272</v>
      </c>
      <c r="O5578" s="386">
        <v>19.9863</v>
      </c>
      <c r="P5578" s="386" t="s">
        <v>69</v>
      </c>
      <c r="R5578" s="265"/>
    </row>
    <row r="5579" spans="1:18" ht="15" x14ac:dyDescent="0.25">
      <c r="A5579" s="389" t="s">
        <v>6933</v>
      </c>
      <c r="B5579" s="390"/>
      <c r="C5579" s="386"/>
      <c r="D5579" s="390"/>
      <c r="E5579" s="390"/>
      <c r="F5579" s="386">
        <v>78.5124</v>
      </c>
      <c r="G5579" s="391">
        <v>66.666700000000006</v>
      </c>
      <c r="H5579" s="391">
        <v>100</v>
      </c>
      <c r="I5579" s="391">
        <v>100</v>
      </c>
      <c r="J5579" s="391">
        <v>94.8339</v>
      </c>
      <c r="K5579" s="391">
        <v>80</v>
      </c>
      <c r="L5579" s="391">
        <v>97.115399999999994</v>
      </c>
      <c r="M5579" s="391">
        <v>83.333299999999994</v>
      </c>
      <c r="N5579" s="391">
        <v>92.549700000000001</v>
      </c>
      <c r="O5579" s="386">
        <v>80</v>
      </c>
      <c r="P5579" s="386" t="s">
        <v>69</v>
      </c>
      <c r="R5579" s="265"/>
    </row>
    <row r="5580" spans="1:18" ht="15" x14ac:dyDescent="0.25">
      <c r="A5580" s="389" t="s">
        <v>6934</v>
      </c>
      <c r="B5580" s="390"/>
      <c r="C5580" s="386"/>
      <c r="D5580" s="390"/>
      <c r="E5580" s="390"/>
      <c r="F5580" s="386">
        <v>77.777799999999999</v>
      </c>
      <c r="G5580" s="391">
        <v>95.454499999999996</v>
      </c>
      <c r="H5580" s="391">
        <v>92</v>
      </c>
      <c r="I5580" s="391">
        <v>60</v>
      </c>
      <c r="J5580" s="391">
        <v>92.592600000000004</v>
      </c>
      <c r="K5580" s="391">
        <v>92.592600000000004</v>
      </c>
      <c r="L5580" s="391">
        <v>91.666700000000006</v>
      </c>
      <c r="M5580" s="391">
        <v>86.956500000000005</v>
      </c>
      <c r="N5580" s="391">
        <v>92.857100000000003</v>
      </c>
      <c r="O5580" s="386">
        <v>76.470600000000005</v>
      </c>
      <c r="P5580" s="386" t="s">
        <v>69</v>
      </c>
      <c r="R5580" s="265"/>
    </row>
    <row r="5581" spans="1:18" ht="15" x14ac:dyDescent="0.25">
      <c r="A5581" s="389" t="s">
        <v>6935</v>
      </c>
      <c r="B5581" s="390"/>
      <c r="C5581" s="386"/>
      <c r="D5581" s="390"/>
      <c r="E5581" s="390"/>
      <c r="F5581" s="386">
        <v>87.280699999999996</v>
      </c>
      <c r="G5581" s="391">
        <v>75.115200000000002</v>
      </c>
      <c r="H5581" s="391">
        <v>77.232100000000003</v>
      </c>
      <c r="I5581" s="391">
        <v>61.1111</v>
      </c>
      <c r="J5581" s="391">
        <v>81.675399999999996</v>
      </c>
      <c r="K5581" s="391">
        <v>94.444400000000002</v>
      </c>
      <c r="L5581" s="391">
        <v>94.029899999999998</v>
      </c>
      <c r="M5581" s="391">
        <v>100</v>
      </c>
      <c r="N5581" s="391">
        <v>92.5</v>
      </c>
      <c r="O5581" s="386">
        <v>80.571399999999997</v>
      </c>
      <c r="P5581" s="386" t="s">
        <v>69</v>
      </c>
      <c r="R5581" s="265"/>
    </row>
    <row r="5582" spans="1:18" ht="15" x14ac:dyDescent="0.25">
      <c r="A5582" s="389" t="s">
        <v>6936</v>
      </c>
      <c r="B5582" s="390"/>
      <c r="C5582" s="386"/>
      <c r="D5582" s="390"/>
      <c r="E5582" s="390"/>
      <c r="F5582" s="386">
        <v>82.456100000000006</v>
      </c>
      <c r="G5582" s="391">
        <v>54.652700000000003</v>
      </c>
      <c r="H5582" s="391">
        <v>48.429299999999998</v>
      </c>
      <c r="I5582" s="391">
        <v>52.822200000000002</v>
      </c>
      <c r="J5582" s="391">
        <v>54.125100000000003</v>
      </c>
      <c r="K5582" s="391">
        <v>51.351399999999998</v>
      </c>
      <c r="L5582" s="391">
        <v>66.968800000000002</v>
      </c>
      <c r="M5582" s="391">
        <v>51.950299999999999</v>
      </c>
      <c r="N5582" s="391">
        <v>70.666200000000003</v>
      </c>
      <c r="O5582" s="386">
        <v>66.107299999999995</v>
      </c>
      <c r="P5582" s="386" t="s">
        <v>69</v>
      </c>
      <c r="R5582" s="265"/>
    </row>
    <row r="5583" spans="1:18" ht="15" x14ac:dyDescent="0.25">
      <c r="A5583" s="389" t="s">
        <v>6937</v>
      </c>
      <c r="B5583" s="390"/>
      <c r="C5583" s="386"/>
      <c r="D5583" s="390"/>
      <c r="E5583" s="390"/>
      <c r="F5583" s="386">
        <v>88.763999999999996</v>
      </c>
      <c r="G5583" s="391">
        <v>93.935599999999994</v>
      </c>
      <c r="H5583" s="391">
        <v>86.719899999999996</v>
      </c>
      <c r="I5583" s="391">
        <v>94.767399999999995</v>
      </c>
      <c r="J5583" s="391">
        <v>91.860500000000002</v>
      </c>
      <c r="K5583" s="391">
        <v>78.873199999999997</v>
      </c>
      <c r="L5583" s="391">
        <v>93.870999999999995</v>
      </c>
      <c r="M5583" s="391">
        <v>93.636399999999995</v>
      </c>
      <c r="N5583" s="391">
        <v>90.056799999999996</v>
      </c>
      <c r="O5583" s="386">
        <v>93.505300000000005</v>
      </c>
      <c r="P5583" s="386" t="s">
        <v>69</v>
      </c>
      <c r="R5583" s="265"/>
    </row>
    <row r="5584" spans="1:18" ht="15" x14ac:dyDescent="0.25">
      <c r="A5584" s="389" t="s">
        <v>6938</v>
      </c>
      <c r="B5584" s="390"/>
      <c r="C5584" s="386"/>
      <c r="D5584" s="390"/>
      <c r="E5584" s="390"/>
      <c r="F5584" s="386">
        <v>88.763999999999996</v>
      </c>
      <c r="G5584" s="391">
        <v>93.935599999999994</v>
      </c>
      <c r="H5584" s="391">
        <v>86.719899999999996</v>
      </c>
      <c r="I5584" s="391">
        <v>70.631100000000004</v>
      </c>
      <c r="J5584" s="391">
        <v>91.860500000000002</v>
      </c>
      <c r="K5584" s="391">
        <v>78.873199999999997</v>
      </c>
      <c r="L5584" s="391">
        <v>51.408499999999997</v>
      </c>
      <c r="M5584" s="391">
        <v>93.636399999999995</v>
      </c>
      <c r="N5584" s="391">
        <v>90.056799999999996</v>
      </c>
      <c r="O5584" s="386">
        <v>93.505300000000005</v>
      </c>
      <c r="P5584" s="386" t="s">
        <v>69</v>
      </c>
      <c r="R5584" s="265"/>
    </row>
    <row r="5585" spans="1:18" ht="15" x14ac:dyDescent="0.25">
      <c r="A5585" s="389" t="s">
        <v>6939</v>
      </c>
      <c r="B5585" s="390"/>
      <c r="C5585" s="386"/>
      <c r="D5585" s="390"/>
      <c r="E5585" s="390"/>
      <c r="F5585" s="386" t="s">
        <v>8416</v>
      </c>
      <c r="G5585" s="391">
        <v>10.548500000000001</v>
      </c>
      <c r="H5585" s="391">
        <v>13.5021</v>
      </c>
      <c r="I5585" s="391">
        <v>10.548500000000001</v>
      </c>
      <c r="J5585" s="391">
        <v>5.4054000000000002</v>
      </c>
      <c r="K5585" s="391">
        <v>4.0491000000000001</v>
      </c>
      <c r="L5585" s="391">
        <v>20.2532</v>
      </c>
      <c r="M5585" s="391">
        <v>3.0674999999999999</v>
      </c>
      <c r="N5585" s="391">
        <v>18.276900000000001</v>
      </c>
      <c r="O5585" s="386">
        <v>12.955</v>
      </c>
      <c r="P5585" s="386" t="s">
        <v>69</v>
      </c>
      <c r="R5585" s="265"/>
    </row>
    <row r="5586" spans="1:18" ht="15" x14ac:dyDescent="0.25">
      <c r="A5586" s="389" t="s">
        <v>6940</v>
      </c>
      <c r="B5586" s="390"/>
      <c r="C5586" s="386"/>
      <c r="D5586" s="390"/>
      <c r="E5586" s="390"/>
      <c r="F5586" s="386" t="s">
        <v>8416</v>
      </c>
      <c r="G5586" s="391">
        <v>10.548500000000001</v>
      </c>
      <c r="H5586" s="391">
        <v>13.5021</v>
      </c>
      <c r="I5586" s="391">
        <v>10.548500000000001</v>
      </c>
      <c r="J5586" s="391">
        <v>7.5949</v>
      </c>
      <c r="K5586" s="391">
        <v>4.0491000000000001</v>
      </c>
      <c r="L5586" s="391">
        <v>20.2532</v>
      </c>
      <c r="M5586" s="391">
        <v>6.0060000000000002</v>
      </c>
      <c r="N5586" s="391">
        <v>18.276900000000001</v>
      </c>
      <c r="O5586" s="386">
        <v>12.955</v>
      </c>
      <c r="P5586" s="386" t="s">
        <v>69</v>
      </c>
      <c r="R5586" s="265"/>
    </row>
    <row r="5587" spans="1:18" ht="15" x14ac:dyDescent="0.25">
      <c r="A5587" s="389" t="s">
        <v>6941</v>
      </c>
      <c r="B5587" s="390"/>
      <c r="C5587" s="386"/>
      <c r="D5587" s="390"/>
      <c r="E5587" s="390"/>
      <c r="F5587" s="386">
        <v>66.666700000000006</v>
      </c>
      <c r="G5587" s="391">
        <v>0</v>
      </c>
      <c r="H5587" s="391">
        <v>50</v>
      </c>
      <c r="I5587" s="391">
        <v>6.6666999999999996</v>
      </c>
      <c r="J5587" s="391">
        <v>0</v>
      </c>
      <c r="K5587" s="391">
        <v>0</v>
      </c>
      <c r="L5587" s="391">
        <v>0</v>
      </c>
      <c r="M5587" s="391">
        <v>0</v>
      </c>
      <c r="N5587" s="391">
        <v>10.256399999999999</v>
      </c>
      <c r="O5587" s="386">
        <v>14.102600000000001</v>
      </c>
      <c r="P5587" s="386" t="s">
        <v>69</v>
      </c>
      <c r="R5587" s="265"/>
    </row>
    <row r="5588" spans="1:18" ht="15" x14ac:dyDescent="0.25">
      <c r="A5588" s="389" t="s">
        <v>6942</v>
      </c>
      <c r="B5588" s="390"/>
      <c r="C5588" s="386"/>
      <c r="D5588" s="390"/>
      <c r="E5588" s="390"/>
      <c r="F5588" s="386">
        <v>66.666700000000006</v>
      </c>
      <c r="G5588" s="391">
        <v>0</v>
      </c>
      <c r="H5588" s="391">
        <v>50</v>
      </c>
      <c r="I5588" s="391">
        <v>0</v>
      </c>
      <c r="J5588" s="391">
        <v>25</v>
      </c>
      <c r="K5588" s="391">
        <v>0</v>
      </c>
      <c r="L5588" s="391">
        <v>3.3332999999999999</v>
      </c>
      <c r="M5588" s="391">
        <v>0</v>
      </c>
      <c r="N5588" s="391">
        <v>10.256399999999999</v>
      </c>
      <c r="O5588" s="386">
        <v>14.102600000000001</v>
      </c>
      <c r="P5588" s="386" t="s">
        <v>69</v>
      </c>
      <c r="R5588" s="265"/>
    </row>
    <row r="5589" spans="1:18" ht="15" x14ac:dyDescent="0.25">
      <c r="A5589" s="389" t="s">
        <v>6943</v>
      </c>
      <c r="B5589" s="390"/>
      <c r="C5589" s="386"/>
      <c r="D5589" s="390"/>
      <c r="E5589" s="390"/>
      <c r="F5589" s="386">
        <v>85.2941</v>
      </c>
      <c r="G5589" s="391">
        <v>54.212699999999998</v>
      </c>
      <c r="H5589" s="391">
        <v>47.790100000000002</v>
      </c>
      <c r="I5589" s="391">
        <v>51.279200000000003</v>
      </c>
      <c r="J5589" s="391">
        <v>44.160200000000003</v>
      </c>
      <c r="K5589" s="391">
        <v>48.195700000000002</v>
      </c>
      <c r="L5589" s="391">
        <v>66.686599999999999</v>
      </c>
      <c r="M5589" s="391">
        <v>52.347799999999999</v>
      </c>
      <c r="N5589" s="391">
        <v>69.995099999999994</v>
      </c>
      <c r="O5589" s="386">
        <v>66.360500000000002</v>
      </c>
      <c r="P5589" s="386" t="s">
        <v>69</v>
      </c>
      <c r="R5589" s="265"/>
    </row>
    <row r="5590" spans="1:18" ht="15" x14ac:dyDescent="0.25">
      <c r="A5590" s="389" t="s">
        <v>6944</v>
      </c>
      <c r="B5590" s="390"/>
      <c r="C5590" s="386"/>
      <c r="D5590" s="390"/>
      <c r="E5590" s="390"/>
      <c r="F5590" s="386">
        <v>44.915300000000002</v>
      </c>
      <c r="G5590" s="391">
        <v>62.820500000000003</v>
      </c>
      <c r="H5590" s="391">
        <v>60</v>
      </c>
      <c r="I5590" s="391">
        <v>48.031500000000001</v>
      </c>
      <c r="J5590" s="391">
        <v>58.064500000000002</v>
      </c>
      <c r="K5590" s="391">
        <v>53.401400000000002</v>
      </c>
      <c r="L5590" s="391">
        <v>71.985799999999998</v>
      </c>
      <c r="M5590" s="391">
        <v>74.074100000000001</v>
      </c>
      <c r="N5590" s="391">
        <v>80.9285</v>
      </c>
      <c r="O5590" s="386">
        <v>62.233400000000003</v>
      </c>
      <c r="P5590" s="386" t="s">
        <v>69</v>
      </c>
      <c r="R5590" s="265"/>
    </row>
    <row r="5591" spans="1:18" ht="15" x14ac:dyDescent="0.25">
      <c r="A5591" s="389" t="s">
        <v>6945</v>
      </c>
      <c r="B5591" s="390"/>
      <c r="C5591" s="386"/>
      <c r="D5591" s="390"/>
      <c r="E5591" s="390"/>
      <c r="F5591" s="386">
        <v>33.097499999999997</v>
      </c>
      <c r="G5591" s="391">
        <v>22.199000000000002</v>
      </c>
      <c r="H5591" s="391">
        <v>23.964300000000001</v>
      </c>
      <c r="I5591" s="391">
        <v>19.927199999999999</v>
      </c>
      <c r="J5591" s="391">
        <v>31.217400000000001</v>
      </c>
      <c r="K5591" s="391">
        <v>37.310200000000002</v>
      </c>
      <c r="L5591" s="391">
        <v>52.175699999999999</v>
      </c>
      <c r="M5591" s="391">
        <v>37.6736</v>
      </c>
      <c r="N5591" s="391">
        <v>56.785899999999998</v>
      </c>
      <c r="O5591" s="386">
        <v>45.059199999999997</v>
      </c>
      <c r="P5591" s="386" t="s">
        <v>69</v>
      </c>
      <c r="R5591" s="265"/>
    </row>
    <row r="5592" spans="1:18" ht="15" x14ac:dyDescent="0.25">
      <c r="A5592" s="389" t="s">
        <v>6946</v>
      </c>
      <c r="B5592" s="390"/>
      <c r="C5592" s="386"/>
      <c r="D5592" s="390"/>
      <c r="E5592" s="390"/>
      <c r="F5592" s="386">
        <v>39.847200000000001</v>
      </c>
      <c r="G5592" s="391">
        <v>35.613199999999999</v>
      </c>
      <c r="H5592" s="391">
        <v>32.177</v>
      </c>
      <c r="I5592" s="391">
        <v>19.523299999999999</v>
      </c>
      <c r="J5592" s="391">
        <v>41.626199999999997</v>
      </c>
      <c r="K5592" s="391">
        <v>23.020399999999999</v>
      </c>
      <c r="L5592" s="391">
        <v>53.125</v>
      </c>
      <c r="M5592" s="391">
        <v>36.549500000000002</v>
      </c>
      <c r="N5592" s="391">
        <v>54.313099999999999</v>
      </c>
      <c r="O5592" s="386">
        <v>43.740600000000001</v>
      </c>
      <c r="P5592" s="386" t="s">
        <v>69</v>
      </c>
      <c r="R5592" s="265"/>
    </row>
    <row r="5593" spans="1:18" ht="15" x14ac:dyDescent="0.25">
      <c r="A5593" s="389" t="s">
        <v>6947</v>
      </c>
      <c r="B5593" s="390"/>
      <c r="C5593" s="386"/>
      <c r="D5593" s="390"/>
      <c r="E5593" s="390"/>
      <c r="F5593" s="386">
        <v>28.7591</v>
      </c>
      <c r="G5593" s="391">
        <v>42.357300000000002</v>
      </c>
      <c r="H5593" s="391">
        <v>29.1892</v>
      </c>
      <c r="I5593" s="391">
        <v>36.279899999999998</v>
      </c>
      <c r="J5593" s="391">
        <v>44.177399999999999</v>
      </c>
      <c r="K5593" s="391">
        <v>43.783799999999999</v>
      </c>
      <c r="L5593" s="391">
        <v>34.054099999999998</v>
      </c>
      <c r="M5593" s="391">
        <v>35.643599999999999</v>
      </c>
      <c r="N5593" s="391">
        <v>62.761099999999999</v>
      </c>
      <c r="O5593" s="386">
        <v>48.249200000000002</v>
      </c>
      <c r="P5593" s="386" t="s">
        <v>69</v>
      </c>
      <c r="R5593" s="265"/>
    </row>
    <row r="5594" spans="1:18" ht="15" x14ac:dyDescent="0.25">
      <c r="A5594" s="389" t="s">
        <v>6948</v>
      </c>
      <c r="B5594" s="390"/>
      <c r="C5594" s="386"/>
      <c r="D5594" s="390"/>
      <c r="E5594" s="390"/>
      <c r="F5594" s="386">
        <v>8.9055999999999997</v>
      </c>
      <c r="G5594" s="391">
        <v>4.8907999999999996</v>
      </c>
      <c r="H5594" s="391">
        <v>8.2205999999999992</v>
      </c>
      <c r="I5594" s="391">
        <v>9.9210999999999991</v>
      </c>
      <c r="J5594" s="391">
        <v>11.66</v>
      </c>
      <c r="K5594" s="391">
        <v>9.3394999999999992</v>
      </c>
      <c r="L5594" s="391">
        <v>20.122900000000001</v>
      </c>
      <c r="M5594" s="391">
        <v>23.060700000000001</v>
      </c>
      <c r="N5594" s="391">
        <v>25.083400000000001</v>
      </c>
      <c r="O5594" s="386">
        <v>14.9613</v>
      </c>
      <c r="P5594" s="386" t="s">
        <v>69</v>
      </c>
      <c r="R5594" s="265"/>
    </row>
    <row r="5595" spans="1:18" ht="15" x14ac:dyDescent="0.25">
      <c r="A5595" s="389" t="s">
        <v>6949</v>
      </c>
      <c r="B5595" s="390"/>
      <c r="C5595" s="386"/>
      <c r="D5595" s="390"/>
      <c r="E5595" s="390"/>
      <c r="F5595" s="386">
        <v>6.8582000000000001</v>
      </c>
      <c r="G5595" s="391">
        <v>8.4135000000000009</v>
      </c>
      <c r="H5595" s="391">
        <v>10.908899999999999</v>
      </c>
      <c r="I5595" s="391">
        <v>11.726699999999999</v>
      </c>
      <c r="J5595" s="391">
        <v>15.436999999999999</v>
      </c>
      <c r="K5595" s="391">
        <v>18.331600000000002</v>
      </c>
      <c r="L5595" s="391">
        <v>13.839399999999999</v>
      </c>
      <c r="M5595" s="391">
        <v>10.775700000000001</v>
      </c>
      <c r="N5595" s="391">
        <v>24.654599999999999</v>
      </c>
      <c r="O5595" s="386">
        <v>14.4819</v>
      </c>
      <c r="P5595" s="386" t="s">
        <v>69</v>
      </c>
      <c r="R5595" s="265"/>
    </row>
    <row r="5596" spans="1:18" ht="15" x14ac:dyDescent="0.25">
      <c r="A5596" s="389" t="s">
        <v>6950</v>
      </c>
      <c r="B5596" s="390"/>
      <c r="C5596" s="386"/>
      <c r="D5596" s="390"/>
      <c r="E5596" s="390"/>
      <c r="F5596" s="386">
        <v>15.937900000000001</v>
      </c>
      <c r="G5596" s="391">
        <v>11.2835</v>
      </c>
      <c r="H5596" s="391">
        <v>11.435499999999999</v>
      </c>
      <c r="I5596" s="391">
        <v>28.7729</v>
      </c>
      <c r="J5596" s="391">
        <v>8.5427</v>
      </c>
      <c r="K5596" s="391">
        <v>17.839200000000002</v>
      </c>
      <c r="L5596" s="391">
        <v>24.150500000000001</v>
      </c>
      <c r="M5596" s="391">
        <v>11.055300000000001</v>
      </c>
      <c r="N5596" s="391">
        <v>36.109099999999998</v>
      </c>
      <c r="O5596" s="386">
        <v>27.277200000000001</v>
      </c>
      <c r="P5596" s="386" t="s">
        <v>69</v>
      </c>
      <c r="R5596" s="265"/>
    </row>
    <row r="5597" spans="1:18" ht="15" x14ac:dyDescent="0.25">
      <c r="A5597" s="389" t="s">
        <v>6951</v>
      </c>
      <c r="B5597" s="390"/>
      <c r="C5597" s="386"/>
      <c r="D5597" s="390"/>
      <c r="E5597" s="390"/>
      <c r="F5597" s="386">
        <v>1.4737</v>
      </c>
      <c r="G5597" s="391">
        <v>0</v>
      </c>
      <c r="H5597" s="391">
        <v>4.6809000000000003</v>
      </c>
      <c r="I5597" s="391">
        <v>0</v>
      </c>
      <c r="J5597" s="391">
        <v>0.30299999999999999</v>
      </c>
      <c r="K5597" s="391">
        <v>0.78</v>
      </c>
      <c r="L5597" s="391">
        <v>14.3469</v>
      </c>
      <c r="M5597" s="391">
        <v>5.2743000000000002</v>
      </c>
      <c r="N5597" s="391">
        <v>6.9912000000000099</v>
      </c>
      <c r="O5597" s="386">
        <v>3.9718</v>
      </c>
      <c r="P5597" s="386" t="s">
        <v>69</v>
      </c>
      <c r="R5597" s="265"/>
    </row>
    <row r="5598" spans="1:18" ht="15" x14ac:dyDescent="0.25">
      <c r="A5598" s="389" t="s">
        <v>6952</v>
      </c>
      <c r="B5598" s="390"/>
      <c r="C5598" s="386"/>
      <c r="D5598" s="390"/>
      <c r="E5598" s="390"/>
      <c r="F5598" s="386">
        <v>0.30299999999999999</v>
      </c>
      <c r="G5598" s="391">
        <v>0.30259999999999998</v>
      </c>
      <c r="H5598" s="391">
        <v>0.30580000000000002</v>
      </c>
      <c r="I5598" s="391">
        <v>0</v>
      </c>
      <c r="J5598" s="391">
        <v>0</v>
      </c>
      <c r="K5598" s="391">
        <v>13.7712</v>
      </c>
      <c r="L5598" s="391">
        <v>14.3469</v>
      </c>
      <c r="M5598" s="391">
        <v>0.60509999999999997</v>
      </c>
      <c r="N5598" s="391">
        <v>6.9912000000000099</v>
      </c>
      <c r="O5598" s="386">
        <v>3.9718</v>
      </c>
      <c r="P5598" s="386" t="s">
        <v>69</v>
      </c>
      <c r="R5598" s="265"/>
    </row>
    <row r="5599" spans="1:18" ht="15" x14ac:dyDescent="0.25">
      <c r="A5599" s="389" t="s">
        <v>6953</v>
      </c>
      <c r="B5599" s="390"/>
      <c r="C5599" s="386"/>
      <c r="D5599" s="390"/>
      <c r="E5599" s="390"/>
      <c r="F5599" s="386">
        <v>10.14</v>
      </c>
      <c r="G5599" s="391">
        <v>14.796099999999999</v>
      </c>
      <c r="H5599" s="391">
        <v>20.248100000000001</v>
      </c>
      <c r="I5599" s="391">
        <v>18.552199999999999</v>
      </c>
      <c r="J5599" s="391">
        <v>14.5288</v>
      </c>
      <c r="K5599" s="391">
        <v>19.255700000000001</v>
      </c>
      <c r="L5599" s="391">
        <v>24.529699999999998</v>
      </c>
      <c r="M5599" s="391">
        <v>22.646799999999999</v>
      </c>
      <c r="N5599" s="391">
        <v>31.817399999999999</v>
      </c>
      <c r="O5599" s="386">
        <v>22.3674</v>
      </c>
      <c r="P5599" s="386" t="s">
        <v>69</v>
      </c>
      <c r="R5599" s="265"/>
    </row>
    <row r="5600" spans="1:18" ht="15" x14ac:dyDescent="0.25">
      <c r="A5600" s="389" t="s">
        <v>6954</v>
      </c>
      <c r="B5600" s="390"/>
      <c r="C5600" s="386"/>
      <c r="D5600" s="390"/>
      <c r="E5600" s="390"/>
      <c r="F5600" s="386">
        <v>11.027200000000001</v>
      </c>
      <c r="G5600" s="391">
        <v>15.502700000000001</v>
      </c>
      <c r="H5600" s="391">
        <v>13.608499999999999</v>
      </c>
      <c r="I5600" s="391">
        <v>15.88</v>
      </c>
      <c r="J5600" s="391">
        <v>12.581799999999999</v>
      </c>
      <c r="K5600" s="391">
        <v>19.603200000000001</v>
      </c>
      <c r="L5600" s="391">
        <v>25.008800000000001</v>
      </c>
      <c r="M5600" s="391">
        <v>28.861599999999999</v>
      </c>
      <c r="N5600" s="391">
        <v>30.797899999999998</v>
      </c>
      <c r="O5600" s="386">
        <v>21.4253</v>
      </c>
      <c r="P5600" s="386" t="s">
        <v>69</v>
      </c>
      <c r="R5600" s="265"/>
    </row>
    <row r="5601" spans="1:18" ht="15" x14ac:dyDescent="0.25">
      <c r="A5601" s="389" t="s">
        <v>6955</v>
      </c>
      <c r="B5601" s="390"/>
      <c r="C5601" s="386"/>
      <c r="D5601" s="390"/>
      <c r="E5601" s="390"/>
      <c r="F5601" s="386">
        <v>20.877700000000001</v>
      </c>
      <c r="G5601" s="391">
        <v>19.1919</v>
      </c>
      <c r="H5601" s="391">
        <v>24.0229</v>
      </c>
      <c r="I5601" s="391">
        <v>25.678899999999999</v>
      </c>
      <c r="J5601" s="391">
        <v>26.001899999999999</v>
      </c>
      <c r="K5601" s="391">
        <v>38.445999999999998</v>
      </c>
      <c r="L5601" s="391">
        <v>40.807600000000001</v>
      </c>
      <c r="M5601" s="391">
        <v>39.616900000000001</v>
      </c>
      <c r="N5601" s="391">
        <v>46.482399999999998</v>
      </c>
      <c r="O5601" s="386">
        <v>35.901800000000001</v>
      </c>
      <c r="P5601" s="386" t="s">
        <v>69</v>
      </c>
      <c r="R5601" s="265"/>
    </row>
    <row r="5602" spans="1:18" ht="15" x14ac:dyDescent="0.25">
      <c r="A5602" s="389" t="s">
        <v>6956</v>
      </c>
      <c r="B5602" s="390"/>
      <c r="C5602" s="386"/>
      <c r="D5602" s="390"/>
      <c r="E5602" s="390"/>
      <c r="F5602" s="386">
        <v>36.604799999999997</v>
      </c>
      <c r="G5602" s="391">
        <v>40.307699999999997</v>
      </c>
      <c r="H5602" s="391">
        <v>29.602900000000002</v>
      </c>
      <c r="I5602" s="391">
        <v>34.516100000000002</v>
      </c>
      <c r="J5602" s="391">
        <v>49.693300000000001</v>
      </c>
      <c r="K5602" s="391">
        <v>37.116599999999998</v>
      </c>
      <c r="L5602" s="391">
        <v>44.785299999999999</v>
      </c>
      <c r="M5602" s="391">
        <v>37.888199999999998</v>
      </c>
      <c r="N5602" s="391">
        <v>44.171799999999998</v>
      </c>
      <c r="O5602" s="386">
        <v>45.091999999999999</v>
      </c>
      <c r="P5602" s="386" t="s">
        <v>69</v>
      </c>
      <c r="R5602" s="265"/>
    </row>
    <row r="5603" spans="1:18" ht="15" x14ac:dyDescent="0.25">
      <c r="A5603" s="389" t="s">
        <v>6957</v>
      </c>
      <c r="B5603" s="390"/>
      <c r="C5603" s="386"/>
      <c r="D5603" s="390"/>
      <c r="E5603" s="390"/>
      <c r="F5603" s="386">
        <v>36.604799999999997</v>
      </c>
      <c r="G5603" s="391">
        <v>40.307699999999997</v>
      </c>
      <c r="H5603" s="391">
        <v>29.602900000000002</v>
      </c>
      <c r="I5603" s="391">
        <v>34.516100000000002</v>
      </c>
      <c r="J5603" s="391">
        <v>49.693300000000001</v>
      </c>
      <c r="K5603" s="391">
        <v>37.116599999999998</v>
      </c>
      <c r="L5603" s="391">
        <v>44.785299999999999</v>
      </c>
      <c r="M5603" s="391">
        <v>37.888199999999998</v>
      </c>
      <c r="N5603" s="391">
        <v>44.171799999999998</v>
      </c>
      <c r="O5603" s="386">
        <v>45.091999999999999</v>
      </c>
      <c r="P5603" s="386" t="s">
        <v>69</v>
      </c>
      <c r="R5603" s="265"/>
    </row>
    <row r="5604" spans="1:18" ht="15" x14ac:dyDescent="0.25">
      <c r="A5604" s="389" t="s">
        <v>6958</v>
      </c>
      <c r="B5604" s="390"/>
      <c r="C5604" s="386"/>
      <c r="D5604" s="390"/>
      <c r="E5604" s="390"/>
      <c r="F5604" s="386">
        <v>33.504899999999999</v>
      </c>
      <c r="G5604" s="391">
        <v>23.930700000000002</v>
      </c>
      <c r="H5604" s="391">
        <v>22.5566</v>
      </c>
      <c r="I5604" s="391">
        <v>34.996400000000001</v>
      </c>
      <c r="J5604" s="391">
        <v>27.875</v>
      </c>
      <c r="K5604" s="391">
        <v>33.667400000000001</v>
      </c>
      <c r="L5604" s="391">
        <v>39.430599999999998</v>
      </c>
      <c r="M5604" s="391">
        <v>30.4604</v>
      </c>
      <c r="N5604" s="391">
        <v>38.170200000000001</v>
      </c>
      <c r="O5604" s="386">
        <v>29.986799999999999</v>
      </c>
      <c r="P5604" s="386" t="s">
        <v>69</v>
      </c>
      <c r="R5604" s="265"/>
    </row>
    <row r="5605" spans="1:18" ht="15" x14ac:dyDescent="0.25">
      <c r="A5605" s="389" t="s">
        <v>6959</v>
      </c>
      <c r="B5605" s="390"/>
      <c r="C5605" s="386"/>
      <c r="D5605" s="390"/>
      <c r="E5605" s="390"/>
      <c r="F5605" s="386">
        <v>59.235999999999997</v>
      </c>
      <c r="G5605" s="391">
        <v>47.015599999999999</v>
      </c>
      <c r="H5605" s="391">
        <v>43.221899999999998</v>
      </c>
      <c r="I5605" s="391">
        <v>77.470399999999998</v>
      </c>
      <c r="J5605" s="391">
        <v>71.245099999999994</v>
      </c>
      <c r="K5605" s="391">
        <v>75.419499999999999</v>
      </c>
      <c r="L5605" s="391">
        <v>76.110600000000005</v>
      </c>
      <c r="M5605" s="391">
        <v>65.350399999999993</v>
      </c>
      <c r="N5605" s="391">
        <v>76.7029</v>
      </c>
      <c r="O5605" s="386">
        <v>66.863900000000001</v>
      </c>
      <c r="P5605" s="386" t="s">
        <v>69</v>
      </c>
      <c r="R5605" s="265"/>
    </row>
    <row r="5606" spans="1:18" ht="15" x14ac:dyDescent="0.25">
      <c r="A5606" s="389" t="s">
        <v>6960</v>
      </c>
      <c r="B5606" s="390"/>
      <c r="C5606" s="386"/>
      <c r="D5606" s="390"/>
      <c r="E5606" s="390"/>
      <c r="F5606" s="386">
        <v>59.235999999999997</v>
      </c>
      <c r="G5606" s="391">
        <v>47.015599999999999</v>
      </c>
      <c r="H5606" s="391">
        <v>43.221899999999998</v>
      </c>
      <c r="I5606" s="391">
        <v>77.470399999999998</v>
      </c>
      <c r="J5606" s="391">
        <v>71.245099999999994</v>
      </c>
      <c r="K5606" s="391">
        <v>75.419499999999999</v>
      </c>
      <c r="L5606" s="391">
        <v>76.110600000000005</v>
      </c>
      <c r="M5606" s="391">
        <v>65.350399999999993</v>
      </c>
      <c r="N5606" s="391">
        <v>76.7029</v>
      </c>
      <c r="O5606" s="386">
        <v>66.863900000000001</v>
      </c>
      <c r="P5606" s="386" t="s">
        <v>69</v>
      </c>
      <c r="R5606" s="265"/>
    </row>
    <row r="5607" spans="1:18" ht="15" x14ac:dyDescent="0.25">
      <c r="A5607" s="389" t="s">
        <v>6961</v>
      </c>
      <c r="B5607" s="390"/>
      <c r="C5607" s="386"/>
      <c r="D5607" s="390"/>
      <c r="E5607" s="390"/>
      <c r="F5607" s="386">
        <v>0</v>
      </c>
      <c r="G5607" s="391">
        <v>1.7831999999999999</v>
      </c>
      <c r="H5607" s="391">
        <v>0.50109999999999999</v>
      </c>
      <c r="I5607" s="391">
        <v>4.3997000000000002</v>
      </c>
      <c r="J5607" s="391">
        <v>3.5954999999999999</v>
      </c>
      <c r="K5607" s="391">
        <v>4.3963999999999999</v>
      </c>
      <c r="L5607" s="391">
        <v>8.4202999999999992</v>
      </c>
      <c r="M5607" s="391">
        <v>2.4150999999999998</v>
      </c>
      <c r="N5607" s="391">
        <v>4.4743000000000004</v>
      </c>
      <c r="O5607" s="386">
        <v>3.3384</v>
      </c>
      <c r="P5607" s="386" t="s">
        <v>69</v>
      </c>
      <c r="R5607" s="265"/>
    </row>
    <row r="5608" spans="1:18" ht="15" x14ac:dyDescent="0.25">
      <c r="A5608" s="389" t="s">
        <v>6962</v>
      </c>
      <c r="B5608" s="390"/>
      <c r="C5608" s="386"/>
      <c r="D5608" s="390"/>
      <c r="E5608" s="390"/>
      <c r="F5608" s="386">
        <v>0</v>
      </c>
      <c r="G5608" s="391">
        <v>1.7831999999999999</v>
      </c>
      <c r="H5608" s="391">
        <v>0.50109999999999999</v>
      </c>
      <c r="I5608" s="391">
        <v>4.3997000000000002</v>
      </c>
      <c r="J5608" s="391">
        <v>3.5954999999999999</v>
      </c>
      <c r="K5608" s="391">
        <v>4.3963999999999999</v>
      </c>
      <c r="L5608" s="391">
        <v>8.4202999999999992</v>
      </c>
      <c r="M5608" s="391">
        <v>2.4150999999999998</v>
      </c>
      <c r="N5608" s="391">
        <v>4.4743000000000004</v>
      </c>
      <c r="O5608" s="386">
        <v>3.3384</v>
      </c>
      <c r="P5608" s="386" t="s">
        <v>69</v>
      </c>
      <c r="R5608" s="265"/>
    </row>
    <row r="5609" spans="1:18" ht="15" x14ac:dyDescent="0.25">
      <c r="A5609" s="389" t="s">
        <v>6963</v>
      </c>
      <c r="B5609" s="390"/>
      <c r="C5609" s="386"/>
      <c r="D5609" s="390"/>
      <c r="E5609" s="390"/>
      <c r="F5609" s="386">
        <v>7.6923000000000004</v>
      </c>
      <c r="G5609" s="391">
        <v>6.8733000000000004</v>
      </c>
      <c r="H5609" s="391">
        <v>3.4152999999999998</v>
      </c>
      <c r="I5609" s="391">
        <v>14.6211</v>
      </c>
      <c r="J5609" s="391">
        <v>10.2972</v>
      </c>
      <c r="K5609" s="391">
        <v>12.834199999999999</v>
      </c>
      <c r="L5609" s="391">
        <v>14.331200000000001</v>
      </c>
      <c r="M5609" s="391">
        <v>4.2462999999999997</v>
      </c>
      <c r="N5609" s="391">
        <v>6.3715000000000002</v>
      </c>
      <c r="O5609" s="386">
        <v>6.2633000000000001</v>
      </c>
      <c r="P5609" s="386" t="s">
        <v>69</v>
      </c>
      <c r="R5609" s="265"/>
    </row>
    <row r="5610" spans="1:18" ht="15" x14ac:dyDescent="0.25">
      <c r="A5610" s="389" t="s">
        <v>6964</v>
      </c>
      <c r="B5610" s="390"/>
      <c r="C5610" s="386"/>
      <c r="D5610" s="390"/>
      <c r="E5610" s="390"/>
      <c r="F5610" s="386">
        <v>7.6923000000000004</v>
      </c>
      <c r="G5610" s="391">
        <v>6.8733000000000004</v>
      </c>
      <c r="H5610" s="391">
        <v>3.4152999999999998</v>
      </c>
      <c r="I5610" s="391">
        <v>14.6211</v>
      </c>
      <c r="J5610" s="391">
        <v>10.2972</v>
      </c>
      <c r="K5610" s="391">
        <v>12.834199999999999</v>
      </c>
      <c r="L5610" s="391">
        <v>14.331200000000001</v>
      </c>
      <c r="M5610" s="391">
        <v>4.2462999999999997</v>
      </c>
      <c r="N5610" s="391">
        <v>6.3715000000000002</v>
      </c>
      <c r="O5610" s="386">
        <v>6.2633000000000001</v>
      </c>
      <c r="P5610" s="386" t="s">
        <v>69</v>
      </c>
      <c r="R5610" s="265"/>
    </row>
    <row r="5611" spans="1:18" ht="15" x14ac:dyDescent="0.25">
      <c r="A5611" s="389" t="s">
        <v>6965</v>
      </c>
      <c r="B5611" s="390"/>
      <c r="C5611" s="386"/>
      <c r="D5611" s="390"/>
      <c r="E5611" s="390"/>
      <c r="F5611" s="386">
        <v>33.225999999999999</v>
      </c>
      <c r="G5611" s="391">
        <v>23.872699999999998</v>
      </c>
      <c r="H5611" s="391">
        <v>22.630199999999999</v>
      </c>
      <c r="I5611" s="391">
        <v>34.853200000000001</v>
      </c>
      <c r="J5611" s="391">
        <v>27.6098</v>
      </c>
      <c r="K5611" s="391">
        <v>33.404200000000003</v>
      </c>
      <c r="L5611" s="391">
        <v>38.8904</v>
      </c>
      <c r="M5611" s="391">
        <v>30.081499999999998</v>
      </c>
      <c r="N5611" s="391">
        <v>37.9255</v>
      </c>
      <c r="O5611" s="386">
        <v>29.8218</v>
      </c>
      <c r="P5611" s="386" t="s">
        <v>69</v>
      </c>
      <c r="R5611" s="265"/>
    </row>
    <row r="5612" spans="1:18" ht="15" x14ac:dyDescent="0.25">
      <c r="A5612" s="389" t="s">
        <v>6966</v>
      </c>
      <c r="B5612" s="390"/>
      <c r="C5612" s="386"/>
      <c r="D5612" s="390"/>
      <c r="E5612" s="390"/>
      <c r="F5612" s="386">
        <v>37.341799999999999</v>
      </c>
      <c r="G5612" s="391">
        <v>25.632899999999999</v>
      </c>
      <c r="H5612" s="391">
        <v>20.2532</v>
      </c>
      <c r="I5612" s="391">
        <v>41.772199999999998</v>
      </c>
      <c r="J5612" s="391">
        <v>40.506300000000003</v>
      </c>
      <c r="K5612" s="391">
        <v>46.202500000000001</v>
      </c>
      <c r="L5612" s="391">
        <v>65.189899999999994</v>
      </c>
      <c r="M5612" s="391">
        <v>48.417700000000004</v>
      </c>
      <c r="N5612" s="391">
        <v>49.683500000000002</v>
      </c>
      <c r="O5612" s="386">
        <v>37.777799999999999</v>
      </c>
      <c r="P5612" s="386" t="s">
        <v>69</v>
      </c>
      <c r="R5612" s="265"/>
    </row>
    <row r="5613" spans="1:18" ht="15" x14ac:dyDescent="0.25">
      <c r="A5613" s="389" t="s">
        <v>6967</v>
      </c>
      <c r="B5613" s="390"/>
      <c r="C5613" s="386"/>
      <c r="D5613" s="390"/>
      <c r="E5613" s="390"/>
      <c r="F5613" s="386">
        <v>6.2907999999999999</v>
      </c>
      <c r="G5613" s="391">
        <v>4.7157999999999998</v>
      </c>
      <c r="H5613" s="391">
        <v>1.8868</v>
      </c>
      <c r="I5613" s="391">
        <v>9.8821999999999992</v>
      </c>
      <c r="J5613" s="391">
        <v>4.2636000000000003</v>
      </c>
      <c r="K5613" s="391">
        <v>6.3388999999999998</v>
      </c>
      <c r="L5613" s="391">
        <v>14.857900000000001</v>
      </c>
      <c r="M5613" s="391">
        <v>6.2055999999999996</v>
      </c>
      <c r="N5613" s="391">
        <v>7.9790999999999999</v>
      </c>
      <c r="O5613" s="386">
        <v>5.7328999999999999</v>
      </c>
      <c r="P5613" s="386" t="s">
        <v>69</v>
      </c>
      <c r="R5613" s="265"/>
    </row>
    <row r="5614" spans="1:18" ht="15" x14ac:dyDescent="0.25">
      <c r="A5614" s="389" t="s">
        <v>6968</v>
      </c>
      <c r="B5614" s="390"/>
      <c r="C5614" s="386"/>
      <c r="D5614" s="390"/>
      <c r="E5614" s="390"/>
      <c r="F5614" s="386">
        <v>5.8396999999999997</v>
      </c>
      <c r="G5614" s="391">
        <v>4.3567999999999998</v>
      </c>
      <c r="H5614" s="391">
        <v>1.9512</v>
      </c>
      <c r="I5614" s="391">
        <v>9.7475000000000005</v>
      </c>
      <c r="J5614" s="391">
        <v>4.0110999999999999</v>
      </c>
      <c r="K5614" s="391">
        <v>6.3712</v>
      </c>
      <c r="L5614" s="391">
        <v>14.0387</v>
      </c>
      <c r="M5614" s="391">
        <v>5.8823999999999996</v>
      </c>
      <c r="N5614" s="391">
        <v>7.7084999999999999</v>
      </c>
      <c r="O5614" s="386">
        <v>5.8617999999999997</v>
      </c>
      <c r="P5614" s="386" t="s">
        <v>69</v>
      </c>
      <c r="R5614" s="265"/>
    </row>
    <row r="5615" spans="1:18" ht="15" x14ac:dyDescent="0.25">
      <c r="A5615" s="389" t="s">
        <v>6969</v>
      </c>
      <c r="B5615" s="390"/>
      <c r="C5615" s="386"/>
      <c r="D5615" s="390"/>
      <c r="E5615" s="390"/>
      <c r="F5615" s="386">
        <v>16.666699999999999</v>
      </c>
      <c r="G5615" s="391">
        <v>9.8039000000000005</v>
      </c>
      <c r="H5615" s="391">
        <v>0.98040000000000005</v>
      </c>
      <c r="I5615" s="391">
        <v>11.764699999999999</v>
      </c>
      <c r="J5615" s="391">
        <v>7.8430999999999997</v>
      </c>
      <c r="K5615" s="391">
        <v>5.8823999999999996</v>
      </c>
      <c r="L5615" s="391">
        <v>26.470600000000001</v>
      </c>
      <c r="M5615" s="391">
        <v>10.7843</v>
      </c>
      <c r="N5615" s="391">
        <v>11.764699999999999</v>
      </c>
      <c r="O5615" s="386">
        <v>3.9216000000000002</v>
      </c>
      <c r="P5615" s="386" t="s">
        <v>69</v>
      </c>
      <c r="R5615" s="265"/>
    </row>
    <row r="5616" spans="1:18" ht="15" x14ac:dyDescent="0.25">
      <c r="A5616" s="389" t="s">
        <v>6970</v>
      </c>
      <c r="B5616" s="390"/>
      <c r="C5616" s="386"/>
      <c r="D5616" s="390"/>
      <c r="E5616" s="390"/>
      <c r="F5616" s="386">
        <v>1.0028999999999999</v>
      </c>
      <c r="G5616" s="391">
        <v>0.99819999999999998</v>
      </c>
      <c r="H5616" s="391">
        <v>0.64639999999999997</v>
      </c>
      <c r="I5616" s="391">
        <v>2.8565</v>
      </c>
      <c r="J5616" s="391">
        <v>1.4924999999999999</v>
      </c>
      <c r="K5616" s="391">
        <v>2.4577</v>
      </c>
      <c r="L5616" s="391">
        <v>5.0720999999999998</v>
      </c>
      <c r="M5616" s="391">
        <v>1.9274</v>
      </c>
      <c r="N5616" s="391">
        <v>2.4135</v>
      </c>
      <c r="O5616" s="386">
        <v>2.4563000000000001</v>
      </c>
      <c r="P5616" s="386" t="s">
        <v>69</v>
      </c>
      <c r="R5616" s="265"/>
    </row>
    <row r="5617" spans="1:18" ht="15" x14ac:dyDescent="0.25">
      <c r="A5617" s="389" t="s">
        <v>6971</v>
      </c>
      <c r="B5617" s="390"/>
      <c r="C5617" s="386"/>
      <c r="D5617" s="390"/>
      <c r="E5617" s="390"/>
      <c r="F5617" s="386">
        <v>0.98660000000000003</v>
      </c>
      <c r="G5617" s="391">
        <v>1.0139</v>
      </c>
      <c r="H5617" s="391">
        <v>0.66059999999999997</v>
      </c>
      <c r="I5617" s="391">
        <v>2.9171</v>
      </c>
      <c r="J5617" s="391">
        <v>1.5185999999999999</v>
      </c>
      <c r="K5617" s="391">
        <v>2.4256000000000002</v>
      </c>
      <c r="L5617" s="391">
        <v>4.9718999999999998</v>
      </c>
      <c r="M5617" s="391">
        <v>1.9347000000000001</v>
      </c>
      <c r="N5617" s="391">
        <v>2.4312</v>
      </c>
      <c r="O5617" s="386">
        <v>2.4862000000000002</v>
      </c>
      <c r="P5617" s="386" t="s">
        <v>69</v>
      </c>
      <c r="R5617" s="265"/>
    </row>
    <row r="5618" spans="1:18" ht="15" x14ac:dyDescent="0.25">
      <c r="A5618" s="389" t="s">
        <v>6972</v>
      </c>
      <c r="B5618" s="390"/>
      <c r="C5618" s="386"/>
      <c r="D5618" s="390"/>
      <c r="E5618" s="390"/>
      <c r="F5618" s="386">
        <v>2.1164000000000001</v>
      </c>
      <c r="G5618" s="391">
        <v>0.2646</v>
      </c>
      <c r="H5618" s="391">
        <v>0</v>
      </c>
      <c r="I5618" s="391">
        <v>0</v>
      </c>
      <c r="J5618" s="391">
        <v>0.2646</v>
      </c>
      <c r="K5618" s="391">
        <v>3.9683000000000002</v>
      </c>
      <c r="L5618" s="391">
        <v>9.7883999999999993</v>
      </c>
      <c r="M5618" s="391">
        <v>1.5872999999999999</v>
      </c>
      <c r="N5618" s="391">
        <v>1.5872999999999999</v>
      </c>
      <c r="O5618" s="386">
        <v>1.0582</v>
      </c>
      <c r="P5618" s="386" t="s">
        <v>69</v>
      </c>
      <c r="R5618" s="265"/>
    </row>
    <row r="5619" spans="1:18" ht="15" x14ac:dyDescent="0.25">
      <c r="A5619" s="389" t="s">
        <v>6973</v>
      </c>
      <c r="B5619" s="390"/>
      <c r="C5619" s="386"/>
      <c r="D5619" s="390"/>
      <c r="E5619" s="390"/>
      <c r="F5619" s="386">
        <v>12.025499999999999</v>
      </c>
      <c r="G5619" s="391">
        <v>15.3748</v>
      </c>
      <c r="H5619" s="391">
        <v>13.5982</v>
      </c>
      <c r="I5619" s="391">
        <v>18.441600000000001</v>
      </c>
      <c r="J5619" s="391">
        <v>14.599600000000001</v>
      </c>
      <c r="K5619" s="391">
        <v>17.5337</v>
      </c>
      <c r="L5619" s="391">
        <v>21.651599999999998</v>
      </c>
      <c r="M5619" s="391">
        <v>15.458600000000001</v>
      </c>
      <c r="N5619" s="391">
        <v>19.261600000000001</v>
      </c>
      <c r="O5619" s="386">
        <v>15.6637</v>
      </c>
      <c r="P5619" s="386" t="s">
        <v>69</v>
      </c>
      <c r="R5619" s="265"/>
    </row>
    <row r="5620" spans="1:18" ht="15" x14ac:dyDescent="0.25">
      <c r="A5620" s="389" t="s">
        <v>6974</v>
      </c>
      <c r="B5620" s="390"/>
      <c r="C5620" s="386"/>
      <c r="D5620" s="390"/>
      <c r="E5620" s="390"/>
      <c r="F5620" s="386">
        <v>11.8992</v>
      </c>
      <c r="G5620" s="391">
        <v>15.4558</v>
      </c>
      <c r="H5620" s="391">
        <v>13.715199999999999</v>
      </c>
      <c r="I5620" s="391">
        <v>18.448</v>
      </c>
      <c r="J5620" s="391">
        <v>14.544700000000001</v>
      </c>
      <c r="K5620" s="391">
        <v>17.461300000000001</v>
      </c>
      <c r="L5620" s="391">
        <v>21.394100000000002</v>
      </c>
      <c r="M5620" s="391">
        <v>15.334300000000001</v>
      </c>
      <c r="N5620" s="391">
        <v>19.204000000000001</v>
      </c>
      <c r="O5620" s="386">
        <v>15.6571</v>
      </c>
      <c r="P5620" s="386" t="s">
        <v>69</v>
      </c>
      <c r="R5620" s="265"/>
    </row>
    <row r="5621" spans="1:18" ht="15" x14ac:dyDescent="0.25">
      <c r="A5621" s="389" t="s">
        <v>6975</v>
      </c>
      <c r="B5621" s="390"/>
      <c r="C5621" s="386"/>
      <c r="D5621" s="390"/>
      <c r="E5621" s="390"/>
      <c r="F5621" s="386">
        <v>17.9648</v>
      </c>
      <c r="G5621" s="391">
        <v>11.5578</v>
      </c>
      <c r="H5621" s="391">
        <v>8.1658000000000008</v>
      </c>
      <c r="I5621" s="391">
        <v>18.135999999999999</v>
      </c>
      <c r="J5621" s="391">
        <v>17.211099999999998</v>
      </c>
      <c r="K5621" s="391">
        <v>20.979900000000001</v>
      </c>
      <c r="L5621" s="391">
        <v>33.919600000000003</v>
      </c>
      <c r="M5621" s="391">
        <v>21.3568</v>
      </c>
      <c r="N5621" s="391">
        <v>21.9849</v>
      </c>
      <c r="O5621" s="386">
        <v>15.9748</v>
      </c>
      <c r="P5621" s="386" t="s">
        <v>69</v>
      </c>
      <c r="R5621" s="265"/>
    </row>
    <row r="5622" spans="1:18" ht="15" x14ac:dyDescent="0.25">
      <c r="A5622" s="389" t="s">
        <v>6976</v>
      </c>
      <c r="B5622" s="390"/>
      <c r="C5622" s="386"/>
      <c r="D5622" s="390"/>
      <c r="E5622" s="390"/>
      <c r="F5622" s="386">
        <v>79.6875</v>
      </c>
      <c r="G5622" s="391">
        <v>87.719300000000004</v>
      </c>
      <c r="H5622" s="391">
        <v>30.357099999999999</v>
      </c>
      <c r="I5622" s="391">
        <v>78.571399999999997</v>
      </c>
      <c r="J5622" s="391">
        <v>100</v>
      </c>
      <c r="K5622" s="391">
        <v>100</v>
      </c>
      <c r="L5622" s="391">
        <v>100</v>
      </c>
      <c r="M5622" s="391">
        <v>90</v>
      </c>
      <c r="N5622" s="391">
        <v>89.130399999999995</v>
      </c>
      <c r="O5622" s="386">
        <v>88.607600000000005</v>
      </c>
      <c r="P5622" s="386" t="s">
        <v>69</v>
      </c>
      <c r="R5622" s="265"/>
    </row>
    <row r="5623" spans="1:18" ht="15" x14ac:dyDescent="0.25">
      <c r="A5623" s="389" t="s">
        <v>6977</v>
      </c>
      <c r="B5623" s="390"/>
      <c r="C5623" s="386"/>
      <c r="D5623" s="390"/>
      <c r="E5623" s="390"/>
      <c r="F5623" s="386">
        <v>33.333300000000001</v>
      </c>
      <c r="G5623" s="391">
        <v>100</v>
      </c>
      <c r="H5623" s="391">
        <v>26.087</v>
      </c>
      <c r="I5623" s="391">
        <v>57.142899999999997</v>
      </c>
      <c r="J5623" s="391">
        <v>50</v>
      </c>
      <c r="K5623" s="391">
        <v>100</v>
      </c>
      <c r="L5623" s="391">
        <v>59.090899999999998</v>
      </c>
      <c r="M5623" s="391">
        <v>50</v>
      </c>
      <c r="N5623" s="391">
        <v>67.741900000000001</v>
      </c>
      <c r="O5623" s="386">
        <v>75</v>
      </c>
      <c r="P5623" s="386" t="s">
        <v>69</v>
      </c>
      <c r="R5623" s="265"/>
    </row>
    <row r="5624" spans="1:18" ht="15" x14ac:dyDescent="0.25">
      <c r="A5624" s="389" t="s">
        <v>6978</v>
      </c>
      <c r="B5624" s="390"/>
      <c r="C5624" s="386"/>
      <c r="D5624" s="390"/>
      <c r="E5624" s="390"/>
      <c r="F5624" s="386">
        <v>75</v>
      </c>
      <c r="G5624" s="391">
        <v>85.416700000000006</v>
      </c>
      <c r="H5624" s="391">
        <v>17.0213</v>
      </c>
      <c r="I5624" s="391">
        <v>74.468100000000007</v>
      </c>
      <c r="J5624" s="391">
        <v>100</v>
      </c>
      <c r="K5624" s="391">
        <v>100</v>
      </c>
      <c r="L5624" s="391">
        <v>100</v>
      </c>
      <c r="M5624" s="391">
        <v>50</v>
      </c>
      <c r="N5624" s="391">
        <v>100</v>
      </c>
      <c r="O5624" s="386">
        <v>92.063500000000005</v>
      </c>
      <c r="P5624" s="386" t="s">
        <v>69</v>
      </c>
      <c r="R5624" s="265"/>
    </row>
    <row r="5625" spans="1:18" ht="15" x14ac:dyDescent="0.25">
      <c r="A5625" s="389" t="s">
        <v>6979</v>
      </c>
      <c r="B5625" s="390"/>
      <c r="C5625" s="386"/>
      <c r="D5625" s="390"/>
      <c r="E5625" s="390"/>
      <c r="F5625" s="386">
        <v>44.494900000000001</v>
      </c>
      <c r="G5625" s="391">
        <v>26.808299999999999</v>
      </c>
      <c r="H5625" s="391">
        <v>18.866900000000001</v>
      </c>
      <c r="I5625" s="391">
        <v>31.681799999999999</v>
      </c>
      <c r="J5625" s="391">
        <v>34.542000000000002</v>
      </c>
      <c r="K5625" s="391">
        <v>75</v>
      </c>
      <c r="L5625" s="391">
        <v>58.333300000000001</v>
      </c>
      <c r="M5625" s="391">
        <v>58.333300000000001</v>
      </c>
      <c r="N5625" s="391">
        <v>27.3078</v>
      </c>
      <c r="O5625" s="386">
        <v>32.539400000000001</v>
      </c>
      <c r="P5625" s="386" t="s">
        <v>69</v>
      </c>
      <c r="R5625" s="265"/>
    </row>
    <row r="5626" spans="1:18" ht="15" x14ac:dyDescent="0.25">
      <c r="A5626" s="389" t="s">
        <v>6980</v>
      </c>
      <c r="B5626" s="390"/>
      <c r="C5626" s="386"/>
      <c r="D5626" s="390"/>
      <c r="E5626" s="390"/>
      <c r="F5626" s="386">
        <v>35</v>
      </c>
      <c r="G5626" s="391">
        <v>33.408799999999999</v>
      </c>
      <c r="H5626" s="391">
        <v>26.597100000000001</v>
      </c>
      <c r="I5626" s="391">
        <v>34.477600000000002</v>
      </c>
      <c r="J5626" s="391">
        <v>59.220399999999998</v>
      </c>
      <c r="K5626" s="391">
        <v>76.842100000000002</v>
      </c>
      <c r="L5626" s="391">
        <v>88.912099999999995</v>
      </c>
      <c r="M5626" s="391">
        <v>58.805999999999997</v>
      </c>
      <c r="N5626" s="391">
        <v>73.387100000000004</v>
      </c>
      <c r="O5626" s="386">
        <v>73.780500000000004</v>
      </c>
      <c r="P5626" s="386" t="s">
        <v>69</v>
      </c>
      <c r="R5626" s="265"/>
    </row>
    <row r="5627" spans="1:18" ht="15" x14ac:dyDescent="0.25">
      <c r="A5627" s="389" t="s">
        <v>6981</v>
      </c>
      <c r="B5627" s="390"/>
      <c r="C5627" s="386"/>
      <c r="D5627" s="390"/>
      <c r="E5627" s="390"/>
      <c r="F5627" s="386">
        <v>77.892600000000002</v>
      </c>
      <c r="G5627" s="391">
        <v>74.876800000000003</v>
      </c>
      <c r="H5627" s="391">
        <v>44.335000000000001</v>
      </c>
      <c r="I5627" s="391">
        <v>46.025100000000002</v>
      </c>
      <c r="J5627" s="391">
        <v>68.41</v>
      </c>
      <c r="K5627" s="391">
        <v>76.842100000000002</v>
      </c>
      <c r="L5627" s="391">
        <v>88.912099999999995</v>
      </c>
      <c r="M5627" s="391">
        <v>83.054400000000001</v>
      </c>
      <c r="N5627" s="391">
        <v>73.387100000000004</v>
      </c>
      <c r="O5627" s="386">
        <v>73.780500000000004</v>
      </c>
      <c r="P5627" s="386" t="s">
        <v>69</v>
      </c>
      <c r="R5627" s="265"/>
    </row>
    <row r="5628" spans="1:18" ht="15" x14ac:dyDescent="0.25">
      <c r="A5628" s="389" t="s">
        <v>6982</v>
      </c>
      <c r="B5628" s="390"/>
      <c r="C5628" s="386"/>
      <c r="D5628" s="390"/>
      <c r="E5628" s="390"/>
      <c r="F5628" s="386">
        <v>0</v>
      </c>
      <c r="G5628" s="391">
        <v>0.64100000000000001</v>
      </c>
      <c r="H5628" s="391">
        <v>0</v>
      </c>
      <c r="I5628" s="391">
        <v>0</v>
      </c>
      <c r="J5628" s="391">
        <v>0.45450000000000002</v>
      </c>
      <c r="K5628" s="391">
        <v>3.2050999999999998</v>
      </c>
      <c r="L5628" s="391">
        <v>0.90910000000000002</v>
      </c>
      <c r="M5628" s="391">
        <v>1.3635999999999999</v>
      </c>
      <c r="N5628" s="391">
        <v>3.5293999999999999</v>
      </c>
      <c r="O5628" s="386">
        <v>4.6980000000000004</v>
      </c>
      <c r="P5628" s="386" t="s">
        <v>69</v>
      </c>
      <c r="R5628" s="265"/>
    </row>
    <row r="5629" spans="1:18" ht="15" x14ac:dyDescent="0.25">
      <c r="A5629" s="389" t="s">
        <v>6983</v>
      </c>
      <c r="B5629" s="390"/>
      <c r="C5629" s="386"/>
      <c r="D5629" s="390"/>
      <c r="E5629" s="390"/>
      <c r="F5629" s="386">
        <v>0</v>
      </c>
      <c r="G5629" s="391">
        <v>0.68179999999999996</v>
      </c>
      <c r="H5629" s="391">
        <v>1.5909</v>
      </c>
      <c r="I5629" s="391">
        <v>1.1364000000000001</v>
      </c>
      <c r="J5629" s="391">
        <v>0.45450000000000002</v>
      </c>
      <c r="K5629" s="391">
        <v>0.2273</v>
      </c>
      <c r="L5629" s="391">
        <v>0.90910000000000002</v>
      </c>
      <c r="M5629" s="391">
        <v>1.3635999999999999</v>
      </c>
      <c r="N5629" s="391">
        <v>3.5293999999999999</v>
      </c>
      <c r="O5629" s="386">
        <v>4.6980000000000004</v>
      </c>
      <c r="P5629" s="386" t="s">
        <v>69</v>
      </c>
      <c r="R5629" s="265"/>
    </row>
    <row r="5630" spans="1:18" ht="15" x14ac:dyDescent="0.25">
      <c r="A5630" s="389" t="s">
        <v>6984</v>
      </c>
      <c r="B5630" s="390"/>
      <c r="C5630" s="386"/>
      <c r="D5630" s="390"/>
      <c r="E5630" s="390"/>
      <c r="F5630" s="386">
        <v>10.7692</v>
      </c>
      <c r="G5630" s="391">
        <v>3.0533999999999999</v>
      </c>
      <c r="H5630" s="391">
        <v>0.38169999999999998</v>
      </c>
      <c r="I5630" s="391">
        <v>1.9084000000000001</v>
      </c>
      <c r="J5630" s="391">
        <v>1.5266999999999999</v>
      </c>
      <c r="K5630" s="391">
        <v>0.76339999999999997</v>
      </c>
      <c r="L5630" s="391">
        <v>6.1069000000000004</v>
      </c>
      <c r="M5630" s="391">
        <v>3.0533999999999999</v>
      </c>
      <c r="N5630" s="391">
        <v>11.1111</v>
      </c>
      <c r="O5630" s="386">
        <v>22.164899999999999</v>
      </c>
      <c r="P5630" s="386" t="s">
        <v>69</v>
      </c>
      <c r="R5630" s="265"/>
    </row>
    <row r="5631" spans="1:18" ht="15" x14ac:dyDescent="0.25">
      <c r="A5631" s="389" t="s">
        <v>6985</v>
      </c>
      <c r="B5631" s="390"/>
      <c r="C5631" s="386"/>
      <c r="D5631" s="390"/>
      <c r="E5631" s="390"/>
      <c r="F5631" s="386">
        <v>10.7692</v>
      </c>
      <c r="G5631" s="391">
        <v>0</v>
      </c>
      <c r="H5631" s="391">
        <v>0.38169999999999998</v>
      </c>
      <c r="I5631" s="391">
        <v>1.9084000000000001</v>
      </c>
      <c r="J5631" s="391">
        <v>0.76339999999999997</v>
      </c>
      <c r="K5631" s="391">
        <v>7.2519</v>
      </c>
      <c r="L5631" s="391">
        <v>68.320599999999999</v>
      </c>
      <c r="M5631" s="391">
        <v>17.557300000000001</v>
      </c>
      <c r="N5631" s="391">
        <v>11.1111</v>
      </c>
      <c r="O5631" s="386">
        <v>22.164899999999999</v>
      </c>
      <c r="P5631" s="386" t="s">
        <v>69</v>
      </c>
      <c r="R5631" s="265"/>
    </row>
    <row r="5632" spans="1:18" ht="15" x14ac:dyDescent="0.25">
      <c r="A5632" s="389" t="s">
        <v>6986</v>
      </c>
      <c r="B5632" s="390"/>
      <c r="C5632" s="386"/>
      <c r="D5632" s="390"/>
      <c r="E5632" s="390"/>
      <c r="F5632" s="386">
        <v>4.2619999999999996</v>
      </c>
      <c r="G5632" s="391">
        <v>6.6932999999999998</v>
      </c>
      <c r="H5632" s="391">
        <v>3.0764999999999998</v>
      </c>
      <c r="I5632" s="391">
        <v>10.057399999999999</v>
      </c>
      <c r="J5632" s="391">
        <v>16.3261</v>
      </c>
      <c r="K5632" s="391">
        <v>9.8966999999999992</v>
      </c>
      <c r="L5632" s="391">
        <v>14.994300000000001</v>
      </c>
      <c r="M5632" s="391">
        <v>13.8819</v>
      </c>
      <c r="N5632" s="391">
        <v>26.304099999999998</v>
      </c>
      <c r="O5632" s="386">
        <v>31.660299999999999</v>
      </c>
      <c r="P5632" s="386" t="s">
        <v>69</v>
      </c>
      <c r="R5632" s="265"/>
    </row>
    <row r="5633" spans="1:18" ht="15" x14ac:dyDescent="0.25">
      <c r="A5633" s="389" t="s">
        <v>6987</v>
      </c>
      <c r="B5633" s="390"/>
      <c r="C5633" s="386"/>
      <c r="D5633" s="390"/>
      <c r="E5633" s="390"/>
      <c r="F5633" s="386">
        <v>39.639600000000002</v>
      </c>
      <c r="G5633" s="391">
        <v>55.1402</v>
      </c>
      <c r="H5633" s="391">
        <v>0</v>
      </c>
      <c r="I5633" s="391">
        <v>12.766</v>
      </c>
      <c r="J5633" s="391">
        <v>84.732799999999997</v>
      </c>
      <c r="K5633" s="391">
        <v>75.968999999999994</v>
      </c>
      <c r="L5633" s="391">
        <v>65.648899999999998</v>
      </c>
      <c r="M5633" s="391">
        <v>69.230800000000002</v>
      </c>
      <c r="N5633" s="391">
        <v>60.526299999999999</v>
      </c>
      <c r="O5633" s="386">
        <v>61.578899999999997</v>
      </c>
      <c r="P5633" s="386" t="s">
        <v>69</v>
      </c>
      <c r="R5633" s="265"/>
    </row>
    <row r="5634" spans="1:18" ht="15" x14ac:dyDescent="0.25">
      <c r="A5634" s="389" t="s">
        <v>6988</v>
      </c>
      <c r="B5634" s="390"/>
      <c r="C5634" s="386"/>
      <c r="D5634" s="390"/>
      <c r="E5634" s="390"/>
      <c r="F5634" s="386">
        <v>3.9462999999999999</v>
      </c>
      <c r="G5634" s="391">
        <v>3.7989999999999999</v>
      </c>
      <c r="H5634" s="391">
        <v>6.3798000000000004</v>
      </c>
      <c r="I5634" s="391">
        <v>13.5015</v>
      </c>
      <c r="J5634" s="391">
        <v>20.151499999999999</v>
      </c>
      <c r="K5634" s="391">
        <v>44.692700000000002</v>
      </c>
      <c r="L5634" s="391">
        <v>42.737400000000001</v>
      </c>
      <c r="M5634" s="391">
        <v>34.357500000000002</v>
      </c>
      <c r="N5634" s="391">
        <v>22.697700000000001</v>
      </c>
      <c r="O5634" s="386">
        <v>22.608699999999999</v>
      </c>
      <c r="P5634" s="386" t="s">
        <v>69</v>
      </c>
      <c r="R5634" s="265"/>
    </row>
    <row r="5635" spans="1:18" ht="15" x14ac:dyDescent="0.25">
      <c r="A5635" s="389" t="s">
        <v>6989</v>
      </c>
      <c r="B5635" s="390"/>
      <c r="C5635" s="386"/>
      <c r="D5635" s="390"/>
      <c r="E5635" s="390"/>
      <c r="F5635" s="386">
        <v>5.8823999999999996</v>
      </c>
      <c r="G5635" s="391">
        <v>0</v>
      </c>
      <c r="H5635" s="391">
        <v>0</v>
      </c>
      <c r="I5635" s="391">
        <v>0</v>
      </c>
      <c r="J5635" s="391">
        <v>0</v>
      </c>
      <c r="K5635" s="391">
        <v>2.9337</v>
      </c>
      <c r="L5635" s="391">
        <v>48.230899999999998</v>
      </c>
      <c r="M5635" s="391">
        <v>14.152699999999999</v>
      </c>
      <c r="N5635" s="391">
        <v>11.344900000000001</v>
      </c>
      <c r="O5635" s="386">
        <v>16.968299999999999</v>
      </c>
      <c r="P5635" s="386" t="s">
        <v>69</v>
      </c>
      <c r="R5635" s="265"/>
    </row>
    <row r="5636" spans="1:18" ht="15" x14ac:dyDescent="0.25">
      <c r="A5636" s="389" t="s">
        <v>6990</v>
      </c>
      <c r="B5636" s="390"/>
      <c r="C5636" s="386"/>
      <c r="D5636" s="390"/>
      <c r="E5636" s="390"/>
      <c r="F5636" s="386">
        <v>9.375</v>
      </c>
      <c r="G5636" s="391">
        <v>12.5</v>
      </c>
      <c r="H5636" s="391">
        <v>9.375</v>
      </c>
      <c r="I5636" s="391">
        <v>12.5</v>
      </c>
      <c r="J5636" s="391">
        <v>12.5</v>
      </c>
      <c r="K5636" s="391">
        <v>0</v>
      </c>
      <c r="L5636" s="391">
        <v>6.25</v>
      </c>
      <c r="M5636" s="391">
        <v>6.25</v>
      </c>
      <c r="N5636" s="391">
        <v>52.038800000000002</v>
      </c>
      <c r="O5636" s="386">
        <v>37.159500000000001</v>
      </c>
      <c r="P5636" s="386" t="s">
        <v>69</v>
      </c>
      <c r="R5636" s="265"/>
    </row>
    <row r="5637" spans="1:18" ht="15" x14ac:dyDescent="0.25">
      <c r="A5637" s="389" t="s">
        <v>6991</v>
      </c>
      <c r="B5637" s="390"/>
      <c r="C5637" s="386"/>
      <c r="D5637" s="390"/>
      <c r="E5637" s="390"/>
      <c r="F5637" s="386">
        <v>1.0314000000000001</v>
      </c>
      <c r="G5637" s="391">
        <v>0.38069999999999998</v>
      </c>
      <c r="H5637" s="391">
        <v>0.2676</v>
      </c>
      <c r="I5637" s="391">
        <v>5.6360999999999999</v>
      </c>
      <c r="J5637" s="391">
        <v>2.6535000000000002</v>
      </c>
      <c r="K5637" s="391">
        <v>4.8741000000000003</v>
      </c>
      <c r="L5637" s="391">
        <v>8.6957000000000004</v>
      </c>
      <c r="M5637" s="391">
        <v>1.6908000000000001</v>
      </c>
      <c r="N5637" s="391">
        <v>4.5872000000000002</v>
      </c>
      <c r="O5637" s="386">
        <v>4.8479000000000001</v>
      </c>
      <c r="P5637" s="386" t="s">
        <v>69</v>
      </c>
      <c r="R5637" s="265"/>
    </row>
    <row r="5638" spans="1:18" ht="15" x14ac:dyDescent="0.25">
      <c r="A5638" s="389" t="s">
        <v>6992</v>
      </c>
      <c r="B5638" s="390"/>
      <c r="C5638" s="386"/>
      <c r="D5638" s="390"/>
      <c r="E5638" s="390"/>
      <c r="F5638" s="386">
        <v>0.63939999999999997</v>
      </c>
      <c r="G5638" s="391">
        <v>0.1971</v>
      </c>
      <c r="H5638" s="391">
        <v>0.9415</v>
      </c>
      <c r="I5638" s="391">
        <v>0.91959999999999997</v>
      </c>
      <c r="J5638" s="391">
        <v>0.7883</v>
      </c>
      <c r="K5638" s="391">
        <v>0</v>
      </c>
      <c r="L5638" s="391">
        <v>6.3936999999999999</v>
      </c>
      <c r="M5638" s="391">
        <v>0</v>
      </c>
      <c r="N5638" s="391">
        <v>2.98999999999999</v>
      </c>
      <c r="O5638" s="386">
        <v>4.1013000000000002</v>
      </c>
      <c r="P5638" s="386" t="s">
        <v>69</v>
      </c>
      <c r="R5638" s="265"/>
    </row>
    <row r="5639" spans="1:18" ht="15" x14ac:dyDescent="0.25">
      <c r="A5639" s="389" t="s">
        <v>6993</v>
      </c>
      <c r="B5639" s="390"/>
      <c r="C5639" s="386"/>
      <c r="D5639" s="390"/>
      <c r="E5639" s="390"/>
      <c r="F5639" s="386">
        <v>0</v>
      </c>
      <c r="G5639" s="391">
        <v>8.5245999999999995</v>
      </c>
      <c r="H5639" s="391">
        <v>0</v>
      </c>
      <c r="I5639" s="391">
        <v>1.9703999999999999</v>
      </c>
      <c r="J5639" s="391">
        <v>0.49259999999999998</v>
      </c>
      <c r="K5639" s="391">
        <v>0</v>
      </c>
      <c r="L5639" s="391">
        <v>0.98519999999999996</v>
      </c>
      <c r="M5639" s="391">
        <v>2.4630999999999998</v>
      </c>
      <c r="N5639" s="391">
        <v>12.7784</v>
      </c>
      <c r="O5639" s="386">
        <v>8.6892999999999994</v>
      </c>
      <c r="P5639" s="386" t="s">
        <v>69</v>
      </c>
      <c r="R5639" s="265"/>
    </row>
    <row r="5640" spans="1:18" ht="15" x14ac:dyDescent="0.25">
      <c r="A5640" s="389" t="s">
        <v>6994</v>
      </c>
      <c r="B5640" s="390"/>
      <c r="C5640" s="386"/>
      <c r="D5640" s="390"/>
      <c r="E5640" s="390"/>
      <c r="F5640" s="386">
        <v>10.865</v>
      </c>
      <c r="G5640" s="391">
        <v>8.8009000000000004</v>
      </c>
      <c r="H5640" s="391">
        <v>8.4512999999999998</v>
      </c>
      <c r="I5640" s="391">
        <v>8.1149000000000004</v>
      </c>
      <c r="J5640" s="391">
        <v>14.680400000000001</v>
      </c>
      <c r="K5640" s="391">
        <v>9.6531000000000002</v>
      </c>
      <c r="L5640" s="391">
        <v>7.2659000000000002</v>
      </c>
      <c r="M5640" s="391">
        <v>16.874700000000001</v>
      </c>
      <c r="N5640" s="391">
        <v>14.371</v>
      </c>
      <c r="O5640" s="386">
        <v>15.967700000000001</v>
      </c>
      <c r="P5640" s="386" t="s">
        <v>69</v>
      </c>
      <c r="R5640" s="265"/>
    </row>
    <row r="5641" spans="1:18" ht="15" x14ac:dyDescent="0.25">
      <c r="A5641" s="389" t="s">
        <v>6995</v>
      </c>
      <c r="B5641" s="390"/>
      <c r="C5641" s="386"/>
      <c r="D5641" s="390"/>
      <c r="E5641" s="390"/>
      <c r="F5641" s="386">
        <v>0</v>
      </c>
      <c r="G5641" s="391">
        <v>0</v>
      </c>
      <c r="H5641" s="391">
        <v>3.6158999999999999</v>
      </c>
      <c r="I5641" s="391">
        <v>5.0635000000000003</v>
      </c>
      <c r="J5641" s="391">
        <v>7.6749000000000001</v>
      </c>
      <c r="K5641" s="391">
        <v>0</v>
      </c>
      <c r="L5641" s="391">
        <v>8.8234999999999992</v>
      </c>
      <c r="M5641" s="391">
        <v>0</v>
      </c>
      <c r="N5641" s="391">
        <v>13.150600000000001</v>
      </c>
      <c r="O5641" s="386">
        <v>15.782400000000001</v>
      </c>
      <c r="P5641" s="386" t="s">
        <v>69</v>
      </c>
      <c r="R5641" s="265"/>
    </row>
    <row r="5642" spans="1:18" ht="15" x14ac:dyDescent="0.25">
      <c r="A5642" s="389" t="s">
        <v>6996</v>
      </c>
      <c r="B5642" s="390"/>
      <c r="C5642" s="386"/>
      <c r="D5642" s="390"/>
      <c r="E5642" s="390"/>
      <c r="F5642" s="386">
        <v>6.6666999999999996</v>
      </c>
      <c r="G5642" s="391">
        <v>13.2704</v>
      </c>
      <c r="H5642" s="391">
        <v>3.1465999999999998</v>
      </c>
      <c r="I5642" s="391">
        <v>14.7799</v>
      </c>
      <c r="J5642" s="391">
        <v>3.9007000000000001</v>
      </c>
      <c r="K5642" s="391">
        <v>1.7729999999999999</v>
      </c>
      <c r="L5642" s="391">
        <v>5.3190999999999997</v>
      </c>
      <c r="M5642" s="391">
        <v>9.8742000000000001</v>
      </c>
      <c r="N5642" s="391">
        <v>22.653400000000001</v>
      </c>
      <c r="O5642" s="386">
        <v>17.227599999999999</v>
      </c>
      <c r="P5642" s="386" t="s">
        <v>69</v>
      </c>
      <c r="R5642" s="265"/>
    </row>
    <row r="5643" spans="1:18" ht="15" x14ac:dyDescent="0.25">
      <c r="A5643" s="389" t="s">
        <v>6997</v>
      </c>
      <c r="B5643" s="390"/>
      <c r="C5643" s="386"/>
      <c r="D5643" s="390"/>
      <c r="E5643" s="390"/>
      <c r="F5643" s="386">
        <v>40.2806</v>
      </c>
      <c r="G5643" s="391">
        <v>76.923100000000005</v>
      </c>
      <c r="H5643" s="391">
        <v>80.780799999999999</v>
      </c>
      <c r="I5643" s="391">
        <v>79.300299999999993</v>
      </c>
      <c r="J5643" s="391">
        <v>36.842100000000002</v>
      </c>
      <c r="K5643" s="391">
        <v>92.941199999999995</v>
      </c>
      <c r="L5643" s="391">
        <v>41.379300000000001</v>
      </c>
      <c r="M5643" s="391">
        <v>87.449399999999997</v>
      </c>
      <c r="N5643" s="391">
        <v>75.277199999999993</v>
      </c>
      <c r="O5643" s="386">
        <v>70.337100000000007</v>
      </c>
      <c r="P5643" s="386" t="s">
        <v>69</v>
      </c>
      <c r="R5643" s="265"/>
    </row>
    <row r="5644" spans="1:18" ht="15" x14ac:dyDescent="0.25">
      <c r="A5644" s="389" t="s">
        <v>6998</v>
      </c>
      <c r="B5644" s="390"/>
      <c r="C5644" s="386"/>
      <c r="D5644" s="390"/>
      <c r="E5644" s="390"/>
      <c r="F5644" s="386">
        <v>80</v>
      </c>
      <c r="G5644" s="391">
        <v>0</v>
      </c>
      <c r="H5644" s="391">
        <v>0</v>
      </c>
      <c r="I5644" s="391">
        <v>63.320500000000003</v>
      </c>
      <c r="J5644" s="391">
        <v>79.477599999999995</v>
      </c>
      <c r="K5644" s="391">
        <v>66.666700000000006</v>
      </c>
      <c r="L5644" s="391">
        <v>42</v>
      </c>
      <c r="M5644" s="391">
        <v>67.142899999999997</v>
      </c>
      <c r="N5644" s="391">
        <v>59.7973</v>
      </c>
      <c r="O5644" s="386">
        <v>53.6496</v>
      </c>
      <c r="P5644" s="386" t="s">
        <v>69</v>
      </c>
      <c r="R5644" s="265"/>
    </row>
    <row r="5645" spans="1:18" ht="15" x14ac:dyDescent="0.25">
      <c r="A5645" s="389" t="s">
        <v>6999</v>
      </c>
      <c r="B5645" s="390"/>
      <c r="C5645" s="386"/>
      <c r="D5645" s="390"/>
      <c r="E5645" s="390"/>
      <c r="F5645" s="386">
        <v>33.333300000000001</v>
      </c>
      <c r="G5645" s="391">
        <v>64.285700000000006</v>
      </c>
      <c r="H5645" s="391">
        <v>80.780799999999999</v>
      </c>
      <c r="I5645" s="391">
        <v>79.300299999999993</v>
      </c>
      <c r="J5645" s="391">
        <v>71.260999999999996</v>
      </c>
      <c r="K5645" s="391">
        <v>80.466499999999996</v>
      </c>
      <c r="L5645" s="391">
        <v>95.8506</v>
      </c>
      <c r="M5645" s="391">
        <v>100</v>
      </c>
      <c r="N5645" s="391">
        <v>82.838300000000004</v>
      </c>
      <c r="O5645" s="386">
        <v>77.759699999999995</v>
      </c>
      <c r="P5645" s="386" t="s">
        <v>69</v>
      </c>
      <c r="R5645" s="265"/>
    </row>
    <row r="5646" spans="1:18" ht="15" x14ac:dyDescent="0.25">
      <c r="A5646" s="389" t="s">
        <v>7000</v>
      </c>
      <c r="B5646" s="390"/>
      <c r="C5646" s="386"/>
      <c r="D5646" s="390"/>
      <c r="E5646" s="390"/>
      <c r="F5646" s="386">
        <v>67.884</v>
      </c>
      <c r="G5646" s="391">
        <v>49.488999999999997</v>
      </c>
      <c r="H5646" s="391">
        <v>22.407</v>
      </c>
      <c r="I5646" s="391">
        <v>44.585700000000003</v>
      </c>
      <c r="J5646" s="391">
        <v>75.705100000000002</v>
      </c>
      <c r="K5646" s="391">
        <v>75.581400000000002</v>
      </c>
      <c r="L5646" s="391">
        <v>73.656199999999998</v>
      </c>
      <c r="M5646" s="391">
        <v>47.4953</v>
      </c>
      <c r="N5646" s="391">
        <v>58.621699999999997</v>
      </c>
      <c r="O5646" s="386">
        <v>52.770899999999997</v>
      </c>
      <c r="P5646" s="386" t="s">
        <v>69</v>
      </c>
      <c r="R5646" s="265"/>
    </row>
    <row r="5647" spans="1:18" ht="15" x14ac:dyDescent="0.25">
      <c r="A5647" s="389" t="s">
        <v>7001</v>
      </c>
      <c r="B5647" s="390"/>
      <c r="C5647" s="386"/>
      <c r="D5647" s="390"/>
      <c r="E5647" s="390"/>
      <c r="F5647" s="386">
        <v>95.794899999999998</v>
      </c>
      <c r="G5647" s="391">
        <v>77.970299999999995</v>
      </c>
      <c r="H5647" s="391">
        <v>85.519800000000004</v>
      </c>
      <c r="I5647" s="391">
        <v>92.887900000000002</v>
      </c>
      <c r="J5647" s="391">
        <v>71.336200000000005</v>
      </c>
      <c r="K5647" s="391">
        <v>64.921199999999999</v>
      </c>
      <c r="L5647" s="391">
        <v>84.590500000000006</v>
      </c>
      <c r="M5647" s="391">
        <v>63.9009</v>
      </c>
      <c r="N5647" s="391">
        <v>74.132800000000003</v>
      </c>
      <c r="O5647" s="386">
        <v>71.732799999999997</v>
      </c>
      <c r="P5647" s="386" t="s">
        <v>69</v>
      </c>
      <c r="R5647" s="265"/>
    </row>
    <row r="5648" spans="1:18" ht="15" x14ac:dyDescent="0.25">
      <c r="A5648" s="389" t="s">
        <v>7002</v>
      </c>
      <c r="B5648" s="390"/>
      <c r="C5648" s="386"/>
      <c r="D5648" s="390"/>
      <c r="E5648" s="390"/>
      <c r="F5648" s="386">
        <v>95.794899999999998</v>
      </c>
      <c r="G5648" s="391">
        <v>79.747</v>
      </c>
      <c r="H5648" s="391">
        <v>57.518000000000001</v>
      </c>
      <c r="I5648" s="391">
        <v>84.772499999999994</v>
      </c>
      <c r="J5648" s="391">
        <v>77.705600000000004</v>
      </c>
      <c r="K5648" s="391">
        <v>62.554099999999998</v>
      </c>
      <c r="L5648" s="391">
        <v>84.590500000000006</v>
      </c>
      <c r="M5648" s="391">
        <v>79.504499999999993</v>
      </c>
      <c r="N5648" s="391">
        <v>74.132800000000003</v>
      </c>
      <c r="O5648" s="386">
        <v>71.732799999999997</v>
      </c>
      <c r="P5648" s="386" t="s">
        <v>69</v>
      </c>
      <c r="R5648" s="265"/>
    </row>
    <row r="5649" spans="1:18" ht="15" x14ac:dyDescent="0.25">
      <c r="A5649" s="389" t="s">
        <v>7003</v>
      </c>
      <c r="B5649" s="390"/>
      <c r="C5649" s="386"/>
      <c r="D5649" s="390"/>
      <c r="E5649" s="390"/>
      <c r="F5649" s="386" t="s">
        <v>8416</v>
      </c>
      <c r="G5649" s="391">
        <v>7.4257</v>
      </c>
      <c r="H5649" s="391">
        <v>10.4796</v>
      </c>
      <c r="I5649" s="391">
        <v>17.584399999999999</v>
      </c>
      <c r="J5649" s="391">
        <v>3.8462000000000001</v>
      </c>
      <c r="K5649" s="391">
        <v>3.1974</v>
      </c>
      <c r="L5649" s="391">
        <v>1.5294000000000001</v>
      </c>
      <c r="M5649" s="391">
        <v>15.762700000000001</v>
      </c>
      <c r="N5649" s="391">
        <v>11.911799999999999</v>
      </c>
      <c r="O5649" s="386">
        <v>7.5853000000000002</v>
      </c>
      <c r="P5649" s="386" t="s">
        <v>69</v>
      </c>
      <c r="R5649" s="265"/>
    </row>
    <row r="5650" spans="1:18" ht="15" x14ac:dyDescent="0.25">
      <c r="A5650" s="389" t="s">
        <v>7004</v>
      </c>
      <c r="B5650" s="390"/>
      <c r="C5650" s="386"/>
      <c r="D5650" s="390"/>
      <c r="E5650" s="390"/>
      <c r="F5650" s="386" t="s">
        <v>8416</v>
      </c>
      <c r="G5650" s="391">
        <v>46.153799999999997</v>
      </c>
      <c r="H5650" s="391">
        <v>3.8589000000000002</v>
      </c>
      <c r="I5650" s="391">
        <v>3.8462000000000001</v>
      </c>
      <c r="J5650" s="391">
        <v>4.7618999999999998</v>
      </c>
      <c r="K5650" s="391">
        <v>0</v>
      </c>
      <c r="L5650" s="391">
        <v>15.9794</v>
      </c>
      <c r="M5650" s="391">
        <v>2.5882000000000001</v>
      </c>
      <c r="N5650" s="391">
        <v>11.911799999999999</v>
      </c>
      <c r="O5650" s="386">
        <v>7.5853000000000002</v>
      </c>
      <c r="P5650" s="386" t="s">
        <v>69</v>
      </c>
      <c r="R5650" s="265"/>
    </row>
    <row r="5651" spans="1:18" ht="15" x14ac:dyDescent="0.25">
      <c r="A5651" s="389" t="s">
        <v>7005</v>
      </c>
      <c r="B5651" s="390"/>
      <c r="C5651" s="386"/>
      <c r="D5651" s="390"/>
      <c r="E5651" s="390"/>
      <c r="F5651" s="386">
        <v>43.3628</v>
      </c>
      <c r="G5651" s="391">
        <v>38.6935</v>
      </c>
      <c r="H5651" s="391">
        <v>2.7778</v>
      </c>
      <c r="I5651" s="391">
        <v>12.250500000000001</v>
      </c>
      <c r="J5651" s="391">
        <v>37.623800000000003</v>
      </c>
      <c r="K5651" s="391">
        <v>10.106400000000001</v>
      </c>
      <c r="L5651" s="391">
        <v>35.858600000000003</v>
      </c>
      <c r="M5651" s="391">
        <v>97.5</v>
      </c>
      <c r="N5651" s="391">
        <v>27.400099999999998</v>
      </c>
      <c r="O5651" s="386">
        <v>18.203499999999998</v>
      </c>
      <c r="P5651" s="386" t="s">
        <v>69</v>
      </c>
      <c r="R5651" s="265"/>
    </row>
    <row r="5652" spans="1:18" ht="15" x14ac:dyDescent="0.25">
      <c r="A5652" s="389" t="s">
        <v>7006</v>
      </c>
      <c r="B5652" s="390"/>
      <c r="C5652" s="386"/>
      <c r="D5652" s="390"/>
      <c r="E5652" s="390"/>
      <c r="F5652" s="386">
        <v>43.3628</v>
      </c>
      <c r="G5652" s="391">
        <v>38.6935</v>
      </c>
      <c r="H5652" s="391">
        <v>28</v>
      </c>
      <c r="I5652" s="391">
        <v>19.444400000000002</v>
      </c>
      <c r="J5652" s="391">
        <v>37.623800000000003</v>
      </c>
      <c r="K5652" s="391">
        <v>11.326000000000001</v>
      </c>
      <c r="L5652" s="391">
        <v>16.298300000000001</v>
      </c>
      <c r="M5652" s="391">
        <v>97.5</v>
      </c>
      <c r="N5652" s="391">
        <v>27.400099999999998</v>
      </c>
      <c r="O5652" s="386">
        <v>18.203499999999998</v>
      </c>
      <c r="P5652" s="386" t="s">
        <v>69</v>
      </c>
      <c r="R5652" s="265"/>
    </row>
    <row r="5653" spans="1:18" ht="15" x14ac:dyDescent="0.25">
      <c r="A5653" s="389" t="s">
        <v>7007</v>
      </c>
      <c r="B5653" s="390"/>
      <c r="C5653" s="386"/>
      <c r="D5653" s="390"/>
      <c r="E5653" s="390"/>
      <c r="F5653" s="386">
        <v>71.448499999999996</v>
      </c>
      <c r="G5653" s="391">
        <v>49.328099999999999</v>
      </c>
      <c r="H5653" s="391">
        <v>33.333300000000001</v>
      </c>
      <c r="I5653" s="391">
        <v>55.034100000000002</v>
      </c>
      <c r="J5653" s="391">
        <v>64.984300000000005</v>
      </c>
      <c r="K5653" s="391">
        <v>78.313299999999998</v>
      </c>
      <c r="L5653" s="391">
        <v>37.166499999999999</v>
      </c>
      <c r="M5653" s="391">
        <v>47.397500000000001</v>
      </c>
      <c r="N5653" s="391">
        <v>58.705300000000001</v>
      </c>
      <c r="O5653" s="386">
        <v>52.6006</v>
      </c>
      <c r="P5653" s="386" t="s">
        <v>69</v>
      </c>
      <c r="R5653" s="265"/>
    </row>
    <row r="5654" spans="1:18" ht="15" x14ac:dyDescent="0.25">
      <c r="A5654" s="389" t="s">
        <v>7008</v>
      </c>
      <c r="B5654" s="390"/>
      <c r="C5654" s="386"/>
      <c r="D5654" s="390"/>
      <c r="E5654" s="390"/>
      <c r="F5654" s="386">
        <v>0</v>
      </c>
      <c r="G5654" s="391">
        <v>50</v>
      </c>
      <c r="H5654" s="391">
        <v>28.866</v>
      </c>
      <c r="I5654" s="391">
        <v>100</v>
      </c>
      <c r="J5654" s="391">
        <v>0</v>
      </c>
      <c r="K5654" s="391">
        <v>64.874600000000001</v>
      </c>
      <c r="L5654" s="391">
        <v>63.380299999999998</v>
      </c>
      <c r="M5654" s="391">
        <v>0</v>
      </c>
      <c r="N5654" s="391">
        <v>55.837600000000002</v>
      </c>
      <c r="O5654" s="386">
        <v>59.195399999999999</v>
      </c>
      <c r="P5654" s="386" t="s">
        <v>69</v>
      </c>
      <c r="R5654" s="265"/>
    </row>
    <row r="5655" spans="1:18" ht="15" x14ac:dyDescent="0.25">
      <c r="A5655" s="389" t="s">
        <v>7009</v>
      </c>
      <c r="B5655" s="390"/>
      <c r="C5655" s="386"/>
      <c r="D5655" s="390"/>
      <c r="E5655" s="390"/>
      <c r="F5655" s="386">
        <v>19.331600000000002</v>
      </c>
      <c r="G5655" s="391">
        <v>33.9514</v>
      </c>
      <c r="H5655" s="391">
        <v>13.4534</v>
      </c>
      <c r="I5655" s="391">
        <v>35</v>
      </c>
      <c r="J5655" s="391">
        <v>19.166699999999999</v>
      </c>
      <c r="K5655" s="391">
        <v>17.109400000000001</v>
      </c>
      <c r="L5655" s="391">
        <v>28.333300000000001</v>
      </c>
      <c r="M5655" s="391">
        <v>45</v>
      </c>
      <c r="N5655" s="391">
        <v>31.064499999999999</v>
      </c>
      <c r="O5655" s="386">
        <v>35.5152</v>
      </c>
      <c r="P5655" s="386" t="s">
        <v>69</v>
      </c>
      <c r="R5655" s="265"/>
    </row>
    <row r="5656" spans="1:18" ht="15" x14ac:dyDescent="0.25">
      <c r="A5656" s="389" t="s">
        <v>7010</v>
      </c>
      <c r="B5656" s="390"/>
      <c r="C5656" s="386"/>
      <c r="D5656" s="390"/>
      <c r="E5656" s="390"/>
      <c r="F5656" s="386">
        <v>29.626899999999999</v>
      </c>
      <c r="G5656" s="391">
        <v>25.2193</v>
      </c>
      <c r="H5656" s="391">
        <v>22.880600000000001</v>
      </c>
      <c r="I5656" s="391">
        <v>32.472000000000001</v>
      </c>
      <c r="J5656" s="391">
        <v>21.7822</v>
      </c>
      <c r="K5656" s="391">
        <v>13.494</v>
      </c>
      <c r="L5656" s="391">
        <v>28.712900000000001</v>
      </c>
      <c r="M5656" s="391">
        <v>28.433700000000002</v>
      </c>
      <c r="N5656" s="391">
        <v>31.084700000000002</v>
      </c>
      <c r="O5656" s="386">
        <v>35.028399999999998</v>
      </c>
      <c r="P5656" s="386" t="s">
        <v>69</v>
      </c>
      <c r="R5656" s="265"/>
    </row>
    <row r="5657" spans="1:18" ht="15" x14ac:dyDescent="0.25">
      <c r="A5657" s="389" t="s">
        <v>7011</v>
      </c>
      <c r="B5657" s="390"/>
      <c r="C5657" s="386"/>
      <c r="D5657" s="390"/>
      <c r="E5657" s="390"/>
      <c r="F5657" s="386">
        <v>24.777200000000001</v>
      </c>
      <c r="G5657" s="391">
        <v>63.157899999999998</v>
      </c>
      <c r="H5657" s="391">
        <v>26.315799999999999</v>
      </c>
      <c r="I5657" s="391">
        <v>31.623899999999999</v>
      </c>
      <c r="J5657" s="391">
        <v>30.769200000000001</v>
      </c>
      <c r="K5657" s="391">
        <v>33.333300000000001</v>
      </c>
      <c r="L5657" s="391">
        <v>33.007800000000003</v>
      </c>
      <c r="M5657" s="391">
        <v>29.059799999999999</v>
      </c>
      <c r="N5657" s="391">
        <v>31.020600000000002</v>
      </c>
      <c r="O5657" s="386">
        <v>36.523899999999998</v>
      </c>
      <c r="P5657" s="386" t="s">
        <v>69</v>
      </c>
      <c r="R5657" s="265"/>
    </row>
    <row r="5658" spans="1:18" ht="15" x14ac:dyDescent="0.25">
      <c r="A5658" s="389" t="s">
        <v>7012</v>
      </c>
      <c r="B5658" s="390"/>
      <c r="C5658" s="386"/>
      <c r="D5658" s="390"/>
      <c r="E5658" s="390"/>
      <c r="F5658" s="386">
        <v>9.5881000000000007</v>
      </c>
      <c r="G5658" s="391">
        <v>6.9123999999999999</v>
      </c>
      <c r="H5658" s="391">
        <v>7.4086999999999996</v>
      </c>
      <c r="I5658" s="391">
        <v>5.7698999999999998</v>
      </c>
      <c r="J5658" s="391">
        <v>7.5505000000000004</v>
      </c>
      <c r="K5658" s="391">
        <v>1.7364999999999999</v>
      </c>
      <c r="L5658" s="391">
        <v>5.8418000000000001</v>
      </c>
      <c r="M5658" s="391">
        <v>13.4704</v>
      </c>
      <c r="N5658" s="391">
        <v>13.705</v>
      </c>
      <c r="O5658" s="386">
        <v>9.5576000000000008</v>
      </c>
      <c r="P5658" s="386" t="s">
        <v>69</v>
      </c>
      <c r="R5658" s="265"/>
    </row>
    <row r="5659" spans="1:18" ht="15" x14ac:dyDescent="0.25">
      <c r="A5659" s="389" t="s">
        <v>7013</v>
      </c>
      <c r="B5659" s="390"/>
      <c r="C5659" s="386"/>
      <c r="D5659" s="390"/>
      <c r="E5659" s="390"/>
      <c r="F5659" s="386">
        <v>2.4573999999999998</v>
      </c>
      <c r="G5659" s="391">
        <v>7.6108000000000002</v>
      </c>
      <c r="H5659" s="391">
        <v>4.4218999999999999</v>
      </c>
      <c r="I5659" s="391">
        <v>12.2279</v>
      </c>
      <c r="J5659" s="391">
        <v>7.6532</v>
      </c>
      <c r="K5659" s="391">
        <v>4.2938999999999998</v>
      </c>
      <c r="L5659" s="391">
        <v>5.3722000000000003</v>
      </c>
      <c r="M5659" s="391">
        <v>5.3779000000000003</v>
      </c>
      <c r="N5659" s="391">
        <v>13.9133</v>
      </c>
      <c r="O5659" s="386">
        <v>9.1884999999999994</v>
      </c>
      <c r="P5659" s="386" t="s">
        <v>69</v>
      </c>
      <c r="R5659" s="265"/>
    </row>
    <row r="5660" spans="1:18" ht="15" x14ac:dyDescent="0.25">
      <c r="A5660" s="389" t="s">
        <v>7014</v>
      </c>
      <c r="B5660" s="390"/>
      <c r="C5660" s="386"/>
      <c r="D5660" s="390"/>
      <c r="E5660" s="390"/>
      <c r="F5660" s="386">
        <v>15.625</v>
      </c>
      <c r="G5660" s="391">
        <v>5.4802999999999997</v>
      </c>
      <c r="H5660" s="391">
        <v>5.2535999999999996</v>
      </c>
      <c r="I5660" s="391">
        <v>1.7857000000000001</v>
      </c>
      <c r="J5660" s="391">
        <v>9.3598999999999997</v>
      </c>
      <c r="K5660" s="391">
        <v>4.6875</v>
      </c>
      <c r="L5660" s="391">
        <v>6.7264999999999997</v>
      </c>
      <c r="M5660" s="391">
        <v>4.9550000000000001</v>
      </c>
      <c r="N5660" s="391">
        <v>11.5793</v>
      </c>
      <c r="O5660" s="386">
        <v>13.410299999999999</v>
      </c>
      <c r="P5660" s="386" t="s">
        <v>69</v>
      </c>
      <c r="R5660" s="265"/>
    </row>
    <row r="5661" spans="1:18" ht="15" x14ac:dyDescent="0.25">
      <c r="A5661" s="389" t="s">
        <v>7015</v>
      </c>
      <c r="B5661" s="390"/>
      <c r="C5661" s="386"/>
      <c r="D5661" s="390"/>
      <c r="E5661" s="390"/>
      <c r="F5661" s="386">
        <v>0</v>
      </c>
      <c r="G5661" s="391">
        <v>0</v>
      </c>
      <c r="H5661" s="391">
        <v>0.13120000000000001</v>
      </c>
      <c r="I5661" s="391">
        <v>0.13070000000000001</v>
      </c>
      <c r="J5661" s="391">
        <v>0</v>
      </c>
      <c r="K5661" s="391">
        <v>0.39679999999999999</v>
      </c>
      <c r="L5661" s="391">
        <v>0.40050000000000002</v>
      </c>
      <c r="M5661" s="391">
        <v>0.97560000000000002</v>
      </c>
      <c r="N5661" s="391">
        <v>0.56289999999999896</v>
      </c>
      <c r="O5661" s="386">
        <v>0</v>
      </c>
      <c r="P5661" s="386" t="s">
        <v>69</v>
      </c>
      <c r="R5661" s="265"/>
    </row>
    <row r="5662" spans="1:18" ht="15" x14ac:dyDescent="0.25">
      <c r="A5662" s="389" t="s">
        <v>7016</v>
      </c>
      <c r="B5662" s="390"/>
      <c r="C5662" s="386"/>
      <c r="D5662" s="390"/>
      <c r="E5662" s="390"/>
      <c r="F5662" s="386" t="s">
        <v>8416</v>
      </c>
      <c r="G5662" s="391">
        <v>0</v>
      </c>
      <c r="H5662" s="391">
        <v>0</v>
      </c>
      <c r="I5662" s="391">
        <v>0</v>
      </c>
      <c r="J5662" s="391">
        <v>0</v>
      </c>
      <c r="K5662" s="391">
        <v>0</v>
      </c>
      <c r="L5662" s="391">
        <v>0</v>
      </c>
      <c r="M5662" s="391">
        <v>1.1472</v>
      </c>
      <c r="N5662" s="391">
        <v>0</v>
      </c>
      <c r="O5662" s="386">
        <v>0</v>
      </c>
      <c r="P5662" s="386" t="s">
        <v>69</v>
      </c>
      <c r="R5662" s="265"/>
    </row>
    <row r="5663" spans="1:18" ht="15" x14ac:dyDescent="0.25">
      <c r="A5663" s="389" t="s">
        <v>7017</v>
      </c>
      <c r="B5663" s="390"/>
      <c r="C5663" s="386"/>
      <c r="D5663" s="390"/>
      <c r="E5663" s="390"/>
      <c r="F5663" s="386">
        <v>0</v>
      </c>
      <c r="G5663" s="391">
        <v>0.41320000000000001</v>
      </c>
      <c r="H5663" s="391">
        <v>0.41839999999999999</v>
      </c>
      <c r="I5663" s="391">
        <v>0.41320000000000001</v>
      </c>
      <c r="J5663" s="391">
        <v>11.157</v>
      </c>
      <c r="K5663" s="391">
        <v>1.25</v>
      </c>
      <c r="L5663" s="391">
        <v>0.43099999999999999</v>
      </c>
      <c r="M5663" s="391">
        <v>0.6734</v>
      </c>
      <c r="N5663" s="391">
        <v>1.105</v>
      </c>
      <c r="O5663" s="386">
        <v>0</v>
      </c>
      <c r="P5663" s="386" t="s">
        <v>69</v>
      </c>
      <c r="R5663" s="265"/>
    </row>
    <row r="5664" spans="1:18" ht="15" x14ac:dyDescent="0.25">
      <c r="A5664" s="389" t="s">
        <v>7018</v>
      </c>
      <c r="B5664" s="390"/>
      <c r="C5664" s="386"/>
      <c r="D5664" s="390"/>
      <c r="E5664" s="390"/>
      <c r="F5664" s="386">
        <v>14.088699999999999</v>
      </c>
      <c r="G5664" s="391">
        <v>40.76</v>
      </c>
      <c r="H5664" s="391">
        <v>18.697099999999999</v>
      </c>
      <c r="I5664" s="391">
        <v>22.439599999999999</v>
      </c>
      <c r="J5664" s="391">
        <v>10.0611</v>
      </c>
      <c r="K5664" s="391">
        <v>16.104800000000001</v>
      </c>
      <c r="L5664" s="391">
        <v>20.262899999999998</v>
      </c>
      <c r="M5664" s="391">
        <v>23.098600000000001</v>
      </c>
      <c r="N5664" s="391">
        <v>26.396899999999999</v>
      </c>
      <c r="O5664" s="386">
        <v>22.464300000000001</v>
      </c>
      <c r="P5664" s="386" t="s">
        <v>69</v>
      </c>
      <c r="R5664" s="265"/>
    </row>
    <row r="5665" spans="1:18" ht="15" x14ac:dyDescent="0.25">
      <c r="A5665" s="389" t="s">
        <v>7019</v>
      </c>
      <c r="B5665" s="390"/>
      <c r="C5665" s="386"/>
      <c r="D5665" s="390"/>
      <c r="E5665" s="390"/>
      <c r="F5665" s="386">
        <v>9.8938000000000006</v>
      </c>
      <c r="G5665" s="391">
        <v>8.8284000000000002</v>
      </c>
      <c r="H5665" s="391">
        <v>15.453200000000001</v>
      </c>
      <c r="I5665" s="391">
        <v>33.543500000000002</v>
      </c>
      <c r="J5665" s="391">
        <v>10.192600000000001</v>
      </c>
      <c r="K5665" s="391">
        <v>15.331</v>
      </c>
      <c r="L5665" s="391">
        <v>14.233599999999999</v>
      </c>
      <c r="M5665" s="391">
        <v>16.884699999999999</v>
      </c>
      <c r="N5665" s="391">
        <v>26.796700000000001</v>
      </c>
      <c r="O5665" s="386">
        <v>22.2136</v>
      </c>
      <c r="P5665" s="386" t="s">
        <v>69</v>
      </c>
      <c r="R5665" s="265"/>
    </row>
    <row r="5666" spans="1:18" ht="15" x14ac:dyDescent="0.25">
      <c r="A5666" s="389" t="s">
        <v>7020</v>
      </c>
      <c r="B5666" s="390"/>
      <c r="C5666" s="386"/>
      <c r="D5666" s="390"/>
      <c r="E5666" s="390"/>
      <c r="F5666" s="386">
        <v>19.369800000000001</v>
      </c>
      <c r="G5666" s="391">
        <v>16.8111</v>
      </c>
      <c r="H5666" s="391">
        <v>16.8033</v>
      </c>
      <c r="I5666" s="391">
        <v>22.354900000000001</v>
      </c>
      <c r="J5666" s="391">
        <v>21.752600000000001</v>
      </c>
      <c r="K5666" s="391">
        <v>21.4618</v>
      </c>
      <c r="L5666" s="391">
        <v>29.017900000000001</v>
      </c>
      <c r="M5666" s="391">
        <v>22.370200000000001</v>
      </c>
      <c r="N5666" s="391">
        <v>22.599599999999999</v>
      </c>
      <c r="O5666" s="386">
        <v>24.855799999999999</v>
      </c>
      <c r="P5666" s="386" t="s">
        <v>69</v>
      </c>
      <c r="R5666" s="265"/>
    </row>
    <row r="5667" spans="1:18" ht="15" x14ac:dyDescent="0.25">
      <c r="A5667" s="389" t="s">
        <v>7021</v>
      </c>
      <c r="B5667" s="390"/>
      <c r="C5667" s="386"/>
      <c r="D5667" s="390"/>
      <c r="E5667" s="390"/>
      <c r="F5667" s="386">
        <v>38.757399999999997</v>
      </c>
      <c r="G5667" s="391">
        <v>99.305599999999998</v>
      </c>
      <c r="H5667" s="391">
        <v>85.343199999999996</v>
      </c>
      <c r="I5667" s="391">
        <v>84.730500000000006</v>
      </c>
      <c r="J5667" s="391">
        <v>73.255799999999994</v>
      </c>
      <c r="K5667" s="391">
        <v>84.469700000000003</v>
      </c>
      <c r="L5667" s="391">
        <v>78.030299999999997</v>
      </c>
      <c r="M5667" s="391">
        <v>52.173900000000003</v>
      </c>
      <c r="N5667" s="391">
        <v>74.901399999999995</v>
      </c>
      <c r="O5667" s="386">
        <v>77.756299999999996</v>
      </c>
      <c r="P5667" s="386" t="s">
        <v>69</v>
      </c>
      <c r="R5667" s="265"/>
    </row>
    <row r="5668" spans="1:18" ht="15" x14ac:dyDescent="0.25">
      <c r="A5668" s="389" t="s">
        <v>7022</v>
      </c>
      <c r="B5668" s="390"/>
      <c r="C5668" s="386"/>
      <c r="D5668" s="390"/>
      <c r="E5668" s="390"/>
      <c r="F5668" s="386">
        <v>0</v>
      </c>
      <c r="G5668" s="391">
        <v>99.305599999999998</v>
      </c>
      <c r="H5668" s="391">
        <v>74.825199999999995</v>
      </c>
      <c r="I5668" s="391">
        <v>75.102000000000004</v>
      </c>
      <c r="J5668" s="391">
        <v>68.3673</v>
      </c>
      <c r="K5668" s="391">
        <v>84.469700000000003</v>
      </c>
      <c r="L5668" s="391">
        <v>78.030299999999997</v>
      </c>
      <c r="M5668" s="391">
        <v>82.608699999999999</v>
      </c>
      <c r="N5668" s="391">
        <v>78.06</v>
      </c>
      <c r="O5668" s="386">
        <v>68.397300000000001</v>
      </c>
      <c r="P5668" s="386" t="s">
        <v>69</v>
      </c>
      <c r="R5668" s="265"/>
    </row>
    <row r="5669" spans="1:18" ht="15" x14ac:dyDescent="0.25">
      <c r="A5669" s="389" t="s">
        <v>7023</v>
      </c>
      <c r="B5669" s="390"/>
      <c r="C5669" s="386"/>
      <c r="D5669" s="390"/>
      <c r="E5669" s="390"/>
      <c r="F5669" s="386">
        <v>89.884399999999999</v>
      </c>
      <c r="G5669" s="391">
        <v>85.064899999999994</v>
      </c>
      <c r="H5669" s="391">
        <v>60.645200000000003</v>
      </c>
      <c r="I5669" s="391">
        <v>87.654300000000006</v>
      </c>
      <c r="J5669" s="391">
        <v>82.543599999999998</v>
      </c>
      <c r="K5669" s="391">
        <v>90.200999999999993</v>
      </c>
      <c r="L5669" s="391">
        <v>74.384200000000007</v>
      </c>
      <c r="M5669" s="391">
        <v>89.830500000000001</v>
      </c>
      <c r="N5669" s="391">
        <v>73.645499999999998</v>
      </c>
      <c r="O5669" s="386">
        <v>81.498199999999997</v>
      </c>
      <c r="P5669" s="386" t="s">
        <v>69</v>
      </c>
      <c r="R5669" s="265"/>
    </row>
    <row r="5670" spans="1:18" ht="15" x14ac:dyDescent="0.25">
      <c r="A5670" s="389" t="s">
        <v>7024</v>
      </c>
      <c r="B5670" s="390"/>
      <c r="C5670" s="386"/>
      <c r="D5670" s="390"/>
      <c r="E5670" s="390"/>
      <c r="F5670" s="386">
        <v>67.056799999999996</v>
      </c>
      <c r="G5670" s="391">
        <v>84.615399999999994</v>
      </c>
      <c r="H5670" s="391">
        <v>83.076899999999995</v>
      </c>
      <c r="I5670" s="391">
        <v>69.652699999999996</v>
      </c>
      <c r="J5670" s="391">
        <v>14.6067</v>
      </c>
      <c r="K5670" s="391">
        <v>56.043999999999997</v>
      </c>
      <c r="L5670" s="391">
        <v>46.236600000000003</v>
      </c>
      <c r="M5670" s="391">
        <v>76.087000000000003</v>
      </c>
      <c r="N5670" s="391">
        <v>53.198999999999998</v>
      </c>
      <c r="O5670" s="386">
        <v>49.705300000000001</v>
      </c>
      <c r="P5670" s="386" t="s">
        <v>69</v>
      </c>
      <c r="R5670" s="265"/>
    </row>
    <row r="5671" spans="1:18" ht="15" x14ac:dyDescent="0.25">
      <c r="A5671" s="389" t="s">
        <v>7025</v>
      </c>
      <c r="B5671" s="390"/>
      <c r="C5671" s="386"/>
      <c r="D5671" s="390"/>
      <c r="E5671" s="390"/>
      <c r="F5671" s="386">
        <v>93.75</v>
      </c>
      <c r="G5671" s="391">
        <v>65.202100000000002</v>
      </c>
      <c r="H5671" s="391">
        <v>62.1265</v>
      </c>
      <c r="I5671" s="391">
        <v>73.1584</v>
      </c>
      <c r="J5671" s="391">
        <v>65.384600000000006</v>
      </c>
      <c r="K5671" s="391">
        <v>73.076899999999995</v>
      </c>
      <c r="L5671" s="391">
        <v>64.529499999999999</v>
      </c>
      <c r="M5671" s="391">
        <v>79.022400000000005</v>
      </c>
      <c r="N5671" s="391">
        <v>67.239800000000002</v>
      </c>
      <c r="O5671" s="386">
        <v>79.819000000000003</v>
      </c>
      <c r="P5671" s="386" t="s">
        <v>69</v>
      </c>
      <c r="R5671" s="265"/>
    </row>
    <row r="5672" spans="1:18" ht="15" x14ac:dyDescent="0.25">
      <c r="A5672" s="389" t="s">
        <v>7026</v>
      </c>
      <c r="B5672" s="390"/>
      <c r="C5672" s="386"/>
      <c r="D5672" s="390"/>
      <c r="E5672" s="390"/>
      <c r="F5672" s="386">
        <v>93.75</v>
      </c>
      <c r="G5672" s="391">
        <v>65.202100000000002</v>
      </c>
      <c r="H5672" s="391">
        <v>62.1265</v>
      </c>
      <c r="I5672" s="391">
        <v>100</v>
      </c>
      <c r="J5672" s="391">
        <v>76.891999999999996</v>
      </c>
      <c r="K5672" s="391">
        <v>78.867500000000007</v>
      </c>
      <c r="L5672" s="391">
        <v>69.230800000000002</v>
      </c>
      <c r="M5672" s="391">
        <v>100</v>
      </c>
      <c r="N5672" s="391">
        <v>67.525300000000001</v>
      </c>
      <c r="O5672" s="386">
        <v>79.668800000000005</v>
      </c>
      <c r="P5672" s="386" t="s">
        <v>69</v>
      </c>
      <c r="R5672" s="265"/>
    </row>
    <row r="5673" spans="1:18" ht="15" x14ac:dyDescent="0.25">
      <c r="A5673" s="389" t="s">
        <v>7027</v>
      </c>
      <c r="B5673" s="390"/>
      <c r="C5673" s="386"/>
      <c r="D5673" s="390"/>
      <c r="E5673" s="390"/>
      <c r="F5673" s="386">
        <v>91.666700000000006</v>
      </c>
      <c r="G5673" s="391">
        <v>59.375</v>
      </c>
      <c r="H5673" s="391">
        <v>54.545499999999997</v>
      </c>
      <c r="I5673" s="391">
        <v>77.777799999999999</v>
      </c>
      <c r="J5673" s="391">
        <v>72.222200000000001</v>
      </c>
      <c r="K5673" s="391">
        <v>66.666700000000006</v>
      </c>
      <c r="L5673" s="391">
        <v>100</v>
      </c>
      <c r="M5673" s="391">
        <v>100</v>
      </c>
      <c r="N5673" s="391">
        <v>50</v>
      </c>
      <c r="O5673" s="386">
        <v>88.888900000000007</v>
      </c>
      <c r="P5673" s="386" t="s">
        <v>69</v>
      </c>
      <c r="R5673" s="265"/>
    </row>
    <row r="5674" spans="1:18" ht="15" x14ac:dyDescent="0.25">
      <c r="A5674" s="389" t="s">
        <v>7028</v>
      </c>
      <c r="B5674" s="390"/>
      <c r="C5674" s="386"/>
      <c r="D5674" s="390"/>
      <c r="E5674" s="390"/>
      <c r="F5674" s="386">
        <v>0</v>
      </c>
      <c r="G5674" s="391">
        <v>3.2856000000000001</v>
      </c>
      <c r="H5674" s="391">
        <v>2.6305000000000001</v>
      </c>
      <c r="I5674" s="391">
        <v>6.0533000000000001</v>
      </c>
      <c r="J5674" s="391">
        <v>1.7206999999999999</v>
      </c>
      <c r="K5674" s="391">
        <v>5.2035</v>
      </c>
      <c r="L5674" s="391">
        <v>0</v>
      </c>
      <c r="M5674" s="391">
        <v>0</v>
      </c>
      <c r="N5674" s="391">
        <v>4.7007000000000003</v>
      </c>
      <c r="O5674" s="386">
        <v>3.5508999999999999</v>
      </c>
      <c r="P5674" s="386" t="s">
        <v>69</v>
      </c>
      <c r="R5674" s="265"/>
    </row>
    <row r="5675" spans="1:18" ht="15" x14ac:dyDescent="0.25">
      <c r="A5675" s="389" t="s">
        <v>7029</v>
      </c>
      <c r="B5675" s="390"/>
      <c r="C5675" s="386"/>
      <c r="D5675" s="390"/>
      <c r="E5675" s="390"/>
      <c r="F5675" s="386">
        <v>0</v>
      </c>
      <c r="G5675" s="391">
        <v>3.3248000000000002</v>
      </c>
      <c r="H5675" s="391">
        <v>1.7442</v>
      </c>
      <c r="I5675" s="391">
        <v>6.0876999999999999</v>
      </c>
      <c r="J5675" s="391">
        <v>1.7402</v>
      </c>
      <c r="K5675" s="391">
        <v>4.6204999999999998</v>
      </c>
      <c r="L5675" s="391">
        <v>1.8581000000000001</v>
      </c>
      <c r="M5675" s="391">
        <v>2.6132</v>
      </c>
      <c r="N5675" s="391">
        <v>4.7455999999999996</v>
      </c>
      <c r="O5675" s="386">
        <v>3.5848</v>
      </c>
      <c r="P5675" s="386" t="s">
        <v>69</v>
      </c>
      <c r="R5675" s="265"/>
    </row>
    <row r="5676" spans="1:18" ht="15" x14ac:dyDescent="0.25">
      <c r="A5676" s="389" t="s">
        <v>7030</v>
      </c>
      <c r="B5676" s="390"/>
      <c r="C5676" s="386"/>
      <c r="D5676" s="390"/>
      <c r="E5676" s="390"/>
      <c r="F5676" s="386" t="s">
        <v>8416</v>
      </c>
      <c r="G5676" s="391">
        <v>0</v>
      </c>
      <c r="H5676" s="391">
        <v>0</v>
      </c>
      <c r="I5676" s="391">
        <v>0</v>
      </c>
      <c r="J5676" s="391">
        <v>0</v>
      </c>
      <c r="K5676" s="391">
        <v>0</v>
      </c>
      <c r="L5676" s="391">
        <v>0</v>
      </c>
      <c r="M5676" s="391">
        <v>0</v>
      </c>
      <c r="N5676" s="391">
        <v>0</v>
      </c>
      <c r="O5676" s="386">
        <v>0</v>
      </c>
      <c r="P5676" s="386" t="s">
        <v>69</v>
      </c>
      <c r="R5676" s="265"/>
    </row>
    <row r="5677" spans="1:18" ht="15" x14ac:dyDescent="0.25">
      <c r="A5677" s="389" t="s">
        <v>7031</v>
      </c>
      <c r="B5677" s="390"/>
      <c r="C5677" s="386"/>
      <c r="D5677" s="390"/>
      <c r="E5677" s="390"/>
      <c r="F5677" s="386">
        <v>47.058799999999998</v>
      </c>
      <c r="G5677" s="391">
        <v>54.098399999999998</v>
      </c>
      <c r="H5677" s="391">
        <v>26.229500000000002</v>
      </c>
      <c r="I5677" s="391">
        <v>45.082000000000001</v>
      </c>
      <c r="J5677" s="391">
        <v>17.7866</v>
      </c>
      <c r="K5677" s="391">
        <v>10.671900000000001</v>
      </c>
      <c r="L5677" s="391">
        <v>51.639299999999999</v>
      </c>
      <c r="M5677" s="391">
        <v>40.163899999999998</v>
      </c>
      <c r="N5677" s="391">
        <v>14.331200000000001</v>
      </c>
      <c r="O5677" s="386">
        <v>9.7134</v>
      </c>
      <c r="P5677" s="386" t="s">
        <v>69</v>
      </c>
      <c r="R5677" s="265"/>
    </row>
    <row r="5678" spans="1:18" ht="15" x14ac:dyDescent="0.25">
      <c r="A5678" s="389" t="s">
        <v>7032</v>
      </c>
      <c r="B5678" s="390"/>
      <c r="C5678" s="386"/>
      <c r="D5678" s="390"/>
      <c r="E5678" s="390"/>
      <c r="F5678" s="386">
        <v>47.058799999999998</v>
      </c>
      <c r="G5678" s="391">
        <v>12.3596</v>
      </c>
      <c r="H5678" s="391">
        <v>26.229500000000002</v>
      </c>
      <c r="I5678" s="391">
        <v>14.229200000000001</v>
      </c>
      <c r="J5678" s="391">
        <v>47.540999999999997</v>
      </c>
      <c r="K5678" s="391">
        <v>62.295099999999998</v>
      </c>
      <c r="L5678" s="391">
        <v>2.9643999999999999</v>
      </c>
      <c r="M5678" s="391">
        <v>40.163899999999998</v>
      </c>
      <c r="N5678" s="391">
        <v>14.331200000000001</v>
      </c>
      <c r="O5678" s="386">
        <v>9.7134</v>
      </c>
      <c r="P5678" s="386" t="s">
        <v>69</v>
      </c>
      <c r="R5678" s="265"/>
    </row>
    <row r="5679" spans="1:18" ht="15" x14ac:dyDescent="0.25">
      <c r="A5679" s="389" t="s">
        <v>7033</v>
      </c>
      <c r="B5679" s="390"/>
      <c r="C5679" s="386"/>
      <c r="D5679" s="390"/>
      <c r="E5679" s="390"/>
      <c r="F5679" s="386">
        <v>65.923599999999993</v>
      </c>
      <c r="G5679" s="391">
        <v>21.0059</v>
      </c>
      <c r="H5679" s="391">
        <v>23.668600000000001</v>
      </c>
      <c r="I5679" s="391">
        <v>44.339599999999997</v>
      </c>
      <c r="J5679" s="391">
        <v>27.083300000000001</v>
      </c>
      <c r="K5679" s="391">
        <v>56.043999999999997</v>
      </c>
      <c r="L5679" s="391">
        <v>46.236600000000003</v>
      </c>
      <c r="M5679" s="391">
        <v>51.600700000000003</v>
      </c>
      <c r="N5679" s="391">
        <v>52.306800000000003</v>
      </c>
      <c r="O5679" s="386">
        <v>49.504199999999997</v>
      </c>
      <c r="P5679" s="386" t="s">
        <v>69</v>
      </c>
      <c r="R5679" s="265"/>
    </row>
    <row r="5680" spans="1:18" ht="15" x14ac:dyDescent="0.25">
      <c r="A5680" s="389" t="s">
        <v>7034</v>
      </c>
      <c r="B5680" s="390"/>
      <c r="C5680" s="386"/>
      <c r="D5680" s="390"/>
      <c r="E5680" s="390"/>
      <c r="F5680" s="386">
        <v>68.135999999999996</v>
      </c>
      <c r="G5680" s="391">
        <v>78.0488</v>
      </c>
      <c r="H5680" s="391">
        <v>66.964299999999994</v>
      </c>
      <c r="I5680" s="391">
        <v>81.961299999999994</v>
      </c>
      <c r="J5680" s="391">
        <v>63.010800000000003</v>
      </c>
      <c r="K5680" s="391">
        <v>58.225099999999998</v>
      </c>
      <c r="L5680" s="391">
        <v>58.079599999999999</v>
      </c>
      <c r="M5680" s="391">
        <v>46.857100000000003</v>
      </c>
      <c r="N5680" s="391">
        <v>56.843699999999998</v>
      </c>
      <c r="O5680" s="386">
        <v>50.522399999999998</v>
      </c>
      <c r="P5680" s="386" t="s">
        <v>69</v>
      </c>
      <c r="R5680" s="265"/>
    </row>
    <row r="5681" spans="1:18" ht="15" x14ac:dyDescent="0.25">
      <c r="A5681" s="389" t="s">
        <v>7035</v>
      </c>
      <c r="B5681" s="390"/>
      <c r="C5681" s="386"/>
      <c r="D5681" s="390"/>
      <c r="E5681" s="390"/>
      <c r="F5681" s="386">
        <v>18.0824</v>
      </c>
      <c r="G5681" s="391">
        <v>10.4938</v>
      </c>
      <c r="H5681" s="391">
        <v>21.739100000000001</v>
      </c>
      <c r="I5681" s="391">
        <v>19.1111</v>
      </c>
      <c r="J5681" s="391">
        <v>7.5269000000000004</v>
      </c>
      <c r="K5681" s="391">
        <v>18.309899999999999</v>
      </c>
      <c r="L5681" s="391">
        <v>17.703600000000002</v>
      </c>
      <c r="M5681" s="391">
        <v>32.042299999999997</v>
      </c>
      <c r="N5681" s="391">
        <v>18.670200000000001</v>
      </c>
      <c r="O5681" s="386">
        <v>14.0145</v>
      </c>
      <c r="P5681" s="386" t="s">
        <v>69</v>
      </c>
      <c r="R5681" s="265"/>
    </row>
    <row r="5682" spans="1:18" ht="15" x14ac:dyDescent="0.25">
      <c r="A5682" s="389" t="s">
        <v>7036</v>
      </c>
      <c r="B5682" s="390"/>
      <c r="C5682" s="386"/>
      <c r="D5682" s="390"/>
      <c r="E5682" s="390"/>
      <c r="F5682" s="386">
        <v>0.86960000000000004</v>
      </c>
      <c r="G5682" s="391">
        <v>14.8649</v>
      </c>
      <c r="H5682" s="391">
        <v>16.216200000000001</v>
      </c>
      <c r="I5682" s="391">
        <v>14.2857</v>
      </c>
      <c r="J5682" s="391">
        <v>7.6923000000000004</v>
      </c>
      <c r="K5682" s="391">
        <v>17.5808</v>
      </c>
      <c r="L5682" s="391">
        <v>16.0808</v>
      </c>
      <c r="M5682" s="391">
        <v>19.404399999999999</v>
      </c>
      <c r="N5682" s="391">
        <v>18.665299999999998</v>
      </c>
      <c r="O5682" s="386">
        <v>15.2828</v>
      </c>
      <c r="P5682" s="386" t="s">
        <v>69</v>
      </c>
      <c r="R5682" s="265"/>
    </row>
    <row r="5683" spans="1:18" ht="15" x14ac:dyDescent="0.25">
      <c r="A5683" s="389" t="s">
        <v>7037</v>
      </c>
      <c r="B5683" s="390"/>
      <c r="C5683" s="386"/>
      <c r="D5683" s="390"/>
      <c r="E5683" s="390"/>
      <c r="F5683" s="386">
        <v>5.6818</v>
      </c>
      <c r="G5683" s="391">
        <v>6.8182</v>
      </c>
      <c r="H5683" s="391">
        <v>19.965</v>
      </c>
      <c r="I5683" s="391">
        <v>35.203000000000003</v>
      </c>
      <c r="J5683" s="391">
        <v>26.061499999999999</v>
      </c>
      <c r="K5683" s="391">
        <v>10.977399999999999</v>
      </c>
      <c r="L5683" s="391">
        <v>40.740699999999997</v>
      </c>
      <c r="M5683" s="391">
        <v>10.3474</v>
      </c>
      <c r="N5683" s="391">
        <v>18.675999999999998</v>
      </c>
      <c r="O5683" s="386">
        <v>12.537800000000001</v>
      </c>
      <c r="P5683" s="386" t="s">
        <v>69</v>
      </c>
      <c r="R5683" s="265"/>
    </row>
    <row r="5684" spans="1:18" ht="15" x14ac:dyDescent="0.25">
      <c r="A5684" s="389" t="s">
        <v>7038</v>
      </c>
      <c r="B5684" s="390"/>
      <c r="C5684" s="386"/>
      <c r="D5684" s="390"/>
      <c r="E5684" s="390"/>
      <c r="F5684" s="386">
        <v>2.7885</v>
      </c>
      <c r="G5684" s="391">
        <v>2.7191999999999998</v>
      </c>
      <c r="H5684" s="391">
        <v>8.6527999999999992</v>
      </c>
      <c r="I5684" s="391">
        <v>9.7495999999999992</v>
      </c>
      <c r="J5684" s="391">
        <v>12.068300000000001</v>
      </c>
      <c r="K5684" s="391">
        <v>0.28410000000000002</v>
      </c>
      <c r="L5684" s="391">
        <v>7.7617000000000003</v>
      </c>
      <c r="M5684" s="391">
        <v>4.5776000000000003</v>
      </c>
      <c r="N5684" s="391">
        <v>8.3713999999999906</v>
      </c>
      <c r="O5684" s="386">
        <v>7.6749999999999998</v>
      </c>
      <c r="P5684" s="386" t="s">
        <v>69</v>
      </c>
      <c r="R5684" s="265"/>
    </row>
    <row r="5685" spans="1:18" ht="15" x14ac:dyDescent="0.25">
      <c r="A5685" s="389" t="s">
        <v>7039</v>
      </c>
      <c r="B5685" s="390"/>
      <c r="C5685" s="386"/>
      <c r="D5685" s="390"/>
      <c r="E5685" s="390"/>
      <c r="F5685" s="386">
        <v>0.69769999999999999</v>
      </c>
      <c r="G5685" s="391">
        <v>8.6675000000000004</v>
      </c>
      <c r="H5685" s="391">
        <v>4.1368999999999998</v>
      </c>
      <c r="I5685" s="391">
        <v>6.0896999999999997</v>
      </c>
      <c r="J5685" s="391">
        <v>4.5114999999999998</v>
      </c>
      <c r="K5685" s="391">
        <v>10.4872</v>
      </c>
      <c r="L5685" s="391">
        <v>7.6045999999999996</v>
      </c>
      <c r="M5685" s="391">
        <v>10.513400000000001</v>
      </c>
      <c r="N5685" s="391">
        <v>9.2737999999999907</v>
      </c>
      <c r="O5685" s="386">
        <v>8.9202999999999992</v>
      </c>
      <c r="P5685" s="386" t="s">
        <v>69</v>
      </c>
      <c r="R5685" s="265"/>
    </row>
    <row r="5686" spans="1:18" ht="15" x14ac:dyDescent="0.25">
      <c r="A5686" s="389" t="s">
        <v>7040</v>
      </c>
      <c r="B5686" s="390"/>
      <c r="C5686" s="386"/>
      <c r="D5686" s="390"/>
      <c r="E5686" s="390"/>
      <c r="F5686" s="386">
        <v>0.53</v>
      </c>
      <c r="G5686" s="391">
        <v>6.5933999999999999</v>
      </c>
      <c r="H5686" s="391">
        <v>5.1661000000000001</v>
      </c>
      <c r="I5686" s="391">
        <v>10.8491</v>
      </c>
      <c r="J5686" s="391">
        <v>37.440800000000003</v>
      </c>
      <c r="K5686" s="391">
        <v>11.4833</v>
      </c>
      <c r="L5686" s="391">
        <v>1.1785000000000001</v>
      </c>
      <c r="M5686" s="391">
        <v>5.6584000000000003</v>
      </c>
      <c r="N5686" s="391">
        <v>4.7618999999999998</v>
      </c>
      <c r="O5686" s="386">
        <v>2.7403</v>
      </c>
      <c r="P5686" s="386" t="s">
        <v>69</v>
      </c>
      <c r="R5686" s="265"/>
    </row>
    <row r="5687" spans="1:18" ht="15" x14ac:dyDescent="0.25">
      <c r="A5687" s="389" t="s">
        <v>7041</v>
      </c>
      <c r="B5687" s="390"/>
      <c r="C5687" s="386"/>
      <c r="D5687" s="390"/>
      <c r="E5687" s="390"/>
      <c r="F5687" s="386">
        <v>0</v>
      </c>
      <c r="G5687" s="391">
        <v>2.58E-2</v>
      </c>
      <c r="H5687" s="391">
        <v>1.34E-2</v>
      </c>
      <c r="I5687" s="391">
        <v>1.2800000000000001E-2</v>
      </c>
      <c r="J5687" s="391">
        <v>0</v>
      </c>
      <c r="K5687" s="391">
        <v>2.0799999999999999E-2</v>
      </c>
      <c r="L5687" s="391">
        <v>0</v>
      </c>
      <c r="M5687" s="391">
        <v>6.25E-2</v>
      </c>
      <c r="N5687" s="391">
        <v>7.2900000000004198E-2</v>
      </c>
      <c r="O5687" s="386">
        <v>0.13189999999999999</v>
      </c>
      <c r="P5687" s="386" t="s">
        <v>69</v>
      </c>
      <c r="R5687" s="265"/>
    </row>
    <row r="5688" spans="1:18" ht="15" x14ac:dyDescent="0.25">
      <c r="A5688" s="389" t="s">
        <v>7042</v>
      </c>
      <c r="B5688" s="390"/>
      <c r="C5688" s="386"/>
      <c r="D5688" s="390"/>
      <c r="E5688" s="390"/>
      <c r="F5688" s="386">
        <v>0</v>
      </c>
      <c r="G5688" s="391">
        <v>2.58E-2</v>
      </c>
      <c r="H5688" s="391">
        <v>0</v>
      </c>
      <c r="I5688" s="391">
        <v>0</v>
      </c>
      <c r="J5688" s="391">
        <v>2.8799999999999999E-2</v>
      </c>
      <c r="K5688" s="391">
        <v>2.0799999999999999E-2</v>
      </c>
      <c r="L5688" s="391">
        <v>0</v>
      </c>
      <c r="M5688" s="391">
        <v>0</v>
      </c>
      <c r="N5688" s="391">
        <v>9.5600000000004598E-2</v>
      </c>
      <c r="O5688" s="386">
        <v>0.16700000000000001</v>
      </c>
      <c r="P5688" s="386" t="s">
        <v>69</v>
      </c>
      <c r="R5688" s="265"/>
    </row>
    <row r="5689" spans="1:18" ht="15" x14ac:dyDescent="0.25">
      <c r="A5689" s="389" t="s">
        <v>7043</v>
      </c>
      <c r="B5689" s="390"/>
      <c r="C5689" s="386"/>
      <c r="D5689" s="390"/>
      <c r="E5689" s="390"/>
      <c r="F5689" s="386">
        <v>0</v>
      </c>
      <c r="G5689" s="391">
        <v>0</v>
      </c>
      <c r="H5689" s="391">
        <v>0</v>
      </c>
      <c r="I5689" s="391">
        <v>0</v>
      </c>
      <c r="J5689" s="391">
        <v>0</v>
      </c>
      <c r="K5689" s="391">
        <v>0</v>
      </c>
      <c r="L5689" s="391">
        <v>0</v>
      </c>
      <c r="M5689" s="391">
        <v>0</v>
      </c>
      <c r="N5689" s="391">
        <v>1.38000000000034E-2</v>
      </c>
      <c r="O5689" s="386">
        <v>4.1599999999999998E-2</v>
      </c>
      <c r="P5689" s="386" t="s">
        <v>69</v>
      </c>
      <c r="R5689" s="265"/>
    </row>
    <row r="5690" spans="1:18" ht="15" x14ac:dyDescent="0.25">
      <c r="A5690" s="389" t="s">
        <v>7044</v>
      </c>
      <c r="B5690" s="390"/>
      <c r="C5690" s="386"/>
      <c r="D5690" s="390"/>
      <c r="E5690" s="390"/>
      <c r="F5690" s="386">
        <v>6.3154000000000003</v>
      </c>
      <c r="G5690" s="391">
        <v>11.520300000000001</v>
      </c>
      <c r="H5690" s="391">
        <v>8.2692999999999994</v>
      </c>
      <c r="I5690" s="391">
        <v>13.834199999999999</v>
      </c>
      <c r="J5690" s="391">
        <v>12.440899999999999</v>
      </c>
      <c r="K5690" s="391">
        <v>5.9691000000000001</v>
      </c>
      <c r="L5690" s="391">
        <v>13.3689</v>
      </c>
      <c r="M5690" s="391">
        <v>11.060700000000001</v>
      </c>
      <c r="N5690" s="391">
        <v>12.8643</v>
      </c>
      <c r="O5690" s="386">
        <v>12.0722</v>
      </c>
      <c r="P5690" s="386" t="s">
        <v>69</v>
      </c>
      <c r="R5690" s="265"/>
    </row>
    <row r="5691" spans="1:18" ht="15" x14ac:dyDescent="0.25">
      <c r="A5691" s="389" t="s">
        <v>7045</v>
      </c>
      <c r="B5691" s="390"/>
      <c r="C5691" s="386"/>
      <c r="D5691" s="390"/>
      <c r="E5691" s="390"/>
      <c r="F5691" s="386">
        <v>3.8468</v>
      </c>
      <c r="G5691" s="391">
        <v>15.1091</v>
      </c>
      <c r="H5691" s="391">
        <v>12.973800000000001</v>
      </c>
      <c r="I5691" s="391">
        <v>17.088899999999999</v>
      </c>
      <c r="J5691" s="391">
        <v>6.6501000000000001</v>
      </c>
      <c r="K5691" s="391">
        <v>17.058299999999999</v>
      </c>
      <c r="L5691" s="391">
        <v>16.264900000000001</v>
      </c>
      <c r="M5691" s="391">
        <v>17.593599999999999</v>
      </c>
      <c r="N5691" s="391">
        <v>12.669499999999999</v>
      </c>
      <c r="O5691" s="386">
        <v>12.1381</v>
      </c>
      <c r="P5691" s="386" t="s">
        <v>69</v>
      </c>
      <c r="R5691" s="265"/>
    </row>
    <row r="5692" spans="1:18" ht="15" x14ac:dyDescent="0.25">
      <c r="A5692" s="389" t="s">
        <v>7046</v>
      </c>
      <c r="B5692" s="390"/>
      <c r="C5692" s="386"/>
      <c r="D5692" s="390"/>
      <c r="E5692" s="390"/>
      <c r="F5692" s="386">
        <v>22.783999999999999</v>
      </c>
      <c r="G5692" s="391">
        <v>28.711099999999998</v>
      </c>
      <c r="H5692" s="391">
        <v>13.7576</v>
      </c>
      <c r="I5692" s="391">
        <v>22.462</v>
      </c>
      <c r="J5692" s="391">
        <v>19.484000000000002</v>
      </c>
      <c r="K5692" s="391">
        <v>22.200700000000001</v>
      </c>
      <c r="L5692" s="391">
        <v>22.691800000000001</v>
      </c>
      <c r="M5692" s="391">
        <v>22.162199999999999</v>
      </c>
      <c r="N5692" s="391">
        <v>13.4422</v>
      </c>
      <c r="O5692" s="386">
        <v>11.8789</v>
      </c>
      <c r="P5692" s="386" t="s">
        <v>69</v>
      </c>
      <c r="R5692" s="265"/>
    </row>
    <row r="5693" spans="1:18" ht="15" x14ac:dyDescent="0.25">
      <c r="A5693" s="389" t="s">
        <v>7047</v>
      </c>
      <c r="B5693" s="390"/>
      <c r="C5693" s="386"/>
      <c r="D5693" s="390"/>
      <c r="E5693" s="390"/>
      <c r="F5693" s="386">
        <v>36.2361</v>
      </c>
      <c r="G5693" s="391">
        <v>51.848999999999997</v>
      </c>
      <c r="H5693" s="391">
        <v>32.8947</v>
      </c>
      <c r="I5693" s="391">
        <v>47.744399999999999</v>
      </c>
      <c r="J5693" s="391">
        <v>38.493699999999997</v>
      </c>
      <c r="K5693" s="391">
        <v>51.639299999999999</v>
      </c>
      <c r="L5693" s="391">
        <v>70.752099999999999</v>
      </c>
      <c r="M5693" s="391">
        <v>87.777799999999999</v>
      </c>
      <c r="N5693" s="391">
        <v>68.457300000000004</v>
      </c>
      <c r="O5693" s="386">
        <v>68.896199999999993</v>
      </c>
      <c r="P5693" s="386" t="s">
        <v>69</v>
      </c>
      <c r="R5693" s="265"/>
    </row>
    <row r="5694" spans="1:18" ht="15" x14ac:dyDescent="0.25">
      <c r="A5694" s="389" t="s">
        <v>7048</v>
      </c>
      <c r="B5694" s="390"/>
      <c r="C5694" s="386"/>
      <c r="D5694" s="390"/>
      <c r="E5694" s="390"/>
      <c r="F5694" s="386" t="s">
        <v>8416</v>
      </c>
      <c r="G5694" s="391" t="s">
        <v>8416</v>
      </c>
      <c r="H5694" s="391">
        <v>0</v>
      </c>
      <c r="I5694" s="391">
        <v>0</v>
      </c>
      <c r="J5694" s="391">
        <v>4.1666999999999996</v>
      </c>
      <c r="K5694" s="391">
        <v>8.3332999999999995</v>
      </c>
      <c r="L5694" s="391">
        <v>25</v>
      </c>
      <c r="M5694" s="391">
        <v>41.666699999999999</v>
      </c>
      <c r="N5694" s="391">
        <v>41.666699999999999</v>
      </c>
      <c r="O5694" s="386">
        <v>33.333300000000001</v>
      </c>
      <c r="P5694" s="386" t="s">
        <v>69</v>
      </c>
      <c r="R5694" s="265"/>
    </row>
    <row r="5695" spans="1:18" ht="15" x14ac:dyDescent="0.25">
      <c r="A5695" s="389" t="s">
        <v>7049</v>
      </c>
      <c r="B5695" s="390"/>
      <c r="C5695" s="386"/>
      <c r="D5695" s="390"/>
      <c r="E5695" s="390"/>
      <c r="F5695" s="386" t="s">
        <v>8416</v>
      </c>
      <c r="G5695" s="391" t="s">
        <v>8416</v>
      </c>
      <c r="H5695" s="391">
        <v>0</v>
      </c>
      <c r="I5695" s="391">
        <v>0</v>
      </c>
      <c r="J5695" s="391">
        <v>4.1666999999999996</v>
      </c>
      <c r="K5695" s="391">
        <v>8.3332999999999995</v>
      </c>
      <c r="L5695" s="391">
        <v>25</v>
      </c>
      <c r="M5695" s="391">
        <v>41.666699999999999</v>
      </c>
      <c r="N5695" s="391">
        <v>41.666699999999999</v>
      </c>
      <c r="O5695" s="386">
        <v>33.333300000000001</v>
      </c>
      <c r="P5695" s="386" t="s">
        <v>69</v>
      </c>
      <c r="R5695" s="265"/>
    </row>
    <row r="5696" spans="1:18" ht="15" x14ac:dyDescent="0.25">
      <c r="A5696" s="389" t="s">
        <v>7050</v>
      </c>
      <c r="B5696" s="390"/>
      <c r="C5696" s="386"/>
      <c r="D5696" s="390"/>
      <c r="E5696" s="390"/>
      <c r="F5696" s="386">
        <v>36.268500000000003</v>
      </c>
      <c r="G5696" s="391">
        <v>79.930800000000005</v>
      </c>
      <c r="H5696" s="391">
        <v>61.793999999999997</v>
      </c>
      <c r="I5696" s="391">
        <v>45.205500000000001</v>
      </c>
      <c r="J5696" s="391">
        <v>62.361600000000003</v>
      </c>
      <c r="K5696" s="391">
        <v>69.285700000000006</v>
      </c>
      <c r="L5696" s="391">
        <v>67.808199999999999</v>
      </c>
      <c r="M5696" s="391">
        <v>89.383600000000001</v>
      </c>
      <c r="N5696" s="391">
        <v>67.887600000000006</v>
      </c>
      <c r="O5696" s="386">
        <v>66.853399999999993</v>
      </c>
      <c r="P5696" s="386" t="s">
        <v>69</v>
      </c>
      <c r="R5696" s="265"/>
    </row>
    <row r="5697" spans="1:18" ht="15" x14ac:dyDescent="0.25">
      <c r="A5697" s="389" t="s">
        <v>7051</v>
      </c>
      <c r="B5697" s="390"/>
      <c r="C5697" s="386"/>
      <c r="D5697" s="390"/>
      <c r="E5697" s="390"/>
      <c r="F5697" s="386">
        <v>69.230800000000002</v>
      </c>
      <c r="G5697" s="391">
        <v>87.341800000000006</v>
      </c>
      <c r="H5697" s="391">
        <v>73.134299999999996</v>
      </c>
      <c r="I5697" s="391">
        <v>85.074600000000004</v>
      </c>
      <c r="J5697" s="391">
        <v>15.7895</v>
      </c>
      <c r="K5697" s="391">
        <v>100</v>
      </c>
      <c r="L5697" s="391">
        <v>90.109899999999996</v>
      </c>
      <c r="M5697" s="391">
        <v>0</v>
      </c>
      <c r="N5697" s="391">
        <v>74.5946</v>
      </c>
      <c r="O5697" s="386">
        <v>91.953999999999994</v>
      </c>
      <c r="P5697" s="386" t="s">
        <v>69</v>
      </c>
      <c r="R5697" s="265"/>
    </row>
    <row r="5698" spans="1:18" ht="15" x14ac:dyDescent="0.25">
      <c r="A5698" s="389" t="s">
        <v>7052</v>
      </c>
      <c r="B5698" s="390"/>
      <c r="C5698" s="386"/>
      <c r="D5698" s="390"/>
      <c r="E5698" s="390"/>
      <c r="F5698" s="386">
        <v>26.938400000000001</v>
      </c>
      <c r="G5698" s="391">
        <v>23.3537</v>
      </c>
      <c r="H5698" s="391">
        <v>8.5792000000000002</v>
      </c>
      <c r="I5698" s="391">
        <v>25.792100000000001</v>
      </c>
      <c r="J5698" s="391">
        <v>38.974200000000003</v>
      </c>
      <c r="K5698" s="391">
        <v>38.1218</v>
      </c>
      <c r="L5698" s="391">
        <v>38.228299999999997</v>
      </c>
      <c r="M5698" s="391">
        <v>40.351799999999997</v>
      </c>
      <c r="N5698" s="391">
        <v>34.232700000000001</v>
      </c>
      <c r="O5698" s="386">
        <v>33.263199999999998</v>
      </c>
      <c r="P5698" s="386" t="s">
        <v>69</v>
      </c>
      <c r="R5698" s="265"/>
    </row>
    <row r="5699" spans="1:18" ht="15" x14ac:dyDescent="0.25">
      <c r="A5699" s="389" t="s">
        <v>7053</v>
      </c>
      <c r="B5699" s="390"/>
      <c r="C5699" s="386"/>
      <c r="D5699" s="390"/>
      <c r="E5699" s="390"/>
      <c r="F5699" s="386">
        <v>52.3596</v>
      </c>
      <c r="G5699" s="391">
        <v>46.2136</v>
      </c>
      <c r="H5699" s="391">
        <v>66.898200000000003</v>
      </c>
      <c r="I5699" s="391">
        <v>74.150700000000001</v>
      </c>
      <c r="J5699" s="391">
        <v>68.911900000000003</v>
      </c>
      <c r="K5699" s="391">
        <v>70.756399999999999</v>
      </c>
      <c r="L5699" s="391">
        <v>61.467300000000002</v>
      </c>
      <c r="M5699" s="391">
        <v>90.915800000000004</v>
      </c>
      <c r="N5699" s="391">
        <v>74.047399999999996</v>
      </c>
      <c r="O5699" s="386">
        <v>67.259100000000004</v>
      </c>
      <c r="P5699" s="386" t="s">
        <v>69</v>
      </c>
      <c r="R5699" s="265"/>
    </row>
    <row r="5700" spans="1:18" ht="15" x14ac:dyDescent="0.25">
      <c r="A5700" s="389" t="s">
        <v>7054</v>
      </c>
      <c r="B5700" s="390"/>
      <c r="C5700" s="386"/>
      <c r="D5700" s="390"/>
      <c r="E5700" s="390"/>
      <c r="F5700" s="386">
        <v>53.653399999999998</v>
      </c>
      <c r="G5700" s="391">
        <v>46.2136</v>
      </c>
      <c r="H5700" s="391">
        <v>46.143900000000002</v>
      </c>
      <c r="I5700" s="391">
        <v>74.150700000000001</v>
      </c>
      <c r="J5700" s="391">
        <v>68.911900000000003</v>
      </c>
      <c r="K5700" s="391">
        <v>70.5959</v>
      </c>
      <c r="L5700" s="391">
        <v>71.298699999999997</v>
      </c>
      <c r="M5700" s="391">
        <v>70.182299999999998</v>
      </c>
      <c r="N5700" s="391">
        <v>74.047399999999996</v>
      </c>
      <c r="O5700" s="386">
        <v>67.259100000000004</v>
      </c>
      <c r="P5700" s="386" t="s">
        <v>69</v>
      </c>
      <c r="R5700" s="265"/>
    </row>
    <row r="5701" spans="1:18" ht="15" x14ac:dyDescent="0.25">
      <c r="A5701" s="389" t="s">
        <v>7055</v>
      </c>
      <c r="B5701" s="390"/>
      <c r="C5701" s="386"/>
      <c r="D5701" s="390"/>
      <c r="E5701" s="390"/>
      <c r="F5701" s="386">
        <v>0</v>
      </c>
      <c r="G5701" s="391">
        <v>0.81140000000000001</v>
      </c>
      <c r="H5701" s="391">
        <v>0.73270000000000002</v>
      </c>
      <c r="I5701" s="391">
        <v>1.2254</v>
      </c>
      <c r="J5701" s="391">
        <v>1.2195</v>
      </c>
      <c r="K5701" s="391">
        <v>2.4266000000000001</v>
      </c>
      <c r="L5701" s="391">
        <v>1.2770999999999999</v>
      </c>
      <c r="M5701" s="391">
        <v>0.25540000000000002</v>
      </c>
      <c r="N5701" s="391">
        <v>2.3794</v>
      </c>
      <c r="O5701" s="386">
        <v>1.1707000000000001</v>
      </c>
      <c r="P5701" s="386" t="s">
        <v>69</v>
      </c>
      <c r="R5701" s="265"/>
    </row>
    <row r="5702" spans="1:18" ht="15" x14ac:dyDescent="0.25">
      <c r="A5702" s="389" t="s">
        <v>7056</v>
      </c>
      <c r="B5702" s="390"/>
      <c r="C5702" s="386"/>
      <c r="D5702" s="390"/>
      <c r="E5702" s="390"/>
      <c r="F5702" s="386">
        <v>0</v>
      </c>
      <c r="G5702" s="391">
        <v>1.5244</v>
      </c>
      <c r="H5702" s="391">
        <v>1.6768000000000001</v>
      </c>
      <c r="I5702" s="391">
        <v>1.2254</v>
      </c>
      <c r="J5702" s="391">
        <v>1.2195</v>
      </c>
      <c r="K5702" s="391">
        <v>2.0186000000000002</v>
      </c>
      <c r="L5702" s="391">
        <v>1.0670999999999999</v>
      </c>
      <c r="M5702" s="391">
        <v>0.25540000000000002</v>
      </c>
      <c r="N5702" s="391">
        <v>2.3794</v>
      </c>
      <c r="O5702" s="386">
        <v>1.1707000000000001</v>
      </c>
      <c r="P5702" s="386" t="s">
        <v>69</v>
      </c>
      <c r="R5702" s="265"/>
    </row>
    <row r="5703" spans="1:18" ht="15" x14ac:dyDescent="0.25">
      <c r="A5703" s="389" t="s">
        <v>7057</v>
      </c>
      <c r="B5703" s="390"/>
      <c r="C5703" s="386"/>
      <c r="D5703" s="390"/>
      <c r="E5703" s="390"/>
      <c r="F5703" s="386">
        <v>8.6206999999999994</v>
      </c>
      <c r="G5703" s="391">
        <v>4.3189000000000002</v>
      </c>
      <c r="H5703" s="391">
        <v>4.3061999999999996</v>
      </c>
      <c r="I5703" s="391">
        <v>10.7164</v>
      </c>
      <c r="J5703" s="391">
        <v>8.4865999999999993</v>
      </c>
      <c r="K5703" s="391">
        <v>12.047499999999999</v>
      </c>
      <c r="L5703" s="391">
        <v>4.3323</v>
      </c>
      <c r="M5703" s="391">
        <v>6.8842999999999996</v>
      </c>
      <c r="N5703" s="391">
        <v>15.1989</v>
      </c>
      <c r="O5703" s="386">
        <v>10.952400000000001</v>
      </c>
      <c r="P5703" s="386" t="s">
        <v>69</v>
      </c>
      <c r="R5703" s="265"/>
    </row>
    <row r="5704" spans="1:18" ht="15" x14ac:dyDescent="0.25">
      <c r="A5704" s="389" t="s">
        <v>7058</v>
      </c>
      <c r="B5704" s="390"/>
      <c r="C5704" s="386"/>
      <c r="D5704" s="390"/>
      <c r="E5704" s="390"/>
      <c r="F5704" s="386">
        <v>8.6206999999999994</v>
      </c>
      <c r="G5704" s="391">
        <v>7.3590999999999998</v>
      </c>
      <c r="H5704" s="391">
        <v>4.3061999999999996</v>
      </c>
      <c r="I5704" s="391">
        <v>10.7164</v>
      </c>
      <c r="J5704" s="391">
        <v>9.6346000000000007</v>
      </c>
      <c r="K5704" s="391">
        <v>20.597999999999999</v>
      </c>
      <c r="L5704" s="391">
        <v>4.3323</v>
      </c>
      <c r="M5704" s="391">
        <v>6.8842999999999996</v>
      </c>
      <c r="N5704" s="391">
        <v>15.1989</v>
      </c>
      <c r="O5704" s="386">
        <v>10.952400000000001</v>
      </c>
      <c r="P5704" s="386" t="s">
        <v>69</v>
      </c>
      <c r="R5704" s="265"/>
    </row>
    <row r="5705" spans="1:18" ht="15" x14ac:dyDescent="0.25">
      <c r="A5705" s="389" t="s">
        <v>7059</v>
      </c>
      <c r="B5705" s="390"/>
      <c r="C5705" s="386"/>
      <c r="D5705" s="390"/>
      <c r="E5705" s="390"/>
      <c r="F5705" s="386">
        <v>15.9917</v>
      </c>
      <c r="G5705" s="391">
        <v>29.988</v>
      </c>
      <c r="H5705" s="391">
        <v>26.9435</v>
      </c>
      <c r="I5705" s="391">
        <v>25.8443</v>
      </c>
      <c r="J5705" s="391">
        <v>37.691600000000001</v>
      </c>
      <c r="K5705" s="391">
        <v>34.555399999999999</v>
      </c>
      <c r="L5705" s="391">
        <v>31.4055</v>
      </c>
      <c r="M5705" s="391">
        <v>40.275199999999998</v>
      </c>
      <c r="N5705" s="391">
        <v>33.793599999999998</v>
      </c>
      <c r="O5705" s="386">
        <v>32.523200000000003</v>
      </c>
      <c r="P5705" s="386" t="s">
        <v>69</v>
      </c>
      <c r="R5705" s="265"/>
    </row>
    <row r="5706" spans="1:18" ht="15" x14ac:dyDescent="0.25">
      <c r="A5706" s="389" t="s">
        <v>7060</v>
      </c>
      <c r="B5706" s="390"/>
      <c r="C5706" s="386"/>
      <c r="D5706" s="390"/>
      <c r="E5706" s="390"/>
      <c r="F5706" s="386">
        <v>21.405200000000001</v>
      </c>
      <c r="G5706" s="391">
        <v>53.191499999999998</v>
      </c>
      <c r="H5706" s="391">
        <v>27.1739</v>
      </c>
      <c r="I5706" s="391">
        <v>35.211300000000001</v>
      </c>
      <c r="J5706" s="391">
        <v>40.829700000000003</v>
      </c>
      <c r="K5706" s="391">
        <v>35.512</v>
      </c>
      <c r="L5706" s="391">
        <v>70.212800000000001</v>
      </c>
      <c r="M5706" s="391">
        <v>46.666699999999999</v>
      </c>
      <c r="N5706" s="391">
        <v>48.128799999999998</v>
      </c>
      <c r="O5706" s="386">
        <v>56.628599999999999</v>
      </c>
      <c r="P5706" s="386" t="s">
        <v>69</v>
      </c>
      <c r="R5706" s="265"/>
    </row>
    <row r="5707" spans="1:18" ht="15" x14ac:dyDescent="0.25">
      <c r="A5707" s="389" t="s">
        <v>7061</v>
      </c>
      <c r="B5707" s="390"/>
      <c r="C5707" s="386"/>
      <c r="D5707" s="390"/>
      <c r="E5707" s="390"/>
      <c r="F5707" s="386">
        <v>4.9935999999999998</v>
      </c>
      <c r="G5707" s="391">
        <v>1.5707</v>
      </c>
      <c r="H5707" s="391">
        <v>2.3068</v>
      </c>
      <c r="I5707" s="391">
        <v>5.0095000000000001</v>
      </c>
      <c r="J5707" s="391">
        <v>2.6676000000000002</v>
      </c>
      <c r="K5707" s="391">
        <v>3.5771000000000002</v>
      </c>
      <c r="L5707" s="391">
        <v>1.8345</v>
      </c>
      <c r="M5707" s="391">
        <v>5.9143999999999997</v>
      </c>
      <c r="N5707" s="391">
        <v>8.2688000000000006</v>
      </c>
      <c r="O5707" s="386">
        <v>8.5952999999999999</v>
      </c>
      <c r="P5707" s="386" t="s">
        <v>69</v>
      </c>
      <c r="R5707" s="265"/>
    </row>
    <row r="5708" spans="1:18" ht="15" x14ac:dyDescent="0.25">
      <c r="A5708" s="389" t="s">
        <v>7062</v>
      </c>
      <c r="B5708" s="390"/>
      <c r="C5708" s="386"/>
      <c r="D5708" s="390"/>
      <c r="E5708" s="390"/>
      <c r="F5708" s="386" t="s">
        <v>8416</v>
      </c>
      <c r="G5708" s="391" t="s">
        <v>8416</v>
      </c>
      <c r="H5708" s="391" t="s">
        <v>8416</v>
      </c>
      <c r="I5708" s="391" t="s">
        <v>8416</v>
      </c>
      <c r="J5708" s="391">
        <v>0</v>
      </c>
      <c r="K5708" s="391">
        <v>0</v>
      </c>
      <c r="L5708" s="391">
        <v>0</v>
      </c>
      <c r="M5708" s="391">
        <v>0</v>
      </c>
      <c r="N5708" s="391">
        <v>0</v>
      </c>
      <c r="O5708" s="386">
        <v>0</v>
      </c>
      <c r="P5708" s="386" t="s">
        <v>69</v>
      </c>
      <c r="R5708" s="265"/>
    </row>
    <row r="5709" spans="1:18" ht="15" x14ac:dyDescent="0.25">
      <c r="A5709" s="389" t="s">
        <v>7063</v>
      </c>
      <c r="B5709" s="390"/>
      <c r="C5709" s="386"/>
      <c r="D5709" s="390"/>
      <c r="E5709" s="390"/>
      <c r="F5709" s="386" t="s">
        <v>8416</v>
      </c>
      <c r="G5709" s="391" t="s">
        <v>8416</v>
      </c>
      <c r="H5709" s="391" t="s">
        <v>8416</v>
      </c>
      <c r="I5709" s="391" t="s">
        <v>8416</v>
      </c>
      <c r="J5709" s="391">
        <v>0</v>
      </c>
      <c r="K5709" s="391">
        <v>0</v>
      </c>
      <c r="L5709" s="391">
        <v>0</v>
      </c>
      <c r="M5709" s="391">
        <v>0</v>
      </c>
      <c r="N5709" s="391">
        <v>0</v>
      </c>
      <c r="O5709" s="386">
        <v>0</v>
      </c>
      <c r="P5709" s="386" t="s">
        <v>69</v>
      </c>
      <c r="R5709" s="265"/>
    </row>
    <row r="5710" spans="1:18" ht="15" x14ac:dyDescent="0.25">
      <c r="A5710" s="389" t="s">
        <v>7064</v>
      </c>
      <c r="B5710" s="390"/>
      <c r="C5710" s="386"/>
      <c r="D5710" s="390"/>
      <c r="E5710" s="390"/>
      <c r="F5710" s="386">
        <v>5.4252000000000002</v>
      </c>
      <c r="G5710" s="391">
        <v>1.0548999999999999</v>
      </c>
      <c r="H5710" s="391">
        <v>0.80969999999999998</v>
      </c>
      <c r="I5710" s="391">
        <v>2.4291</v>
      </c>
      <c r="J5710" s="391">
        <v>2.0243000000000002</v>
      </c>
      <c r="K5710" s="391">
        <v>2.7618</v>
      </c>
      <c r="L5710" s="391">
        <v>4.6097000000000001</v>
      </c>
      <c r="M5710" s="391">
        <v>4.7332999999999998</v>
      </c>
      <c r="N5710" s="391">
        <v>8.1791000000000107</v>
      </c>
      <c r="O5710" s="386">
        <v>7.3051000000000004</v>
      </c>
      <c r="P5710" s="386" t="s">
        <v>69</v>
      </c>
      <c r="R5710" s="265"/>
    </row>
    <row r="5711" spans="1:18" ht="15" x14ac:dyDescent="0.25">
      <c r="A5711" s="389" t="s">
        <v>7065</v>
      </c>
      <c r="B5711" s="390"/>
      <c r="C5711" s="386"/>
      <c r="D5711" s="390"/>
      <c r="E5711" s="390"/>
      <c r="F5711" s="386">
        <v>0.25640000000000002</v>
      </c>
      <c r="G5711" s="391">
        <v>11.3415</v>
      </c>
      <c r="H5711" s="391">
        <v>10.8537</v>
      </c>
      <c r="I5711" s="391">
        <v>12.1212</v>
      </c>
      <c r="J5711" s="391">
        <v>8.1175999999999995</v>
      </c>
      <c r="K5711" s="391">
        <v>5.9928999999999997</v>
      </c>
      <c r="L5711" s="391">
        <v>11.538500000000001</v>
      </c>
      <c r="M5711" s="391">
        <v>10.256399999999999</v>
      </c>
      <c r="N5711" s="391">
        <v>8.5696999999999992</v>
      </c>
      <c r="O5711" s="386">
        <v>12.9663</v>
      </c>
      <c r="P5711" s="386" t="s">
        <v>69</v>
      </c>
      <c r="R5711" s="265"/>
    </row>
    <row r="5712" spans="1:18" ht="15" x14ac:dyDescent="0.25">
      <c r="A5712" s="389" t="s">
        <v>7066</v>
      </c>
      <c r="B5712" s="390"/>
      <c r="C5712" s="386"/>
      <c r="D5712" s="390"/>
      <c r="E5712" s="390"/>
      <c r="F5712" s="386">
        <v>0.55530000000000002</v>
      </c>
      <c r="G5712" s="391">
        <v>0.64070000000000005</v>
      </c>
      <c r="H5712" s="391">
        <v>0.70989999999999998</v>
      </c>
      <c r="I5712" s="391">
        <v>0.89629999999999999</v>
      </c>
      <c r="J5712" s="391">
        <v>0.49580000000000002</v>
      </c>
      <c r="K5712" s="391">
        <v>0.49519999999999997</v>
      </c>
      <c r="L5712" s="391">
        <v>0.20569999999999999</v>
      </c>
      <c r="M5712" s="391">
        <v>0.34050000000000002</v>
      </c>
      <c r="N5712" s="391">
        <v>1.1443000000000001</v>
      </c>
      <c r="O5712" s="386">
        <v>0.71350000000000002</v>
      </c>
      <c r="P5712" s="386" t="s">
        <v>69</v>
      </c>
      <c r="R5712" s="265"/>
    </row>
    <row r="5713" spans="1:18" ht="15" x14ac:dyDescent="0.25">
      <c r="A5713" s="389" t="s">
        <v>7067</v>
      </c>
      <c r="B5713" s="390"/>
      <c r="C5713" s="386"/>
      <c r="D5713" s="390"/>
      <c r="E5713" s="390"/>
      <c r="F5713" s="386">
        <v>0.28870000000000001</v>
      </c>
      <c r="G5713" s="391">
        <v>0.4476</v>
      </c>
      <c r="H5713" s="391">
        <v>0.49680000000000002</v>
      </c>
      <c r="I5713" s="391">
        <v>0.8609</v>
      </c>
      <c r="J5713" s="391">
        <v>0.34970000000000001</v>
      </c>
      <c r="K5713" s="391">
        <v>0.89390000000000003</v>
      </c>
      <c r="L5713" s="391">
        <v>0.17530000000000001</v>
      </c>
      <c r="M5713" s="391">
        <v>0.30070000000000002</v>
      </c>
      <c r="N5713" s="391">
        <v>1.1152</v>
      </c>
      <c r="O5713" s="386">
        <v>0.69669999999999999</v>
      </c>
      <c r="P5713" s="386" t="s">
        <v>69</v>
      </c>
      <c r="R5713" s="265"/>
    </row>
    <row r="5714" spans="1:18" ht="15" x14ac:dyDescent="0.25">
      <c r="A5714" s="389" t="s">
        <v>7068</v>
      </c>
      <c r="B5714" s="390"/>
      <c r="C5714" s="386"/>
      <c r="D5714" s="390"/>
      <c r="E5714" s="390"/>
      <c r="F5714" s="386">
        <v>0</v>
      </c>
      <c r="G5714" s="391">
        <v>0.32440000000000002</v>
      </c>
      <c r="H5714" s="391">
        <v>0.58389999999999997</v>
      </c>
      <c r="I5714" s="391">
        <v>1.9654</v>
      </c>
      <c r="J5714" s="391">
        <v>0.92700000000000005</v>
      </c>
      <c r="K5714" s="391">
        <v>1.0031000000000001</v>
      </c>
      <c r="L5714" s="391">
        <v>1.091</v>
      </c>
      <c r="M5714" s="391">
        <v>1.1261000000000001</v>
      </c>
      <c r="N5714" s="391">
        <v>1.5755999999999899</v>
      </c>
      <c r="O5714" s="386">
        <v>0.96230000000000004</v>
      </c>
      <c r="P5714" s="386" t="s">
        <v>69</v>
      </c>
      <c r="R5714" s="265"/>
    </row>
    <row r="5715" spans="1:18" ht="15" x14ac:dyDescent="0.25">
      <c r="A5715" s="389" t="s">
        <v>7069</v>
      </c>
      <c r="B5715" s="390"/>
      <c r="C5715" s="386"/>
      <c r="D5715" s="390"/>
      <c r="E5715" s="390"/>
      <c r="F5715" s="386">
        <v>0</v>
      </c>
      <c r="G5715" s="391">
        <v>0</v>
      </c>
      <c r="H5715" s="391">
        <v>0</v>
      </c>
      <c r="I5715" s="391">
        <v>0</v>
      </c>
      <c r="J5715" s="391">
        <v>0</v>
      </c>
      <c r="K5715" s="391">
        <v>0</v>
      </c>
      <c r="L5715" s="391">
        <v>0</v>
      </c>
      <c r="M5715" s="391">
        <v>0</v>
      </c>
      <c r="N5715" s="391">
        <v>0</v>
      </c>
      <c r="O5715" s="386">
        <v>0</v>
      </c>
      <c r="P5715" s="386" t="s">
        <v>69</v>
      </c>
      <c r="R5715" s="265"/>
    </row>
    <row r="5716" spans="1:18" ht="15" x14ac:dyDescent="0.25">
      <c r="A5716" s="389" t="s">
        <v>7070</v>
      </c>
      <c r="B5716" s="390"/>
      <c r="C5716" s="386"/>
      <c r="D5716" s="390"/>
      <c r="E5716" s="390"/>
      <c r="F5716" s="386">
        <v>0</v>
      </c>
      <c r="G5716" s="391">
        <v>0</v>
      </c>
      <c r="H5716" s="391">
        <v>0</v>
      </c>
      <c r="I5716" s="391">
        <v>0</v>
      </c>
      <c r="J5716" s="391">
        <v>0</v>
      </c>
      <c r="K5716" s="391">
        <v>0</v>
      </c>
      <c r="L5716" s="391">
        <v>0</v>
      </c>
      <c r="M5716" s="391">
        <v>0</v>
      </c>
      <c r="N5716" s="391">
        <v>0</v>
      </c>
      <c r="O5716" s="386">
        <v>0</v>
      </c>
      <c r="P5716" s="386" t="s">
        <v>69</v>
      </c>
      <c r="R5716" s="265"/>
    </row>
    <row r="5717" spans="1:18" ht="15" x14ac:dyDescent="0.25">
      <c r="A5717" s="389" t="s">
        <v>7071</v>
      </c>
      <c r="B5717" s="390"/>
      <c r="C5717" s="386"/>
      <c r="D5717" s="390"/>
      <c r="E5717" s="390"/>
      <c r="F5717" s="386">
        <v>5.4698000000000002</v>
      </c>
      <c r="G5717" s="391">
        <v>9.9235000000000007</v>
      </c>
      <c r="H5717" s="391">
        <v>7.1074999999999999</v>
      </c>
      <c r="I5717" s="391">
        <v>9.6129999999999995</v>
      </c>
      <c r="J5717" s="391">
        <v>9.5312999999999999</v>
      </c>
      <c r="K5717" s="391">
        <v>9.7141000000000002</v>
      </c>
      <c r="L5717" s="391">
        <v>7.3838999999999997</v>
      </c>
      <c r="M5717" s="391">
        <v>12.198600000000001</v>
      </c>
      <c r="N5717" s="391">
        <v>11.879899999999999</v>
      </c>
      <c r="O5717" s="386">
        <v>11.0709</v>
      </c>
      <c r="P5717" s="386" t="s">
        <v>69</v>
      </c>
      <c r="R5717" s="265"/>
    </row>
    <row r="5718" spans="1:18" ht="15" x14ac:dyDescent="0.25">
      <c r="A5718" s="389" t="s">
        <v>7072</v>
      </c>
      <c r="B5718" s="390"/>
      <c r="C5718" s="386"/>
      <c r="D5718" s="390"/>
      <c r="E5718" s="390"/>
      <c r="F5718" s="386">
        <v>4.9939999999999998</v>
      </c>
      <c r="G5718" s="391">
        <v>9.5853999999999999</v>
      </c>
      <c r="H5718" s="391">
        <v>9.2981999999999996</v>
      </c>
      <c r="I5718" s="391">
        <v>9.2433999999999994</v>
      </c>
      <c r="J5718" s="391">
        <v>11.6814</v>
      </c>
      <c r="K5718" s="391">
        <v>9.3805999999999994</v>
      </c>
      <c r="L5718" s="391">
        <v>7.3710000000000004</v>
      </c>
      <c r="M5718" s="391">
        <v>11.7804</v>
      </c>
      <c r="N5718" s="391">
        <v>12.0466</v>
      </c>
      <c r="O5718" s="386">
        <v>11.0974</v>
      </c>
      <c r="P5718" s="386" t="s">
        <v>69</v>
      </c>
      <c r="R5718" s="265"/>
    </row>
    <row r="5719" spans="1:18" ht="15" x14ac:dyDescent="0.25">
      <c r="A5719" s="389" t="s">
        <v>7073</v>
      </c>
      <c r="B5719" s="390"/>
      <c r="C5719" s="386"/>
      <c r="D5719" s="390"/>
      <c r="E5719" s="390"/>
      <c r="F5719" s="386">
        <v>1.0135000000000001</v>
      </c>
      <c r="G5719" s="391">
        <v>5.7823000000000002</v>
      </c>
      <c r="H5719" s="391">
        <v>6.4298000000000002</v>
      </c>
      <c r="I5719" s="391">
        <v>7.0568999999999997</v>
      </c>
      <c r="J5719" s="391">
        <v>4.2229999999999999</v>
      </c>
      <c r="K5719" s="391">
        <v>6.3701999999999996</v>
      </c>
      <c r="L5719" s="391">
        <v>12.668900000000001</v>
      </c>
      <c r="M5719" s="391">
        <v>11.530900000000001</v>
      </c>
      <c r="N5719" s="391">
        <v>9.2216000000000005</v>
      </c>
      <c r="O5719" s="386">
        <v>10.6478</v>
      </c>
      <c r="P5719" s="386" t="s">
        <v>69</v>
      </c>
      <c r="R5719" s="265"/>
    </row>
    <row r="5720" spans="1:18" ht="15" x14ac:dyDescent="0.25">
      <c r="A5720" s="389" t="s">
        <v>7074</v>
      </c>
      <c r="B5720" s="390"/>
      <c r="C5720" s="386"/>
      <c r="D5720" s="390"/>
      <c r="E5720" s="390"/>
      <c r="F5720" s="386">
        <v>67.622299999999996</v>
      </c>
      <c r="G5720" s="391">
        <v>43.582500000000003</v>
      </c>
      <c r="H5720" s="391">
        <v>21.739100000000001</v>
      </c>
      <c r="I5720" s="391">
        <v>41.666699999999999</v>
      </c>
      <c r="J5720" s="391">
        <v>76.1905</v>
      </c>
      <c r="K5720" s="391">
        <v>95.454499999999996</v>
      </c>
      <c r="L5720" s="391">
        <v>83.82</v>
      </c>
      <c r="M5720" s="391">
        <v>71.428600000000003</v>
      </c>
      <c r="N5720" s="391">
        <v>89.327600000000004</v>
      </c>
      <c r="O5720" s="386">
        <v>93.466200000000001</v>
      </c>
      <c r="P5720" s="386" t="s">
        <v>69</v>
      </c>
      <c r="R5720" s="265"/>
    </row>
    <row r="5721" spans="1:18" ht="15" x14ac:dyDescent="0.25">
      <c r="A5721" s="389" t="s">
        <v>7075</v>
      </c>
      <c r="B5721" s="390"/>
      <c r="C5721" s="386"/>
      <c r="D5721" s="390"/>
      <c r="E5721" s="390"/>
      <c r="F5721" s="386">
        <v>63.981000000000002</v>
      </c>
      <c r="G5721" s="391">
        <v>45.180700000000002</v>
      </c>
      <c r="H5721" s="391">
        <v>44.856699999999996</v>
      </c>
      <c r="I5721" s="391">
        <v>66.159700000000001</v>
      </c>
      <c r="J5721" s="391">
        <v>78.776300000000006</v>
      </c>
      <c r="K5721" s="391">
        <v>79.209599999999995</v>
      </c>
      <c r="L5721" s="391">
        <v>82.003399999999999</v>
      </c>
      <c r="M5721" s="391">
        <v>76.351399999999998</v>
      </c>
      <c r="N5721" s="391">
        <v>90.6096</v>
      </c>
      <c r="O5721" s="386">
        <v>94.383799999999994</v>
      </c>
      <c r="P5721" s="386" t="s">
        <v>69</v>
      </c>
      <c r="R5721" s="265"/>
    </row>
    <row r="5722" spans="1:18" ht="15" x14ac:dyDescent="0.25">
      <c r="A5722" s="389" t="s">
        <v>7076</v>
      </c>
      <c r="B5722" s="390"/>
      <c r="C5722" s="386"/>
      <c r="D5722" s="390"/>
      <c r="E5722" s="390"/>
      <c r="F5722" s="386">
        <v>76.608199999999997</v>
      </c>
      <c r="G5722" s="391">
        <v>39.810400000000001</v>
      </c>
      <c r="H5722" s="391">
        <v>41.630899999999997</v>
      </c>
      <c r="I5722" s="391">
        <v>62.719299999999997</v>
      </c>
      <c r="J5722" s="391">
        <v>80.088499999999996</v>
      </c>
      <c r="K5722" s="391">
        <v>84.549400000000006</v>
      </c>
      <c r="L5722" s="391">
        <v>88.412000000000006</v>
      </c>
      <c r="M5722" s="391">
        <v>80.708699999999993</v>
      </c>
      <c r="N5722" s="391">
        <v>86.969700000000003</v>
      </c>
      <c r="O5722" s="386">
        <v>91.221400000000003</v>
      </c>
      <c r="P5722" s="386" t="s">
        <v>69</v>
      </c>
      <c r="R5722" s="265"/>
    </row>
    <row r="5723" spans="1:18" ht="15" x14ac:dyDescent="0.25">
      <c r="A5723" s="389" t="s">
        <v>7077</v>
      </c>
      <c r="B5723" s="390"/>
      <c r="C5723" s="386"/>
      <c r="D5723" s="390"/>
      <c r="E5723" s="390"/>
      <c r="F5723" s="386">
        <v>62.411700000000003</v>
      </c>
      <c r="G5723" s="391">
        <v>33.673900000000003</v>
      </c>
      <c r="H5723" s="391">
        <v>34.1693</v>
      </c>
      <c r="I5723" s="391">
        <v>52.173900000000003</v>
      </c>
      <c r="J5723" s="391">
        <v>56.521700000000003</v>
      </c>
      <c r="K5723" s="391">
        <v>85.789500000000004</v>
      </c>
      <c r="L5723" s="391">
        <v>59.473700000000001</v>
      </c>
      <c r="M5723" s="391">
        <v>27.8947</v>
      </c>
      <c r="N5723" s="391">
        <v>80.613900000000001</v>
      </c>
      <c r="O5723" s="386">
        <v>80.076800000000006</v>
      </c>
      <c r="P5723" s="386" t="s">
        <v>69</v>
      </c>
      <c r="R5723" s="265"/>
    </row>
    <row r="5724" spans="1:18" ht="15" x14ac:dyDescent="0.25">
      <c r="A5724" s="389" t="s">
        <v>7078</v>
      </c>
      <c r="B5724" s="390"/>
      <c r="C5724" s="386"/>
      <c r="D5724" s="390"/>
      <c r="E5724" s="390"/>
      <c r="F5724" s="386">
        <v>92.307699999999997</v>
      </c>
      <c r="G5724" s="391">
        <v>22.222200000000001</v>
      </c>
      <c r="H5724" s="391">
        <v>62.5</v>
      </c>
      <c r="I5724" s="391">
        <v>100</v>
      </c>
      <c r="J5724" s="391">
        <v>83.333299999999994</v>
      </c>
      <c r="K5724" s="391">
        <v>100</v>
      </c>
      <c r="L5724" s="391">
        <v>100</v>
      </c>
      <c r="M5724" s="391">
        <v>100</v>
      </c>
      <c r="N5724" s="391">
        <v>100</v>
      </c>
      <c r="O5724" s="386">
        <v>76.811599999999999</v>
      </c>
      <c r="P5724" s="386" t="s">
        <v>69</v>
      </c>
      <c r="R5724" s="265"/>
    </row>
    <row r="5725" spans="1:18" ht="15" x14ac:dyDescent="0.25">
      <c r="A5725" s="389" t="s">
        <v>7079</v>
      </c>
      <c r="B5725" s="390"/>
      <c r="C5725" s="386"/>
      <c r="D5725" s="390"/>
      <c r="E5725" s="390"/>
      <c r="F5725" s="386">
        <v>100</v>
      </c>
      <c r="G5725" s="391">
        <v>25</v>
      </c>
      <c r="H5725" s="391">
        <v>2.7778</v>
      </c>
      <c r="I5725" s="391">
        <v>55.555599999999998</v>
      </c>
      <c r="J5725" s="391">
        <v>83.333299999999994</v>
      </c>
      <c r="K5725" s="391">
        <v>100</v>
      </c>
      <c r="L5725" s="391">
        <v>100</v>
      </c>
      <c r="M5725" s="391">
        <v>83.333299999999994</v>
      </c>
      <c r="N5725" s="391">
        <v>100</v>
      </c>
      <c r="O5725" s="386">
        <v>76.811599999999999</v>
      </c>
      <c r="P5725" s="386" t="s">
        <v>69</v>
      </c>
      <c r="R5725" s="265"/>
    </row>
    <row r="5726" spans="1:18" ht="15" x14ac:dyDescent="0.25">
      <c r="A5726" s="389" t="s">
        <v>7080</v>
      </c>
      <c r="B5726" s="390"/>
      <c r="C5726" s="386"/>
      <c r="D5726" s="390"/>
      <c r="E5726" s="390"/>
      <c r="F5726" s="386" t="s">
        <v>8416</v>
      </c>
      <c r="G5726" s="391">
        <v>2.5350000000000001</v>
      </c>
      <c r="H5726" s="391">
        <v>2.5640999999999998</v>
      </c>
      <c r="I5726" s="391">
        <v>1.1798999999999999</v>
      </c>
      <c r="J5726" s="391">
        <v>7.0796000000000001</v>
      </c>
      <c r="K5726" s="391">
        <v>22.418900000000001</v>
      </c>
      <c r="L5726" s="391">
        <v>16.2242</v>
      </c>
      <c r="M5726" s="391">
        <v>6.4897</v>
      </c>
      <c r="N5726" s="391">
        <v>36.970300000000002</v>
      </c>
      <c r="O5726" s="386">
        <v>20.031300000000002</v>
      </c>
      <c r="P5726" s="386" t="s">
        <v>69</v>
      </c>
      <c r="R5726" s="265"/>
    </row>
    <row r="5727" spans="1:18" ht="15" x14ac:dyDescent="0.25">
      <c r="A5727" s="389" t="s">
        <v>7081</v>
      </c>
      <c r="B5727" s="390"/>
      <c r="C5727" s="386"/>
      <c r="D5727" s="390"/>
      <c r="E5727" s="390"/>
      <c r="F5727" s="386" t="s">
        <v>8416</v>
      </c>
      <c r="G5727" s="391">
        <v>2.5350000000000001</v>
      </c>
      <c r="H5727" s="391">
        <v>2.5640999999999998</v>
      </c>
      <c r="I5727" s="391">
        <v>13.097</v>
      </c>
      <c r="J5727" s="391">
        <v>13.613300000000001</v>
      </c>
      <c r="K5727" s="391">
        <v>12.4528</v>
      </c>
      <c r="L5727" s="391">
        <v>15.129200000000001</v>
      </c>
      <c r="M5727" s="391">
        <v>31.878699999999998</v>
      </c>
      <c r="N5727" s="391">
        <v>37.899000000000001</v>
      </c>
      <c r="O5727" s="386">
        <v>19.406400000000001</v>
      </c>
      <c r="P5727" s="386" t="s">
        <v>69</v>
      </c>
      <c r="R5727" s="265"/>
    </row>
    <row r="5728" spans="1:18" ht="15" x14ac:dyDescent="0.25">
      <c r="A5728" s="389" t="s">
        <v>7082</v>
      </c>
      <c r="B5728" s="390"/>
      <c r="C5728" s="386"/>
      <c r="D5728" s="390"/>
      <c r="E5728" s="390"/>
      <c r="F5728" s="386" t="s">
        <v>8416</v>
      </c>
      <c r="G5728" s="391">
        <v>0</v>
      </c>
      <c r="H5728" s="391">
        <v>0</v>
      </c>
      <c r="I5728" s="391">
        <v>0</v>
      </c>
      <c r="J5728" s="391">
        <v>0</v>
      </c>
      <c r="K5728" s="391">
        <v>0</v>
      </c>
      <c r="L5728" s="391">
        <v>6.25</v>
      </c>
      <c r="M5728" s="391">
        <v>1.5625</v>
      </c>
      <c r="N5728" s="391">
        <v>27.2727</v>
      </c>
      <c r="O5728" s="386">
        <v>26.666699999999999</v>
      </c>
      <c r="P5728" s="386" t="s">
        <v>69</v>
      </c>
      <c r="R5728" s="265"/>
    </row>
    <row r="5729" spans="1:18" ht="15" x14ac:dyDescent="0.25">
      <c r="A5729" s="389" t="s">
        <v>7083</v>
      </c>
      <c r="B5729" s="390"/>
      <c r="C5729" s="386"/>
      <c r="D5729" s="390"/>
      <c r="E5729" s="390"/>
      <c r="F5729" s="386">
        <v>100</v>
      </c>
      <c r="G5729" s="391">
        <v>1.7241</v>
      </c>
      <c r="H5729" s="391">
        <v>0.4854</v>
      </c>
      <c r="I5729" s="391">
        <v>9.4786999999999999</v>
      </c>
      <c r="J5729" s="391">
        <v>72.413799999999995</v>
      </c>
      <c r="K5729" s="391">
        <v>75.862099999999998</v>
      </c>
      <c r="L5729" s="391">
        <v>12.8535</v>
      </c>
      <c r="M5729" s="391">
        <v>58.009700000000002</v>
      </c>
      <c r="N5729" s="391">
        <v>73.486400000000003</v>
      </c>
      <c r="O5729" s="386">
        <v>51.363599999999998</v>
      </c>
      <c r="P5729" s="386" t="s">
        <v>69</v>
      </c>
      <c r="R5729" s="265"/>
    </row>
    <row r="5730" spans="1:18" ht="15" x14ac:dyDescent="0.25">
      <c r="A5730" s="389" t="s">
        <v>7084</v>
      </c>
      <c r="B5730" s="390"/>
      <c r="C5730" s="386"/>
      <c r="D5730" s="390"/>
      <c r="E5730" s="390"/>
      <c r="F5730" s="386">
        <v>100</v>
      </c>
      <c r="G5730" s="391">
        <v>0</v>
      </c>
      <c r="H5730" s="391">
        <v>50</v>
      </c>
      <c r="I5730" s="391">
        <v>9.4786999999999999</v>
      </c>
      <c r="J5730" s="391">
        <v>5.6121999999999996</v>
      </c>
      <c r="K5730" s="391">
        <v>75.862099999999998</v>
      </c>
      <c r="L5730" s="391">
        <v>62.069000000000003</v>
      </c>
      <c r="M5730" s="391">
        <v>17.241399999999999</v>
      </c>
      <c r="N5730" s="391">
        <v>73.486400000000003</v>
      </c>
      <c r="O5730" s="386">
        <v>51.363599999999998</v>
      </c>
      <c r="P5730" s="386" t="s">
        <v>69</v>
      </c>
      <c r="R5730" s="265"/>
    </row>
    <row r="5731" spans="1:18" ht="15" x14ac:dyDescent="0.25">
      <c r="A5731" s="389" t="s">
        <v>7085</v>
      </c>
      <c r="B5731" s="390"/>
      <c r="C5731" s="386"/>
      <c r="D5731" s="390"/>
      <c r="E5731" s="390"/>
      <c r="F5731" s="386">
        <v>85.9649</v>
      </c>
      <c r="G5731" s="391">
        <v>40</v>
      </c>
      <c r="H5731" s="391">
        <v>0</v>
      </c>
      <c r="I5731" s="391">
        <v>54.263599999999997</v>
      </c>
      <c r="J5731" s="391">
        <v>56.521700000000003</v>
      </c>
      <c r="K5731" s="391">
        <v>95</v>
      </c>
      <c r="L5731" s="391">
        <v>64.285700000000006</v>
      </c>
      <c r="M5731" s="391">
        <v>75.255200000000002</v>
      </c>
      <c r="N5731" s="391">
        <v>82.756500000000003</v>
      </c>
      <c r="O5731" s="386">
        <v>81.6815</v>
      </c>
      <c r="P5731" s="386" t="s">
        <v>69</v>
      </c>
      <c r="R5731" s="265"/>
    </row>
    <row r="5732" spans="1:18" ht="15" x14ac:dyDescent="0.25">
      <c r="A5732" s="389" t="s">
        <v>7086</v>
      </c>
      <c r="B5732" s="390"/>
      <c r="C5732" s="386"/>
      <c r="D5732" s="390"/>
      <c r="E5732" s="390"/>
      <c r="F5732" s="386">
        <v>77.403800000000004</v>
      </c>
      <c r="G5732" s="391">
        <v>64.166700000000006</v>
      </c>
      <c r="H5732" s="391">
        <v>51.4925</v>
      </c>
      <c r="I5732" s="391">
        <v>67.041200000000003</v>
      </c>
      <c r="J5732" s="391">
        <v>48.518500000000003</v>
      </c>
      <c r="K5732" s="391">
        <v>63.453800000000001</v>
      </c>
      <c r="L5732" s="391">
        <v>68.852500000000006</v>
      </c>
      <c r="M5732" s="391">
        <v>70.422499999999999</v>
      </c>
      <c r="N5732" s="391">
        <v>62.4041</v>
      </c>
      <c r="O5732" s="386">
        <v>66.493499999999997</v>
      </c>
      <c r="P5732" s="386" t="s">
        <v>69</v>
      </c>
      <c r="R5732" s="265"/>
    </row>
    <row r="5733" spans="1:18" ht="15" x14ac:dyDescent="0.25">
      <c r="A5733" s="389" t="s">
        <v>7087</v>
      </c>
      <c r="B5733" s="390"/>
      <c r="C5733" s="386"/>
      <c r="D5733" s="390"/>
      <c r="E5733" s="390"/>
      <c r="F5733" s="386">
        <v>15.891500000000001</v>
      </c>
      <c r="G5733" s="391">
        <v>1.3452999999999999</v>
      </c>
      <c r="H5733" s="391">
        <v>1.7937000000000001</v>
      </c>
      <c r="I5733" s="391">
        <v>0</v>
      </c>
      <c r="J5733" s="391">
        <v>27.590499999999999</v>
      </c>
      <c r="K5733" s="391">
        <v>37.702800000000003</v>
      </c>
      <c r="L5733" s="391">
        <v>44.129199999999997</v>
      </c>
      <c r="M5733" s="391">
        <v>46.590899999999998</v>
      </c>
      <c r="N5733" s="391">
        <v>51.367800000000003</v>
      </c>
      <c r="O5733" s="386">
        <v>53.668399999999998</v>
      </c>
      <c r="P5733" s="386" t="s">
        <v>69</v>
      </c>
      <c r="R5733" s="265"/>
    </row>
    <row r="5734" spans="1:18" ht="15" x14ac:dyDescent="0.25">
      <c r="A5734" s="389" t="s">
        <v>7088</v>
      </c>
      <c r="B5734" s="390"/>
      <c r="C5734" s="386"/>
      <c r="D5734" s="390"/>
      <c r="E5734" s="390"/>
      <c r="F5734" s="386">
        <v>14.746499999999999</v>
      </c>
      <c r="G5734" s="391">
        <v>9.6363000000000003</v>
      </c>
      <c r="H5734" s="391">
        <v>2.1164000000000001</v>
      </c>
      <c r="I5734" s="391">
        <v>18.5472</v>
      </c>
      <c r="J5734" s="391">
        <v>27.640699999999999</v>
      </c>
      <c r="K5734" s="391">
        <v>55.026499999999999</v>
      </c>
      <c r="L5734" s="391">
        <v>44.081400000000002</v>
      </c>
      <c r="M5734" s="391">
        <v>41.798900000000003</v>
      </c>
      <c r="N5734" s="391">
        <v>52.341500000000003</v>
      </c>
      <c r="O5734" s="386">
        <v>54.995600000000003</v>
      </c>
      <c r="P5734" s="386" t="s">
        <v>69</v>
      </c>
      <c r="R5734" s="265"/>
    </row>
    <row r="5735" spans="1:18" ht="15" x14ac:dyDescent="0.25">
      <c r="A5735" s="389" t="s">
        <v>7089</v>
      </c>
      <c r="B5735" s="390"/>
      <c r="C5735" s="386"/>
      <c r="D5735" s="390"/>
      <c r="E5735" s="390"/>
      <c r="F5735" s="386">
        <v>85.2941</v>
      </c>
      <c r="G5735" s="391">
        <v>16</v>
      </c>
      <c r="H5735" s="391">
        <v>70</v>
      </c>
      <c r="I5735" s="391">
        <v>58.5366</v>
      </c>
      <c r="J5735" s="391">
        <v>23.8095</v>
      </c>
      <c r="K5735" s="391">
        <v>32.467500000000001</v>
      </c>
      <c r="L5735" s="391">
        <v>46.575299999999999</v>
      </c>
      <c r="M5735" s="391">
        <v>41.558399999999999</v>
      </c>
      <c r="N5735" s="391">
        <v>36.3322</v>
      </c>
      <c r="O5735" s="386">
        <v>18.7135</v>
      </c>
      <c r="P5735" s="386" t="s">
        <v>69</v>
      </c>
      <c r="R5735" s="265"/>
    </row>
    <row r="5736" spans="1:18" ht="15" x14ac:dyDescent="0.25">
      <c r="A5736" s="389" t="s">
        <v>7090</v>
      </c>
      <c r="B5736" s="390"/>
      <c r="C5736" s="386"/>
      <c r="D5736" s="390"/>
      <c r="E5736" s="390"/>
      <c r="F5736" s="386">
        <v>3.9325999999999999</v>
      </c>
      <c r="G5736" s="391">
        <v>0</v>
      </c>
      <c r="H5736" s="391">
        <v>5.96E-2</v>
      </c>
      <c r="I5736" s="391">
        <v>0.41720000000000002</v>
      </c>
      <c r="J5736" s="391">
        <v>14.025700000000001</v>
      </c>
      <c r="K5736" s="391">
        <v>10.1311</v>
      </c>
      <c r="L5736" s="391">
        <v>11.360900000000001</v>
      </c>
      <c r="M5736" s="391">
        <v>17.809999999999999</v>
      </c>
      <c r="N5736" s="391">
        <v>26.1557</v>
      </c>
      <c r="O5736" s="386">
        <v>22.9697</v>
      </c>
      <c r="P5736" s="386" t="s">
        <v>69</v>
      </c>
      <c r="R5736" s="265"/>
    </row>
    <row r="5737" spans="1:18" ht="15" x14ac:dyDescent="0.25">
      <c r="A5737" s="389" t="s">
        <v>7091</v>
      </c>
      <c r="B5737" s="390"/>
      <c r="C5737" s="386"/>
      <c r="D5737" s="390"/>
      <c r="E5737" s="390"/>
      <c r="F5737" s="386">
        <v>4.9846000000000004</v>
      </c>
      <c r="G5737" s="391">
        <v>3.3645999999999998</v>
      </c>
      <c r="H5737" s="391">
        <v>7.85E-2</v>
      </c>
      <c r="I5737" s="391">
        <v>0.47099999999999997</v>
      </c>
      <c r="J5737" s="391">
        <v>2.0407999999999999</v>
      </c>
      <c r="K5737" s="391">
        <v>13.4991</v>
      </c>
      <c r="L5737" s="391">
        <v>4.8666</v>
      </c>
      <c r="M5737" s="391">
        <v>4.8666</v>
      </c>
      <c r="N5737" s="391">
        <v>27.116399999999999</v>
      </c>
      <c r="O5737" s="386">
        <v>23.086400000000001</v>
      </c>
      <c r="P5737" s="386" t="s">
        <v>69</v>
      </c>
      <c r="R5737" s="265"/>
    </row>
    <row r="5738" spans="1:18" ht="15" x14ac:dyDescent="0.25">
      <c r="A5738" s="389" t="s">
        <v>7092</v>
      </c>
      <c r="B5738" s="390"/>
      <c r="C5738" s="386"/>
      <c r="D5738" s="390"/>
      <c r="E5738" s="390"/>
      <c r="F5738" s="386">
        <v>0.58709999999999996</v>
      </c>
      <c r="G5738" s="391">
        <v>0</v>
      </c>
      <c r="H5738" s="391">
        <v>0</v>
      </c>
      <c r="I5738" s="391">
        <v>18.118500000000001</v>
      </c>
      <c r="J5738" s="391">
        <v>19.953900000000001</v>
      </c>
      <c r="K5738" s="391">
        <v>9.6534999999999993</v>
      </c>
      <c r="L5738" s="391">
        <v>8.4275000000000002</v>
      </c>
      <c r="M5738" s="391">
        <v>9.3633000000000006</v>
      </c>
      <c r="N5738" s="391">
        <v>19.701899999999998</v>
      </c>
      <c r="O5738" s="386">
        <v>22.1235</v>
      </c>
      <c r="P5738" s="386" t="s">
        <v>69</v>
      </c>
      <c r="R5738" s="265"/>
    </row>
    <row r="5739" spans="1:18" ht="15" x14ac:dyDescent="0.25">
      <c r="A5739" s="389" t="s">
        <v>7093</v>
      </c>
      <c r="B5739" s="390"/>
      <c r="C5739" s="386"/>
      <c r="D5739" s="390"/>
      <c r="E5739" s="390"/>
      <c r="F5739" s="386">
        <v>1.9166000000000001</v>
      </c>
      <c r="G5739" s="391">
        <v>7.4300000000000005E-2</v>
      </c>
      <c r="H5739" s="391">
        <v>0.33300000000000002</v>
      </c>
      <c r="I5739" s="391">
        <v>0</v>
      </c>
      <c r="J5739" s="391">
        <v>0</v>
      </c>
      <c r="K5739" s="391">
        <v>0</v>
      </c>
      <c r="L5739" s="391">
        <v>0.3911</v>
      </c>
      <c r="M5739" s="391">
        <v>0</v>
      </c>
      <c r="N5739" s="391">
        <v>5.0518000000000001</v>
      </c>
      <c r="O5739" s="386">
        <v>4.3769999999999998</v>
      </c>
      <c r="P5739" s="386" t="s">
        <v>69</v>
      </c>
      <c r="R5739" s="265"/>
    </row>
    <row r="5740" spans="1:18" ht="15" x14ac:dyDescent="0.25">
      <c r="A5740" s="389" t="s">
        <v>7094</v>
      </c>
      <c r="B5740" s="390"/>
      <c r="C5740" s="386"/>
      <c r="D5740" s="390"/>
      <c r="E5740" s="390"/>
      <c r="F5740" s="386">
        <v>1.8408</v>
      </c>
      <c r="G5740" s="391">
        <v>3.7400000000000003E-2</v>
      </c>
      <c r="H5740" s="391">
        <v>0.27229999999999999</v>
      </c>
      <c r="I5740" s="391">
        <v>0.55500000000000005</v>
      </c>
      <c r="J5740" s="391">
        <v>0.22309999999999999</v>
      </c>
      <c r="K5740" s="391">
        <v>0.83209999999999995</v>
      </c>
      <c r="L5740" s="391">
        <v>0.37090000000000001</v>
      </c>
      <c r="M5740" s="391">
        <v>3.0806</v>
      </c>
      <c r="N5740" s="391">
        <v>5.2542999999999997</v>
      </c>
      <c r="O5740" s="386">
        <v>4.4036999999999997</v>
      </c>
      <c r="P5740" s="386" t="s">
        <v>69</v>
      </c>
      <c r="R5740" s="265"/>
    </row>
    <row r="5741" spans="1:18" ht="15" x14ac:dyDescent="0.25">
      <c r="A5741" s="389" t="s">
        <v>7095</v>
      </c>
      <c r="B5741" s="390"/>
      <c r="C5741" s="386"/>
      <c r="D5741" s="390"/>
      <c r="E5741" s="390"/>
      <c r="F5741" s="386">
        <v>10.7943</v>
      </c>
      <c r="G5741" s="391">
        <v>4.5833000000000004</v>
      </c>
      <c r="H5741" s="391">
        <v>3.8536000000000001</v>
      </c>
      <c r="I5741" s="391">
        <v>2.0114999999999998</v>
      </c>
      <c r="J5741" s="391">
        <v>0.66039999999999999</v>
      </c>
      <c r="K5741" s="391">
        <v>3.4279999999999999</v>
      </c>
      <c r="L5741" s="391">
        <v>1.6617999999999999</v>
      </c>
      <c r="M5741" s="391">
        <v>1.6667000000000001</v>
      </c>
      <c r="N5741" s="391">
        <v>0.84610000000000696</v>
      </c>
      <c r="O5741" s="386">
        <v>2.4493999999999998</v>
      </c>
      <c r="P5741" s="386" t="s">
        <v>69</v>
      </c>
      <c r="R5741" s="265"/>
    </row>
    <row r="5742" spans="1:18" ht="15" x14ac:dyDescent="0.25">
      <c r="A5742" s="389" t="s">
        <v>7096</v>
      </c>
      <c r="B5742" s="390"/>
      <c r="C5742" s="386"/>
      <c r="D5742" s="390"/>
      <c r="E5742" s="390"/>
      <c r="F5742" s="386">
        <v>7.6951000000000001</v>
      </c>
      <c r="G5742" s="391">
        <v>25</v>
      </c>
      <c r="H5742" s="391">
        <v>3.0411000000000001</v>
      </c>
      <c r="I5742" s="391">
        <v>5.3404999999999996</v>
      </c>
      <c r="J5742" s="391">
        <v>6.0651999999999999</v>
      </c>
      <c r="K5742" s="391">
        <v>7.9320000000000004</v>
      </c>
      <c r="L5742" s="391">
        <v>6.9843999999999999</v>
      </c>
      <c r="M5742" s="391">
        <v>10.599299999999999</v>
      </c>
      <c r="N5742" s="391">
        <v>15.599299999999999</v>
      </c>
      <c r="O5742" s="386">
        <v>14.2082</v>
      </c>
      <c r="P5742" s="386" t="s">
        <v>69</v>
      </c>
      <c r="R5742" s="265"/>
    </row>
    <row r="5743" spans="1:18" ht="15" x14ac:dyDescent="0.25">
      <c r="A5743" s="389" t="s">
        <v>7097</v>
      </c>
      <c r="B5743" s="390"/>
      <c r="C5743" s="386"/>
      <c r="D5743" s="390"/>
      <c r="E5743" s="390"/>
      <c r="F5743" s="386">
        <v>10.0448</v>
      </c>
      <c r="G5743" s="391">
        <v>4.4798</v>
      </c>
      <c r="H5743" s="391">
        <v>16.129000000000001</v>
      </c>
      <c r="I5743" s="391">
        <v>4.6902999999999997</v>
      </c>
      <c r="J5743" s="391">
        <v>5.3810000000000002</v>
      </c>
      <c r="K5743" s="391">
        <v>6.8624999999999998</v>
      </c>
      <c r="L5743" s="391">
        <v>6.5761000000000003</v>
      </c>
      <c r="M5743" s="391">
        <v>52.173900000000003</v>
      </c>
      <c r="N5743" s="391">
        <v>15.4697</v>
      </c>
      <c r="O5743" s="386">
        <v>13.6892</v>
      </c>
      <c r="P5743" s="386" t="s">
        <v>69</v>
      </c>
      <c r="R5743" s="265"/>
    </row>
    <row r="5744" spans="1:18" ht="15" x14ac:dyDescent="0.25">
      <c r="A5744" s="389" t="s">
        <v>7098</v>
      </c>
      <c r="B5744" s="390"/>
      <c r="C5744" s="386"/>
      <c r="D5744" s="390"/>
      <c r="E5744" s="390"/>
      <c r="F5744" s="386">
        <v>2.2968000000000002</v>
      </c>
      <c r="G5744" s="391">
        <v>1.7667999999999999</v>
      </c>
      <c r="H5744" s="391">
        <v>1.0601</v>
      </c>
      <c r="I5744" s="391">
        <v>21.425599999999999</v>
      </c>
      <c r="J5744" s="391">
        <v>20.365100000000002</v>
      </c>
      <c r="K5744" s="391">
        <v>25.212800000000001</v>
      </c>
      <c r="L5744" s="391">
        <v>19.9451</v>
      </c>
      <c r="M5744" s="391">
        <v>2.1200999999999999</v>
      </c>
      <c r="N5744" s="391">
        <v>17.416</v>
      </c>
      <c r="O5744" s="386">
        <v>26.474299999999999</v>
      </c>
      <c r="P5744" s="386" t="s">
        <v>69</v>
      </c>
      <c r="R5744" s="265"/>
    </row>
    <row r="5745" spans="1:18" ht="15" x14ac:dyDescent="0.25">
      <c r="A5745" s="389" t="s">
        <v>7099</v>
      </c>
      <c r="B5745" s="390"/>
      <c r="C5745" s="386"/>
      <c r="D5745" s="390"/>
      <c r="E5745" s="390"/>
      <c r="F5745" s="386">
        <v>68.493200000000002</v>
      </c>
      <c r="G5745" s="391">
        <v>66.037700000000001</v>
      </c>
      <c r="H5745" s="391">
        <v>56.6038</v>
      </c>
      <c r="I5745" s="391">
        <v>69.811300000000003</v>
      </c>
      <c r="J5745" s="391">
        <v>20.7547</v>
      </c>
      <c r="K5745" s="391">
        <v>71.698099999999997</v>
      </c>
      <c r="L5745" s="391">
        <v>62.264200000000002</v>
      </c>
      <c r="M5745" s="391">
        <v>69.811300000000003</v>
      </c>
      <c r="N5745" s="391">
        <v>64.150899999999993</v>
      </c>
      <c r="O5745" s="386">
        <v>62.264200000000002</v>
      </c>
      <c r="P5745" s="386" t="s">
        <v>69</v>
      </c>
      <c r="R5745" s="265"/>
    </row>
    <row r="5746" spans="1:18" ht="15" x14ac:dyDescent="0.25">
      <c r="A5746" s="389" t="s">
        <v>7100</v>
      </c>
      <c r="B5746" s="390"/>
      <c r="C5746" s="386"/>
      <c r="D5746" s="390"/>
      <c r="E5746" s="390"/>
      <c r="F5746" s="386">
        <v>74.626900000000006</v>
      </c>
      <c r="G5746" s="391">
        <v>74.468100000000007</v>
      </c>
      <c r="H5746" s="391">
        <v>63.829799999999999</v>
      </c>
      <c r="I5746" s="391">
        <v>78.723399999999998</v>
      </c>
      <c r="J5746" s="391">
        <v>23.404299999999999</v>
      </c>
      <c r="K5746" s="391">
        <v>78.723399999999998</v>
      </c>
      <c r="L5746" s="391">
        <v>68.085099999999997</v>
      </c>
      <c r="M5746" s="391">
        <v>74.468100000000007</v>
      </c>
      <c r="N5746" s="391">
        <v>70.212800000000001</v>
      </c>
      <c r="O5746" s="386">
        <v>59.5745</v>
      </c>
      <c r="P5746" s="386" t="s">
        <v>69</v>
      </c>
      <c r="R5746" s="265"/>
    </row>
    <row r="5747" spans="1:18" ht="15" x14ac:dyDescent="0.25">
      <c r="A5747" s="389" t="s">
        <v>7101</v>
      </c>
      <c r="B5747" s="390"/>
      <c r="C5747" s="386"/>
      <c r="D5747" s="390"/>
      <c r="E5747" s="390"/>
      <c r="F5747" s="386">
        <v>0</v>
      </c>
      <c r="G5747" s="391">
        <v>0</v>
      </c>
      <c r="H5747" s="391">
        <v>0</v>
      </c>
      <c r="I5747" s="391">
        <v>0</v>
      </c>
      <c r="J5747" s="391">
        <v>0</v>
      </c>
      <c r="K5747" s="391">
        <v>16.666699999999999</v>
      </c>
      <c r="L5747" s="391">
        <v>16.666699999999999</v>
      </c>
      <c r="M5747" s="391">
        <v>33.333300000000001</v>
      </c>
      <c r="N5747" s="391">
        <v>16.666699999999999</v>
      </c>
      <c r="O5747" s="386">
        <v>83.333299999999994</v>
      </c>
      <c r="P5747" s="386" t="s">
        <v>69</v>
      </c>
      <c r="R5747" s="265"/>
    </row>
    <row r="5748" spans="1:18" ht="15" x14ac:dyDescent="0.25">
      <c r="A5748" s="389" t="s">
        <v>7102</v>
      </c>
      <c r="B5748" s="390"/>
      <c r="C5748" s="386"/>
      <c r="D5748" s="390"/>
      <c r="E5748" s="390"/>
      <c r="F5748" s="386">
        <v>29.754300000000001</v>
      </c>
      <c r="G5748" s="391">
        <v>43.558599999999998</v>
      </c>
      <c r="H5748" s="391">
        <v>25.343499999999999</v>
      </c>
      <c r="I5748" s="391">
        <v>36.209000000000003</v>
      </c>
      <c r="J5748" s="391">
        <v>29.672799999999999</v>
      </c>
      <c r="K5748" s="391">
        <v>58.6845</v>
      </c>
      <c r="L5748" s="391">
        <v>40.529800000000002</v>
      </c>
      <c r="M5748" s="391">
        <v>57.018700000000003</v>
      </c>
      <c r="N5748" s="391">
        <v>72.055199999999999</v>
      </c>
      <c r="O5748" s="386">
        <v>71.882999999999996</v>
      </c>
      <c r="P5748" s="386" t="s">
        <v>69</v>
      </c>
      <c r="R5748" s="265"/>
    </row>
    <row r="5749" spans="1:18" ht="15" x14ac:dyDescent="0.25">
      <c r="A5749" s="389" t="s">
        <v>7103</v>
      </c>
      <c r="B5749" s="390"/>
      <c r="C5749" s="386"/>
      <c r="D5749" s="390"/>
      <c r="E5749" s="390"/>
      <c r="F5749" s="386">
        <v>68.799099999999996</v>
      </c>
      <c r="G5749" s="391">
        <v>77.030299999999997</v>
      </c>
      <c r="H5749" s="391">
        <v>60.307000000000002</v>
      </c>
      <c r="I5749" s="391">
        <v>52.301299999999998</v>
      </c>
      <c r="J5749" s="391">
        <v>42.148800000000001</v>
      </c>
      <c r="K5749" s="391">
        <v>48.954000000000001</v>
      </c>
      <c r="L5749" s="391">
        <v>48.117199999999997</v>
      </c>
      <c r="M5749" s="391">
        <v>58.75</v>
      </c>
      <c r="N5749" s="391">
        <v>69.421499999999995</v>
      </c>
      <c r="O5749" s="386">
        <v>72.7273</v>
      </c>
      <c r="P5749" s="386" t="s">
        <v>69</v>
      </c>
      <c r="R5749" s="265"/>
    </row>
    <row r="5750" spans="1:18" ht="15" x14ac:dyDescent="0.25">
      <c r="A5750" s="389" t="s">
        <v>7104</v>
      </c>
      <c r="B5750" s="390"/>
      <c r="C5750" s="386"/>
      <c r="D5750" s="390"/>
      <c r="E5750" s="390"/>
      <c r="F5750" s="386">
        <v>68.799099999999996</v>
      </c>
      <c r="G5750" s="391">
        <v>77.030299999999997</v>
      </c>
      <c r="H5750" s="391">
        <v>60.307000000000002</v>
      </c>
      <c r="I5750" s="391">
        <v>52.301299999999998</v>
      </c>
      <c r="J5750" s="391">
        <v>42.148800000000001</v>
      </c>
      <c r="K5750" s="391">
        <v>48.954000000000001</v>
      </c>
      <c r="L5750" s="391">
        <v>48.117199999999997</v>
      </c>
      <c r="M5750" s="391">
        <v>58.75</v>
      </c>
      <c r="N5750" s="391">
        <v>69.421499999999995</v>
      </c>
      <c r="O5750" s="386">
        <v>72.7273</v>
      </c>
      <c r="P5750" s="386" t="s">
        <v>69</v>
      </c>
      <c r="R5750" s="265"/>
    </row>
    <row r="5751" spans="1:18" ht="15" x14ac:dyDescent="0.25">
      <c r="A5751" s="389" t="s">
        <v>7105</v>
      </c>
      <c r="B5751" s="390"/>
      <c r="C5751" s="386"/>
      <c r="D5751" s="390"/>
      <c r="E5751" s="390"/>
      <c r="F5751" s="386" t="s">
        <v>8416</v>
      </c>
      <c r="G5751" s="391">
        <v>1.4652000000000001</v>
      </c>
      <c r="H5751" s="391">
        <v>0.73260000000000003</v>
      </c>
      <c r="I5751" s="391">
        <v>0.91910000000000003</v>
      </c>
      <c r="J5751" s="391">
        <v>0.1832</v>
      </c>
      <c r="K5751" s="391">
        <v>3.1135999999999999</v>
      </c>
      <c r="L5751" s="391">
        <v>0.36630000000000001</v>
      </c>
      <c r="M5751" s="391">
        <v>2.7473000000000001</v>
      </c>
      <c r="N5751" s="391">
        <v>6.2270999999999903</v>
      </c>
      <c r="O5751" s="386">
        <v>6.0439999999999996</v>
      </c>
      <c r="P5751" s="386" t="s">
        <v>69</v>
      </c>
      <c r="R5751" s="265"/>
    </row>
    <row r="5752" spans="1:18" ht="15" x14ac:dyDescent="0.25">
      <c r="A5752" s="389" t="s">
        <v>7106</v>
      </c>
      <c r="B5752" s="390"/>
      <c r="C5752" s="386"/>
      <c r="D5752" s="390"/>
      <c r="E5752" s="390"/>
      <c r="F5752" s="386" t="s">
        <v>8416</v>
      </c>
      <c r="G5752" s="391">
        <v>1.4652000000000001</v>
      </c>
      <c r="H5752" s="391">
        <v>0.73260000000000003</v>
      </c>
      <c r="I5752" s="391">
        <v>0.91910000000000003</v>
      </c>
      <c r="J5752" s="391">
        <v>0.1832</v>
      </c>
      <c r="K5752" s="391">
        <v>3.1135999999999999</v>
      </c>
      <c r="L5752" s="391">
        <v>0.36630000000000001</v>
      </c>
      <c r="M5752" s="391">
        <v>2.7473000000000001</v>
      </c>
      <c r="N5752" s="391">
        <v>6.2270999999999903</v>
      </c>
      <c r="O5752" s="386">
        <v>6.0439999999999996</v>
      </c>
      <c r="P5752" s="386" t="s">
        <v>69</v>
      </c>
    </row>
    <row r="5753" spans="1:18" ht="15" x14ac:dyDescent="0.25">
      <c r="A5753" s="389" t="s">
        <v>7107</v>
      </c>
      <c r="B5753" s="390"/>
      <c r="C5753" s="386"/>
      <c r="D5753" s="390"/>
      <c r="E5753" s="390"/>
      <c r="F5753" s="386">
        <v>1.9684999999999999</v>
      </c>
      <c r="G5753" s="391">
        <v>3.2128999999999999</v>
      </c>
      <c r="H5753" s="391">
        <v>0.19719999999999999</v>
      </c>
      <c r="I5753" s="391">
        <v>4.931</v>
      </c>
      <c r="J5753" s="391">
        <v>0.78900000000000003</v>
      </c>
      <c r="K5753" s="391">
        <v>10.4536</v>
      </c>
      <c r="L5753" s="391">
        <v>1.3889</v>
      </c>
      <c r="M5753" s="391">
        <v>2.9586000000000001</v>
      </c>
      <c r="N5753" s="391">
        <v>26.336600000000001</v>
      </c>
      <c r="O5753" s="386">
        <v>20.594100000000001</v>
      </c>
      <c r="P5753" s="386" t="s">
        <v>69</v>
      </c>
      <c r="R5753" s="265"/>
    </row>
    <row r="5754" spans="1:18" ht="15" x14ac:dyDescent="0.25">
      <c r="A5754" s="389" t="s">
        <v>7108</v>
      </c>
      <c r="B5754" s="390"/>
      <c r="C5754" s="386"/>
      <c r="D5754" s="390"/>
      <c r="E5754" s="390"/>
      <c r="F5754" s="386">
        <v>1.9684999999999999</v>
      </c>
      <c r="G5754" s="391">
        <v>3.2128999999999999</v>
      </c>
      <c r="H5754" s="391">
        <v>0.19719999999999999</v>
      </c>
      <c r="I5754" s="391">
        <v>4.931</v>
      </c>
      <c r="J5754" s="391">
        <v>0.78900000000000003</v>
      </c>
      <c r="K5754" s="391">
        <v>10.4536</v>
      </c>
      <c r="L5754" s="391">
        <v>1.3889</v>
      </c>
      <c r="M5754" s="391">
        <v>2.9586000000000001</v>
      </c>
      <c r="N5754" s="391">
        <v>26.336600000000001</v>
      </c>
      <c r="O5754" s="386">
        <v>20.594100000000001</v>
      </c>
      <c r="P5754" s="386" t="s">
        <v>69</v>
      </c>
      <c r="R5754" s="265"/>
    </row>
    <row r="5755" spans="1:18" ht="15" x14ac:dyDescent="0.25">
      <c r="A5755" s="389" t="s">
        <v>7109</v>
      </c>
      <c r="B5755" s="390"/>
      <c r="C5755" s="386"/>
      <c r="D5755" s="390"/>
      <c r="E5755" s="390"/>
      <c r="F5755" s="386">
        <v>30.975300000000001</v>
      </c>
      <c r="G5755" s="391">
        <v>44.1584</v>
      </c>
      <c r="H5755" s="391">
        <v>25.705100000000002</v>
      </c>
      <c r="I5755" s="391">
        <v>36.65</v>
      </c>
      <c r="J5755" s="391">
        <v>29.964600000000001</v>
      </c>
      <c r="K5755" s="391">
        <v>59.131599999999999</v>
      </c>
      <c r="L5755" s="391">
        <v>40.662100000000002</v>
      </c>
      <c r="M5755" s="391">
        <v>57.502600000000001</v>
      </c>
      <c r="N5755" s="391">
        <v>72.158600000000007</v>
      </c>
      <c r="O5755" s="386">
        <v>72.564499999999995</v>
      </c>
      <c r="P5755" s="386" t="s">
        <v>69</v>
      </c>
      <c r="R5755" s="265"/>
    </row>
    <row r="5756" spans="1:18" ht="15" x14ac:dyDescent="0.25">
      <c r="A5756" s="389" t="s">
        <v>7110</v>
      </c>
      <c r="B5756" s="390"/>
      <c r="C5756" s="386"/>
      <c r="D5756" s="390"/>
      <c r="E5756" s="390"/>
      <c r="F5756" s="386">
        <v>9.8836999999999993</v>
      </c>
      <c r="G5756" s="391">
        <v>20.930199999999999</v>
      </c>
      <c r="H5756" s="391">
        <v>11.6279</v>
      </c>
      <c r="I5756" s="391">
        <v>11.6279</v>
      </c>
      <c r="J5756" s="391">
        <v>13.3721</v>
      </c>
      <c r="K5756" s="391">
        <v>33.7209</v>
      </c>
      <c r="L5756" s="391">
        <v>33.139499999999998</v>
      </c>
      <c r="M5756" s="391">
        <v>29.8246</v>
      </c>
      <c r="N5756" s="391">
        <v>66.2791</v>
      </c>
      <c r="O5756" s="386">
        <v>33.136099999999999</v>
      </c>
      <c r="P5756" s="386" t="s">
        <v>69</v>
      </c>
      <c r="R5756" s="265"/>
    </row>
    <row r="5757" spans="1:18" ht="15" x14ac:dyDescent="0.25">
      <c r="A5757" s="389" t="s">
        <v>7111</v>
      </c>
      <c r="B5757" s="390"/>
      <c r="C5757" s="386"/>
      <c r="D5757" s="390"/>
      <c r="E5757" s="390"/>
      <c r="F5757" s="386">
        <v>10.1655</v>
      </c>
      <c r="G5757" s="391">
        <v>12.1212</v>
      </c>
      <c r="H5757" s="391">
        <v>7.1942000000000004</v>
      </c>
      <c r="I5757" s="391">
        <v>13.5642</v>
      </c>
      <c r="J5757" s="391">
        <v>6.4748000000000001</v>
      </c>
      <c r="K5757" s="391">
        <v>19.8551</v>
      </c>
      <c r="L5757" s="391">
        <v>9.7982999999999993</v>
      </c>
      <c r="M5757" s="391">
        <v>20</v>
      </c>
      <c r="N5757" s="391">
        <v>24.4604</v>
      </c>
      <c r="O5757" s="386">
        <v>22.877700000000001</v>
      </c>
      <c r="P5757" s="386" t="s">
        <v>69</v>
      </c>
      <c r="R5757" s="265"/>
    </row>
    <row r="5758" spans="1:18" ht="15" x14ac:dyDescent="0.25">
      <c r="A5758" s="389" t="s">
        <v>7112</v>
      </c>
      <c r="B5758" s="390"/>
      <c r="C5758" s="386"/>
      <c r="D5758" s="390"/>
      <c r="E5758" s="390"/>
      <c r="F5758" s="386">
        <v>10.8507</v>
      </c>
      <c r="G5758" s="391">
        <v>9.5486000000000004</v>
      </c>
      <c r="H5758" s="391">
        <v>6.7473999999999998</v>
      </c>
      <c r="I5758" s="391">
        <v>15.9445</v>
      </c>
      <c r="J5758" s="391">
        <v>6.4013999999999998</v>
      </c>
      <c r="K5758" s="391">
        <v>20.767900000000001</v>
      </c>
      <c r="L5758" s="391">
        <v>8.8388000000000009</v>
      </c>
      <c r="M5758" s="391">
        <v>19.031099999999999</v>
      </c>
      <c r="N5758" s="391">
        <v>25.951599999999999</v>
      </c>
      <c r="O5758" s="386">
        <v>27.162600000000001</v>
      </c>
      <c r="P5758" s="386" t="s">
        <v>69</v>
      </c>
      <c r="R5758" s="265"/>
    </row>
    <row r="5759" spans="1:18" ht="15" x14ac:dyDescent="0.25">
      <c r="A5759" s="389" t="s">
        <v>7113</v>
      </c>
      <c r="B5759" s="390"/>
      <c r="C5759" s="386"/>
      <c r="D5759" s="390"/>
      <c r="E5759" s="390"/>
      <c r="F5759" s="386">
        <v>3.4188000000000001</v>
      </c>
      <c r="G5759" s="391">
        <v>24.786300000000001</v>
      </c>
      <c r="H5759" s="391">
        <v>9.4016999999999999</v>
      </c>
      <c r="I5759" s="391">
        <v>1.7241</v>
      </c>
      <c r="J5759" s="391">
        <v>6.8376000000000001</v>
      </c>
      <c r="K5759" s="391">
        <v>15.384600000000001</v>
      </c>
      <c r="L5759" s="391">
        <v>14.5299</v>
      </c>
      <c r="M5759" s="391">
        <v>24.786300000000001</v>
      </c>
      <c r="N5759" s="391">
        <v>17.094000000000001</v>
      </c>
      <c r="O5759" s="386">
        <v>1.7094</v>
      </c>
      <c r="P5759" s="386" t="s">
        <v>69</v>
      </c>
      <c r="R5759" s="265"/>
    </row>
    <row r="5760" spans="1:18" ht="15" x14ac:dyDescent="0.25">
      <c r="A5760" s="389" t="s">
        <v>7114</v>
      </c>
      <c r="B5760" s="390"/>
      <c r="C5760" s="386"/>
      <c r="D5760" s="390"/>
      <c r="E5760" s="390"/>
      <c r="F5760" s="386">
        <v>2.8008000000000002</v>
      </c>
      <c r="G5760" s="391">
        <v>2.7292999999999998</v>
      </c>
      <c r="H5760" s="391">
        <v>2.2656999999999998</v>
      </c>
      <c r="I5760" s="391">
        <v>2.7759</v>
      </c>
      <c r="J5760" s="391">
        <v>2.4005999999999998</v>
      </c>
      <c r="K5760" s="391">
        <v>4.1825999999999999</v>
      </c>
      <c r="L5760" s="391">
        <v>2.2837000000000001</v>
      </c>
      <c r="M5760" s="391">
        <v>6.6322000000000001</v>
      </c>
      <c r="N5760" s="391">
        <v>6.8411</v>
      </c>
      <c r="O5760" s="386">
        <v>6.0858999999999996</v>
      </c>
      <c r="P5760" s="386" t="s">
        <v>69</v>
      </c>
      <c r="R5760" s="265"/>
    </row>
    <row r="5761" spans="1:18" ht="15" x14ac:dyDescent="0.25">
      <c r="A5761" s="389" t="s">
        <v>7115</v>
      </c>
      <c r="B5761" s="390"/>
      <c r="C5761" s="386"/>
      <c r="D5761" s="390"/>
      <c r="E5761" s="390"/>
      <c r="F5761" s="386">
        <v>2.8239999999999998</v>
      </c>
      <c r="G5761" s="391">
        <v>2.7443</v>
      </c>
      <c r="H5761" s="391">
        <v>2.2951999999999999</v>
      </c>
      <c r="I5761" s="391">
        <v>2.8349000000000002</v>
      </c>
      <c r="J5761" s="391">
        <v>2.4419</v>
      </c>
      <c r="K5761" s="391">
        <v>4.2245999999999997</v>
      </c>
      <c r="L5761" s="391">
        <v>2.2709999999999999</v>
      </c>
      <c r="M5761" s="391">
        <v>6.7167000000000003</v>
      </c>
      <c r="N5761" s="391">
        <v>6.9648000000000003</v>
      </c>
      <c r="O5761" s="386">
        <v>6.2335000000000003</v>
      </c>
      <c r="P5761" s="386" t="s">
        <v>69</v>
      </c>
      <c r="R5761" s="265"/>
    </row>
    <row r="5762" spans="1:18" ht="15" x14ac:dyDescent="0.25">
      <c r="A5762" s="389" t="s">
        <v>7116</v>
      </c>
      <c r="B5762" s="390"/>
      <c r="C5762" s="386"/>
      <c r="D5762" s="390"/>
      <c r="E5762" s="390"/>
      <c r="F5762" s="386">
        <v>1.4035</v>
      </c>
      <c r="G5762" s="391">
        <v>2.1126999999999998</v>
      </c>
      <c r="H5762" s="391">
        <v>1.0526</v>
      </c>
      <c r="I5762" s="391">
        <v>0.35089999999999999</v>
      </c>
      <c r="J5762" s="391">
        <v>0.70179999999999998</v>
      </c>
      <c r="K5762" s="391">
        <v>2.4561000000000002</v>
      </c>
      <c r="L5762" s="391">
        <v>2.8069999999999999</v>
      </c>
      <c r="M5762" s="391">
        <v>3.1579000000000002</v>
      </c>
      <c r="N5762" s="391">
        <v>1.7544</v>
      </c>
      <c r="O5762" s="386">
        <v>0</v>
      </c>
      <c r="P5762" s="386" t="s">
        <v>69</v>
      </c>
      <c r="R5762" s="265"/>
    </row>
    <row r="5763" spans="1:18" ht="15" x14ac:dyDescent="0.25">
      <c r="A5763" s="389" t="s">
        <v>7117</v>
      </c>
      <c r="B5763" s="390"/>
      <c r="C5763" s="386"/>
      <c r="D5763" s="390"/>
      <c r="E5763" s="390"/>
      <c r="F5763" s="386">
        <v>11.689299999999999</v>
      </c>
      <c r="G5763" s="391">
        <v>24.916799999999999</v>
      </c>
      <c r="H5763" s="391">
        <v>17.032499999999999</v>
      </c>
      <c r="I5763" s="391">
        <v>17.455400000000001</v>
      </c>
      <c r="J5763" s="391">
        <v>14.0764</v>
      </c>
      <c r="K5763" s="391">
        <v>27.720199999999998</v>
      </c>
      <c r="L5763" s="391">
        <v>18.738499999999998</v>
      </c>
      <c r="M5763" s="391">
        <v>28.206900000000001</v>
      </c>
      <c r="N5763" s="391">
        <v>35.290900000000001</v>
      </c>
      <c r="O5763" s="386">
        <v>34.6995</v>
      </c>
      <c r="P5763" s="386" t="s">
        <v>69</v>
      </c>
      <c r="R5763" s="265"/>
    </row>
    <row r="5764" spans="1:18" ht="15" x14ac:dyDescent="0.25">
      <c r="A5764" s="389" t="s">
        <v>7118</v>
      </c>
      <c r="B5764" s="390"/>
      <c r="C5764" s="386"/>
      <c r="D5764" s="390"/>
      <c r="E5764" s="390"/>
      <c r="F5764" s="386">
        <v>11.8736</v>
      </c>
      <c r="G5764" s="391">
        <v>25.2332</v>
      </c>
      <c r="H5764" s="391">
        <v>17.311199999999999</v>
      </c>
      <c r="I5764" s="391">
        <v>17.791799999999999</v>
      </c>
      <c r="J5764" s="391">
        <v>14.2857</v>
      </c>
      <c r="K5764" s="391">
        <v>28.050599999999999</v>
      </c>
      <c r="L5764" s="391">
        <v>18.849</v>
      </c>
      <c r="M5764" s="391">
        <v>28.518000000000001</v>
      </c>
      <c r="N5764" s="391">
        <v>35.569200000000002</v>
      </c>
      <c r="O5764" s="386">
        <v>35.288499999999999</v>
      </c>
      <c r="P5764" s="386" t="s">
        <v>69</v>
      </c>
      <c r="R5764" s="265"/>
    </row>
    <row r="5765" spans="1:18" ht="15" x14ac:dyDescent="0.25">
      <c r="A5765" s="389" t="s">
        <v>7119</v>
      </c>
      <c r="B5765" s="390"/>
      <c r="C5765" s="386"/>
      <c r="D5765" s="390"/>
      <c r="E5765" s="390"/>
      <c r="F5765" s="386">
        <v>4.3102999999999998</v>
      </c>
      <c r="G5765" s="391">
        <v>12.262499999999999</v>
      </c>
      <c r="H5765" s="391">
        <v>5.8620999999999999</v>
      </c>
      <c r="I5765" s="391">
        <v>3.9723999999999999</v>
      </c>
      <c r="J5765" s="391">
        <v>5.6897000000000002</v>
      </c>
      <c r="K5765" s="391">
        <v>14.482799999999999</v>
      </c>
      <c r="L5765" s="391">
        <v>14.3103</v>
      </c>
      <c r="M5765" s="391">
        <v>15.716799999999999</v>
      </c>
      <c r="N5765" s="391">
        <v>24.137899999999998</v>
      </c>
      <c r="O5765" s="386">
        <v>10.9375</v>
      </c>
      <c r="P5765" s="386" t="s">
        <v>69</v>
      </c>
      <c r="R5765" s="265"/>
    </row>
    <row r="5766" spans="1:18" ht="15" x14ac:dyDescent="0.25">
      <c r="A5766" s="389" t="s">
        <v>7120</v>
      </c>
      <c r="B5766" s="390"/>
      <c r="C5766" s="386"/>
      <c r="D5766" s="390"/>
      <c r="E5766" s="390"/>
      <c r="F5766" s="386">
        <v>53.145600000000002</v>
      </c>
      <c r="G5766" s="391">
        <v>69.6477</v>
      </c>
      <c r="H5766" s="391">
        <v>68.414900000000003</v>
      </c>
      <c r="I5766" s="391">
        <v>71.531099999999995</v>
      </c>
      <c r="J5766" s="391">
        <v>75.084000000000003</v>
      </c>
      <c r="K5766" s="391">
        <v>75.151899999999998</v>
      </c>
      <c r="L5766" s="391">
        <v>77.168000000000006</v>
      </c>
      <c r="M5766" s="391">
        <v>81.667699999999996</v>
      </c>
      <c r="N5766" s="391">
        <v>78.487300000000005</v>
      </c>
      <c r="O5766" s="386">
        <v>75.031700000000001</v>
      </c>
      <c r="P5766" s="386" t="s">
        <v>69</v>
      </c>
      <c r="R5766" s="265"/>
    </row>
    <row r="5767" spans="1:18" ht="15" x14ac:dyDescent="0.25">
      <c r="A5767" s="389" t="s">
        <v>7121</v>
      </c>
      <c r="B5767" s="390"/>
      <c r="C5767" s="386"/>
      <c r="D5767" s="390"/>
      <c r="E5767" s="390"/>
      <c r="F5767" s="386" t="s">
        <v>8416</v>
      </c>
      <c r="G5767" s="391" t="s">
        <v>8416</v>
      </c>
      <c r="H5767" s="391">
        <v>20.833300000000001</v>
      </c>
      <c r="I5767" s="391">
        <v>24.637699999999999</v>
      </c>
      <c r="J5767" s="391">
        <v>38.709699999999998</v>
      </c>
      <c r="K5767" s="391">
        <v>43.75</v>
      </c>
      <c r="L5767" s="391">
        <v>47.058799999999998</v>
      </c>
      <c r="M5767" s="391">
        <v>55.555599999999998</v>
      </c>
      <c r="N5767" s="391">
        <v>68</v>
      </c>
      <c r="O5767" s="386">
        <v>68</v>
      </c>
      <c r="P5767" s="386" t="s">
        <v>69</v>
      </c>
      <c r="R5767" s="265"/>
    </row>
    <row r="5768" spans="1:18" ht="15" x14ac:dyDescent="0.25">
      <c r="A5768" s="389" t="s">
        <v>7122</v>
      </c>
      <c r="B5768" s="390"/>
      <c r="C5768" s="386"/>
      <c r="D5768" s="390"/>
      <c r="E5768" s="390"/>
      <c r="F5768" s="386" t="s">
        <v>8416</v>
      </c>
      <c r="G5768" s="391" t="s">
        <v>8416</v>
      </c>
      <c r="H5768" s="391">
        <v>0</v>
      </c>
      <c r="I5768" s="391">
        <v>0</v>
      </c>
      <c r="J5768" s="391">
        <v>4.1666999999999996</v>
      </c>
      <c r="K5768" s="391">
        <v>8.3332999999999995</v>
      </c>
      <c r="L5768" s="391">
        <v>25</v>
      </c>
      <c r="M5768" s="391">
        <v>41.666699999999999</v>
      </c>
      <c r="N5768" s="391">
        <v>41.666699999999999</v>
      </c>
      <c r="O5768" s="386">
        <v>33.333300000000001</v>
      </c>
      <c r="P5768" s="386" t="s">
        <v>69</v>
      </c>
      <c r="R5768" s="265"/>
    </row>
    <row r="5769" spans="1:18" ht="15" x14ac:dyDescent="0.25">
      <c r="A5769" s="389" t="s">
        <v>7123</v>
      </c>
      <c r="B5769" s="390"/>
      <c r="C5769" s="386"/>
      <c r="D5769" s="390"/>
      <c r="E5769" s="390"/>
      <c r="F5769" s="386" t="s">
        <v>8416</v>
      </c>
      <c r="G5769" s="391" t="s">
        <v>8416</v>
      </c>
      <c r="H5769" s="391">
        <v>37.5</v>
      </c>
      <c r="I5769" s="391">
        <v>43.589700000000001</v>
      </c>
      <c r="J5769" s="391">
        <v>60.526299999999999</v>
      </c>
      <c r="K5769" s="391">
        <v>63.157899999999998</v>
      </c>
      <c r="L5769" s="391">
        <v>53.846200000000003</v>
      </c>
      <c r="M5769" s="391">
        <v>89.473699999999994</v>
      </c>
      <c r="N5769" s="391">
        <v>76.315799999999996</v>
      </c>
      <c r="O5769" s="386">
        <v>78.947400000000002</v>
      </c>
      <c r="P5769" s="386" t="s">
        <v>69</v>
      </c>
      <c r="R5769" s="265"/>
    </row>
    <row r="5770" spans="1:18" ht="15" x14ac:dyDescent="0.25">
      <c r="A5770" s="389" t="s">
        <v>7124</v>
      </c>
      <c r="B5770" s="390"/>
      <c r="C5770" s="386"/>
      <c r="D5770" s="390"/>
      <c r="E5770" s="390"/>
      <c r="F5770" s="386">
        <v>57.509099999999997</v>
      </c>
      <c r="G5770" s="391">
        <v>58.442900000000002</v>
      </c>
      <c r="H5770" s="391">
        <v>52.137599999999999</v>
      </c>
      <c r="I5770" s="391">
        <v>61.368400000000001</v>
      </c>
      <c r="J5770" s="391">
        <v>63.392400000000002</v>
      </c>
      <c r="K5770" s="391">
        <v>63.35</v>
      </c>
      <c r="L5770" s="391">
        <v>67.226500000000001</v>
      </c>
      <c r="M5770" s="391">
        <v>72.309600000000003</v>
      </c>
      <c r="N5770" s="391">
        <v>71.529799999999994</v>
      </c>
      <c r="O5770" s="386">
        <v>67.712000000000003</v>
      </c>
      <c r="P5770" s="386" t="s">
        <v>69</v>
      </c>
      <c r="R5770" s="265"/>
    </row>
    <row r="5771" spans="1:18" ht="15" x14ac:dyDescent="0.25">
      <c r="A5771" s="389" t="s">
        <v>7125</v>
      </c>
      <c r="B5771" s="390"/>
      <c r="C5771" s="386"/>
      <c r="D5771" s="390"/>
      <c r="E5771" s="390"/>
      <c r="F5771" s="386">
        <v>77.806600000000003</v>
      </c>
      <c r="G5771" s="391">
        <v>78.214299999999994</v>
      </c>
      <c r="H5771" s="391">
        <v>72.95</v>
      </c>
      <c r="I5771" s="391">
        <v>79.381699999999995</v>
      </c>
      <c r="J5771" s="391">
        <v>84.453800000000001</v>
      </c>
      <c r="K5771" s="391">
        <v>84.837199999999996</v>
      </c>
      <c r="L5771" s="391">
        <v>85.849900000000005</v>
      </c>
      <c r="M5771" s="391">
        <v>85.409000000000006</v>
      </c>
      <c r="N5771" s="391">
        <v>84.720500000000001</v>
      </c>
      <c r="O5771" s="386">
        <v>81.402799999999999</v>
      </c>
      <c r="P5771" s="386" t="s">
        <v>69</v>
      </c>
      <c r="R5771" s="265"/>
    </row>
    <row r="5772" spans="1:18" ht="15" x14ac:dyDescent="0.25">
      <c r="A5772" s="389" t="s">
        <v>7126</v>
      </c>
      <c r="B5772" s="390"/>
      <c r="C5772" s="386"/>
      <c r="D5772" s="390"/>
      <c r="E5772" s="390"/>
      <c r="F5772" s="386">
        <v>53.936700000000002</v>
      </c>
      <c r="G5772" s="391">
        <v>43.998699999999999</v>
      </c>
      <c r="H5772" s="391">
        <v>40.2014</v>
      </c>
      <c r="I5772" s="391">
        <v>44.109900000000003</v>
      </c>
      <c r="J5772" s="391">
        <v>47.948900000000002</v>
      </c>
      <c r="K5772" s="391">
        <v>32.453499999999998</v>
      </c>
      <c r="L5772" s="391">
        <v>48.391800000000003</v>
      </c>
      <c r="M5772" s="391">
        <v>50.678699999999999</v>
      </c>
      <c r="N5772" s="391">
        <v>54.283999999999999</v>
      </c>
      <c r="O5772" s="386">
        <v>49.1875</v>
      </c>
      <c r="P5772" s="386" t="s">
        <v>69</v>
      </c>
      <c r="R5772" s="265"/>
    </row>
    <row r="5773" spans="1:18" ht="15" x14ac:dyDescent="0.25">
      <c r="A5773" s="389" t="s">
        <v>7127</v>
      </c>
      <c r="B5773" s="390"/>
      <c r="C5773" s="386"/>
      <c r="D5773" s="390"/>
      <c r="E5773" s="390"/>
      <c r="F5773" s="386">
        <v>75.0946</v>
      </c>
      <c r="G5773" s="391">
        <v>70.057100000000005</v>
      </c>
      <c r="H5773" s="391">
        <v>66.590999999999994</v>
      </c>
      <c r="I5773" s="391">
        <v>71.755600000000001</v>
      </c>
      <c r="J5773" s="391">
        <v>70.762299999999996</v>
      </c>
      <c r="K5773" s="391">
        <v>71.529200000000003</v>
      </c>
      <c r="L5773" s="391">
        <v>74.588200000000001</v>
      </c>
      <c r="M5773" s="391">
        <v>72.940700000000007</v>
      </c>
      <c r="N5773" s="391">
        <v>75.462400000000002</v>
      </c>
      <c r="O5773" s="386">
        <v>71.629800000000003</v>
      </c>
      <c r="P5773" s="386" t="s">
        <v>69</v>
      </c>
      <c r="R5773" s="265"/>
    </row>
    <row r="5774" spans="1:18" ht="15" x14ac:dyDescent="0.25">
      <c r="A5774" s="389" t="s">
        <v>7128</v>
      </c>
      <c r="B5774" s="390"/>
      <c r="C5774" s="386"/>
      <c r="D5774" s="390"/>
      <c r="E5774" s="390"/>
      <c r="F5774" s="386">
        <v>75.057000000000002</v>
      </c>
      <c r="G5774" s="391">
        <v>70.025599999999997</v>
      </c>
      <c r="H5774" s="391">
        <v>66.574200000000005</v>
      </c>
      <c r="I5774" s="391">
        <v>71.7547</v>
      </c>
      <c r="J5774" s="391">
        <v>75.021799999999999</v>
      </c>
      <c r="K5774" s="391">
        <v>71.5274</v>
      </c>
      <c r="L5774" s="391">
        <v>72.289900000000003</v>
      </c>
      <c r="M5774" s="391">
        <v>72.930700000000002</v>
      </c>
      <c r="N5774" s="391">
        <v>75.457599999999999</v>
      </c>
      <c r="O5774" s="386">
        <v>71.609399999999994</v>
      </c>
      <c r="P5774" s="386" t="s">
        <v>69</v>
      </c>
      <c r="R5774" s="265"/>
    </row>
    <row r="5775" spans="1:18" ht="15" x14ac:dyDescent="0.25">
      <c r="A5775" s="389" t="s">
        <v>7129</v>
      </c>
      <c r="B5775" s="390"/>
      <c r="C5775" s="386"/>
      <c r="D5775" s="390"/>
      <c r="E5775" s="390"/>
      <c r="F5775" s="386">
        <v>90.047399999999996</v>
      </c>
      <c r="G5775" s="391">
        <v>84.076400000000007</v>
      </c>
      <c r="H5775" s="391">
        <v>73.7654</v>
      </c>
      <c r="I5775" s="391">
        <v>72.368399999999994</v>
      </c>
      <c r="J5775" s="391">
        <v>90.789500000000004</v>
      </c>
      <c r="K5775" s="391">
        <v>74.1935</v>
      </c>
      <c r="L5775" s="391">
        <v>100</v>
      </c>
      <c r="M5775" s="391">
        <v>87.5</v>
      </c>
      <c r="N5775" s="391">
        <v>80.434799999999996</v>
      </c>
      <c r="O5775" s="386">
        <v>93.478300000000004</v>
      </c>
      <c r="P5775" s="386" t="s">
        <v>69</v>
      </c>
      <c r="R5775" s="265"/>
    </row>
    <row r="5776" spans="1:18" ht="15" x14ac:dyDescent="0.25">
      <c r="A5776" s="389" t="s">
        <v>7130</v>
      </c>
      <c r="B5776" s="390"/>
      <c r="C5776" s="386"/>
      <c r="D5776" s="390"/>
      <c r="E5776" s="390"/>
      <c r="F5776" s="386">
        <v>0</v>
      </c>
      <c r="G5776" s="391">
        <v>5.0484999999999998</v>
      </c>
      <c r="H5776" s="391">
        <v>4.6425000000000001</v>
      </c>
      <c r="I5776" s="391">
        <v>7.1254999999999997</v>
      </c>
      <c r="J5776" s="391">
        <v>7.6668000000000003</v>
      </c>
      <c r="K5776" s="391">
        <v>5.984</v>
      </c>
      <c r="L5776" s="391">
        <v>6.9912999999999998</v>
      </c>
      <c r="M5776" s="391">
        <v>2.8881999999999999</v>
      </c>
      <c r="N5776" s="391">
        <v>13.182700000000001</v>
      </c>
      <c r="O5776" s="386">
        <v>10.5779</v>
      </c>
      <c r="P5776" s="386" t="s">
        <v>69</v>
      </c>
      <c r="R5776" s="265"/>
    </row>
    <row r="5777" spans="1:18" ht="15" x14ac:dyDescent="0.25">
      <c r="A5777" s="389" t="s">
        <v>7131</v>
      </c>
      <c r="B5777" s="390"/>
      <c r="C5777" s="386"/>
      <c r="D5777" s="390"/>
      <c r="E5777" s="390"/>
      <c r="F5777" s="386">
        <v>5.2632000000000003</v>
      </c>
      <c r="G5777" s="391">
        <v>5.0609999999999999</v>
      </c>
      <c r="H5777" s="391">
        <v>4.6589999999999998</v>
      </c>
      <c r="I5777" s="391">
        <v>7.1543000000000001</v>
      </c>
      <c r="J5777" s="391">
        <v>7.6752000000000002</v>
      </c>
      <c r="K5777" s="391">
        <v>5.9604999999999997</v>
      </c>
      <c r="L5777" s="391">
        <v>6.9127999999999998</v>
      </c>
      <c r="M5777" s="391">
        <v>7.4524999999999997</v>
      </c>
      <c r="N5777" s="391">
        <v>13.0284</v>
      </c>
      <c r="O5777" s="386">
        <v>10.524100000000001</v>
      </c>
      <c r="P5777" s="386" t="s">
        <v>69</v>
      </c>
      <c r="R5777" s="265"/>
    </row>
    <row r="5778" spans="1:18" ht="15" x14ac:dyDescent="0.25">
      <c r="A5778" s="389" t="s">
        <v>7132</v>
      </c>
      <c r="B5778" s="390"/>
      <c r="C5778" s="386"/>
      <c r="D5778" s="390"/>
      <c r="E5778" s="390"/>
      <c r="F5778" s="386">
        <v>0</v>
      </c>
      <c r="G5778" s="391">
        <v>2.6316000000000002</v>
      </c>
      <c r="H5778" s="391">
        <v>1.2461</v>
      </c>
      <c r="I5778" s="391">
        <v>2.4510000000000001</v>
      </c>
      <c r="J5778" s="391">
        <v>6.6547000000000001</v>
      </c>
      <c r="K5778" s="391">
        <v>9.0908999999999995</v>
      </c>
      <c r="L5778" s="391">
        <v>17.159800000000001</v>
      </c>
      <c r="M5778" s="391">
        <v>15.0685</v>
      </c>
      <c r="N5778" s="391">
        <v>33.737400000000001</v>
      </c>
      <c r="O5778" s="386">
        <v>19.266100000000002</v>
      </c>
      <c r="P5778" s="386" t="s">
        <v>69</v>
      </c>
      <c r="R5778" s="265"/>
    </row>
    <row r="5779" spans="1:18" ht="15" x14ac:dyDescent="0.25">
      <c r="A5779" s="389" t="s">
        <v>7133</v>
      </c>
      <c r="B5779" s="390"/>
      <c r="C5779" s="386"/>
      <c r="D5779" s="390"/>
      <c r="E5779" s="390"/>
      <c r="F5779" s="386">
        <v>25.049900000000001</v>
      </c>
      <c r="G5779" s="391">
        <v>24.874099999999999</v>
      </c>
      <c r="H5779" s="391">
        <v>12.5052</v>
      </c>
      <c r="I5779" s="391">
        <v>17.995699999999999</v>
      </c>
      <c r="J5779" s="391">
        <v>20.448399999999999</v>
      </c>
      <c r="K5779" s="391">
        <v>20.311800000000002</v>
      </c>
      <c r="L5779" s="391">
        <v>24.838200000000001</v>
      </c>
      <c r="M5779" s="391">
        <v>20.262899999999998</v>
      </c>
      <c r="N5779" s="391">
        <v>29.959900000000001</v>
      </c>
      <c r="O5779" s="386">
        <v>27.0335</v>
      </c>
      <c r="P5779" s="386" t="s">
        <v>69</v>
      </c>
      <c r="R5779" s="265"/>
    </row>
    <row r="5780" spans="1:18" ht="15" x14ac:dyDescent="0.25">
      <c r="A5780" s="389" t="s">
        <v>7134</v>
      </c>
      <c r="B5780" s="390"/>
      <c r="C5780" s="386"/>
      <c r="D5780" s="390"/>
      <c r="E5780" s="390"/>
      <c r="F5780" s="386">
        <v>25.081800000000001</v>
      </c>
      <c r="G5780" s="391">
        <v>15.9877</v>
      </c>
      <c r="H5780" s="391">
        <v>12.5128</v>
      </c>
      <c r="I5780" s="391">
        <v>17.1114</v>
      </c>
      <c r="J5780" s="391">
        <v>20.236799999999999</v>
      </c>
      <c r="K5780" s="391">
        <v>20.131</v>
      </c>
      <c r="L5780" s="391">
        <v>24.6037</v>
      </c>
      <c r="M5780" s="391">
        <v>20.030899999999999</v>
      </c>
      <c r="N5780" s="391">
        <v>29.706199999999999</v>
      </c>
      <c r="O5780" s="386">
        <v>27.0092</v>
      </c>
      <c r="P5780" s="386" t="s">
        <v>69</v>
      </c>
      <c r="R5780" s="265"/>
    </row>
    <row r="5781" spans="1:18" ht="15" x14ac:dyDescent="0.25">
      <c r="A5781" s="389" t="s">
        <v>7135</v>
      </c>
      <c r="B5781" s="390"/>
      <c r="C5781" s="386"/>
      <c r="D5781" s="390"/>
      <c r="E5781" s="390"/>
      <c r="F5781" s="386">
        <v>0</v>
      </c>
      <c r="G5781" s="391">
        <v>0</v>
      </c>
      <c r="H5781" s="391">
        <v>6.8966000000000003</v>
      </c>
      <c r="I5781" s="391">
        <v>0</v>
      </c>
      <c r="J5781" s="391">
        <v>39.716299999999997</v>
      </c>
      <c r="K5781" s="391">
        <v>31.702100000000002</v>
      </c>
      <c r="L5781" s="391">
        <v>39.787199999999999</v>
      </c>
      <c r="M5781" s="391">
        <v>35.3414</v>
      </c>
      <c r="N5781" s="391">
        <v>46.586300000000001</v>
      </c>
      <c r="O5781" s="386">
        <v>28.7149</v>
      </c>
      <c r="P5781" s="386" t="s">
        <v>69</v>
      </c>
      <c r="R5781" s="265"/>
    </row>
    <row r="5782" spans="1:18" ht="15" x14ac:dyDescent="0.25">
      <c r="A5782" s="389" t="s">
        <v>7136</v>
      </c>
      <c r="B5782" s="390"/>
      <c r="C5782" s="386"/>
      <c r="D5782" s="390"/>
      <c r="E5782" s="390"/>
      <c r="F5782" s="386">
        <v>50.145099999999999</v>
      </c>
      <c r="G5782" s="391">
        <v>42.835000000000001</v>
      </c>
      <c r="H5782" s="391">
        <v>39.246200000000002</v>
      </c>
      <c r="I5782" s="391">
        <v>43.171199999999999</v>
      </c>
      <c r="J5782" s="391">
        <v>47.057000000000002</v>
      </c>
      <c r="K5782" s="391">
        <v>43.2864</v>
      </c>
      <c r="L5782" s="391">
        <v>47.474400000000003</v>
      </c>
      <c r="M5782" s="391">
        <v>50.176600000000001</v>
      </c>
      <c r="N5782" s="391">
        <v>53.590400000000002</v>
      </c>
      <c r="O5782" s="386">
        <v>48.7455</v>
      </c>
      <c r="P5782" s="386" t="s">
        <v>69</v>
      </c>
      <c r="R5782" s="265"/>
    </row>
    <row r="5783" spans="1:18" ht="15" x14ac:dyDescent="0.25">
      <c r="A5783" s="389" t="s">
        <v>7137</v>
      </c>
      <c r="B5783" s="390"/>
      <c r="C5783" s="386"/>
      <c r="D5783" s="390"/>
      <c r="E5783" s="390"/>
      <c r="F5783" s="386">
        <v>62.272199999999998</v>
      </c>
      <c r="G5783" s="391">
        <v>61.539299999999997</v>
      </c>
      <c r="H5783" s="391">
        <v>54.707799999999999</v>
      </c>
      <c r="I5783" s="391">
        <v>62.756100000000004</v>
      </c>
      <c r="J5783" s="391">
        <v>65.796800000000005</v>
      </c>
      <c r="K5783" s="391">
        <v>61.8429</v>
      </c>
      <c r="L5783" s="391">
        <v>65.853999999999999</v>
      </c>
      <c r="M5783" s="391">
        <v>60.052799999999998</v>
      </c>
      <c r="N5783" s="391">
        <v>67.154200000000003</v>
      </c>
      <c r="O5783" s="386">
        <v>57.7288</v>
      </c>
      <c r="P5783" s="386" t="s">
        <v>69</v>
      </c>
      <c r="R5783" s="265"/>
    </row>
    <row r="5784" spans="1:18" ht="15" x14ac:dyDescent="0.25">
      <c r="A5784" s="389" t="s">
        <v>7138</v>
      </c>
      <c r="B5784" s="390"/>
      <c r="C5784" s="386"/>
      <c r="D5784" s="390"/>
      <c r="E5784" s="390"/>
      <c r="F5784" s="386">
        <v>20.606300000000001</v>
      </c>
      <c r="G5784" s="391">
        <v>17.976500000000001</v>
      </c>
      <c r="H5784" s="391">
        <v>16.250699999999998</v>
      </c>
      <c r="I5784" s="391">
        <v>28.592300000000002</v>
      </c>
      <c r="J5784" s="391">
        <v>23.2605</v>
      </c>
      <c r="K5784" s="391">
        <v>21.729299999999999</v>
      </c>
      <c r="L5784" s="391">
        <v>24.919</v>
      </c>
      <c r="M5784" s="391">
        <v>26.255199999999999</v>
      </c>
      <c r="N5784" s="391">
        <v>32.5792</v>
      </c>
      <c r="O5784" s="386">
        <v>27.024899999999999</v>
      </c>
      <c r="P5784" s="386" t="s">
        <v>69</v>
      </c>
      <c r="R5784" s="265"/>
    </row>
    <row r="5785" spans="1:18" ht="15" x14ac:dyDescent="0.25">
      <c r="A5785" s="389" t="s">
        <v>7139</v>
      </c>
      <c r="B5785" s="390"/>
      <c r="C5785" s="386"/>
      <c r="D5785" s="390"/>
      <c r="E5785" s="390"/>
      <c r="F5785" s="386" t="s">
        <v>8416</v>
      </c>
      <c r="G5785" s="391" t="s">
        <v>8416</v>
      </c>
      <c r="H5785" s="391" t="s">
        <v>8416</v>
      </c>
      <c r="I5785" s="391" t="s">
        <v>8416</v>
      </c>
      <c r="J5785" s="391" t="s">
        <v>8416</v>
      </c>
      <c r="K5785" s="391">
        <v>73.798100000000005</v>
      </c>
      <c r="L5785" s="391">
        <v>71.862499999999997</v>
      </c>
      <c r="M5785" s="391">
        <v>82.879400000000004</v>
      </c>
      <c r="N5785" s="391">
        <v>83.852500000000006</v>
      </c>
      <c r="O5785" s="386">
        <v>73.633399999999995</v>
      </c>
      <c r="P5785" s="386" t="s">
        <v>69</v>
      </c>
      <c r="R5785" s="265"/>
    </row>
    <row r="5786" spans="1:18" ht="15" x14ac:dyDescent="0.25">
      <c r="A5786" s="389" t="s">
        <v>7140</v>
      </c>
      <c r="B5786" s="390"/>
      <c r="C5786" s="386"/>
      <c r="D5786" s="390"/>
      <c r="E5786" s="390"/>
      <c r="F5786" s="386" t="s">
        <v>8416</v>
      </c>
      <c r="G5786" s="391" t="s">
        <v>8416</v>
      </c>
      <c r="H5786" s="391" t="s">
        <v>8416</v>
      </c>
      <c r="I5786" s="391" t="s">
        <v>8416</v>
      </c>
      <c r="J5786" s="391" t="s">
        <v>8416</v>
      </c>
      <c r="K5786" s="391">
        <v>74.956199999999995</v>
      </c>
      <c r="L5786" s="391">
        <v>75.098799999999997</v>
      </c>
      <c r="M5786" s="391">
        <v>63.304299999999998</v>
      </c>
      <c r="N5786" s="391">
        <v>79.9649</v>
      </c>
      <c r="O5786" s="386">
        <v>72.679500000000004</v>
      </c>
      <c r="P5786" s="386" t="s">
        <v>69</v>
      </c>
      <c r="R5786" s="265"/>
    </row>
    <row r="5787" spans="1:18" ht="15" x14ac:dyDescent="0.25">
      <c r="A5787" s="389" t="s">
        <v>7141</v>
      </c>
      <c r="B5787" s="390"/>
      <c r="C5787" s="386"/>
      <c r="D5787" s="390"/>
      <c r="E5787" s="390"/>
      <c r="F5787" s="386" t="s">
        <v>8416</v>
      </c>
      <c r="G5787" s="391" t="s">
        <v>8416</v>
      </c>
      <c r="H5787" s="391" t="s">
        <v>8416</v>
      </c>
      <c r="I5787" s="391" t="s">
        <v>8416</v>
      </c>
      <c r="J5787" s="391" t="s">
        <v>8416</v>
      </c>
      <c r="K5787" s="391">
        <v>72.821299999999994</v>
      </c>
      <c r="L5787" s="391">
        <v>75.147900000000007</v>
      </c>
      <c r="M5787" s="391">
        <v>72.956900000000005</v>
      </c>
      <c r="N5787" s="391">
        <v>87.250399999999999</v>
      </c>
      <c r="O5787" s="386">
        <v>74.442800000000005</v>
      </c>
      <c r="P5787" s="386" t="s">
        <v>69</v>
      </c>
      <c r="R5787" s="265"/>
    </row>
    <row r="5788" spans="1:18" ht="15" x14ac:dyDescent="0.25">
      <c r="A5788" s="389" t="s">
        <v>7142</v>
      </c>
      <c r="B5788" s="390"/>
      <c r="C5788" s="386"/>
      <c r="D5788" s="390"/>
      <c r="E5788" s="390"/>
      <c r="F5788" s="386" t="s">
        <v>8416</v>
      </c>
      <c r="G5788" s="391" t="s">
        <v>8416</v>
      </c>
      <c r="H5788" s="391">
        <v>4.1666999999999996</v>
      </c>
      <c r="I5788" s="391">
        <v>0</v>
      </c>
      <c r="J5788" s="391">
        <v>2.9411999999999998</v>
      </c>
      <c r="K5788" s="391">
        <v>17.647099999999998</v>
      </c>
      <c r="L5788" s="391">
        <v>0</v>
      </c>
      <c r="M5788" s="391">
        <v>1.0417000000000001</v>
      </c>
      <c r="N5788" s="391">
        <v>7.2917000000000103</v>
      </c>
      <c r="O5788" s="386">
        <v>8.3332999999999995</v>
      </c>
      <c r="P5788" s="386" t="s">
        <v>69</v>
      </c>
      <c r="R5788" s="265"/>
    </row>
    <row r="5789" spans="1:18" ht="15" x14ac:dyDescent="0.25">
      <c r="A5789" s="389" t="s">
        <v>7143</v>
      </c>
      <c r="B5789" s="390"/>
      <c r="C5789" s="386"/>
      <c r="D5789" s="390"/>
      <c r="E5789" s="390"/>
      <c r="F5789" s="386" t="s">
        <v>8416</v>
      </c>
      <c r="G5789" s="391" t="s">
        <v>8416</v>
      </c>
      <c r="H5789" s="391">
        <v>4.1666999999999996</v>
      </c>
      <c r="I5789" s="391">
        <v>8.3332999999999995</v>
      </c>
      <c r="J5789" s="391">
        <v>2.9411999999999998</v>
      </c>
      <c r="K5789" s="391">
        <v>17.647099999999998</v>
      </c>
      <c r="L5789" s="391">
        <v>11.764699999999999</v>
      </c>
      <c r="M5789" s="391">
        <v>1.0417000000000001</v>
      </c>
      <c r="N5789" s="391">
        <v>7.2917000000000103</v>
      </c>
      <c r="O5789" s="386">
        <v>8.3332999999999995</v>
      </c>
      <c r="P5789" s="386" t="s">
        <v>69</v>
      </c>
      <c r="R5789" s="265"/>
    </row>
    <row r="5790" spans="1:18" ht="15" x14ac:dyDescent="0.25">
      <c r="A5790" s="389" t="s">
        <v>7144</v>
      </c>
      <c r="B5790" s="390"/>
      <c r="C5790" s="386"/>
      <c r="D5790" s="390"/>
      <c r="E5790" s="390"/>
      <c r="F5790" s="386">
        <v>19.388300000000001</v>
      </c>
      <c r="G5790" s="391">
        <v>15.8444</v>
      </c>
      <c r="H5790" s="391">
        <v>14.313700000000001</v>
      </c>
      <c r="I5790" s="391">
        <v>18.552600000000002</v>
      </c>
      <c r="J5790" s="391">
        <v>20.0976</v>
      </c>
      <c r="K5790" s="391">
        <v>18.5853</v>
      </c>
      <c r="L5790" s="391">
        <v>22.42</v>
      </c>
      <c r="M5790" s="391">
        <v>24.497299999999999</v>
      </c>
      <c r="N5790" s="391">
        <v>30.953099999999999</v>
      </c>
      <c r="O5790" s="386">
        <v>25.930700000000002</v>
      </c>
      <c r="P5790" s="386" t="s">
        <v>69</v>
      </c>
      <c r="R5790" s="265"/>
    </row>
    <row r="5791" spans="1:18" ht="15" x14ac:dyDescent="0.25">
      <c r="A5791" s="389" t="s">
        <v>7145</v>
      </c>
      <c r="B5791" s="390"/>
      <c r="C5791" s="386"/>
      <c r="D5791" s="390"/>
      <c r="E5791" s="390"/>
      <c r="F5791" s="386">
        <v>25.478400000000001</v>
      </c>
      <c r="G5791" s="391">
        <v>28.828199999999999</v>
      </c>
      <c r="H5791" s="391">
        <v>22.252700000000001</v>
      </c>
      <c r="I5791" s="391">
        <v>28.403099999999998</v>
      </c>
      <c r="J5791" s="391">
        <v>32.927999999999997</v>
      </c>
      <c r="K5791" s="391">
        <v>31.695799999999998</v>
      </c>
      <c r="L5791" s="391">
        <v>32.965899999999998</v>
      </c>
      <c r="M5791" s="391">
        <v>31.9893</v>
      </c>
      <c r="N5791" s="391">
        <v>37.7639</v>
      </c>
      <c r="O5791" s="386">
        <v>30.5275</v>
      </c>
      <c r="P5791" s="386" t="s">
        <v>69</v>
      </c>
      <c r="R5791" s="265"/>
    </row>
    <row r="5792" spans="1:18" ht="15" x14ac:dyDescent="0.25">
      <c r="A5792" s="389" t="s">
        <v>7146</v>
      </c>
      <c r="B5792" s="390"/>
      <c r="C5792" s="386"/>
      <c r="D5792" s="390"/>
      <c r="E5792" s="390"/>
      <c r="F5792" s="386">
        <v>5.2899000000000003</v>
      </c>
      <c r="G5792" s="391">
        <v>4.5106999999999999</v>
      </c>
      <c r="H5792" s="391">
        <v>4.1982999999999997</v>
      </c>
      <c r="I5792" s="391">
        <v>6.4257999999999997</v>
      </c>
      <c r="J5792" s="391">
        <v>6.032</v>
      </c>
      <c r="K5792" s="391">
        <v>5.5328999999999997</v>
      </c>
      <c r="L5792" s="391">
        <v>8.5235000000000003</v>
      </c>
      <c r="M5792" s="391">
        <v>6.8167</v>
      </c>
      <c r="N5792" s="391">
        <v>12.695</v>
      </c>
      <c r="O5792" s="386">
        <v>8.7476000000000003</v>
      </c>
      <c r="P5792" s="386" t="s">
        <v>69</v>
      </c>
      <c r="R5792" s="265"/>
    </row>
    <row r="5793" spans="1:18" ht="15" x14ac:dyDescent="0.25">
      <c r="A5793" s="389" t="s">
        <v>7147</v>
      </c>
      <c r="B5793" s="390"/>
      <c r="C5793" s="386"/>
      <c r="D5793" s="390"/>
      <c r="E5793" s="390"/>
      <c r="F5793" s="386">
        <v>5.0720999999999998</v>
      </c>
      <c r="G5793" s="391">
        <v>4.226</v>
      </c>
      <c r="H5793" s="391">
        <v>4.0427</v>
      </c>
      <c r="I5793" s="391">
        <v>6.1440999999999999</v>
      </c>
      <c r="J5793" s="391">
        <v>5.6745999999999999</v>
      </c>
      <c r="K5793" s="391">
        <v>5.1896000000000004</v>
      </c>
      <c r="L5793" s="391">
        <v>5.9837999999999996</v>
      </c>
      <c r="M5793" s="391">
        <v>6.5532000000000004</v>
      </c>
      <c r="N5793" s="391">
        <v>12.3765</v>
      </c>
      <c r="O5793" s="386">
        <v>8.4764999999999997</v>
      </c>
      <c r="P5793" s="386" t="s">
        <v>69</v>
      </c>
      <c r="R5793" s="265"/>
    </row>
    <row r="5794" spans="1:18" ht="15" x14ac:dyDescent="0.25">
      <c r="A5794" s="389" t="s">
        <v>7148</v>
      </c>
      <c r="B5794" s="390"/>
      <c r="C5794" s="386"/>
      <c r="D5794" s="390"/>
      <c r="E5794" s="390"/>
      <c r="F5794" s="386">
        <v>8.6372999999999998</v>
      </c>
      <c r="G5794" s="391">
        <v>8.8614999999999995</v>
      </c>
      <c r="H5794" s="391">
        <v>6.1715999999999998</v>
      </c>
      <c r="I5794" s="391">
        <v>10.028</v>
      </c>
      <c r="J5794" s="391">
        <v>10.6149</v>
      </c>
      <c r="K5794" s="391">
        <v>9.9852000000000007</v>
      </c>
      <c r="L5794" s="391">
        <v>11.160299999999999</v>
      </c>
      <c r="M5794" s="391">
        <v>10.2173</v>
      </c>
      <c r="N5794" s="391">
        <v>16.761900000000001</v>
      </c>
      <c r="O5794" s="386">
        <v>12.232100000000001</v>
      </c>
      <c r="P5794" s="386" t="s">
        <v>69</v>
      </c>
      <c r="R5794" s="265"/>
    </row>
    <row r="5795" spans="1:18" ht="15" x14ac:dyDescent="0.25">
      <c r="A5795" s="389" t="s">
        <v>7149</v>
      </c>
      <c r="B5795" s="390"/>
      <c r="C5795" s="386"/>
      <c r="D5795" s="390"/>
      <c r="E5795" s="390"/>
      <c r="F5795" s="386">
        <v>0.57899999999999996</v>
      </c>
      <c r="G5795" s="391">
        <v>0.32840000000000003</v>
      </c>
      <c r="H5795" s="391">
        <v>0.4</v>
      </c>
      <c r="I5795" s="391">
        <v>0.45960000000000001</v>
      </c>
      <c r="J5795" s="391">
        <v>0.54020000000000001</v>
      </c>
      <c r="K5795" s="391">
        <v>5.1496000000000004</v>
      </c>
      <c r="L5795" s="391">
        <v>0.46789999999999998</v>
      </c>
      <c r="M5795" s="391">
        <v>0.48530000000000001</v>
      </c>
      <c r="N5795" s="391">
        <v>3.4037000000000002</v>
      </c>
      <c r="O5795" s="386">
        <v>2.5602999999999998</v>
      </c>
      <c r="P5795" s="386" t="s">
        <v>69</v>
      </c>
      <c r="R5795" s="265"/>
    </row>
    <row r="5796" spans="1:18" ht="15" x14ac:dyDescent="0.25">
      <c r="A5796" s="389" t="s">
        <v>7150</v>
      </c>
      <c r="B5796" s="390"/>
      <c r="C5796" s="386"/>
      <c r="D5796" s="390"/>
      <c r="E5796" s="390"/>
      <c r="F5796" s="386">
        <v>1.2703</v>
      </c>
      <c r="G5796" s="391">
        <v>0.1898</v>
      </c>
      <c r="H5796" s="391">
        <v>0.26819999999999999</v>
      </c>
      <c r="I5796" s="391">
        <v>0.38390000000000002</v>
      </c>
      <c r="J5796" s="391">
        <v>0.3695</v>
      </c>
      <c r="K5796" s="391">
        <v>0.61409999999999998</v>
      </c>
      <c r="L5796" s="391">
        <v>0.34689999999999999</v>
      </c>
      <c r="M5796" s="391">
        <v>1.7346999999999999</v>
      </c>
      <c r="N5796" s="391">
        <v>3.5741000000000001</v>
      </c>
      <c r="O5796" s="386">
        <v>2.6859000000000002</v>
      </c>
      <c r="P5796" s="386" t="s">
        <v>69</v>
      </c>
      <c r="R5796" s="265"/>
    </row>
    <row r="5797" spans="1:18" ht="15" x14ac:dyDescent="0.25">
      <c r="A5797" s="389" t="s">
        <v>7151</v>
      </c>
      <c r="B5797" s="390"/>
      <c r="C5797" s="386"/>
      <c r="D5797" s="390"/>
      <c r="E5797" s="390"/>
      <c r="F5797" s="386">
        <v>1.2146999999999999</v>
      </c>
      <c r="G5797" s="391">
        <v>1.5411999999999999</v>
      </c>
      <c r="H5797" s="391">
        <v>1.5051000000000001</v>
      </c>
      <c r="I5797" s="391">
        <v>1.1274999999999999</v>
      </c>
      <c r="J5797" s="391">
        <v>2.0428999999999999</v>
      </c>
      <c r="K5797" s="391">
        <v>2.7507999999999999</v>
      </c>
      <c r="L5797" s="391">
        <v>1.6890000000000001</v>
      </c>
      <c r="M5797" s="391">
        <v>1.7726</v>
      </c>
      <c r="N5797" s="391">
        <v>2.3643999999999998</v>
      </c>
      <c r="O5797" s="386">
        <v>1.7013</v>
      </c>
      <c r="P5797" s="386" t="s">
        <v>69</v>
      </c>
      <c r="R5797" s="265"/>
    </row>
    <row r="5798" spans="1:18" ht="15" x14ac:dyDescent="0.25">
      <c r="A5798" s="389" t="s">
        <v>7152</v>
      </c>
      <c r="B5798" s="390"/>
      <c r="C5798" s="386"/>
      <c r="D5798" s="390"/>
      <c r="E5798" s="390"/>
      <c r="F5798" s="386">
        <v>8.8484999999999996</v>
      </c>
      <c r="G5798" s="391">
        <v>12.8325</v>
      </c>
      <c r="H5798" s="391">
        <v>9.0825999999999993</v>
      </c>
      <c r="I5798" s="391">
        <v>17.8674</v>
      </c>
      <c r="J5798" s="391">
        <v>11.3337</v>
      </c>
      <c r="K5798" s="391">
        <v>18.998799999999999</v>
      </c>
      <c r="L5798" s="391">
        <v>12.961399999999999</v>
      </c>
      <c r="M5798" s="391">
        <v>16.163499999999999</v>
      </c>
      <c r="N5798" s="391">
        <v>22.461300000000001</v>
      </c>
      <c r="O5798" s="386">
        <v>18.581099999999999</v>
      </c>
      <c r="P5798" s="386" t="s">
        <v>69</v>
      </c>
      <c r="R5798" s="265"/>
    </row>
    <row r="5799" spans="1:18" ht="15" x14ac:dyDescent="0.25">
      <c r="A5799" s="389" t="s">
        <v>7153</v>
      </c>
      <c r="B5799" s="390"/>
      <c r="C5799" s="386"/>
      <c r="D5799" s="390"/>
      <c r="E5799" s="390"/>
      <c r="F5799" s="386">
        <v>12.411799999999999</v>
      </c>
      <c r="G5799" s="391">
        <v>17.886099999999999</v>
      </c>
      <c r="H5799" s="391">
        <v>8.0627999999999993</v>
      </c>
      <c r="I5799" s="391">
        <v>17.9163</v>
      </c>
      <c r="J5799" s="391">
        <v>14.4528</v>
      </c>
      <c r="K5799" s="391">
        <v>11.839499999999999</v>
      </c>
      <c r="L5799" s="391">
        <v>18.558499999999999</v>
      </c>
      <c r="M5799" s="391">
        <v>11.470700000000001</v>
      </c>
      <c r="N5799" s="391">
        <v>22.005800000000001</v>
      </c>
      <c r="O5799" s="386">
        <v>18.225899999999999</v>
      </c>
      <c r="P5799" s="386" t="s">
        <v>69</v>
      </c>
      <c r="R5799" s="265"/>
    </row>
    <row r="5800" spans="1:18" ht="15" x14ac:dyDescent="0.25">
      <c r="A5800" s="389" t="s">
        <v>7154</v>
      </c>
      <c r="B5800" s="390"/>
      <c r="C5800" s="386"/>
      <c r="D5800" s="390"/>
      <c r="E5800" s="390"/>
      <c r="F5800" s="386">
        <v>21.8203</v>
      </c>
      <c r="G5800" s="391">
        <v>17.411899999999999</v>
      </c>
      <c r="H5800" s="391">
        <v>19.720199999999998</v>
      </c>
      <c r="I5800" s="391">
        <v>21.086099999999998</v>
      </c>
      <c r="J5800" s="391">
        <v>29.633099999999999</v>
      </c>
      <c r="K5800" s="391">
        <v>24.073799999999999</v>
      </c>
      <c r="L5800" s="391">
        <v>26.1113</v>
      </c>
      <c r="M5800" s="391">
        <v>22.677700000000002</v>
      </c>
      <c r="N5800" s="391">
        <v>27.5275</v>
      </c>
      <c r="O5800" s="386">
        <v>22.631599999999999</v>
      </c>
      <c r="P5800" s="386" t="s">
        <v>69</v>
      </c>
      <c r="R5800" s="265"/>
    </row>
    <row r="5801" spans="1:18" ht="15" x14ac:dyDescent="0.25">
      <c r="A5801" s="389" t="s">
        <v>7155</v>
      </c>
      <c r="B5801" s="390"/>
      <c r="C5801" s="386"/>
      <c r="D5801" s="390"/>
      <c r="E5801" s="390"/>
      <c r="F5801" s="386">
        <v>24.354199999999999</v>
      </c>
      <c r="G5801" s="391">
        <v>23.913</v>
      </c>
      <c r="H5801" s="391">
        <v>25.581399999999999</v>
      </c>
      <c r="I5801" s="391">
        <v>23.557700000000001</v>
      </c>
      <c r="J5801" s="391">
        <v>6.8627000000000002</v>
      </c>
      <c r="K5801" s="391">
        <v>4.3689</v>
      </c>
      <c r="L5801" s="391">
        <v>38.461500000000001</v>
      </c>
      <c r="M5801" s="391">
        <v>16.666699999999999</v>
      </c>
      <c r="N5801" s="391">
        <v>33.018900000000002</v>
      </c>
      <c r="O5801" s="386">
        <v>9.2063000000000006</v>
      </c>
      <c r="P5801" s="386" t="s">
        <v>67</v>
      </c>
      <c r="R5801" s="265"/>
    </row>
    <row r="5802" spans="1:18" ht="15" x14ac:dyDescent="0.25">
      <c r="A5802" s="389" t="s">
        <v>7156</v>
      </c>
      <c r="B5802" s="390"/>
      <c r="C5802" s="386"/>
      <c r="D5802" s="390"/>
      <c r="E5802" s="390"/>
      <c r="F5802" s="386">
        <v>24.354199999999999</v>
      </c>
      <c r="G5802" s="391">
        <v>45.454500000000003</v>
      </c>
      <c r="H5802" s="391">
        <v>2.8845999999999998</v>
      </c>
      <c r="I5802" s="391">
        <v>23.557700000000001</v>
      </c>
      <c r="J5802" s="391">
        <v>6.8627000000000002</v>
      </c>
      <c r="K5802" s="391">
        <v>4.3689</v>
      </c>
      <c r="L5802" s="391">
        <v>47.619</v>
      </c>
      <c r="M5802" s="391">
        <v>18.75</v>
      </c>
      <c r="N5802" s="391">
        <v>37.991300000000003</v>
      </c>
      <c r="O5802" s="386">
        <v>10.434799999999999</v>
      </c>
      <c r="P5802" s="386" t="s">
        <v>67</v>
      </c>
      <c r="R5802" s="265"/>
    </row>
    <row r="5803" spans="1:18" ht="15" x14ac:dyDescent="0.25">
      <c r="A5803" s="389" t="s">
        <v>7157</v>
      </c>
      <c r="B5803" s="390"/>
      <c r="C5803" s="386"/>
      <c r="D5803" s="390"/>
      <c r="E5803" s="390"/>
      <c r="F5803" s="386">
        <v>17.741900000000001</v>
      </c>
      <c r="G5803" s="391">
        <v>41.269799999999996</v>
      </c>
      <c r="H5803" s="391">
        <v>14.2857</v>
      </c>
      <c r="I5803" s="391">
        <v>16.666699999999999</v>
      </c>
      <c r="J5803" s="391">
        <v>12.698399999999999</v>
      </c>
      <c r="K5803" s="391">
        <v>12.307700000000001</v>
      </c>
      <c r="L5803" s="391">
        <v>12.5</v>
      </c>
      <c r="M5803" s="391">
        <v>4.1666999999999996</v>
      </c>
      <c r="N5803" s="391">
        <v>20.224699999999999</v>
      </c>
      <c r="O5803" s="386">
        <v>5.8823999999999996</v>
      </c>
      <c r="P5803" s="386" t="s">
        <v>67</v>
      </c>
      <c r="R5803" s="265"/>
    </row>
    <row r="5804" spans="1:18" ht="15" x14ac:dyDescent="0.25">
      <c r="A5804" s="389" t="s">
        <v>7158</v>
      </c>
      <c r="B5804" s="390"/>
      <c r="C5804" s="386"/>
      <c r="D5804" s="390"/>
      <c r="E5804" s="390"/>
      <c r="F5804" s="386">
        <v>3.7930999999999999</v>
      </c>
      <c r="G5804" s="391">
        <v>1.9608000000000001</v>
      </c>
      <c r="H5804" s="391">
        <v>5.0168999999999997</v>
      </c>
      <c r="I5804" s="391">
        <v>5.3273000000000001</v>
      </c>
      <c r="J5804" s="391">
        <v>4.3003999999999998</v>
      </c>
      <c r="K5804" s="391">
        <v>3.8028</v>
      </c>
      <c r="L5804" s="391">
        <v>9.0484000000000009</v>
      </c>
      <c r="M5804" s="391">
        <v>0.58860000000000001</v>
      </c>
      <c r="N5804" s="391">
        <v>5.6384999999999899</v>
      </c>
      <c r="O5804" s="386">
        <v>5.7207999999999997</v>
      </c>
      <c r="P5804" s="386" t="s">
        <v>67</v>
      </c>
      <c r="R5804" s="265"/>
    </row>
    <row r="5805" spans="1:18" ht="15" x14ac:dyDescent="0.25">
      <c r="A5805" s="389" t="s">
        <v>7159</v>
      </c>
      <c r="B5805" s="390"/>
      <c r="C5805" s="386"/>
      <c r="D5805" s="390"/>
      <c r="E5805" s="390"/>
      <c r="F5805" s="386">
        <v>40.066200000000002</v>
      </c>
      <c r="G5805" s="391">
        <v>40.152700000000003</v>
      </c>
      <c r="H5805" s="391">
        <v>23.816600000000001</v>
      </c>
      <c r="I5805" s="391">
        <v>39.873399999999997</v>
      </c>
      <c r="J5805" s="391">
        <v>15.1899</v>
      </c>
      <c r="K5805" s="391">
        <v>56.962000000000003</v>
      </c>
      <c r="L5805" s="391">
        <v>11.0063</v>
      </c>
      <c r="M5805" s="391">
        <v>14.7059</v>
      </c>
      <c r="N5805" s="391">
        <v>10.980399999999999</v>
      </c>
      <c r="O5805" s="386">
        <v>16.470600000000001</v>
      </c>
      <c r="P5805" s="386" t="s">
        <v>67</v>
      </c>
      <c r="R5805" s="265"/>
    </row>
    <row r="5806" spans="1:18" ht="15" x14ac:dyDescent="0.25">
      <c r="A5806" s="389" t="s">
        <v>7160</v>
      </c>
      <c r="B5806" s="390"/>
      <c r="C5806" s="386"/>
      <c r="D5806" s="390"/>
      <c r="E5806" s="390"/>
      <c r="F5806" s="386">
        <v>41.290300000000002</v>
      </c>
      <c r="G5806" s="391">
        <v>40.152700000000003</v>
      </c>
      <c r="H5806" s="391">
        <v>23.816600000000001</v>
      </c>
      <c r="I5806" s="391">
        <v>39.873399999999997</v>
      </c>
      <c r="J5806" s="391">
        <v>15.1899</v>
      </c>
      <c r="K5806" s="391">
        <v>56.962000000000003</v>
      </c>
      <c r="L5806" s="391">
        <v>8.2278000000000002</v>
      </c>
      <c r="M5806" s="391">
        <v>13.2911</v>
      </c>
      <c r="N5806" s="391">
        <v>10.980399999999999</v>
      </c>
      <c r="O5806" s="386">
        <v>16.470600000000001</v>
      </c>
      <c r="P5806" s="386" t="s">
        <v>67</v>
      </c>
      <c r="R5806" s="265"/>
    </row>
    <row r="5807" spans="1:18" ht="15" x14ac:dyDescent="0.25">
      <c r="A5807" s="389" t="s">
        <v>7161</v>
      </c>
      <c r="B5807" s="390"/>
      <c r="C5807" s="386"/>
      <c r="D5807" s="390"/>
      <c r="E5807" s="390"/>
      <c r="F5807" s="386" t="s">
        <v>8416</v>
      </c>
      <c r="G5807" s="391">
        <v>0</v>
      </c>
      <c r="H5807" s="391">
        <v>0</v>
      </c>
      <c r="I5807" s="391">
        <v>0</v>
      </c>
      <c r="J5807" s="391">
        <v>0</v>
      </c>
      <c r="K5807" s="391">
        <v>0</v>
      </c>
      <c r="L5807" s="391">
        <v>0.2278</v>
      </c>
      <c r="M5807" s="391">
        <v>0.21299999999999999</v>
      </c>
      <c r="N5807" s="391">
        <v>0.25469999999999998</v>
      </c>
      <c r="O5807" s="386">
        <v>0.62109999999999999</v>
      </c>
      <c r="P5807" s="386" t="s">
        <v>67</v>
      </c>
      <c r="R5807" s="265"/>
    </row>
    <row r="5808" spans="1:18" ht="15" x14ac:dyDescent="0.25">
      <c r="A5808" s="389" t="s">
        <v>7162</v>
      </c>
      <c r="B5808" s="390"/>
      <c r="C5808" s="386"/>
      <c r="D5808" s="390"/>
      <c r="E5808" s="390"/>
      <c r="F5808" s="386" t="s">
        <v>8416</v>
      </c>
      <c r="G5808" s="391">
        <v>0</v>
      </c>
      <c r="H5808" s="391">
        <v>0.1057</v>
      </c>
      <c r="I5808" s="391">
        <v>0</v>
      </c>
      <c r="J5808" s="391">
        <v>0</v>
      </c>
      <c r="K5808" s="391">
        <v>0.2278</v>
      </c>
      <c r="L5808" s="391">
        <v>0.42599999999999999</v>
      </c>
      <c r="M5808" s="391">
        <v>0.21299999999999999</v>
      </c>
      <c r="N5808" s="391">
        <v>0.25469999999999998</v>
      </c>
      <c r="O5808" s="386">
        <v>0.62109999999999999</v>
      </c>
      <c r="P5808" s="386" t="s">
        <v>67</v>
      </c>
      <c r="R5808" s="265"/>
    </row>
    <row r="5809" spans="1:18" ht="15" x14ac:dyDescent="0.25">
      <c r="A5809" s="389" t="s">
        <v>7163</v>
      </c>
      <c r="B5809" s="390"/>
      <c r="C5809" s="386"/>
      <c r="D5809" s="390"/>
      <c r="E5809" s="390"/>
      <c r="F5809" s="386">
        <v>1.6129</v>
      </c>
      <c r="G5809" s="391">
        <v>9.1837</v>
      </c>
      <c r="H5809" s="391">
        <v>0</v>
      </c>
      <c r="I5809" s="391">
        <v>17.948699999999999</v>
      </c>
      <c r="J5809" s="391">
        <v>0</v>
      </c>
      <c r="K5809" s="391">
        <v>14.2857</v>
      </c>
      <c r="L5809" s="391">
        <v>0</v>
      </c>
      <c r="M5809" s="391">
        <v>0</v>
      </c>
      <c r="N5809" s="391">
        <v>0</v>
      </c>
      <c r="O5809" s="386">
        <v>1.4562999999999999</v>
      </c>
      <c r="P5809" s="386" t="s">
        <v>67</v>
      </c>
      <c r="R5809" s="265"/>
    </row>
    <row r="5810" spans="1:18" ht="15" x14ac:dyDescent="0.25">
      <c r="A5810" s="389" t="s">
        <v>7164</v>
      </c>
      <c r="B5810" s="390"/>
      <c r="C5810" s="386"/>
      <c r="D5810" s="390"/>
      <c r="E5810" s="390"/>
      <c r="F5810" s="386">
        <v>50</v>
      </c>
      <c r="G5810" s="391">
        <v>0</v>
      </c>
      <c r="H5810" s="391">
        <v>0</v>
      </c>
      <c r="I5810" s="391">
        <v>0</v>
      </c>
      <c r="J5810" s="391">
        <v>0</v>
      </c>
      <c r="K5810" s="391">
        <v>15.384600000000001</v>
      </c>
      <c r="L5810" s="391">
        <v>1.2821</v>
      </c>
      <c r="M5810" s="391">
        <v>0</v>
      </c>
      <c r="N5810" s="391">
        <v>0</v>
      </c>
      <c r="O5810" s="386">
        <v>1.4562999999999999</v>
      </c>
      <c r="P5810" s="386" t="s">
        <v>67</v>
      </c>
      <c r="R5810" s="265"/>
    </row>
    <row r="5811" spans="1:18" ht="15" x14ac:dyDescent="0.25">
      <c r="A5811" s="389" t="s">
        <v>7165</v>
      </c>
      <c r="B5811" s="390"/>
      <c r="C5811" s="386"/>
      <c r="D5811" s="390"/>
      <c r="E5811" s="390"/>
      <c r="F5811" s="386">
        <v>3.7930999999999999</v>
      </c>
      <c r="G5811" s="391">
        <v>3.1949999999999998</v>
      </c>
      <c r="H5811" s="391">
        <v>0.43569999999999998</v>
      </c>
      <c r="I5811" s="391">
        <v>5.1220999999999997</v>
      </c>
      <c r="J5811" s="391">
        <v>3.5914999999999999</v>
      </c>
      <c r="K5811" s="391">
        <v>3.8028</v>
      </c>
      <c r="L5811" s="391">
        <v>8.5912000000000006</v>
      </c>
      <c r="M5811" s="391">
        <v>0.49409999999999998</v>
      </c>
      <c r="N5811" s="391">
        <v>5.5804</v>
      </c>
      <c r="O5811" s="386">
        <v>5.5088999999999997</v>
      </c>
      <c r="P5811" s="386" t="s">
        <v>67</v>
      </c>
      <c r="R5811" s="265"/>
    </row>
    <row r="5812" spans="1:18" ht="15" x14ac:dyDescent="0.25">
      <c r="A5812" s="389" t="s">
        <v>7166</v>
      </c>
      <c r="B5812" s="390"/>
      <c r="C5812" s="386"/>
      <c r="D5812" s="390"/>
      <c r="E5812" s="390"/>
      <c r="F5812" s="386">
        <v>1.1976</v>
      </c>
      <c r="G5812" s="391">
        <v>7.1429</v>
      </c>
      <c r="H5812" s="391">
        <v>1.1904999999999999</v>
      </c>
      <c r="I5812" s="391">
        <v>0</v>
      </c>
      <c r="J5812" s="391">
        <v>8.9285999999999994</v>
      </c>
      <c r="K5812" s="391">
        <v>3.5503</v>
      </c>
      <c r="L5812" s="391">
        <v>17.365300000000001</v>
      </c>
      <c r="M5812" s="391">
        <v>2.0832999999999999</v>
      </c>
      <c r="N5812" s="391">
        <v>7.1173999999999999</v>
      </c>
      <c r="O5812" s="386">
        <v>11.1913</v>
      </c>
      <c r="P5812" s="386" t="s">
        <v>67</v>
      </c>
      <c r="R5812" s="265"/>
    </row>
    <row r="5813" spans="1:18" ht="15" x14ac:dyDescent="0.25">
      <c r="A5813" s="389" t="s">
        <v>7167</v>
      </c>
      <c r="B5813" s="390"/>
      <c r="C5813" s="386"/>
      <c r="D5813" s="390"/>
      <c r="E5813" s="390"/>
      <c r="F5813" s="386">
        <v>0.19889999999999999</v>
      </c>
      <c r="G5813" s="391">
        <v>1.6990000000000001</v>
      </c>
      <c r="H5813" s="391">
        <v>1.6990000000000001</v>
      </c>
      <c r="I5813" s="391">
        <v>3.0802999999999998</v>
      </c>
      <c r="J5813" s="391">
        <v>0.93530000000000002</v>
      </c>
      <c r="K5813" s="391">
        <v>0.93530000000000002</v>
      </c>
      <c r="L5813" s="391">
        <v>1.2107000000000001</v>
      </c>
      <c r="M5813" s="391">
        <v>0.11</v>
      </c>
      <c r="N5813" s="391">
        <v>2.5697999999999999</v>
      </c>
      <c r="O5813" s="386">
        <v>1.4354</v>
      </c>
      <c r="P5813" s="386" t="s">
        <v>67</v>
      </c>
      <c r="R5813" s="265"/>
    </row>
    <row r="5814" spans="1:18" ht="15" x14ac:dyDescent="0.25">
      <c r="A5814" s="389" t="s">
        <v>7168</v>
      </c>
      <c r="B5814" s="390"/>
      <c r="C5814" s="386"/>
      <c r="D5814" s="390"/>
      <c r="E5814" s="390"/>
      <c r="F5814" s="386">
        <v>11.4162</v>
      </c>
      <c r="G5814" s="391">
        <v>1.9885999999999999</v>
      </c>
      <c r="H5814" s="391">
        <v>0.17699999999999999</v>
      </c>
      <c r="I5814" s="391">
        <v>1.9885999999999999</v>
      </c>
      <c r="J5814" s="391">
        <v>0.17699999999999999</v>
      </c>
      <c r="K5814" s="391">
        <v>4.0708000000000002</v>
      </c>
      <c r="L5814" s="391">
        <v>0.53100000000000003</v>
      </c>
      <c r="M5814" s="391">
        <v>0.49359999999999998</v>
      </c>
      <c r="N5814" s="391">
        <v>2.64109999999999</v>
      </c>
      <c r="O5814" s="386">
        <v>1.5536000000000001</v>
      </c>
      <c r="P5814" s="386" t="s">
        <v>67</v>
      </c>
      <c r="R5814" s="265"/>
    </row>
    <row r="5815" spans="1:18" ht="15" x14ac:dyDescent="0.25">
      <c r="A5815" s="389" t="s">
        <v>7169</v>
      </c>
      <c r="B5815" s="390"/>
      <c r="C5815" s="386"/>
      <c r="D5815" s="390"/>
      <c r="E5815" s="390"/>
      <c r="F5815" s="386">
        <v>0</v>
      </c>
      <c r="G5815" s="391">
        <v>1.1628000000000001</v>
      </c>
      <c r="H5815" s="391">
        <v>0</v>
      </c>
      <c r="I5815" s="391">
        <v>2.0941999999999998</v>
      </c>
      <c r="J5815" s="391">
        <v>0</v>
      </c>
      <c r="K5815" s="391">
        <v>1.0470999999999999</v>
      </c>
      <c r="L5815" s="391">
        <v>0.29070000000000001</v>
      </c>
      <c r="M5815" s="391">
        <v>0.29070000000000001</v>
      </c>
      <c r="N5815" s="391">
        <v>2.3959999999999999</v>
      </c>
      <c r="O5815" s="386">
        <v>1.145</v>
      </c>
      <c r="P5815" s="386" t="s">
        <v>67</v>
      </c>
      <c r="R5815" s="265"/>
    </row>
    <row r="5816" spans="1:18" ht="15" x14ac:dyDescent="0.25">
      <c r="A5816" s="389" t="s">
        <v>7170</v>
      </c>
      <c r="B5816" s="390"/>
      <c r="C5816" s="386"/>
      <c r="D5816" s="390"/>
      <c r="E5816" s="390"/>
      <c r="F5816" s="386">
        <v>3.4299999999999997E-2</v>
      </c>
      <c r="G5816" s="391">
        <v>0.1431</v>
      </c>
      <c r="H5816" s="391">
        <v>0.4365</v>
      </c>
      <c r="I5816" s="391">
        <v>1.0826</v>
      </c>
      <c r="J5816" s="391">
        <v>0.39489999999999997</v>
      </c>
      <c r="K5816" s="391">
        <v>0.37119999999999997</v>
      </c>
      <c r="L5816" s="391">
        <v>6.3200000000000006E-2</v>
      </c>
      <c r="M5816" s="391">
        <v>0.81610000000000005</v>
      </c>
      <c r="N5816" s="391">
        <v>1.22150000000001</v>
      </c>
      <c r="O5816" s="386">
        <v>0.78320000000000001</v>
      </c>
      <c r="P5816" s="386" t="s">
        <v>67</v>
      </c>
      <c r="R5816" s="265"/>
    </row>
    <row r="5817" spans="1:18" ht="15" x14ac:dyDescent="0.25">
      <c r="A5817" s="389" t="s">
        <v>7171</v>
      </c>
      <c r="B5817" s="390"/>
      <c r="C5817" s="386"/>
      <c r="D5817" s="390"/>
      <c r="E5817" s="390"/>
      <c r="F5817" s="386">
        <v>0.85560000000000003</v>
      </c>
      <c r="G5817" s="391">
        <v>0.14580000000000001</v>
      </c>
      <c r="H5817" s="391">
        <v>0.2026</v>
      </c>
      <c r="I5817" s="391">
        <v>0.90849999999999997</v>
      </c>
      <c r="J5817" s="391">
        <v>0.19209999999999999</v>
      </c>
      <c r="K5817" s="391">
        <v>0.18340000000000001</v>
      </c>
      <c r="L5817" s="391">
        <v>5.2400000000000002E-2</v>
      </c>
      <c r="M5817" s="391">
        <v>0.81689999999999996</v>
      </c>
      <c r="N5817" s="391">
        <v>1.2588999999999999</v>
      </c>
      <c r="O5817" s="386">
        <v>0.77939999999999998</v>
      </c>
      <c r="P5817" s="386" t="s">
        <v>67</v>
      </c>
      <c r="R5817" s="265"/>
    </row>
    <row r="5818" spans="1:18" ht="15" x14ac:dyDescent="0.25">
      <c r="A5818" s="389" t="s">
        <v>7172</v>
      </c>
      <c r="B5818" s="390"/>
      <c r="C5818" s="386"/>
      <c r="D5818" s="390"/>
      <c r="E5818" s="390"/>
      <c r="F5818" s="386">
        <v>0</v>
      </c>
      <c r="G5818" s="391">
        <v>1.2345999999999999</v>
      </c>
      <c r="H5818" s="391">
        <v>0</v>
      </c>
      <c r="I5818" s="391">
        <v>0</v>
      </c>
      <c r="J5818" s="391">
        <v>1.1628000000000001</v>
      </c>
      <c r="K5818" s="391">
        <v>0</v>
      </c>
      <c r="L5818" s="391">
        <v>0</v>
      </c>
      <c r="M5818" s="391">
        <v>0.38119999999999998</v>
      </c>
      <c r="N5818" s="391">
        <v>0.61969999999999503</v>
      </c>
      <c r="O5818" s="386">
        <v>0.84440000000000004</v>
      </c>
      <c r="P5818" s="386" t="s">
        <v>67</v>
      </c>
      <c r="R5818" s="265"/>
    </row>
    <row r="5819" spans="1:18" ht="15" x14ac:dyDescent="0.25">
      <c r="A5819" s="389" t="s">
        <v>7173</v>
      </c>
      <c r="B5819" s="390"/>
      <c r="C5819" s="386"/>
      <c r="D5819" s="390"/>
      <c r="E5819" s="390"/>
      <c r="F5819" s="386">
        <v>2.1389</v>
      </c>
      <c r="G5819" s="391">
        <v>1.8261000000000001</v>
      </c>
      <c r="H5819" s="391">
        <v>1.2005999999999999</v>
      </c>
      <c r="I5819" s="391">
        <v>2.4115000000000002</v>
      </c>
      <c r="J5819" s="391">
        <v>1.2676000000000001</v>
      </c>
      <c r="K5819" s="391">
        <v>1.8767</v>
      </c>
      <c r="L5819" s="391">
        <v>1.345</v>
      </c>
      <c r="M5819" s="391">
        <v>1.823</v>
      </c>
      <c r="N5819" s="391">
        <v>2.1760000000000002</v>
      </c>
      <c r="O5819" s="386">
        <v>1.7302</v>
      </c>
      <c r="P5819" s="386" t="s">
        <v>67</v>
      </c>
      <c r="R5819" s="265"/>
    </row>
    <row r="5820" spans="1:18" ht="15" x14ac:dyDescent="0.25">
      <c r="A5820" s="389" t="s">
        <v>7174</v>
      </c>
      <c r="B5820" s="390"/>
      <c r="C5820" s="386"/>
      <c r="D5820" s="390"/>
      <c r="E5820" s="390"/>
      <c r="F5820" s="386">
        <v>0.90559999999999996</v>
      </c>
      <c r="G5820" s="391">
        <v>3.0947</v>
      </c>
      <c r="H5820" s="391">
        <v>1.4947999999999999</v>
      </c>
      <c r="I5820" s="391">
        <v>2.6642999999999999</v>
      </c>
      <c r="J5820" s="391">
        <v>0.59840000000000004</v>
      </c>
      <c r="K5820" s="391">
        <v>2.3805999999999998</v>
      </c>
      <c r="L5820" s="391">
        <v>1.9637</v>
      </c>
      <c r="M5820" s="391">
        <v>1.8468</v>
      </c>
      <c r="N5820" s="391">
        <v>2.1831999999999998</v>
      </c>
      <c r="O5820" s="386">
        <v>1.7195</v>
      </c>
      <c r="P5820" s="386" t="s">
        <v>67</v>
      </c>
      <c r="R5820" s="265"/>
    </row>
    <row r="5821" spans="1:18" ht="15" x14ac:dyDescent="0.25">
      <c r="A5821" s="389" t="s">
        <v>7175</v>
      </c>
      <c r="B5821" s="390"/>
      <c r="C5821" s="386"/>
      <c r="D5821" s="390"/>
      <c r="E5821" s="390"/>
      <c r="F5821" s="386">
        <v>3.1756000000000002</v>
      </c>
      <c r="G5821" s="391">
        <v>1.3796999999999999</v>
      </c>
      <c r="H5821" s="391">
        <v>1.3709</v>
      </c>
      <c r="I5821" s="391">
        <v>0</v>
      </c>
      <c r="J5821" s="391">
        <v>0.94340000000000002</v>
      </c>
      <c r="K5821" s="391">
        <v>0</v>
      </c>
      <c r="L5821" s="391">
        <v>0.71989999999999998</v>
      </c>
      <c r="M5821" s="391">
        <v>0.62890000000000001</v>
      </c>
      <c r="N5821" s="391">
        <v>2.0748000000000002</v>
      </c>
      <c r="O5821" s="386">
        <v>1.8835</v>
      </c>
      <c r="P5821" s="386" t="s">
        <v>67</v>
      </c>
      <c r="R5821" s="265"/>
    </row>
    <row r="5822" spans="1:18" ht="15" x14ac:dyDescent="0.25">
      <c r="A5822" s="389" t="s">
        <v>7176</v>
      </c>
      <c r="B5822" s="390"/>
      <c r="C5822" s="386"/>
      <c r="D5822" s="390"/>
      <c r="E5822" s="390"/>
      <c r="F5822" s="386">
        <v>14.102600000000001</v>
      </c>
      <c r="G5822" s="391">
        <v>12</v>
      </c>
      <c r="H5822" s="391">
        <v>3.3332999999999999</v>
      </c>
      <c r="I5822" s="391">
        <v>13.333299999999999</v>
      </c>
      <c r="J5822" s="391">
        <v>36.231900000000003</v>
      </c>
      <c r="K5822" s="391">
        <v>19.696999999999999</v>
      </c>
      <c r="L5822" s="391">
        <v>43.243200000000002</v>
      </c>
      <c r="M5822" s="391">
        <v>42.605600000000003</v>
      </c>
      <c r="N5822" s="391">
        <v>46.332700000000003</v>
      </c>
      <c r="O5822" s="386">
        <v>30.397200000000002</v>
      </c>
      <c r="P5822" s="386" t="s">
        <v>67</v>
      </c>
      <c r="R5822" s="265"/>
    </row>
    <row r="5823" spans="1:18" ht="15" x14ac:dyDescent="0.25">
      <c r="A5823" s="389" t="s">
        <v>7177</v>
      </c>
      <c r="B5823" s="390"/>
      <c r="C5823" s="386"/>
      <c r="D5823" s="390"/>
      <c r="E5823" s="390"/>
      <c r="F5823" s="386">
        <v>43.75</v>
      </c>
      <c r="G5823" s="391">
        <v>7.6923000000000004</v>
      </c>
      <c r="H5823" s="391">
        <v>27.777799999999999</v>
      </c>
      <c r="I5823" s="391">
        <v>76.595699999999994</v>
      </c>
      <c r="J5823" s="391">
        <v>19.1919</v>
      </c>
      <c r="K5823" s="391">
        <v>5.2632000000000003</v>
      </c>
      <c r="L5823" s="391">
        <v>34.074100000000001</v>
      </c>
      <c r="M5823" s="391">
        <v>10</v>
      </c>
      <c r="N5823" s="391">
        <v>39.837400000000002</v>
      </c>
      <c r="O5823" s="386">
        <v>30.0395</v>
      </c>
      <c r="P5823" s="386" t="s">
        <v>67</v>
      </c>
      <c r="R5823" s="265"/>
    </row>
    <row r="5824" spans="1:18" ht="15" x14ac:dyDescent="0.25">
      <c r="A5824" s="389" t="s">
        <v>7178</v>
      </c>
      <c r="B5824" s="390"/>
      <c r="C5824" s="386"/>
      <c r="D5824" s="390"/>
      <c r="E5824" s="390"/>
      <c r="F5824" s="386">
        <v>33.333300000000001</v>
      </c>
      <c r="G5824" s="391">
        <v>66.101699999999994</v>
      </c>
      <c r="H5824" s="391">
        <v>10.9375</v>
      </c>
      <c r="I5824" s="391">
        <v>34.090899999999998</v>
      </c>
      <c r="J5824" s="391">
        <v>33.333300000000001</v>
      </c>
      <c r="K5824" s="391">
        <v>66.037700000000001</v>
      </c>
      <c r="L5824" s="391">
        <v>63.636400000000002</v>
      </c>
      <c r="M5824" s="391">
        <v>76.923100000000005</v>
      </c>
      <c r="N5824" s="391">
        <v>51.4377</v>
      </c>
      <c r="O5824" s="386">
        <v>30.674800000000001</v>
      </c>
      <c r="P5824" s="386" t="s">
        <v>67</v>
      </c>
      <c r="R5824" s="265"/>
    </row>
    <row r="5825" spans="1:18" ht="15" x14ac:dyDescent="0.25">
      <c r="A5825" s="389" t="s">
        <v>7179</v>
      </c>
      <c r="B5825" s="390"/>
      <c r="C5825" s="386"/>
      <c r="D5825" s="390"/>
      <c r="E5825" s="390"/>
      <c r="F5825" s="386">
        <v>5.7279</v>
      </c>
      <c r="G5825" s="391">
        <v>10.170400000000001</v>
      </c>
      <c r="H5825" s="391">
        <v>15.8218</v>
      </c>
      <c r="I5825" s="391">
        <v>2.1833999999999998</v>
      </c>
      <c r="J5825" s="391">
        <v>14.8096</v>
      </c>
      <c r="K5825" s="391">
        <v>16.857099999999999</v>
      </c>
      <c r="L5825" s="391">
        <v>9.8836999999999993</v>
      </c>
      <c r="M5825" s="391">
        <v>11.452500000000001</v>
      </c>
      <c r="N5825" s="391">
        <v>18.5837</v>
      </c>
      <c r="O5825" s="386">
        <v>12.115500000000001</v>
      </c>
      <c r="P5825" s="386" t="s">
        <v>67</v>
      </c>
      <c r="R5825" s="265"/>
    </row>
    <row r="5826" spans="1:18" ht="15" x14ac:dyDescent="0.25">
      <c r="A5826" s="389" t="s">
        <v>7180</v>
      </c>
      <c r="B5826" s="390"/>
      <c r="C5826" s="386"/>
      <c r="D5826" s="390"/>
      <c r="E5826" s="390"/>
      <c r="F5826" s="386">
        <v>16.4847</v>
      </c>
      <c r="G5826" s="391">
        <v>37.957299999999996</v>
      </c>
      <c r="H5826" s="391">
        <v>20.388300000000001</v>
      </c>
      <c r="I5826" s="391">
        <v>27.5825</v>
      </c>
      <c r="J5826" s="391">
        <v>36.795299999999997</v>
      </c>
      <c r="K5826" s="391">
        <v>23.3202</v>
      </c>
      <c r="L5826" s="391">
        <v>16.981100000000001</v>
      </c>
      <c r="M5826" s="391">
        <v>11.386100000000001</v>
      </c>
      <c r="N5826" s="391">
        <v>22.167899999999999</v>
      </c>
      <c r="O5826" s="386">
        <v>18.5593</v>
      </c>
      <c r="P5826" s="386" t="s">
        <v>67</v>
      </c>
      <c r="R5826" s="265"/>
    </row>
    <row r="5827" spans="1:18" ht="15" x14ac:dyDescent="0.25">
      <c r="A5827" s="389" t="s">
        <v>7181</v>
      </c>
      <c r="B5827" s="390"/>
      <c r="C5827" s="386"/>
      <c r="D5827" s="390"/>
      <c r="E5827" s="390"/>
      <c r="F5827" s="386">
        <v>45.384599999999999</v>
      </c>
      <c r="G5827" s="391">
        <v>37.957299999999996</v>
      </c>
      <c r="H5827" s="391">
        <v>20.388300000000001</v>
      </c>
      <c r="I5827" s="391">
        <v>27.5825</v>
      </c>
      <c r="J5827" s="391">
        <v>36.795299999999997</v>
      </c>
      <c r="K5827" s="391">
        <v>23.3202</v>
      </c>
      <c r="L5827" s="391">
        <v>18.1373</v>
      </c>
      <c r="M5827" s="391">
        <v>11.386100000000001</v>
      </c>
      <c r="N5827" s="391">
        <v>22.167899999999999</v>
      </c>
      <c r="O5827" s="386">
        <v>18.5593</v>
      </c>
      <c r="P5827" s="386" t="s">
        <v>67</v>
      </c>
      <c r="R5827" s="265"/>
    </row>
    <row r="5828" spans="1:18" ht="15" x14ac:dyDescent="0.25">
      <c r="A5828" s="389" t="s">
        <v>7182</v>
      </c>
      <c r="B5828" s="390"/>
      <c r="C5828" s="386"/>
      <c r="D5828" s="390"/>
      <c r="E5828" s="390"/>
      <c r="F5828" s="386">
        <v>0</v>
      </c>
      <c r="G5828" s="391">
        <v>0</v>
      </c>
      <c r="H5828" s="391">
        <v>0</v>
      </c>
      <c r="I5828" s="391">
        <v>2.3256000000000001</v>
      </c>
      <c r="J5828" s="391">
        <v>0</v>
      </c>
      <c r="K5828" s="391">
        <v>0</v>
      </c>
      <c r="L5828" s="391">
        <v>0</v>
      </c>
      <c r="M5828" s="391">
        <v>0</v>
      </c>
      <c r="N5828" s="391">
        <v>0.43859999999999399</v>
      </c>
      <c r="O5828" s="386">
        <v>0.61299999999999999</v>
      </c>
      <c r="P5828" s="386" t="s">
        <v>67</v>
      </c>
      <c r="R5828" s="265"/>
    </row>
    <row r="5829" spans="1:18" ht="15" x14ac:dyDescent="0.25">
      <c r="A5829" s="389" t="s">
        <v>7183</v>
      </c>
      <c r="B5829" s="390"/>
      <c r="C5829" s="386"/>
      <c r="D5829" s="390"/>
      <c r="E5829" s="390"/>
      <c r="F5829" s="386">
        <v>0</v>
      </c>
      <c r="G5829" s="391">
        <v>0</v>
      </c>
      <c r="H5829" s="391">
        <v>0</v>
      </c>
      <c r="I5829" s="391">
        <v>2.3256000000000001</v>
      </c>
      <c r="J5829" s="391">
        <v>1.4422999999999999</v>
      </c>
      <c r="K5829" s="391">
        <v>0</v>
      </c>
      <c r="L5829" s="391">
        <v>0</v>
      </c>
      <c r="M5829" s="391">
        <v>0</v>
      </c>
      <c r="N5829" s="391">
        <v>0.44719999999999499</v>
      </c>
      <c r="O5829" s="386">
        <v>0.625</v>
      </c>
      <c r="P5829" s="386" t="s">
        <v>67</v>
      </c>
      <c r="R5829" s="265"/>
    </row>
    <row r="5830" spans="1:18" ht="15" x14ac:dyDescent="0.25">
      <c r="A5830" s="389" t="s">
        <v>7184</v>
      </c>
      <c r="B5830" s="390"/>
      <c r="C5830" s="386"/>
      <c r="D5830" s="390"/>
      <c r="E5830" s="390"/>
      <c r="F5830" s="386" t="s">
        <v>8416</v>
      </c>
      <c r="G5830" s="391" t="s">
        <v>8416</v>
      </c>
      <c r="H5830" s="391" t="s">
        <v>8416</v>
      </c>
      <c r="I5830" s="391" t="s">
        <v>8416</v>
      </c>
      <c r="J5830" s="391">
        <v>0</v>
      </c>
      <c r="K5830" s="391">
        <v>0</v>
      </c>
      <c r="L5830" s="391">
        <v>0</v>
      </c>
      <c r="M5830" s="391">
        <v>0</v>
      </c>
      <c r="N5830" s="391">
        <v>0</v>
      </c>
      <c r="O5830" s="386">
        <v>0</v>
      </c>
      <c r="P5830" s="386" t="s">
        <v>67</v>
      </c>
      <c r="R5830" s="265"/>
    </row>
    <row r="5831" spans="1:18" ht="15" x14ac:dyDescent="0.25">
      <c r="A5831" s="389" t="s">
        <v>7185</v>
      </c>
      <c r="B5831" s="390"/>
      <c r="C5831" s="386"/>
      <c r="D5831" s="390"/>
      <c r="E5831" s="390"/>
      <c r="F5831" s="386">
        <v>2.0832999999999999</v>
      </c>
      <c r="G5831" s="391">
        <v>0</v>
      </c>
      <c r="H5831" s="391">
        <v>0</v>
      </c>
      <c r="I5831" s="391">
        <v>0</v>
      </c>
      <c r="J5831" s="391">
        <v>0</v>
      </c>
      <c r="K5831" s="391">
        <v>1.0810999999999999</v>
      </c>
      <c r="L5831" s="391">
        <v>0</v>
      </c>
      <c r="M5831" s="391">
        <v>0</v>
      </c>
      <c r="N5831" s="391">
        <v>5.6994999999999996</v>
      </c>
      <c r="O5831" s="386">
        <v>2.5907</v>
      </c>
      <c r="P5831" s="386" t="s">
        <v>67</v>
      </c>
      <c r="R5831" s="265"/>
    </row>
    <row r="5832" spans="1:18" ht="15" x14ac:dyDescent="0.25">
      <c r="A5832" s="389" t="s">
        <v>7186</v>
      </c>
      <c r="B5832" s="390"/>
      <c r="C5832" s="386"/>
      <c r="D5832" s="390"/>
      <c r="E5832" s="390"/>
      <c r="F5832" s="386">
        <v>2.0832999999999999</v>
      </c>
      <c r="G5832" s="391">
        <v>0</v>
      </c>
      <c r="H5832" s="391">
        <v>0</v>
      </c>
      <c r="I5832" s="391">
        <v>0</v>
      </c>
      <c r="J5832" s="391">
        <v>2.2599</v>
      </c>
      <c r="K5832" s="391">
        <v>1.1298999999999999</v>
      </c>
      <c r="L5832" s="391">
        <v>0</v>
      </c>
      <c r="M5832" s="391">
        <v>0</v>
      </c>
      <c r="N5832" s="391">
        <v>5.9458999999999902</v>
      </c>
      <c r="O5832" s="386">
        <v>2.7027000000000001</v>
      </c>
      <c r="P5832" s="386" t="s">
        <v>67</v>
      </c>
      <c r="R5832" s="265"/>
    </row>
    <row r="5833" spans="1:18" ht="15" x14ac:dyDescent="0.25">
      <c r="A5833" s="389" t="s">
        <v>7187</v>
      </c>
      <c r="B5833" s="390"/>
      <c r="C5833" s="386"/>
      <c r="D5833" s="390"/>
      <c r="E5833" s="390"/>
      <c r="F5833" s="386" t="s">
        <v>8416</v>
      </c>
      <c r="G5833" s="391" t="s">
        <v>8416</v>
      </c>
      <c r="H5833" s="391" t="s">
        <v>8416</v>
      </c>
      <c r="I5833" s="391" t="s">
        <v>8416</v>
      </c>
      <c r="J5833" s="391">
        <v>0</v>
      </c>
      <c r="K5833" s="391">
        <v>0</v>
      </c>
      <c r="L5833" s="391">
        <v>0</v>
      </c>
      <c r="M5833" s="391">
        <v>0</v>
      </c>
      <c r="N5833" s="391">
        <v>0</v>
      </c>
      <c r="O5833" s="386">
        <v>0</v>
      </c>
      <c r="P5833" s="386" t="s">
        <v>67</v>
      </c>
      <c r="R5833" s="265"/>
    </row>
    <row r="5834" spans="1:18" ht="15" x14ac:dyDescent="0.25">
      <c r="A5834" s="389" t="s">
        <v>7188</v>
      </c>
      <c r="B5834" s="390"/>
      <c r="C5834" s="386"/>
      <c r="D5834" s="390"/>
      <c r="E5834" s="390"/>
      <c r="F5834" s="386">
        <v>19.5349</v>
      </c>
      <c r="G5834" s="391">
        <v>1.9480999999999999</v>
      </c>
      <c r="H5834" s="391">
        <v>2.4310999999999998</v>
      </c>
      <c r="I5834" s="391">
        <v>2.3658999999999999</v>
      </c>
      <c r="J5834" s="391">
        <v>16.453700000000001</v>
      </c>
      <c r="K5834" s="391">
        <v>7.7796000000000003</v>
      </c>
      <c r="L5834" s="391">
        <v>12.570600000000001</v>
      </c>
      <c r="M5834" s="391">
        <v>14.17</v>
      </c>
      <c r="N5834" s="391">
        <v>17.651599999999998</v>
      </c>
      <c r="O5834" s="386">
        <v>12.0383</v>
      </c>
      <c r="P5834" s="386" t="s">
        <v>67</v>
      </c>
      <c r="R5834" s="265"/>
    </row>
    <row r="5835" spans="1:18" ht="15" x14ac:dyDescent="0.25">
      <c r="A5835" s="389" t="s">
        <v>7189</v>
      </c>
      <c r="B5835" s="390"/>
      <c r="C5835" s="386"/>
      <c r="D5835" s="390"/>
      <c r="E5835" s="390"/>
      <c r="F5835" s="386">
        <v>52.631599999999999</v>
      </c>
      <c r="G5835" s="391">
        <v>38.285699999999999</v>
      </c>
      <c r="H5835" s="391">
        <v>18.5792</v>
      </c>
      <c r="I5835" s="391">
        <v>21.195699999999999</v>
      </c>
      <c r="J5835" s="391">
        <v>26.262599999999999</v>
      </c>
      <c r="K5835" s="391">
        <v>23.076899999999998</v>
      </c>
      <c r="L5835" s="391">
        <v>1.0308999999999999</v>
      </c>
      <c r="M5835" s="391">
        <v>19.5122</v>
      </c>
      <c r="N5835" s="391">
        <v>26.349900000000002</v>
      </c>
      <c r="O5835" s="386">
        <v>12.743</v>
      </c>
      <c r="P5835" s="386" t="s">
        <v>67</v>
      </c>
      <c r="R5835" s="265"/>
    </row>
    <row r="5836" spans="1:18" ht="15" x14ac:dyDescent="0.25">
      <c r="A5836" s="389" t="s">
        <v>7190</v>
      </c>
      <c r="B5836" s="390"/>
      <c r="C5836" s="386"/>
      <c r="D5836" s="390"/>
      <c r="E5836" s="390"/>
      <c r="F5836" s="386">
        <v>2.9188000000000001</v>
      </c>
      <c r="G5836" s="391">
        <v>2.0352000000000001</v>
      </c>
      <c r="H5836" s="391">
        <v>3.2921999999999998</v>
      </c>
      <c r="I5836" s="391">
        <v>0</v>
      </c>
      <c r="J5836" s="391">
        <v>1.7463</v>
      </c>
      <c r="K5836" s="391">
        <v>1.9656</v>
      </c>
      <c r="L5836" s="391">
        <v>0.52680000000000005</v>
      </c>
      <c r="M5836" s="391">
        <v>0</v>
      </c>
      <c r="N5836" s="391">
        <v>1.9602999999999999</v>
      </c>
      <c r="O5836" s="386">
        <v>1.0690999999999999</v>
      </c>
      <c r="P5836" s="386" t="s">
        <v>67</v>
      </c>
      <c r="R5836" s="265"/>
    </row>
    <row r="5837" spans="1:18" ht="15" x14ac:dyDescent="0.25">
      <c r="A5837" s="389" t="s">
        <v>7191</v>
      </c>
      <c r="B5837" s="390"/>
      <c r="C5837" s="386"/>
      <c r="D5837" s="390"/>
      <c r="E5837" s="390"/>
      <c r="F5837" s="386">
        <v>1.3672</v>
      </c>
      <c r="G5837" s="391">
        <v>2.1530999999999998</v>
      </c>
      <c r="H5837" s="391">
        <v>0.93169999999999997</v>
      </c>
      <c r="I5837" s="391">
        <v>0.5917</v>
      </c>
      <c r="J5837" s="391">
        <v>1.5682</v>
      </c>
      <c r="K5837" s="391">
        <v>0.98040000000000005</v>
      </c>
      <c r="L5837" s="391">
        <v>0.34010000000000001</v>
      </c>
      <c r="M5837" s="391">
        <v>0.4405</v>
      </c>
      <c r="N5837" s="391">
        <v>1.4761</v>
      </c>
      <c r="O5837" s="386">
        <v>1.1638999999999999</v>
      </c>
      <c r="P5837" s="386" t="s">
        <v>67</v>
      </c>
      <c r="R5837" s="265"/>
    </row>
    <row r="5838" spans="1:18" ht="15" x14ac:dyDescent="0.25">
      <c r="A5838" s="389" t="s">
        <v>7192</v>
      </c>
      <c r="B5838" s="390"/>
      <c r="C5838" s="386"/>
      <c r="D5838" s="390"/>
      <c r="E5838" s="390"/>
      <c r="F5838" s="386">
        <v>4.6098999999999997</v>
      </c>
      <c r="G5838" s="391">
        <v>4.3795999999999999</v>
      </c>
      <c r="H5838" s="391">
        <v>3.7288000000000001</v>
      </c>
      <c r="I5838" s="391">
        <v>4.0678000000000001</v>
      </c>
      <c r="J5838" s="391">
        <v>5.8989000000000003</v>
      </c>
      <c r="K5838" s="391">
        <v>0.75760000000000005</v>
      </c>
      <c r="L5838" s="391">
        <v>3.2258</v>
      </c>
      <c r="M5838" s="391">
        <v>6.8345000000000002</v>
      </c>
      <c r="N5838" s="391">
        <v>4.03230000000001</v>
      </c>
      <c r="O5838" s="386">
        <v>0.67390000000000005</v>
      </c>
      <c r="P5838" s="386" t="s">
        <v>67</v>
      </c>
      <c r="R5838" s="265"/>
    </row>
    <row r="5839" spans="1:18" ht="15" x14ac:dyDescent="0.25">
      <c r="A5839" s="389" t="s">
        <v>7193</v>
      </c>
      <c r="B5839" s="390"/>
      <c r="C5839" s="386"/>
      <c r="D5839" s="390"/>
      <c r="E5839" s="390"/>
      <c r="F5839" s="386">
        <v>0.89829999999999999</v>
      </c>
      <c r="G5839" s="391">
        <v>0.45879999999999999</v>
      </c>
      <c r="H5839" s="391">
        <v>0.1951</v>
      </c>
      <c r="I5839" s="391">
        <v>0.14199999999999999</v>
      </c>
      <c r="J5839" s="391">
        <v>0.33839999999999998</v>
      </c>
      <c r="K5839" s="391">
        <v>9.8699999999999996E-2</v>
      </c>
      <c r="L5839" s="391">
        <v>0.1409</v>
      </c>
      <c r="M5839" s="391">
        <v>4.3799999999999999E-2</v>
      </c>
      <c r="N5839" s="391">
        <v>0.27179999999999899</v>
      </c>
      <c r="O5839" s="386">
        <v>0.35610000000000003</v>
      </c>
      <c r="P5839" s="386" t="s">
        <v>67</v>
      </c>
      <c r="R5839" s="265"/>
    </row>
    <row r="5840" spans="1:18" ht="15" x14ac:dyDescent="0.25">
      <c r="A5840" s="389" t="s">
        <v>7194</v>
      </c>
      <c r="B5840" s="390"/>
      <c r="C5840" s="386"/>
      <c r="D5840" s="390"/>
      <c r="E5840" s="390"/>
      <c r="F5840" s="386">
        <v>0.51729999999999998</v>
      </c>
      <c r="G5840" s="391">
        <v>0.33750000000000002</v>
      </c>
      <c r="H5840" s="391">
        <v>0.2051</v>
      </c>
      <c r="I5840" s="391">
        <v>0.14929999999999999</v>
      </c>
      <c r="J5840" s="391">
        <v>0.34620000000000001</v>
      </c>
      <c r="K5840" s="391">
        <v>0.1037</v>
      </c>
      <c r="L5840" s="391">
        <v>0.10580000000000001</v>
      </c>
      <c r="M5840" s="391">
        <v>4.5999999999999999E-2</v>
      </c>
      <c r="N5840" s="391">
        <v>0.17170000000000099</v>
      </c>
      <c r="O5840" s="386">
        <v>0.39200000000000002</v>
      </c>
      <c r="P5840" s="386" t="s">
        <v>67</v>
      </c>
      <c r="R5840" s="265"/>
    </row>
    <row r="5841" spans="1:18" ht="15" x14ac:dyDescent="0.25">
      <c r="A5841" s="389" t="s">
        <v>7195</v>
      </c>
      <c r="B5841" s="390"/>
      <c r="C5841" s="386"/>
      <c r="D5841" s="390"/>
      <c r="E5841" s="390"/>
      <c r="F5841" s="386">
        <v>0.68969999999999998</v>
      </c>
      <c r="G5841" s="391">
        <v>3.4483000000000001</v>
      </c>
      <c r="H5841" s="391">
        <v>0</v>
      </c>
      <c r="I5841" s="391">
        <v>0.68969999999999998</v>
      </c>
      <c r="J5841" s="391">
        <v>0.20369999999999999</v>
      </c>
      <c r="K5841" s="391">
        <v>0</v>
      </c>
      <c r="L5841" s="391">
        <v>0.31630000000000003</v>
      </c>
      <c r="M5841" s="391">
        <v>0</v>
      </c>
      <c r="N5841" s="391">
        <v>1.0016</v>
      </c>
      <c r="O5841" s="386">
        <v>9.35E-2</v>
      </c>
      <c r="P5841" s="386" t="s">
        <v>67</v>
      </c>
      <c r="R5841" s="265"/>
    </row>
    <row r="5842" spans="1:18" ht="15" x14ac:dyDescent="0.25">
      <c r="A5842" s="389" t="s">
        <v>7196</v>
      </c>
      <c r="B5842" s="390"/>
      <c r="C5842" s="386"/>
      <c r="D5842" s="390"/>
      <c r="E5842" s="390"/>
      <c r="F5842" s="386">
        <v>0</v>
      </c>
      <c r="G5842" s="391">
        <v>3.1E-2</v>
      </c>
      <c r="H5842" s="391">
        <v>0</v>
      </c>
      <c r="I5842" s="391">
        <v>0</v>
      </c>
      <c r="J5842" s="391">
        <v>0</v>
      </c>
      <c r="K5842" s="391">
        <v>0</v>
      </c>
      <c r="L5842" s="391">
        <v>0</v>
      </c>
      <c r="M5842" s="391">
        <v>1.72E-2</v>
      </c>
      <c r="N5842" s="391">
        <v>0.421899999999994</v>
      </c>
      <c r="O5842" s="386">
        <v>0.1128</v>
      </c>
      <c r="P5842" s="386" t="s">
        <v>67</v>
      </c>
      <c r="R5842" s="265"/>
    </row>
    <row r="5843" spans="1:18" ht="15" x14ac:dyDescent="0.25">
      <c r="A5843" s="389" t="s">
        <v>7197</v>
      </c>
      <c r="B5843" s="390"/>
      <c r="C5843" s="386"/>
      <c r="D5843" s="390"/>
      <c r="E5843" s="390"/>
      <c r="F5843" s="386">
        <v>3.3300000000000003E-2</v>
      </c>
      <c r="G5843" s="391">
        <v>0</v>
      </c>
      <c r="H5843" s="391">
        <v>1.8700000000000001E-2</v>
      </c>
      <c r="I5843" s="391">
        <v>0</v>
      </c>
      <c r="J5843" s="391">
        <v>0.14760000000000001</v>
      </c>
      <c r="K5843" s="391">
        <v>0</v>
      </c>
      <c r="L5843" s="391">
        <v>4.5199999999999997E-2</v>
      </c>
      <c r="M5843" s="391">
        <v>0</v>
      </c>
      <c r="N5843" s="391">
        <v>0.43229999999999802</v>
      </c>
      <c r="O5843" s="386">
        <v>0.1157</v>
      </c>
      <c r="P5843" s="386" t="s">
        <v>67</v>
      </c>
      <c r="R5843" s="265"/>
    </row>
    <row r="5844" spans="1:18" ht="15" x14ac:dyDescent="0.25">
      <c r="A5844" s="389" t="s">
        <v>7198</v>
      </c>
      <c r="B5844" s="390"/>
      <c r="C5844" s="386"/>
      <c r="D5844" s="390"/>
      <c r="E5844" s="390"/>
      <c r="F5844" s="386">
        <v>0</v>
      </c>
      <c r="G5844" s="391">
        <v>0</v>
      </c>
      <c r="H5844" s="391">
        <v>0</v>
      </c>
      <c r="I5844" s="391">
        <v>0</v>
      </c>
      <c r="J5844" s="391">
        <v>0</v>
      </c>
      <c r="K5844" s="391">
        <v>0</v>
      </c>
      <c r="L5844" s="391">
        <v>0</v>
      </c>
      <c r="M5844" s="391">
        <v>0</v>
      </c>
      <c r="N5844" s="391">
        <v>0</v>
      </c>
      <c r="O5844" s="386">
        <v>0</v>
      </c>
      <c r="P5844" s="386" t="s">
        <v>67</v>
      </c>
      <c r="R5844" s="265"/>
    </row>
    <row r="5845" spans="1:18" ht="15" x14ac:dyDescent="0.25">
      <c r="A5845" s="389" t="s">
        <v>7199</v>
      </c>
      <c r="B5845" s="390"/>
      <c r="C5845" s="386"/>
      <c r="D5845" s="390"/>
      <c r="E5845" s="390"/>
      <c r="F5845" s="386">
        <v>2.1435</v>
      </c>
      <c r="G5845" s="391">
        <v>3.8900999999999999</v>
      </c>
      <c r="H5845" s="391">
        <v>2.3041</v>
      </c>
      <c r="I5845" s="391">
        <v>2.3235999999999999</v>
      </c>
      <c r="J5845" s="391">
        <v>4.8817000000000004</v>
      </c>
      <c r="K5845" s="391">
        <v>1.9750000000000001</v>
      </c>
      <c r="L5845" s="391">
        <v>1.5245</v>
      </c>
      <c r="M5845" s="391">
        <v>1.3051999999999999</v>
      </c>
      <c r="N5845" s="391">
        <v>2.7690999999999901</v>
      </c>
      <c r="O5845" s="386">
        <v>1.9063000000000001</v>
      </c>
      <c r="P5845" s="386" t="s">
        <v>67</v>
      </c>
      <c r="R5845" s="265"/>
    </row>
    <row r="5846" spans="1:18" ht="15" x14ac:dyDescent="0.25">
      <c r="A5846" s="389" t="s">
        <v>7200</v>
      </c>
      <c r="B5846" s="390"/>
      <c r="C5846" s="386"/>
      <c r="D5846" s="390"/>
      <c r="E5846" s="390"/>
      <c r="F5846" s="386">
        <v>1.9006000000000001</v>
      </c>
      <c r="G5846" s="391">
        <v>4.8155000000000001</v>
      </c>
      <c r="H5846" s="391">
        <v>1.4964999999999999</v>
      </c>
      <c r="I5846" s="391">
        <v>2.7189999999999999</v>
      </c>
      <c r="J5846" s="391">
        <v>5.2423000000000002</v>
      </c>
      <c r="K5846" s="391">
        <v>2.2854000000000001</v>
      </c>
      <c r="L5846" s="391">
        <v>3.4039000000000001</v>
      </c>
      <c r="M5846" s="391">
        <v>2.7189999999999999</v>
      </c>
      <c r="N5846" s="391">
        <v>2.3816999999999999</v>
      </c>
      <c r="O5846" s="386">
        <v>1.7746999999999999</v>
      </c>
      <c r="P5846" s="386" t="s">
        <v>67</v>
      </c>
      <c r="R5846" s="265"/>
    </row>
    <row r="5847" spans="1:18" ht="15" x14ac:dyDescent="0.25">
      <c r="A5847" s="389" t="s">
        <v>7201</v>
      </c>
      <c r="B5847" s="390"/>
      <c r="C5847" s="386"/>
      <c r="D5847" s="390"/>
      <c r="E5847" s="390"/>
      <c r="F5847" s="386">
        <v>9.6952999999999996</v>
      </c>
      <c r="G5847" s="391">
        <v>7.4379999999999997</v>
      </c>
      <c r="H5847" s="391">
        <v>1.5603</v>
      </c>
      <c r="I5847" s="391">
        <v>2.6873999999999998</v>
      </c>
      <c r="J5847" s="391">
        <v>4.6875</v>
      </c>
      <c r="K5847" s="391">
        <v>2.5825</v>
      </c>
      <c r="L5847" s="391">
        <v>4.8746</v>
      </c>
      <c r="M5847" s="391">
        <v>5.1604000000000001</v>
      </c>
      <c r="N5847" s="391">
        <v>6.6294999999999904</v>
      </c>
      <c r="O5847" s="386">
        <v>3.1968000000000001</v>
      </c>
      <c r="P5847" s="386" t="s">
        <v>67</v>
      </c>
      <c r="R5847" s="265"/>
    </row>
    <row r="5848" spans="1:18" ht="15" x14ac:dyDescent="0.25">
      <c r="A5848" s="389" t="s">
        <v>7202</v>
      </c>
      <c r="B5848" s="390"/>
      <c r="C5848" s="386"/>
      <c r="D5848" s="390"/>
      <c r="E5848" s="390"/>
      <c r="F5848" s="386">
        <v>17.647099999999998</v>
      </c>
      <c r="G5848" s="391">
        <v>11.764699999999999</v>
      </c>
      <c r="H5848" s="391">
        <v>31.818200000000001</v>
      </c>
      <c r="I5848" s="391">
        <v>9.4339999999999993</v>
      </c>
      <c r="J5848" s="391">
        <v>13.7255</v>
      </c>
      <c r="K5848" s="391">
        <v>23.529399999999999</v>
      </c>
      <c r="L5848" s="391">
        <v>16</v>
      </c>
      <c r="M5848" s="391">
        <v>6.8182</v>
      </c>
      <c r="N5848" s="391">
        <v>7.9207999999999998</v>
      </c>
      <c r="O5848" s="386">
        <v>15.8416</v>
      </c>
      <c r="P5848" s="386" t="s">
        <v>67</v>
      </c>
      <c r="R5848" s="265"/>
    </row>
    <row r="5849" spans="1:18" ht="15" x14ac:dyDescent="0.25">
      <c r="A5849" s="389" t="s">
        <v>7203</v>
      </c>
      <c r="B5849" s="390"/>
      <c r="C5849" s="386"/>
      <c r="D5849" s="390"/>
      <c r="E5849" s="390"/>
      <c r="F5849" s="386">
        <v>77.777799999999999</v>
      </c>
      <c r="G5849" s="391">
        <v>16.666699999999999</v>
      </c>
      <c r="H5849" s="391">
        <v>4.4443999999999999</v>
      </c>
      <c r="I5849" s="391">
        <v>100</v>
      </c>
      <c r="J5849" s="391">
        <v>100</v>
      </c>
      <c r="K5849" s="391">
        <v>22.222200000000001</v>
      </c>
      <c r="L5849" s="391">
        <v>17.777799999999999</v>
      </c>
      <c r="M5849" s="391">
        <v>80</v>
      </c>
      <c r="N5849" s="391">
        <v>6.6667000000000103</v>
      </c>
      <c r="O5849" s="386">
        <v>14.8649</v>
      </c>
      <c r="P5849" s="386" t="s">
        <v>67</v>
      </c>
      <c r="R5849" s="265"/>
    </row>
    <row r="5850" spans="1:18" ht="15" x14ac:dyDescent="0.25">
      <c r="A5850" s="389" t="s">
        <v>7204</v>
      </c>
      <c r="B5850" s="390"/>
      <c r="C5850" s="386"/>
      <c r="D5850" s="390"/>
      <c r="E5850" s="390"/>
      <c r="F5850" s="386">
        <v>36.792499999999997</v>
      </c>
      <c r="G5850" s="391">
        <v>44.761899999999997</v>
      </c>
      <c r="H5850" s="391">
        <v>48.571399999999997</v>
      </c>
      <c r="I5850" s="391">
        <v>25</v>
      </c>
      <c r="J5850" s="391">
        <v>33.333300000000001</v>
      </c>
      <c r="K5850" s="391">
        <v>34.615400000000001</v>
      </c>
      <c r="L5850" s="391">
        <v>17.647099999999998</v>
      </c>
      <c r="M5850" s="391">
        <v>60</v>
      </c>
      <c r="N5850" s="391">
        <v>8.6614000000000004</v>
      </c>
      <c r="O5850" s="386">
        <v>16.406300000000002</v>
      </c>
      <c r="P5850" s="386" t="s">
        <v>67</v>
      </c>
      <c r="R5850" s="265"/>
    </row>
    <row r="5851" spans="1:18" ht="15" x14ac:dyDescent="0.25">
      <c r="A5851" s="389" t="s">
        <v>7205</v>
      </c>
      <c r="B5851" s="390"/>
      <c r="C5851" s="386"/>
      <c r="D5851" s="390"/>
      <c r="E5851" s="390"/>
      <c r="F5851" s="386">
        <v>14.9635</v>
      </c>
      <c r="G5851" s="391">
        <v>9.9588999999999999</v>
      </c>
      <c r="H5851" s="391">
        <v>14.4282</v>
      </c>
      <c r="I5851" s="391">
        <v>5.7663000000000002</v>
      </c>
      <c r="J5851" s="391">
        <v>24.0808</v>
      </c>
      <c r="K5851" s="391">
        <v>7.6125999999999996</v>
      </c>
      <c r="L5851" s="391">
        <v>1.6574</v>
      </c>
      <c r="M5851" s="391">
        <v>4.8487999999999998</v>
      </c>
      <c r="N5851" s="391">
        <v>12.224399999999999</v>
      </c>
      <c r="O5851" s="386">
        <v>9.2004000000000001</v>
      </c>
      <c r="P5851" s="386" t="s">
        <v>67</v>
      </c>
      <c r="R5851" s="265"/>
    </row>
    <row r="5852" spans="1:18" ht="15" x14ac:dyDescent="0.25">
      <c r="A5852" s="389" t="s">
        <v>7206</v>
      </c>
      <c r="B5852" s="390"/>
      <c r="C5852" s="386"/>
      <c r="D5852" s="390"/>
      <c r="E5852" s="390"/>
      <c r="F5852" s="386">
        <v>22.6557</v>
      </c>
      <c r="G5852" s="391">
        <v>52.852899999999998</v>
      </c>
      <c r="H5852" s="391">
        <v>24.7502</v>
      </c>
      <c r="I5852" s="391">
        <v>29.6875</v>
      </c>
      <c r="J5852" s="391">
        <v>52.563000000000002</v>
      </c>
      <c r="K5852" s="391">
        <v>40</v>
      </c>
      <c r="L5852" s="391">
        <v>27.959199999999999</v>
      </c>
      <c r="M5852" s="391">
        <v>12.2727</v>
      </c>
      <c r="N5852" s="391">
        <v>23.016500000000001</v>
      </c>
      <c r="O5852" s="386">
        <v>19.2849</v>
      </c>
      <c r="P5852" s="386" t="s">
        <v>67</v>
      </c>
      <c r="R5852" s="265"/>
    </row>
    <row r="5853" spans="1:18" ht="15" x14ac:dyDescent="0.25">
      <c r="A5853" s="389" t="s">
        <v>7207</v>
      </c>
      <c r="B5853" s="390"/>
      <c r="C5853" s="386"/>
      <c r="D5853" s="390"/>
      <c r="E5853" s="390"/>
      <c r="F5853" s="386">
        <v>40.307699999999997</v>
      </c>
      <c r="G5853" s="391">
        <v>27.8598</v>
      </c>
      <c r="H5853" s="391">
        <v>41.8919</v>
      </c>
      <c r="I5853" s="391">
        <v>29.6875</v>
      </c>
      <c r="J5853" s="391">
        <v>52.563000000000002</v>
      </c>
      <c r="K5853" s="391">
        <v>40</v>
      </c>
      <c r="L5853" s="391">
        <v>20</v>
      </c>
      <c r="M5853" s="391">
        <v>12.0175</v>
      </c>
      <c r="N5853" s="391">
        <v>23.016500000000001</v>
      </c>
      <c r="O5853" s="386">
        <v>19.2849</v>
      </c>
      <c r="P5853" s="386" t="s">
        <v>67</v>
      </c>
      <c r="R5853" s="265"/>
    </row>
    <row r="5854" spans="1:18" ht="15" x14ac:dyDescent="0.25">
      <c r="A5854" s="389" t="s">
        <v>7208</v>
      </c>
      <c r="B5854" s="390"/>
      <c r="C5854" s="386"/>
      <c r="D5854" s="390"/>
      <c r="E5854" s="390"/>
      <c r="F5854" s="386">
        <v>0</v>
      </c>
      <c r="G5854" s="391">
        <v>0.44419999999999998</v>
      </c>
      <c r="H5854" s="391">
        <v>0.18379999999999999</v>
      </c>
      <c r="I5854" s="391">
        <v>1.5842000000000001</v>
      </c>
      <c r="J5854" s="391">
        <v>2.0461999999999998</v>
      </c>
      <c r="K5854" s="391">
        <v>0.1217</v>
      </c>
      <c r="L5854" s="391">
        <v>0.1225</v>
      </c>
      <c r="M5854" s="391">
        <v>6.1199999999999997E-2</v>
      </c>
      <c r="N5854" s="391">
        <v>0.79699999999999704</v>
      </c>
      <c r="O5854" s="386">
        <v>0.32929999999999998</v>
      </c>
      <c r="P5854" s="386" t="s">
        <v>67</v>
      </c>
      <c r="R5854" s="265"/>
    </row>
    <row r="5855" spans="1:18" ht="15" x14ac:dyDescent="0.25">
      <c r="A5855" s="389" t="s">
        <v>7209</v>
      </c>
      <c r="B5855" s="390"/>
      <c r="C5855" s="386"/>
      <c r="D5855" s="390"/>
      <c r="E5855" s="390"/>
      <c r="F5855" s="386">
        <v>0</v>
      </c>
      <c r="G5855" s="391">
        <v>0.44419999999999998</v>
      </c>
      <c r="H5855" s="391">
        <v>0</v>
      </c>
      <c r="I5855" s="391">
        <v>0</v>
      </c>
      <c r="J5855" s="391">
        <v>0.62029999999999996</v>
      </c>
      <c r="K5855" s="391">
        <v>0</v>
      </c>
      <c r="L5855" s="391">
        <v>0</v>
      </c>
      <c r="M5855" s="391">
        <v>6.1199999999999997E-2</v>
      </c>
      <c r="N5855" s="391">
        <v>0.79699999999999704</v>
      </c>
      <c r="O5855" s="386">
        <v>0.32929999999999998</v>
      </c>
      <c r="P5855" s="386" t="s">
        <v>67</v>
      </c>
      <c r="R5855" s="265"/>
    </row>
    <row r="5856" spans="1:18" ht="15" x14ac:dyDescent="0.25">
      <c r="A5856" s="389" t="s">
        <v>7210</v>
      </c>
      <c r="B5856" s="390"/>
      <c r="C5856" s="386"/>
      <c r="D5856" s="390"/>
      <c r="E5856" s="390"/>
      <c r="F5856" s="386">
        <v>18.918900000000001</v>
      </c>
      <c r="G5856" s="391">
        <v>3.9683000000000002</v>
      </c>
      <c r="H5856" s="391">
        <v>0.39679999999999999</v>
      </c>
      <c r="I5856" s="391">
        <v>12.5</v>
      </c>
      <c r="J5856" s="391">
        <v>0</v>
      </c>
      <c r="K5856" s="391">
        <v>0</v>
      </c>
      <c r="L5856" s="391">
        <v>0</v>
      </c>
      <c r="M5856" s="391">
        <v>0.39679999999999999</v>
      </c>
      <c r="N5856" s="391">
        <v>3.5605000000000002</v>
      </c>
      <c r="O5856" s="386">
        <v>1.7068000000000001</v>
      </c>
      <c r="P5856" s="386" t="s">
        <v>67</v>
      </c>
      <c r="R5856" s="265"/>
    </row>
    <row r="5857" spans="1:18" ht="15" x14ac:dyDescent="0.25">
      <c r="A5857" s="389" t="s">
        <v>7211</v>
      </c>
      <c r="B5857" s="390"/>
      <c r="C5857" s="386"/>
      <c r="D5857" s="390"/>
      <c r="E5857" s="390"/>
      <c r="F5857" s="386">
        <v>0</v>
      </c>
      <c r="G5857" s="391">
        <v>3.9683000000000002</v>
      </c>
      <c r="H5857" s="391">
        <v>0.39679999999999999</v>
      </c>
      <c r="I5857" s="391">
        <v>9.1270000000000007</v>
      </c>
      <c r="J5857" s="391">
        <v>0</v>
      </c>
      <c r="K5857" s="391">
        <v>1.5872999999999999</v>
      </c>
      <c r="L5857" s="391">
        <v>0</v>
      </c>
      <c r="M5857" s="391">
        <v>0</v>
      </c>
      <c r="N5857" s="391">
        <v>3.5605000000000002</v>
      </c>
      <c r="O5857" s="386">
        <v>1.7068000000000001</v>
      </c>
      <c r="P5857" s="386" t="s">
        <v>67</v>
      </c>
      <c r="R5857" s="265"/>
    </row>
    <row r="5858" spans="1:18" ht="15" x14ac:dyDescent="0.25">
      <c r="A5858" s="389" t="s">
        <v>7212</v>
      </c>
      <c r="B5858" s="390"/>
      <c r="C5858" s="386"/>
      <c r="D5858" s="390"/>
      <c r="E5858" s="390"/>
      <c r="F5858" s="386">
        <v>22.954499999999999</v>
      </c>
      <c r="G5858" s="391">
        <v>9.8716000000000008</v>
      </c>
      <c r="H5858" s="391">
        <v>5.6380999999999997</v>
      </c>
      <c r="I5858" s="391">
        <v>13.490399999999999</v>
      </c>
      <c r="J5858" s="391">
        <v>22.858699999999999</v>
      </c>
      <c r="K5858" s="391">
        <v>2.2065000000000001</v>
      </c>
      <c r="L5858" s="391">
        <v>1.6383000000000001</v>
      </c>
      <c r="M5858" s="391">
        <v>8.2649000000000008</v>
      </c>
      <c r="N5858" s="391">
        <v>11.9877</v>
      </c>
      <c r="O5858" s="386">
        <v>8.6254000000000008</v>
      </c>
      <c r="P5858" s="386" t="s">
        <v>67</v>
      </c>
      <c r="R5858" s="265"/>
    </row>
    <row r="5859" spans="1:18" ht="15" x14ac:dyDescent="0.25">
      <c r="A5859" s="389" t="s">
        <v>7213</v>
      </c>
      <c r="B5859" s="390"/>
      <c r="C5859" s="386"/>
      <c r="D5859" s="390"/>
      <c r="E5859" s="390"/>
      <c r="F5859" s="386">
        <v>7.0175000000000001</v>
      </c>
      <c r="G5859" s="391">
        <v>19.616499999999998</v>
      </c>
      <c r="H5859" s="391">
        <v>63.492100000000001</v>
      </c>
      <c r="I5859" s="391">
        <v>0</v>
      </c>
      <c r="J5859" s="391">
        <v>10.526300000000001</v>
      </c>
      <c r="K5859" s="391">
        <v>14.8148</v>
      </c>
      <c r="L5859" s="391">
        <v>53.968299999999999</v>
      </c>
      <c r="M5859" s="391">
        <v>24.561399999999999</v>
      </c>
      <c r="N5859" s="391">
        <v>17.866299999999999</v>
      </c>
      <c r="O5859" s="386">
        <v>22.721399999999999</v>
      </c>
      <c r="P5859" s="386" t="s">
        <v>67</v>
      </c>
      <c r="R5859" s="265"/>
    </row>
    <row r="5860" spans="1:18" ht="15" x14ac:dyDescent="0.25">
      <c r="A5860" s="389" t="s">
        <v>7214</v>
      </c>
      <c r="B5860" s="390"/>
      <c r="C5860" s="386"/>
      <c r="D5860" s="390"/>
      <c r="E5860" s="390"/>
      <c r="F5860" s="386">
        <v>3.0266999999999999</v>
      </c>
      <c r="G5860" s="391">
        <v>1.6536999999999999</v>
      </c>
      <c r="H5860" s="391">
        <v>1.3255999999999999</v>
      </c>
      <c r="I5860" s="391">
        <v>5.2824999999999998</v>
      </c>
      <c r="J5860" s="391">
        <v>7.4585999999999997</v>
      </c>
      <c r="K5860" s="391">
        <v>0</v>
      </c>
      <c r="L5860" s="391">
        <v>0.46800000000000003</v>
      </c>
      <c r="M5860" s="391">
        <v>2.8780000000000001</v>
      </c>
      <c r="N5860" s="391">
        <v>5.0620000000000003</v>
      </c>
      <c r="O5860" s="386">
        <v>2.2261000000000002</v>
      </c>
      <c r="P5860" s="386" t="s">
        <v>67</v>
      </c>
      <c r="R5860" s="265"/>
    </row>
    <row r="5861" spans="1:18" ht="15" x14ac:dyDescent="0.25">
      <c r="A5861" s="389" t="s">
        <v>7215</v>
      </c>
      <c r="B5861" s="390"/>
      <c r="C5861" s="386"/>
      <c r="D5861" s="390"/>
      <c r="E5861" s="390"/>
      <c r="F5861" s="386">
        <v>0.45729999999999998</v>
      </c>
      <c r="G5861" s="391">
        <v>2.2707000000000002</v>
      </c>
      <c r="H5861" s="391">
        <v>2.2833999999999999</v>
      </c>
      <c r="I5861" s="391">
        <v>2.6863999999999999</v>
      </c>
      <c r="J5861" s="391">
        <v>2.2305000000000001</v>
      </c>
      <c r="K5861" s="391">
        <v>0.40820000000000001</v>
      </c>
      <c r="L5861" s="391">
        <v>1.4657</v>
      </c>
      <c r="M5861" s="391">
        <v>2.9740000000000002</v>
      </c>
      <c r="N5861" s="391">
        <v>5.6094999999999997</v>
      </c>
      <c r="O5861" s="386">
        <v>1.9943</v>
      </c>
      <c r="P5861" s="386" t="s">
        <v>67</v>
      </c>
      <c r="R5861" s="265"/>
    </row>
    <row r="5862" spans="1:18" ht="15" x14ac:dyDescent="0.25">
      <c r="A5862" s="389" t="s">
        <v>7216</v>
      </c>
      <c r="B5862" s="390"/>
      <c r="C5862" s="386"/>
      <c r="D5862" s="390"/>
      <c r="E5862" s="390"/>
      <c r="F5862" s="386">
        <v>3.177</v>
      </c>
      <c r="G5862" s="391">
        <v>2.7616000000000001</v>
      </c>
      <c r="H5862" s="391">
        <v>0</v>
      </c>
      <c r="I5862" s="391">
        <v>2.5640999999999998</v>
      </c>
      <c r="J5862" s="391">
        <v>7.6923000000000004</v>
      </c>
      <c r="K5862" s="391">
        <v>2.3256000000000001</v>
      </c>
      <c r="L5862" s="391">
        <v>0</v>
      </c>
      <c r="M5862" s="391">
        <v>0</v>
      </c>
      <c r="N5862" s="391">
        <v>2.97969999999999</v>
      </c>
      <c r="O5862" s="386">
        <v>3.0989</v>
      </c>
      <c r="P5862" s="386" t="s">
        <v>67</v>
      </c>
      <c r="R5862" s="265"/>
    </row>
    <row r="5863" spans="1:18" ht="15" x14ac:dyDescent="0.25">
      <c r="A5863" s="389" t="s">
        <v>7217</v>
      </c>
      <c r="B5863" s="390"/>
      <c r="C5863" s="386"/>
      <c r="D5863" s="390"/>
      <c r="E5863" s="390"/>
      <c r="F5863" s="386">
        <v>0.1106</v>
      </c>
      <c r="G5863" s="391">
        <v>0.28000000000000003</v>
      </c>
      <c r="H5863" s="391">
        <v>0.23569999999999999</v>
      </c>
      <c r="I5863" s="391">
        <v>1.0264</v>
      </c>
      <c r="J5863" s="391">
        <v>1.1369</v>
      </c>
      <c r="K5863" s="391">
        <v>0.43880000000000002</v>
      </c>
      <c r="L5863" s="391">
        <v>0.33589999999999998</v>
      </c>
      <c r="M5863" s="391">
        <v>8.9300000000000004E-2</v>
      </c>
      <c r="N5863" s="391">
        <v>0.444000000000003</v>
      </c>
      <c r="O5863" s="386">
        <v>0.42270000000000002</v>
      </c>
      <c r="P5863" s="386" t="s">
        <v>67</v>
      </c>
      <c r="R5863" s="265"/>
    </row>
    <row r="5864" spans="1:18" ht="15" x14ac:dyDescent="0.25">
      <c r="A5864" s="389" t="s">
        <v>7218</v>
      </c>
      <c r="B5864" s="390"/>
      <c r="C5864" s="386"/>
      <c r="D5864" s="390"/>
      <c r="E5864" s="390"/>
      <c r="F5864" s="386">
        <v>0.1057</v>
      </c>
      <c r="G5864" s="391">
        <v>0.29580000000000001</v>
      </c>
      <c r="H5864" s="391">
        <v>0.29530000000000001</v>
      </c>
      <c r="I5864" s="391">
        <v>0.72829999999999995</v>
      </c>
      <c r="J5864" s="391">
        <v>0.62270000000000003</v>
      </c>
      <c r="K5864" s="391">
        <v>0.23760000000000001</v>
      </c>
      <c r="L5864" s="391">
        <v>0.3579</v>
      </c>
      <c r="M5864" s="391">
        <v>0.68289999999999995</v>
      </c>
      <c r="N5864" s="391">
        <v>0.44429999999999797</v>
      </c>
      <c r="O5864" s="386">
        <v>0.43269999999999997</v>
      </c>
      <c r="P5864" s="386" t="s">
        <v>67</v>
      </c>
      <c r="R5864" s="265"/>
    </row>
    <row r="5865" spans="1:18" ht="15" x14ac:dyDescent="0.25">
      <c r="A5865" s="389" t="s">
        <v>7219</v>
      </c>
      <c r="B5865" s="390"/>
      <c r="C5865" s="386"/>
      <c r="D5865" s="390"/>
      <c r="E5865" s="390"/>
      <c r="F5865" s="386">
        <v>0.1905</v>
      </c>
      <c r="G5865" s="391">
        <v>0.4587</v>
      </c>
      <c r="H5865" s="391">
        <v>0</v>
      </c>
      <c r="I5865" s="391">
        <v>6.4762000000000004</v>
      </c>
      <c r="J5865" s="391">
        <v>4.1905000000000001</v>
      </c>
      <c r="K5865" s="391">
        <v>0</v>
      </c>
      <c r="L5865" s="391">
        <v>0</v>
      </c>
      <c r="M5865" s="391">
        <v>0.38100000000000001</v>
      </c>
      <c r="N5865" s="391">
        <v>0.43980000000000502</v>
      </c>
      <c r="O5865" s="386">
        <v>0.30520000000000003</v>
      </c>
      <c r="P5865" s="386" t="s">
        <v>67</v>
      </c>
      <c r="R5865" s="265"/>
    </row>
    <row r="5866" spans="1:18" ht="15" x14ac:dyDescent="0.25">
      <c r="A5866" s="389" t="s">
        <v>7220</v>
      </c>
      <c r="B5866" s="390"/>
      <c r="C5866" s="386"/>
      <c r="D5866" s="390"/>
      <c r="E5866" s="390"/>
      <c r="F5866" s="386">
        <v>3.3948999999999998</v>
      </c>
      <c r="G5866" s="391">
        <v>6.5513000000000003</v>
      </c>
      <c r="H5866" s="391">
        <v>5.1626000000000003</v>
      </c>
      <c r="I5866" s="391">
        <v>4.8348000000000004</v>
      </c>
      <c r="J5866" s="391">
        <v>8.0200999999999993</v>
      </c>
      <c r="K5866" s="391">
        <v>2.8287</v>
      </c>
      <c r="L5866" s="391">
        <v>2.4047999999999998</v>
      </c>
      <c r="M5866" s="391">
        <v>2.5226000000000002</v>
      </c>
      <c r="N5866" s="391">
        <v>4.9364000000000097</v>
      </c>
      <c r="O5866" s="386">
        <v>3.7267999999999999</v>
      </c>
      <c r="P5866" s="386" t="s">
        <v>67</v>
      </c>
      <c r="R5866" s="265"/>
    </row>
    <row r="5867" spans="1:18" ht="15" x14ac:dyDescent="0.25">
      <c r="A5867" s="389" t="s">
        <v>7221</v>
      </c>
      <c r="B5867" s="390"/>
      <c r="C5867" s="386"/>
      <c r="D5867" s="390"/>
      <c r="E5867" s="390"/>
      <c r="F5867" s="386">
        <v>3.774</v>
      </c>
      <c r="G5867" s="391">
        <v>4.0468999999999999</v>
      </c>
      <c r="H5867" s="391">
        <v>5.9583000000000004</v>
      </c>
      <c r="I5867" s="391">
        <v>3.6034000000000002</v>
      </c>
      <c r="J5867" s="391">
        <v>6.8437999999999999</v>
      </c>
      <c r="K5867" s="391">
        <v>2.0381999999999998</v>
      </c>
      <c r="L5867" s="391">
        <v>3.3912</v>
      </c>
      <c r="M5867" s="391">
        <v>4.4443999999999999</v>
      </c>
      <c r="N5867" s="391">
        <v>5.0049000000000099</v>
      </c>
      <c r="O5867" s="386">
        <v>3.6356000000000002</v>
      </c>
      <c r="P5867" s="386" t="s">
        <v>67</v>
      </c>
      <c r="R5867" s="265"/>
    </row>
    <row r="5868" spans="1:18" ht="15" x14ac:dyDescent="0.25">
      <c r="A5868" s="389" t="s">
        <v>7222</v>
      </c>
      <c r="B5868" s="390"/>
      <c r="C5868" s="386"/>
      <c r="D5868" s="390"/>
      <c r="E5868" s="390"/>
      <c r="F5868" s="386">
        <v>5.9557000000000002</v>
      </c>
      <c r="G5868" s="391">
        <v>3.69</v>
      </c>
      <c r="H5868" s="391">
        <v>0.55349999999999999</v>
      </c>
      <c r="I5868" s="391">
        <v>0.36759999999999998</v>
      </c>
      <c r="J5868" s="391">
        <v>2.5830000000000002</v>
      </c>
      <c r="K5868" s="391">
        <v>0.74070000000000003</v>
      </c>
      <c r="L5868" s="391">
        <v>0.55449999999999999</v>
      </c>
      <c r="M5868" s="391">
        <v>3.9251999999999998</v>
      </c>
      <c r="N5868" s="391">
        <v>4</v>
      </c>
      <c r="O5868" s="386">
        <v>4.9626999999999999</v>
      </c>
      <c r="P5868" s="386" t="s">
        <v>67</v>
      </c>
      <c r="R5868" s="265"/>
    </row>
    <row r="5869" spans="1:18" ht="15" x14ac:dyDescent="0.25">
      <c r="A5869" s="389" t="s">
        <v>7223</v>
      </c>
      <c r="B5869" s="390"/>
      <c r="C5869" s="386"/>
      <c r="D5869" s="390"/>
      <c r="E5869" s="390"/>
      <c r="F5869" s="386">
        <v>7.1196999999999999</v>
      </c>
      <c r="G5869" s="391">
        <v>31.896599999999999</v>
      </c>
      <c r="H5869" s="391">
        <v>32.627099999999999</v>
      </c>
      <c r="I5869" s="391">
        <v>42.6295</v>
      </c>
      <c r="J5869" s="391">
        <v>39.749000000000002</v>
      </c>
      <c r="K5869" s="391">
        <v>24.4726</v>
      </c>
      <c r="L5869" s="391">
        <v>7.5396999999999998</v>
      </c>
      <c r="M5869" s="391">
        <v>11.788600000000001</v>
      </c>
      <c r="N5869" s="391">
        <v>28.571400000000001</v>
      </c>
      <c r="O5869" s="386">
        <v>12.2356</v>
      </c>
      <c r="P5869" s="386" t="s">
        <v>67</v>
      </c>
      <c r="R5869" s="265"/>
    </row>
    <row r="5870" spans="1:18" ht="15" x14ac:dyDescent="0.25">
      <c r="A5870" s="389" t="s">
        <v>7224</v>
      </c>
      <c r="B5870" s="390"/>
      <c r="C5870" s="386"/>
      <c r="D5870" s="390"/>
      <c r="E5870" s="390"/>
      <c r="F5870" s="386">
        <v>18.181799999999999</v>
      </c>
      <c r="G5870" s="391">
        <v>11.1111</v>
      </c>
      <c r="H5870" s="391">
        <v>3.5293999999999999</v>
      </c>
      <c r="I5870" s="391">
        <v>9.8265999999999991</v>
      </c>
      <c r="J5870" s="391">
        <v>42.1053</v>
      </c>
      <c r="K5870" s="391">
        <v>0</v>
      </c>
      <c r="L5870" s="391">
        <v>4.0229999999999997</v>
      </c>
      <c r="M5870" s="391">
        <v>1.1904999999999999</v>
      </c>
      <c r="N5870" s="391">
        <v>20.270299999999999</v>
      </c>
      <c r="O5870" s="386">
        <v>5.6033999999999997</v>
      </c>
      <c r="P5870" s="386" t="s">
        <v>67</v>
      </c>
      <c r="R5870" s="265"/>
    </row>
    <row r="5871" spans="1:18" ht="15" x14ac:dyDescent="0.25">
      <c r="A5871" s="389" t="s">
        <v>7225</v>
      </c>
      <c r="B5871" s="390"/>
      <c r="C5871" s="386"/>
      <c r="D5871" s="390"/>
      <c r="E5871" s="390"/>
      <c r="F5871" s="386">
        <v>19.736799999999999</v>
      </c>
      <c r="G5871" s="391">
        <v>11.1111</v>
      </c>
      <c r="H5871" s="391">
        <v>19.736799999999999</v>
      </c>
      <c r="I5871" s="391">
        <v>20</v>
      </c>
      <c r="J5871" s="391">
        <v>14.102600000000001</v>
      </c>
      <c r="K5871" s="391">
        <v>9.0908999999999995</v>
      </c>
      <c r="L5871" s="391">
        <v>31.904800000000002</v>
      </c>
      <c r="M5871" s="391">
        <v>26.9406</v>
      </c>
      <c r="N5871" s="391">
        <v>33.333300000000001</v>
      </c>
      <c r="O5871" s="386">
        <v>15.814</v>
      </c>
      <c r="P5871" s="386" t="s">
        <v>67</v>
      </c>
      <c r="R5871" s="265"/>
    </row>
    <row r="5872" spans="1:18" ht="15" x14ac:dyDescent="0.25">
      <c r="A5872" s="389" t="s">
        <v>7226</v>
      </c>
      <c r="B5872" s="390"/>
      <c r="C5872" s="386"/>
      <c r="D5872" s="390"/>
      <c r="E5872" s="390"/>
      <c r="F5872" s="386">
        <v>2.8262999999999998</v>
      </c>
      <c r="G5872" s="391">
        <v>7.8819999999999997</v>
      </c>
      <c r="H5872" s="391">
        <v>3.9121000000000001</v>
      </c>
      <c r="I5872" s="391">
        <v>4.4901999999999997</v>
      </c>
      <c r="J5872" s="391">
        <v>3.1873</v>
      </c>
      <c r="K5872" s="391">
        <v>2.6735000000000002</v>
      </c>
      <c r="L5872" s="391">
        <v>2.0535000000000001</v>
      </c>
      <c r="M5872" s="391">
        <v>3.5451000000000001</v>
      </c>
      <c r="N5872" s="391">
        <v>6.8085000000000004</v>
      </c>
      <c r="O5872" s="386">
        <v>3.7557</v>
      </c>
      <c r="P5872" s="386" t="s">
        <v>67</v>
      </c>
      <c r="R5872" s="265"/>
    </row>
    <row r="5873" spans="1:18" ht="15" x14ac:dyDescent="0.25">
      <c r="A5873" s="389" t="s">
        <v>7227</v>
      </c>
      <c r="B5873" s="390"/>
      <c r="C5873" s="386"/>
      <c r="D5873" s="390"/>
      <c r="E5873" s="390"/>
      <c r="F5873" s="386">
        <v>20.766200000000001</v>
      </c>
      <c r="G5873" s="391">
        <v>11.0862</v>
      </c>
      <c r="H5873" s="391">
        <v>11.716900000000001</v>
      </c>
      <c r="I5873" s="391">
        <v>13.2194</v>
      </c>
      <c r="J5873" s="391">
        <v>11.302</v>
      </c>
      <c r="K5873" s="391">
        <v>6.0579000000000001</v>
      </c>
      <c r="L5873" s="391">
        <v>7.9565999999999999</v>
      </c>
      <c r="M5873" s="391">
        <v>14.2324</v>
      </c>
      <c r="N5873" s="391">
        <v>17.1145</v>
      </c>
      <c r="O5873" s="386">
        <v>7.1455000000000002</v>
      </c>
      <c r="P5873" s="386" t="s">
        <v>67</v>
      </c>
      <c r="R5873" s="265"/>
    </row>
    <row r="5874" spans="1:18" ht="15" x14ac:dyDescent="0.25">
      <c r="A5874" s="389" t="s">
        <v>7228</v>
      </c>
      <c r="B5874" s="390"/>
      <c r="C5874" s="386"/>
      <c r="D5874" s="390"/>
      <c r="E5874" s="390"/>
      <c r="F5874" s="386">
        <v>12.551500000000001</v>
      </c>
      <c r="G5874" s="391">
        <v>11.0862</v>
      </c>
      <c r="H5874" s="391">
        <v>11.716900000000001</v>
      </c>
      <c r="I5874" s="391">
        <v>13.91</v>
      </c>
      <c r="J5874" s="391">
        <v>20.573599999999999</v>
      </c>
      <c r="K5874" s="391">
        <v>6.6624999999999996</v>
      </c>
      <c r="L5874" s="391">
        <v>0</v>
      </c>
      <c r="M5874" s="391">
        <v>0</v>
      </c>
      <c r="N5874" s="391">
        <v>17.1145</v>
      </c>
      <c r="O5874" s="386">
        <v>7.1455000000000002</v>
      </c>
      <c r="P5874" s="386" t="s">
        <v>67</v>
      </c>
      <c r="R5874" s="265"/>
    </row>
    <row r="5875" spans="1:18" ht="15" x14ac:dyDescent="0.25">
      <c r="A5875" s="389" t="s">
        <v>7229</v>
      </c>
      <c r="B5875" s="390"/>
      <c r="C5875" s="386"/>
      <c r="D5875" s="390"/>
      <c r="E5875" s="390"/>
      <c r="F5875" s="386">
        <v>0</v>
      </c>
      <c r="G5875" s="391">
        <v>0.39219999999999999</v>
      </c>
      <c r="H5875" s="391">
        <v>9.8000000000000004E-2</v>
      </c>
      <c r="I5875" s="391">
        <v>0.58819999999999995</v>
      </c>
      <c r="J5875" s="391">
        <v>0</v>
      </c>
      <c r="K5875" s="391">
        <v>0.16980000000000001</v>
      </c>
      <c r="L5875" s="391">
        <v>0</v>
      </c>
      <c r="M5875" s="391">
        <v>0</v>
      </c>
      <c r="N5875" s="391">
        <v>0.47669999999999402</v>
      </c>
      <c r="O5875" s="386">
        <v>0.2175</v>
      </c>
      <c r="P5875" s="386" t="s">
        <v>67</v>
      </c>
      <c r="R5875" s="265"/>
    </row>
    <row r="5876" spans="1:18" ht="15" x14ac:dyDescent="0.25">
      <c r="A5876" s="389" t="s">
        <v>7230</v>
      </c>
      <c r="B5876" s="390"/>
      <c r="C5876" s="386"/>
      <c r="D5876" s="390"/>
      <c r="E5876" s="390"/>
      <c r="F5876" s="386">
        <v>0</v>
      </c>
      <c r="G5876" s="391">
        <v>0.39219999999999999</v>
      </c>
      <c r="H5876" s="391">
        <v>0.38279999999999997</v>
      </c>
      <c r="I5876" s="391">
        <v>0.42459999999999998</v>
      </c>
      <c r="J5876" s="391">
        <v>0</v>
      </c>
      <c r="K5876" s="391">
        <v>0</v>
      </c>
      <c r="L5876" s="391">
        <v>0</v>
      </c>
      <c r="M5876" s="391">
        <v>0.37480000000000002</v>
      </c>
      <c r="N5876" s="391">
        <v>0.40359999999999702</v>
      </c>
      <c r="O5876" s="386">
        <v>0.22090000000000001</v>
      </c>
      <c r="P5876" s="386" t="s">
        <v>67</v>
      </c>
      <c r="R5876" s="265"/>
    </row>
    <row r="5877" spans="1:18" ht="15" x14ac:dyDescent="0.25">
      <c r="A5877" s="389" t="s">
        <v>7231</v>
      </c>
      <c r="B5877" s="390"/>
      <c r="C5877" s="386"/>
      <c r="D5877" s="390"/>
      <c r="E5877" s="390"/>
      <c r="F5877" s="386" t="s">
        <v>8416</v>
      </c>
      <c r="G5877" s="391" t="s">
        <v>8416</v>
      </c>
      <c r="H5877" s="391" t="s">
        <v>8416</v>
      </c>
      <c r="I5877" s="391" t="s">
        <v>8416</v>
      </c>
      <c r="J5877" s="391">
        <v>0</v>
      </c>
      <c r="K5877" s="391">
        <v>0</v>
      </c>
      <c r="L5877" s="391">
        <v>0</v>
      </c>
      <c r="M5877" s="391">
        <v>1.0417000000000001</v>
      </c>
      <c r="N5877" s="391">
        <v>5</v>
      </c>
      <c r="O5877" s="386">
        <v>0</v>
      </c>
      <c r="P5877" s="386" t="s">
        <v>67</v>
      </c>
      <c r="R5877" s="265"/>
    </row>
    <row r="5878" spans="1:18" ht="15" x14ac:dyDescent="0.25">
      <c r="A5878" s="389" t="s">
        <v>7232</v>
      </c>
      <c r="B5878" s="390"/>
      <c r="C5878" s="386"/>
      <c r="D5878" s="390"/>
      <c r="E5878" s="390"/>
      <c r="F5878" s="386">
        <v>1.2658</v>
      </c>
      <c r="G5878" s="391">
        <v>0.1961</v>
      </c>
      <c r="H5878" s="391">
        <v>0.1961</v>
      </c>
      <c r="I5878" s="391">
        <v>0.37559999999999999</v>
      </c>
      <c r="J5878" s="391">
        <v>0</v>
      </c>
      <c r="K5878" s="391">
        <v>6.8966000000000003</v>
      </c>
      <c r="L5878" s="391">
        <v>0</v>
      </c>
      <c r="M5878" s="391">
        <v>2.1728999999999998</v>
      </c>
      <c r="N5878" s="391">
        <v>2.5234000000000001</v>
      </c>
      <c r="O5878" s="386">
        <v>2.4355000000000002</v>
      </c>
      <c r="P5878" s="386" t="s">
        <v>67</v>
      </c>
      <c r="R5878" s="265"/>
    </row>
    <row r="5879" spans="1:18" ht="15" x14ac:dyDescent="0.25">
      <c r="A5879" s="389" t="s">
        <v>7233</v>
      </c>
      <c r="B5879" s="390"/>
      <c r="C5879" s="386"/>
      <c r="D5879" s="390"/>
      <c r="E5879" s="390"/>
      <c r="F5879" s="386">
        <v>0</v>
      </c>
      <c r="G5879" s="391">
        <v>0.1961</v>
      </c>
      <c r="H5879" s="391">
        <v>0.1961</v>
      </c>
      <c r="I5879" s="391">
        <v>0.1961</v>
      </c>
      <c r="J5879" s="391">
        <v>0.98040000000000005</v>
      </c>
      <c r="K5879" s="391">
        <v>0</v>
      </c>
      <c r="L5879" s="391">
        <v>1.3725000000000001</v>
      </c>
      <c r="M5879" s="391">
        <v>1.992</v>
      </c>
      <c r="N5879" s="391">
        <v>1.7002999999999999</v>
      </c>
      <c r="O5879" s="386">
        <v>1.9154</v>
      </c>
      <c r="P5879" s="386" t="s">
        <v>67</v>
      </c>
      <c r="R5879" s="265"/>
    </row>
    <row r="5880" spans="1:18" ht="15" x14ac:dyDescent="0.25">
      <c r="A5880" s="389" t="s">
        <v>7234</v>
      </c>
      <c r="B5880" s="390"/>
      <c r="C5880" s="386"/>
      <c r="D5880" s="390"/>
      <c r="E5880" s="390"/>
      <c r="F5880" s="386" t="s">
        <v>8416</v>
      </c>
      <c r="G5880" s="391" t="s">
        <v>8416</v>
      </c>
      <c r="H5880" s="391" t="s">
        <v>8416</v>
      </c>
      <c r="I5880" s="391" t="s">
        <v>8416</v>
      </c>
      <c r="J5880" s="391">
        <v>0</v>
      </c>
      <c r="K5880" s="391">
        <v>9.0908999999999995</v>
      </c>
      <c r="L5880" s="391">
        <v>9.4527000000000001</v>
      </c>
      <c r="M5880" s="391">
        <v>3.9801000000000002</v>
      </c>
      <c r="N5880" s="391">
        <v>11.0204</v>
      </c>
      <c r="O5880" s="386">
        <v>7.7550999999999997</v>
      </c>
      <c r="P5880" s="386" t="s">
        <v>67</v>
      </c>
      <c r="R5880" s="265"/>
    </row>
    <row r="5881" spans="1:18" ht="15" x14ac:dyDescent="0.25">
      <c r="A5881" s="389" t="s">
        <v>7235</v>
      </c>
      <c r="B5881" s="390"/>
      <c r="C5881" s="386"/>
      <c r="D5881" s="390"/>
      <c r="E5881" s="390"/>
      <c r="F5881" s="386">
        <v>23.589700000000001</v>
      </c>
      <c r="G5881" s="391">
        <v>4.6074000000000002</v>
      </c>
      <c r="H5881" s="391">
        <v>2.6714000000000002</v>
      </c>
      <c r="I5881" s="391">
        <v>3.3791000000000002</v>
      </c>
      <c r="J5881" s="391">
        <v>6.0759999999999996</v>
      </c>
      <c r="K5881" s="391">
        <v>2.2294999999999998</v>
      </c>
      <c r="L5881" s="391">
        <v>7.4724000000000004</v>
      </c>
      <c r="M5881" s="391">
        <v>7.1520999999999999</v>
      </c>
      <c r="N5881" s="391">
        <v>6.5180999999999996</v>
      </c>
      <c r="O5881" s="386">
        <v>3.7869000000000002</v>
      </c>
      <c r="P5881" s="386" t="s">
        <v>67</v>
      </c>
      <c r="R5881" s="265"/>
    </row>
    <row r="5882" spans="1:18" ht="15" x14ac:dyDescent="0.25">
      <c r="A5882" s="389" t="s">
        <v>7236</v>
      </c>
      <c r="B5882" s="390"/>
      <c r="C5882" s="386"/>
      <c r="D5882" s="390"/>
      <c r="E5882" s="390"/>
      <c r="F5882" s="386">
        <v>6.2323000000000004</v>
      </c>
      <c r="G5882" s="391">
        <v>3.4060000000000001</v>
      </c>
      <c r="H5882" s="391">
        <v>13.521100000000001</v>
      </c>
      <c r="I5882" s="391">
        <v>15.5367</v>
      </c>
      <c r="J5882" s="391">
        <v>14.1136</v>
      </c>
      <c r="K5882" s="391">
        <v>10.1724</v>
      </c>
      <c r="L5882" s="391">
        <v>5.6798999999999999</v>
      </c>
      <c r="M5882" s="391">
        <v>8.5586000000000002</v>
      </c>
      <c r="N5882" s="391">
        <v>12.6134</v>
      </c>
      <c r="O5882" s="386">
        <v>3.1417999999999999</v>
      </c>
      <c r="P5882" s="386" t="s">
        <v>67</v>
      </c>
      <c r="R5882" s="265"/>
    </row>
    <row r="5883" spans="1:18" ht="15" x14ac:dyDescent="0.25">
      <c r="A5883" s="389" t="s">
        <v>7237</v>
      </c>
      <c r="B5883" s="390"/>
      <c r="C5883" s="386"/>
      <c r="D5883" s="390"/>
      <c r="E5883" s="390"/>
      <c r="F5883" s="386">
        <v>0.25819999999999999</v>
      </c>
      <c r="G5883" s="391">
        <v>0.88849999999999996</v>
      </c>
      <c r="H5883" s="391">
        <v>0.76470000000000005</v>
      </c>
      <c r="I5883" s="391">
        <v>0.48130000000000001</v>
      </c>
      <c r="J5883" s="391">
        <v>1.1969000000000001</v>
      </c>
      <c r="K5883" s="391">
        <v>0.1198</v>
      </c>
      <c r="L5883" s="391">
        <v>0.65169999999999995</v>
      </c>
      <c r="M5883" s="391">
        <v>1.0089999999999999</v>
      </c>
      <c r="N5883" s="391">
        <v>2.9952999999999999</v>
      </c>
      <c r="O5883" s="386">
        <v>1.1203000000000001</v>
      </c>
      <c r="P5883" s="386" t="s">
        <v>67</v>
      </c>
      <c r="R5883" s="265"/>
    </row>
    <row r="5884" spans="1:18" ht="15" x14ac:dyDescent="0.25">
      <c r="A5884" s="389" t="s">
        <v>7238</v>
      </c>
      <c r="B5884" s="390"/>
      <c r="C5884" s="386"/>
      <c r="D5884" s="390"/>
      <c r="E5884" s="390"/>
      <c r="F5884" s="386">
        <v>0.43709999999999999</v>
      </c>
      <c r="G5884" s="391">
        <v>0.30890000000000001</v>
      </c>
      <c r="H5884" s="391">
        <v>0.50829999999999997</v>
      </c>
      <c r="I5884" s="391">
        <v>0.48899999999999999</v>
      </c>
      <c r="J5884" s="391">
        <v>1.1337999999999999</v>
      </c>
      <c r="K5884" s="391">
        <v>0.34010000000000001</v>
      </c>
      <c r="L5884" s="391">
        <v>1.3889</v>
      </c>
      <c r="M5884" s="391">
        <v>0.84389999999999998</v>
      </c>
      <c r="N5884" s="391">
        <v>3.2501000000000002</v>
      </c>
      <c r="O5884" s="386">
        <v>1.0808</v>
      </c>
      <c r="P5884" s="386" t="s">
        <v>67</v>
      </c>
      <c r="R5884" s="265"/>
    </row>
    <row r="5885" spans="1:18" ht="15" x14ac:dyDescent="0.25">
      <c r="A5885" s="389" t="s">
        <v>7239</v>
      </c>
      <c r="B5885" s="390"/>
      <c r="C5885" s="386"/>
      <c r="D5885" s="390"/>
      <c r="E5885" s="390"/>
      <c r="F5885" s="386">
        <v>0.3115</v>
      </c>
      <c r="G5885" s="391">
        <v>0.3145</v>
      </c>
      <c r="H5885" s="391">
        <v>0.24690000000000001</v>
      </c>
      <c r="I5885" s="391">
        <v>0</v>
      </c>
      <c r="J5885" s="391">
        <v>1.6616</v>
      </c>
      <c r="K5885" s="391">
        <v>1.7283999999999999</v>
      </c>
      <c r="L5885" s="391">
        <v>0.98770000000000002</v>
      </c>
      <c r="M5885" s="391">
        <v>1.9753000000000001</v>
      </c>
      <c r="N5885" s="391">
        <v>2.2555999999999998</v>
      </c>
      <c r="O5885" s="386">
        <v>1.2354000000000001</v>
      </c>
      <c r="P5885" s="386" t="s">
        <v>67</v>
      </c>
      <c r="R5885" s="265"/>
    </row>
    <row r="5886" spans="1:18" ht="15" x14ac:dyDescent="0.25">
      <c r="A5886" s="389" t="s">
        <v>7240</v>
      </c>
      <c r="B5886" s="390"/>
      <c r="C5886" s="386"/>
      <c r="D5886" s="390"/>
      <c r="E5886" s="390"/>
      <c r="F5886" s="386">
        <v>0.1598</v>
      </c>
      <c r="G5886" s="391">
        <v>0.26750000000000002</v>
      </c>
      <c r="H5886" s="391">
        <v>0.53100000000000003</v>
      </c>
      <c r="I5886" s="391">
        <v>0.32069999999999999</v>
      </c>
      <c r="J5886" s="391">
        <v>0.498</v>
      </c>
      <c r="K5886" s="391">
        <v>0.2621</v>
      </c>
      <c r="L5886" s="391">
        <v>0.1769</v>
      </c>
      <c r="M5886" s="391">
        <v>0.28179999999999999</v>
      </c>
      <c r="N5886" s="391">
        <v>0.66119999999999401</v>
      </c>
      <c r="O5886" s="386">
        <v>0.78220000000000001</v>
      </c>
      <c r="P5886" s="386" t="s">
        <v>67</v>
      </c>
      <c r="R5886" s="265"/>
    </row>
    <row r="5887" spans="1:18" ht="15" x14ac:dyDescent="0.25">
      <c r="A5887" s="389" t="s">
        <v>7241</v>
      </c>
      <c r="B5887" s="390"/>
      <c r="C5887" s="386"/>
      <c r="D5887" s="390"/>
      <c r="E5887" s="390"/>
      <c r="F5887" s="386">
        <v>0.1096</v>
      </c>
      <c r="G5887" s="391">
        <v>0.26840000000000003</v>
      </c>
      <c r="H5887" s="391">
        <v>0.2402</v>
      </c>
      <c r="I5887" s="391">
        <v>0.30580000000000002</v>
      </c>
      <c r="J5887" s="391">
        <v>0.1953</v>
      </c>
      <c r="K5887" s="391">
        <v>9.7900000000000001E-2</v>
      </c>
      <c r="L5887" s="391">
        <v>0.25890000000000002</v>
      </c>
      <c r="M5887" s="391">
        <v>0.21659999999999999</v>
      </c>
      <c r="N5887" s="391">
        <v>0.70340000000000202</v>
      </c>
      <c r="O5887" s="386">
        <v>0.80620000000000003</v>
      </c>
      <c r="P5887" s="386" t="s">
        <v>67</v>
      </c>
      <c r="R5887" s="265"/>
    </row>
    <row r="5888" spans="1:18" ht="15" x14ac:dyDescent="0.25">
      <c r="A5888" s="389" t="s">
        <v>7242</v>
      </c>
      <c r="B5888" s="390"/>
      <c r="C5888" s="386"/>
      <c r="D5888" s="390"/>
      <c r="E5888" s="390"/>
      <c r="F5888" s="386">
        <v>0.24859999999999999</v>
      </c>
      <c r="G5888" s="391">
        <v>0</v>
      </c>
      <c r="H5888" s="391">
        <v>0.50629999999999997</v>
      </c>
      <c r="I5888" s="391">
        <v>0.87009999999999998</v>
      </c>
      <c r="J5888" s="391">
        <v>0.10879999999999999</v>
      </c>
      <c r="K5888" s="391">
        <v>0.49719999999999998</v>
      </c>
      <c r="L5888" s="391">
        <v>0.2762</v>
      </c>
      <c r="M5888" s="391">
        <v>0.60570000000000002</v>
      </c>
      <c r="N5888" s="391">
        <v>0.26540000000000002</v>
      </c>
      <c r="O5888" s="386">
        <v>0.55840000000000001</v>
      </c>
      <c r="P5888" s="386" t="s">
        <v>67</v>
      </c>
      <c r="R5888" s="265"/>
    </row>
    <row r="5889" spans="1:18" ht="15" x14ac:dyDescent="0.25">
      <c r="A5889" s="389" t="s">
        <v>7243</v>
      </c>
      <c r="B5889" s="390"/>
      <c r="C5889" s="386"/>
      <c r="D5889" s="390"/>
      <c r="E5889" s="390"/>
      <c r="F5889" s="386">
        <v>0</v>
      </c>
      <c r="G5889" s="391">
        <v>0</v>
      </c>
      <c r="H5889" s="391">
        <v>0</v>
      </c>
      <c r="I5889" s="391">
        <v>0</v>
      </c>
      <c r="J5889" s="391">
        <v>0</v>
      </c>
      <c r="K5889" s="391">
        <v>0</v>
      </c>
      <c r="L5889" s="391">
        <v>0</v>
      </c>
      <c r="M5889" s="391">
        <v>0</v>
      </c>
      <c r="N5889" s="391">
        <v>0</v>
      </c>
      <c r="O5889" s="386">
        <v>0.18740000000000001</v>
      </c>
      <c r="P5889" s="386" t="s">
        <v>67</v>
      </c>
      <c r="R5889" s="265"/>
    </row>
    <row r="5890" spans="1:18" ht="15" x14ac:dyDescent="0.25">
      <c r="A5890" s="389" t="s">
        <v>7244</v>
      </c>
      <c r="B5890" s="390"/>
      <c r="C5890" s="386"/>
      <c r="D5890" s="390"/>
      <c r="E5890" s="390"/>
      <c r="F5890" s="386" t="s">
        <v>8416</v>
      </c>
      <c r="G5890" s="391" t="s">
        <v>8416</v>
      </c>
      <c r="H5890" s="391" t="s">
        <v>8416</v>
      </c>
      <c r="I5890" s="391">
        <v>0</v>
      </c>
      <c r="J5890" s="391">
        <v>0</v>
      </c>
      <c r="K5890" s="391">
        <v>0</v>
      </c>
      <c r="L5890" s="391">
        <v>0</v>
      </c>
      <c r="M5890" s="391">
        <v>0</v>
      </c>
      <c r="N5890" s="391">
        <v>0</v>
      </c>
      <c r="O5890" s="386">
        <v>0</v>
      </c>
      <c r="P5890" s="386" t="s">
        <v>67</v>
      </c>
      <c r="R5890" s="265"/>
    </row>
    <row r="5891" spans="1:18" ht="15" x14ac:dyDescent="0.25">
      <c r="A5891" s="389" t="s">
        <v>7245</v>
      </c>
      <c r="B5891" s="390"/>
      <c r="C5891" s="386"/>
      <c r="D5891" s="390"/>
      <c r="E5891" s="390"/>
      <c r="F5891" s="386">
        <v>0</v>
      </c>
      <c r="G5891" s="391">
        <v>0</v>
      </c>
      <c r="H5891" s="391">
        <v>0</v>
      </c>
      <c r="I5891" s="391">
        <v>0</v>
      </c>
      <c r="J5891" s="391">
        <v>0</v>
      </c>
      <c r="K5891" s="391">
        <v>0</v>
      </c>
      <c r="L5891" s="391">
        <v>0</v>
      </c>
      <c r="M5891" s="391">
        <v>0</v>
      </c>
      <c r="N5891" s="391">
        <v>0</v>
      </c>
      <c r="O5891" s="386">
        <v>0.19800000000000001</v>
      </c>
      <c r="P5891" s="386" t="s">
        <v>67</v>
      </c>
      <c r="R5891" s="265"/>
    </row>
    <row r="5892" spans="1:18" ht="15" x14ac:dyDescent="0.25">
      <c r="A5892" s="389" t="s">
        <v>7246</v>
      </c>
      <c r="B5892" s="390"/>
      <c r="C5892" s="386"/>
      <c r="D5892" s="390"/>
      <c r="E5892" s="390"/>
      <c r="F5892" s="386">
        <v>1.4350000000000001</v>
      </c>
      <c r="G5892" s="391">
        <v>2.3353999999999999</v>
      </c>
      <c r="H5892" s="391">
        <v>1.9444999999999999</v>
      </c>
      <c r="I5892" s="391">
        <v>1.36</v>
      </c>
      <c r="J5892" s="391">
        <v>2.0373000000000001</v>
      </c>
      <c r="K5892" s="391">
        <v>0.91479999999999995</v>
      </c>
      <c r="L5892" s="391">
        <v>1.2148000000000001</v>
      </c>
      <c r="M5892" s="391">
        <v>1.4675</v>
      </c>
      <c r="N5892" s="391">
        <v>2.6438000000000001</v>
      </c>
      <c r="O5892" s="386">
        <v>1.6485000000000001</v>
      </c>
      <c r="P5892" s="386" t="s">
        <v>67</v>
      </c>
      <c r="R5892" s="265"/>
    </row>
    <row r="5893" spans="1:18" ht="15" x14ac:dyDescent="0.25">
      <c r="A5893" s="389" t="s">
        <v>7247</v>
      </c>
      <c r="B5893" s="390"/>
      <c r="C5893" s="386"/>
      <c r="D5893" s="390"/>
      <c r="E5893" s="390"/>
      <c r="F5893" s="386">
        <v>1.6496999999999999</v>
      </c>
      <c r="G5893" s="391">
        <v>2.0752999999999999</v>
      </c>
      <c r="H5893" s="391">
        <v>2.2216</v>
      </c>
      <c r="I5893" s="391">
        <v>1.2629999999999999</v>
      </c>
      <c r="J5893" s="391">
        <v>2.3254000000000001</v>
      </c>
      <c r="K5893" s="391">
        <v>0.88900000000000001</v>
      </c>
      <c r="L5893" s="391">
        <v>1.3894</v>
      </c>
      <c r="M5893" s="391">
        <v>1.5044</v>
      </c>
      <c r="N5893" s="391">
        <v>2.58620000000001</v>
      </c>
      <c r="O5893" s="386">
        <v>1.6520999999999999</v>
      </c>
      <c r="P5893" s="386" t="s">
        <v>67</v>
      </c>
      <c r="R5893" s="265"/>
    </row>
    <row r="5894" spans="1:18" ht="15" x14ac:dyDescent="0.25">
      <c r="A5894" s="389" t="s">
        <v>7248</v>
      </c>
      <c r="B5894" s="390"/>
      <c r="C5894" s="386"/>
      <c r="D5894" s="390"/>
      <c r="E5894" s="390"/>
      <c r="F5894" s="386">
        <v>2.9113000000000002</v>
      </c>
      <c r="G5894" s="391">
        <v>3.2</v>
      </c>
      <c r="H5894" s="391">
        <v>1.5147999999999999</v>
      </c>
      <c r="I5894" s="391">
        <v>1.4371</v>
      </c>
      <c r="J5894" s="391">
        <v>2.9437000000000002</v>
      </c>
      <c r="K5894" s="391">
        <v>1.9000999999999999</v>
      </c>
      <c r="L5894" s="391">
        <v>2.5034999999999998</v>
      </c>
      <c r="M5894" s="391">
        <v>2.1246</v>
      </c>
      <c r="N5894" s="391">
        <v>3.1667999999999901</v>
      </c>
      <c r="O5894" s="386">
        <v>1.6158999999999999</v>
      </c>
      <c r="P5894" s="386" t="s">
        <v>67</v>
      </c>
      <c r="R5894" s="265"/>
    </row>
    <row r="5895" spans="1:18" ht="15" x14ac:dyDescent="0.25">
      <c r="A5895" s="389" t="s">
        <v>7249</v>
      </c>
      <c r="B5895" s="390"/>
      <c r="C5895" s="386"/>
      <c r="D5895" s="390"/>
      <c r="E5895" s="390"/>
      <c r="F5895" s="386">
        <v>100</v>
      </c>
      <c r="G5895" s="391">
        <v>25.8537</v>
      </c>
      <c r="H5895" s="391">
        <v>0</v>
      </c>
      <c r="I5895" s="391">
        <v>0</v>
      </c>
      <c r="J5895" s="391">
        <v>2.7027000000000001</v>
      </c>
      <c r="K5895" s="391">
        <v>28.3582</v>
      </c>
      <c r="L5895" s="391">
        <v>32.083300000000001</v>
      </c>
      <c r="M5895" s="391">
        <v>10</v>
      </c>
      <c r="N5895" s="391">
        <v>25.882400000000001</v>
      </c>
      <c r="O5895" s="386">
        <v>15.165900000000001</v>
      </c>
      <c r="P5895" s="386" t="s">
        <v>67</v>
      </c>
      <c r="R5895" s="265"/>
    </row>
    <row r="5896" spans="1:18" ht="15" x14ac:dyDescent="0.25">
      <c r="A5896" s="389" t="s">
        <v>7250</v>
      </c>
      <c r="B5896" s="390"/>
      <c r="C5896" s="386"/>
      <c r="D5896" s="390"/>
      <c r="E5896" s="390"/>
      <c r="F5896" s="386">
        <v>100</v>
      </c>
      <c r="G5896" s="391">
        <v>12.5</v>
      </c>
      <c r="H5896" s="391">
        <v>37.5</v>
      </c>
      <c r="I5896" s="391">
        <v>0</v>
      </c>
      <c r="J5896" s="391">
        <v>4.5454999999999997</v>
      </c>
      <c r="K5896" s="391">
        <v>0</v>
      </c>
      <c r="L5896" s="391">
        <v>0</v>
      </c>
      <c r="M5896" s="391">
        <v>10.638299999999999</v>
      </c>
      <c r="N5896" s="391">
        <v>14.7887</v>
      </c>
      <c r="O5896" s="386">
        <v>8.3916000000000004</v>
      </c>
      <c r="P5896" s="386" t="s">
        <v>67</v>
      </c>
      <c r="R5896" s="265"/>
    </row>
    <row r="5897" spans="1:18" ht="15" x14ac:dyDescent="0.25">
      <c r="A5897" s="389" t="s">
        <v>7251</v>
      </c>
      <c r="B5897" s="390"/>
      <c r="C5897" s="386"/>
      <c r="D5897" s="390"/>
      <c r="E5897" s="390"/>
      <c r="F5897" s="386">
        <v>5.6180000000000003</v>
      </c>
      <c r="G5897" s="391">
        <v>22.674399999999999</v>
      </c>
      <c r="H5897" s="391">
        <v>27.619</v>
      </c>
      <c r="I5897" s="391">
        <v>11.1111</v>
      </c>
      <c r="J5897" s="391">
        <v>32.5</v>
      </c>
      <c r="K5897" s="391">
        <v>27.950299999999999</v>
      </c>
      <c r="L5897" s="391">
        <v>26.168199999999999</v>
      </c>
      <c r="M5897" s="391">
        <v>0</v>
      </c>
      <c r="N5897" s="391">
        <v>31.448799999999999</v>
      </c>
      <c r="O5897" s="386">
        <v>18.638000000000002</v>
      </c>
      <c r="P5897" s="386" t="s">
        <v>67</v>
      </c>
      <c r="R5897" s="265"/>
    </row>
    <row r="5898" spans="1:18" ht="15" x14ac:dyDescent="0.25">
      <c r="A5898" s="389" t="s">
        <v>7252</v>
      </c>
      <c r="B5898" s="390"/>
      <c r="C5898" s="386"/>
      <c r="D5898" s="390"/>
      <c r="E5898" s="390"/>
      <c r="F5898" s="386">
        <v>10</v>
      </c>
      <c r="G5898" s="391">
        <v>0</v>
      </c>
      <c r="H5898" s="391">
        <v>2.9940000000000002</v>
      </c>
      <c r="I5898" s="391">
        <v>9.7834000000000003</v>
      </c>
      <c r="J5898" s="391">
        <v>8.8872</v>
      </c>
      <c r="K5898" s="391">
        <v>2.3692000000000002</v>
      </c>
      <c r="L5898" s="391">
        <v>1.7407999999999999</v>
      </c>
      <c r="M5898" s="391">
        <v>2.6524999999999999</v>
      </c>
      <c r="N5898" s="391">
        <v>11.1531</v>
      </c>
      <c r="O5898" s="386">
        <v>5.0857000000000001</v>
      </c>
      <c r="P5898" s="386" t="s">
        <v>67</v>
      </c>
      <c r="R5898" s="265"/>
    </row>
    <row r="5899" spans="1:18" ht="15" x14ac:dyDescent="0.25">
      <c r="A5899" s="389" t="s">
        <v>7253</v>
      </c>
      <c r="B5899" s="390"/>
      <c r="C5899" s="386"/>
      <c r="D5899" s="390"/>
      <c r="E5899" s="390"/>
      <c r="F5899" s="386">
        <v>44.736800000000002</v>
      </c>
      <c r="G5899" s="391">
        <v>13.5036</v>
      </c>
      <c r="H5899" s="391">
        <v>0</v>
      </c>
      <c r="I5899" s="391">
        <v>12.307700000000001</v>
      </c>
      <c r="J5899" s="391">
        <v>23.076899999999998</v>
      </c>
      <c r="K5899" s="391">
        <v>9.1632999999999996</v>
      </c>
      <c r="L5899" s="391">
        <v>11.3095</v>
      </c>
      <c r="M5899" s="391">
        <v>8.7302</v>
      </c>
      <c r="N5899" s="391">
        <v>12.090400000000001</v>
      </c>
      <c r="O5899" s="386">
        <v>4.5095999999999998</v>
      </c>
      <c r="P5899" s="386" t="s">
        <v>67</v>
      </c>
      <c r="R5899" s="265"/>
    </row>
    <row r="5900" spans="1:18" ht="15" x14ac:dyDescent="0.25">
      <c r="A5900" s="389" t="s">
        <v>7254</v>
      </c>
      <c r="B5900" s="390"/>
      <c r="C5900" s="386"/>
      <c r="D5900" s="390"/>
      <c r="E5900" s="390"/>
      <c r="F5900" s="386">
        <v>52.777799999999999</v>
      </c>
      <c r="G5900" s="391">
        <v>5.1281999999999996</v>
      </c>
      <c r="H5900" s="391">
        <v>15.384600000000001</v>
      </c>
      <c r="I5900" s="391">
        <v>23.705200000000001</v>
      </c>
      <c r="J5900" s="391">
        <v>0</v>
      </c>
      <c r="K5900" s="391">
        <v>0</v>
      </c>
      <c r="L5900" s="391">
        <v>4.2308000000000003</v>
      </c>
      <c r="M5900" s="391">
        <v>8.7302</v>
      </c>
      <c r="N5900" s="391">
        <v>11.366199999999999</v>
      </c>
      <c r="O5900" s="386">
        <v>4.0091999999999999</v>
      </c>
      <c r="P5900" s="386" t="s">
        <v>67</v>
      </c>
      <c r="R5900" s="265"/>
    </row>
    <row r="5901" spans="1:18" ht="15" x14ac:dyDescent="0.25">
      <c r="A5901" s="389" t="s">
        <v>7255</v>
      </c>
      <c r="B5901" s="390"/>
      <c r="C5901" s="386"/>
      <c r="D5901" s="390"/>
      <c r="E5901" s="390"/>
      <c r="F5901" s="386">
        <v>44.444400000000002</v>
      </c>
      <c r="G5901" s="391">
        <v>71.428600000000003</v>
      </c>
      <c r="H5901" s="391">
        <v>33.333300000000001</v>
      </c>
      <c r="I5901" s="391">
        <v>35.714300000000001</v>
      </c>
      <c r="J5901" s="391">
        <v>42.857100000000003</v>
      </c>
      <c r="K5901" s="391">
        <v>46.153799999999997</v>
      </c>
      <c r="L5901" s="391">
        <v>42.857100000000003</v>
      </c>
      <c r="M5901" s="391">
        <v>14.2857</v>
      </c>
      <c r="N5901" s="391">
        <v>57.142899999999997</v>
      </c>
      <c r="O5901" s="386">
        <v>35.714300000000001</v>
      </c>
      <c r="P5901" s="386" t="s">
        <v>67</v>
      </c>
      <c r="R5901" s="265"/>
    </row>
    <row r="5902" spans="1:18" ht="15" x14ac:dyDescent="0.25">
      <c r="A5902" s="389" t="s">
        <v>7256</v>
      </c>
      <c r="B5902" s="390"/>
      <c r="C5902" s="386"/>
      <c r="D5902" s="390"/>
      <c r="E5902" s="390"/>
      <c r="F5902" s="386" t="s">
        <v>8416</v>
      </c>
      <c r="G5902" s="391">
        <v>0</v>
      </c>
      <c r="H5902" s="391">
        <v>0.3226</v>
      </c>
      <c r="I5902" s="391">
        <v>0</v>
      </c>
      <c r="J5902" s="391">
        <v>0</v>
      </c>
      <c r="K5902" s="391">
        <v>0</v>
      </c>
      <c r="L5902" s="391">
        <v>0</v>
      </c>
      <c r="M5902" s="391">
        <v>0</v>
      </c>
      <c r="N5902" s="391">
        <v>5.9100000000000798E-2</v>
      </c>
      <c r="O5902" s="386">
        <v>0.1182</v>
      </c>
      <c r="P5902" s="386" t="s">
        <v>67</v>
      </c>
      <c r="R5902" s="265"/>
    </row>
    <row r="5903" spans="1:18" ht="15" x14ac:dyDescent="0.25">
      <c r="A5903" s="389" t="s">
        <v>7257</v>
      </c>
      <c r="B5903" s="390"/>
      <c r="C5903" s="386"/>
      <c r="D5903" s="390"/>
      <c r="E5903" s="390"/>
      <c r="F5903" s="386" t="s">
        <v>8416</v>
      </c>
      <c r="G5903" s="391">
        <v>0</v>
      </c>
      <c r="H5903" s="391">
        <v>0</v>
      </c>
      <c r="I5903" s="391">
        <v>0</v>
      </c>
      <c r="J5903" s="391">
        <v>0</v>
      </c>
      <c r="K5903" s="391">
        <v>0</v>
      </c>
      <c r="L5903" s="391">
        <v>0</v>
      </c>
      <c r="M5903" s="391">
        <v>0</v>
      </c>
      <c r="N5903" s="391">
        <v>5.9299999999993198E-2</v>
      </c>
      <c r="O5903" s="386">
        <v>0.1187</v>
      </c>
      <c r="P5903" s="386" t="s">
        <v>67</v>
      </c>
      <c r="R5903" s="265"/>
    </row>
    <row r="5904" spans="1:18" ht="15" x14ac:dyDescent="0.25">
      <c r="A5904" s="389" t="s">
        <v>7258</v>
      </c>
      <c r="B5904" s="390"/>
      <c r="C5904" s="386"/>
      <c r="D5904" s="390"/>
      <c r="E5904" s="390"/>
      <c r="F5904" s="386" t="s">
        <v>8416</v>
      </c>
      <c r="G5904" s="391">
        <v>0</v>
      </c>
      <c r="H5904" s="391">
        <v>0</v>
      </c>
      <c r="I5904" s="391">
        <v>0</v>
      </c>
      <c r="J5904" s="391">
        <v>0</v>
      </c>
      <c r="K5904" s="391">
        <v>0</v>
      </c>
      <c r="L5904" s="391">
        <v>0</v>
      </c>
      <c r="M5904" s="391">
        <v>0</v>
      </c>
      <c r="N5904" s="391">
        <v>0</v>
      </c>
      <c r="O5904" s="386">
        <v>0</v>
      </c>
      <c r="P5904" s="386" t="s">
        <v>67</v>
      </c>
      <c r="R5904" s="265"/>
    </row>
    <row r="5905" spans="1:18" ht="15" x14ac:dyDescent="0.25">
      <c r="A5905" s="389" t="s">
        <v>7259</v>
      </c>
      <c r="B5905" s="390"/>
      <c r="C5905" s="386"/>
      <c r="D5905" s="390"/>
      <c r="E5905" s="390"/>
      <c r="F5905" s="386">
        <v>0</v>
      </c>
      <c r="G5905" s="391">
        <v>0</v>
      </c>
      <c r="H5905" s="391">
        <v>0</v>
      </c>
      <c r="I5905" s="391">
        <v>0</v>
      </c>
      <c r="J5905" s="391">
        <v>0</v>
      </c>
      <c r="K5905" s="391">
        <v>0</v>
      </c>
      <c r="L5905" s="391">
        <v>0</v>
      </c>
      <c r="M5905" s="391">
        <v>0</v>
      </c>
      <c r="N5905" s="391">
        <v>5.6604000000000001</v>
      </c>
      <c r="O5905" s="386">
        <v>9.9056999999999995</v>
      </c>
      <c r="P5905" s="386" t="s">
        <v>67</v>
      </c>
      <c r="R5905" s="265"/>
    </row>
    <row r="5906" spans="1:18" ht="15" x14ac:dyDescent="0.25">
      <c r="A5906" s="389" t="s">
        <v>7260</v>
      </c>
      <c r="B5906" s="390"/>
      <c r="C5906" s="386"/>
      <c r="D5906" s="390"/>
      <c r="E5906" s="390"/>
      <c r="F5906" s="386">
        <v>4</v>
      </c>
      <c r="G5906" s="391">
        <v>0</v>
      </c>
      <c r="H5906" s="391">
        <v>0</v>
      </c>
      <c r="I5906" s="391">
        <v>1.8519000000000001</v>
      </c>
      <c r="J5906" s="391">
        <v>0</v>
      </c>
      <c r="K5906" s="391">
        <v>0</v>
      </c>
      <c r="L5906" s="391">
        <v>0</v>
      </c>
      <c r="M5906" s="391">
        <v>1.8182</v>
      </c>
      <c r="N5906" s="391">
        <v>6.4170999999999996</v>
      </c>
      <c r="O5906" s="386">
        <v>11.229900000000001</v>
      </c>
      <c r="P5906" s="386" t="s">
        <v>67</v>
      </c>
      <c r="R5906" s="265"/>
    </row>
    <row r="5907" spans="1:18" ht="15" x14ac:dyDescent="0.25">
      <c r="A5907" s="389" t="s">
        <v>7261</v>
      </c>
      <c r="B5907" s="390"/>
      <c r="C5907" s="386"/>
      <c r="D5907" s="390"/>
      <c r="E5907" s="390"/>
      <c r="F5907" s="386">
        <v>0</v>
      </c>
      <c r="G5907" s="391">
        <v>0</v>
      </c>
      <c r="H5907" s="391">
        <v>0</v>
      </c>
      <c r="I5907" s="391">
        <v>0</v>
      </c>
      <c r="J5907" s="391">
        <v>0</v>
      </c>
      <c r="K5907" s="391">
        <v>0</v>
      </c>
      <c r="L5907" s="391">
        <v>0</v>
      </c>
      <c r="M5907" s="391">
        <v>0</v>
      </c>
      <c r="N5907" s="391">
        <v>0</v>
      </c>
      <c r="O5907" s="386">
        <v>0</v>
      </c>
      <c r="P5907" s="386" t="s">
        <v>67</v>
      </c>
      <c r="R5907" s="265"/>
    </row>
    <row r="5908" spans="1:18" ht="15" x14ac:dyDescent="0.25">
      <c r="A5908" s="389" t="s">
        <v>7262</v>
      </c>
      <c r="B5908" s="390"/>
      <c r="C5908" s="386"/>
      <c r="D5908" s="390"/>
      <c r="E5908" s="390"/>
      <c r="F5908" s="386">
        <v>10</v>
      </c>
      <c r="G5908" s="391">
        <v>1.1321000000000001</v>
      </c>
      <c r="H5908" s="391">
        <v>0.34839999999999999</v>
      </c>
      <c r="I5908" s="391">
        <v>5.8688000000000002</v>
      </c>
      <c r="J5908" s="391">
        <v>13.6533</v>
      </c>
      <c r="K5908" s="391">
        <v>4.8220000000000001</v>
      </c>
      <c r="L5908" s="391">
        <v>1.7927999999999999</v>
      </c>
      <c r="M5908" s="391">
        <v>2.6524999999999999</v>
      </c>
      <c r="N5908" s="391">
        <v>9.8878000000000004</v>
      </c>
      <c r="O5908" s="386">
        <v>4.6105999999999998</v>
      </c>
      <c r="P5908" s="386" t="s">
        <v>67</v>
      </c>
      <c r="R5908" s="265"/>
    </row>
    <row r="5909" spans="1:18" ht="15" x14ac:dyDescent="0.25">
      <c r="A5909" s="389" t="s">
        <v>7263</v>
      </c>
      <c r="B5909" s="390"/>
      <c r="C5909" s="386"/>
      <c r="D5909" s="390"/>
      <c r="E5909" s="390"/>
      <c r="F5909" s="386">
        <v>5.8823999999999996</v>
      </c>
      <c r="G5909" s="391">
        <v>13.9373</v>
      </c>
      <c r="H5909" s="391">
        <v>0</v>
      </c>
      <c r="I5909" s="391">
        <v>0</v>
      </c>
      <c r="J5909" s="391">
        <v>6.0811000000000002</v>
      </c>
      <c r="K5909" s="391">
        <v>0</v>
      </c>
      <c r="L5909" s="391">
        <v>13.541700000000001</v>
      </c>
      <c r="M5909" s="391">
        <v>0</v>
      </c>
      <c r="N5909" s="391">
        <v>23.9496</v>
      </c>
      <c r="O5909" s="386">
        <v>10.344799999999999</v>
      </c>
      <c r="P5909" s="386" t="s">
        <v>67</v>
      </c>
      <c r="R5909" s="265"/>
    </row>
    <row r="5910" spans="1:18" ht="15" x14ac:dyDescent="0.25">
      <c r="A5910" s="389" t="s">
        <v>7264</v>
      </c>
      <c r="B5910" s="390"/>
      <c r="C5910" s="386"/>
      <c r="D5910" s="390"/>
      <c r="E5910" s="390"/>
      <c r="F5910" s="386">
        <v>0.4415</v>
      </c>
      <c r="G5910" s="391">
        <v>0.28010000000000002</v>
      </c>
      <c r="H5910" s="391">
        <v>0.28410000000000002</v>
      </c>
      <c r="I5910" s="391">
        <v>1.3158000000000001</v>
      </c>
      <c r="J5910" s="391">
        <v>1.6949000000000001</v>
      </c>
      <c r="K5910" s="391">
        <v>0.1391</v>
      </c>
      <c r="L5910" s="391">
        <v>1.4493</v>
      </c>
      <c r="M5910" s="391">
        <v>0.4662</v>
      </c>
      <c r="N5910" s="391">
        <v>2.6671</v>
      </c>
      <c r="O5910" s="386">
        <v>2.1772</v>
      </c>
      <c r="P5910" s="386" t="s">
        <v>67</v>
      </c>
      <c r="R5910" s="265"/>
    </row>
    <row r="5911" spans="1:18" ht="15" x14ac:dyDescent="0.25">
      <c r="A5911" s="389" t="s">
        <v>7265</v>
      </c>
      <c r="B5911" s="390"/>
      <c r="C5911" s="386"/>
      <c r="D5911" s="390"/>
      <c r="E5911" s="390"/>
      <c r="F5911" s="386">
        <v>10.647600000000001</v>
      </c>
      <c r="G5911" s="391">
        <v>0.28010000000000002</v>
      </c>
      <c r="H5911" s="391">
        <v>0.4728</v>
      </c>
      <c r="I5911" s="391">
        <v>1.4458</v>
      </c>
      <c r="J5911" s="391">
        <v>0</v>
      </c>
      <c r="K5911" s="391">
        <v>0</v>
      </c>
      <c r="L5911" s="391">
        <v>1.4493</v>
      </c>
      <c r="M5911" s="391">
        <v>0</v>
      </c>
      <c r="N5911" s="391">
        <v>2.6181999999999999</v>
      </c>
      <c r="O5911" s="386">
        <v>2.1067</v>
      </c>
      <c r="P5911" s="386" t="s">
        <v>67</v>
      </c>
      <c r="R5911" s="265"/>
    </row>
    <row r="5912" spans="1:18" ht="15" x14ac:dyDescent="0.25">
      <c r="A5912" s="389" t="s">
        <v>7266</v>
      </c>
      <c r="B5912" s="390"/>
      <c r="C5912" s="386"/>
      <c r="D5912" s="390"/>
      <c r="E5912" s="390"/>
      <c r="F5912" s="386">
        <v>2.8571</v>
      </c>
      <c r="G5912" s="391">
        <v>0</v>
      </c>
      <c r="H5912" s="391">
        <v>0</v>
      </c>
      <c r="I5912" s="391">
        <v>1.2821</v>
      </c>
      <c r="J5912" s="391">
        <v>0.85470000000000002</v>
      </c>
      <c r="K5912" s="391">
        <v>8.5366</v>
      </c>
      <c r="L5912" s="391">
        <v>3.4483000000000001</v>
      </c>
      <c r="M5912" s="391">
        <v>0</v>
      </c>
      <c r="N5912" s="391">
        <v>3.1153</v>
      </c>
      <c r="O5912" s="386">
        <v>2.8302</v>
      </c>
      <c r="P5912" s="386" t="s">
        <v>67</v>
      </c>
      <c r="R5912" s="265"/>
    </row>
    <row r="5913" spans="1:18" ht="15" x14ac:dyDescent="0.25">
      <c r="A5913" s="389" t="s">
        <v>7267</v>
      </c>
      <c r="B5913" s="390"/>
      <c r="C5913" s="386"/>
      <c r="D5913" s="390"/>
      <c r="E5913" s="390"/>
      <c r="F5913" s="386">
        <v>0.4582</v>
      </c>
      <c r="G5913" s="391">
        <v>0</v>
      </c>
      <c r="H5913" s="391">
        <v>1.11E-2</v>
      </c>
      <c r="I5913" s="391">
        <v>2.2200000000000001E-2</v>
      </c>
      <c r="J5913" s="391">
        <v>0.33110000000000001</v>
      </c>
      <c r="K5913" s="391">
        <v>2.9399999999999999E-2</v>
      </c>
      <c r="L5913" s="391">
        <v>0.48120000000000002</v>
      </c>
      <c r="M5913" s="391">
        <v>0.45960000000000001</v>
      </c>
      <c r="N5913" s="391">
        <v>0.64170000000000005</v>
      </c>
      <c r="O5913" s="386">
        <v>0.46879999999999999</v>
      </c>
      <c r="P5913" s="386" t="s">
        <v>67</v>
      </c>
      <c r="R5913" s="265"/>
    </row>
    <row r="5914" spans="1:18" ht="15" x14ac:dyDescent="0.25">
      <c r="A5914" s="389" t="s">
        <v>7268</v>
      </c>
      <c r="B5914" s="390"/>
      <c r="C5914" s="386"/>
      <c r="D5914" s="390"/>
      <c r="E5914" s="390"/>
      <c r="F5914" s="386">
        <v>0.20569999999999999</v>
      </c>
      <c r="G5914" s="391">
        <v>0.12</v>
      </c>
      <c r="H5914" s="391">
        <v>0.1474</v>
      </c>
      <c r="I5914" s="391">
        <v>0</v>
      </c>
      <c r="J5914" s="391">
        <v>0.33110000000000001</v>
      </c>
      <c r="K5914" s="391">
        <v>6.2700000000000006E-2</v>
      </c>
      <c r="L5914" s="391">
        <v>0.15579999999999999</v>
      </c>
      <c r="M5914" s="391">
        <v>0.18459999999999999</v>
      </c>
      <c r="N5914" s="391">
        <v>0.67409999999999604</v>
      </c>
      <c r="O5914" s="386">
        <v>0.46129999999999999</v>
      </c>
      <c r="P5914" s="386" t="s">
        <v>67</v>
      </c>
      <c r="R5914" s="265"/>
    </row>
    <row r="5915" spans="1:18" ht="15" x14ac:dyDescent="0.25">
      <c r="A5915" s="389" t="s">
        <v>7269</v>
      </c>
      <c r="B5915" s="390"/>
      <c r="C5915" s="386"/>
      <c r="D5915" s="390"/>
      <c r="E5915" s="390"/>
      <c r="F5915" s="386">
        <v>0</v>
      </c>
      <c r="G5915" s="391">
        <v>0.19739999999999999</v>
      </c>
      <c r="H5915" s="391">
        <v>0</v>
      </c>
      <c r="I5915" s="391">
        <v>0</v>
      </c>
      <c r="J5915" s="391">
        <v>0.17829999999999999</v>
      </c>
      <c r="K5915" s="391">
        <v>0</v>
      </c>
      <c r="L5915" s="391">
        <v>9.4600000000000004E-2</v>
      </c>
      <c r="M5915" s="391">
        <v>0</v>
      </c>
      <c r="N5915" s="391">
        <v>0.245699999999999</v>
      </c>
      <c r="O5915" s="386">
        <v>0.56179999999999997</v>
      </c>
      <c r="P5915" s="386" t="s">
        <v>67</v>
      </c>
      <c r="R5915" s="265"/>
    </row>
    <row r="5916" spans="1:18" ht="15" x14ac:dyDescent="0.25">
      <c r="A5916" s="389" t="s">
        <v>7270</v>
      </c>
      <c r="B5916" s="390"/>
      <c r="C5916" s="386"/>
      <c r="D5916" s="390"/>
      <c r="E5916" s="390"/>
      <c r="F5916" s="386">
        <v>3.8600000000000002E-2</v>
      </c>
      <c r="G5916" s="391">
        <v>0</v>
      </c>
      <c r="H5916" s="391">
        <v>0</v>
      </c>
      <c r="I5916" s="391">
        <v>0</v>
      </c>
      <c r="J5916" s="391">
        <v>0</v>
      </c>
      <c r="K5916" s="391">
        <v>0</v>
      </c>
      <c r="L5916" s="391">
        <v>0</v>
      </c>
      <c r="M5916" s="391">
        <v>0</v>
      </c>
      <c r="N5916" s="391">
        <v>0</v>
      </c>
      <c r="O5916" s="386">
        <v>0.25590000000000002</v>
      </c>
      <c r="P5916" s="386" t="s">
        <v>67</v>
      </c>
      <c r="R5916" s="265"/>
    </row>
    <row r="5917" spans="1:18" ht="15" x14ac:dyDescent="0.25">
      <c r="A5917" s="389" t="s">
        <v>7271</v>
      </c>
      <c r="B5917" s="390"/>
      <c r="C5917" s="386"/>
      <c r="D5917" s="390"/>
      <c r="E5917" s="390"/>
      <c r="F5917" s="386">
        <v>5.2900000000000003E-2</v>
      </c>
      <c r="G5917" s="391">
        <v>0</v>
      </c>
      <c r="H5917" s="391">
        <v>0</v>
      </c>
      <c r="I5917" s="391">
        <v>0</v>
      </c>
      <c r="J5917" s="391">
        <v>0</v>
      </c>
      <c r="K5917" s="391">
        <v>0</v>
      </c>
      <c r="L5917" s="391">
        <v>0</v>
      </c>
      <c r="M5917" s="391">
        <v>0</v>
      </c>
      <c r="N5917" s="391">
        <v>0</v>
      </c>
      <c r="O5917" s="386">
        <v>0</v>
      </c>
      <c r="P5917" s="386" t="s">
        <v>67</v>
      </c>
      <c r="R5917" s="265"/>
    </row>
    <row r="5918" spans="1:18" ht="15" x14ac:dyDescent="0.25">
      <c r="A5918" s="389" t="s">
        <v>7272</v>
      </c>
      <c r="B5918" s="390"/>
      <c r="C5918" s="386"/>
      <c r="D5918" s="390"/>
      <c r="E5918" s="390"/>
      <c r="F5918" s="386">
        <v>0</v>
      </c>
      <c r="G5918" s="391">
        <v>0</v>
      </c>
      <c r="H5918" s="391">
        <v>0</v>
      </c>
      <c r="I5918" s="391">
        <v>0</v>
      </c>
      <c r="J5918" s="391">
        <v>0</v>
      </c>
      <c r="K5918" s="391">
        <v>0</v>
      </c>
      <c r="L5918" s="391">
        <v>0</v>
      </c>
      <c r="M5918" s="391">
        <v>0</v>
      </c>
      <c r="N5918" s="391">
        <v>0</v>
      </c>
      <c r="O5918" s="386">
        <v>4.2925000000000004</v>
      </c>
      <c r="P5918" s="386" t="s">
        <v>67</v>
      </c>
      <c r="R5918" s="265"/>
    </row>
    <row r="5919" spans="1:18" ht="15" x14ac:dyDescent="0.25">
      <c r="A5919" s="389" t="s">
        <v>7273</v>
      </c>
      <c r="B5919" s="390"/>
      <c r="C5919" s="386"/>
      <c r="D5919" s="390"/>
      <c r="E5919" s="390"/>
      <c r="F5919" s="386">
        <v>2.3773</v>
      </c>
      <c r="G5919" s="391">
        <v>2.2452999999999999</v>
      </c>
      <c r="H5919" s="391">
        <v>1.8680000000000001</v>
      </c>
      <c r="I5919" s="391">
        <v>1.8451</v>
      </c>
      <c r="J5919" s="391">
        <v>2.7747999999999999</v>
      </c>
      <c r="K5919" s="391">
        <v>1.3620000000000001</v>
      </c>
      <c r="L5919" s="391">
        <v>1.6728000000000001</v>
      </c>
      <c r="M5919" s="391">
        <v>1.4530000000000001</v>
      </c>
      <c r="N5919" s="391">
        <v>2.3835999999999999</v>
      </c>
      <c r="O5919" s="386">
        <v>1.3532999999999999</v>
      </c>
      <c r="P5919" s="386" t="s">
        <v>67</v>
      </c>
      <c r="R5919" s="265"/>
    </row>
    <row r="5920" spans="1:18" ht="15" x14ac:dyDescent="0.25">
      <c r="A5920" s="389" t="s">
        <v>7274</v>
      </c>
      <c r="B5920" s="390"/>
      <c r="C5920" s="386"/>
      <c r="D5920" s="390"/>
      <c r="E5920" s="390"/>
      <c r="F5920" s="386">
        <v>1.6436999999999999</v>
      </c>
      <c r="G5920" s="391">
        <v>1.6777</v>
      </c>
      <c r="H5920" s="391">
        <v>0.28539999999999999</v>
      </c>
      <c r="I5920" s="391">
        <v>1.798</v>
      </c>
      <c r="J5920" s="391">
        <v>2.4718</v>
      </c>
      <c r="K5920" s="391">
        <v>1.2231000000000001</v>
      </c>
      <c r="L5920" s="391">
        <v>1.3548</v>
      </c>
      <c r="M5920" s="391">
        <v>1.419</v>
      </c>
      <c r="N5920" s="391">
        <v>2.0270000000000001</v>
      </c>
      <c r="O5920" s="386">
        <v>1.1009</v>
      </c>
      <c r="P5920" s="386" t="s">
        <v>67</v>
      </c>
      <c r="R5920" s="265"/>
    </row>
    <row r="5921" spans="1:18" ht="15" x14ac:dyDescent="0.25">
      <c r="A5921" s="389" t="s">
        <v>7275</v>
      </c>
      <c r="B5921" s="390"/>
      <c r="C5921" s="386"/>
      <c r="D5921" s="390"/>
      <c r="E5921" s="390"/>
      <c r="F5921" s="386">
        <v>1.9992000000000001</v>
      </c>
      <c r="G5921" s="391">
        <v>4.1445999999999996</v>
      </c>
      <c r="H5921" s="391">
        <v>3.5611000000000002</v>
      </c>
      <c r="I5921" s="391">
        <v>1.9366000000000001</v>
      </c>
      <c r="J5921" s="391">
        <v>0</v>
      </c>
      <c r="K5921" s="391">
        <v>3.3317000000000001</v>
      </c>
      <c r="L5921" s="391">
        <v>4.9598000000000004</v>
      </c>
      <c r="M5921" s="391">
        <v>2.4836</v>
      </c>
      <c r="N5921" s="391">
        <v>6.6429999999999998</v>
      </c>
      <c r="O5921" s="386">
        <v>4.4424000000000001</v>
      </c>
      <c r="P5921" s="386" t="s">
        <v>67</v>
      </c>
      <c r="R5921" s="265"/>
    </row>
    <row r="5922" spans="1:18" ht="15" x14ac:dyDescent="0.25">
      <c r="A5922" s="389" t="s">
        <v>7276</v>
      </c>
      <c r="B5922" s="390"/>
      <c r="C5922" s="386"/>
      <c r="D5922" s="390"/>
      <c r="E5922" s="390"/>
      <c r="F5922" s="386">
        <v>37.5</v>
      </c>
      <c r="G5922" s="391">
        <v>18.181799999999999</v>
      </c>
      <c r="H5922" s="391">
        <v>15.306100000000001</v>
      </c>
      <c r="I5922" s="391">
        <v>8.6957000000000004</v>
      </c>
      <c r="J5922" s="391">
        <v>29.8246</v>
      </c>
      <c r="K5922" s="391">
        <v>10.344799999999999</v>
      </c>
      <c r="L5922" s="391">
        <v>18.5185</v>
      </c>
      <c r="M5922" s="391">
        <v>0</v>
      </c>
      <c r="N5922" s="391">
        <v>20.233499999999999</v>
      </c>
      <c r="O5922" s="386">
        <v>17.9389</v>
      </c>
      <c r="P5922" s="386" t="s">
        <v>67</v>
      </c>
      <c r="R5922" s="265"/>
    </row>
    <row r="5923" spans="1:18" ht="15" x14ac:dyDescent="0.25">
      <c r="A5923" s="389" t="s">
        <v>7277</v>
      </c>
      <c r="B5923" s="390"/>
      <c r="C5923" s="386"/>
      <c r="D5923" s="390"/>
      <c r="E5923" s="390"/>
      <c r="F5923" s="386">
        <v>16.666699999999999</v>
      </c>
      <c r="G5923" s="391">
        <v>18.75</v>
      </c>
      <c r="H5923" s="391">
        <v>0</v>
      </c>
      <c r="I5923" s="391">
        <v>37.5</v>
      </c>
      <c r="J5923" s="391">
        <v>31.745999999999999</v>
      </c>
      <c r="K5923" s="391">
        <v>14.6341</v>
      </c>
      <c r="L5923" s="391">
        <v>20.930199999999999</v>
      </c>
      <c r="M5923" s="391">
        <v>16.666699999999999</v>
      </c>
      <c r="N5923" s="391">
        <v>16.993500000000001</v>
      </c>
      <c r="O5923" s="386">
        <v>18.831199999999999</v>
      </c>
      <c r="P5923" s="386" t="s">
        <v>67</v>
      </c>
      <c r="R5923" s="265"/>
    </row>
    <row r="5924" spans="1:18" ht="15" x14ac:dyDescent="0.25">
      <c r="A5924" s="389" t="s">
        <v>7278</v>
      </c>
      <c r="B5924" s="390"/>
      <c r="C5924" s="386"/>
      <c r="D5924" s="390"/>
      <c r="E5924" s="390"/>
      <c r="F5924" s="386">
        <v>0</v>
      </c>
      <c r="G5924" s="391">
        <v>17.647099999999998</v>
      </c>
      <c r="H5924" s="391">
        <v>14.583299999999999</v>
      </c>
      <c r="I5924" s="391">
        <v>0</v>
      </c>
      <c r="J5924" s="391">
        <v>25.5319</v>
      </c>
      <c r="K5924" s="391">
        <v>19.047599999999999</v>
      </c>
      <c r="L5924" s="391">
        <v>4</v>
      </c>
      <c r="M5924" s="391">
        <v>25</v>
      </c>
      <c r="N5924" s="391">
        <v>25</v>
      </c>
      <c r="O5924" s="386">
        <v>16.666699999999999</v>
      </c>
      <c r="P5924" s="386" t="s">
        <v>67</v>
      </c>
      <c r="R5924" s="265"/>
    </row>
    <row r="5925" spans="1:18" ht="15" x14ac:dyDescent="0.25">
      <c r="A5925" s="389" t="s">
        <v>7279</v>
      </c>
      <c r="B5925" s="390"/>
      <c r="C5925" s="386"/>
      <c r="D5925" s="390"/>
      <c r="E5925" s="390"/>
      <c r="F5925" s="386">
        <v>4.1298000000000004</v>
      </c>
      <c r="G5925" s="391">
        <v>7.6689999999999996</v>
      </c>
      <c r="H5925" s="391">
        <v>2.0326</v>
      </c>
      <c r="I5925" s="391">
        <v>4.359</v>
      </c>
      <c r="J5925" s="391">
        <v>7.1744000000000003</v>
      </c>
      <c r="K5925" s="391">
        <v>1.8681000000000001</v>
      </c>
      <c r="L5925" s="391">
        <v>3.5081000000000002</v>
      </c>
      <c r="M5925" s="391">
        <v>11.3154</v>
      </c>
      <c r="N5925" s="391">
        <v>11.996</v>
      </c>
      <c r="O5925" s="386">
        <v>15.511699999999999</v>
      </c>
      <c r="P5925" s="386" t="s">
        <v>67</v>
      </c>
      <c r="R5925" s="265"/>
    </row>
    <row r="5926" spans="1:18" ht="15" x14ac:dyDescent="0.25">
      <c r="A5926" s="389" t="s">
        <v>7280</v>
      </c>
      <c r="B5926" s="390"/>
      <c r="C5926" s="386"/>
      <c r="D5926" s="390"/>
      <c r="E5926" s="390"/>
      <c r="F5926" s="386">
        <v>25.912400000000002</v>
      </c>
      <c r="G5926" s="391">
        <v>28.702300000000001</v>
      </c>
      <c r="H5926" s="391">
        <v>45.370399999999997</v>
      </c>
      <c r="I5926" s="391">
        <v>34.393099999999997</v>
      </c>
      <c r="J5926" s="391">
        <v>39.952199999999998</v>
      </c>
      <c r="K5926" s="391">
        <v>18.181799999999999</v>
      </c>
      <c r="L5926" s="391">
        <v>32.692300000000003</v>
      </c>
      <c r="M5926" s="391">
        <v>53.719000000000001</v>
      </c>
      <c r="N5926" s="391">
        <v>23.431999999999999</v>
      </c>
      <c r="O5926" s="386">
        <v>14.111599999999999</v>
      </c>
      <c r="P5926" s="386" t="s">
        <v>67</v>
      </c>
      <c r="R5926" s="265"/>
    </row>
    <row r="5927" spans="1:18" ht="15" x14ac:dyDescent="0.25">
      <c r="A5927" s="389" t="s">
        <v>7281</v>
      </c>
      <c r="B5927" s="390"/>
      <c r="C5927" s="386"/>
      <c r="D5927" s="390"/>
      <c r="E5927" s="390"/>
      <c r="F5927" s="386">
        <v>33.212299999999999</v>
      </c>
      <c r="G5927" s="391">
        <v>30.779199999999999</v>
      </c>
      <c r="H5927" s="391">
        <v>14.064299999999999</v>
      </c>
      <c r="I5927" s="391">
        <v>34.393099999999997</v>
      </c>
      <c r="J5927" s="391">
        <v>32.7485</v>
      </c>
      <c r="K5927" s="391">
        <v>12.820499999999999</v>
      </c>
      <c r="L5927" s="391">
        <v>2.2726999999999999</v>
      </c>
      <c r="M5927" s="391">
        <v>23.271899999999999</v>
      </c>
      <c r="N5927" s="391">
        <v>23.431999999999999</v>
      </c>
      <c r="O5927" s="386">
        <v>14.111599999999999</v>
      </c>
      <c r="P5927" s="386" t="s">
        <v>67</v>
      </c>
      <c r="R5927" s="265"/>
    </row>
    <row r="5928" spans="1:18" ht="15" x14ac:dyDescent="0.25">
      <c r="A5928" s="389" t="s">
        <v>7282</v>
      </c>
      <c r="B5928" s="390"/>
      <c r="C5928" s="386"/>
      <c r="D5928" s="390"/>
      <c r="E5928" s="390"/>
      <c r="F5928" s="386">
        <v>0</v>
      </c>
      <c r="G5928" s="391">
        <v>22.5</v>
      </c>
      <c r="H5928" s="391">
        <v>0</v>
      </c>
      <c r="I5928" s="391" t="s">
        <v>8416</v>
      </c>
      <c r="J5928" s="391" t="s">
        <v>8416</v>
      </c>
      <c r="K5928" s="391" t="s">
        <v>8416</v>
      </c>
      <c r="L5928" s="391" t="s">
        <v>8416</v>
      </c>
      <c r="M5928" s="391" t="s">
        <v>8416</v>
      </c>
      <c r="N5928" s="391" t="s">
        <v>8416</v>
      </c>
      <c r="O5928" s="386" t="s">
        <v>8416</v>
      </c>
      <c r="P5928" s="386" t="s">
        <v>67</v>
      </c>
      <c r="R5928" s="265"/>
    </row>
    <row r="5929" spans="1:18" ht="15" x14ac:dyDescent="0.25">
      <c r="A5929" s="389" t="s">
        <v>7283</v>
      </c>
      <c r="B5929" s="390"/>
      <c r="C5929" s="386"/>
      <c r="D5929" s="390"/>
      <c r="E5929" s="390"/>
      <c r="F5929" s="386">
        <v>0</v>
      </c>
      <c r="G5929" s="391">
        <v>0</v>
      </c>
      <c r="H5929" s="391">
        <v>0</v>
      </c>
      <c r="I5929" s="391">
        <v>1.7995000000000001</v>
      </c>
      <c r="J5929" s="391">
        <v>0</v>
      </c>
      <c r="K5929" s="391">
        <v>0.30959999999999999</v>
      </c>
      <c r="L5929" s="391">
        <v>0.76139999999999997</v>
      </c>
      <c r="M5929" s="391">
        <v>0.59519999999999995</v>
      </c>
      <c r="N5929" s="391">
        <v>2.7008000000000001</v>
      </c>
      <c r="O5929" s="386">
        <v>1.8743000000000001</v>
      </c>
      <c r="P5929" s="386" t="s">
        <v>67</v>
      </c>
      <c r="R5929" s="265"/>
    </row>
    <row r="5930" spans="1:18" ht="15" x14ac:dyDescent="0.25">
      <c r="A5930" s="389" t="s">
        <v>7284</v>
      </c>
      <c r="B5930" s="390"/>
      <c r="C5930" s="386"/>
      <c r="D5930" s="390"/>
      <c r="E5930" s="390"/>
      <c r="F5930" s="386">
        <v>0</v>
      </c>
      <c r="G5930" s="391">
        <v>0.4662</v>
      </c>
      <c r="H5930" s="391">
        <v>0.47170000000000001</v>
      </c>
      <c r="I5930" s="391">
        <v>0</v>
      </c>
      <c r="J5930" s="391">
        <v>0.32790000000000002</v>
      </c>
      <c r="K5930" s="391">
        <v>0.56340000000000001</v>
      </c>
      <c r="L5930" s="391">
        <v>0</v>
      </c>
      <c r="M5930" s="391">
        <v>1.4177</v>
      </c>
      <c r="N5930" s="391">
        <v>2.7071999999999998</v>
      </c>
      <c r="O5930" s="386">
        <v>1.8787</v>
      </c>
      <c r="P5930" s="386" t="s">
        <v>67</v>
      </c>
      <c r="R5930" s="265"/>
    </row>
    <row r="5931" spans="1:18" ht="15" x14ac:dyDescent="0.25">
      <c r="A5931" s="389" t="s">
        <v>7285</v>
      </c>
      <c r="B5931" s="390"/>
      <c r="C5931" s="386"/>
      <c r="D5931" s="390"/>
      <c r="E5931" s="390"/>
      <c r="F5931" s="386" t="s">
        <v>8416</v>
      </c>
      <c r="G5931" s="391">
        <v>0</v>
      </c>
      <c r="H5931" s="391">
        <v>0</v>
      </c>
      <c r="I5931" s="391">
        <v>0</v>
      </c>
      <c r="J5931" s="391">
        <v>0</v>
      </c>
      <c r="K5931" s="391">
        <v>0</v>
      </c>
      <c r="L5931" s="391">
        <v>0</v>
      </c>
      <c r="M5931" s="391">
        <v>0</v>
      </c>
      <c r="N5931" s="391">
        <v>0</v>
      </c>
      <c r="O5931" s="386">
        <v>0</v>
      </c>
      <c r="P5931" s="386" t="s">
        <v>67</v>
      </c>
      <c r="R5931" s="265"/>
    </row>
    <row r="5932" spans="1:18" ht="15" x14ac:dyDescent="0.25">
      <c r="A5932" s="389" t="s">
        <v>7286</v>
      </c>
      <c r="B5932" s="390"/>
      <c r="C5932" s="386"/>
      <c r="D5932" s="390"/>
      <c r="E5932" s="390"/>
      <c r="F5932" s="386">
        <v>0</v>
      </c>
      <c r="G5932" s="391">
        <v>1.087</v>
      </c>
      <c r="H5932" s="391">
        <v>0</v>
      </c>
      <c r="I5932" s="391">
        <v>1.4085000000000001</v>
      </c>
      <c r="J5932" s="391">
        <v>1.5625</v>
      </c>
      <c r="K5932" s="391">
        <v>0</v>
      </c>
      <c r="L5932" s="391">
        <v>0</v>
      </c>
      <c r="M5932" s="391">
        <v>0.33839999999999998</v>
      </c>
      <c r="N5932" s="391">
        <v>1.9524999999999999</v>
      </c>
      <c r="O5932" s="386">
        <v>1.9551000000000001</v>
      </c>
      <c r="P5932" s="386" t="s">
        <v>67</v>
      </c>
      <c r="R5932" s="265"/>
    </row>
    <row r="5933" spans="1:18" ht="15" x14ac:dyDescent="0.25">
      <c r="A5933" s="389" t="s">
        <v>7287</v>
      </c>
      <c r="B5933" s="390"/>
      <c r="C5933" s="386"/>
      <c r="D5933" s="390"/>
      <c r="E5933" s="390"/>
      <c r="F5933" s="386">
        <v>0</v>
      </c>
      <c r="G5933" s="391">
        <v>3.5714000000000001</v>
      </c>
      <c r="H5933" s="391">
        <v>0</v>
      </c>
      <c r="I5933" s="391">
        <v>0</v>
      </c>
      <c r="J5933" s="391">
        <v>0</v>
      </c>
      <c r="K5933" s="391">
        <v>0</v>
      </c>
      <c r="L5933" s="391">
        <v>0</v>
      </c>
      <c r="M5933" s="391">
        <v>2.0661</v>
      </c>
      <c r="N5933" s="391">
        <v>1.96810000000001</v>
      </c>
      <c r="O5933" s="386">
        <v>1.9712000000000001</v>
      </c>
      <c r="P5933" s="386" t="s">
        <v>67</v>
      </c>
      <c r="R5933" s="265"/>
    </row>
    <row r="5934" spans="1:18" ht="15" x14ac:dyDescent="0.25">
      <c r="A5934" s="389" t="s">
        <v>7288</v>
      </c>
      <c r="B5934" s="390"/>
      <c r="C5934" s="386"/>
      <c r="D5934" s="390"/>
      <c r="E5934" s="390"/>
      <c r="F5934" s="386" t="s">
        <v>8416</v>
      </c>
      <c r="G5934" s="391" t="s">
        <v>8416</v>
      </c>
      <c r="H5934" s="391" t="s">
        <v>8416</v>
      </c>
      <c r="I5934" s="391" t="s">
        <v>8416</v>
      </c>
      <c r="J5934" s="391" t="s">
        <v>8416</v>
      </c>
      <c r="K5934" s="391" t="s">
        <v>8416</v>
      </c>
      <c r="L5934" s="391" t="s">
        <v>8416</v>
      </c>
      <c r="M5934" s="391">
        <v>0</v>
      </c>
      <c r="N5934" s="391">
        <v>0</v>
      </c>
      <c r="O5934" s="386">
        <v>0</v>
      </c>
      <c r="P5934" s="386" t="s">
        <v>67</v>
      </c>
      <c r="R5934" s="265"/>
    </row>
    <row r="5935" spans="1:18" ht="15" x14ac:dyDescent="0.25">
      <c r="A5935" s="389" t="s">
        <v>7289</v>
      </c>
      <c r="B5935" s="390"/>
      <c r="C5935" s="386"/>
      <c r="D5935" s="390"/>
      <c r="E5935" s="390"/>
      <c r="F5935" s="386">
        <v>17.8218</v>
      </c>
      <c r="G5935" s="391">
        <v>16.198599999999999</v>
      </c>
      <c r="H5935" s="391">
        <v>7.0175000000000001</v>
      </c>
      <c r="I5935" s="391">
        <v>7.9257999999999997</v>
      </c>
      <c r="J5935" s="391">
        <v>11.115500000000001</v>
      </c>
      <c r="K5935" s="391">
        <v>1.8762000000000001</v>
      </c>
      <c r="L5935" s="391">
        <v>3.5081000000000002</v>
      </c>
      <c r="M5935" s="391">
        <v>8.2231000000000005</v>
      </c>
      <c r="N5935" s="391">
        <v>11.849399999999999</v>
      </c>
      <c r="O5935" s="386">
        <v>15.6502</v>
      </c>
      <c r="P5935" s="386" t="s">
        <v>67</v>
      </c>
      <c r="R5935" s="265"/>
    </row>
    <row r="5936" spans="1:18" ht="15" x14ac:dyDescent="0.25">
      <c r="A5936" s="389" t="s">
        <v>7290</v>
      </c>
      <c r="B5936" s="390"/>
      <c r="C5936" s="386"/>
      <c r="D5936" s="390"/>
      <c r="E5936" s="390"/>
      <c r="F5936" s="386">
        <v>0</v>
      </c>
      <c r="G5936" s="391">
        <v>5.8823999999999996</v>
      </c>
      <c r="H5936" s="391">
        <v>0</v>
      </c>
      <c r="I5936" s="391">
        <v>5.8823999999999996</v>
      </c>
      <c r="J5936" s="391">
        <v>25.568200000000001</v>
      </c>
      <c r="K5936" s="391">
        <v>36.842100000000002</v>
      </c>
      <c r="L5936" s="391">
        <v>6.1538000000000004</v>
      </c>
      <c r="M5936" s="391">
        <v>7.3864000000000001</v>
      </c>
      <c r="N5936" s="391">
        <v>19.070900000000002</v>
      </c>
      <c r="O5936" s="386">
        <v>8.8019999999999996</v>
      </c>
      <c r="P5936" s="386" t="s">
        <v>67</v>
      </c>
      <c r="R5936" s="265"/>
    </row>
    <row r="5937" spans="1:18" ht="15" x14ac:dyDescent="0.25">
      <c r="A5937" s="389" t="s">
        <v>7291</v>
      </c>
      <c r="B5937" s="390"/>
      <c r="C5937" s="386"/>
      <c r="D5937" s="390"/>
      <c r="E5937" s="390"/>
      <c r="F5937" s="386">
        <v>1.6976</v>
      </c>
      <c r="G5937" s="391">
        <v>1.6519999999999999</v>
      </c>
      <c r="H5937" s="391">
        <v>0.22120000000000001</v>
      </c>
      <c r="I5937" s="391">
        <v>4.7691999999999997</v>
      </c>
      <c r="J5937" s="391">
        <v>6.2739000000000003</v>
      </c>
      <c r="K5937" s="391">
        <v>0.93510000000000004</v>
      </c>
      <c r="L5937" s="391">
        <v>0.49340000000000001</v>
      </c>
      <c r="M5937" s="391">
        <v>1.677</v>
      </c>
      <c r="N5937" s="391">
        <v>3.7029000000000001</v>
      </c>
      <c r="O5937" s="386">
        <v>3.9708999999999999</v>
      </c>
      <c r="P5937" s="386" t="s">
        <v>67</v>
      </c>
      <c r="R5937" s="265"/>
    </row>
    <row r="5938" spans="1:18" ht="15" x14ac:dyDescent="0.25">
      <c r="A5938" s="389" t="s">
        <v>7292</v>
      </c>
      <c r="B5938" s="390"/>
      <c r="C5938" s="386"/>
      <c r="D5938" s="390"/>
      <c r="E5938" s="390"/>
      <c r="F5938" s="386">
        <v>0.2944</v>
      </c>
      <c r="G5938" s="391">
        <v>1.6519999999999999</v>
      </c>
      <c r="H5938" s="391">
        <v>0.22120000000000001</v>
      </c>
      <c r="I5938" s="391">
        <v>2.3982999999999999</v>
      </c>
      <c r="J5938" s="391">
        <v>0.9768</v>
      </c>
      <c r="K5938" s="391">
        <v>0.224</v>
      </c>
      <c r="L5938" s="391">
        <v>1.0690999999999999</v>
      </c>
      <c r="M5938" s="391">
        <v>3.0360999999999998</v>
      </c>
      <c r="N5938" s="391">
        <v>3.9584999999999999</v>
      </c>
      <c r="O5938" s="386">
        <v>4.3023999999999996</v>
      </c>
      <c r="P5938" s="386" t="s">
        <v>67</v>
      </c>
      <c r="R5938" s="265"/>
    </row>
    <row r="5939" spans="1:18" ht="15" x14ac:dyDescent="0.25">
      <c r="A5939" s="389" t="s">
        <v>7293</v>
      </c>
      <c r="B5939" s="390"/>
      <c r="C5939" s="386"/>
      <c r="D5939" s="390"/>
      <c r="E5939" s="390"/>
      <c r="F5939" s="386">
        <v>2.2875999999999999</v>
      </c>
      <c r="G5939" s="391">
        <v>0.35709999999999997</v>
      </c>
      <c r="H5939" s="391">
        <v>0</v>
      </c>
      <c r="I5939" s="391">
        <v>3.5948000000000002</v>
      </c>
      <c r="J5939" s="391">
        <v>0</v>
      </c>
      <c r="K5939" s="391">
        <v>0</v>
      </c>
      <c r="L5939" s="391">
        <v>0</v>
      </c>
      <c r="M5939" s="391">
        <v>0.91190000000000004</v>
      </c>
      <c r="N5939" s="391">
        <v>1.5533999999999999</v>
      </c>
      <c r="O5939" s="386">
        <v>1.165</v>
      </c>
      <c r="P5939" s="386" t="s">
        <v>67</v>
      </c>
      <c r="R5939" s="265"/>
    </row>
    <row r="5940" spans="1:18" ht="15" x14ac:dyDescent="0.25">
      <c r="A5940" s="389" t="s">
        <v>7294</v>
      </c>
      <c r="B5940" s="390"/>
      <c r="C5940" s="386"/>
      <c r="D5940" s="390"/>
      <c r="E5940" s="390"/>
      <c r="F5940" s="386">
        <v>0.41049999999999998</v>
      </c>
      <c r="G5940" s="391">
        <v>0.26169999999999999</v>
      </c>
      <c r="H5940" s="391">
        <v>5.3499999999999999E-2</v>
      </c>
      <c r="I5940" s="391">
        <v>1.3271999999999999</v>
      </c>
      <c r="J5940" s="391">
        <v>1.1473</v>
      </c>
      <c r="K5940" s="391">
        <v>0.31859999999999999</v>
      </c>
      <c r="L5940" s="391">
        <v>1.7902</v>
      </c>
      <c r="M5940" s="391">
        <v>0.74690000000000001</v>
      </c>
      <c r="N5940" s="391">
        <v>1.1822999999999999</v>
      </c>
      <c r="O5940" s="386">
        <v>1.3351999999999999</v>
      </c>
      <c r="P5940" s="386" t="s">
        <v>67</v>
      </c>
      <c r="R5940" s="265"/>
    </row>
    <row r="5941" spans="1:18" ht="15" x14ac:dyDescent="0.25">
      <c r="A5941" s="389" t="s">
        <v>7295</v>
      </c>
      <c r="B5941" s="390"/>
      <c r="C5941" s="386"/>
      <c r="D5941" s="390"/>
      <c r="E5941" s="390"/>
      <c r="F5941" s="386">
        <v>2.0234999999999999</v>
      </c>
      <c r="G5941" s="391">
        <v>0.28310000000000002</v>
      </c>
      <c r="H5941" s="391">
        <v>5.3499999999999999E-2</v>
      </c>
      <c r="I5941" s="391">
        <v>0.59379999999999999</v>
      </c>
      <c r="J5941" s="391">
        <v>1.1975</v>
      </c>
      <c r="K5941" s="391">
        <v>0.25419999999999998</v>
      </c>
      <c r="L5941" s="391">
        <v>0.50429999999999997</v>
      </c>
      <c r="M5941" s="391">
        <v>0.72350000000000003</v>
      </c>
      <c r="N5941" s="391">
        <v>1.1895</v>
      </c>
      <c r="O5941" s="386">
        <v>1.3369</v>
      </c>
      <c r="P5941" s="386" t="s">
        <v>67</v>
      </c>
      <c r="R5941" s="265"/>
    </row>
    <row r="5942" spans="1:18" ht="15" x14ac:dyDescent="0.25">
      <c r="A5942" s="389" t="s">
        <v>7296</v>
      </c>
      <c r="B5942" s="390"/>
      <c r="C5942" s="386"/>
      <c r="D5942" s="390"/>
      <c r="E5942" s="390"/>
      <c r="F5942" s="386">
        <v>1.5625</v>
      </c>
      <c r="G5942" s="391">
        <v>7.4733000000000001</v>
      </c>
      <c r="H5942" s="391">
        <v>0.13089999999999999</v>
      </c>
      <c r="I5942" s="391">
        <v>7.1173999999999999</v>
      </c>
      <c r="J5942" s="391">
        <v>0</v>
      </c>
      <c r="K5942" s="391">
        <v>0</v>
      </c>
      <c r="L5942" s="391">
        <v>0</v>
      </c>
      <c r="M5942" s="391">
        <v>1.2896000000000001</v>
      </c>
      <c r="N5942" s="391">
        <v>0.84589999999999999</v>
      </c>
      <c r="O5942" s="386">
        <v>1.2584</v>
      </c>
      <c r="P5942" s="386" t="s">
        <v>67</v>
      </c>
      <c r="R5942" s="265"/>
    </row>
    <row r="5943" spans="1:18" ht="15" x14ac:dyDescent="0.25">
      <c r="A5943" s="389" t="s">
        <v>7297</v>
      </c>
      <c r="B5943" s="390"/>
      <c r="C5943" s="386"/>
      <c r="D5943" s="390"/>
      <c r="E5943" s="390"/>
      <c r="F5943" s="386">
        <v>0</v>
      </c>
      <c r="G5943" s="391">
        <v>0</v>
      </c>
      <c r="H5943" s="391">
        <v>0</v>
      </c>
      <c r="I5943" s="391">
        <v>2.2471999999999999</v>
      </c>
      <c r="J5943" s="391">
        <v>5.6818</v>
      </c>
      <c r="K5943" s="391">
        <v>0</v>
      </c>
      <c r="L5943" s="391">
        <v>0</v>
      </c>
      <c r="M5943" s="391">
        <v>0</v>
      </c>
      <c r="N5943" s="391">
        <v>0</v>
      </c>
      <c r="O5943" s="386">
        <v>0.41489999999999999</v>
      </c>
      <c r="P5943" s="386" t="s">
        <v>67</v>
      </c>
      <c r="R5943" s="265"/>
    </row>
    <row r="5944" spans="1:18" ht="15" x14ac:dyDescent="0.25">
      <c r="A5944" s="389" t="s">
        <v>7298</v>
      </c>
      <c r="B5944" s="390"/>
      <c r="C5944" s="386"/>
      <c r="D5944" s="390"/>
      <c r="E5944" s="390"/>
      <c r="F5944" s="386" t="s">
        <v>8416</v>
      </c>
      <c r="G5944" s="391" t="s">
        <v>8416</v>
      </c>
      <c r="H5944" s="391" t="s">
        <v>8416</v>
      </c>
      <c r="I5944" s="391" t="s">
        <v>8416</v>
      </c>
      <c r="J5944" s="391" t="s">
        <v>8416</v>
      </c>
      <c r="K5944" s="391">
        <v>0</v>
      </c>
      <c r="L5944" s="391">
        <v>0</v>
      </c>
      <c r="M5944" s="391">
        <v>0</v>
      </c>
      <c r="N5944" s="391">
        <v>0</v>
      </c>
      <c r="O5944" s="386">
        <v>0</v>
      </c>
      <c r="P5944" s="386" t="s">
        <v>67</v>
      </c>
      <c r="R5944" s="265"/>
    </row>
    <row r="5945" spans="1:18" ht="15" x14ac:dyDescent="0.25">
      <c r="A5945" s="389" t="s">
        <v>7299</v>
      </c>
      <c r="B5945" s="390"/>
      <c r="C5945" s="386"/>
      <c r="D5945" s="390"/>
      <c r="E5945" s="390"/>
      <c r="F5945" s="386">
        <v>0</v>
      </c>
      <c r="G5945" s="391">
        <v>0</v>
      </c>
      <c r="H5945" s="391">
        <v>0</v>
      </c>
      <c r="I5945" s="391">
        <v>2.2471999999999999</v>
      </c>
      <c r="J5945" s="391">
        <v>5.6818</v>
      </c>
      <c r="K5945" s="391">
        <v>4.5454999999999997</v>
      </c>
      <c r="L5945" s="391">
        <v>0</v>
      </c>
      <c r="M5945" s="391">
        <v>0</v>
      </c>
      <c r="N5945" s="391">
        <v>0</v>
      </c>
      <c r="O5945" s="386">
        <v>1.1765000000000001</v>
      </c>
      <c r="P5945" s="386" t="s">
        <v>67</v>
      </c>
      <c r="R5945" s="265"/>
    </row>
    <row r="5946" spans="1:18" ht="15" x14ac:dyDescent="0.25">
      <c r="A5946" s="389" t="s">
        <v>7300</v>
      </c>
      <c r="B5946" s="390"/>
      <c r="C5946" s="386"/>
      <c r="D5946" s="390"/>
      <c r="E5946" s="390"/>
      <c r="F5946" s="386">
        <v>1.4523999999999999</v>
      </c>
      <c r="G5946" s="391">
        <v>2.722</v>
      </c>
      <c r="H5946" s="391">
        <v>2.3574000000000002</v>
      </c>
      <c r="I5946" s="391">
        <v>2.3675000000000002</v>
      </c>
      <c r="J5946" s="391">
        <v>3.1038000000000001</v>
      </c>
      <c r="K5946" s="391">
        <v>0.97970000000000002</v>
      </c>
      <c r="L5946" s="391">
        <v>1.7851999999999999</v>
      </c>
      <c r="M5946" s="391">
        <v>2.5573999999999999</v>
      </c>
      <c r="N5946" s="391">
        <v>3.3008999999999999</v>
      </c>
      <c r="O5946" s="386">
        <v>3.7240000000000002</v>
      </c>
      <c r="P5946" s="386" t="s">
        <v>67</v>
      </c>
      <c r="R5946" s="265"/>
    </row>
    <row r="5947" spans="1:18" ht="15" x14ac:dyDescent="0.25">
      <c r="A5947" s="389" t="s">
        <v>7301</v>
      </c>
      <c r="B5947" s="390"/>
      <c r="C5947" s="386"/>
      <c r="D5947" s="390"/>
      <c r="E5947" s="390"/>
      <c r="F5947" s="386">
        <v>2.5762999999999998</v>
      </c>
      <c r="G5947" s="391">
        <v>3.6395</v>
      </c>
      <c r="H5947" s="391">
        <v>1.845</v>
      </c>
      <c r="I5947" s="391">
        <v>2.4125999999999999</v>
      </c>
      <c r="J5947" s="391">
        <v>3.6385000000000001</v>
      </c>
      <c r="K5947" s="391">
        <v>1.6516</v>
      </c>
      <c r="L5947" s="391">
        <v>4.6441999999999997</v>
      </c>
      <c r="M5947" s="391">
        <v>5.6970999999999998</v>
      </c>
      <c r="N5947" s="391">
        <v>3.2940999999999998</v>
      </c>
      <c r="O5947" s="386">
        <v>3.7616000000000001</v>
      </c>
      <c r="P5947" s="386" t="s">
        <v>67</v>
      </c>
      <c r="R5947" s="265"/>
    </row>
    <row r="5948" spans="1:18" ht="15" x14ac:dyDescent="0.25">
      <c r="A5948" s="389" t="s">
        <v>7302</v>
      </c>
      <c r="B5948" s="390"/>
      <c r="C5948" s="386"/>
      <c r="D5948" s="390"/>
      <c r="E5948" s="390"/>
      <c r="F5948" s="386">
        <v>7.7423999999999999</v>
      </c>
      <c r="G5948" s="391">
        <v>2.9752999999999998</v>
      </c>
      <c r="H5948" s="391">
        <v>1.8194999999999999</v>
      </c>
      <c r="I5948" s="391">
        <v>6.2762000000000002</v>
      </c>
      <c r="J5948" s="391">
        <v>3.3613</v>
      </c>
      <c r="K5948" s="391">
        <v>2.5105</v>
      </c>
      <c r="L5948" s="391">
        <v>1.8557999999999999</v>
      </c>
      <c r="M5948" s="391">
        <v>2.5344000000000002</v>
      </c>
      <c r="N5948" s="391">
        <v>3.5531999999999999</v>
      </c>
      <c r="O5948" s="386">
        <v>2.3927</v>
      </c>
      <c r="P5948" s="386" t="s">
        <v>67</v>
      </c>
      <c r="R5948" s="265"/>
    </row>
    <row r="5949" spans="1:18" ht="15" x14ac:dyDescent="0.25">
      <c r="A5949" s="389" t="s">
        <v>7303</v>
      </c>
      <c r="B5949" s="390"/>
      <c r="C5949" s="386"/>
      <c r="D5949" s="390"/>
      <c r="E5949" s="390"/>
      <c r="F5949" s="386">
        <v>50.335599999999999</v>
      </c>
      <c r="G5949" s="391">
        <v>56.468499999999999</v>
      </c>
      <c r="H5949" s="391">
        <v>43.564399999999999</v>
      </c>
      <c r="I5949" s="391">
        <v>21.019100000000002</v>
      </c>
      <c r="J5949" s="391">
        <v>28.205100000000002</v>
      </c>
      <c r="K5949" s="391">
        <v>56.617600000000003</v>
      </c>
      <c r="L5949" s="391">
        <v>39.215699999999998</v>
      </c>
      <c r="M5949" s="391">
        <v>27.2727</v>
      </c>
      <c r="N5949" s="391">
        <v>48.110300000000002</v>
      </c>
      <c r="O5949" s="386">
        <v>26.980699999999999</v>
      </c>
      <c r="P5949" s="386" t="s">
        <v>67</v>
      </c>
      <c r="R5949" s="265"/>
    </row>
    <row r="5950" spans="1:18" ht="15" x14ac:dyDescent="0.25">
      <c r="A5950" s="389" t="s">
        <v>7304</v>
      </c>
      <c r="B5950" s="390"/>
      <c r="C5950" s="386"/>
      <c r="D5950" s="390"/>
      <c r="E5950" s="390"/>
      <c r="F5950" s="386">
        <v>30</v>
      </c>
      <c r="G5950" s="391">
        <v>68.181799999999996</v>
      </c>
      <c r="H5950" s="391">
        <v>40.4255</v>
      </c>
      <c r="I5950" s="391">
        <v>45.652200000000001</v>
      </c>
      <c r="J5950" s="391">
        <v>44.444400000000002</v>
      </c>
      <c r="K5950" s="391">
        <v>43.478299999999997</v>
      </c>
      <c r="L5950" s="391">
        <v>54.386000000000003</v>
      </c>
      <c r="M5950" s="391">
        <v>83.333299999999994</v>
      </c>
      <c r="N5950" s="391">
        <v>56.666699999999999</v>
      </c>
      <c r="O5950" s="386">
        <v>17.647099999999998</v>
      </c>
      <c r="P5950" s="386" t="s">
        <v>67</v>
      </c>
      <c r="R5950" s="265"/>
    </row>
    <row r="5951" spans="1:18" ht="15" x14ac:dyDescent="0.25">
      <c r="A5951" s="389" t="s">
        <v>7305</v>
      </c>
      <c r="B5951" s="390"/>
      <c r="C5951" s="386"/>
      <c r="D5951" s="390"/>
      <c r="E5951" s="390"/>
      <c r="F5951" s="386">
        <v>2.2989000000000002</v>
      </c>
      <c r="G5951" s="391">
        <v>55.384599999999999</v>
      </c>
      <c r="H5951" s="391">
        <v>40.151499999999999</v>
      </c>
      <c r="I5951" s="391">
        <v>54.545499999999997</v>
      </c>
      <c r="J5951" s="391">
        <v>54.961799999999997</v>
      </c>
      <c r="K5951" s="391">
        <v>55.384599999999999</v>
      </c>
      <c r="L5951" s="391">
        <v>23.076899999999998</v>
      </c>
      <c r="M5951" s="391">
        <v>47.777799999999999</v>
      </c>
      <c r="N5951" s="391">
        <v>46.182699999999997</v>
      </c>
      <c r="O5951" s="386">
        <v>28.571400000000001</v>
      </c>
      <c r="P5951" s="386" t="s">
        <v>67</v>
      </c>
      <c r="R5951" s="265"/>
    </row>
    <row r="5952" spans="1:18" ht="15" x14ac:dyDescent="0.25">
      <c r="A5952" s="389" t="s">
        <v>7306</v>
      </c>
      <c r="B5952" s="390"/>
      <c r="C5952" s="386"/>
      <c r="D5952" s="390"/>
      <c r="E5952" s="390"/>
      <c r="F5952" s="386">
        <v>16.532599999999999</v>
      </c>
      <c r="G5952" s="391">
        <v>1.8506</v>
      </c>
      <c r="H5952" s="391">
        <v>3.3942000000000001</v>
      </c>
      <c r="I5952" s="391">
        <v>2.5743</v>
      </c>
      <c r="J5952" s="391">
        <v>11.4697</v>
      </c>
      <c r="K5952" s="391">
        <v>12.496499999999999</v>
      </c>
      <c r="L5952" s="391">
        <v>8.6776</v>
      </c>
      <c r="M5952" s="391">
        <v>2.0632999999999999</v>
      </c>
      <c r="N5952" s="391">
        <v>17.295500000000001</v>
      </c>
      <c r="O5952" s="386">
        <v>7.5926999999999998</v>
      </c>
      <c r="P5952" s="386" t="s">
        <v>67</v>
      </c>
      <c r="R5952" s="265"/>
    </row>
    <row r="5953" spans="1:18" ht="15" x14ac:dyDescent="0.25">
      <c r="A5953" s="389" t="s">
        <v>7307</v>
      </c>
      <c r="B5953" s="390"/>
      <c r="C5953" s="386"/>
      <c r="D5953" s="390"/>
      <c r="E5953" s="390"/>
      <c r="F5953" s="386">
        <v>42.2348</v>
      </c>
      <c r="G5953" s="391">
        <v>16.0063</v>
      </c>
      <c r="H5953" s="391">
        <v>40.266199999999998</v>
      </c>
      <c r="I5953" s="391">
        <v>31.768000000000001</v>
      </c>
      <c r="J5953" s="391">
        <v>19.889500000000002</v>
      </c>
      <c r="K5953" s="391">
        <v>31.904800000000002</v>
      </c>
      <c r="L5953" s="391">
        <v>30</v>
      </c>
      <c r="M5953" s="391">
        <v>11.594200000000001</v>
      </c>
      <c r="N5953" s="391">
        <v>37.716500000000003</v>
      </c>
      <c r="O5953" s="386">
        <v>28.503900000000002</v>
      </c>
      <c r="P5953" s="386" t="s">
        <v>67</v>
      </c>
      <c r="R5953" s="265"/>
    </row>
    <row r="5954" spans="1:18" ht="15" x14ac:dyDescent="0.25">
      <c r="A5954" s="389" t="s">
        <v>7308</v>
      </c>
      <c r="B5954" s="390"/>
      <c r="C5954" s="386"/>
      <c r="D5954" s="390"/>
      <c r="E5954" s="390"/>
      <c r="F5954" s="386">
        <v>22.040800000000001</v>
      </c>
      <c r="G5954" s="391">
        <v>37.598399999999998</v>
      </c>
      <c r="H5954" s="391">
        <v>35.826799999999999</v>
      </c>
      <c r="I5954" s="391">
        <v>31.768000000000001</v>
      </c>
      <c r="J5954" s="391">
        <v>19.889500000000002</v>
      </c>
      <c r="K5954" s="391">
        <v>29.834299999999999</v>
      </c>
      <c r="L5954" s="391">
        <v>11.0733</v>
      </c>
      <c r="M5954" s="391">
        <v>9.7360000000000007</v>
      </c>
      <c r="N5954" s="391">
        <v>37.716500000000003</v>
      </c>
      <c r="O5954" s="386">
        <v>28.503900000000002</v>
      </c>
      <c r="P5954" s="386" t="s">
        <v>67</v>
      </c>
      <c r="R5954" s="265"/>
    </row>
    <row r="5955" spans="1:18" ht="15" x14ac:dyDescent="0.25">
      <c r="A5955" s="389" t="s">
        <v>7309</v>
      </c>
      <c r="B5955" s="390"/>
      <c r="C5955" s="386"/>
      <c r="D5955" s="390"/>
      <c r="E5955" s="390"/>
      <c r="F5955" s="386">
        <v>0</v>
      </c>
      <c r="G5955" s="391">
        <v>0</v>
      </c>
      <c r="H5955" s="391">
        <v>0</v>
      </c>
      <c r="I5955" s="391">
        <v>0</v>
      </c>
      <c r="J5955" s="391">
        <v>0</v>
      </c>
      <c r="K5955" s="391">
        <v>0</v>
      </c>
      <c r="L5955" s="391">
        <v>0.58140000000000003</v>
      </c>
      <c r="M5955" s="391">
        <v>0.156</v>
      </c>
      <c r="N5955" s="391">
        <v>1.3807</v>
      </c>
      <c r="O5955" s="386">
        <v>0.45810000000000001</v>
      </c>
      <c r="P5955" s="386" t="s">
        <v>67</v>
      </c>
      <c r="R5955" s="265"/>
    </row>
    <row r="5956" spans="1:18" ht="15" x14ac:dyDescent="0.25">
      <c r="A5956" s="389" t="s">
        <v>7310</v>
      </c>
      <c r="B5956" s="390"/>
      <c r="C5956" s="386"/>
      <c r="D5956" s="390"/>
      <c r="E5956" s="390"/>
      <c r="F5956" s="386">
        <v>0</v>
      </c>
      <c r="G5956" s="391">
        <v>0.29070000000000001</v>
      </c>
      <c r="H5956" s="391">
        <v>0</v>
      </c>
      <c r="I5956" s="391">
        <v>0.87209999999999999</v>
      </c>
      <c r="J5956" s="391">
        <v>0</v>
      </c>
      <c r="K5956" s="391">
        <v>3.1977000000000002</v>
      </c>
      <c r="L5956" s="391">
        <v>0.29849999999999999</v>
      </c>
      <c r="M5956" s="391">
        <v>1.1628000000000001</v>
      </c>
      <c r="N5956" s="391">
        <v>1.3807</v>
      </c>
      <c r="O5956" s="386">
        <v>0.45810000000000001</v>
      </c>
      <c r="P5956" s="386" t="s">
        <v>67</v>
      </c>
      <c r="R5956" s="265"/>
    </row>
    <row r="5957" spans="1:18" ht="15" x14ac:dyDescent="0.25">
      <c r="A5957" s="389" t="s">
        <v>7311</v>
      </c>
      <c r="B5957" s="390"/>
      <c r="C5957" s="386"/>
      <c r="D5957" s="390"/>
      <c r="E5957" s="390"/>
      <c r="F5957" s="386">
        <v>0</v>
      </c>
      <c r="G5957" s="391">
        <v>0</v>
      </c>
      <c r="H5957" s="391">
        <v>14.8148</v>
      </c>
      <c r="I5957" s="391">
        <v>0</v>
      </c>
      <c r="J5957" s="391">
        <v>0</v>
      </c>
      <c r="K5957" s="391">
        <v>0</v>
      </c>
      <c r="L5957" s="391">
        <v>10.7143</v>
      </c>
      <c r="M5957" s="391">
        <v>0</v>
      </c>
      <c r="N5957" s="391">
        <v>0.75470000000000004</v>
      </c>
      <c r="O5957" s="386">
        <v>12.4528</v>
      </c>
      <c r="P5957" s="386" t="s">
        <v>67</v>
      </c>
      <c r="R5957" s="265"/>
    </row>
    <row r="5958" spans="1:18" ht="15" x14ac:dyDescent="0.25">
      <c r="A5958" s="389" t="s">
        <v>7312</v>
      </c>
      <c r="B5958" s="390"/>
      <c r="C5958" s="386"/>
      <c r="D5958" s="390"/>
      <c r="E5958" s="390"/>
      <c r="F5958" s="386">
        <v>0</v>
      </c>
      <c r="G5958" s="391">
        <v>0</v>
      </c>
      <c r="H5958" s="391">
        <v>0</v>
      </c>
      <c r="I5958" s="391">
        <v>0</v>
      </c>
      <c r="J5958" s="391">
        <v>0</v>
      </c>
      <c r="K5958" s="391">
        <v>0</v>
      </c>
      <c r="L5958" s="391">
        <v>18.5185</v>
      </c>
      <c r="M5958" s="391">
        <v>0</v>
      </c>
      <c r="N5958" s="391">
        <v>0.75470000000000004</v>
      </c>
      <c r="O5958" s="386">
        <v>12.4528</v>
      </c>
      <c r="P5958" s="386" t="s">
        <v>67</v>
      </c>
      <c r="R5958" s="265"/>
    </row>
    <row r="5959" spans="1:18" ht="15" x14ac:dyDescent="0.25">
      <c r="A5959" s="389" t="s">
        <v>7313</v>
      </c>
      <c r="B5959" s="390"/>
      <c r="C5959" s="386"/>
      <c r="D5959" s="390"/>
      <c r="E5959" s="390"/>
      <c r="F5959" s="386">
        <v>12.087899999999999</v>
      </c>
      <c r="G5959" s="391">
        <v>2.1509</v>
      </c>
      <c r="H5959" s="391">
        <v>6.1231999999999998</v>
      </c>
      <c r="I5959" s="391">
        <v>6.6234999999999999</v>
      </c>
      <c r="J5959" s="391">
        <v>5.9288999999999996</v>
      </c>
      <c r="K5959" s="391">
        <v>6.5130999999999997</v>
      </c>
      <c r="L5959" s="391">
        <v>8.0443999999999996</v>
      </c>
      <c r="M5959" s="391">
        <v>3.4817</v>
      </c>
      <c r="N5959" s="391">
        <v>16.779199999999999</v>
      </c>
      <c r="O5959" s="386">
        <v>6.8478000000000003</v>
      </c>
      <c r="P5959" s="386" t="s">
        <v>67</v>
      </c>
      <c r="R5959" s="265"/>
    </row>
    <row r="5960" spans="1:18" ht="15" x14ac:dyDescent="0.25">
      <c r="A5960" s="389" t="s">
        <v>7314</v>
      </c>
      <c r="B5960" s="390"/>
      <c r="C5960" s="386"/>
      <c r="D5960" s="390"/>
      <c r="E5960" s="390"/>
      <c r="F5960" s="386">
        <v>32.352899999999998</v>
      </c>
      <c r="G5960" s="391">
        <v>56.488500000000002</v>
      </c>
      <c r="H5960" s="391">
        <v>3.1496</v>
      </c>
      <c r="I5960" s="391">
        <v>48.0916</v>
      </c>
      <c r="J5960" s="391">
        <v>51.9084</v>
      </c>
      <c r="K5960" s="391">
        <v>48.854999999999997</v>
      </c>
      <c r="L5960" s="391">
        <v>8.6419999999999995</v>
      </c>
      <c r="M5960" s="391">
        <v>1.1628000000000001</v>
      </c>
      <c r="N5960" s="391">
        <v>27.4955</v>
      </c>
      <c r="O5960" s="386">
        <v>22.202300000000001</v>
      </c>
      <c r="P5960" s="386" t="s">
        <v>67</v>
      </c>
      <c r="R5960" s="265"/>
    </row>
    <row r="5961" spans="1:18" ht="15" x14ac:dyDescent="0.25">
      <c r="A5961" s="389" t="s">
        <v>7315</v>
      </c>
      <c r="B5961" s="390"/>
      <c r="C5961" s="386"/>
      <c r="D5961" s="390"/>
      <c r="E5961" s="390"/>
      <c r="F5961" s="386">
        <v>0.82340000000000002</v>
      </c>
      <c r="G5961" s="391">
        <v>0.69099999999999995</v>
      </c>
      <c r="H5961" s="391">
        <v>2.5341999999999998</v>
      </c>
      <c r="I5961" s="391">
        <v>1.581</v>
      </c>
      <c r="J5961" s="391">
        <v>3.6945000000000001</v>
      </c>
      <c r="K5961" s="391">
        <v>3.6819000000000002</v>
      </c>
      <c r="L5961" s="391">
        <v>4.1906999999999996</v>
      </c>
      <c r="M5961" s="391">
        <v>3.427</v>
      </c>
      <c r="N5961" s="391">
        <v>7.5892000000000097</v>
      </c>
      <c r="O5961" s="386">
        <v>3.3479999999999999</v>
      </c>
      <c r="P5961" s="386" t="s">
        <v>67</v>
      </c>
      <c r="R5961" s="265"/>
    </row>
    <row r="5962" spans="1:18" ht="15" x14ac:dyDescent="0.25">
      <c r="A5962" s="389" t="s">
        <v>7316</v>
      </c>
      <c r="B5962" s="390"/>
      <c r="C5962" s="386"/>
      <c r="D5962" s="390"/>
      <c r="E5962" s="390"/>
      <c r="F5962" s="386">
        <v>0.28889999999999999</v>
      </c>
      <c r="G5962" s="391">
        <v>0.87639999999999996</v>
      </c>
      <c r="H5962" s="391">
        <v>2.6676000000000002</v>
      </c>
      <c r="I5962" s="391">
        <v>1.6568000000000001</v>
      </c>
      <c r="J5962" s="391">
        <v>0.82740000000000002</v>
      </c>
      <c r="K5962" s="391">
        <v>6.4978999999999996</v>
      </c>
      <c r="L5962" s="391">
        <v>2.2422</v>
      </c>
      <c r="M5962" s="391">
        <v>0.89690000000000003</v>
      </c>
      <c r="N5962" s="391">
        <v>6.1586999999999996</v>
      </c>
      <c r="O5962" s="386">
        <v>3.1539999999999999</v>
      </c>
      <c r="P5962" s="386" t="s">
        <v>67</v>
      </c>
      <c r="R5962" s="265"/>
    </row>
    <row r="5963" spans="1:18" ht="15" x14ac:dyDescent="0.25">
      <c r="A5963" s="389" t="s">
        <v>7317</v>
      </c>
      <c r="B5963" s="390"/>
      <c r="C5963" s="386"/>
      <c r="D5963" s="390"/>
      <c r="E5963" s="390"/>
      <c r="F5963" s="386">
        <v>2.9336000000000002</v>
      </c>
      <c r="G5963" s="391">
        <v>4.7893999999999997</v>
      </c>
      <c r="H5963" s="391">
        <v>2.617</v>
      </c>
      <c r="I5963" s="391">
        <v>5.7662000000000004</v>
      </c>
      <c r="J5963" s="391">
        <v>8.5038999999999998</v>
      </c>
      <c r="K5963" s="391">
        <v>9.2308000000000003</v>
      </c>
      <c r="L5963" s="391">
        <v>12.2835</v>
      </c>
      <c r="M5963" s="391">
        <v>0.74909999999999999</v>
      </c>
      <c r="N5963" s="391">
        <v>12.107799999999999</v>
      </c>
      <c r="O5963" s="386">
        <v>3.9491000000000001</v>
      </c>
      <c r="P5963" s="386" t="s">
        <v>67</v>
      </c>
      <c r="R5963" s="265"/>
    </row>
    <row r="5964" spans="1:18" ht="15" x14ac:dyDescent="0.25">
      <c r="A5964" s="389" t="s">
        <v>7318</v>
      </c>
      <c r="B5964" s="390"/>
      <c r="C5964" s="386"/>
      <c r="D5964" s="390"/>
      <c r="E5964" s="390"/>
      <c r="F5964" s="386">
        <v>0.52429999999999999</v>
      </c>
      <c r="G5964" s="391">
        <v>0.39219999999999999</v>
      </c>
      <c r="H5964" s="391">
        <v>0.64829999999999999</v>
      </c>
      <c r="I5964" s="391">
        <v>0.68020000000000003</v>
      </c>
      <c r="J5964" s="391">
        <v>0.4914</v>
      </c>
      <c r="K5964" s="391">
        <v>0.70099999999999996</v>
      </c>
      <c r="L5964" s="391">
        <v>0.65200000000000002</v>
      </c>
      <c r="M5964" s="391">
        <v>0.40129999999999999</v>
      </c>
      <c r="N5964" s="391">
        <v>1.7582</v>
      </c>
      <c r="O5964" s="386">
        <v>1.1821999999999999</v>
      </c>
      <c r="P5964" s="386" t="s">
        <v>67</v>
      </c>
      <c r="R5964" s="265"/>
    </row>
    <row r="5965" spans="1:18" ht="15" x14ac:dyDescent="0.25">
      <c r="A5965" s="389" t="s">
        <v>7319</v>
      </c>
      <c r="B5965" s="390"/>
      <c r="C5965" s="386"/>
      <c r="D5965" s="390"/>
      <c r="E5965" s="390"/>
      <c r="F5965" s="386">
        <v>1.0570999999999999</v>
      </c>
      <c r="G5965" s="391">
        <v>0.49230000000000002</v>
      </c>
      <c r="H5965" s="391">
        <v>0.58789999999999998</v>
      </c>
      <c r="I5965" s="391">
        <v>0.31850000000000001</v>
      </c>
      <c r="J5965" s="391">
        <v>1.1835</v>
      </c>
      <c r="K5965" s="391">
        <v>0.42409999999999998</v>
      </c>
      <c r="L5965" s="391">
        <v>0.65190000000000003</v>
      </c>
      <c r="M5965" s="391">
        <v>0.30759999999999998</v>
      </c>
      <c r="N5965" s="391">
        <v>1.7048000000000101</v>
      </c>
      <c r="O5965" s="386">
        <v>1.1720999999999999</v>
      </c>
      <c r="P5965" s="386" t="s">
        <v>67</v>
      </c>
      <c r="R5965" s="265"/>
    </row>
    <row r="5966" spans="1:18" ht="15" x14ac:dyDescent="0.25">
      <c r="A5966" s="389" t="s">
        <v>7320</v>
      </c>
      <c r="B5966" s="390"/>
      <c r="C5966" s="386"/>
      <c r="D5966" s="390"/>
      <c r="E5966" s="390"/>
      <c r="F5966" s="386">
        <v>0.1157</v>
      </c>
      <c r="G5966" s="391">
        <v>0</v>
      </c>
      <c r="H5966" s="391">
        <v>1.5396000000000001</v>
      </c>
      <c r="I5966" s="391">
        <v>2.3965000000000001</v>
      </c>
      <c r="J5966" s="391">
        <v>0.23150000000000001</v>
      </c>
      <c r="K5966" s="391">
        <v>2.7244999999999999</v>
      </c>
      <c r="L5966" s="391">
        <v>1.5639000000000001</v>
      </c>
      <c r="M5966" s="391">
        <v>1.1162000000000001</v>
      </c>
      <c r="N5966" s="391">
        <v>2.6705000000000001</v>
      </c>
      <c r="O5966" s="386">
        <v>1.3662000000000001</v>
      </c>
      <c r="P5966" s="386" t="s">
        <v>67</v>
      </c>
      <c r="R5966" s="265"/>
    </row>
    <row r="5967" spans="1:18" ht="15" x14ac:dyDescent="0.25">
      <c r="A5967" s="389" t="s">
        <v>7321</v>
      </c>
      <c r="B5967" s="390"/>
      <c r="C5967" s="386"/>
      <c r="D5967" s="390"/>
      <c r="E5967" s="390"/>
      <c r="F5967" s="386">
        <v>9.8599999999999993E-2</v>
      </c>
      <c r="G5967" s="391">
        <v>2.7300000000000001E-2</v>
      </c>
      <c r="H5967" s="391">
        <v>0</v>
      </c>
      <c r="I5967" s="391">
        <v>0</v>
      </c>
      <c r="J5967" s="391">
        <v>0</v>
      </c>
      <c r="K5967" s="391">
        <v>0</v>
      </c>
      <c r="L5967" s="391">
        <v>0</v>
      </c>
      <c r="M5967" s="391">
        <v>0</v>
      </c>
      <c r="N5967" s="391">
        <v>0.23050000000000601</v>
      </c>
      <c r="O5967" s="386">
        <v>0.5756</v>
      </c>
      <c r="P5967" s="386" t="s">
        <v>67</v>
      </c>
      <c r="R5967" s="265"/>
    </row>
    <row r="5968" spans="1:18" ht="15" x14ac:dyDescent="0.25">
      <c r="A5968" s="389" t="s">
        <v>7322</v>
      </c>
      <c r="B5968" s="390"/>
      <c r="C5968" s="386"/>
      <c r="D5968" s="390"/>
      <c r="E5968" s="390"/>
      <c r="F5968" s="386">
        <v>9.2100000000000001E-2</v>
      </c>
      <c r="G5968" s="391">
        <v>0</v>
      </c>
      <c r="H5968" s="391">
        <v>0</v>
      </c>
      <c r="I5968" s="391">
        <v>0</v>
      </c>
      <c r="J5968" s="391">
        <v>0</v>
      </c>
      <c r="K5968" s="391">
        <v>0</v>
      </c>
      <c r="L5968" s="391">
        <v>0</v>
      </c>
      <c r="M5968" s="391">
        <v>0</v>
      </c>
      <c r="N5968" s="391">
        <v>0</v>
      </c>
      <c r="O5968" s="386">
        <v>0.45129999999999998</v>
      </c>
      <c r="P5968" s="386" t="s">
        <v>67</v>
      </c>
      <c r="R5968" s="265"/>
    </row>
    <row r="5969" spans="1:18" ht="15" x14ac:dyDescent="0.25">
      <c r="A5969" s="389" t="s">
        <v>7323</v>
      </c>
      <c r="B5969" s="390"/>
      <c r="C5969" s="386"/>
      <c r="D5969" s="390"/>
      <c r="E5969" s="390"/>
      <c r="F5969" s="386">
        <v>0.12479999999999999</v>
      </c>
      <c r="G5969" s="391">
        <v>9.7100000000000006E-2</v>
      </c>
      <c r="H5969" s="391">
        <v>0</v>
      </c>
      <c r="I5969" s="391">
        <v>0</v>
      </c>
      <c r="J5969" s="391">
        <v>0.1605</v>
      </c>
      <c r="K5969" s="391">
        <v>0.52400000000000002</v>
      </c>
      <c r="L5969" s="391">
        <v>0</v>
      </c>
      <c r="M5969" s="391">
        <v>0</v>
      </c>
      <c r="N5969" s="391">
        <v>0.72230000000000405</v>
      </c>
      <c r="O5969" s="386">
        <v>0.82269999999999999</v>
      </c>
      <c r="P5969" s="386" t="s">
        <v>67</v>
      </c>
      <c r="R5969" s="265"/>
    </row>
    <row r="5970" spans="1:18" ht="15" x14ac:dyDescent="0.25">
      <c r="A5970" s="389" t="s">
        <v>7324</v>
      </c>
      <c r="B5970" s="390"/>
      <c r="C5970" s="386"/>
      <c r="D5970" s="390"/>
      <c r="E5970" s="390"/>
      <c r="F5970" s="386">
        <v>1.7239</v>
      </c>
      <c r="G5970" s="391">
        <v>2.3580000000000001</v>
      </c>
      <c r="H5970" s="391">
        <v>2.8515999999999999</v>
      </c>
      <c r="I5970" s="391">
        <v>2.0253999999999999</v>
      </c>
      <c r="J5970" s="391">
        <v>2.1509999999999998</v>
      </c>
      <c r="K5970" s="391">
        <v>2.7484000000000002</v>
      </c>
      <c r="L5970" s="391">
        <v>1.6356999999999999</v>
      </c>
      <c r="M5970" s="391">
        <v>1.7670999999999999</v>
      </c>
      <c r="N5970" s="391">
        <v>5.3681000000000001</v>
      </c>
      <c r="O5970" s="386">
        <v>2.9197000000000002</v>
      </c>
      <c r="P5970" s="386" t="s">
        <v>67</v>
      </c>
      <c r="R5970" s="265"/>
    </row>
    <row r="5971" spans="1:18" ht="15" x14ac:dyDescent="0.25">
      <c r="A5971" s="389" t="s">
        <v>7325</v>
      </c>
      <c r="B5971" s="390"/>
      <c r="C5971" s="386"/>
      <c r="D5971" s="390"/>
      <c r="E5971" s="390"/>
      <c r="F5971" s="386">
        <v>0.97340000000000004</v>
      </c>
      <c r="G5971" s="391">
        <v>2.2879999999999998</v>
      </c>
      <c r="H5971" s="391">
        <v>2.2557999999999998</v>
      </c>
      <c r="I5971" s="391">
        <v>1.9096</v>
      </c>
      <c r="J5971" s="391">
        <v>2.6438000000000001</v>
      </c>
      <c r="K5971" s="391">
        <v>2.5951</v>
      </c>
      <c r="L5971" s="391">
        <v>1.7318</v>
      </c>
      <c r="M5971" s="391">
        <v>0.87209999999999999</v>
      </c>
      <c r="N5971" s="391">
        <v>4.9884000000000004</v>
      </c>
      <c r="O5971" s="386">
        <v>2.6815000000000002</v>
      </c>
      <c r="P5971" s="386" t="s">
        <v>67</v>
      </c>
      <c r="R5971" s="265"/>
    </row>
    <row r="5972" spans="1:18" ht="15" x14ac:dyDescent="0.25">
      <c r="A5972" s="389" t="s">
        <v>7326</v>
      </c>
      <c r="B5972" s="390"/>
      <c r="C5972" s="386"/>
      <c r="D5972" s="390"/>
      <c r="E5972" s="390"/>
      <c r="F5972" s="386">
        <v>7.0019</v>
      </c>
      <c r="G5972" s="391">
        <v>0.16300000000000001</v>
      </c>
      <c r="H5972" s="391">
        <v>6.4516</v>
      </c>
      <c r="I5972" s="391">
        <v>5.1684999999999999</v>
      </c>
      <c r="J5972" s="391">
        <v>8.4024999999999999</v>
      </c>
      <c r="K5972" s="391">
        <v>3.8546</v>
      </c>
      <c r="L5972" s="391">
        <v>4.1849999999999996</v>
      </c>
      <c r="M5972" s="391">
        <v>3.4140999999999999</v>
      </c>
      <c r="N5972" s="391">
        <v>9.8899000000000008</v>
      </c>
      <c r="O5972" s="386">
        <v>5.7697000000000003</v>
      </c>
      <c r="P5972" s="386" t="s">
        <v>67</v>
      </c>
      <c r="R5972" s="265"/>
    </row>
    <row r="5973" spans="1:18" ht="15" x14ac:dyDescent="0.25">
      <c r="A5973" s="389" t="s">
        <v>7327</v>
      </c>
      <c r="B5973" s="390"/>
      <c r="C5973" s="386"/>
      <c r="D5973" s="390"/>
      <c r="E5973" s="390"/>
      <c r="F5973" s="386">
        <v>7.6923000000000004</v>
      </c>
      <c r="G5973" s="391">
        <v>35.826799999999999</v>
      </c>
      <c r="H5973" s="391">
        <v>49.038499999999999</v>
      </c>
      <c r="I5973" s="391">
        <v>49.557499999999997</v>
      </c>
      <c r="J5973" s="391">
        <v>51.268999999999998</v>
      </c>
      <c r="K5973" s="391">
        <v>45.3125</v>
      </c>
      <c r="L5973" s="391">
        <v>40.340899999999998</v>
      </c>
      <c r="M5973" s="391">
        <v>73.584900000000005</v>
      </c>
      <c r="N5973" s="391">
        <v>46.721299999999999</v>
      </c>
      <c r="O5973" s="386">
        <v>28.9528</v>
      </c>
      <c r="P5973" s="386" t="s">
        <v>67</v>
      </c>
      <c r="R5973" s="265"/>
    </row>
    <row r="5974" spans="1:18" ht="15" x14ac:dyDescent="0.25">
      <c r="A5974" s="389" t="s">
        <v>7328</v>
      </c>
      <c r="B5974" s="390"/>
      <c r="C5974" s="386"/>
      <c r="D5974" s="390"/>
      <c r="E5974" s="390"/>
      <c r="F5974" s="386">
        <v>25</v>
      </c>
      <c r="G5974" s="391">
        <v>41.406300000000002</v>
      </c>
      <c r="H5974" s="391">
        <v>0</v>
      </c>
      <c r="I5974" s="391">
        <v>10</v>
      </c>
      <c r="J5974" s="391">
        <v>16.666699999999999</v>
      </c>
      <c r="K5974" s="391">
        <v>34.532400000000003</v>
      </c>
      <c r="L5974" s="391">
        <v>34.782600000000002</v>
      </c>
      <c r="M5974" s="391">
        <v>10</v>
      </c>
      <c r="N5974" s="391">
        <v>42.5</v>
      </c>
      <c r="O5974" s="386">
        <v>24.293800000000001</v>
      </c>
      <c r="P5974" s="386" t="s">
        <v>67</v>
      </c>
      <c r="R5974" s="265"/>
    </row>
    <row r="5975" spans="1:18" ht="15" x14ac:dyDescent="0.25">
      <c r="A5975" s="389" t="s">
        <v>7329</v>
      </c>
      <c r="B5975" s="390"/>
      <c r="C5975" s="386"/>
      <c r="D5975" s="390"/>
      <c r="E5975" s="390"/>
      <c r="F5975" s="386">
        <v>88.679199999999994</v>
      </c>
      <c r="G5975" s="391">
        <v>66.355099999999993</v>
      </c>
      <c r="H5975" s="391">
        <v>52.040799999999997</v>
      </c>
      <c r="I5975" s="391">
        <v>52.336399999999998</v>
      </c>
      <c r="J5975" s="391">
        <v>50</v>
      </c>
      <c r="K5975" s="391">
        <v>33.333300000000001</v>
      </c>
      <c r="L5975" s="391">
        <v>8.3332999999999995</v>
      </c>
      <c r="M5975" s="391">
        <v>73.584900000000005</v>
      </c>
      <c r="N5975" s="391">
        <v>50.302999999999997</v>
      </c>
      <c r="O5975" s="386">
        <v>31.6129</v>
      </c>
      <c r="P5975" s="386" t="s">
        <v>67</v>
      </c>
      <c r="R5975" s="265"/>
    </row>
    <row r="5976" spans="1:18" ht="15" x14ac:dyDescent="0.25">
      <c r="A5976" s="389" t="s">
        <v>7330</v>
      </c>
      <c r="B5976" s="390"/>
      <c r="C5976" s="386"/>
      <c r="D5976" s="390"/>
      <c r="E5976" s="390"/>
      <c r="F5976" s="386">
        <v>25.739799999999999</v>
      </c>
      <c r="G5976" s="391">
        <v>20.837</v>
      </c>
      <c r="H5976" s="391">
        <v>17.083500000000001</v>
      </c>
      <c r="I5976" s="391">
        <v>8.3817000000000004</v>
      </c>
      <c r="J5976" s="391">
        <v>20.577300000000001</v>
      </c>
      <c r="K5976" s="391">
        <v>19.5886</v>
      </c>
      <c r="L5976" s="391">
        <v>5.6806999999999999</v>
      </c>
      <c r="M5976" s="391">
        <v>11.2912</v>
      </c>
      <c r="N5976" s="391">
        <v>23.932700000000001</v>
      </c>
      <c r="O5976" s="386">
        <v>12.9902</v>
      </c>
      <c r="P5976" s="386" t="s">
        <v>67</v>
      </c>
      <c r="R5976" s="265"/>
    </row>
    <row r="5977" spans="1:18" ht="15" x14ac:dyDescent="0.25">
      <c r="A5977" s="389" t="s">
        <v>7331</v>
      </c>
      <c r="B5977" s="390"/>
      <c r="C5977" s="386"/>
      <c r="D5977" s="390"/>
      <c r="E5977" s="390"/>
      <c r="F5977" s="386">
        <v>55.059600000000003</v>
      </c>
      <c r="G5977" s="391">
        <v>42.1875</v>
      </c>
      <c r="H5977" s="391">
        <v>27.937200000000001</v>
      </c>
      <c r="I5977" s="391">
        <v>25</v>
      </c>
      <c r="J5977" s="391">
        <v>46.711500000000001</v>
      </c>
      <c r="K5977" s="391">
        <v>32.743400000000001</v>
      </c>
      <c r="L5977" s="391">
        <v>16.666699999999999</v>
      </c>
      <c r="M5977" s="391">
        <v>14.0052</v>
      </c>
      <c r="N5977" s="391">
        <v>34.877000000000002</v>
      </c>
      <c r="O5977" s="386">
        <v>18.5321</v>
      </c>
      <c r="P5977" s="386" t="s">
        <v>67</v>
      </c>
      <c r="R5977" s="265"/>
    </row>
    <row r="5978" spans="1:18" ht="15" x14ac:dyDescent="0.25">
      <c r="A5978" s="389" t="s">
        <v>7332</v>
      </c>
      <c r="B5978" s="390"/>
      <c r="C5978" s="386"/>
      <c r="D5978" s="390"/>
      <c r="E5978" s="390"/>
      <c r="F5978" s="386">
        <v>9.5237999999999996</v>
      </c>
      <c r="G5978" s="391">
        <v>42.1875</v>
      </c>
      <c r="H5978" s="391">
        <v>24.030999999999999</v>
      </c>
      <c r="I5978" s="391">
        <v>15.454499999999999</v>
      </c>
      <c r="J5978" s="391">
        <v>32.173900000000003</v>
      </c>
      <c r="K5978" s="391">
        <v>32.743400000000001</v>
      </c>
      <c r="L5978" s="391">
        <v>23.2258</v>
      </c>
      <c r="M5978" s="391">
        <v>6.7203999999999997</v>
      </c>
      <c r="N5978" s="391">
        <v>34.877000000000002</v>
      </c>
      <c r="O5978" s="386">
        <v>18.5321</v>
      </c>
      <c r="P5978" s="386" t="s">
        <v>67</v>
      </c>
      <c r="R5978" s="265"/>
    </row>
    <row r="5979" spans="1:18" ht="15" x14ac:dyDescent="0.25">
      <c r="A5979" s="389" t="s">
        <v>7333</v>
      </c>
      <c r="B5979" s="390"/>
      <c r="C5979" s="386"/>
      <c r="D5979" s="390"/>
      <c r="E5979" s="390"/>
      <c r="F5979" s="386">
        <v>61.956499999999998</v>
      </c>
      <c r="G5979" s="391">
        <v>26.2136</v>
      </c>
      <c r="H5979" s="391">
        <v>27.4194</v>
      </c>
      <c r="I5979" s="391">
        <v>0</v>
      </c>
      <c r="J5979" s="391">
        <v>2.2726999999999999</v>
      </c>
      <c r="K5979" s="391" t="s">
        <v>8416</v>
      </c>
      <c r="L5979" s="391" t="s">
        <v>8416</v>
      </c>
      <c r="M5979" s="391" t="s">
        <v>8416</v>
      </c>
      <c r="N5979" s="391" t="s">
        <v>8416</v>
      </c>
      <c r="O5979" s="386" t="s">
        <v>8416</v>
      </c>
      <c r="P5979" s="386" t="s">
        <v>67</v>
      </c>
      <c r="R5979" s="265"/>
    </row>
    <row r="5980" spans="1:18" ht="15" x14ac:dyDescent="0.25">
      <c r="A5980" s="389" t="s">
        <v>7334</v>
      </c>
      <c r="B5980" s="390"/>
      <c r="C5980" s="386"/>
      <c r="D5980" s="390"/>
      <c r="E5980" s="390"/>
      <c r="F5980" s="386">
        <v>33.333300000000001</v>
      </c>
      <c r="G5980" s="391">
        <v>0</v>
      </c>
      <c r="H5980" s="391">
        <v>0.93310000000000004</v>
      </c>
      <c r="I5980" s="391">
        <v>0.15340000000000001</v>
      </c>
      <c r="J5980" s="391">
        <v>0.50470000000000004</v>
      </c>
      <c r="K5980" s="391">
        <v>0.1333</v>
      </c>
      <c r="L5980" s="391">
        <v>0.7984</v>
      </c>
      <c r="M5980" s="391">
        <v>2.3041</v>
      </c>
      <c r="N5980" s="391">
        <v>5.6211000000000002</v>
      </c>
      <c r="O5980" s="386">
        <v>2.7587999999999999</v>
      </c>
      <c r="P5980" s="386" t="s">
        <v>67</v>
      </c>
      <c r="R5980" s="265"/>
    </row>
    <row r="5981" spans="1:18" ht="15" x14ac:dyDescent="0.25">
      <c r="A5981" s="389" t="s">
        <v>7335</v>
      </c>
      <c r="B5981" s="390"/>
      <c r="C5981" s="386"/>
      <c r="D5981" s="390"/>
      <c r="E5981" s="390"/>
      <c r="F5981" s="386">
        <v>33.333300000000001</v>
      </c>
      <c r="G5981" s="391">
        <v>0</v>
      </c>
      <c r="H5981" s="391">
        <v>7.8014000000000001</v>
      </c>
      <c r="I5981" s="391">
        <v>0.76339999999999997</v>
      </c>
      <c r="J5981" s="391">
        <v>2.0832999999999999</v>
      </c>
      <c r="K5981" s="391">
        <v>1.5038</v>
      </c>
      <c r="L5981" s="391">
        <v>4.1801000000000004</v>
      </c>
      <c r="M5981" s="391">
        <v>1.1619999999999999</v>
      </c>
      <c r="N5981" s="391">
        <v>5.6917999999999997</v>
      </c>
      <c r="O5981" s="386">
        <v>2.7934999999999999</v>
      </c>
      <c r="P5981" s="386" t="s">
        <v>67</v>
      </c>
      <c r="R5981" s="265"/>
    </row>
    <row r="5982" spans="1:18" ht="15" x14ac:dyDescent="0.25">
      <c r="A5982" s="389" t="s">
        <v>7336</v>
      </c>
      <c r="B5982" s="390"/>
      <c r="C5982" s="386"/>
      <c r="D5982" s="390"/>
      <c r="E5982" s="390"/>
      <c r="F5982" s="386" t="s">
        <v>8416</v>
      </c>
      <c r="G5982" s="391">
        <v>3.125</v>
      </c>
      <c r="H5982" s="391">
        <v>0</v>
      </c>
      <c r="I5982" s="391">
        <v>0</v>
      </c>
      <c r="J5982" s="391">
        <v>0</v>
      </c>
      <c r="K5982" s="391">
        <v>0</v>
      </c>
      <c r="L5982" s="391">
        <v>0</v>
      </c>
      <c r="M5982" s="391">
        <v>0</v>
      </c>
      <c r="N5982" s="391">
        <v>0</v>
      </c>
      <c r="O5982" s="386">
        <v>0</v>
      </c>
      <c r="P5982" s="386" t="s">
        <v>67</v>
      </c>
      <c r="R5982" s="265"/>
    </row>
    <row r="5983" spans="1:18" ht="15" x14ac:dyDescent="0.25">
      <c r="A5983" s="389" t="s">
        <v>7337</v>
      </c>
      <c r="B5983" s="390"/>
      <c r="C5983" s="386"/>
      <c r="D5983" s="390"/>
      <c r="E5983" s="390"/>
      <c r="F5983" s="386">
        <v>0</v>
      </c>
      <c r="G5983" s="391">
        <v>0</v>
      </c>
      <c r="H5983" s="391">
        <v>0</v>
      </c>
      <c r="I5983" s="391">
        <v>0</v>
      </c>
      <c r="J5983" s="391">
        <v>0</v>
      </c>
      <c r="K5983" s="391">
        <v>0</v>
      </c>
      <c r="L5983" s="391">
        <v>0</v>
      </c>
      <c r="M5983" s="391">
        <v>0</v>
      </c>
      <c r="N5983" s="391">
        <v>9.1213000000000104</v>
      </c>
      <c r="O5983" s="386">
        <v>4.7507999999999999</v>
      </c>
      <c r="P5983" s="386" t="s">
        <v>67</v>
      </c>
      <c r="R5983" s="265"/>
    </row>
    <row r="5984" spans="1:18" ht="15" x14ac:dyDescent="0.25">
      <c r="A5984" s="389" t="s">
        <v>7338</v>
      </c>
      <c r="B5984" s="390"/>
      <c r="C5984" s="386"/>
      <c r="D5984" s="390"/>
      <c r="E5984" s="390"/>
      <c r="F5984" s="386">
        <v>2.1997</v>
      </c>
      <c r="G5984" s="391">
        <v>0</v>
      </c>
      <c r="H5984" s="391">
        <v>0</v>
      </c>
      <c r="I5984" s="391">
        <v>0</v>
      </c>
      <c r="J5984" s="391">
        <v>1.4018999999999999</v>
      </c>
      <c r="K5984" s="391">
        <v>0</v>
      </c>
      <c r="L5984" s="391">
        <v>0</v>
      </c>
      <c r="M5984" s="391">
        <v>0</v>
      </c>
      <c r="N5984" s="391">
        <v>8.8906000000000098</v>
      </c>
      <c r="O5984" s="386">
        <v>4.8151999999999999</v>
      </c>
      <c r="P5984" s="386" t="s">
        <v>67</v>
      </c>
      <c r="R5984" s="265"/>
    </row>
    <row r="5985" spans="1:18" ht="15" x14ac:dyDescent="0.25">
      <c r="A5985" s="389" t="s">
        <v>7339</v>
      </c>
      <c r="B5985" s="390"/>
      <c r="C5985" s="386"/>
      <c r="D5985" s="390"/>
      <c r="E5985" s="390"/>
      <c r="F5985" s="386" t="s">
        <v>8416</v>
      </c>
      <c r="G5985" s="391">
        <v>0</v>
      </c>
      <c r="H5985" s="391">
        <v>0</v>
      </c>
      <c r="I5985" s="391">
        <v>0</v>
      </c>
      <c r="J5985" s="391">
        <v>0</v>
      </c>
      <c r="K5985" s="391">
        <v>0</v>
      </c>
      <c r="L5985" s="391">
        <v>5.2083000000000004</v>
      </c>
      <c r="M5985" s="391">
        <v>3.125</v>
      </c>
      <c r="N5985" s="391">
        <v>18.229199999999999</v>
      </c>
      <c r="O5985" s="386">
        <v>2.0832999999999999</v>
      </c>
      <c r="P5985" s="386" t="s">
        <v>67</v>
      </c>
      <c r="R5985" s="265"/>
    </row>
    <row r="5986" spans="1:18" ht="15" x14ac:dyDescent="0.25">
      <c r="A5986" s="389" t="s">
        <v>7340</v>
      </c>
      <c r="B5986" s="390"/>
      <c r="C5986" s="386"/>
      <c r="D5986" s="390"/>
      <c r="E5986" s="390"/>
      <c r="F5986" s="386">
        <v>4.8352000000000004</v>
      </c>
      <c r="G5986" s="391">
        <v>12.2544</v>
      </c>
      <c r="H5986" s="391">
        <v>16.4024</v>
      </c>
      <c r="I5986" s="391">
        <v>6.8735999999999997</v>
      </c>
      <c r="J5986" s="391">
        <v>20.019300000000001</v>
      </c>
      <c r="K5986" s="391">
        <v>10.7676</v>
      </c>
      <c r="L5986" s="391">
        <v>11.5296</v>
      </c>
      <c r="M5986" s="391">
        <v>3.6597</v>
      </c>
      <c r="N5986" s="391">
        <v>24.0121</v>
      </c>
      <c r="O5986" s="386">
        <v>13.676</v>
      </c>
      <c r="P5986" s="386" t="s">
        <v>67</v>
      </c>
      <c r="R5986" s="265"/>
    </row>
    <row r="5987" spans="1:18" ht="15" x14ac:dyDescent="0.25">
      <c r="A5987" s="389" t="s">
        <v>7341</v>
      </c>
      <c r="B5987" s="390"/>
      <c r="C5987" s="386"/>
      <c r="D5987" s="390"/>
      <c r="E5987" s="390"/>
      <c r="F5987" s="386">
        <v>18.066199999999998</v>
      </c>
      <c r="G5987" s="391">
        <v>14.3331</v>
      </c>
      <c r="H5987" s="391">
        <v>7.8480999999999996</v>
      </c>
      <c r="I5987" s="391">
        <v>11.764699999999999</v>
      </c>
      <c r="J5987" s="391">
        <v>58.441600000000001</v>
      </c>
      <c r="K5987" s="391">
        <v>55</v>
      </c>
      <c r="L5987" s="391">
        <v>15.345700000000001</v>
      </c>
      <c r="M5987" s="391">
        <v>42.986400000000003</v>
      </c>
      <c r="N5987" s="391">
        <v>23.441500000000001</v>
      </c>
      <c r="O5987" s="386">
        <v>8.7579999999999991</v>
      </c>
      <c r="P5987" s="386" t="s">
        <v>67</v>
      </c>
      <c r="R5987" s="265"/>
    </row>
    <row r="5988" spans="1:18" ht="15" x14ac:dyDescent="0.25">
      <c r="A5988" s="389" t="s">
        <v>7342</v>
      </c>
      <c r="B5988" s="390"/>
      <c r="C5988" s="386"/>
      <c r="D5988" s="390"/>
      <c r="E5988" s="390"/>
      <c r="F5988" s="386">
        <v>5.2712000000000003</v>
      </c>
      <c r="G5988" s="391">
        <v>2.4540000000000002</v>
      </c>
      <c r="H5988" s="391">
        <v>14.5604</v>
      </c>
      <c r="I5988" s="391">
        <v>3.0726</v>
      </c>
      <c r="J5988" s="391">
        <v>1.6304000000000001</v>
      </c>
      <c r="K5988" s="391">
        <v>1.0101</v>
      </c>
      <c r="L5988" s="391">
        <v>2.3077000000000001</v>
      </c>
      <c r="M5988" s="391">
        <v>3.0558999999999998</v>
      </c>
      <c r="N5988" s="391">
        <v>10.0151</v>
      </c>
      <c r="O5988" s="386">
        <v>4.7637999999999998</v>
      </c>
      <c r="P5988" s="386" t="s">
        <v>67</v>
      </c>
      <c r="R5988" s="265"/>
    </row>
    <row r="5989" spans="1:18" ht="15" x14ac:dyDescent="0.25">
      <c r="A5989" s="389" t="s">
        <v>7343</v>
      </c>
      <c r="B5989" s="390"/>
      <c r="C5989" s="386"/>
      <c r="D5989" s="390"/>
      <c r="E5989" s="390"/>
      <c r="F5989" s="386" t="s">
        <v>8416</v>
      </c>
      <c r="G5989" s="391" t="s">
        <v>8416</v>
      </c>
      <c r="H5989" s="391" t="s">
        <v>8416</v>
      </c>
      <c r="I5989" s="391" t="s">
        <v>8416</v>
      </c>
      <c r="J5989" s="391" t="s">
        <v>8416</v>
      </c>
      <c r="K5989" s="391">
        <v>7.6433</v>
      </c>
      <c r="L5989" s="391">
        <v>13.163500000000001</v>
      </c>
      <c r="M5989" s="391">
        <v>27.237400000000001</v>
      </c>
      <c r="N5989" s="391">
        <v>31.005099999999999</v>
      </c>
      <c r="O5989" s="386">
        <v>20.3673</v>
      </c>
      <c r="P5989" s="386" t="s">
        <v>67</v>
      </c>
      <c r="R5989" s="265"/>
    </row>
    <row r="5990" spans="1:18" ht="15" x14ac:dyDescent="0.25">
      <c r="A5990" s="389" t="s">
        <v>7344</v>
      </c>
      <c r="B5990" s="390"/>
      <c r="C5990" s="386"/>
      <c r="D5990" s="390"/>
      <c r="E5990" s="390"/>
      <c r="F5990" s="386" t="s">
        <v>8416</v>
      </c>
      <c r="G5990" s="391" t="s">
        <v>8416</v>
      </c>
      <c r="H5990" s="391" t="s">
        <v>8416</v>
      </c>
      <c r="I5990" s="391" t="s">
        <v>8416</v>
      </c>
      <c r="J5990" s="391" t="s">
        <v>8416</v>
      </c>
      <c r="K5990" s="391">
        <v>9.6447000000000003</v>
      </c>
      <c r="L5990" s="391">
        <v>19.367599999999999</v>
      </c>
      <c r="M5990" s="391">
        <v>15.8103</v>
      </c>
      <c r="N5990" s="391">
        <v>28.842500000000001</v>
      </c>
      <c r="O5990" s="386">
        <v>23.2514</v>
      </c>
      <c r="P5990" s="386" t="s">
        <v>67</v>
      </c>
      <c r="R5990" s="265"/>
    </row>
    <row r="5991" spans="1:18" ht="15" x14ac:dyDescent="0.25">
      <c r="A5991" s="389" t="s">
        <v>7345</v>
      </c>
      <c r="B5991" s="390"/>
      <c r="C5991" s="386"/>
      <c r="D5991" s="390"/>
      <c r="E5991" s="390"/>
      <c r="F5991" s="386" t="s">
        <v>8416</v>
      </c>
      <c r="G5991" s="391" t="s">
        <v>8416</v>
      </c>
      <c r="H5991" s="391" t="s">
        <v>8416</v>
      </c>
      <c r="I5991" s="391" t="s">
        <v>8416</v>
      </c>
      <c r="J5991" s="391" t="s">
        <v>8416</v>
      </c>
      <c r="K5991" s="391">
        <v>42.1053</v>
      </c>
      <c r="L5991" s="391">
        <v>16.7883</v>
      </c>
      <c r="M5991" s="391">
        <v>37.878799999999998</v>
      </c>
      <c r="N5991" s="391">
        <v>32.766599999999997</v>
      </c>
      <c r="O5991" s="386">
        <v>18.0867</v>
      </c>
      <c r="P5991" s="386" t="s">
        <v>67</v>
      </c>
      <c r="R5991" s="265"/>
    </row>
    <row r="5992" spans="1:18" ht="15" x14ac:dyDescent="0.25">
      <c r="A5992" s="389" t="s">
        <v>7346</v>
      </c>
      <c r="B5992" s="390"/>
      <c r="C5992" s="386"/>
      <c r="D5992" s="390"/>
      <c r="E5992" s="390"/>
      <c r="F5992" s="386">
        <v>6.1269</v>
      </c>
      <c r="G5992" s="391">
        <v>2.8961000000000001</v>
      </c>
      <c r="H5992" s="391">
        <v>2.1164000000000001</v>
      </c>
      <c r="I5992" s="391">
        <v>3.4161000000000001</v>
      </c>
      <c r="J5992" s="391">
        <v>3.2621000000000002</v>
      </c>
      <c r="K5992" s="391">
        <v>3.1486000000000001</v>
      </c>
      <c r="L5992" s="391">
        <v>3.2109999999999999</v>
      </c>
      <c r="M5992" s="391">
        <v>3.6640999999999999</v>
      </c>
      <c r="N5992" s="391">
        <v>9.1493000000000002</v>
      </c>
      <c r="O5992" s="386">
        <v>5.0575000000000001</v>
      </c>
      <c r="P5992" s="386" t="s">
        <v>67</v>
      </c>
      <c r="R5992" s="265"/>
    </row>
    <row r="5993" spans="1:18" ht="15" x14ac:dyDescent="0.25">
      <c r="A5993" s="389" t="s">
        <v>7347</v>
      </c>
      <c r="B5993" s="390"/>
      <c r="C5993" s="386"/>
      <c r="D5993" s="390"/>
      <c r="E5993" s="390"/>
      <c r="F5993" s="386">
        <v>3.8323999999999998</v>
      </c>
      <c r="G5993" s="391">
        <v>1.1574</v>
      </c>
      <c r="H5993" s="391">
        <v>2.0809000000000002</v>
      </c>
      <c r="I5993" s="391">
        <v>1.2673000000000001</v>
      </c>
      <c r="J5993" s="391">
        <v>2.7778</v>
      </c>
      <c r="K5993" s="391">
        <v>3.5156000000000001</v>
      </c>
      <c r="L5993" s="391">
        <v>2.4138000000000002</v>
      </c>
      <c r="M5993" s="391">
        <v>4.9255000000000004</v>
      </c>
      <c r="N5993" s="391">
        <v>12.0844</v>
      </c>
      <c r="O5993" s="386">
        <v>4.0896999999999997</v>
      </c>
      <c r="P5993" s="386" t="s">
        <v>67</v>
      </c>
      <c r="R5993" s="265"/>
    </row>
    <row r="5994" spans="1:18" ht="15" x14ac:dyDescent="0.25">
      <c r="A5994" s="389" t="s">
        <v>7348</v>
      </c>
      <c r="B5994" s="390"/>
      <c r="C5994" s="386"/>
      <c r="D5994" s="390"/>
      <c r="E5994" s="390"/>
      <c r="F5994" s="386">
        <v>1.3193999999999999</v>
      </c>
      <c r="G5994" s="391">
        <v>1.1380999999999999</v>
      </c>
      <c r="H5994" s="391">
        <v>0.93010000000000004</v>
      </c>
      <c r="I5994" s="391">
        <v>4.6691000000000003</v>
      </c>
      <c r="J5994" s="391">
        <v>1.9327000000000001</v>
      </c>
      <c r="K5994" s="391">
        <v>0.76190000000000002</v>
      </c>
      <c r="L5994" s="391">
        <v>1.1021000000000001</v>
      </c>
      <c r="M5994" s="391">
        <v>1.5572999999999999</v>
      </c>
      <c r="N5994" s="391">
        <v>5.5629999999999997</v>
      </c>
      <c r="O5994" s="386">
        <v>2.3245</v>
      </c>
      <c r="P5994" s="386" t="s">
        <v>67</v>
      </c>
      <c r="R5994" s="265"/>
    </row>
    <row r="5995" spans="1:18" ht="15" x14ac:dyDescent="0.25">
      <c r="A5995" s="389" t="s">
        <v>7349</v>
      </c>
      <c r="B5995" s="390"/>
      <c r="C5995" s="386"/>
      <c r="D5995" s="390"/>
      <c r="E5995" s="390"/>
      <c r="F5995" s="386">
        <v>1.3671</v>
      </c>
      <c r="G5995" s="391">
        <v>2.6017999999999999</v>
      </c>
      <c r="H5995" s="391">
        <v>0.65410000000000001</v>
      </c>
      <c r="I5995" s="391">
        <v>5.0838000000000001</v>
      </c>
      <c r="J5995" s="391">
        <v>0.44819999999999999</v>
      </c>
      <c r="K5995" s="391">
        <v>0.76649999999999996</v>
      </c>
      <c r="L5995" s="391">
        <v>0.67469999999999997</v>
      </c>
      <c r="M5995" s="391">
        <v>0.93400000000000005</v>
      </c>
      <c r="N5995" s="391">
        <v>5.2076000000000002</v>
      </c>
      <c r="O5995" s="386">
        <v>2.3313000000000001</v>
      </c>
      <c r="P5995" s="386" t="s">
        <v>67</v>
      </c>
      <c r="R5995" s="265"/>
    </row>
    <row r="5996" spans="1:18" ht="15" x14ac:dyDescent="0.25">
      <c r="A5996" s="389" t="s">
        <v>7350</v>
      </c>
      <c r="B5996" s="390"/>
      <c r="C5996" s="386"/>
      <c r="D5996" s="390"/>
      <c r="E5996" s="390"/>
      <c r="F5996" s="386">
        <v>0</v>
      </c>
      <c r="G5996" s="391">
        <v>2.3403999999999998</v>
      </c>
      <c r="H5996" s="391">
        <v>0</v>
      </c>
      <c r="I5996" s="391">
        <v>0.16669999999999999</v>
      </c>
      <c r="J5996" s="391">
        <v>0</v>
      </c>
      <c r="K5996" s="391">
        <v>0.12820000000000001</v>
      </c>
      <c r="L5996" s="391">
        <v>1.5857000000000001</v>
      </c>
      <c r="M5996" s="391">
        <v>1.8568</v>
      </c>
      <c r="N5996" s="391">
        <v>7.9633999999999903</v>
      </c>
      <c r="O5996" s="386">
        <v>2.2780999999999998</v>
      </c>
      <c r="P5996" s="386" t="s">
        <v>67</v>
      </c>
      <c r="R5996" s="265"/>
    </row>
    <row r="5997" spans="1:18" ht="15" x14ac:dyDescent="0.25">
      <c r="A5997" s="389" t="s">
        <v>7351</v>
      </c>
      <c r="B5997" s="390"/>
      <c r="C5997" s="386"/>
      <c r="D5997" s="390"/>
      <c r="E5997" s="390"/>
      <c r="F5997" s="386">
        <v>0</v>
      </c>
      <c r="G5997" s="391">
        <v>0</v>
      </c>
      <c r="H5997" s="391">
        <v>0</v>
      </c>
      <c r="I5997" s="391">
        <v>0</v>
      </c>
      <c r="J5997" s="391">
        <v>0</v>
      </c>
      <c r="K5997" s="391">
        <v>0</v>
      </c>
      <c r="L5997" s="391">
        <v>0</v>
      </c>
      <c r="M5997" s="391">
        <v>0</v>
      </c>
      <c r="N5997" s="391">
        <v>0</v>
      </c>
      <c r="O5997" s="386">
        <v>0</v>
      </c>
      <c r="P5997" s="386" t="s">
        <v>67</v>
      </c>
      <c r="R5997" s="265"/>
    </row>
    <row r="5998" spans="1:18" ht="15" x14ac:dyDescent="0.25">
      <c r="A5998" s="389" t="s">
        <v>7352</v>
      </c>
      <c r="B5998" s="390"/>
      <c r="C5998" s="386"/>
      <c r="D5998" s="390"/>
      <c r="E5998" s="390"/>
      <c r="F5998" s="386">
        <v>0</v>
      </c>
      <c r="G5998" s="391">
        <v>0</v>
      </c>
      <c r="H5998" s="391">
        <v>0</v>
      </c>
      <c r="I5998" s="391">
        <v>0</v>
      </c>
      <c r="J5998" s="391">
        <v>0</v>
      </c>
      <c r="K5998" s="391">
        <v>0</v>
      </c>
      <c r="L5998" s="391">
        <v>0</v>
      </c>
      <c r="M5998" s="391">
        <v>0</v>
      </c>
      <c r="N5998" s="391">
        <v>0</v>
      </c>
      <c r="O5998" s="386">
        <v>0</v>
      </c>
      <c r="P5998" s="386" t="s">
        <v>67</v>
      </c>
      <c r="R5998" s="265"/>
    </row>
    <row r="5999" spans="1:18" ht="15" x14ac:dyDescent="0.25">
      <c r="A5999" s="389" t="s">
        <v>7353</v>
      </c>
      <c r="B5999" s="390"/>
      <c r="C5999" s="386"/>
      <c r="D5999" s="390"/>
      <c r="E5999" s="390"/>
      <c r="F5999" s="386">
        <v>6.8346</v>
      </c>
      <c r="G5999" s="391">
        <v>5.0327000000000002</v>
      </c>
      <c r="H5999" s="391">
        <v>6.1360999999999999</v>
      </c>
      <c r="I5999" s="391">
        <v>4.4206000000000003</v>
      </c>
      <c r="J5999" s="391">
        <v>6.8350999999999997</v>
      </c>
      <c r="K5999" s="391">
        <v>4.4730999999999996</v>
      </c>
      <c r="L5999" s="391">
        <v>5.1108000000000002</v>
      </c>
      <c r="M5999" s="391">
        <v>3.3713000000000002</v>
      </c>
      <c r="N5999" s="391">
        <v>11.0777</v>
      </c>
      <c r="O5999" s="386">
        <v>5.5805999999999996</v>
      </c>
      <c r="P5999" s="386" t="s">
        <v>67</v>
      </c>
      <c r="R5999" s="265"/>
    </row>
    <row r="6000" spans="1:18" ht="15" x14ac:dyDescent="0.25">
      <c r="A6000" s="389" t="s">
        <v>7354</v>
      </c>
      <c r="B6000" s="390"/>
      <c r="C6000" s="386"/>
      <c r="D6000" s="390"/>
      <c r="E6000" s="390"/>
      <c r="F6000" s="386">
        <v>13.039099999999999</v>
      </c>
      <c r="G6000" s="391">
        <v>11.426399999999999</v>
      </c>
      <c r="H6000" s="391">
        <v>16.0791</v>
      </c>
      <c r="I6000" s="391">
        <v>3.2511000000000001</v>
      </c>
      <c r="J6000" s="391">
        <v>5.0941000000000001</v>
      </c>
      <c r="K6000" s="391">
        <v>4.6882999999999999</v>
      </c>
      <c r="L6000" s="391">
        <v>2.8740999999999999</v>
      </c>
      <c r="M6000" s="391">
        <v>3.2561</v>
      </c>
      <c r="N6000" s="391">
        <v>10.611599999999999</v>
      </c>
      <c r="O6000" s="386">
        <v>5.6193999999999997</v>
      </c>
      <c r="P6000" s="386" t="s">
        <v>67</v>
      </c>
      <c r="R6000" s="265"/>
    </row>
    <row r="6001" spans="1:18" ht="15" x14ac:dyDescent="0.25">
      <c r="A6001" s="389" t="s">
        <v>7355</v>
      </c>
      <c r="B6001" s="390"/>
      <c r="C6001" s="386"/>
      <c r="D6001" s="390"/>
      <c r="E6001" s="390"/>
      <c r="F6001" s="386">
        <v>0.55400000000000005</v>
      </c>
      <c r="G6001" s="391">
        <v>4.6111000000000004</v>
      </c>
      <c r="H6001" s="391">
        <v>1.8415999999999999</v>
      </c>
      <c r="I6001" s="391">
        <v>3.9866999999999999</v>
      </c>
      <c r="J6001" s="391">
        <v>1.9126000000000001</v>
      </c>
      <c r="K6001" s="391">
        <v>6.6193999999999997</v>
      </c>
      <c r="L6001" s="391">
        <v>3.4691999999999998</v>
      </c>
      <c r="M6001" s="391">
        <v>0.5464</v>
      </c>
      <c r="N6001" s="391">
        <v>14.1099</v>
      </c>
      <c r="O6001" s="386">
        <v>5.3262</v>
      </c>
      <c r="P6001" s="386" t="s">
        <v>67</v>
      </c>
      <c r="R6001" s="265"/>
    </row>
    <row r="6002" spans="1:18" ht="15" x14ac:dyDescent="0.25">
      <c r="A6002" s="389" t="s">
        <v>7356</v>
      </c>
      <c r="B6002" s="390"/>
      <c r="C6002" s="386"/>
      <c r="D6002" s="390"/>
      <c r="E6002" s="390"/>
      <c r="F6002" s="386">
        <v>10.416700000000001</v>
      </c>
      <c r="G6002" s="391">
        <v>2.6667000000000001</v>
      </c>
      <c r="H6002" s="391">
        <v>5.7142999999999997</v>
      </c>
      <c r="I6002" s="391">
        <v>3.5087999999999999</v>
      </c>
      <c r="J6002" s="391">
        <v>3.9474</v>
      </c>
      <c r="K6002" s="391">
        <v>7.5</v>
      </c>
      <c r="L6002" s="391">
        <v>2.7778</v>
      </c>
      <c r="M6002" s="391">
        <v>9</v>
      </c>
      <c r="N6002" s="391">
        <v>24.767199999999999</v>
      </c>
      <c r="O6002" s="386">
        <v>21.946200000000001</v>
      </c>
      <c r="P6002" s="386" t="s">
        <v>67</v>
      </c>
      <c r="R6002" s="265"/>
    </row>
    <row r="6003" spans="1:18" ht="15" x14ac:dyDescent="0.25">
      <c r="A6003" s="389" t="s">
        <v>7357</v>
      </c>
      <c r="B6003" s="390"/>
      <c r="C6003" s="386"/>
      <c r="D6003" s="390"/>
      <c r="E6003" s="390"/>
      <c r="F6003" s="386" t="s">
        <v>8416</v>
      </c>
      <c r="G6003" s="391" t="s">
        <v>8416</v>
      </c>
      <c r="H6003" s="391">
        <v>0</v>
      </c>
      <c r="I6003" s="391">
        <v>0</v>
      </c>
      <c r="J6003" s="391">
        <v>0</v>
      </c>
      <c r="K6003" s="391">
        <v>50</v>
      </c>
      <c r="L6003" s="391">
        <v>17.647099999999998</v>
      </c>
      <c r="M6003" s="391">
        <v>29.411799999999999</v>
      </c>
      <c r="N6003" s="391">
        <v>31.578900000000001</v>
      </c>
      <c r="O6003" s="386">
        <v>50</v>
      </c>
      <c r="P6003" s="386" t="s">
        <v>67</v>
      </c>
      <c r="R6003" s="265"/>
    </row>
    <row r="6004" spans="1:18" ht="15" x14ac:dyDescent="0.25">
      <c r="A6004" s="389" t="s">
        <v>7358</v>
      </c>
      <c r="B6004" s="390"/>
      <c r="C6004" s="386"/>
      <c r="D6004" s="390"/>
      <c r="E6004" s="390"/>
      <c r="F6004" s="386" t="s">
        <v>8416</v>
      </c>
      <c r="G6004" s="391" t="s">
        <v>8416</v>
      </c>
      <c r="H6004" s="391">
        <v>0</v>
      </c>
      <c r="I6004" s="391">
        <v>0</v>
      </c>
      <c r="J6004" s="391">
        <v>0</v>
      </c>
      <c r="K6004" s="391">
        <v>0</v>
      </c>
      <c r="L6004" s="391">
        <v>0</v>
      </c>
      <c r="M6004" s="391">
        <v>29.411799999999999</v>
      </c>
      <c r="N6004" s="391">
        <v>31.578900000000001</v>
      </c>
      <c r="O6004" s="386">
        <v>50</v>
      </c>
      <c r="P6004" s="386" t="s">
        <v>67</v>
      </c>
      <c r="R6004" s="265"/>
    </row>
    <row r="6005" spans="1:18" ht="15" x14ac:dyDescent="0.25">
      <c r="A6005" s="389" t="s">
        <v>7359</v>
      </c>
      <c r="B6005" s="390"/>
      <c r="C6005" s="386"/>
      <c r="D6005" s="390"/>
      <c r="E6005" s="390"/>
      <c r="F6005" s="386">
        <v>22.950800000000001</v>
      </c>
      <c r="G6005" s="391">
        <v>0</v>
      </c>
      <c r="H6005" s="391">
        <v>0</v>
      </c>
      <c r="I6005" s="391">
        <v>3.5087999999999999</v>
      </c>
      <c r="J6005" s="391">
        <v>0</v>
      </c>
      <c r="K6005" s="391">
        <v>0</v>
      </c>
      <c r="L6005" s="391">
        <v>0</v>
      </c>
      <c r="M6005" s="391">
        <v>3.8094999999999999</v>
      </c>
      <c r="N6005" s="391">
        <v>22.115400000000001</v>
      </c>
      <c r="O6005" s="386">
        <v>16.149100000000001</v>
      </c>
      <c r="P6005" s="386" t="s">
        <v>67</v>
      </c>
      <c r="R6005" s="265"/>
    </row>
    <row r="6006" spans="1:18" ht="15" x14ac:dyDescent="0.25">
      <c r="A6006" s="389" t="s">
        <v>7360</v>
      </c>
      <c r="B6006" s="390"/>
      <c r="C6006" s="386"/>
      <c r="D6006" s="390"/>
      <c r="E6006" s="390"/>
      <c r="F6006" s="386">
        <v>11.2583</v>
      </c>
      <c r="G6006" s="391">
        <v>17.647099999999998</v>
      </c>
      <c r="H6006" s="391">
        <v>5.1947999999999999</v>
      </c>
      <c r="I6006" s="391">
        <v>4.0541</v>
      </c>
      <c r="J6006" s="391">
        <v>21.854299999999999</v>
      </c>
      <c r="K6006" s="391">
        <v>26.573399999999999</v>
      </c>
      <c r="L6006" s="391">
        <v>1.3158000000000001</v>
      </c>
      <c r="M6006" s="391">
        <v>12.5</v>
      </c>
      <c r="N6006" s="391">
        <v>26.4438</v>
      </c>
      <c r="O6006" s="386">
        <v>24.8447</v>
      </c>
      <c r="P6006" s="386" t="s">
        <v>67</v>
      </c>
      <c r="R6006" s="265"/>
    </row>
    <row r="6007" spans="1:18" ht="15" x14ac:dyDescent="0.25">
      <c r="A6007" s="389" t="s">
        <v>7361</v>
      </c>
      <c r="B6007" s="390"/>
      <c r="C6007" s="386"/>
      <c r="D6007" s="390"/>
      <c r="E6007" s="390"/>
      <c r="F6007" s="386">
        <v>4.2215999999999996</v>
      </c>
      <c r="G6007" s="391">
        <v>4.4585999999999997</v>
      </c>
      <c r="H6007" s="391">
        <v>3.8405</v>
      </c>
      <c r="I6007" s="391">
        <v>4.7073999999999998</v>
      </c>
      <c r="J6007" s="391">
        <v>1.2784</v>
      </c>
      <c r="K6007" s="391">
        <v>7.5301</v>
      </c>
      <c r="L6007" s="391">
        <v>13.632</v>
      </c>
      <c r="M6007" s="391">
        <v>6.4615</v>
      </c>
      <c r="N6007" s="391">
        <v>12.986599999999999</v>
      </c>
      <c r="O6007" s="386">
        <v>19.630299999999998</v>
      </c>
      <c r="P6007" s="386" t="s">
        <v>67</v>
      </c>
      <c r="R6007" s="265"/>
    </row>
    <row r="6008" spans="1:18" ht="15" x14ac:dyDescent="0.25">
      <c r="A6008" s="389" t="s">
        <v>7362</v>
      </c>
      <c r="B6008" s="390"/>
      <c r="C6008" s="386"/>
      <c r="D6008" s="390"/>
      <c r="E6008" s="390"/>
      <c r="F6008" s="386">
        <v>10.698</v>
      </c>
      <c r="G6008" s="391">
        <v>5.2792000000000003</v>
      </c>
      <c r="H6008" s="391">
        <v>8.4337</v>
      </c>
      <c r="I6008" s="391">
        <v>42.424199999999999</v>
      </c>
      <c r="J6008" s="391">
        <v>12.170299999999999</v>
      </c>
      <c r="K6008" s="391">
        <v>63.636400000000002</v>
      </c>
      <c r="L6008" s="391">
        <v>41.8919</v>
      </c>
      <c r="M6008" s="391">
        <v>48.4848</v>
      </c>
      <c r="N6008" s="391">
        <v>24.9209</v>
      </c>
      <c r="O6008" s="386">
        <v>31.999300000000002</v>
      </c>
      <c r="P6008" s="386" t="s">
        <v>67</v>
      </c>
      <c r="R6008" s="265"/>
    </row>
    <row r="6009" spans="1:18" ht="15" x14ac:dyDescent="0.25">
      <c r="A6009" s="389" t="s">
        <v>7363</v>
      </c>
      <c r="B6009" s="390"/>
      <c r="C6009" s="386"/>
      <c r="D6009" s="390"/>
      <c r="E6009" s="390"/>
      <c r="F6009" s="386">
        <v>10.698</v>
      </c>
      <c r="G6009" s="391">
        <v>15.348800000000001</v>
      </c>
      <c r="H6009" s="391">
        <v>14.7186</v>
      </c>
      <c r="I6009" s="391">
        <v>14.758800000000001</v>
      </c>
      <c r="J6009" s="391">
        <v>8.8068000000000008</v>
      </c>
      <c r="K6009" s="391">
        <v>63.636400000000002</v>
      </c>
      <c r="L6009" s="391">
        <v>41.8919</v>
      </c>
      <c r="M6009" s="391">
        <v>12.101800000000001</v>
      </c>
      <c r="N6009" s="391">
        <v>24.9209</v>
      </c>
      <c r="O6009" s="386">
        <v>31.999300000000002</v>
      </c>
      <c r="P6009" s="386" t="s">
        <v>67</v>
      </c>
      <c r="R6009" s="265"/>
    </row>
    <row r="6010" spans="1:18" ht="15" x14ac:dyDescent="0.25">
      <c r="A6010" s="389" t="s">
        <v>7364</v>
      </c>
      <c r="B6010" s="390"/>
      <c r="C6010" s="386"/>
      <c r="D6010" s="390"/>
      <c r="E6010" s="390"/>
      <c r="F6010" s="386" t="s">
        <v>8416</v>
      </c>
      <c r="G6010" s="391">
        <v>0.1358</v>
      </c>
      <c r="H6010" s="391">
        <v>0</v>
      </c>
      <c r="I6010" s="391">
        <v>0.20960000000000001</v>
      </c>
      <c r="J6010" s="391">
        <v>0.19570000000000001</v>
      </c>
      <c r="K6010" s="391">
        <v>0</v>
      </c>
      <c r="L6010" s="391">
        <v>0</v>
      </c>
      <c r="M6010" s="391">
        <v>0</v>
      </c>
      <c r="N6010" s="391">
        <v>0.98120000000000096</v>
      </c>
      <c r="O6010" s="386">
        <v>2.0728</v>
      </c>
      <c r="P6010" s="386" t="s">
        <v>67</v>
      </c>
      <c r="R6010" s="265"/>
    </row>
    <row r="6011" spans="1:18" ht="15" x14ac:dyDescent="0.25">
      <c r="A6011" s="389" t="s">
        <v>7365</v>
      </c>
      <c r="B6011" s="390"/>
      <c r="C6011" s="386"/>
      <c r="D6011" s="390"/>
      <c r="E6011" s="390"/>
      <c r="F6011" s="386" t="s">
        <v>8416</v>
      </c>
      <c r="G6011" s="391">
        <v>0</v>
      </c>
      <c r="H6011" s="391">
        <v>0</v>
      </c>
      <c r="I6011" s="391">
        <v>0</v>
      </c>
      <c r="J6011" s="391">
        <v>0</v>
      </c>
      <c r="K6011" s="391">
        <v>0</v>
      </c>
      <c r="L6011" s="391">
        <v>0.55289999999999995</v>
      </c>
      <c r="M6011" s="391">
        <v>0</v>
      </c>
      <c r="N6011" s="391">
        <v>0.98120000000000096</v>
      </c>
      <c r="O6011" s="386">
        <v>2.0728</v>
      </c>
      <c r="P6011" s="386" t="s">
        <v>67</v>
      </c>
      <c r="R6011" s="265"/>
    </row>
    <row r="6012" spans="1:18" ht="15" x14ac:dyDescent="0.25">
      <c r="A6012" s="389" t="s">
        <v>7366</v>
      </c>
      <c r="B6012" s="390"/>
      <c r="C6012" s="386"/>
      <c r="D6012" s="390"/>
      <c r="E6012" s="390"/>
      <c r="F6012" s="386">
        <v>0</v>
      </c>
      <c r="G6012" s="391">
        <v>0</v>
      </c>
      <c r="H6012" s="391">
        <v>0.17299999999999999</v>
      </c>
      <c r="I6012" s="391">
        <v>0.51900000000000002</v>
      </c>
      <c r="J6012" s="391">
        <v>4.5801999999999996</v>
      </c>
      <c r="K6012" s="391">
        <v>4.5801999999999996</v>
      </c>
      <c r="L6012" s="391">
        <v>0</v>
      </c>
      <c r="M6012" s="391">
        <v>2.5996999999999999</v>
      </c>
      <c r="N6012" s="391">
        <v>1.8006</v>
      </c>
      <c r="O6012" s="386">
        <v>16.6432</v>
      </c>
      <c r="P6012" s="386" t="s">
        <v>67</v>
      </c>
      <c r="R6012" s="265"/>
    </row>
    <row r="6013" spans="1:18" ht="15" x14ac:dyDescent="0.25">
      <c r="A6013" s="389" t="s">
        <v>7367</v>
      </c>
      <c r="B6013" s="390"/>
      <c r="C6013" s="386"/>
      <c r="D6013" s="390"/>
      <c r="E6013" s="390"/>
      <c r="F6013" s="386">
        <v>0</v>
      </c>
      <c r="G6013" s="391">
        <v>1.9194</v>
      </c>
      <c r="H6013" s="391">
        <v>0</v>
      </c>
      <c r="I6013" s="391">
        <v>0.51900000000000002</v>
      </c>
      <c r="J6013" s="391">
        <v>4.5801999999999996</v>
      </c>
      <c r="K6013" s="391">
        <v>4.5801999999999996</v>
      </c>
      <c r="L6013" s="391">
        <v>0</v>
      </c>
      <c r="M6013" s="391">
        <v>2.5996999999999999</v>
      </c>
      <c r="N6013" s="391">
        <v>1.8006</v>
      </c>
      <c r="O6013" s="386">
        <v>16.6432</v>
      </c>
      <c r="P6013" s="386" t="s">
        <v>67</v>
      </c>
      <c r="R6013" s="265"/>
    </row>
    <row r="6014" spans="1:18" ht="15" x14ac:dyDescent="0.25">
      <c r="A6014" s="389" t="s">
        <v>7368</v>
      </c>
      <c r="B6014" s="390"/>
      <c r="C6014" s="386"/>
      <c r="D6014" s="390"/>
      <c r="E6014" s="390"/>
      <c r="F6014" s="386">
        <v>12.5</v>
      </c>
      <c r="G6014" s="391">
        <v>0.64100000000000001</v>
      </c>
      <c r="H6014" s="391">
        <v>4.1619000000000002</v>
      </c>
      <c r="I6014" s="391">
        <v>0</v>
      </c>
      <c r="J6014" s="391">
        <v>2.8742999999999999</v>
      </c>
      <c r="K6014" s="391">
        <v>9.6463000000000001</v>
      </c>
      <c r="L6014" s="391">
        <v>3.2608999999999999</v>
      </c>
      <c r="M6014" s="391">
        <v>5.0369000000000002</v>
      </c>
      <c r="N6014" s="391">
        <v>12.5541</v>
      </c>
      <c r="O6014" s="386">
        <v>19.342400000000001</v>
      </c>
      <c r="P6014" s="386" t="s">
        <v>67</v>
      </c>
      <c r="R6014" s="265"/>
    </row>
    <row r="6015" spans="1:18" ht="15" x14ac:dyDescent="0.25">
      <c r="A6015" s="389" t="s">
        <v>7369</v>
      </c>
      <c r="B6015" s="390"/>
      <c r="C6015" s="386"/>
      <c r="D6015" s="390"/>
      <c r="E6015" s="390"/>
      <c r="F6015" s="386">
        <v>5.0313999999999997</v>
      </c>
      <c r="G6015" s="391">
        <v>5.0313999999999997</v>
      </c>
      <c r="H6015" s="391">
        <v>5.625</v>
      </c>
      <c r="I6015" s="391">
        <v>0</v>
      </c>
      <c r="J6015" s="391">
        <v>1.9608000000000001</v>
      </c>
      <c r="K6015" s="391">
        <v>40</v>
      </c>
      <c r="L6015" s="391">
        <v>20.212800000000001</v>
      </c>
      <c r="M6015" s="391">
        <v>9.6153999999999993</v>
      </c>
      <c r="N6015" s="391">
        <v>28.6008</v>
      </c>
      <c r="O6015" s="386">
        <v>29.320399999999999</v>
      </c>
      <c r="P6015" s="386" t="s">
        <v>67</v>
      </c>
      <c r="R6015" s="265"/>
    </row>
    <row r="6016" spans="1:18" ht="15" x14ac:dyDescent="0.25">
      <c r="A6016" s="389" t="s">
        <v>7370</v>
      </c>
      <c r="B6016" s="390"/>
      <c r="C6016" s="386"/>
      <c r="D6016" s="390"/>
      <c r="E6016" s="390"/>
      <c r="F6016" s="386">
        <v>0.42370000000000002</v>
      </c>
      <c r="G6016" s="391">
        <v>0.53480000000000005</v>
      </c>
      <c r="H6016" s="391">
        <v>1.1817</v>
      </c>
      <c r="I6016" s="391">
        <v>2.2616999999999998</v>
      </c>
      <c r="J6016" s="391">
        <v>3.5451000000000001</v>
      </c>
      <c r="K6016" s="391">
        <v>1.5152000000000001</v>
      </c>
      <c r="L6016" s="391">
        <v>3.5451000000000001</v>
      </c>
      <c r="M6016" s="391">
        <v>1.9370000000000001</v>
      </c>
      <c r="N6016" s="391">
        <v>2.9975000000000001</v>
      </c>
      <c r="O6016" s="386">
        <v>7.1513</v>
      </c>
      <c r="P6016" s="386" t="s">
        <v>67</v>
      </c>
      <c r="R6016" s="265"/>
    </row>
    <row r="6017" spans="1:18" ht="15" x14ac:dyDescent="0.25">
      <c r="A6017" s="389" t="s">
        <v>7371</v>
      </c>
      <c r="B6017" s="390"/>
      <c r="C6017" s="386"/>
      <c r="D6017" s="390"/>
      <c r="E6017" s="390"/>
      <c r="F6017" s="386" t="s">
        <v>8416</v>
      </c>
      <c r="G6017" s="391" t="s">
        <v>8416</v>
      </c>
      <c r="H6017" s="391">
        <v>0</v>
      </c>
      <c r="I6017" s="391">
        <v>0</v>
      </c>
      <c r="J6017" s="391">
        <v>0</v>
      </c>
      <c r="K6017" s="391">
        <v>0</v>
      </c>
      <c r="L6017" s="391">
        <v>0</v>
      </c>
      <c r="M6017" s="391">
        <v>0</v>
      </c>
      <c r="N6017" s="391">
        <v>0</v>
      </c>
      <c r="O6017" s="386">
        <v>0</v>
      </c>
      <c r="P6017" s="386" t="s">
        <v>67</v>
      </c>
      <c r="R6017" s="265"/>
    </row>
    <row r="6018" spans="1:18" ht="15" x14ac:dyDescent="0.25">
      <c r="A6018" s="389" t="s">
        <v>7372</v>
      </c>
      <c r="B6018" s="390"/>
      <c r="C6018" s="386"/>
      <c r="D6018" s="390"/>
      <c r="E6018" s="390"/>
      <c r="F6018" s="386" t="s">
        <v>8416</v>
      </c>
      <c r="G6018" s="391" t="s">
        <v>8416</v>
      </c>
      <c r="H6018" s="391">
        <v>0</v>
      </c>
      <c r="I6018" s="391">
        <v>0</v>
      </c>
      <c r="J6018" s="391">
        <v>0</v>
      </c>
      <c r="K6018" s="391">
        <v>0</v>
      </c>
      <c r="L6018" s="391">
        <v>0</v>
      </c>
      <c r="M6018" s="391">
        <v>0</v>
      </c>
      <c r="N6018" s="391">
        <v>0</v>
      </c>
      <c r="O6018" s="386">
        <v>0</v>
      </c>
      <c r="P6018" s="386" t="s">
        <v>67</v>
      </c>
      <c r="R6018" s="265"/>
    </row>
    <row r="6019" spans="1:18" ht="15" x14ac:dyDescent="0.25">
      <c r="A6019" s="389" t="s">
        <v>7373</v>
      </c>
      <c r="B6019" s="390"/>
      <c r="C6019" s="386"/>
      <c r="D6019" s="390"/>
      <c r="E6019" s="390"/>
      <c r="F6019" s="386">
        <v>1.3346</v>
      </c>
      <c r="G6019" s="391">
        <v>0</v>
      </c>
      <c r="H6019" s="391">
        <v>1.2474000000000001</v>
      </c>
      <c r="I6019" s="391">
        <v>3.4567000000000001</v>
      </c>
      <c r="J6019" s="391">
        <v>0</v>
      </c>
      <c r="K6019" s="391">
        <v>1.0438000000000001</v>
      </c>
      <c r="L6019" s="391">
        <v>0</v>
      </c>
      <c r="M6019" s="391">
        <v>0</v>
      </c>
      <c r="N6019" s="391">
        <v>2.4051</v>
      </c>
      <c r="O6019" s="386">
        <v>6.6124000000000001</v>
      </c>
      <c r="P6019" s="386" t="s">
        <v>67</v>
      </c>
      <c r="R6019" s="265"/>
    </row>
    <row r="6020" spans="1:18" ht="15" x14ac:dyDescent="0.25">
      <c r="A6020" s="389" t="s">
        <v>7374</v>
      </c>
      <c r="B6020" s="390"/>
      <c r="C6020" s="386"/>
      <c r="D6020" s="390"/>
      <c r="E6020" s="390"/>
      <c r="F6020" s="386">
        <v>4.5454999999999997</v>
      </c>
      <c r="G6020" s="391">
        <v>1.2698</v>
      </c>
      <c r="H6020" s="391">
        <v>0</v>
      </c>
      <c r="I6020" s="391">
        <v>4.8387000000000002</v>
      </c>
      <c r="J6020" s="391">
        <v>1.087</v>
      </c>
      <c r="K6020" s="391">
        <v>0</v>
      </c>
      <c r="L6020" s="391">
        <v>5.4348000000000001</v>
      </c>
      <c r="M6020" s="391">
        <v>2.2222</v>
      </c>
      <c r="N6020" s="391">
        <v>5.6988999999999903</v>
      </c>
      <c r="O6020" s="386">
        <v>9.5699000000000005</v>
      </c>
      <c r="P6020" s="386" t="s">
        <v>67</v>
      </c>
      <c r="R6020" s="265"/>
    </row>
    <row r="6021" spans="1:18" ht="15" x14ac:dyDescent="0.25">
      <c r="A6021" s="389" t="s">
        <v>7375</v>
      </c>
      <c r="B6021" s="390"/>
      <c r="C6021" s="386"/>
      <c r="D6021" s="390"/>
      <c r="E6021" s="390"/>
      <c r="F6021" s="386">
        <v>0.19739999999999999</v>
      </c>
      <c r="G6021" s="391">
        <v>0</v>
      </c>
      <c r="H6021" s="391">
        <v>0</v>
      </c>
      <c r="I6021" s="391">
        <v>0</v>
      </c>
      <c r="J6021" s="391">
        <v>0.35489999999999999</v>
      </c>
      <c r="K6021" s="391">
        <v>0.55559999999999998</v>
      </c>
      <c r="L6021" s="391">
        <v>0.25600000000000001</v>
      </c>
      <c r="M6021" s="391">
        <v>1.3213999999999999</v>
      </c>
      <c r="N6021" s="391">
        <v>1.0454000000000001</v>
      </c>
      <c r="O6021" s="386">
        <v>1.446</v>
      </c>
      <c r="P6021" s="386" t="s">
        <v>67</v>
      </c>
      <c r="R6021" s="265"/>
    </row>
    <row r="6022" spans="1:18" ht="15" x14ac:dyDescent="0.25">
      <c r="A6022" s="389" t="s">
        <v>7376</v>
      </c>
      <c r="B6022" s="390"/>
      <c r="C6022" s="386"/>
      <c r="D6022" s="390"/>
      <c r="E6022" s="390"/>
      <c r="F6022" s="386">
        <v>1.3113999999999999</v>
      </c>
      <c r="G6022" s="391">
        <v>0.85850000000000004</v>
      </c>
      <c r="H6022" s="391">
        <v>0.23810000000000001</v>
      </c>
      <c r="I6022" s="391">
        <v>0.31019999999999998</v>
      </c>
      <c r="J6022" s="391">
        <v>0.21890000000000001</v>
      </c>
      <c r="K6022" s="391">
        <v>0.40839999999999999</v>
      </c>
      <c r="L6022" s="391">
        <v>0.21940000000000001</v>
      </c>
      <c r="M6022" s="391">
        <v>0</v>
      </c>
      <c r="N6022" s="391">
        <v>1.0448</v>
      </c>
      <c r="O6022" s="386">
        <v>1.4180999999999999</v>
      </c>
      <c r="P6022" s="386" t="s">
        <v>67</v>
      </c>
      <c r="R6022" s="265"/>
    </row>
    <row r="6023" spans="1:18" ht="15" x14ac:dyDescent="0.25">
      <c r="A6023" s="389" t="s">
        <v>7377</v>
      </c>
      <c r="B6023" s="390"/>
      <c r="C6023" s="386"/>
      <c r="D6023" s="390"/>
      <c r="E6023" s="390"/>
      <c r="F6023" s="386">
        <v>0.1129</v>
      </c>
      <c r="G6023" s="391">
        <v>0</v>
      </c>
      <c r="H6023" s="391">
        <v>0</v>
      </c>
      <c r="I6023" s="391">
        <v>0.45250000000000001</v>
      </c>
      <c r="J6023" s="391">
        <v>0.24149999999999999</v>
      </c>
      <c r="K6023" s="391">
        <v>0.1208</v>
      </c>
      <c r="L6023" s="391">
        <v>1.0135000000000001</v>
      </c>
      <c r="M6023" s="391">
        <v>1.6588000000000001</v>
      </c>
      <c r="N6023" s="391">
        <v>1.0550999999999999</v>
      </c>
      <c r="O6023" s="386">
        <v>1.8967000000000001</v>
      </c>
      <c r="P6023" s="386" t="s">
        <v>67</v>
      </c>
      <c r="R6023" s="265"/>
    </row>
    <row r="6024" spans="1:18" ht="15" x14ac:dyDescent="0.25">
      <c r="A6024" s="389" t="s">
        <v>7378</v>
      </c>
      <c r="B6024" s="390"/>
      <c r="C6024" s="386"/>
      <c r="D6024" s="390"/>
      <c r="E6024" s="390"/>
      <c r="F6024" s="386">
        <v>0</v>
      </c>
      <c r="G6024" s="391">
        <v>0</v>
      </c>
      <c r="H6024" s="391">
        <v>0</v>
      </c>
      <c r="I6024" s="391">
        <v>0.39140000000000003</v>
      </c>
      <c r="J6024" s="391">
        <v>0</v>
      </c>
      <c r="K6024" s="391">
        <v>0</v>
      </c>
      <c r="L6024" s="391">
        <v>0</v>
      </c>
      <c r="M6024" s="391">
        <v>0</v>
      </c>
      <c r="N6024" s="391">
        <v>0.79110000000000003</v>
      </c>
      <c r="O6024" s="386">
        <v>0</v>
      </c>
      <c r="P6024" s="386" t="s">
        <v>67</v>
      </c>
      <c r="R6024" s="265"/>
    </row>
    <row r="6025" spans="1:18" ht="15" x14ac:dyDescent="0.25">
      <c r="A6025" s="389" t="s">
        <v>7379</v>
      </c>
      <c r="B6025" s="390"/>
      <c r="C6025" s="386"/>
      <c r="D6025" s="390"/>
      <c r="E6025" s="390"/>
      <c r="F6025" s="386">
        <v>0</v>
      </c>
      <c r="G6025" s="391">
        <v>0</v>
      </c>
      <c r="H6025" s="391">
        <v>0</v>
      </c>
      <c r="I6025" s="391">
        <v>0</v>
      </c>
      <c r="J6025" s="391">
        <v>0</v>
      </c>
      <c r="K6025" s="391">
        <v>0</v>
      </c>
      <c r="L6025" s="391">
        <v>0</v>
      </c>
      <c r="M6025" s="391">
        <v>0</v>
      </c>
      <c r="N6025" s="391">
        <v>0</v>
      </c>
      <c r="O6025" s="386" t="s">
        <v>8416</v>
      </c>
      <c r="P6025" s="386" t="s">
        <v>67</v>
      </c>
      <c r="R6025" s="265"/>
    </row>
    <row r="6026" spans="1:18" ht="15" x14ac:dyDescent="0.25">
      <c r="A6026" s="389" t="s">
        <v>7380</v>
      </c>
      <c r="B6026" s="390"/>
      <c r="C6026" s="386"/>
      <c r="D6026" s="390"/>
      <c r="E6026" s="390"/>
      <c r="F6026" s="386">
        <v>0</v>
      </c>
      <c r="G6026" s="391">
        <v>0</v>
      </c>
      <c r="H6026" s="391">
        <v>0</v>
      </c>
      <c r="I6026" s="391">
        <v>0.49380000000000002</v>
      </c>
      <c r="J6026" s="391">
        <v>0</v>
      </c>
      <c r="K6026" s="391">
        <v>0</v>
      </c>
      <c r="L6026" s="391">
        <v>0</v>
      </c>
      <c r="M6026" s="391">
        <v>0</v>
      </c>
      <c r="N6026" s="391">
        <v>0.95059999999999401</v>
      </c>
      <c r="O6026" s="386">
        <v>0</v>
      </c>
      <c r="P6026" s="386" t="s">
        <v>67</v>
      </c>
      <c r="R6026" s="265"/>
    </row>
    <row r="6027" spans="1:18" ht="15" x14ac:dyDescent="0.25">
      <c r="A6027" s="389" t="s">
        <v>7381</v>
      </c>
      <c r="B6027" s="390"/>
      <c r="C6027" s="386"/>
      <c r="D6027" s="390"/>
      <c r="E6027" s="390"/>
      <c r="F6027" s="386">
        <v>1.7782</v>
      </c>
      <c r="G6027" s="391">
        <v>2.1093000000000002</v>
      </c>
      <c r="H6027" s="391">
        <v>2.4474</v>
      </c>
      <c r="I6027" s="391">
        <v>2.1722999999999999</v>
      </c>
      <c r="J6027" s="391">
        <v>0.28610000000000002</v>
      </c>
      <c r="K6027" s="391">
        <v>2.9994000000000001</v>
      </c>
      <c r="L6027" s="391">
        <v>3.8222999999999998</v>
      </c>
      <c r="M6027" s="391">
        <v>2.5905</v>
      </c>
      <c r="N6027" s="391">
        <v>4.9259000000000004</v>
      </c>
      <c r="O6027" s="386">
        <v>7.4227999999999996</v>
      </c>
      <c r="P6027" s="386" t="s">
        <v>67</v>
      </c>
      <c r="R6027" s="265"/>
    </row>
    <row r="6028" spans="1:18" ht="15" x14ac:dyDescent="0.25">
      <c r="A6028" s="389" t="s">
        <v>7382</v>
      </c>
      <c r="B6028" s="390"/>
      <c r="C6028" s="386"/>
      <c r="D6028" s="390"/>
      <c r="E6028" s="390"/>
      <c r="F6028" s="386">
        <v>0.22900000000000001</v>
      </c>
      <c r="G6028" s="391">
        <v>0.26719999999999999</v>
      </c>
      <c r="H6028" s="391">
        <v>0.4224</v>
      </c>
      <c r="I6028" s="391">
        <v>0.97629999999999995</v>
      </c>
      <c r="J6028" s="391">
        <v>0.58030000000000004</v>
      </c>
      <c r="K6028" s="391">
        <v>1.5299</v>
      </c>
      <c r="L6028" s="391">
        <v>0.45800000000000002</v>
      </c>
      <c r="M6028" s="391">
        <v>3.3549000000000002</v>
      </c>
      <c r="N6028" s="391">
        <v>4.8708</v>
      </c>
      <c r="O6028" s="386">
        <v>7.4497</v>
      </c>
      <c r="P6028" s="386" t="s">
        <v>67</v>
      </c>
      <c r="R6028" s="265"/>
    </row>
    <row r="6029" spans="1:18" ht="15" x14ac:dyDescent="0.25">
      <c r="A6029" s="389" t="s">
        <v>7383</v>
      </c>
      <c r="B6029" s="390"/>
      <c r="C6029" s="386"/>
      <c r="D6029" s="390"/>
      <c r="E6029" s="390"/>
      <c r="F6029" s="386">
        <v>0</v>
      </c>
      <c r="G6029" s="391">
        <v>1.2101999999999999</v>
      </c>
      <c r="H6029" s="391">
        <v>0.88660000000000005</v>
      </c>
      <c r="I6029" s="391">
        <v>0.76090000000000002</v>
      </c>
      <c r="J6029" s="391">
        <v>1.3962000000000001</v>
      </c>
      <c r="K6029" s="391">
        <v>1.5679000000000001</v>
      </c>
      <c r="L6029" s="391">
        <v>2.7875000000000001</v>
      </c>
      <c r="M6029" s="391">
        <v>2.0960999999999999</v>
      </c>
      <c r="N6029" s="391">
        <v>5.8032000000000004</v>
      </c>
      <c r="O6029" s="386">
        <v>7.0224000000000002</v>
      </c>
      <c r="P6029" s="386" t="s">
        <v>67</v>
      </c>
      <c r="R6029" s="265"/>
    </row>
    <row r="6030" spans="1:18" ht="15" x14ac:dyDescent="0.25">
      <c r="A6030" s="389" t="s">
        <v>7384</v>
      </c>
      <c r="B6030" s="390"/>
      <c r="C6030" s="386"/>
      <c r="D6030" s="390"/>
      <c r="E6030" s="390"/>
      <c r="F6030" s="386">
        <v>14.7651</v>
      </c>
      <c r="G6030" s="391">
        <v>12.3596</v>
      </c>
      <c r="H6030" s="391">
        <v>26.415099999999999</v>
      </c>
      <c r="I6030" s="391">
        <v>24</v>
      </c>
      <c r="J6030" s="391">
        <v>22.449000000000002</v>
      </c>
      <c r="K6030" s="391">
        <v>28.5199</v>
      </c>
      <c r="L6030" s="391">
        <v>49.438200000000002</v>
      </c>
      <c r="M6030" s="391">
        <v>28.996300000000002</v>
      </c>
      <c r="N6030" s="391">
        <v>44.690300000000001</v>
      </c>
      <c r="O6030" s="386">
        <v>21.935500000000001</v>
      </c>
      <c r="P6030" s="386" t="s">
        <v>67</v>
      </c>
      <c r="R6030" s="265"/>
    </row>
    <row r="6031" spans="1:18" ht="15" x14ac:dyDescent="0.25">
      <c r="A6031" s="389" t="s">
        <v>7385</v>
      </c>
      <c r="B6031" s="390"/>
      <c r="C6031" s="386"/>
      <c r="D6031" s="390"/>
      <c r="E6031" s="390"/>
      <c r="F6031" s="386">
        <v>13.9535</v>
      </c>
      <c r="G6031" s="391">
        <v>7.1429</v>
      </c>
      <c r="H6031" s="391">
        <v>18.181799999999999</v>
      </c>
      <c r="I6031" s="391">
        <v>36.363599999999998</v>
      </c>
      <c r="J6031" s="391">
        <v>13.333299999999999</v>
      </c>
      <c r="K6031" s="391">
        <v>0</v>
      </c>
      <c r="L6031" s="391">
        <v>0</v>
      </c>
      <c r="M6031" s="391">
        <v>0</v>
      </c>
      <c r="N6031" s="391">
        <v>52.884599999999999</v>
      </c>
      <c r="O6031" s="386">
        <v>24.038499999999999</v>
      </c>
      <c r="P6031" s="386" t="s">
        <v>67</v>
      </c>
      <c r="R6031" s="265"/>
    </row>
    <row r="6032" spans="1:18" ht="15" x14ac:dyDescent="0.25">
      <c r="A6032" s="389" t="s">
        <v>7386</v>
      </c>
      <c r="B6032" s="390"/>
      <c r="C6032" s="386"/>
      <c r="D6032" s="390"/>
      <c r="E6032" s="390"/>
      <c r="F6032" s="386">
        <v>10.043699999999999</v>
      </c>
      <c r="G6032" s="391">
        <v>16.872399999999999</v>
      </c>
      <c r="H6032" s="391">
        <v>9.6898999999999997</v>
      </c>
      <c r="I6032" s="391">
        <v>28.076899999999998</v>
      </c>
      <c r="J6032" s="391">
        <v>35.526299999999999</v>
      </c>
      <c r="K6032" s="391">
        <v>14.960599999999999</v>
      </c>
      <c r="L6032" s="391">
        <v>16.2698</v>
      </c>
      <c r="M6032" s="391">
        <v>51.685400000000001</v>
      </c>
      <c r="N6032" s="391">
        <v>43.205599999999997</v>
      </c>
      <c r="O6032" s="386">
        <v>21.511600000000001</v>
      </c>
      <c r="P6032" s="386" t="s">
        <v>67</v>
      </c>
      <c r="R6032" s="265"/>
    </row>
    <row r="6033" spans="1:18" ht="15" x14ac:dyDescent="0.25">
      <c r="A6033" s="389" t="s">
        <v>7387</v>
      </c>
      <c r="B6033" s="390"/>
      <c r="C6033" s="386"/>
      <c r="D6033" s="390"/>
      <c r="E6033" s="390"/>
      <c r="F6033" s="386">
        <v>37.209299999999999</v>
      </c>
      <c r="G6033" s="391">
        <v>6.5755999999999997</v>
      </c>
      <c r="H6033" s="391">
        <v>4.2389999999999999</v>
      </c>
      <c r="I6033" s="391">
        <v>0.88500000000000001</v>
      </c>
      <c r="J6033" s="391">
        <v>5.3295000000000003</v>
      </c>
      <c r="K6033" s="391">
        <v>1.8255999999999999</v>
      </c>
      <c r="L6033" s="391">
        <v>10.526300000000001</v>
      </c>
      <c r="M6033" s="391">
        <v>4.7832999999999997</v>
      </c>
      <c r="N6033" s="391">
        <v>25.342300000000002</v>
      </c>
      <c r="O6033" s="386">
        <v>9.9659999999999993</v>
      </c>
      <c r="P6033" s="386" t="s">
        <v>67</v>
      </c>
      <c r="R6033" s="265"/>
    </row>
    <row r="6034" spans="1:18" ht="15" x14ac:dyDescent="0.25">
      <c r="A6034" s="389" t="s">
        <v>7388</v>
      </c>
      <c r="B6034" s="390"/>
      <c r="C6034" s="386"/>
      <c r="D6034" s="390"/>
      <c r="E6034" s="390"/>
      <c r="F6034" s="386">
        <v>34.848500000000001</v>
      </c>
      <c r="G6034" s="391">
        <v>53.486800000000002</v>
      </c>
      <c r="H6034" s="391">
        <v>45.1389</v>
      </c>
      <c r="I6034" s="391">
        <v>21.428599999999999</v>
      </c>
      <c r="J6034" s="391">
        <v>15.3398</v>
      </c>
      <c r="K6034" s="391">
        <v>16.363600000000002</v>
      </c>
      <c r="L6034" s="391">
        <v>44.827599999999997</v>
      </c>
      <c r="M6034" s="391">
        <v>32.142899999999997</v>
      </c>
      <c r="N6034" s="391">
        <v>33.584899999999998</v>
      </c>
      <c r="O6034" s="386">
        <v>22.6843</v>
      </c>
      <c r="P6034" s="386" t="s">
        <v>67</v>
      </c>
      <c r="R6034" s="265"/>
    </row>
    <row r="6035" spans="1:18" ht="15" x14ac:dyDescent="0.25">
      <c r="A6035" s="389" t="s">
        <v>7389</v>
      </c>
      <c r="B6035" s="390"/>
      <c r="C6035" s="386"/>
      <c r="D6035" s="390"/>
      <c r="E6035" s="390"/>
      <c r="F6035" s="386">
        <v>34.848500000000001</v>
      </c>
      <c r="G6035" s="391">
        <v>14.6341</v>
      </c>
      <c r="H6035" s="391">
        <v>23.983699999999999</v>
      </c>
      <c r="I6035" s="391">
        <v>43.181800000000003</v>
      </c>
      <c r="J6035" s="391">
        <v>15.3398</v>
      </c>
      <c r="K6035" s="391">
        <v>6.8182</v>
      </c>
      <c r="L6035" s="391">
        <v>0.75760000000000005</v>
      </c>
      <c r="M6035" s="391">
        <v>23.453600000000002</v>
      </c>
      <c r="N6035" s="391">
        <v>33.584899999999998</v>
      </c>
      <c r="O6035" s="386">
        <v>22.6843</v>
      </c>
      <c r="P6035" s="386" t="s">
        <v>67</v>
      </c>
      <c r="R6035" s="265"/>
    </row>
    <row r="6036" spans="1:18" ht="15" x14ac:dyDescent="0.25">
      <c r="A6036" s="389" t="s">
        <v>7390</v>
      </c>
      <c r="B6036" s="390"/>
      <c r="C6036" s="386"/>
      <c r="D6036" s="390"/>
      <c r="E6036" s="390"/>
      <c r="F6036" s="386" t="s">
        <v>8416</v>
      </c>
      <c r="G6036" s="391">
        <v>50</v>
      </c>
      <c r="H6036" s="391">
        <v>0</v>
      </c>
      <c r="I6036" s="391" t="s">
        <v>8416</v>
      </c>
      <c r="J6036" s="391" t="s">
        <v>8416</v>
      </c>
      <c r="K6036" s="391" t="s">
        <v>8416</v>
      </c>
      <c r="L6036" s="391" t="s">
        <v>8416</v>
      </c>
      <c r="M6036" s="391" t="s">
        <v>8416</v>
      </c>
      <c r="N6036" s="391" t="s">
        <v>8416</v>
      </c>
      <c r="O6036" s="386" t="s">
        <v>8416</v>
      </c>
      <c r="P6036" s="386" t="s">
        <v>67</v>
      </c>
      <c r="R6036" s="265"/>
    </row>
    <row r="6037" spans="1:18" ht="15" x14ac:dyDescent="0.25">
      <c r="A6037" s="389" t="s">
        <v>7391</v>
      </c>
      <c r="B6037" s="390"/>
      <c r="C6037" s="386"/>
      <c r="D6037" s="390"/>
      <c r="E6037" s="390"/>
      <c r="F6037" s="386">
        <v>0</v>
      </c>
      <c r="G6037" s="391">
        <v>0</v>
      </c>
      <c r="H6037" s="391">
        <v>0.157</v>
      </c>
      <c r="I6037" s="391">
        <v>0</v>
      </c>
      <c r="J6037" s="391">
        <v>0.76629999999999998</v>
      </c>
      <c r="K6037" s="391">
        <v>0</v>
      </c>
      <c r="L6037" s="391">
        <v>0</v>
      </c>
      <c r="M6037" s="391">
        <v>0</v>
      </c>
      <c r="N6037" s="391">
        <v>2.6099000000000001</v>
      </c>
      <c r="O6037" s="386">
        <v>4.6399999999999997E-2</v>
      </c>
      <c r="P6037" s="386" t="s">
        <v>67</v>
      </c>
      <c r="R6037" s="265"/>
    </row>
    <row r="6038" spans="1:18" ht="15" x14ac:dyDescent="0.25">
      <c r="A6038" s="389" t="s">
        <v>7392</v>
      </c>
      <c r="B6038" s="390"/>
      <c r="C6038" s="386"/>
      <c r="D6038" s="390"/>
      <c r="E6038" s="390"/>
      <c r="F6038" s="386">
        <v>0</v>
      </c>
      <c r="G6038" s="391">
        <v>0</v>
      </c>
      <c r="H6038" s="391">
        <v>0</v>
      </c>
      <c r="I6038" s="391">
        <v>0</v>
      </c>
      <c r="J6038" s="391">
        <v>0.76629999999999998</v>
      </c>
      <c r="K6038" s="391">
        <v>0</v>
      </c>
      <c r="L6038" s="391">
        <v>0</v>
      </c>
      <c r="M6038" s="391">
        <v>0</v>
      </c>
      <c r="N6038" s="391">
        <v>2.6099000000000001</v>
      </c>
      <c r="O6038" s="386">
        <v>4.6399999999999997E-2</v>
      </c>
      <c r="P6038" s="386" t="s">
        <v>67</v>
      </c>
      <c r="R6038" s="265"/>
    </row>
    <row r="6039" spans="1:18" ht="15" x14ac:dyDescent="0.25">
      <c r="A6039" s="389" t="s">
        <v>7393</v>
      </c>
      <c r="B6039" s="390"/>
      <c r="C6039" s="386"/>
      <c r="D6039" s="390"/>
      <c r="E6039" s="390"/>
      <c r="F6039" s="386">
        <v>0</v>
      </c>
      <c r="G6039" s="391">
        <v>10.5405</v>
      </c>
      <c r="H6039" s="391">
        <v>0</v>
      </c>
      <c r="I6039" s="391">
        <v>0</v>
      </c>
      <c r="J6039" s="391">
        <v>0</v>
      </c>
      <c r="K6039" s="391">
        <v>0.4219</v>
      </c>
      <c r="L6039" s="391">
        <v>0</v>
      </c>
      <c r="M6039" s="391">
        <v>2.4933999999999998</v>
      </c>
      <c r="N6039" s="391">
        <v>5.4762000000000102</v>
      </c>
      <c r="O6039" s="386">
        <v>0.23810000000000001</v>
      </c>
      <c r="P6039" s="386" t="s">
        <v>67</v>
      </c>
      <c r="R6039" s="265"/>
    </row>
    <row r="6040" spans="1:18" ht="15" x14ac:dyDescent="0.25">
      <c r="A6040" s="389" t="s">
        <v>7394</v>
      </c>
      <c r="B6040" s="390"/>
      <c r="C6040" s="386"/>
      <c r="D6040" s="390"/>
      <c r="E6040" s="390"/>
      <c r="F6040" s="386">
        <v>0</v>
      </c>
      <c r="G6040" s="391">
        <v>0</v>
      </c>
      <c r="H6040" s="391">
        <v>1.3228</v>
      </c>
      <c r="I6040" s="391">
        <v>0.52910000000000001</v>
      </c>
      <c r="J6040" s="391">
        <v>3.3898000000000001</v>
      </c>
      <c r="K6040" s="391">
        <v>0.4219</v>
      </c>
      <c r="L6040" s="391">
        <v>0</v>
      </c>
      <c r="M6040" s="391">
        <v>0.21099999999999999</v>
      </c>
      <c r="N6040" s="391">
        <v>5.4762000000000102</v>
      </c>
      <c r="O6040" s="386">
        <v>0.23810000000000001</v>
      </c>
      <c r="P6040" s="386" t="s">
        <v>67</v>
      </c>
      <c r="R6040" s="265"/>
    </row>
    <row r="6041" spans="1:18" ht="15" x14ac:dyDescent="0.25">
      <c r="A6041" s="389" t="s">
        <v>7395</v>
      </c>
      <c r="B6041" s="390"/>
      <c r="C6041" s="386"/>
      <c r="D6041" s="390"/>
      <c r="E6041" s="390"/>
      <c r="F6041" s="386">
        <v>3.1055999999999999</v>
      </c>
      <c r="G6041" s="391">
        <v>1.8727</v>
      </c>
      <c r="H6041" s="391">
        <v>0</v>
      </c>
      <c r="I6041" s="391">
        <v>0.88890000000000002</v>
      </c>
      <c r="J6041" s="391">
        <v>4.8220999999999998</v>
      </c>
      <c r="K6041" s="391">
        <v>0.22220000000000001</v>
      </c>
      <c r="L6041" s="391">
        <v>4.8017000000000003</v>
      </c>
      <c r="M6041" s="391">
        <v>4.5815999999999999</v>
      </c>
      <c r="N6041" s="391">
        <v>25.08</v>
      </c>
      <c r="O6041" s="386">
        <v>9.7932000000000006</v>
      </c>
      <c r="P6041" s="386" t="s">
        <v>67</v>
      </c>
      <c r="R6041" s="265"/>
    </row>
    <row r="6042" spans="1:18" ht="15" x14ac:dyDescent="0.25">
      <c r="A6042" s="389" t="s">
        <v>7396</v>
      </c>
      <c r="B6042" s="390"/>
      <c r="C6042" s="386"/>
      <c r="D6042" s="390"/>
      <c r="E6042" s="390"/>
      <c r="F6042" s="386">
        <v>12.1212</v>
      </c>
      <c r="G6042" s="391">
        <v>11.650499999999999</v>
      </c>
      <c r="H6042" s="391">
        <v>13.333299999999999</v>
      </c>
      <c r="I6042" s="391">
        <v>12.222200000000001</v>
      </c>
      <c r="J6042" s="391">
        <v>7.7778</v>
      </c>
      <c r="K6042" s="391">
        <v>2.1126999999999998</v>
      </c>
      <c r="L6042" s="391">
        <v>25.714300000000001</v>
      </c>
      <c r="M6042" s="391">
        <v>14.0845</v>
      </c>
      <c r="N6042" s="391">
        <v>32.7986</v>
      </c>
      <c r="O6042" s="386">
        <v>14.897600000000001</v>
      </c>
      <c r="P6042" s="386" t="s">
        <v>67</v>
      </c>
      <c r="R6042" s="265"/>
    </row>
    <row r="6043" spans="1:18" ht="15" x14ac:dyDescent="0.25">
      <c r="A6043" s="389" t="s">
        <v>7397</v>
      </c>
      <c r="B6043" s="390"/>
      <c r="C6043" s="386"/>
      <c r="D6043" s="390"/>
      <c r="E6043" s="390"/>
      <c r="F6043" s="386">
        <v>1.5673999999999999</v>
      </c>
      <c r="G6043" s="391">
        <v>6.3122999999999996</v>
      </c>
      <c r="H6043" s="391">
        <v>0.87370000000000003</v>
      </c>
      <c r="I6043" s="391">
        <v>1.5158</v>
      </c>
      <c r="J6043" s="391">
        <v>0.66890000000000005</v>
      </c>
      <c r="K6043" s="391">
        <v>0.2409</v>
      </c>
      <c r="L6043" s="391">
        <v>0.88349999999999995</v>
      </c>
      <c r="M6043" s="391">
        <v>0.90620000000000001</v>
      </c>
      <c r="N6043" s="391">
        <v>16.546500000000002</v>
      </c>
      <c r="O6043" s="386">
        <v>4.0723000000000003</v>
      </c>
      <c r="P6043" s="386" t="s">
        <v>67</v>
      </c>
      <c r="R6043" s="265"/>
    </row>
    <row r="6044" spans="1:18" ht="15" x14ac:dyDescent="0.25">
      <c r="A6044" s="389" t="s">
        <v>7398</v>
      </c>
      <c r="B6044" s="390"/>
      <c r="C6044" s="386"/>
      <c r="D6044" s="390"/>
      <c r="E6044" s="390"/>
      <c r="F6044" s="386">
        <v>0.87719999999999998</v>
      </c>
      <c r="G6044" s="391">
        <v>0.47620000000000001</v>
      </c>
      <c r="H6044" s="391">
        <v>3.4407000000000001</v>
      </c>
      <c r="I6044" s="391">
        <v>1.8964000000000001</v>
      </c>
      <c r="J6044" s="391">
        <v>0.33029999999999998</v>
      </c>
      <c r="K6044" s="391">
        <v>0.24879999999999999</v>
      </c>
      <c r="L6044" s="391">
        <v>0.995</v>
      </c>
      <c r="M6044" s="391">
        <v>0.74719999999999998</v>
      </c>
      <c r="N6044" s="391">
        <v>18.0549</v>
      </c>
      <c r="O6044" s="386">
        <v>3.8325999999999998</v>
      </c>
      <c r="P6044" s="386" t="s">
        <v>67</v>
      </c>
      <c r="R6044" s="265"/>
    </row>
    <row r="6045" spans="1:18" ht="15" x14ac:dyDescent="0.25">
      <c r="A6045" s="389" t="s">
        <v>7399</v>
      </c>
      <c r="B6045" s="390"/>
      <c r="C6045" s="386"/>
      <c r="D6045" s="390"/>
      <c r="E6045" s="390"/>
      <c r="F6045" s="386">
        <v>3.2967</v>
      </c>
      <c r="G6045" s="391">
        <v>1.8499000000000001</v>
      </c>
      <c r="H6045" s="391">
        <v>1.0989</v>
      </c>
      <c r="I6045" s="391">
        <v>5.4945000000000004</v>
      </c>
      <c r="J6045" s="391">
        <v>0.45350000000000001</v>
      </c>
      <c r="K6045" s="391">
        <v>12.222200000000001</v>
      </c>
      <c r="L6045" s="391">
        <v>0.80810000000000004</v>
      </c>
      <c r="M6045" s="391">
        <v>3.2967</v>
      </c>
      <c r="N6045" s="391">
        <v>12.7407</v>
      </c>
      <c r="O6045" s="386">
        <v>4.6867999999999999</v>
      </c>
      <c r="P6045" s="386" t="s">
        <v>67</v>
      </c>
      <c r="R6045" s="265"/>
    </row>
    <row r="6046" spans="1:18" ht="15" x14ac:dyDescent="0.25">
      <c r="A6046" s="389" t="s">
        <v>7400</v>
      </c>
      <c r="B6046" s="390"/>
      <c r="C6046" s="386"/>
      <c r="D6046" s="390"/>
      <c r="E6046" s="390"/>
      <c r="F6046" s="386">
        <v>0.16900000000000001</v>
      </c>
      <c r="G6046" s="391">
        <v>2.7715999999999998</v>
      </c>
      <c r="H6046" s="391">
        <v>0.26600000000000001</v>
      </c>
      <c r="I6046" s="391">
        <v>0.59740000000000004</v>
      </c>
      <c r="J6046" s="391">
        <v>0.05</v>
      </c>
      <c r="K6046" s="391">
        <v>0.12590000000000001</v>
      </c>
      <c r="L6046" s="391">
        <v>0.23599999999999999</v>
      </c>
      <c r="M6046" s="391">
        <v>4.7199999999999999E-2</v>
      </c>
      <c r="N6046" s="391">
        <v>3.7162000000000002</v>
      </c>
      <c r="O6046" s="386">
        <v>1.0287999999999999</v>
      </c>
      <c r="P6046" s="386" t="s">
        <v>67</v>
      </c>
      <c r="R6046" s="265"/>
    </row>
    <row r="6047" spans="1:18" ht="15" x14ac:dyDescent="0.25">
      <c r="A6047" s="389" t="s">
        <v>7401</v>
      </c>
      <c r="B6047" s="390"/>
      <c r="C6047" s="386"/>
      <c r="D6047" s="390"/>
      <c r="E6047" s="390"/>
      <c r="F6047" s="386">
        <v>0.35449999999999998</v>
      </c>
      <c r="G6047" s="391">
        <v>0.36720000000000003</v>
      </c>
      <c r="H6047" s="391">
        <v>0.13700000000000001</v>
      </c>
      <c r="I6047" s="391">
        <v>0.23619999999999999</v>
      </c>
      <c r="J6047" s="391">
        <v>6.5100000000000005E-2</v>
      </c>
      <c r="K6047" s="391">
        <v>0.13689999999999999</v>
      </c>
      <c r="L6047" s="391">
        <v>0.28599999999999998</v>
      </c>
      <c r="M6047" s="391">
        <v>0.1706</v>
      </c>
      <c r="N6047" s="391">
        <v>3.6025999999999998</v>
      </c>
      <c r="O6047" s="386">
        <v>0.99970000000000003</v>
      </c>
      <c r="P6047" s="386" t="s">
        <v>67</v>
      </c>
      <c r="R6047" s="265"/>
    </row>
    <row r="6048" spans="1:18" ht="15" x14ac:dyDescent="0.25">
      <c r="A6048" s="389" t="s">
        <v>7402</v>
      </c>
      <c r="B6048" s="390"/>
      <c r="C6048" s="386"/>
      <c r="D6048" s="390"/>
      <c r="E6048" s="390"/>
      <c r="F6048" s="386">
        <v>0.1079</v>
      </c>
      <c r="G6048" s="391">
        <v>1.5337000000000001</v>
      </c>
      <c r="H6048" s="391">
        <v>1.8462000000000001</v>
      </c>
      <c r="I6048" s="391">
        <v>3.3742000000000001</v>
      </c>
      <c r="J6048" s="391">
        <v>0.1077</v>
      </c>
      <c r="K6048" s="391">
        <v>0.32940000000000003</v>
      </c>
      <c r="L6048" s="391">
        <v>0</v>
      </c>
      <c r="M6048" s="391">
        <v>0.28839999999999999</v>
      </c>
      <c r="N6048" s="391">
        <v>5.3868999999999998</v>
      </c>
      <c r="O6048" s="386">
        <v>1.4636</v>
      </c>
      <c r="P6048" s="386" t="s">
        <v>67</v>
      </c>
      <c r="R6048" s="265"/>
    </row>
    <row r="6049" spans="1:18" ht="15" x14ac:dyDescent="0.25">
      <c r="A6049" s="389" t="s">
        <v>7403</v>
      </c>
      <c r="B6049" s="390"/>
      <c r="C6049" s="386"/>
      <c r="D6049" s="390"/>
      <c r="E6049" s="390"/>
      <c r="F6049" s="386">
        <v>0</v>
      </c>
      <c r="G6049" s="391">
        <v>0</v>
      </c>
      <c r="H6049" s="391">
        <v>0</v>
      </c>
      <c r="I6049" s="391">
        <v>0.47389999999999999</v>
      </c>
      <c r="J6049" s="391">
        <v>0</v>
      </c>
      <c r="K6049" s="391">
        <v>0</v>
      </c>
      <c r="L6049" s="391">
        <v>0</v>
      </c>
      <c r="M6049" s="391">
        <v>0</v>
      </c>
      <c r="N6049" s="391">
        <v>0</v>
      </c>
      <c r="O6049" s="386">
        <v>0</v>
      </c>
      <c r="P6049" s="386" t="s">
        <v>67</v>
      </c>
      <c r="R6049" s="265"/>
    </row>
    <row r="6050" spans="1:18" ht="15" x14ac:dyDescent="0.25">
      <c r="A6050" s="389" t="s">
        <v>7404</v>
      </c>
      <c r="B6050" s="390"/>
      <c r="C6050" s="386"/>
      <c r="D6050" s="390"/>
      <c r="E6050" s="390"/>
      <c r="F6050" s="386">
        <v>0</v>
      </c>
      <c r="G6050" s="391">
        <v>0</v>
      </c>
      <c r="H6050" s="391">
        <v>0</v>
      </c>
      <c r="I6050" s="391">
        <v>0</v>
      </c>
      <c r="J6050" s="391">
        <v>0</v>
      </c>
      <c r="K6050" s="391">
        <v>0</v>
      </c>
      <c r="L6050" s="391">
        <v>0</v>
      </c>
      <c r="M6050" s="391">
        <v>0</v>
      </c>
      <c r="N6050" s="391">
        <v>0</v>
      </c>
      <c r="O6050" s="386">
        <v>0</v>
      </c>
      <c r="P6050" s="386" t="s">
        <v>67</v>
      </c>
      <c r="R6050" s="265"/>
    </row>
    <row r="6051" spans="1:18" ht="15" x14ac:dyDescent="0.25">
      <c r="A6051" s="389" t="s">
        <v>7405</v>
      </c>
      <c r="B6051" s="390"/>
      <c r="C6051" s="386"/>
      <c r="D6051" s="390"/>
      <c r="E6051" s="390"/>
      <c r="F6051" s="386">
        <v>1.4862</v>
      </c>
      <c r="G6051" s="391">
        <v>16.2681</v>
      </c>
      <c r="H6051" s="391">
        <v>2.4523999999999999</v>
      </c>
      <c r="I6051" s="391">
        <v>2.7458999999999998</v>
      </c>
      <c r="J6051" s="391">
        <v>2.0337999999999998</v>
      </c>
      <c r="K6051" s="391">
        <v>1.0825</v>
      </c>
      <c r="L6051" s="391">
        <v>0.96530000000000005</v>
      </c>
      <c r="M6051" s="391">
        <v>1.5443</v>
      </c>
      <c r="N6051" s="391">
        <v>8.0975999999999999</v>
      </c>
      <c r="O6051" s="386">
        <v>2.8660999999999999</v>
      </c>
      <c r="P6051" s="386" t="s">
        <v>67</v>
      </c>
      <c r="R6051" s="265"/>
    </row>
    <row r="6052" spans="1:18" ht="15" x14ac:dyDescent="0.25">
      <c r="A6052" s="389" t="s">
        <v>7406</v>
      </c>
      <c r="B6052" s="390"/>
      <c r="C6052" s="386"/>
      <c r="D6052" s="390"/>
      <c r="E6052" s="390"/>
      <c r="F6052" s="386">
        <v>4.5439999999999996</v>
      </c>
      <c r="G6052" s="391">
        <v>17.302900000000001</v>
      </c>
      <c r="H6052" s="391">
        <v>1.2309000000000001</v>
      </c>
      <c r="I6052" s="391">
        <v>0.40710000000000002</v>
      </c>
      <c r="J6052" s="391">
        <v>0.37819999999999998</v>
      </c>
      <c r="K6052" s="391">
        <v>2.1315</v>
      </c>
      <c r="L6052" s="391">
        <v>0.79200000000000004</v>
      </c>
      <c r="M6052" s="391">
        <v>3.5041000000000002</v>
      </c>
      <c r="N6052" s="391">
        <v>7.8883999999999999</v>
      </c>
      <c r="O6052" s="386">
        <v>2.7646000000000002</v>
      </c>
      <c r="P6052" s="386" t="s">
        <v>67</v>
      </c>
      <c r="R6052" s="265"/>
    </row>
    <row r="6053" spans="1:18" ht="15" x14ac:dyDescent="0.25">
      <c r="A6053" s="389" t="s">
        <v>7407</v>
      </c>
      <c r="B6053" s="390"/>
      <c r="C6053" s="386"/>
      <c r="D6053" s="390"/>
      <c r="E6053" s="390"/>
      <c r="F6053" s="386">
        <v>1.3793</v>
      </c>
      <c r="G6053" s="391">
        <v>2.5232000000000001</v>
      </c>
      <c r="H6053" s="391">
        <v>5.5968999999999998</v>
      </c>
      <c r="I6053" s="391">
        <v>2.7277999999999998</v>
      </c>
      <c r="J6053" s="391">
        <v>3.9336000000000002</v>
      </c>
      <c r="K6053" s="391">
        <v>2.2856999999999998</v>
      </c>
      <c r="L6053" s="391">
        <v>1.7703</v>
      </c>
      <c r="M6053" s="391">
        <v>3.1291000000000002</v>
      </c>
      <c r="N6053" s="391">
        <v>10.4313</v>
      </c>
      <c r="O6053" s="386">
        <v>4.0115999999999996</v>
      </c>
      <c r="P6053" s="386" t="s">
        <v>67</v>
      </c>
      <c r="R6053" s="265"/>
    </row>
    <row r="6054" spans="1:18" ht="15" x14ac:dyDescent="0.25">
      <c r="A6054" s="389" t="s">
        <v>7408</v>
      </c>
      <c r="B6054" s="390"/>
      <c r="C6054" s="386"/>
      <c r="D6054" s="390"/>
      <c r="E6054" s="390"/>
      <c r="F6054" s="386">
        <v>21.818200000000001</v>
      </c>
      <c r="G6054" s="391">
        <v>12.5</v>
      </c>
      <c r="H6054" s="391">
        <v>0</v>
      </c>
      <c r="I6054" s="391">
        <v>6.25</v>
      </c>
      <c r="J6054" s="391">
        <v>40</v>
      </c>
      <c r="K6054" s="391">
        <v>36.923099999999998</v>
      </c>
      <c r="L6054" s="391">
        <v>3.3708</v>
      </c>
      <c r="M6054" s="391">
        <v>16.853899999999999</v>
      </c>
      <c r="N6054" s="391">
        <v>45.365900000000003</v>
      </c>
      <c r="O6054" s="386">
        <v>36.690600000000003</v>
      </c>
      <c r="P6054" s="386" t="s">
        <v>67</v>
      </c>
      <c r="R6054" s="265"/>
    </row>
    <row r="6055" spans="1:18" ht="15" x14ac:dyDescent="0.25">
      <c r="A6055" s="389" t="s">
        <v>7409</v>
      </c>
      <c r="B6055" s="390"/>
      <c r="C6055" s="386"/>
      <c r="D6055" s="390"/>
      <c r="E6055" s="390"/>
      <c r="F6055" s="386">
        <v>21.818200000000001</v>
      </c>
      <c r="G6055" s="391">
        <v>18.181799999999999</v>
      </c>
      <c r="H6055" s="391">
        <v>0</v>
      </c>
      <c r="I6055" s="391">
        <v>7.4074</v>
      </c>
      <c r="J6055" s="391">
        <v>3.7037</v>
      </c>
      <c r="K6055" s="391">
        <v>16.666699999999999</v>
      </c>
      <c r="L6055" s="391">
        <v>0</v>
      </c>
      <c r="M6055" s="391">
        <v>29.6296</v>
      </c>
      <c r="N6055" s="391">
        <v>41.618499999999997</v>
      </c>
      <c r="O6055" s="386">
        <v>26.589600000000001</v>
      </c>
      <c r="P6055" s="386" t="s">
        <v>67</v>
      </c>
      <c r="R6055" s="265"/>
    </row>
    <row r="6056" spans="1:18" ht="15" x14ac:dyDescent="0.25">
      <c r="A6056" s="389" t="s">
        <v>7410</v>
      </c>
      <c r="B6056" s="390"/>
      <c r="C6056" s="386"/>
      <c r="D6056" s="390"/>
      <c r="E6056" s="390"/>
      <c r="F6056" s="386">
        <v>47.169800000000002</v>
      </c>
      <c r="G6056" s="391">
        <v>34.210500000000003</v>
      </c>
      <c r="H6056" s="391">
        <v>1.3332999999999999</v>
      </c>
      <c r="I6056" s="391">
        <v>72.222200000000001</v>
      </c>
      <c r="J6056" s="391">
        <v>27.777799999999999</v>
      </c>
      <c r="K6056" s="391">
        <v>6.25</v>
      </c>
      <c r="L6056" s="391">
        <v>22.0779</v>
      </c>
      <c r="M6056" s="391">
        <v>54.966900000000003</v>
      </c>
      <c r="N6056" s="391">
        <v>48.101300000000002</v>
      </c>
      <c r="O6056" s="386">
        <v>43.852499999999999</v>
      </c>
      <c r="P6056" s="386" t="s">
        <v>67</v>
      </c>
      <c r="R6056" s="265"/>
    </row>
    <row r="6057" spans="1:18" ht="15" x14ac:dyDescent="0.25">
      <c r="A6057" s="389" t="s">
        <v>7411</v>
      </c>
      <c r="B6057" s="390"/>
      <c r="C6057" s="386"/>
      <c r="D6057" s="390"/>
      <c r="E6057" s="390"/>
      <c r="F6057" s="386">
        <v>3.8961000000000001</v>
      </c>
      <c r="G6057" s="391">
        <v>0.1206</v>
      </c>
      <c r="H6057" s="391">
        <v>0.71430000000000005</v>
      </c>
      <c r="I6057" s="391">
        <v>8.5521999999999991</v>
      </c>
      <c r="J6057" s="391">
        <v>0.1338</v>
      </c>
      <c r="K6057" s="391">
        <v>2.5417999999999998</v>
      </c>
      <c r="L6057" s="391">
        <v>1.4136</v>
      </c>
      <c r="M6057" s="391">
        <v>5.2039</v>
      </c>
      <c r="N6057" s="391">
        <v>19.6111</v>
      </c>
      <c r="O6057" s="386">
        <v>18.055900000000001</v>
      </c>
      <c r="P6057" s="386" t="s">
        <v>67</v>
      </c>
      <c r="R6057" s="265"/>
    </row>
    <row r="6058" spans="1:18" ht="15" x14ac:dyDescent="0.25">
      <c r="A6058" s="389" t="s">
        <v>7412</v>
      </c>
      <c r="B6058" s="390"/>
      <c r="C6058" s="386"/>
      <c r="D6058" s="390"/>
      <c r="E6058" s="390"/>
      <c r="F6058" s="386">
        <v>48.3324</v>
      </c>
      <c r="G6058" s="391">
        <v>15.394</v>
      </c>
      <c r="H6058" s="391">
        <v>8.6016999999999992</v>
      </c>
      <c r="I6058" s="391">
        <v>18.1388</v>
      </c>
      <c r="J6058" s="391">
        <v>71.428600000000003</v>
      </c>
      <c r="K6058" s="391">
        <v>14.2857</v>
      </c>
      <c r="L6058" s="391">
        <v>28.229700000000001</v>
      </c>
      <c r="M6058" s="391">
        <v>33.492800000000003</v>
      </c>
      <c r="N6058" s="391">
        <v>24.4284</v>
      </c>
      <c r="O6058" s="386">
        <v>27.977</v>
      </c>
      <c r="P6058" s="386" t="s">
        <v>67</v>
      </c>
      <c r="R6058" s="265"/>
    </row>
    <row r="6059" spans="1:18" ht="15" x14ac:dyDescent="0.25">
      <c r="A6059" s="389" t="s">
        <v>7413</v>
      </c>
      <c r="B6059" s="390"/>
      <c r="C6059" s="386"/>
      <c r="D6059" s="390"/>
      <c r="E6059" s="390"/>
      <c r="F6059" s="386">
        <v>75.242000000000004</v>
      </c>
      <c r="G6059" s="391">
        <v>8.7087000000000003</v>
      </c>
      <c r="H6059" s="391">
        <v>21.47</v>
      </c>
      <c r="I6059" s="391">
        <v>18.1388</v>
      </c>
      <c r="J6059" s="391">
        <v>23.028400000000001</v>
      </c>
      <c r="K6059" s="391">
        <v>34.2697</v>
      </c>
      <c r="L6059" s="391">
        <v>28.229700000000001</v>
      </c>
      <c r="M6059" s="391">
        <v>33.492800000000003</v>
      </c>
      <c r="N6059" s="391">
        <v>24.4284</v>
      </c>
      <c r="O6059" s="386">
        <v>27.977</v>
      </c>
      <c r="P6059" s="386" t="s">
        <v>67</v>
      </c>
      <c r="R6059" s="265"/>
    </row>
    <row r="6060" spans="1:18" ht="15" x14ac:dyDescent="0.25">
      <c r="A6060" s="389" t="s">
        <v>7414</v>
      </c>
      <c r="B6060" s="390"/>
      <c r="C6060" s="386"/>
      <c r="D6060" s="390"/>
      <c r="E6060" s="390"/>
      <c r="F6060" s="386">
        <v>0</v>
      </c>
      <c r="G6060" s="391">
        <v>0</v>
      </c>
      <c r="H6060" s="391">
        <v>0</v>
      </c>
      <c r="I6060" s="391">
        <v>0</v>
      </c>
      <c r="J6060" s="391">
        <v>0</v>
      </c>
      <c r="K6060" s="391">
        <v>0</v>
      </c>
      <c r="L6060" s="391">
        <v>0</v>
      </c>
      <c r="M6060" s="391">
        <v>0</v>
      </c>
      <c r="N6060" s="391">
        <v>5.9096000000000002</v>
      </c>
      <c r="O6060" s="386">
        <v>3.2793000000000001</v>
      </c>
      <c r="P6060" s="386" t="s">
        <v>67</v>
      </c>
      <c r="R6060" s="265"/>
    </row>
    <row r="6061" spans="1:18" ht="15" x14ac:dyDescent="0.25">
      <c r="A6061" s="389" t="s">
        <v>7415</v>
      </c>
      <c r="B6061" s="390"/>
      <c r="C6061" s="386"/>
      <c r="D6061" s="390"/>
      <c r="E6061" s="390"/>
      <c r="F6061" s="386">
        <v>0</v>
      </c>
      <c r="G6061" s="391">
        <v>0</v>
      </c>
      <c r="H6061" s="391">
        <v>0</v>
      </c>
      <c r="I6061" s="391">
        <v>0.1996</v>
      </c>
      <c r="J6061" s="391">
        <v>9.98E-2</v>
      </c>
      <c r="K6061" s="391">
        <v>0.1996</v>
      </c>
      <c r="L6061" s="391">
        <v>0</v>
      </c>
      <c r="M6061" s="391">
        <v>0</v>
      </c>
      <c r="N6061" s="391">
        <v>5.9096000000000002</v>
      </c>
      <c r="O6061" s="386">
        <v>3.2793000000000001</v>
      </c>
      <c r="P6061" s="386" t="s">
        <v>67</v>
      </c>
      <c r="R6061" s="265"/>
    </row>
    <row r="6062" spans="1:18" ht="15" x14ac:dyDescent="0.25">
      <c r="A6062" s="389" t="s">
        <v>7416</v>
      </c>
      <c r="B6062" s="390"/>
      <c r="C6062" s="386"/>
      <c r="D6062" s="390"/>
      <c r="E6062" s="390"/>
      <c r="F6062" s="386">
        <v>33.871000000000002</v>
      </c>
      <c r="G6062" s="391">
        <v>0.20280000000000001</v>
      </c>
      <c r="H6062" s="391">
        <v>0</v>
      </c>
      <c r="I6062" s="391">
        <v>40.322600000000001</v>
      </c>
      <c r="J6062" s="391">
        <v>0</v>
      </c>
      <c r="K6062" s="391">
        <v>0</v>
      </c>
      <c r="L6062" s="391">
        <v>0.26879999999999998</v>
      </c>
      <c r="M6062" s="391">
        <v>3.5714000000000001</v>
      </c>
      <c r="N6062" s="391">
        <v>2.45359999999999</v>
      </c>
      <c r="O6062" s="386">
        <v>5.5631000000000004</v>
      </c>
      <c r="P6062" s="386" t="s">
        <v>67</v>
      </c>
      <c r="R6062" s="265"/>
    </row>
    <row r="6063" spans="1:18" ht="15" x14ac:dyDescent="0.25">
      <c r="A6063" s="389" t="s">
        <v>7417</v>
      </c>
      <c r="B6063" s="390"/>
      <c r="C6063" s="386"/>
      <c r="D6063" s="390"/>
      <c r="E6063" s="390"/>
      <c r="F6063" s="386">
        <v>0</v>
      </c>
      <c r="G6063" s="391">
        <v>0.20280000000000001</v>
      </c>
      <c r="H6063" s="391">
        <v>0</v>
      </c>
      <c r="I6063" s="391">
        <v>2.9411999999999998</v>
      </c>
      <c r="J6063" s="391">
        <v>0</v>
      </c>
      <c r="K6063" s="391">
        <v>0.53759999999999997</v>
      </c>
      <c r="L6063" s="391">
        <v>0</v>
      </c>
      <c r="M6063" s="391">
        <v>3.5714000000000001</v>
      </c>
      <c r="N6063" s="391">
        <v>2.45359999999999</v>
      </c>
      <c r="O6063" s="386">
        <v>5.5631000000000004</v>
      </c>
      <c r="P6063" s="386" t="s">
        <v>67</v>
      </c>
      <c r="R6063" s="265"/>
    </row>
    <row r="6064" spans="1:18" ht="15" x14ac:dyDescent="0.25">
      <c r="A6064" s="389" t="s">
        <v>7418</v>
      </c>
      <c r="B6064" s="390"/>
      <c r="C6064" s="386"/>
      <c r="D6064" s="390"/>
      <c r="E6064" s="390"/>
      <c r="F6064" s="386">
        <v>25.446200000000001</v>
      </c>
      <c r="G6064" s="391">
        <v>2.4565999999999999</v>
      </c>
      <c r="H6064" s="391">
        <v>0.72750000000000004</v>
      </c>
      <c r="I6064" s="391">
        <v>9.0974000000000004</v>
      </c>
      <c r="J6064" s="391">
        <v>0.14219999999999999</v>
      </c>
      <c r="K6064" s="391">
        <v>6.0435999999999996</v>
      </c>
      <c r="L6064" s="391">
        <v>0.35560000000000003</v>
      </c>
      <c r="M6064" s="391">
        <v>5.0895000000000001</v>
      </c>
      <c r="N6064" s="391">
        <v>19.5228</v>
      </c>
      <c r="O6064" s="386">
        <v>18.088899999999999</v>
      </c>
      <c r="P6064" s="386" t="s">
        <v>67</v>
      </c>
      <c r="R6064" s="265"/>
    </row>
    <row r="6065" spans="1:18" ht="15" x14ac:dyDescent="0.25">
      <c r="A6065" s="389" t="s">
        <v>7419</v>
      </c>
      <c r="B6065" s="390"/>
      <c r="C6065" s="386"/>
      <c r="D6065" s="390"/>
      <c r="E6065" s="390"/>
      <c r="F6065" s="386">
        <v>17.279399999999999</v>
      </c>
      <c r="G6065" s="391">
        <v>15.384600000000001</v>
      </c>
      <c r="H6065" s="391">
        <v>0</v>
      </c>
      <c r="I6065" s="391">
        <v>9.6153999999999993</v>
      </c>
      <c r="J6065" s="391">
        <v>0</v>
      </c>
      <c r="K6065" s="391">
        <v>1.9231</v>
      </c>
      <c r="L6065" s="391">
        <v>5.0541999999999998</v>
      </c>
      <c r="M6065" s="391">
        <v>16.967500000000001</v>
      </c>
      <c r="N6065" s="391">
        <v>23.017399999999999</v>
      </c>
      <c r="O6065" s="386">
        <v>16.764099999999999</v>
      </c>
      <c r="P6065" s="386" t="s">
        <v>67</v>
      </c>
      <c r="R6065" s="265"/>
    </row>
    <row r="6066" spans="1:18" ht="15" x14ac:dyDescent="0.25">
      <c r="A6066" s="389" t="s">
        <v>7420</v>
      </c>
      <c r="B6066" s="390"/>
      <c r="C6066" s="386"/>
      <c r="D6066" s="390"/>
      <c r="E6066" s="390"/>
      <c r="F6066" s="386">
        <v>2.0503999999999998</v>
      </c>
      <c r="G6066" s="391">
        <v>0.224</v>
      </c>
      <c r="H6066" s="391">
        <v>0.374</v>
      </c>
      <c r="I6066" s="391">
        <v>0.39219999999999999</v>
      </c>
      <c r="J6066" s="391">
        <v>0</v>
      </c>
      <c r="K6066" s="391">
        <v>0.86019999999999996</v>
      </c>
      <c r="L6066" s="391">
        <v>0.50219999999999998</v>
      </c>
      <c r="M6066" s="391">
        <v>2.0802999999999998</v>
      </c>
      <c r="N6066" s="391">
        <v>8.1050000000000004</v>
      </c>
      <c r="O6066" s="386">
        <v>6.1101999999999999</v>
      </c>
      <c r="P6066" s="386" t="s">
        <v>67</v>
      </c>
      <c r="R6066" s="265"/>
    </row>
    <row r="6067" spans="1:18" ht="15" x14ac:dyDescent="0.25">
      <c r="A6067" s="389" t="s">
        <v>7421</v>
      </c>
      <c r="B6067" s="390"/>
      <c r="C6067" s="386"/>
      <c r="D6067" s="390"/>
      <c r="E6067" s="390"/>
      <c r="F6067" s="386">
        <v>0</v>
      </c>
      <c r="G6067" s="391">
        <v>8.77E-2</v>
      </c>
      <c r="H6067" s="391">
        <v>0.43940000000000001</v>
      </c>
      <c r="I6067" s="391">
        <v>0.68489999999999995</v>
      </c>
      <c r="J6067" s="391">
        <v>0.17119999999999999</v>
      </c>
      <c r="K6067" s="391">
        <v>0.34250000000000003</v>
      </c>
      <c r="L6067" s="391">
        <v>0</v>
      </c>
      <c r="M6067" s="391">
        <v>0.46729999999999999</v>
      </c>
      <c r="N6067" s="391">
        <v>8.8827999999999996</v>
      </c>
      <c r="O6067" s="386">
        <v>6.5307000000000004</v>
      </c>
      <c r="P6067" s="386" t="s">
        <v>67</v>
      </c>
      <c r="R6067" s="265"/>
    </row>
    <row r="6068" spans="1:18" ht="15" x14ac:dyDescent="0.25">
      <c r="A6068" s="389" t="s">
        <v>7422</v>
      </c>
      <c r="B6068" s="390"/>
      <c r="C6068" s="386"/>
      <c r="D6068" s="390"/>
      <c r="E6068" s="390"/>
      <c r="F6068" s="386">
        <v>0</v>
      </c>
      <c r="G6068" s="391">
        <v>2.3148</v>
      </c>
      <c r="H6068" s="391">
        <v>0</v>
      </c>
      <c r="I6068" s="391">
        <v>6.0914000000000001</v>
      </c>
      <c r="J6068" s="391">
        <v>7.0351999999999997</v>
      </c>
      <c r="K6068" s="391">
        <v>6.0301999999999998</v>
      </c>
      <c r="L6068" s="391">
        <v>0.39369999999999999</v>
      </c>
      <c r="M6068" s="391">
        <v>2.5125999999999999</v>
      </c>
      <c r="N6068" s="391">
        <v>4.08450000000001</v>
      </c>
      <c r="O6068" s="386">
        <v>3.9548000000000001</v>
      </c>
      <c r="P6068" s="386" t="s">
        <v>67</v>
      </c>
      <c r="R6068" s="265"/>
    </row>
    <row r="6069" spans="1:18" ht="15" x14ac:dyDescent="0.25">
      <c r="A6069" s="389" t="s">
        <v>7423</v>
      </c>
      <c r="B6069" s="390"/>
      <c r="C6069" s="386"/>
      <c r="D6069" s="390"/>
      <c r="E6069" s="390"/>
      <c r="F6069" s="386">
        <v>1.1820999999999999</v>
      </c>
      <c r="G6069" s="391">
        <v>0.19109999999999999</v>
      </c>
      <c r="H6069" s="391">
        <v>3.6600000000000001E-2</v>
      </c>
      <c r="I6069" s="391">
        <v>0.67989999999999995</v>
      </c>
      <c r="J6069" s="391">
        <v>0.40529999999999999</v>
      </c>
      <c r="K6069" s="391">
        <v>0.79630000000000001</v>
      </c>
      <c r="L6069" s="391">
        <v>6.5100000000000005E-2</v>
      </c>
      <c r="M6069" s="391">
        <v>0.64710000000000001</v>
      </c>
      <c r="N6069" s="391">
        <v>3.3268000000000102</v>
      </c>
      <c r="O6069" s="386">
        <v>2.355</v>
      </c>
      <c r="P6069" s="386" t="s">
        <v>67</v>
      </c>
      <c r="R6069" s="265"/>
    </row>
    <row r="6070" spans="1:18" ht="15" x14ac:dyDescent="0.25">
      <c r="A6070" s="389" t="s">
        <v>7424</v>
      </c>
      <c r="B6070" s="390"/>
      <c r="C6070" s="386"/>
      <c r="D6070" s="390"/>
      <c r="E6070" s="390"/>
      <c r="F6070" s="386">
        <v>0</v>
      </c>
      <c r="G6070" s="391">
        <v>4.4499999999999998E-2</v>
      </c>
      <c r="H6070" s="391">
        <v>7.0199999999999999E-2</v>
      </c>
      <c r="I6070" s="391">
        <v>1.4367000000000001</v>
      </c>
      <c r="J6070" s="391">
        <v>0.1741</v>
      </c>
      <c r="K6070" s="391">
        <v>4.4499999999999998E-2</v>
      </c>
      <c r="L6070" s="391">
        <v>6.8199999999999997E-2</v>
      </c>
      <c r="M6070" s="391">
        <v>0.66900000000000004</v>
      </c>
      <c r="N6070" s="391">
        <v>3.5014999999999898</v>
      </c>
      <c r="O6070" s="386">
        <v>2.4100999999999999</v>
      </c>
      <c r="P6070" s="386" t="s">
        <v>67</v>
      </c>
      <c r="R6070" s="265"/>
    </row>
    <row r="6071" spans="1:18" ht="15" x14ac:dyDescent="0.25">
      <c r="A6071" s="389" t="s">
        <v>7425</v>
      </c>
      <c r="B6071" s="390"/>
      <c r="C6071" s="386"/>
      <c r="D6071" s="390"/>
      <c r="E6071" s="390"/>
      <c r="F6071" s="386">
        <v>0.1011</v>
      </c>
      <c r="G6071" s="391">
        <v>0.30299999999999999</v>
      </c>
      <c r="H6071" s="391">
        <v>0.10100000000000001</v>
      </c>
      <c r="I6071" s="391">
        <v>0</v>
      </c>
      <c r="J6071" s="391">
        <v>0</v>
      </c>
      <c r="K6071" s="391">
        <v>0.1827</v>
      </c>
      <c r="L6071" s="391">
        <v>0</v>
      </c>
      <c r="M6071" s="391">
        <v>0.50560000000000005</v>
      </c>
      <c r="N6071" s="391">
        <v>1.36069999999999</v>
      </c>
      <c r="O6071" s="386">
        <v>1.7361</v>
      </c>
      <c r="P6071" s="386" t="s">
        <v>67</v>
      </c>
      <c r="R6071" s="265"/>
    </row>
    <row r="6072" spans="1:18" ht="15" x14ac:dyDescent="0.25">
      <c r="A6072" s="389" t="s">
        <v>7426</v>
      </c>
      <c r="B6072" s="390"/>
      <c r="C6072" s="386"/>
      <c r="D6072" s="390"/>
      <c r="E6072" s="390"/>
      <c r="F6072" s="386">
        <v>0</v>
      </c>
      <c r="G6072" s="391">
        <v>0</v>
      </c>
      <c r="H6072" s="391">
        <v>0</v>
      </c>
      <c r="I6072" s="391">
        <v>0</v>
      </c>
      <c r="J6072" s="391">
        <v>0</v>
      </c>
      <c r="K6072" s="391">
        <v>0</v>
      </c>
      <c r="L6072" s="391">
        <v>0</v>
      </c>
      <c r="M6072" s="391">
        <v>0</v>
      </c>
      <c r="N6072" s="391">
        <v>0.16389999999999799</v>
      </c>
      <c r="O6072" s="386">
        <v>0.32790000000000002</v>
      </c>
      <c r="P6072" s="386" t="s">
        <v>67</v>
      </c>
      <c r="R6072" s="265"/>
    </row>
    <row r="6073" spans="1:18" ht="15" x14ac:dyDescent="0.25">
      <c r="A6073" s="389" t="s">
        <v>7427</v>
      </c>
      <c r="B6073" s="390"/>
      <c r="C6073" s="386"/>
      <c r="D6073" s="390"/>
      <c r="E6073" s="390"/>
      <c r="F6073" s="386" t="s">
        <v>8416</v>
      </c>
      <c r="G6073" s="391" t="s">
        <v>8416</v>
      </c>
      <c r="H6073" s="391" t="s">
        <v>8416</v>
      </c>
      <c r="I6073" s="391" t="s">
        <v>8416</v>
      </c>
      <c r="J6073" s="391" t="s">
        <v>8416</v>
      </c>
      <c r="K6073" s="391" t="s">
        <v>8416</v>
      </c>
      <c r="L6073" s="391">
        <v>0</v>
      </c>
      <c r="M6073" s="391">
        <v>0</v>
      </c>
      <c r="N6073" s="391">
        <v>0</v>
      </c>
      <c r="O6073" s="386">
        <v>0.19159999999999999</v>
      </c>
      <c r="P6073" s="386" t="s">
        <v>67</v>
      </c>
      <c r="R6073" s="265"/>
    </row>
    <row r="6074" spans="1:18" ht="15" x14ac:dyDescent="0.25">
      <c r="A6074" s="389" t="s">
        <v>7428</v>
      </c>
      <c r="B6074" s="390"/>
      <c r="C6074" s="386"/>
      <c r="D6074" s="390"/>
      <c r="E6074" s="390"/>
      <c r="F6074" s="386">
        <v>0</v>
      </c>
      <c r="G6074" s="391">
        <v>0</v>
      </c>
      <c r="H6074" s="391">
        <v>0</v>
      </c>
      <c r="I6074" s="391">
        <v>0</v>
      </c>
      <c r="J6074" s="391">
        <v>0</v>
      </c>
      <c r="K6074" s="391">
        <v>0</v>
      </c>
      <c r="L6074" s="391">
        <v>0</v>
      </c>
      <c r="M6074" s="391">
        <v>0</v>
      </c>
      <c r="N6074" s="391">
        <v>1.1363999999999901</v>
      </c>
      <c r="O6074" s="386">
        <v>1.1364000000000001</v>
      </c>
      <c r="P6074" s="386" t="s">
        <v>67</v>
      </c>
      <c r="R6074" s="265"/>
    </row>
    <row r="6075" spans="1:18" ht="15" x14ac:dyDescent="0.25">
      <c r="A6075" s="389" t="s">
        <v>7429</v>
      </c>
      <c r="B6075" s="390"/>
      <c r="C6075" s="386"/>
      <c r="D6075" s="390"/>
      <c r="E6075" s="390"/>
      <c r="F6075" s="386">
        <v>6.5883000000000003</v>
      </c>
      <c r="G6075" s="391">
        <v>2.4278</v>
      </c>
      <c r="H6075" s="391">
        <v>1.2229000000000001</v>
      </c>
      <c r="I6075" s="391">
        <v>3.7869000000000002</v>
      </c>
      <c r="J6075" s="391">
        <v>0.92530000000000001</v>
      </c>
      <c r="K6075" s="391">
        <v>2.3086000000000002</v>
      </c>
      <c r="L6075" s="391">
        <v>1.0823</v>
      </c>
      <c r="M6075" s="391">
        <v>2.8252000000000002</v>
      </c>
      <c r="N6075" s="391">
        <v>8.4417000000000009</v>
      </c>
      <c r="O6075" s="386">
        <v>7.2843999999999998</v>
      </c>
      <c r="P6075" s="386" t="s">
        <v>67</v>
      </c>
      <c r="R6075" s="265"/>
    </row>
    <row r="6076" spans="1:18" ht="15" x14ac:dyDescent="0.25">
      <c r="A6076" s="389" t="s">
        <v>7430</v>
      </c>
      <c r="B6076" s="390"/>
      <c r="C6076" s="386"/>
      <c r="D6076" s="390"/>
      <c r="E6076" s="390"/>
      <c r="F6076" s="386">
        <v>7.7831000000000001</v>
      </c>
      <c r="G6076" s="391">
        <v>1.9957</v>
      </c>
      <c r="H6076" s="391">
        <v>1.887</v>
      </c>
      <c r="I6076" s="391">
        <v>1.8873</v>
      </c>
      <c r="J6076" s="391">
        <v>0.68169999999999997</v>
      </c>
      <c r="K6076" s="391">
        <v>2.5274999999999999</v>
      </c>
      <c r="L6076" s="391">
        <v>2.5207000000000002</v>
      </c>
      <c r="M6076" s="391">
        <v>4.7976999999999999</v>
      </c>
      <c r="N6076" s="391">
        <v>8.6285000000000007</v>
      </c>
      <c r="O6076" s="386">
        <v>7.4230999999999998</v>
      </c>
      <c r="P6076" s="386" t="s">
        <v>67</v>
      </c>
      <c r="R6076" s="265"/>
    </row>
    <row r="6077" spans="1:18" ht="15" x14ac:dyDescent="0.25">
      <c r="A6077" s="389" t="s">
        <v>7431</v>
      </c>
      <c r="B6077" s="390"/>
      <c r="C6077" s="386"/>
      <c r="D6077" s="390"/>
      <c r="E6077" s="390"/>
      <c r="F6077" s="386">
        <v>4.6955</v>
      </c>
      <c r="G6077" s="391">
        <v>2.6393</v>
      </c>
      <c r="H6077" s="391">
        <v>0.1467</v>
      </c>
      <c r="I6077" s="391">
        <v>8.3652999999999995</v>
      </c>
      <c r="J6077" s="391">
        <v>3.1051000000000002</v>
      </c>
      <c r="K6077" s="391">
        <v>5.7896999999999998</v>
      </c>
      <c r="L6077" s="391">
        <v>0</v>
      </c>
      <c r="M6077" s="391">
        <v>6.258</v>
      </c>
      <c r="N6077" s="391">
        <v>5.9244999999999903</v>
      </c>
      <c r="O6077" s="386">
        <v>5.4181999999999997</v>
      </c>
      <c r="P6077" s="386" t="s">
        <v>67</v>
      </c>
      <c r="R6077" s="265"/>
    </row>
    <row r="6078" spans="1:18" ht="15" x14ac:dyDescent="0.25">
      <c r="A6078" s="389" t="s">
        <v>7432</v>
      </c>
      <c r="B6078" s="390"/>
      <c r="C6078" s="386"/>
      <c r="D6078" s="390"/>
      <c r="E6078" s="390"/>
      <c r="F6078" s="386">
        <v>23.166</v>
      </c>
      <c r="G6078" s="391">
        <v>20.408200000000001</v>
      </c>
      <c r="H6078" s="391">
        <v>11.666700000000001</v>
      </c>
      <c r="I6078" s="391">
        <v>13.8462</v>
      </c>
      <c r="J6078" s="391">
        <v>10.121499999999999</v>
      </c>
      <c r="K6078" s="391">
        <v>16.666699999999999</v>
      </c>
      <c r="L6078" s="391">
        <v>23.6111</v>
      </c>
      <c r="M6078" s="391">
        <v>22.486000000000001</v>
      </c>
      <c r="N6078" s="391">
        <v>36.417700000000004</v>
      </c>
      <c r="O6078" s="386">
        <v>26.6372</v>
      </c>
      <c r="P6078" s="386" t="s">
        <v>67</v>
      </c>
      <c r="R6078" s="265"/>
    </row>
    <row r="6079" spans="1:18" ht="15" x14ac:dyDescent="0.25">
      <c r="A6079" s="389" t="s">
        <v>7433</v>
      </c>
      <c r="B6079" s="390"/>
      <c r="C6079" s="386"/>
      <c r="D6079" s="390"/>
      <c r="E6079" s="390"/>
      <c r="F6079" s="386">
        <v>25</v>
      </c>
      <c r="G6079" s="391">
        <v>17.543900000000001</v>
      </c>
      <c r="H6079" s="391">
        <v>2.8571</v>
      </c>
      <c r="I6079" s="391">
        <v>25.882400000000001</v>
      </c>
      <c r="J6079" s="391">
        <v>5.1642999999999999</v>
      </c>
      <c r="K6079" s="391">
        <v>6.4170999999999996</v>
      </c>
      <c r="L6079" s="391">
        <v>25.4237</v>
      </c>
      <c r="M6079" s="391">
        <v>1.6949000000000001</v>
      </c>
      <c r="N6079" s="391">
        <v>26.845600000000001</v>
      </c>
      <c r="O6079" s="386">
        <v>27.163499999999999</v>
      </c>
      <c r="P6079" s="386" t="s">
        <v>67</v>
      </c>
      <c r="R6079" s="265"/>
    </row>
    <row r="6080" spans="1:18" ht="15" x14ac:dyDescent="0.25">
      <c r="A6080" s="389" t="s">
        <v>7434</v>
      </c>
      <c r="B6080" s="390"/>
      <c r="C6080" s="386"/>
      <c r="D6080" s="390"/>
      <c r="E6080" s="390"/>
      <c r="F6080" s="386">
        <v>18.181799999999999</v>
      </c>
      <c r="G6080" s="391">
        <v>73.912999999999997</v>
      </c>
      <c r="H6080" s="391">
        <v>40.909100000000002</v>
      </c>
      <c r="I6080" s="391">
        <v>0</v>
      </c>
      <c r="J6080" s="391">
        <v>41.176499999999997</v>
      </c>
      <c r="K6080" s="391">
        <v>33.928600000000003</v>
      </c>
      <c r="L6080" s="391">
        <v>100</v>
      </c>
      <c r="M6080" s="391">
        <v>35.483899999999998</v>
      </c>
      <c r="N6080" s="391">
        <v>42.270899999999997</v>
      </c>
      <c r="O6080" s="386">
        <v>26.330500000000001</v>
      </c>
      <c r="P6080" s="386" t="s">
        <v>67</v>
      </c>
      <c r="R6080" s="265"/>
    </row>
    <row r="6081" spans="1:18" ht="15" x14ac:dyDescent="0.25">
      <c r="A6081" s="389" t="s">
        <v>7435</v>
      </c>
      <c r="B6081" s="390"/>
      <c r="C6081" s="386"/>
      <c r="D6081" s="390"/>
      <c r="E6081" s="390"/>
      <c r="F6081" s="386">
        <v>10.551600000000001</v>
      </c>
      <c r="G6081" s="391">
        <v>3.0200999999999998</v>
      </c>
      <c r="H6081" s="391">
        <v>3.3060999999999998</v>
      </c>
      <c r="I6081" s="391">
        <v>2.5087999999999999</v>
      </c>
      <c r="J6081" s="391">
        <v>6.4680999999999997</v>
      </c>
      <c r="K6081" s="391">
        <v>8.6643000000000008</v>
      </c>
      <c r="L6081" s="391">
        <v>4.3339999999999996</v>
      </c>
      <c r="M6081" s="391">
        <v>3.0223</v>
      </c>
      <c r="N6081" s="391">
        <v>15.8155</v>
      </c>
      <c r="O6081" s="386">
        <v>7.0961999999999996</v>
      </c>
      <c r="P6081" s="386" t="s">
        <v>67</v>
      </c>
      <c r="R6081" s="265"/>
    </row>
    <row r="6082" spans="1:18" ht="15" x14ac:dyDescent="0.25">
      <c r="A6082" s="389" t="s">
        <v>7436</v>
      </c>
      <c r="B6082" s="390"/>
      <c r="C6082" s="386"/>
      <c r="D6082" s="390"/>
      <c r="E6082" s="390"/>
      <c r="F6082" s="386">
        <v>45.564500000000002</v>
      </c>
      <c r="G6082" s="391">
        <v>22.896000000000001</v>
      </c>
      <c r="H6082" s="391">
        <v>14.2804</v>
      </c>
      <c r="I6082" s="391">
        <v>12.913500000000001</v>
      </c>
      <c r="J6082" s="391">
        <v>26.9084</v>
      </c>
      <c r="K6082" s="391">
        <v>35.074599999999997</v>
      </c>
      <c r="L6082" s="391">
        <v>19.166699999999999</v>
      </c>
      <c r="M6082" s="391">
        <v>18.8889</v>
      </c>
      <c r="N6082" s="391">
        <v>34.293399999999998</v>
      </c>
      <c r="O6082" s="386">
        <v>21.8721</v>
      </c>
      <c r="P6082" s="386" t="s">
        <v>67</v>
      </c>
      <c r="R6082" s="265"/>
    </row>
    <row r="6083" spans="1:18" ht="15" x14ac:dyDescent="0.25">
      <c r="A6083" s="389" t="s">
        <v>7437</v>
      </c>
      <c r="B6083" s="390"/>
      <c r="C6083" s="386"/>
      <c r="D6083" s="390"/>
      <c r="E6083" s="390"/>
      <c r="F6083" s="386">
        <v>41.768900000000002</v>
      </c>
      <c r="G6083" s="391">
        <v>25.3962</v>
      </c>
      <c r="H6083" s="391">
        <v>14.2804</v>
      </c>
      <c r="I6083" s="391">
        <v>41.061500000000002</v>
      </c>
      <c r="J6083" s="391">
        <v>41.1111</v>
      </c>
      <c r="K6083" s="391">
        <v>35.074599999999997</v>
      </c>
      <c r="L6083" s="391">
        <v>22.1374</v>
      </c>
      <c r="M6083" s="391">
        <v>21.428599999999999</v>
      </c>
      <c r="N6083" s="391">
        <v>34.293399999999998</v>
      </c>
      <c r="O6083" s="386">
        <v>21.8721</v>
      </c>
      <c r="P6083" s="386" t="s">
        <v>67</v>
      </c>
      <c r="R6083" s="265"/>
    </row>
    <row r="6084" spans="1:18" ht="15" x14ac:dyDescent="0.25">
      <c r="A6084" s="389" t="s">
        <v>7438</v>
      </c>
      <c r="B6084" s="390"/>
      <c r="C6084" s="386"/>
      <c r="D6084" s="390"/>
      <c r="E6084" s="390"/>
      <c r="F6084" s="386">
        <v>10.344799999999999</v>
      </c>
      <c r="G6084" s="391">
        <v>6.1223999999999998</v>
      </c>
      <c r="H6084" s="391">
        <v>0</v>
      </c>
      <c r="I6084" s="391" t="s">
        <v>8416</v>
      </c>
      <c r="J6084" s="391" t="s">
        <v>8416</v>
      </c>
      <c r="K6084" s="391" t="s">
        <v>8416</v>
      </c>
      <c r="L6084" s="391" t="s">
        <v>8416</v>
      </c>
      <c r="M6084" s="391" t="s">
        <v>8416</v>
      </c>
      <c r="N6084" s="391" t="s">
        <v>8416</v>
      </c>
      <c r="O6084" s="386" t="s">
        <v>8416</v>
      </c>
      <c r="P6084" s="386" t="s">
        <v>67</v>
      </c>
      <c r="R6084" s="265"/>
    </row>
    <row r="6085" spans="1:18" ht="15" x14ac:dyDescent="0.25">
      <c r="A6085" s="389" t="s">
        <v>7439</v>
      </c>
      <c r="B6085" s="390"/>
      <c r="C6085" s="386"/>
      <c r="D6085" s="390"/>
      <c r="E6085" s="390"/>
      <c r="F6085" s="386">
        <v>0</v>
      </c>
      <c r="G6085" s="391">
        <v>0.30330000000000001</v>
      </c>
      <c r="H6085" s="391">
        <v>0</v>
      </c>
      <c r="I6085" s="391">
        <v>0</v>
      </c>
      <c r="J6085" s="391">
        <v>0.75949999999999995</v>
      </c>
      <c r="K6085" s="391">
        <v>0</v>
      </c>
      <c r="L6085" s="391">
        <v>0</v>
      </c>
      <c r="M6085" s="391">
        <v>0</v>
      </c>
      <c r="N6085" s="391">
        <v>1.5822000000000001</v>
      </c>
      <c r="O6085" s="386">
        <v>1.7281</v>
      </c>
      <c r="P6085" s="386" t="s">
        <v>67</v>
      </c>
      <c r="R6085" s="265"/>
    </row>
    <row r="6086" spans="1:18" ht="15" x14ac:dyDescent="0.25">
      <c r="A6086" s="389" t="s">
        <v>7440</v>
      </c>
      <c r="B6086" s="390"/>
      <c r="C6086" s="386"/>
      <c r="D6086" s="390"/>
      <c r="E6086" s="390"/>
      <c r="F6086" s="386">
        <v>0</v>
      </c>
      <c r="G6086" s="391">
        <v>0.25190000000000001</v>
      </c>
      <c r="H6086" s="391">
        <v>0.20200000000000001</v>
      </c>
      <c r="I6086" s="391">
        <v>0</v>
      </c>
      <c r="J6086" s="391">
        <v>0.75949999999999995</v>
      </c>
      <c r="K6086" s="391">
        <v>0</v>
      </c>
      <c r="L6086" s="391">
        <v>0</v>
      </c>
      <c r="M6086" s="391">
        <v>0</v>
      </c>
      <c r="N6086" s="391">
        <v>1.6108</v>
      </c>
      <c r="O6086" s="386">
        <v>1.7579</v>
      </c>
      <c r="P6086" s="386" t="s">
        <v>67</v>
      </c>
      <c r="R6086" s="265"/>
    </row>
    <row r="6087" spans="1:18" ht="15" x14ac:dyDescent="0.25">
      <c r="A6087" s="389" t="s">
        <v>7441</v>
      </c>
      <c r="B6087" s="390"/>
      <c r="C6087" s="386"/>
      <c r="D6087" s="390"/>
      <c r="E6087" s="390"/>
      <c r="F6087" s="386">
        <v>0</v>
      </c>
      <c r="G6087" s="391">
        <v>0</v>
      </c>
      <c r="H6087" s="391">
        <v>0</v>
      </c>
      <c r="I6087" s="391">
        <v>0</v>
      </c>
      <c r="J6087" s="391">
        <v>0</v>
      </c>
      <c r="K6087" s="391">
        <v>0</v>
      </c>
      <c r="L6087" s="391">
        <v>0</v>
      </c>
      <c r="M6087" s="391">
        <v>0</v>
      </c>
      <c r="N6087" s="391">
        <v>0</v>
      </c>
      <c r="O6087" s="386">
        <v>0</v>
      </c>
      <c r="P6087" s="386" t="s">
        <v>67</v>
      </c>
      <c r="R6087" s="265"/>
    </row>
    <row r="6088" spans="1:18" ht="15" x14ac:dyDescent="0.25">
      <c r="A6088" s="389" t="s">
        <v>7442</v>
      </c>
      <c r="B6088" s="390"/>
      <c r="C6088" s="386"/>
      <c r="D6088" s="390"/>
      <c r="E6088" s="390"/>
      <c r="F6088" s="386">
        <v>0.97399999999999998</v>
      </c>
      <c r="G6088" s="391">
        <v>1.3258000000000001</v>
      </c>
      <c r="H6088" s="391">
        <v>0</v>
      </c>
      <c r="I6088" s="391">
        <v>0.35970000000000002</v>
      </c>
      <c r="J6088" s="391">
        <v>0.18049999999999999</v>
      </c>
      <c r="K6088" s="391">
        <v>10.7692</v>
      </c>
      <c r="L6088" s="391">
        <v>1.4493</v>
      </c>
      <c r="M6088" s="391">
        <v>0</v>
      </c>
      <c r="N6088" s="391">
        <v>5.2477999999999998</v>
      </c>
      <c r="O6088" s="386">
        <v>1.4085000000000001</v>
      </c>
      <c r="P6088" s="386" t="s">
        <v>67</v>
      </c>
      <c r="R6088" s="265"/>
    </row>
    <row r="6089" spans="1:18" ht="15" x14ac:dyDescent="0.25">
      <c r="A6089" s="389" t="s">
        <v>7443</v>
      </c>
      <c r="B6089" s="390"/>
      <c r="C6089" s="386"/>
      <c r="D6089" s="390"/>
      <c r="E6089" s="390"/>
      <c r="F6089" s="386">
        <v>0</v>
      </c>
      <c r="G6089" s="391">
        <v>10.1449</v>
      </c>
      <c r="H6089" s="391">
        <v>0</v>
      </c>
      <c r="I6089" s="391">
        <v>0</v>
      </c>
      <c r="J6089" s="391">
        <v>0.93979999999999997</v>
      </c>
      <c r="K6089" s="391">
        <v>0.88890000000000002</v>
      </c>
      <c r="L6089" s="391">
        <v>1.4493</v>
      </c>
      <c r="M6089" s="391">
        <v>0.21510000000000001</v>
      </c>
      <c r="N6089" s="391">
        <v>5.2477999999999998</v>
      </c>
      <c r="O6089" s="386">
        <v>1.4085000000000001</v>
      </c>
      <c r="P6089" s="386" t="s">
        <v>67</v>
      </c>
      <c r="R6089" s="265"/>
    </row>
    <row r="6090" spans="1:18" ht="15" x14ac:dyDescent="0.25">
      <c r="A6090" s="389" t="s">
        <v>7444</v>
      </c>
      <c r="B6090" s="390"/>
      <c r="C6090" s="386"/>
      <c r="D6090" s="390"/>
      <c r="E6090" s="390"/>
      <c r="F6090" s="386">
        <v>7.9394</v>
      </c>
      <c r="G6090" s="391">
        <v>8.0848999999999993</v>
      </c>
      <c r="H6090" s="391">
        <v>3.5461</v>
      </c>
      <c r="I6090" s="391">
        <v>8.6957000000000004</v>
      </c>
      <c r="J6090" s="391">
        <v>4.6077000000000004</v>
      </c>
      <c r="K6090" s="391">
        <v>8.1882000000000001</v>
      </c>
      <c r="L6090" s="391">
        <v>2.8336000000000001</v>
      </c>
      <c r="M6090" s="391">
        <v>3.0684</v>
      </c>
      <c r="N6090" s="391">
        <v>16.155100000000001</v>
      </c>
      <c r="O6090" s="386">
        <v>6.9394</v>
      </c>
      <c r="P6090" s="386" t="s">
        <v>67</v>
      </c>
      <c r="R6090" s="265"/>
    </row>
    <row r="6091" spans="1:18" ht="15" x14ac:dyDescent="0.25">
      <c r="A6091" s="389" t="s">
        <v>7445</v>
      </c>
      <c r="B6091" s="390"/>
      <c r="C6091" s="386"/>
      <c r="D6091" s="390"/>
      <c r="E6091" s="390"/>
      <c r="F6091" s="386">
        <v>17.647099999999998</v>
      </c>
      <c r="G6091" s="391">
        <v>4.7058999999999997</v>
      </c>
      <c r="H6091" s="391">
        <v>2.8369</v>
      </c>
      <c r="I6091" s="391">
        <v>8.6021999999999998</v>
      </c>
      <c r="J6091" s="391">
        <v>9.4117999999999995</v>
      </c>
      <c r="K6091" s="391">
        <v>18.556699999999999</v>
      </c>
      <c r="L6091" s="391">
        <v>3.1745999999999999</v>
      </c>
      <c r="M6091" s="391">
        <v>0.87909999999999999</v>
      </c>
      <c r="N6091" s="391">
        <v>10.753399999999999</v>
      </c>
      <c r="O6091" s="386">
        <v>9.5168999999999997</v>
      </c>
      <c r="P6091" s="386" t="s">
        <v>67</v>
      </c>
      <c r="R6091" s="265"/>
    </row>
    <row r="6092" spans="1:18" ht="15" x14ac:dyDescent="0.25">
      <c r="A6092" s="389" t="s">
        <v>7446</v>
      </c>
      <c r="B6092" s="390"/>
      <c r="C6092" s="386"/>
      <c r="D6092" s="390"/>
      <c r="E6092" s="390"/>
      <c r="F6092" s="386">
        <v>0.72929999999999995</v>
      </c>
      <c r="G6092" s="391">
        <v>1.4825999999999999</v>
      </c>
      <c r="H6092" s="391">
        <v>2.2591000000000001</v>
      </c>
      <c r="I6092" s="391">
        <v>2.0329999999999999</v>
      </c>
      <c r="J6092" s="391">
        <v>0.3458</v>
      </c>
      <c r="K6092" s="391">
        <v>1.8280000000000001</v>
      </c>
      <c r="L6092" s="391">
        <v>1.8704000000000001</v>
      </c>
      <c r="M6092" s="391">
        <v>0</v>
      </c>
      <c r="N6092" s="391">
        <v>3.0648000000000102</v>
      </c>
      <c r="O6092" s="386">
        <v>1.0483</v>
      </c>
      <c r="P6092" s="386" t="s">
        <v>67</v>
      </c>
      <c r="R6092" s="265"/>
    </row>
    <row r="6093" spans="1:18" ht="15" x14ac:dyDescent="0.25">
      <c r="A6093" s="389" t="s">
        <v>7447</v>
      </c>
      <c r="B6093" s="390"/>
      <c r="C6093" s="386"/>
      <c r="D6093" s="390"/>
      <c r="E6093" s="390"/>
      <c r="F6093" s="386">
        <v>0</v>
      </c>
      <c r="G6093" s="391">
        <v>0</v>
      </c>
      <c r="H6093" s="391">
        <v>1.1494</v>
      </c>
      <c r="I6093" s="391">
        <v>0.30630000000000002</v>
      </c>
      <c r="J6093" s="391">
        <v>0.61160000000000003</v>
      </c>
      <c r="K6093" s="391">
        <v>1.1445000000000001</v>
      </c>
      <c r="L6093" s="391">
        <v>0.84889999999999999</v>
      </c>
      <c r="M6093" s="391">
        <v>0.52080000000000004</v>
      </c>
      <c r="N6093" s="391">
        <v>3.7719</v>
      </c>
      <c r="O6093" s="386">
        <v>0.70009999999999994</v>
      </c>
      <c r="P6093" s="386" t="s">
        <v>67</v>
      </c>
      <c r="R6093" s="265"/>
    </row>
    <row r="6094" spans="1:18" ht="15" x14ac:dyDescent="0.25">
      <c r="A6094" s="389" t="s">
        <v>7448</v>
      </c>
      <c r="B6094" s="390"/>
      <c r="C6094" s="386"/>
      <c r="D6094" s="390"/>
      <c r="E6094" s="390"/>
      <c r="F6094" s="386">
        <v>0</v>
      </c>
      <c r="G6094" s="391">
        <v>2.1008</v>
      </c>
      <c r="H6094" s="391">
        <v>1.7044999999999999</v>
      </c>
      <c r="I6094" s="391">
        <v>0.1018</v>
      </c>
      <c r="J6094" s="391">
        <v>0.63029999999999997</v>
      </c>
      <c r="K6094" s="391">
        <v>0.56820000000000004</v>
      </c>
      <c r="L6094" s="391">
        <v>0</v>
      </c>
      <c r="M6094" s="391">
        <v>0</v>
      </c>
      <c r="N6094" s="391">
        <v>1.4167000000000101</v>
      </c>
      <c r="O6094" s="386">
        <v>1.8379000000000001</v>
      </c>
      <c r="P6094" s="386" t="s">
        <v>67</v>
      </c>
      <c r="R6094" s="265"/>
    </row>
    <row r="6095" spans="1:18" ht="15" x14ac:dyDescent="0.25">
      <c r="A6095" s="389" t="s">
        <v>7449</v>
      </c>
      <c r="B6095" s="390"/>
      <c r="C6095" s="386"/>
      <c r="D6095" s="390"/>
      <c r="E6095" s="390"/>
      <c r="F6095" s="386">
        <v>3.3500000000000002E-2</v>
      </c>
      <c r="G6095" s="391">
        <v>3.1300000000000001E-2</v>
      </c>
      <c r="H6095" s="391">
        <v>0.1721</v>
      </c>
      <c r="I6095" s="391">
        <v>0.21079999999999999</v>
      </c>
      <c r="J6095" s="391">
        <v>0.51280000000000003</v>
      </c>
      <c r="K6095" s="391">
        <v>0.2145</v>
      </c>
      <c r="L6095" s="391">
        <v>0.30330000000000001</v>
      </c>
      <c r="M6095" s="391">
        <v>0.35449999999999998</v>
      </c>
      <c r="N6095" s="391">
        <v>0.84229999999999405</v>
      </c>
      <c r="O6095" s="386">
        <v>0.75600000000000001</v>
      </c>
      <c r="P6095" s="386" t="s">
        <v>67</v>
      </c>
      <c r="R6095" s="265"/>
    </row>
    <row r="6096" spans="1:18" ht="15" x14ac:dyDescent="0.25">
      <c r="A6096" s="389" t="s">
        <v>7450</v>
      </c>
      <c r="B6096" s="390"/>
      <c r="C6096" s="386"/>
      <c r="D6096" s="390"/>
      <c r="E6096" s="390"/>
      <c r="F6096" s="386">
        <v>0.86450000000000005</v>
      </c>
      <c r="G6096" s="391">
        <v>3.5499999999999997E-2</v>
      </c>
      <c r="H6096" s="391">
        <v>0.46700000000000003</v>
      </c>
      <c r="I6096" s="391">
        <v>0.54390000000000005</v>
      </c>
      <c r="J6096" s="391">
        <v>0.43759999999999999</v>
      </c>
      <c r="K6096" s="391">
        <v>0.47939999999999999</v>
      </c>
      <c r="L6096" s="391">
        <v>3.0510000000000002</v>
      </c>
      <c r="M6096" s="391">
        <v>0.40229999999999999</v>
      </c>
      <c r="N6096" s="391">
        <v>0.88590000000000702</v>
      </c>
      <c r="O6096" s="386">
        <v>0.76459999999999995</v>
      </c>
      <c r="P6096" s="386" t="s">
        <v>67</v>
      </c>
      <c r="R6096" s="265"/>
    </row>
    <row r="6097" spans="1:18" ht="15" x14ac:dyDescent="0.25">
      <c r="A6097" s="389" t="s">
        <v>7451</v>
      </c>
      <c r="B6097" s="390"/>
      <c r="C6097" s="386"/>
      <c r="D6097" s="390"/>
      <c r="E6097" s="390"/>
      <c r="F6097" s="386">
        <v>0</v>
      </c>
      <c r="G6097" s="391">
        <v>0</v>
      </c>
      <c r="H6097" s="391">
        <v>1.2541</v>
      </c>
      <c r="I6097" s="391">
        <v>0.12470000000000001</v>
      </c>
      <c r="J6097" s="391">
        <v>1.619</v>
      </c>
      <c r="K6097" s="391">
        <v>0.1119</v>
      </c>
      <c r="L6097" s="391">
        <v>0.1119</v>
      </c>
      <c r="M6097" s="391">
        <v>0</v>
      </c>
      <c r="N6097" s="391">
        <v>0.49760000000000598</v>
      </c>
      <c r="O6097" s="386">
        <v>0.6875</v>
      </c>
      <c r="P6097" s="386" t="s">
        <v>67</v>
      </c>
      <c r="R6097" s="265"/>
    </row>
    <row r="6098" spans="1:18" ht="15" x14ac:dyDescent="0.25">
      <c r="A6098" s="389" t="s">
        <v>7452</v>
      </c>
      <c r="B6098" s="390"/>
      <c r="C6098" s="386"/>
      <c r="D6098" s="390"/>
      <c r="E6098" s="390"/>
      <c r="F6098" s="386">
        <v>0</v>
      </c>
      <c r="G6098" s="391">
        <v>3.8899999999999997E-2</v>
      </c>
      <c r="H6098" s="391">
        <v>0</v>
      </c>
      <c r="I6098" s="391">
        <v>0</v>
      </c>
      <c r="J6098" s="391">
        <v>0</v>
      </c>
      <c r="K6098" s="391">
        <v>0</v>
      </c>
      <c r="L6098" s="391">
        <v>4.1500000000000002E-2</v>
      </c>
      <c r="M6098" s="391">
        <v>9.4899999999999998E-2</v>
      </c>
      <c r="N6098" s="391">
        <v>0</v>
      </c>
      <c r="O6098" s="386">
        <v>1.8700000000000001E-2</v>
      </c>
      <c r="P6098" s="386" t="s">
        <v>67</v>
      </c>
      <c r="R6098" s="265"/>
    </row>
    <row r="6099" spans="1:18" ht="15" x14ac:dyDescent="0.25">
      <c r="A6099" s="389" t="s">
        <v>7453</v>
      </c>
      <c r="B6099" s="390"/>
      <c r="C6099" s="386"/>
      <c r="D6099" s="390"/>
      <c r="E6099" s="390"/>
      <c r="F6099" s="386">
        <v>0</v>
      </c>
      <c r="G6099" s="391">
        <v>6.7799999999999999E-2</v>
      </c>
      <c r="H6099" s="391">
        <v>0</v>
      </c>
      <c r="I6099" s="391">
        <v>0</v>
      </c>
      <c r="J6099" s="391">
        <v>0</v>
      </c>
      <c r="K6099" s="391">
        <v>0</v>
      </c>
      <c r="L6099" s="391">
        <v>0</v>
      </c>
      <c r="M6099" s="391">
        <v>0</v>
      </c>
      <c r="N6099" s="391">
        <v>0</v>
      </c>
      <c r="O6099" s="386">
        <v>2.64E-2</v>
      </c>
      <c r="P6099" s="386" t="s">
        <v>67</v>
      </c>
      <c r="R6099" s="265"/>
    </row>
    <row r="6100" spans="1:18" ht="15" x14ac:dyDescent="0.25">
      <c r="A6100" s="389" t="s">
        <v>7454</v>
      </c>
      <c r="B6100" s="390"/>
      <c r="C6100" s="386"/>
      <c r="D6100" s="390"/>
      <c r="E6100" s="390"/>
      <c r="F6100" s="386">
        <v>0</v>
      </c>
      <c r="G6100" s="391">
        <v>0</v>
      </c>
      <c r="H6100" s="391">
        <v>0</v>
      </c>
      <c r="I6100" s="391">
        <v>0</v>
      </c>
      <c r="J6100" s="391">
        <v>0</v>
      </c>
      <c r="K6100" s="391">
        <v>0</v>
      </c>
      <c r="L6100" s="391">
        <v>0</v>
      </c>
      <c r="M6100" s="391">
        <v>0</v>
      </c>
      <c r="N6100" s="391">
        <v>0</v>
      </c>
      <c r="O6100" s="386">
        <v>0</v>
      </c>
      <c r="P6100" s="386" t="s">
        <v>67</v>
      </c>
      <c r="R6100" s="265"/>
    </row>
    <row r="6101" spans="1:18" ht="15" x14ac:dyDescent="0.25">
      <c r="A6101" s="389" t="s">
        <v>7455</v>
      </c>
      <c r="B6101" s="390"/>
      <c r="C6101" s="386"/>
      <c r="D6101" s="390"/>
      <c r="E6101" s="390"/>
      <c r="F6101" s="386">
        <v>2.9889000000000001</v>
      </c>
      <c r="G6101" s="391">
        <v>2.6103000000000001</v>
      </c>
      <c r="H6101" s="391">
        <v>1.8198000000000001</v>
      </c>
      <c r="I6101" s="391">
        <v>2.1057999999999999</v>
      </c>
      <c r="J6101" s="391">
        <v>2.0630999999999999</v>
      </c>
      <c r="K6101" s="391">
        <v>2.4767000000000001</v>
      </c>
      <c r="L6101" s="391">
        <v>1.6388</v>
      </c>
      <c r="M6101" s="391">
        <v>0.96679999999999999</v>
      </c>
      <c r="N6101" s="391">
        <v>4.1380999999999899</v>
      </c>
      <c r="O6101" s="386">
        <v>2.3045</v>
      </c>
      <c r="P6101" s="386" t="s">
        <v>67</v>
      </c>
      <c r="R6101" s="265"/>
    </row>
    <row r="6102" spans="1:18" ht="15" x14ac:dyDescent="0.25">
      <c r="A6102" s="389" t="s">
        <v>7456</v>
      </c>
      <c r="B6102" s="390"/>
      <c r="C6102" s="386"/>
      <c r="D6102" s="390"/>
      <c r="E6102" s="390"/>
      <c r="F6102" s="386">
        <v>2.7235999999999998</v>
      </c>
      <c r="G6102" s="391">
        <v>5.7624000000000004</v>
      </c>
      <c r="H6102" s="391">
        <v>1.4171</v>
      </c>
      <c r="I6102" s="391">
        <v>1.0345</v>
      </c>
      <c r="J6102" s="391">
        <v>1.8409</v>
      </c>
      <c r="K6102" s="391">
        <v>2.2119</v>
      </c>
      <c r="L6102" s="391">
        <v>1.2370000000000001</v>
      </c>
      <c r="M6102" s="391">
        <v>1.1048</v>
      </c>
      <c r="N6102" s="391">
        <v>4.3249000000000004</v>
      </c>
      <c r="O6102" s="386">
        <v>2.3054999999999999</v>
      </c>
      <c r="P6102" s="386" t="s">
        <v>67</v>
      </c>
      <c r="R6102" s="265"/>
    </row>
    <row r="6103" spans="1:18" ht="15" x14ac:dyDescent="0.25">
      <c r="A6103" s="389" t="s">
        <v>7457</v>
      </c>
      <c r="B6103" s="390"/>
      <c r="C6103" s="386"/>
      <c r="D6103" s="390"/>
      <c r="E6103" s="390"/>
      <c r="F6103" s="386">
        <v>5.8262</v>
      </c>
      <c r="G6103" s="391">
        <v>1.85</v>
      </c>
      <c r="H6103" s="391">
        <v>1.2584</v>
      </c>
      <c r="I6103" s="391">
        <v>1.9530000000000001</v>
      </c>
      <c r="J6103" s="391">
        <v>2.4702000000000002</v>
      </c>
      <c r="K6103" s="391">
        <v>4.8888999999999996</v>
      </c>
      <c r="L6103" s="391">
        <v>0.47820000000000001</v>
      </c>
      <c r="M6103" s="391">
        <v>0.66320000000000001</v>
      </c>
      <c r="N6103" s="391">
        <v>2.8358000000000101</v>
      </c>
      <c r="O6103" s="386">
        <v>2.2974000000000001</v>
      </c>
      <c r="P6103" s="386" t="s">
        <v>67</v>
      </c>
      <c r="R6103" s="265"/>
    </row>
    <row r="6104" spans="1:18" ht="15" x14ac:dyDescent="0.25">
      <c r="A6104" s="389" t="s">
        <v>7458</v>
      </c>
      <c r="B6104" s="390"/>
      <c r="C6104" s="386"/>
      <c r="D6104" s="390"/>
      <c r="E6104" s="390"/>
      <c r="F6104" s="386">
        <v>40.677999999999997</v>
      </c>
      <c r="G6104" s="391">
        <v>19.354800000000001</v>
      </c>
      <c r="H6104" s="391">
        <v>29.166699999999999</v>
      </c>
      <c r="I6104" s="391">
        <v>35</v>
      </c>
      <c r="J6104" s="391">
        <v>52.2727</v>
      </c>
      <c r="K6104" s="391">
        <v>46.666699999999999</v>
      </c>
      <c r="L6104" s="391">
        <v>59.090899999999998</v>
      </c>
      <c r="M6104" s="391">
        <v>26.087</v>
      </c>
      <c r="N6104" s="391">
        <v>32.344200000000001</v>
      </c>
      <c r="O6104" s="386">
        <v>27.485399999999998</v>
      </c>
      <c r="P6104" s="386" t="s">
        <v>67</v>
      </c>
      <c r="R6104" s="265"/>
    </row>
    <row r="6105" spans="1:18" ht="15" x14ac:dyDescent="0.25">
      <c r="A6105" s="389" t="s">
        <v>7459</v>
      </c>
      <c r="B6105" s="390"/>
      <c r="C6105" s="386"/>
      <c r="D6105" s="390"/>
      <c r="E6105" s="390"/>
      <c r="F6105" s="386">
        <v>42.973500000000001</v>
      </c>
      <c r="G6105" s="391">
        <v>32.5</v>
      </c>
      <c r="H6105" s="391">
        <v>19.875800000000002</v>
      </c>
      <c r="I6105" s="391">
        <v>58.333300000000001</v>
      </c>
      <c r="J6105" s="391">
        <v>27.507200000000001</v>
      </c>
      <c r="K6105" s="391">
        <v>18.911200000000001</v>
      </c>
      <c r="L6105" s="391">
        <v>36.476900000000001</v>
      </c>
      <c r="M6105" s="391">
        <v>33.333300000000001</v>
      </c>
      <c r="N6105" s="391">
        <v>29.896899999999999</v>
      </c>
      <c r="O6105" s="386">
        <v>22.717600000000001</v>
      </c>
      <c r="P6105" s="386" t="s">
        <v>67</v>
      </c>
      <c r="R6105" s="265"/>
    </row>
    <row r="6106" spans="1:18" ht="15" x14ac:dyDescent="0.25">
      <c r="A6106" s="389" t="s">
        <v>7460</v>
      </c>
      <c r="B6106" s="390"/>
      <c r="C6106" s="386"/>
      <c r="D6106" s="390"/>
      <c r="E6106" s="390"/>
      <c r="F6106" s="386">
        <v>40</v>
      </c>
      <c r="G6106" s="391">
        <v>28.9694</v>
      </c>
      <c r="H6106" s="391">
        <v>29.551500000000001</v>
      </c>
      <c r="I6106" s="391">
        <v>36.734699999999997</v>
      </c>
      <c r="J6106" s="391">
        <v>19.696999999999999</v>
      </c>
      <c r="K6106" s="391">
        <v>19.047599999999999</v>
      </c>
      <c r="L6106" s="391">
        <v>30.1587</v>
      </c>
      <c r="M6106" s="391">
        <v>30</v>
      </c>
      <c r="N6106" s="391">
        <v>34.6008</v>
      </c>
      <c r="O6106" s="386">
        <v>31.531500000000001</v>
      </c>
      <c r="P6106" s="386" t="s">
        <v>67</v>
      </c>
      <c r="R6106" s="265"/>
    </row>
    <row r="6107" spans="1:18" ht="15" x14ac:dyDescent="0.25">
      <c r="A6107" s="389" t="s">
        <v>7461</v>
      </c>
      <c r="B6107" s="390"/>
      <c r="C6107" s="386"/>
      <c r="D6107" s="390"/>
      <c r="E6107" s="390"/>
      <c r="F6107" s="386">
        <v>56.4756</v>
      </c>
      <c r="G6107" s="391">
        <v>9.0378000000000007</v>
      </c>
      <c r="H6107" s="391">
        <v>5.8940999999999999</v>
      </c>
      <c r="I6107" s="391">
        <v>31.973400000000002</v>
      </c>
      <c r="J6107" s="391">
        <v>20.9756</v>
      </c>
      <c r="K6107" s="391">
        <v>17.345300000000002</v>
      </c>
      <c r="L6107" s="391">
        <v>11.6335</v>
      </c>
      <c r="M6107" s="391">
        <v>15.004</v>
      </c>
      <c r="N6107" s="391">
        <v>15.6088</v>
      </c>
      <c r="O6107" s="386">
        <v>12.3185</v>
      </c>
      <c r="P6107" s="386" t="s">
        <v>67</v>
      </c>
      <c r="R6107" s="265"/>
    </row>
    <row r="6108" spans="1:18" ht="15" x14ac:dyDescent="0.25">
      <c r="A6108" s="389" t="s">
        <v>7462</v>
      </c>
      <c r="B6108" s="390"/>
      <c r="C6108" s="386"/>
      <c r="D6108" s="390"/>
      <c r="E6108" s="390"/>
      <c r="F6108" s="386">
        <v>42.2423</v>
      </c>
      <c r="G6108" s="391">
        <v>12.2302</v>
      </c>
      <c r="H6108" s="391">
        <v>51.123600000000003</v>
      </c>
      <c r="I6108" s="391">
        <v>66.969700000000003</v>
      </c>
      <c r="J6108" s="391">
        <v>10.431699999999999</v>
      </c>
      <c r="K6108" s="391">
        <v>42.434199999999997</v>
      </c>
      <c r="L6108" s="391">
        <v>48.026299999999999</v>
      </c>
      <c r="M6108" s="391">
        <v>20.642900000000001</v>
      </c>
      <c r="N6108" s="391">
        <v>39.6858</v>
      </c>
      <c r="O6108" s="386">
        <v>21.714700000000001</v>
      </c>
      <c r="P6108" s="386" t="s">
        <v>67</v>
      </c>
      <c r="R6108" s="265"/>
    </row>
    <row r="6109" spans="1:18" ht="15" x14ac:dyDescent="0.25">
      <c r="A6109" s="389" t="s">
        <v>7463</v>
      </c>
      <c r="B6109" s="390"/>
      <c r="C6109" s="386"/>
      <c r="D6109" s="390"/>
      <c r="E6109" s="390"/>
      <c r="F6109" s="386">
        <v>75</v>
      </c>
      <c r="G6109" s="391">
        <v>28.482199999999999</v>
      </c>
      <c r="H6109" s="391">
        <v>20.2606</v>
      </c>
      <c r="I6109" s="391">
        <v>35.951500000000003</v>
      </c>
      <c r="J6109" s="391">
        <v>10.431699999999999</v>
      </c>
      <c r="K6109" s="391">
        <v>21.413399999999999</v>
      </c>
      <c r="L6109" s="391">
        <v>31.081099999999999</v>
      </c>
      <c r="M6109" s="391">
        <v>45.065800000000003</v>
      </c>
      <c r="N6109" s="391">
        <v>39.662700000000001</v>
      </c>
      <c r="O6109" s="386">
        <v>21.6511</v>
      </c>
      <c r="P6109" s="386" t="s">
        <v>67</v>
      </c>
      <c r="R6109" s="265"/>
    </row>
    <row r="6110" spans="1:18" ht="15" x14ac:dyDescent="0.25">
      <c r="A6110" s="389" t="s">
        <v>7464</v>
      </c>
      <c r="B6110" s="390"/>
      <c r="C6110" s="386"/>
      <c r="D6110" s="390"/>
      <c r="E6110" s="390"/>
      <c r="F6110" s="386">
        <v>100</v>
      </c>
      <c r="G6110" s="391">
        <v>91.304299999999998</v>
      </c>
      <c r="H6110" s="391">
        <v>0</v>
      </c>
      <c r="I6110" s="391" t="s">
        <v>8416</v>
      </c>
      <c r="J6110" s="391" t="s">
        <v>8416</v>
      </c>
      <c r="K6110" s="391" t="s">
        <v>8416</v>
      </c>
      <c r="L6110" s="391" t="s">
        <v>8416</v>
      </c>
      <c r="M6110" s="391" t="s">
        <v>8416</v>
      </c>
      <c r="N6110" s="391">
        <v>50</v>
      </c>
      <c r="O6110" s="386">
        <v>50</v>
      </c>
      <c r="P6110" s="386" t="s">
        <v>67</v>
      </c>
      <c r="R6110" s="265"/>
    </row>
    <row r="6111" spans="1:18" ht="15" x14ac:dyDescent="0.25">
      <c r="A6111" s="389" t="s">
        <v>7465</v>
      </c>
      <c r="B6111" s="390"/>
      <c r="C6111" s="386"/>
      <c r="D6111" s="390"/>
      <c r="E6111" s="390"/>
      <c r="F6111" s="386">
        <v>0</v>
      </c>
      <c r="G6111" s="391">
        <v>1.2658</v>
      </c>
      <c r="H6111" s="391">
        <v>1.4262999999999999</v>
      </c>
      <c r="I6111" s="391">
        <v>1.7102999999999999</v>
      </c>
      <c r="J6111" s="391">
        <v>0.10059999999999999</v>
      </c>
      <c r="K6111" s="391">
        <v>0.81969999999999998</v>
      </c>
      <c r="L6111" s="391">
        <v>0.88180000000000003</v>
      </c>
      <c r="M6111" s="391">
        <v>0.35270000000000001</v>
      </c>
      <c r="N6111" s="391">
        <v>1.18980000000001</v>
      </c>
      <c r="O6111" s="386">
        <v>1.3270999999999999</v>
      </c>
      <c r="P6111" s="386" t="s">
        <v>67</v>
      </c>
      <c r="R6111" s="265"/>
    </row>
    <row r="6112" spans="1:18" ht="15" x14ac:dyDescent="0.25">
      <c r="A6112" s="389" t="s">
        <v>7466</v>
      </c>
      <c r="B6112" s="390"/>
      <c r="C6112" s="386"/>
      <c r="D6112" s="390"/>
      <c r="E6112" s="390"/>
      <c r="F6112" s="386">
        <v>0</v>
      </c>
      <c r="G6112" s="391">
        <v>0.1086</v>
      </c>
      <c r="H6112" s="391">
        <v>0.6371</v>
      </c>
      <c r="I6112" s="391">
        <v>1.3386</v>
      </c>
      <c r="J6112" s="391">
        <v>1.0721000000000001</v>
      </c>
      <c r="K6112" s="391">
        <v>1.1029</v>
      </c>
      <c r="L6112" s="391">
        <v>0.46289999999999998</v>
      </c>
      <c r="M6112" s="391">
        <v>1.1403000000000001</v>
      </c>
      <c r="N6112" s="391">
        <v>1.1147</v>
      </c>
      <c r="O6112" s="386">
        <v>1.3312999999999999</v>
      </c>
      <c r="P6112" s="386" t="s">
        <v>67</v>
      </c>
      <c r="R6112" s="265"/>
    </row>
    <row r="6113" spans="1:18" ht="15" x14ac:dyDescent="0.25">
      <c r="A6113" s="389" t="s">
        <v>7467</v>
      </c>
      <c r="B6113" s="390"/>
      <c r="C6113" s="386"/>
      <c r="D6113" s="390"/>
      <c r="E6113" s="390"/>
      <c r="F6113" s="386" t="s">
        <v>8416</v>
      </c>
      <c r="G6113" s="391">
        <v>0</v>
      </c>
      <c r="H6113" s="391">
        <v>0</v>
      </c>
      <c r="I6113" s="391">
        <v>0</v>
      </c>
      <c r="J6113" s="391">
        <v>0</v>
      </c>
      <c r="K6113" s="391">
        <v>0</v>
      </c>
      <c r="L6113" s="391">
        <v>0</v>
      </c>
      <c r="M6113" s="391">
        <v>0</v>
      </c>
      <c r="N6113" s="391">
        <v>10.2273</v>
      </c>
      <c r="O6113" s="386">
        <v>0</v>
      </c>
      <c r="P6113" s="386" t="s">
        <v>67</v>
      </c>
      <c r="R6113" s="265"/>
    </row>
    <row r="6114" spans="1:18" ht="15" x14ac:dyDescent="0.25">
      <c r="A6114" s="389" t="s">
        <v>7468</v>
      </c>
      <c r="B6114" s="390"/>
      <c r="C6114" s="386"/>
      <c r="D6114" s="390"/>
      <c r="E6114" s="390"/>
      <c r="F6114" s="386">
        <v>1.2353000000000001</v>
      </c>
      <c r="G6114" s="391">
        <v>0</v>
      </c>
      <c r="H6114" s="391">
        <v>0</v>
      </c>
      <c r="I6114" s="391">
        <v>3.6764999999999999</v>
      </c>
      <c r="J6114" s="391">
        <v>16</v>
      </c>
      <c r="K6114" s="391">
        <v>2.7656000000000001</v>
      </c>
      <c r="L6114" s="391">
        <v>2.1017000000000001</v>
      </c>
      <c r="M6114" s="391">
        <v>0.64080000000000004</v>
      </c>
      <c r="N6114" s="391">
        <v>2.7286999999999999</v>
      </c>
      <c r="O6114" s="386">
        <v>3.4578000000000002</v>
      </c>
      <c r="P6114" s="386" t="s">
        <v>67</v>
      </c>
      <c r="R6114" s="265"/>
    </row>
    <row r="6115" spans="1:18" ht="15" x14ac:dyDescent="0.25">
      <c r="A6115" s="389" t="s">
        <v>7469</v>
      </c>
      <c r="B6115" s="390"/>
      <c r="C6115" s="386"/>
      <c r="D6115" s="390"/>
      <c r="E6115" s="390"/>
      <c r="F6115" s="386">
        <v>40</v>
      </c>
      <c r="G6115" s="391">
        <v>2.0270000000000001</v>
      </c>
      <c r="H6115" s="391">
        <v>6</v>
      </c>
      <c r="I6115" s="391">
        <v>3.6764999999999999</v>
      </c>
      <c r="J6115" s="391">
        <v>0.6079</v>
      </c>
      <c r="K6115" s="391">
        <v>12</v>
      </c>
      <c r="L6115" s="391">
        <v>2.1017000000000001</v>
      </c>
      <c r="M6115" s="391">
        <v>0.64080000000000004</v>
      </c>
      <c r="N6115" s="391">
        <v>2.7286999999999999</v>
      </c>
      <c r="O6115" s="386">
        <v>3.4578000000000002</v>
      </c>
      <c r="P6115" s="386" t="s">
        <v>67</v>
      </c>
      <c r="R6115" s="265"/>
    </row>
    <row r="6116" spans="1:18" ht="15" x14ac:dyDescent="0.25">
      <c r="A6116" s="389" t="s">
        <v>7470</v>
      </c>
      <c r="B6116" s="390"/>
      <c r="C6116" s="386"/>
      <c r="D6116" s="390"/>
      <c r="E6116" s="390"/>
      <c r="F6116" s="386" t="s">
        <v>8416</v>
      </c>
      <c r="G6116" s="391">
        <v>0</v>
      </c>
      <c r="H6116" s="391">
        <v>0</v>
      </c>
      <c r="I6116" s="391" t="s">
        <v>8416</v>
      </c>
      <c r="J6116" s="391" t="s">
        <v>8416</v>
      </c>
      <c r="K6116" s="391" t="s">
        <v>8416</v>
      </c>
      <c r="L6116" s="391" t="s">
        <v>8416</v>
      </c>
      <c r="M6116" s="391" t="s">
        <v>8416</v>
      </c>
      <c r="N6116" s="391" t="s">
        <v>8416</v>
      </c>
      <c r="O6116" s="386" t="s">
        <v>8416</v>
      </c>
      <c r="P6116" s="386" t="s">
        <v>67</v>
      </c>
      <c r="R6116" s="265"/>
    </row>
    <row r="6117" spans="1:18" ht="15" x14ac:dyDescent="0.25">
      <c r="A6117" s="389" t="s">
        <v>7471</v>
      </c>
      <c r="B6117" s="390"/>
      <c r="C6117" s="386"/>
      <c r="D6117" s="390"/>
      <c r="E6117" s="390"/>
      <c r="F6117" s="386">
        <v>22.608699999999999</v>
      </c>
      <c r="G6117" s="391">
        <v>23.468900000000001</v>
      </c>
      <c r="H6117" s="391">
        <v>28.207899999999999</v>
      </c>
      <c r="I6117" s="391">
        <v>32.9741</v>
      </c>
      <c r="J6117" s="391">
        <v>5.4432</v>
      </c>
      <c r="K6117" s="391">
        <v>17.9727</v>
      </c>
      <c r="L6117" s="391">
        <v>12.901999999999999</v>
      </c>
      <c r="M6117" s="391">
        <v>20</v>
      </c>
      <c r="N6117" s="391">
        <v>14.9994</v>
      </c>
      <c r="O6117" s="386">
        <v>11.964700000000001</v>
      </c>
      <c r="P6117" s="386" t="s">
        <v>67</v>
      </c>
      <c r="R6117" s="265"/>
    </row>
    <row r="6118" spans="1:18" ht="15" x14ac:dyDescent="0.25">
      <c r="A6118" s="389" t="s">
        <v>7472</v>
      </c>
      <c r="B6118" s="390"/>
      <c r="C6118" s="386"/>
      <c r="D6118" s="390"/>
      <c r="E6118" s="390"/>
      <c r="F6118" s="386">
        <v>22.652699999999999</v>
      </c>
      <c r="G6118" s="391">
        <v>27.457799999999999</v>
      </c>
      <c r="H6118" s="391">
        <v>17.112100000000002</v>
      </c>
      <c r="I6118" s="391">
        <v>25.170100000000001</v>
      </c>
      <c r="J6118" s="391">
        <v>5.4545000000000003</v>
      </c>
      <c r="K6118" s="391">
        <v>3.7037</v>
      </c>
      <c r="L6118" s="391">
        <v>30.625</v>
      </c>
      <c r="M6118" s="391">
        <v>20</v>
      </c>
      <c r="N6118" s="391">
        <v>24.063600000000001</v>
      </c>
      <c r="O6118" s="386">
        <v>17.419599999999999</v>
      </c>
      <c r="P6118" s="386" t="s">
        <v>67</v>
      </c>
      <c r="R6118" s="265"/>
    </row>
    <row r="6119" spans="1:18" ht="15" x14ac:dyDescent="0.25">
      <c r="A6119" s="389" t="s">
        <v>7473</v>
      </c>
      <c r="B6119" s="390"/>
      <c r="C6119" s="386"/>
      <c r="D6119" s="390"/>
      <c r="E6119" s="390"/>
      <c r="F6119" s="386">
        <v>2.3340000000000001</v>
      </c>
      <c r="G6119" s="391">
        <v>0.12740000000000001</v>
      </c>
      <c r="H6119" s="391">
        <v>0.76429999999999998</v>
      </c>
      <c r="I6119" s="391">
        <v>5.2229000000000001</v>
      </c>
      <c r="J6119" s="391">
        <v>3.0611999999999999</v>
      </c>
      <c r="K6119" s="391">
        <v>2.1116000000000001</v>
      </c>
      <c r="L6119" s="391">
        <v>2.8149999999999999</v>
      </c>
      <c r="M6119" s="391">
        <v>3.0716000000000001</v>
      </c>
      <c r="N6119" s="391">
        <v>5.5070000000000103</v>
      </c>
      <c r="O6119" s="386">
        <v>5.2178000000000004</v>
      </c>
      <c r="P6119" s="386" t="s">
        <v>67</v>
      </c>
      <c r="R6119" s="265"/>
    </row>
    <row r="6120" spans="1:18" ht="15" x14ac:dyDescent="0.25">
      <c r="A6120" s="389" t="s">
        <v>7474</v>
      </c>
      <c r="B6120" s="390"/>
      <c r="C6120" s="386"/>
      <c r="D6120" s="390"/>
      <c r="E6120" s="390"/>
      <c r="F6120" s="386">
        <v>2.8902000000000001</v>
      </c>
      <c r="G6120" s="391">
        <v>0</v>
      </c>
      <c r="H6120" s="391">
        <v>2.1410999999999998</v>
      </c>
      <c r="I6120" s="391">
        <v>6.5147000000000004</v>
      </c>
      <c r="J6120" s="391">
        <v>4.5380000000000003</v>
      </c>
      <c r="K6120" s="391">
        <v>3.5714000000000001</v>
      </c>
      <c r="L6120" s="391">
        <v>4</v>
      </c>
      <c r="M6120" s="391">
        <v>2.7709000000000001</v>
      </c>
      <c r="N6120" s="391">
        <v>4.6519000000000004</v>
      </c>
      <c r="O6120" s="386">
        <v>3.9820000000000002</v>
      </c>
      <c r="P6120" s="386" t="s">
        <v>67</v>
      </c>
      <c r="R6120" s="265"/>
    </row>
    <row r="6121" spans="1:18" ht="15" x14ac:dyDescent="0.25">
      <c r="A6121" s="389" t="s">
        <v>7475</v>
      </c>
      <c r="B6121" s="390"/>
      <c r="C6121" s="386"/>
      <c r="D6121" s="390"/>
      <c r="E6121" s="390"/>
      <c r="F6121" s="386">
        <v>3.8445</v>
      </c>
      <c r="G6121" s="391">
        <v>4.3365</v>
      </c>
      <c r="H6121" s="391">
        <v>2.8460999999999999</v>
      </c>
      <c r="I6121" s="391">
        <v>0.5464</v>
      </c>
      <c r="J6121" s="391">
        <v>4.2713999999999999</v>
      </c>
      <c r="K6121" s="391">
        <v>3.4091</v>
      </c>
      <c r="L6121" s="391">
        <v>6.9372999999999996</v>
      </c>
      <c r="M6121" s="391">
        <v>4.2126000000000001</v>
      </c>
      <c r="N6121" s="391">
        <v>8.6902999999999899</v>
      </c>
      <c r="O6121" s="386">
        <v>9.8350000000000009</v>
      </c>
      <c r="P6121" s="386" t="s">
        <v>67</v>
      </c>
      <c r="R6121" s="265"/>
    </row>
    <row r="6122" spans="1:18" ht="15" x14ac:dyDescent="0.25">
      <c r="A6122" s="389" t="s">
        <v>7476</v>
      </c>
      <c r="B6122" s="390"/>
      <c r="C6122" s="386"/>
      <c r="D6122" s="390"/>
      <c r="E6122" s="390"/>
      <c r="F6122" s="386">
        <v>1.1155999999999999</v>
      </c>
      <c r="G6122" s="391">
        <v>0.14680000000000001</v>
      </c>
      <c r="H6122" s="391">
        <v>0.15820000000000001</v>
      </c>
      <c r="I6122" s="391">
        <v>1.1247</v>
      </c>
      <c r="J6122" s="391">
        <v>0.4647</v>
      </c>
      <c r="K6122" s="391">
        <v>1.4690000000000001</v>
      </c>
      <c r="L6122" s="391">
        <v>0.85719999999999996</v>
      </c>
      <c r="M6122" s="391">
        <v>0.84089999999999998</v>
      </c>
      <c r="N6122" s="391">
        <v>1.36709999999999</v>
      </c>
      <c r="O6122" s="386">
        <v>1.4069</v>
      </c>
      <c r="P6122" s="386" t="s">
        <v>67</v>
      </c>
      <c r="R6122" s="265"/>
    </row>
    <row r="6123" spans="1:18" ht="15" x14ac:dyDescent="0.25">
      <c r="A6123" s="389" t="s">
        <v>7477</v>
      </c>
      <c r="B6123" s="390"/>
      <c r="C6123" s="386"/>
      <c r="D6123" s="390"/>
      <c r="E6123" s="390"/>
      <c r="F6123" s="386">
        <v>0.39929999999999999</v>
      </c>
      <c r="G6123" s="391">
        <v>0.31919999999999998</v>
      </c>
      <c r="H6123" s="391">
        <v>0.7127</v>
      </c>
      <c r="I6123" s="391">
        <v>1.3098000000000001</v>
      </c>
      <c r="J6123" s="391">
        <v>0.62329999999999997</v>
      </c>
      <c r="K6123" s="391">
        <v>2.8769999999999998</v>
      </c>
      <c r="L6123" s="391">
        <v>0.8226</v>
      </c>
      <c r="M6123" s="391">
        <v>2.4489999999999998</v>
      </c>
      <c r="N6123" s="391">
        <v>1.1571</v>
      </c>
      <c r="O6123" s="386">
        <v>1.2484999999999999</v>
      </c>
      <c r="P6123" s="386" t="s">
        <v>67</v>
      </c>
      <c r="R6123" s="265"/>
    </row>
    <row r="6124" spans="1:18" ht="15" x14ac:dyDescent="0.25">
      <c r="A6124" s="389" t="s">
        <v>7478</v>
      </c>
      <c r="B6124" s="390"/>
      <c r="C6124" s="386"/>
      <c r="D6124" s="390"/>
      <c r="E6124" s="390"/>
      <c r="F6124" s="386">
        <v>0.74439999999999995</v>
      </c>
      <c r="G6124" s="391">
        <v>0</v>
      </c>
      <c r="H6124" s="391">
        <v>0.39600000000000002</v>
      </c>
      <c r="I6124" s="391">
        <v>0.18179999999999999</v>
      </c>
      <c r="J6124" s="391">
        <v>1.3874</v>
      </c>
      <c r="K6124" s="391">
        <v>0.18690000000000001</v>
      </c>
      <c r="L6124" s="391">
        <v>2.1116999999999999</v>
      </c>
      <c r="M6124" s="391">
        <v>2.3386</v>
      </c>
      <c r="N6124" s="391">
        <v>3.2719</v>
      </c>
      <c r="O6124" s="386">
        <v>2.8855</v>
      </c>
      <c r="P6124" s="386" t="s">
        <v>67</v>
      </c>
      <c r="R6124" s="265"/>
    </row>
    <row r="6125" spans="1:18" ht="15" x14ac:dyDescent="0.25">
      <c r="A6125" s="389" t="s">
        <v>7479</v>
      </c>
      <c r="B6125" s="390"/>
      <c r="C6125" s="386"/>
      <c r="D6125" s="390"/>
      <c r="E6125" s="390"/>
      <c r="F6125" s="386">
        <v>0</v>
      </c>
      <c r="G6125" s="391">
        <v>0</v>
      </c>
      <c r="H6125" s="391">
        <v>0</v>
      </c>
      <c r="I6125" s="391">
        <v>0</v>
      </c>
      <c r="J6125" s="391">
        <v>0</v>
      </c>
      <c r="K6125" s="391">
        <v>0</v>
      </c>
      <c r="L6125" s="391">
        <v>0</v>
      </c>
      <c r="M6125" s="391">
        <v>0</v>
      </c>
      <c r="N6125" s="391">
        <v>0</v>
      </c>
      <c r="O6125" s="386">
        <v>0</v>
      </c>
      <c r="P6125" s="386" t="s">
        <v>67</v>
      </c>
      <c r="R6125" s="265"/>
    </row>
    <row r="6126" spans="1:18" ht="15" x14ac:dyDescent="0.25">
      <c r="A6126" s="389" t="s">
        <v>7480</v>
      </c>
      <c r="B6126" s="390"/>
      <c r="C6126" s="386"/>
      <c r="D6126" s="390"/>
      <c r="E6126" s="390"/>
      <c r="F6126" s="386" t="s">
        <v>8416</v>
      </c>
      <c r="G6126" s="391" t="s">
        <v>8416</v>
      </c>
      <c r="H6126" s="391" t="s">
        <v>8416</v>
      </c>
      <c r="I6126" s="391" t="s">
        <v>8416</v>
      </c>
      <c r="J6126" s="391" t="s">
        <v>8416</v>
      </c>
      <c r="K6126" s="391">
        <v>0</v>
      </c>
      <c r="L6126" s="391">
        <v>0</v>
      </c>
      <c r="M6126" s="391">
        <v>0</v>
      </c>
      <c r="N6126" s="391">
        <v>0</v>
      </c>
      <c r="O6126" s="386">
        <v>0</v>
      </c>
      <c r="P6126" s="386" t="s">
        <v>67</v>
      </c>
      <c r="R6126" s="265"/>
    </row>
    <row r="6127" spans="1:18" ht="15" x14ac:dyDescent="0.25">
      <c r="A6127" s="389" t="s">
        <v>7481</v>
      </c>
      <c r="B6127" s="390"/>
      <c r="C6127" s="386"/>
      <c r="D6127" s="390"/>
      <c r="E6127" s="390"/>
      <c r="F6127" s="386">
        <v>0</v>
      </c>
      <c r="G6127" s="391">
        <v>0</v>
      </c>
      <c r="H6127" s="391">
        <v>0</v>
      </c>
      <c r="I6127" s="391">
        <v>0</v>
      </c>
      <c r="J6127" s="391">
        <v>0</v>
      </c>
      <c r="K6127" s="391">
        <v>0</v>
      </c>
      <c r="L6127" s="391">
        <v>0</v>
      </c>
      <c r="M6127" s="391">
        <v>0</v>
      </c>
      <c r="N6127" s="391">
        <v>0</v>
      </c>
      <c r="O6127" s="386">
        <v>0</v>
      </c>
      <c r="P6127" s="386" t="s">
        <v>67</v>
      </c>
      <c r="R6127" s="265"/>
    </row>
    <row r="6128" spans="1:18" ht="15" x14ac:dyDescent="0.25">
      <c r="A6128" s="389" t="s">
        <v>7482</v>
      </c>
      <c r="B6128" s="390"/>
      <c r="C6128" s="386"/>
      <c r="D6128" s="390"/>
      <c r="E6128" s="390"/>
      <c r="F6128" s="386">
        <v>4.2777000000000003</v>
      </c>
      <c r="G6128" s="391">
        <v>4.5380000000000003</v>
      </c>
      <c r="H6128" s="391">
        <v>3.39</v>
      </c>
      <c r="I6128" s="391">
        <v>7.2648000000000001</v>
      </c>
      <c r="J6128" s="391">
        <v>3.4857</v>
      </c>
      <c r="K6128" s="391">
        <v>3.7191000000000001</v>
      </c>
      <c r="L6128" s="391">
        <v>5.3891999999999998</v>
      </c>
      <c r="M6128" s="391">
        <v>5.5358000000000001</v>
      </c>
      <c r="N6128" s="391">
        <v>6.43170000000001</v>
      </c>
      <c r="O6128" s="386">
        <v>5.0785999999999998</v>
      </c>
      <c r="P6128" s="386" t="s">
        <v>67</v>
      </c>
      <c r="R6128" s="265"/>
    </row>
    <row r="6129" spans="1:18" ht="15" x14ac:dyDescent="0.25">
      <c r="A6129" s="389" t="s">
        <v>7483</v>
      </c>
      <c r="B6129" s="390"/>
      <c r="C6129" s="386"/>
      <c r="D6129" s="390"/>
      <c r="E6129" s="390"/>
      <c r="F6129" s="386">
        <v>7.8463000000000003</v>
      </c>
      <c r="G6129" s="391">
        <v>2.0807000000000002</v>
      </c>
      <c r="H6129" s="391">
        <v>4.9263000000000003</v>
      </c>
      <c r="I6129" s="391">
        <v>8.6349999999999998</v>
      </c>
      <c r="J6129" s="391">
        <v>2.8744000000000001</v>
      </c>
      <c r="K6129" s="391">
        <v>4.6665999999999999</v>
      </c>
      <c r="L6129" s="391">
        <v>4.3921999999999999</v>
      </c>
      <c r="M6129" s="391">
        <v>4.6890999999999998</v>
      </c>
      <c r="N6129" s="391">
        <v>6.2032999999999996</v>
      </c>
      <c r="O6129" s="386">
        <v>4.8417000000000003</v>
      </c>
      <c r="P6129" s="386" t="s">
        <v>67</v>
      </c>
      <c r="R6129" s="265"/>
    </row>
    <row r="6130" spans="1:18" ht="15" x14ac:dyDescent="0.25">
      <c r="A6130" s="389" t="s">
        <v>7484</v>
      </c>
      <c r="B6130" s="390"/>
      <c r="C6130" s="386"/>
      <c r="D6130" s="390"/>
      <c r="E6130" s="390"/>
      <c r="F6130" s="386">
        <v>4.9409000000000001</v>
      </c>
      <c r="G6130" s="391">
        <v>7.7461000000000002</v>
      </c>
      <c r="H6130" s="391">
        <v>1.7724</v>
      </c>
      <c r="I6130" s="391">
        <v>8.0045000000000002</v>
      </c>
      <c r="J6130" s="391">
        <v>5.3170999999999999</v>
      </c>
      <c r="K6130" s="391">
        <v>4.2869000000000002</v>
      </c>
      <c r="L6130" s="391">
        <v>7.1849999999999996</v>
      </c>
      <c r="M6130" s="391">
        <v>8.6838999999999995</v>
      </c>
      <c r="N6130" s="391">
        <v>8.6353000000000009</v>
      </c>
      <c r="O6130" s="386">
        <v>7.4248000000000003</v>
      </c>
      <c r="P6130" s="386" t="s">
        <v>67</v>
      </c>
      <c r="R6130" s="265"/>
    </row>
    <row r="6131" spans="1:18" ht="15" x14ac:dyDescent="0.25">
      <c r="A6131" s="389" t="s">
        <v>7485</v>
      </c>
      <c r="B6131" s="390"/>
      <c r="C6131" s="386"/>
      <c r="D6131" s="390"/>
      <c r="E6131" s="390"/>
      <c r="F6131" s="386">
        <v>0</v>
      </c>
      <c r="G6131" s="391">
        <v>11.3636</v>
      </c>
      <c r="H6131" s="391">
        <v>0</v>
      </c>
      <c r="I6131" s="391">
        <v>0</v>
      </c>
      <c r="J6131" s="391">
        <v>62.790700000000001</v>
      </c>
      <c r="K6131" s="391">
        <v>35.2941</v>
      </c>
      <c r="L6131" s="391">
        <v>52.684600000000003</v>
      </c>
      <c r="M6131" s="391">
        <v>55.4054</v>
      </c>
      <c r="N6131" s="391">
        <v>38.025599999999997</v>
      </c>
      <c r="O6131" s="386">
        <v>40.935699999999997</v>
      </c>
      <c r="P6131" s="386" t="s">
        <v>67</v>
      </c>
      <c r="R6131" s="265"/>
    </row>
    <row r="6132" spans="1:18" ht="15" x14ac:dyDescent="0.25">
      <c r="A6132" s="389" t="s">
        <v>7486</v>
      </c>
      <c r="B6132" s="390"/>
      <c r="C6132" s="386"/>
      <c r="D6132" s="390"/>
      <c r="E6132" s="390"/>
      <c r="F6132" s="386">
        <v>0</v>
      </c>
      <c r="G6132" s="391">
        <v>0</v>
      </c>
      <c r="H6132" s="391">
        <v>22.916699999999999</v>
      </c>
      <c r="I6132" s="391">
        <v>21.985800000000001</v>
      </c>
      <c r="J6132" s="391">
        <v>9.6552000000000007</v>
      </c>
      <c r="K6132" s="391">
        <v>0</v>
      </c>
      <c r="L6132" s="391">
        <v>30.555599999999998</v>
      </c>
      <c r="M6132" s="391">
        <v>0</v>
      </c>
      <c r="N6132" s="391">
        <v>35.331200000000003</v>
      </c>
      <c r="O6132" s="386">
        <v>50</v>
      </c>
      <c r="P6132" s="386" t="s">
        <v>67</v>
      </c>
      <c r="R6132" s="265"/>
    </row>
    <row r="6133" spans="1:18" ht="15" x14ac:dyDescent="0.25">
      <c r="A6133" s="389" t="s">
        <v>7487</v>
      </c>
      <c r="B6133" s="390"/>
      <c r="C6133" s="386"/>
      <c r="D6133" s="390"/>
      <c r="E6133" s="390"/>
      <c r="F6133" s="386">
        <v>7.6923000000000004</v>
      </c>
      <c r="G6133" s="391">
        <v>11.3636</v>
      </c>
      <c r="H6133" s="391">
        <v>21.9512</v>
      </c>
      <c r="I6133" s="391">
        <v>0</v>
      </c>
      <c r="J6133" s="391">
        <v>0</v>
      </c>
      <c r="K6133" s="391">
        <v>0</v>
      </c>
      <c r="L6133" s="391">
        <v>0</v>
      </c>
      <c r="M6133" s="391">
        <v>0</v>
      </c>
      <c r="N6133" s="391">
        <v>41.739100000000001</v>
      </c>
      <c r="O6133" s="386">
        <v>33.854199999999999</v>
      </c>
      <c r="P6133" s="386" t="s">
        <v>67</v>
      </c>
      <c r="R6133" s="265"/>
    </row>
    <row r="6134" spans="1:18" ht="15" x14ac:dyDescent="0.25">
      <c r="A6134" s="389" t="s">
        <v>7488</v>
      </c>
      <c r="B6134" s="390"/>
      <c r="C6134" s="386"/>
      <c r="D6134" s="390"/>
      <c r="E6134" s="390"/>
      <c r="F6134" s="386">
        <v>0.30030000000000001</v>
      </c>
      <c r="G6134" s="391">
        <v>0.16089999999999999</v>
      </c>
      <c r="H6134" s="391">
        <v>0.50990000000000002</v>
      </c>
      <c r="I6134" s="391">
        <v>3.4565999999999999</v>
      </c>
      <c r="J6134" s="391">
        <v>1.4749000000000001</v>
      </c>
      <c r="K6134" s="391">
        <v>0.95240000000000002</v>
      </c>
      <c r="L6134" s="391">
        <v>0.66120000000000001</v>
      </c>
      <c r="M6134" s="391">
        <v>3.8094999999999999</v>
      </c>
      <c r="N6134" s="391">
        <v>5.2282999999999999</v>
      </c>
      <c r="O6134" s="386">
        <v>2.0693999999999999</v>
      </c>
      <c r="P6134" s="386" t="s">
        <v>67</v>
      </c>
      <c r="R6134" s="265"/>
    </row>
    <row r="6135" spans="1:18" ht="15" x14ac:dyDescent="0.25">
      <c r="A6135" s="389" t="s">
        <v>7489</v>
      </c>
      <c r="B6135" s="390"/>
      <c r="C6135" s="386"/>
      <c r="D6135" s="390"/>
      <c r="E6135" s="390"/>
      <c r="F6135" s="386">
        <v>13.6409</v>
      </c>
      <c r="G6135" s="391">
        <v>11.868600000000001</v>
      </c>
      <c r="H6135" s="391">
        <v>9.8416999999999994</v>
      </c>
      <c r="I6135" s="391">
        <v>11.543699999999999</v>
      </c>
      <c r="J6135" s="391">
        <v>11.133900000000001</v>
      </c>
      <c r="K6135" s="391">
        <v>28.197700000000001</v>
      </c>
      <c r="L6135" s="391">
        <v>43.314</v>
      </c>
      <c r="M6135" s="391">
        <v>14.1477</v>
      </c>
      <c r="N6135" s="391">
        <v>37.889000000000003</v>
      </c>
      <c r="O6135" s="386">
        <v>21.017700000000001</v>
      </c>
      <c r="P6135" s="386" t="s">
        <v>67</v>
      </c>
      <c r="R6135" s="265"/>
    </row>
    <row r="6136" spans="1:18" ht="15" x14ac:dyDescent="0.25">
      <c r="A6136" s="389" t="s">
        <v>7490</v>
      </c>
      <c r="B6136" s="390"/>
      <c r="C6136" s="386"/>
      <c r="D6136" s="390"/>
      <c r="E6136" s="390"/>
      <c r="F6136" s="386">
        <v>0</v>
      </c>
      <c r="G6136" s="391">
        <v>16.4925</v>
      </c>
      <c r="H6136" s="391">
        <v>10.0746</v>
      </c>
      <c r="I6136" s="391">
        <v>37.209299999999999</v>
      </c>
      <c r="J6136" s="391">
        <v>28.7791</v>
      </c>
      <c r="K6136" s="391">
        <v>28.197700000000001</v>
      </c>
      <c r="L6136" s="391">
        <v>19.630600000000001</v>
      </c>
      <c r="M6136" s="391">
        <v>38.662799999999997</v>
      </c>
      <c r="N6136" s="391">
        <v>37.889000000000003</v>
      </c>
      <c r="O6136" s="386">
        <v>21.017700000000001</v>
      </c>
      <c r="P6136" s="386" t="s">
        <v>67</v>
      </c>
      <c r="R6136" s="265"/>
    </row>
    <row r="6137" spans="1:18" ht="15" x14ac:dyDescent="0.25">
      <c r="A6137" s="389" t="s">
        <v>7491</v>
      </c>
      <c r="B6137" s="390"/>
      <c r="C6137" s="386"/>
      <c r="D6137" s="390"/>
      <c r="E6137" s="390"/>
      <c r="F6137" s="386">
        <v>0</v>
      </c>
      <c r="G6137" s="391">
        <v>0</v>
      </c>
      <c r="H6137" s="391">
        <v>0</v>
      </c>
      <c r="I6137" s="391">
        <v>0</v>
      </c>
      <c r="J6137" s="391">
        <v>0</v>
      </c>
      <c r="K6137" s="391">
        <v>0</v>
      </c>
      <c r="L6137" s="391">
        <v>0</v>
      </c>
      <c r="M6137" s="391">
        <v>0</v>
      </c>
      <c r="N6137" s="391">
        <v>0.12990000000000601</v>
      </c>
      <c r="O6137" s="386">
        <v>0.17100000000000001</v>
      </c>
      <c r="P6137" s="386" t="s">
        <v>67</v>
      </c>
      <c r="R6137" s="265"/>
    </row>
    <row r="6138" spans="1:18" ht="15" x14ac:dyDescent="0.25">
      <c r="A6138" s="389" t="s">
        <v>7492</v>
      </c>
      <c r="B6138" s="390"/>
      <c r="C6138" s="386"/>
      <c r="D6138" s="390"/>
      <c r="E6138" s="390"/>
      <c r="F6138" s="386">
        <v>0</v>
      </c>
      <c r="G6138" s="391">
        <v>0</v>
      </c>
      <c r="H6138" s="391">
        <v>0</v>
      </c>
      <c r="I6138" s="391">
        <v>0</v>
      </c>
      <c r="J6138" s="391">
        <v>0</v>
      </c>
      <c r="K6138" s="391">
        <v>0</v>
      </c>
      <c r="L6138" s="391">
        <v>0</v>
      </c>
      <c r="M6138" s="391">
        <v>0</v>
      </c>
      <c r="N6138" s="391">
        <v>0.12990000000000601</v>
      </c>
      <c r="O6138" s="386">
        <v>0.17100000000000001</v>
      </c>
      <c r="P6138" s="386" t="s">
        <v>67</v>
      </c>
      <c r="R6138" s="265"/>
    </row>
    <row r="6139" spans="1:18" ht="15" x14ac:dyDescent="0.25">
      <c r="A6139" s="389" t="s">
        <v>7493</v>
      </c>
      <c r="B6139" s="390"/>
      <c r="C6139" s="386"/>
      <c r="D6139" s="390"/>
      <c r="E6139" s="390"/>
      <c r="F6139" s="386">
        <v>0</v>
      </c>
      <c r="G6139" s="391">
        <v>0</v>
      </c>
      <c r="H6139" s="391">
        <v>0</v>
      </c>
      <c r="I6139" s="391">
        <v>1.9480999999999999</v>
      </c>
      <c r="J6139" s="391">
        <v>0</v>
      </c>
      <c r="K6139" s="391">
        <v>0</v>
      </c>
      <c r="L6139" s="391">
        <v>0</v>
      </c>
      <c r="M6139" s="391">
        <v>0</v>
      </c>
      <c r="N6139" s="391">
        <v>4.0983999999999998</v>
      </c>
      <c r="O6139" s="386">
        <v>0</v>
      </c>
      <c r="P6139" s="386" t="s">
        <v>67</v>
      </c>
      <c r="R6139" s="265"/>
    </row>
    <row r="6140" spans="1:18" ht="15" x14ac:dyDescent="0.25">
      <c r="A6140" s="389" t="s">
        <v>7494</v>
      </c>
      <c r="B6140" s="390"/>
      <c r="C6140" s="386"/>
      <c r="D6140" s="390"/>
      <c r="E6140" s="390"/>
      <c r="F6140" s="386">
        <v>0</v>
      </c>
      <c r="G6140" s="391">
        <v>0</v>
      </c>
      <c r="H6140" s="391">
        <v>0</v>
      </c>
      <c r="I6140" s="391">
        <v>1.9480999999999999</v>
      </c>
      <c r="J6140" s="391">
        <v>0</v>
      </c>
      <c r="K6140" s="391">
        <v>0</v>
      </c>
      <c r="L6140" s="391">
        <v>0</v>
      </c>
      <c r="M6140" s="391">
        <v>0</v>
      </c>
      <c r="N6140" s="391">
        <v>4.0983999999999998</v>
      </c>
      <c r="O6140" s="386">
        <v>0</v>
      </c>
      <c r="P6140" s="386" t="s">
        <v>67</v>
      </c>
      <c r="R6140" s="265"/>
    </row>
    <row r="6141" spans="1:18" ht="15" x14ac:dyDescent="0.25">
      <c r="A6141" s="389" t="s">
        <v>7495</v>
      </c>
      <c r="B6141" s="390"/>
      <c r="C6141" s="386"/>
      <c r="D6141" s="390"/>
      <c r="E6141" s="390"/>
      <c r="F6141" s="386">
        <v>0.61319999999999997</v>
      </c>
      <c r="G6141" s="391">
        <v>0</v>
      </c>
      <c r="H6141" s="391">
        <v>0.51929999999999998</v>
      </c>
      <c r="I6141" s="391">
        <v>0.50529999999999997</v>
      </c>
      <c r="J6141" s="391">
        <v>0.31080000000000002</v>
      </c>
      <c r="K6141" s="391">
        <v>1.2987</v>
      </c>
      <c r="L6141" s="391">
        <v>0.69030000000000002</v>
      </c>
      <c r="M6141" s="391">
        <v>0.41420000000000001</v>
      </c>
      <c r="N6141" s="391">
        <v>4.5918000000000099</v>
      </c>
      <c r="O6141" s="386">
        <v>2.0331000000000001</v>
      </c>
      <c r="P6141" s="386" t="s">
        <v>67</v>
      </c>
      <c r="R6141" s="265"/>
    </row>
    <row r="6142" spans="1:18" ht="15" x14ac:dyDescent="0.25">
      <c r="A6142" s="389" t="s">
        <v>7496</v>
      </c>
      <c r="B6142" s="390"/>
      <c r="C6142" s="386"/>
      <c r="D6142" s="390"/>
      <c r="E6142" s="390"/>
      <c r="F6142" s="386">
        <v>0.98040000000000005</v>
      </c>
      <c r="G6142" s="391">
        <v>0</v>
      </c>
      <c r="H6142" s="391">
        <v>5.5335999999999999</v>
      </c>
      <c r="I6142" s="391">
        <v>0</v>
      </c>
      <c r="J6142" s="391">
        <v>0</v>
      </c>
      <c r="K6142" s="391">
        <v>0</v>
      </c>
      <c r="L6142" s="391">
        <v>25.096499999999999</v>
      </c>
      <c r="M6142" s="391">
        <v>0</v>
      </c>
      <c r="N6142" s="391">
        <v>28.6022</v>
      </c>
      <c r="O6142" s="386">
        <v>3.3613</v>
      </c>
      <c r="P6142" s="386" t="s">
        <v>67</v>
      </c>
      <c r="R6142" s="265"/>
    </row>
    <row r="6143" spans="1:18" ht="15" x14ac:dyDescent="0.25">
      <c r="A6143" s="389" t="s">
        <v>7497</v>
      </c>
      <c r="B6143" s="390"/>
      <c r="C6143" s="386"/>
      <c r="D6143" s="390"/>
      <c r="E6143" s="390"/>
      <c r="F6143" s="386">
        <v>0</v>
      </c>
      <c r="G6143" s="391">
        <v>1.0919000000000001</v>
      </c>
      <c r="H6143" s="391">
        <v>0.4476</v>
      </c>
      <c r="I6143" s="391">
        <v>0.58509999999999995</v>
      </c>
      <c r="J6143" s="391">
        <v>0.46989999999999998</v>
      </c>
      <c r="K6143" s="391">
        <v>0.84250000000000003</v>
      </c>
      <c r="L6143" s="391">
        <v>0</v>
      </c>
      <c r="M6143" s="391">
        <v>0</v>
      </c>
      <c r="N6143" s="391">
        <v>2.7286999999999999</v>
      </c>
      <c r="O6143" s="386">
        <v>0.98089999999999999</v>
      </c>
      <c r="P6143" s="386" t="s">
        <v>67</v>
      </c>
      <c r="R6143" s="265"/>
    </row>
    <row r="6144" spans="1:18" ht="15" x14ac:dyDescent="0.25">
      <c r="A6144" s="389" t="s">
        <v>7498</v>
      </c>
      <c r="B6144" s="390"/>
      <c r="C6144" s="386"/>
      <c r="D6144" s="390"/>
      <c r="E6144" s="390"/>
      <c r="F6144" s="386">
        <v>0.75629999999999997</v>
      </c>
      <c r="G6144" s="391">
        <v>6.3299999999999995E-2</v>
      </c>
      <c r="H6144" s="391">
        <v>0</v>
      </c>
      <c r="I6144" s="391">
        <v>0</v>
      </c>
      <c r="J6144" s="391">
        <v>0</v>
      </c>
      <c r="K6144" s="391">
        <v>0.59279999999999999</v>
      </c>
      <c r="L6144" s="391">
        <v>0.31280000000000002</v>
      </c>
      <c r="M6144" s="391">
        <v>0.61409999999999998</v>
      </c>
      <c r="N6144" s="391">
        <v>2.4695999999999998</v>
      </c>
      <c r="O6144" s="386">
        <v>1.0528</v>
      </c>
      <c r="P6144" s="386" t="s">
        <v>67</v>
      </c>
      <c r="R6144" s="265"/>
    </row>
    <row r="6145" spans="1:18" ht="15" x14ac:dyDescent="0.25">
      <c r="A6145" s="389" t="s">
        <v>7499</v>
      </c>
      <c r="B6145" s="390"/>
      <c r="C6145" s="386"/>
      <c r="D6145" s="390"/>
      <c r="E6145" s="390"/>
      <c r="F6145" s="386">
        <v>0</v>
      </c>
      <c r="G6145" s="391">
        <v>0</v>
      </c>
      <c r="H6145" s="391">
        <v>0</v>
      </c>
      <c r="I6145" s="391">
        <v>3.3784000000000001</v>
      </c>
      <c r="J6145" s="391">
        <v>0</v>
      </c>
      <c r="K6145" s="391">
        <v>0</v>
      </c>
      <c r="L6145" s="391">
        <v>0</v>
      </c>
      <c r="M6145" s="391">
        <v>0</v>
      </c>
      <c r="N6145" s="391">
        <v>4.1205999999999996</v>
      </c>
      <c r="O6145" s="386">
        <v>0.5988</v>
      </c>
      <c r="P6145" s="386" t="s">
        <v>67</v>
      </c>
      <c r="R6145" s="265"/>
    </row>
    <row r="6146" spans="1:18" ht="15" x14ac:dyDescent="0.25">
      <c r="A6146" s="389" t="s">
        <v>7500</v>
      </c>
      <c r="B6146" s="390"/>
      <c r="C6146" s="386"/>
      <c r="D6146" s="390"/>
      <c r="E6146" s="390"/>
      <c r="F6146" s="386">
        <v>8.0799999999999997E-2</v>
      </c>
      <c r="G6146" s="391">
        <v>0</v>
      </c>
      <c r="H6146" s="391">
        <v>0.13750000000000001</v>
      </c>
      <c r="I6146" s="391">
        <v>0.18429999999999999</v>
      </c>
      <c r="J6146" s="391">
        <v>0.1605</v>
      </c>
      <c r="K6146" s="391">
        <v>0.69979999999999998</v>
      </c>
      <c r="L6146" s="391">
        <v>0</v>
      </c>
      <c r="M6146" s="391">
        <v>0.36799999999999999</v>
      </c>
      <c r="N6146" s="391">
        <v>1.0811999999999999</v>
      </c>
      <c r="O6146" s="386">
        <v>0.50570000000000004</v>
      </c>
      <c r="P6146" s="386" t="s">
        <v>67</v>
      </c>
      <c r="R6146" s="265"/>
    </row>
    <row r="6147" spans="1:18" ht="15" x14ac:dyDescent="0.25">
      <c r="A6147" s="389" t="s">
        <v>7501</v>
      </c>
      <c r="B6147" s="390"/>
      <c r="C6147" s="386"/>
      <c r="D6147" s="390"/>
      <c r="E6147" s="390"/>
      <c r="F6147" s="386">
        <v>0.1116</v>
      </c>
      <c r="G6147" s="391">
        <v>0.1469</v>
      </c>
      <c r="H6147" s="391">
        <v>6.4799999999999996E-2</v>
      </c>
      <c r="I6147" s="391">
        <v>0.23130000000000001</v>
      </c>
      <c r="J6147" s="391">
        <v>0.10730000000000001</v>
      </c>
      <c r="K6147" s="391">
        <v>0.69830000000000003</v>
      </c>
      <c r="L6147" s="391">
        <v>0.42259999999999998</v>
      </c>
      <c r="M6147" s="391">
        <v>1.2618</v>
      </c>
      <c r="N6147" s="391">
        <v>1.0892000000000099</v>
      </c>
      <c r="O6147" s="386">
        <v>0.51929999999999998</v>
      </c>
      <c r="P6147" s="386" t="s">
        <v>67</v>
      </c>
      <c r="R6147" s="265"/>
    </row>
    <row r="6148" spans="1:18" ht="15" x14ac:dyDescent="0.25">
      <c r="A6148" s="389" t="s">
        <v>7502</v>
      </c>
      <c r="B6148" s="390"/>
      <c r="C6148" s="386"/>
      <c r="D6148" s="390"/>
      <c r="E6148" s="390"/>
      <c r="F6148" s="386">
        <v>0</v>
      </c>
      <c r="G6148" s="391">
        <v>0</v>
      </c>
      <c r="H6148" s="391">
        <v>0</v>
      </c>
      <c r="I6148" s="391">
        <v>3.6442000000000001</v>
      </c>
      <c r="J6148" s="391">
        <v>0.67989999999999995</v>
      </c>
      <c r="K6148" s="391">
        <v>0</v>
      </c>
      <c r="L6148" s="391">
        <v>0</v>
      </c>
      <c r="M6148" s="391">
        <v>1.3648</v>
      </c>
      <c r="N6148" s="391">
        <v>0.84780000000000699</v>
      </c>
      <c r="O6148" s="386">
        <v>0.1142</v>
      </c>
      <c r="P6148" s="386" t="s">
        <v>67</v>
      </c>
      <c r="R6148" s="265"/>
    </row>
    <row r="6149" spans="1:18" ht="15" x14ac:dyDescent="0.25">
      <c r="A6149" s="389" t="s">
        <v>7503</v>
      </c>
      <c r="B6149" s="390"/>
      <c r="C6149" s="386"/>
      <c r="D6149" s="390"/>
      <c r="E6149" s="390"/>
      <c r="F6149" s="386" t="s">
        <v>8416</v>
      </c>
      <c r="G6149" s="391" t="s">
        <v>8416</v>
      </c>
      <c r="H6149" s="391" t="s">
        <v>8416</v>
      </c>
      <c r="I6149" s="391" t="s">
        <v>8416</v>
      </c>
      <c r="J6149" s="391" t="s">
        <v>8416</v>
      </c>
      <c r="K6149" s="391" t="s">
        <v>8416</v>
      </c>
      <c r="L6149" s="391" t="s">
        <v>8416</v>
      </c>
      <c r="M6149" s="391">
        <v>0</v>
      </c>
      <c r="N6149" s="391">
        <v>0</v>
      </c>
      <c r="O6149" s="386">
        <v>0</v>
      </c>
      <c r="P6149" s="386" t="s">
        <v>67</v>
      </c>
      <c r="R6149" s="265"/>
    </row>
    <row r="6150" spans="1:18" ht="15" x14ac:dyDescent="0.25">
      <c r="A6150" s="389" t="s">
        <v>7504</v>
      </c>
      <c r="B6150" s="390"/>
      <c r="C6150" s="386"/>
      <c r="D6150" s="390"/>
      <c r="E6150" s="390"/>
      <c r="F6150" s="386" t="s">
        <v>8416</v>
      </c>
      <c r="G6150" s="391" t="s">
        <v>8416</v>
      </c>
      <c r="H6150" s="391" t="s">
        <v>8416</v>
      </c>
      <c r="I6150" s="391" t="s">
        <v>8416</v>
      </c>
      <c r="J6150" s="391" t="s">
        <v>8416</v>
      </c>
      <c r="K6150" s="391" t="s">
        <v>8416</v>
      </c>
      <c r="L6150" s="391" t="s">
        <v>8416</v>
      </c>
      <c r="M6150" s="391">
        <v>0</v>
      </c>
      <c r="N6150" s="391">
        <v>0</v>
      </c>
      <c r="O6150" s="386">
        <v>0</v>
      </c>
      <c r="P6150" s="386" t="s">
        <v>67</v>
      </c>
      <c r="R6150" s="265"/>
    </row>
    <row r="6151" spans="1:18" ht="15" x14ac:dyDescent="0.25">
      <c r="A6151" s="389" t="s">
        <v>7505</v>
      </c>
      <c r="B6151" s="390"/>
      <c r="C6151" s="386"/>
      <c r="D6151" s="390"/>
      <c r="E6151" s="390"/>
      <c r="F6151" s="386">
        <v>0.76200000000000001</v>
      </c>
      <c r="G6151" s="391">
        <v>0.98809999999999998</v>
      </c>
      <c r="H6151" s="391">
        <v>0.86460000000000004</v>
      </c>
      <c r="I6151" s="391">
        <v>2.0966999999999998</v>
      </c>
      <c r="J6151" s="391">
        <v>0.62880000000000003</v>
      </c>
      <c r="K6151" s="391">
        <v>0.92569999999999997</v>
      </c>
      <c r="L6151" s="391">
        <v>1.2479</v>
      </c>
      <c r="M6151" s="391">
        <v>1.0004</v>
      </c>
      <c r="N6151" s="391">
        <v>2.5941999999999998</v>
      </c>
      <c r="O6151" s="386">
        <v>1.2569999999999999</v>
      </c>
      <c r="P6151" s="386" t="s">
        <v>67</v>
      </c>
      <c r="R6151" s="265"/>
    </row>
    <row r="6152" spans="1:18" ht="15" x14ac:dyDescent="0.25">
      <c r="A6152" s="389" t="s">
        <v>7506</v>
      </c>
      <c r="B6152" s="390"/>
      <c r="C6152" s="386"/>
      <c r="D6152" s="390"/>
      <c r="E6152" s="390"/>
      <c r="F6152" s="386">
        <v>1.2908999999999999</v>
      </c>
      <c r="G6152" s="391">
        <v>0</v>
      </c>
      <c r="H6152" s="391">
        <v>0.81100000000000005</v>
      </c>
      <c r="I6152" s="391">
        <v>0</v>
      </c>
      <c r="J6152" s="391">
        <v>0.22489999999999999</v>
      </c>
      <c r="K6152" s="391">
        <v>1.1657</v>
      </c>
      <c r="L6152" s="391">
        <v>2.0588000000000002</v>
      </c>
      <c r="M6152" s="391">
        <v>0.74619999999999997</v>
      </c>
      <c r="N6152" s="391">
        <v>2.4184999999999901</v>
      </c>
      <c r="O6152" s="386">
        <v>1.2219</v>
      </c>
      <c r="P6152" s="386" t="s">
        <v>67</v>
      </c>
      <c r="R6152" s="265"/>
    </row>
    <row r="6153" spans="1:18" ht="15" x14ac:dyDescent="0.25">
      <c r="A6153" s="389" t="s">
        <v>7507</v>
      </c>
      <c r="B6153" s="390"/>
      <c r="C6153" s="386"/>
      <c r="D6153" s="390"/>
      <c r="E6153" s="390"/>
      <c r="F6153" s="386">
        <v>0.1009</v>
      </c>
      <c r="G6153" s="391">
        <v>2.9460000000000002</v>
      </c>
      <c r="H6153" s="391">
        <v>6.2914000000000003</v>
      </c>
      <c r="I6153" s="391">
        <v>7.0255999999999998</v>
      </c>
      <c r="J6153" s="391">
        <v>0</v>
      </c>
      <c r="K6153" s="391">
        <v>5.0690999999999997</v>
      </c>
      <c r="L6153" s="391">
        <v>0</v>
      </c>
      <c r="M6153" s="391">
        <v>5.7282999999999999</v>
      </c>
      <c r="N6153" s="391">
        <v>6.8144999999999998</v>
      </c>
      <c r="O6153" s="386">
        <v>2.0939999999999999</v>
      </c>
      <c r="P6153" s="386" t="s">
        <v>67</v>
      </c>
      <c r="R6153" s="265"/>
    </row>
    <row r="6154" spans="1:18" ht="15" x14ac:dyDescent="0.25">
      <c r="A6154" s="389" t="s">
        <v>7508</v>
      </c>
      <c r="B6154" s="390"/>
      <c r="C6154" s="386"/>
      <c r="D6154" s="390"/>
      <c r="E6154" s="390"/>
      <c r="F6154" s="386">
        <v>34.979399999999998</v>
      </c>
      <c r="G6154" s="391">
        <v>38.914000000000001</v>
      </c>
      <c r="H6154" s="391">
        <v>5.6604000000000001</v>
      </c>
      <c r="I6154" s="391">
        <v>12.1495</v>
      </c>
      <c r="J6154" s="391">
        <v>65.652199999999993</v>
      </c>
      <c r="K6154" s="391">
        <v>36.403500000000001</v>
      </c>
      <c r="L6154" s="391">
        <v>37.053600000000003</v>
      </c>
      <c r="M6154" s="391">
        <v>38.222200000000001</v>
      </c>
      <c r="N6154" s="391">
        <v>23.960100000000001</v>
      </c>
      <c r="O6154" s="386">
        <v>15.410399999999999</v>
      </c>
      <c r="P6154" s="386" t="s">
        <v>67</v>
      </c>
      <c r="R6154" s="265"/>
    </row>
    <row r="6155" spans="1:18" ht="15" x14ac:dyDescent="0.25">
      <c r="A6155" s="389" t="s">
        <v>7509</v>
      </c>
      <c r="B6155" s="390"/>
      <c r="C6155" s="386"/>
      <c r="D6155" s="390"/>
      <c r="E6155" s="390"/>
      <c r="F6155" s="386">
        <v>2.1368</v>
      </c>
      <c r="G6155" s="391">
        <v>0</v>
      </c>
      <c r="H6155" s="391">
        <v>7.1429</v>
      </c>
      <c r="I6155" s="391">
        <v>7.1429</v>
      </c>
      <c r="J6155" s="391">
        <v>1.4924999999999999</v>
      </c>
      <c r="K6155" s="391">
        <v>0</v>
      </c>
      <c r="L6155" s="391">
        <v>5.6337999999999999</v>
      </c>
      <c r="M6155" s="391">
        <v>0</v>
      </c>
      <c r="N6155" s="391">
        <v>15.9696</v>
      </c>
      <c r="O6155" s="386">
        <v>4.9808000000000003</v>
      </c>
      <c r="P6155" s="386" t="s">
        <v>67</v>
      </c>
      <c r="R6155" s="265"/>
    </row>
    <row r="6156" spans="1:18" ht="15" x14ac:dyDescent="0.25">
      <c r="A6156" s="389" t="s">
        <v>7510</v>
      </c>
      <c r="B6156" s="390"/>
      <c r="C6156" s="386"/>
      <c r="D6156" s="390"/>
      <c r="E6156" s="390"/>
      <c r="F6156" s="386">
        <v>50</v>
      </c>
      <c r="G6156" s="391">
        <v>3.0303</v>
      </c>
      <c r="H6156" s="391">
        <v>2.9411999999999998</v>
      </c>
      <c r="I6156" s="391">
        <v>3.0303</v>
      </c>
      <c r="J6156" s="391">
        <v>0</v>
      </c>
      <c r="K6156" s="391">
        <v>9.0908999999999995</v>
      </c>
      <c r="L6156" s="391">
        <v>32.258099999999999</v>
      </c>
      <c r="M6156" s="391">
        <v>0</v>
      </c>
      <c r="N6156" s="391">
        <v>30.177499999999998</v>
      </c>
      <c r="O6156" s="386">
        <v>23.511900000000001</v>
      </c>
      <c r="P6156" s="386" t="s">
        <v>67</v>
      </c>
      <c r="R6156" s="265"/>
    </row>
    <row r="6157" spans="1:18" ht="15" x14ac:dyDescent="0.25">
      <c r="A6157" s="389" t="s">
        <v>7511</v>
      </c>
      <c r="B6157" s="390"/>
      <c r="C6157" s="386"/>
      <c r="D6157" s="390"/>
      <c r="E6157" s="390"/>
      <c r="F6157" s="386">
        <v>33.677700000000002</v>
      </c>
      <c r="G6157" s="391">
        <v>15.032</v>
      </c>
      <c r="H6157" s="391">
        <v>3.1726000000000001</v>
      </c>
      <c r="I6157" s="391">
        <v>3.4748000000000001</v>
      </c>
      <c r="J6157" s="391">
        <v>15.442</v>
      </c>
      <c r="K6157" s="391">
        <v>10.1496</v>
      </c>
      <c r="L6157" s="391">
        <v>8.6354000000000006</v>
      </c>
      <c r="M6157" s="391">
        <v>11.517799999999999</v>
      </c>
      <c r="N6157" s="391">
        <v>12.571199999999999</v>
      </c>
      <c r="O6157" s="386">
        <v>4.3886000000000003</v>
      </c>
      <c r="P6157" s="386" t="s">
        <v>67</v>
      </c>
      <c r="R6157" s="265"/>
    </row>
    <row r="6158" spans="1:18" ht="15" x14ac:dyDescent="0.25">
      <c r="A6158" s="389" t="s">
        <v>7512</v>
      </c>
      <c r="B6158" s="390"/>
      <c r="C6158" s="386"/>
      <c r="D6158" s="390"/>
      <c r="E6158" s="390"/>
      <c r="F6158" s="386">
        <v>24.5779</v>
      </c>
      <c r="G6158" s="391">
        <v>18.181799999999999</v>
      </c>
      <c r="H6158" s="391">
        <v>19.078900000000001</v>
      </c>
      <c r="I6158" s="391">
        <v>16.129000000000001</v>
      </c>
      <c r="J6158" s="391">
        <v>14.2857</v>
      </c>
      <c r="K6158" s="391">
        <v>31.927700000000002</v>
      </c>
      <c r="L6158" s="391">
        <v>17.468399999999999</v>
      </c>
      <c r="M6158" s="391">
        <v>4.7945000000000002</v>
      </c>
      <c r="N6158" s="391">
        <v>36.179499999999997</v>
      </c>
      <c r="O6158" s="386">
        <v>13.005800000000001</v>
      </c>
      <c r="P6158" s="386" t="s">
        <v>67</v>
      </c>
      <c r="R6158" s="265"/>
    </row>
    <row r="6159" spans="1:18" ht="15" x14ac:dyDescent="0.25">
      <c r="A6159" s="389" t="s">
        <v>7513</v>
      </c>
      <c r="B6159" s="390"/>
      <c r="C6159" s="386"/>
      <c r="D6159" s="390"/>
      <c r="E6159" s="390"/>
      <c r="F6159" s="386">
        <v>18.709700000000002</v>
      </c>
      <c r="G6159" s="391">
        <v>24.327400000000001</v>
      </c>
      <c r="H6159" s="391">
        <v>19.078900000000001</v>
      </c>
      <c r="I6159" s="391">
        <v>41.504199999999997</v>
      </c>
      <c r="J6159" s="391">
        <v>27.959700000000002</v>
      </c>
      <c r="K6159" s="391">
        <v>26.767700000000001</v>
      </c>
      <c r="L6159" s="391">
        <v>17.468399999999999</v>
      </c>
      <c r="M6159" s="391">
        <v>4.7945000000000002</v>
      </c>
      <c r="N6159" s="391">
        <v>36.179499999999997</v>
      </c>
      <c r="O6159" s="386">
        <v>13.005800000000001</v>
      </c>
      <c r="P6159" s="386" t="s">
        <v>67</v>
      </c>
      <c r="R6159" s="265"/>
    </row>
    <row r="6160" spans="1:18" ht="15" x14ac:dyDescent="0.25">
      <c r="A6160" s="389" t="s">
        <v>7514</v>
      </c>
      <c r="B6160" s="390"/>
      <c r="C6160" s="386"/>
      <c r="D6160" s="390"/>
      <c r="E6160" s="390"/>
      <c r="F6160" s="386" t="s">
        <v>8416</v>
      </c>
      <c r="G6160" s="391">
        <v>0</v>
      </c>
      <c r="H6160" s="391">
        <v>0</v>
      </c>
      <c r="I6160" s="391">
        <v>0</v>
      </c>
      <c r="J6160" s="391">
        <v>0</v>
      </c>
      <c r="K6160" s="391">
        <v>1.7166999999999999</v>
      </c>
      <c r="L6160" s="391">
        <v>1.2876000000000001</v>
      </c>
      <c r="M6160" s="391">
        <v>0</v>
      </c>
      <c r="N6160" s="391">
        <v>1.0911</v>
      </c>
      <c r="O6160" s="386">
        <v>1.1553</v>
      </c>
      <c r="P6160" s="386" t="s">
        <v>67</v>
      </c>
      <c r="R6160" s="265"/>
    </row>
    <row r="6161" spans="1:18" ht="15" x14ac:dyDescent="0.25">
      <c r="A6161" s="389" t="s">
        <v>7515</v>
      </c>
      <c r="B6161" s="390"/>
      <c r="C6161" s="386"/>
      <c r="D6161" s="390"/>
      <c r="E6161" s="390"/>
      <c r="F6161" s="386" t="s">
        <v>8416</v>
      </c>
      <c r="G6161" s="391">
        <v>0.3906</v>
      </c>
      <c r="H6161" s="391">
        <v>0</v>
      </c>
      <c r="I6161" s="391">
        <v>0.3135</v>
      </c>
      <c r="J6161" s="391">
        <v>0.3135</v>
      </c>
      <c r="K6161" s="391">
        <v>0.3135</v>
      </c>
      <c r="L6161" s="391">
        <v>0.94340000000000002</v>
      </c>
      <c r="M6161" s="391">
        <v>0.29070000000000001</v>
      </c>
      <c r="N6161" s="391">
        <v>1.0911</v>
      </c>
      <c r="O6161" s="386">
        <v>1.1553</v>
      </c>
      <c r="P6161" s="386" t="s">
        <v>67</v>
      </c>
      <c r="R6161" s="265"/>
    </row>
    <row r="6162" spans="1:18" ht="15" x14ac:dyDescent="0.25">
      <c r="A6162" s="389" t="s">
        <v>7516</v>
      </c>
      <c r="B6162" s="390"/>
      <c r="C6162" s="386"/>
      <c r="D6162" s="390"/>
      <c r="E6162" s="390"/>
      <c r="F6162" s="386">
        <v>0</v>
      </c>
      <c r="G6162" s="391">
        <v>0</v>
      </c>
      <c r="H6162" s="391">
        <v>0</v>
      </c>
      <c r="I6162" s="391">
        <v>0</v>
      </c>
      <c r="J6162" s="391">
        <v>0</v>
      </c>
      <c r="K6162" s="391">
        <v>0</v>
      </c>
      <c r="L6162" s="391">
        <v>0</v>
      </c>
      <c r="M6162" s="391">
        <v>0</v>
      </c>
      <c r="N6162" s="391">
        <v>1.92310000000001</v>
      </c>
      <c r="O6162" s="386">
        <v>0</v>
      </c>
      <c r="P6162" s="386" t="s">
        <v>67</v>
      </c>
      <c r="R6162" s="265"/>
    </row>
    <row r="6163" spans="1:18" ht="15" x14ac:dyDescent="0.25">
      <c r="A6163" s="389" t="s">
        <v>7517</v>
      </c>
      <c r="B6163" s="390"/>
      <c r="C6163" s="386"/>
      <c r="D6163" s="390"/>
      <c r="E6163" s="390"/>
      <c r="F6163" s="386">
        <v>0</v>
      </c>
      <c r="G6163" s="391">
        <v>0</v>
      </c>
      <c r="H6163" s="391">
        <v>0</v>
      </c>
      <c r="I6163" s="391">
        <v>0</v>
      </c>
      <c r="J6163" s="391">
        <v>0</v>
      </c>
      <c r="K6163" s="391">
        <v>0</v>
      </c>
      <c r="L6163" s="391">
        <v>0</v>
      </c>
      <c r="M6163" s="391">
        <v>0</v>
      </c>
      <c r="N6163" s="391">
        <v>1.92310000000001</v>
      </c>
      <c r="O6163" s="386">
        <v>0</v>
      </c>
      <c r="P6163" s="386" t="s">
        <v>67</v>
      </c>
      <c r="R6163" s="265"/>
    </row>
    <row r="6164" spans="1:18" ht="15" x14ac:dyDescent="0.25">
      <c r="A6164" s="389" t="s">
        <v>7518</v>
      </c>
      <c r="B6164" s="390"/>
      <c r="C6164" s="386"/>
      <c r="D6164" s="390"/>
      <c r="E6164" s="390"/>
      <c r="F6164" s="386">
        <v>2.7972000000000001</v>
      </c>
      <c r="G6164" s="391">
        <v>2.3384</v>
      </c>
      <c r="H6164" s="391">
        <v>2.0632999999999999</v>
      </c>
      <c r="I6164" s="391">
        <v>4.7530000000000001</v>
      </c>
      <c r="J6164" s="391">
        <v>9.1092999999999993</v>
      </c>
      <c r="K6164" s="391">
        <v>5.2632000000000003</v>
      </c>
      <c r="L6164" s="391">
        <v>5.8704000000000001</v>
      </c>
      <c r="M6164" s="391">
        <v>4.7930999999999999</v>
      </c>
      <c r="N6164" s="391">
        <v>11.7715</v>
      </c>
      <c r="O6164" s="386">
        <v>3.331</v>
      </c>
      <c r="P6164" s="386" t="s">
        <v>67</v>
      </c>
      <c r="R6164" s="265"/>
    </row>
    <row r="6165" spans="1:18" ht="15" x14ac:dyDescent="0.25">
      <c r="A6165" s="389" t="s">
        <v>7519</v>
      </c>
      <c r="B6165" s="390"/>
      <c r="C6165" s="386"/>
      <c r="D6165" s="390"/>
      <c r="E6165" s="390"/>
      <c r="F6165" s="386">
        <v>31.460699999999999</v>
      </c>
      <c r="G6165" s="391">
        <v>27.027000000000001</v>
      </c>
      <c r="H6165" s="391">
        <v>4.9550000000000001</v>
      </c>
      <c r="I6165" s="391">
        <v>18.8764</v>
      </c>
      <c r="J6165" s="391">
        <v>27.4194</v>
      </c>
      <c r="K6165" s="391">
        <v>17.741900000000001</v>
      </c>
      <c r="L6165" s="391">
        <v>11.7117</v>
      </c>
      <c r="M6165" s="391">
        <v>2.9125999999999999</v>
      </c>
      <c r="N6165" s="391">
        <v>23.68</v>
      </c>
      <c r="O6165" s="386">
        <v>18.949000000000002</v>
      </c>
      <c r="P6165" s="386" t="s">
        <v>67</v>
      </c>
      <c r="R6165" s="265"/>
    </row>
    <row r="6166" spans="1:18" ht="15" x14ac:dyDescent="0.25">
      <c r="A6166" s="389" t="s">
        <v>7520</v>
      </c>
      <c r="B6166" s="390"/>
      <c r="C6166" s="386"/>
      <c r="D6166" s="390"/>
      <c r="E6166" s="390"/>
      <c r="F6166" s="386">
        <v>1.661</v>
      </c>
      <c r="G6166" s="391">
        <v>1.4705999999999999</v>
      </c>
      <c r="H6166" s="391">
        <v>0.89119999999999999</v>
      </c>
      <c r="I6166" s="391">
        <v>1.3273999999999999</v>
      </c>
      <c r="J6166" s="391">
        <v>1.2345999999999999</v>
      </c>
      <c r="K6166" s="391">
        <v>1.2345999999999999</v>
      </c>
      <c r="L6166" s="391">
        <v>0.49380000000000002</v>
      </c>
      <c r="M6166" s="391">
        <v>1.5536000000000001</v>
      </c>
      <c r="N6166" s="391">
        <v>3.0796000000000001</v>
      </c>
      <c r="O6166" s="386">
        <v>1.4698</v>
      </c>
      <c r="P6166" s="386" t="s">
        <v>67</v>
      </c>
      <c r="R6166" s="265"/>
    </row>
    <row r="6167" spans="1:18" ht="15" x14ac:dyDescent="0.25">
      <c r="A6167" s="389" t="s">
        <v>7521</v>
      </c>
      <c r="B6167" s="390"/>
      <c r="C6167" s="386"/>
      <c r="D6167" s="390"/>
      <c r="E6167" s="390"/>
      <c r="F6167" s="386" t="s">
        <v>8416</v>
      </c>
      <c r="G6167" s="391" t="s">
        <v>8416</v>
      </c>
      <c r="H6167" s="391" t="s">
        <v>8416</v>
      </c>
      <c r="I6167" s="391" t="s">
        <v>8416</v>
      </c>
      <c r="J6167" s="391">
        <v>0</v>
      </c>
      <c r="K6167" s="391">
        <v>0</v>
      </c>
      <c r="L6167" s="391">
        <v>0</v>
      </c>
      <c r="M6167" s="391">
        <v>0</v>
      </c>
      <c r="N6167" s="391">
        <v>1.5385</v>
      </c>
      <c r="O6167" s="386">
        <v>0</v>
      </c>
      <c r="P6167" s="386" t="s">
        <v>67</v>
      </c>
      <c r="R6167" s="265"/>
    </row>
    <row r="6168" spans="1:18" ht="15" x14ac:dyDescent="0.25">
      <c r="A6168" s="389" t="s">
        <v>7522</v>
      </c>
      <c r="B6168" s="390"/>
      <c r="C6168" s="386"/>
      <c r="D6168" s="390"/>
      <c r="E6168" s="390"/>
      <c r="F6168" s="386" t="s">
        <v>8416</v>
      </c>
      <c r="G6168" s="391" t="s">
        <v>8416</v>
      </c>
      <c r="H6168" s="391" t="s">
        <v>8416</v>
      </c>
      <c r="I6168" s="391" t="s">
        <v>8416</v>
      </c>
      <c r="J6168" s="391">
        <v>0</v>
      </c>
      <c r="K6168" s="391">
        <v>0</v>
      </c>
      <c r="L6168" s="391">
        <v>0</v>
      </c>
      <c r="M6168" s="391">
        <v>0</v>
      </c>
      <c r="N6168" s="391">
        <v>1.5385</v>
      </c>
      <c r="O6168" s="386">
        <v>0</v>
      </c>
      <c r="P6168" s="386" t="s">
        <v>67</v>
      </c>
      <c r="R6168" s="265"/>
    </row>
    <row r="6169" spans="1:18" ht="15" x14ac:dyDescent="0.25">
      <c r="A6169" s="389" t="s">
        <v>7523</v>
      </c>
      <c r="B6169" s="390"/>
      <c r="C6169" s="386"/>
      <c r="D6169" s="390"/>
      <c r="E6169" s="390"/>
      <c r="F6169" s="386">
        <v>0.28820000000000001</v>
      </c>
      <c r="G6169" s="391">
        <v>0.76100000000000001</v>
      </c>
      <c r="H6169" s="391">
        <v>0.72460000000000002</v>
      </c>
      <c r="I6169" s="391">
        <v>1.6142000000000001</v>
      </c>
      <c r="J6169" s="391">
        <v>0.4032</v>
      </c>
      <c r="K6169" s="391">
        <v>1.5244</v>
      </c>
      <c r="L6169" s="391">
        <v>1.9817</v>
      </c>
      <c r="M6169" s="391">
        <v>0.97719999999999996</v>
      </c>
      <c r="N6169" s="391">
        <v>2.3022</v>
      </c>
      <c r="O6169" s="386">
        <v>1.1238999999999999</v>
      </c>
      <c r="P6169" s="386" t="s">
        <v>67</v>
      </c>
      <c r="R6169" s="265"/>
    </row>
    <row r="6170" spans="1:18" ht="15" x14ac:dyDescent="0.25">
      <c r="A6170" s="389" t="s">
        <v>7524</v>
      </c>
      <c r="B6170" s="390"/>
      <c r="C6170" s="386"/>
      <c r="D6170" s="390"/>
      <c r="E6170" s="390"/>
      <c r="F6170" s="386">
        <v>8.2066999999999997</v>
      </c>
      <c r="G6170" s="391">
        <v>0</v>
      </c>
      <c r="H6170" s="391">
        <v>0</v>
      </c>
      <c r="I6170" s="391">
        <v>5.6436999999999999</v>
      </c>
      <c r="J6170" s="391">
        <v>2.3477999999999999</v>
      </c>
      <c r="K6170" s="391">
        <v>0</v>
      </c>
      <c r="L6170" s="391">
        <v>0</v>
      </c>
      <c r="M6170" s="391">
        <v>2.2928000000000002</v>
      </c>
      <c r="N6170" s="391">
        <v>4.3217999999999996</v>
      </c>
      <c r="O6170" s="386">
        <v>2.0211000000000001</v>
      </c>
      <c r="P6170" s="386" t="s">
        <v>67</v>
      </c>
      <c r="R6170" s="265"/>
    </row>
    <row r="6171" spans="1:18" ht="15" x14ac:dyDescent="0.25">
      <c r="A6171" s="389" t="s">
        <v>7525</v>
      </c>
      <c r="B6171" s="390"/>
      <c r="C6171" s="386"/>
      <c r="D6171" s="390"/>
      <c r="E6171" s="390"/>
      <c r="F6171" s="386">
        <v>0.39879999999999999</v>
      </c>
      <c r="G6171" s="391">
        <v>0.25309999999999999</v>
      </c>
      <c r="H6171" s="391">
        <v>0.31850000000000001</v>
      </c>
      <c r="I6171" s="391">
        <v>0.74609999999999999</v>
      </c>
      <c r="J6171" s="391">
        <v>0.38829999999999998</v>
      </c>
      <c r="K6171" s="391">
        <v>0.30919999999999997</v>
      </c>
      <c r="L6171" s="391">
        <v>0.35859999999999997</v>
      </c>
      <c r="M6171" s="391">
        <v>0.50549999999999995</v>
      </c>
      <c r="N6171" s="391">
        <v>0.965699999999998</v>
      </c>
      <c r="O6171" s="386">
        <v>0.32429999999999998</v>
      </c>
      <c r="P6171" s="386" t="s">
        <v>67</v>
      </c>
      <c r="R6171" s="265"/>
    </row>
    <row r="6172" spans="1:18" ht="15" x14ac:dyDescent="0.25">
      <c r="A6172" s="389" t="s">
        <v>7526</v>
      </c>
      <c r="B6172" s="390"/>
      <c r="C6172" s="386"/>
      <c r="D6172" s="390"/>
      <c r="E6172" s="390"/>
      <c r="F6172" s="386">
        <v>0.3745</v>
      </c>
      <c r="G6172" s="391">
        <v>0.59760000000000002</v>
      </c>
      <c r="H6172" s="391">
        <v>0.25769999999999998</v>
      </c>
      <c r="I6172" s="391">
        <v>0.56850000000000001</v>
      </c>
      <c r="J6172" s="391">
        <v>0.34639999999999999</v>
      </c>
      <c r="K6172" s="391">
        <v>0.1691</v>
      </c>
      <c r="L6172" s="391">
        <v>0.44979999999999998</v>
      </c>
      <c r="M6172" s="391">
        <v>0.27960000000000002</v>
      </c>
      <c r="N6172" s="391">
        <v>0.91490000000000304</v>
      </c>
      <c r="O6172" s="386">
        <v>0.30599999999999999</v>
      </c>
      <c r="P6172" s="386" t="s">
        <v>67</v>
      </c>
      <c r="R6172" s="265"/>
    </row>
    <row r="6173" spans="1:18" ht="15" x14ac:dyDescent="0.25">
      <c r="A6173" s="389" t="s">
        <v>7527</v>
      </c>
      <c r="B6173" s="390"/>
      <c r="C6173" s="386"/>
      <c r="D6173" s="390"/>
      <c r="E6173" s="390"/>
      <c r="F6173" s="386">
        <v>0.43859999999999999</v>
      </c>
      <c r="G6173" s="391">
        <v>1.9248000000000001</v>
      </c>
      <c r="H6173" s="391">
        <v>0.2959</v>
      </c>
      <c r="I6173" s="391">
        <v>1.9214</v>
      </c>
      <c r="J6173" s="391">
        <v>0.59189999999999998</v>
      </c>
      <c r="K6173" s="391">
        <v>0.71089999999999998</v>
      </c>
      <c r="L6173" s="391">
        <v>0.80020000000000002</v>
      </c>
      <c r="M6173" s="391">
        <v>0.61080000000000001</v>
      </c>
      <c r="N6173" s="391">
        <v>1.8115000000000001</v>
      </c>
      <c r="O6173" s="386">
        <v>0.62880000000000003</v>
      </c>
      <c r="P6173" s="386" t="s">
        <v>67</v>
      </c>
      <c r="R6173" s="265"/>
    </row>
    <row r="6174" spans="1:18" ht="15" x14ac:dyDescent="0.25">
      <c r="A6174" s="389" t="s">
        <v>7528</v>
      </c>
      <c r="B6174" s="390"/>
      <c r="C6174" s="386"/>
      <c r="D6174" s="390"/>
      <c r="E6174" s="390"/>
      <c r="F6174" s="386">
        <v>0</v>
      </c>
      <c r="G6174" s="391">
        <v>0</v>
      </c>
      <c r="H6174" s="391">
        <v>0</v>
      </c>
      <c r="I6174" s="391">
        <v>0</v>
      </c>
      <c r="J6174" s="391">
        <v>0</v>
      </c>
      <c r="K6174" s="391">
        <v>0</v>
      </c>
      <c r="L6174" s="391">
        <v>0</v>
      </c>
      <c r="M6174" s="391">
        <v>0</v>
      </c>
      <c r="N6174" s="391">
        <v>0</v>
      </c>
      <c r="O6174" s="386">
        <v>0</v>
      </c>
      <c r="P6174" s="386" t="s">
        <v>67</v>
      </c>
      <c r="R6174" s="265"/>
    </row>
    <row r="6175" spans="1:18" ht="15" x14ac:dyDescent="0.25">
      <c r="A6175" s="389" t="s">
        <v>7529</v>
      </c>
      <c r="B6175" s="390"/>
      <c r="C6175" s="386"/>
      <c r="D6175" s="390"/>
      <c r="E6175" s="390"/>
      <c r="F6175" s="386">
        <v>0</v>
      </c>
      <c r="G6175" s="391">
        <v>0</v>
      </c>
      <c r="H6175" s="391">
        <v>0</v>
      </c>
      <c r="I6175" s="391">
        <v>0</v>
      </c>
      <c r="J6175" s="391">
        <v>0</v>
      </c>
      <c r="K6175" s="391">
        <v>0</v>
      </c>
      <c r="L6175" s="391">
        <v>0</v>
      </c>
      <c r="M6175" s="391">
        <v>0</v>
      </c>
      <c r="N6175" s="391">
        <v>0</v>
      </c>
      <c r="O6175" s="386">
        <v>0</v>
      </c>
      <c r="P6175" s="386" t="s">
        <v>67</v>
      </c>
      <c r="R6175" s="265"/>
    </row>
    <row r="6176" spans="1:18" ht="15" x14ac:dyDescent="0.25">
      <c r="A6176" s="389" t="s">
        <v>7530</v>
      </c>
      <c r="B6176" s="390"/>
      <c r="C6176" s="386"/>
      <c r="D6176" s="390"/>
      <c r="E6176" s="390"/>
      <c r="F6176" s="386">
        <v>1.0546</v>
      </c>
      <c r="G6176" s="391">
        <v>1.9742</v>
      </c>
      <c r="H6176" s="391">
        <v>0.94579999999999997</v>
      </c>
      <c r="I6176" s="391">
        <v>0.55589999999999995</v>
      </c>
      <c r="J6176" s="391">
        <v>1.1638999999999999</v>
      </c>
      <c r="K6176" s="391">
        <v>1.0669999999999999</v>
      </c>
      <c r="L6176" s="391">
        <v>1.0611999999999999</v>
      </c>
      <c r="M6176" s="391">
        <v>0.93220000000000003</v>
      </c>
      <c r="N6176" s="391">
        <v>2.3571</v>
      </c>
      <c r="O6176" s="386">
        <v>0.87939999999999996</v>
      </c>
      <c r="P6176" s="386" t="s">
        <v>67</v>
      </c>
      <c r="R6176" s="265"/>
    </row>
    <row r="6177" spans="1:18" ht="15" x14ac:dyDescent="0.25">
      <c r="A6177" s="389" t="s">
        <v>7531</v>
      </c>
      <c r="B6177" s="390"/>
      <c r="C6177" s="386"/>
      <c r="D6177" s="390"/>
      <c r="E6177" s="390"/>
      <c r="F6177" s="386">
        <v>1.4000999999999999</v>
      </c>
      <c r="G6177" s="391">
        <v>0.74670000000000003</v>
      </c>
      <c r="H6177" s="391">
        <v>1.5894999999999999</v>
      </c>
      <c r="I6177" s="391">
        <v>1.0108999999999999</v>
      </c>
      <c r="J6177" s="391">
        <v>0.44269999999999998</v>
      </c>
      <c r="K6177" s="391">
        <v>0.85950000000000004</v>
      </c>
      <c r="L6177" s="391">
        <v>1.006</v>
      </c>
      <c r="M6177" s="391">
        <v>0.67520000000000002</v>
      </c>
      <c r="N6177" s="391">
        <v>2.1322000000000001</v>
      </c>
      <c r="O6177" s="386">
        <v>0.68969999999999998</v>
      </c>
      <c r="P6177" s="386" t="s">
        <v>67</v>
      </c>
      <c r="R6177" s="265"/>
    </row>
    <row r="6178" spans="1:18" ht="15" x14ac:dyDescent="0.25">
      <c r="A6178" s="389" t="s">
        <v>7532</v>
      </c>
      <c r="B6178" s="390"/>
      <c r="C6178" s="386"/>
      <c r="D6178" s="390"/>
      <c r="E6178" s="390"/>
      <c r="F6178" s="386">
        <v>4.0777999999999999</v>
      </c>
      <c r="G6178" s="391">
        <v>4.7309000000000001</v>
      </c>
      <c r="H6178" s="391">
        <v>1.6259999999999999</v>
      </c>
      <c r="I6178" s="391">
        <v>2.6423000000000001</v>
      </c>
      <c r="J6178" s="391">
        <v>5.4760999999999997</v>
      </c>
      <c r="K6178" s="391">
        <v>2.9601999999999999</v>
      </c>
      <c r="L6178" s="391">
        <v>2.8757000000000001</v>
      </c>
      <c r="M6178" s="391">
        <v>2.444</v>
      </c>
      <c r="N6178" s="391">
        <v>5.06010000000001</v>
      </c>
      <c r="O6178" s="386">
        <v>3.1593</v>
      </c>
      <c r="P6178" s="386" t="s">
        <v>67</v>
      </c>
      <c r="R6178" s="265"/>
    </row>
    <row r="6179" spans="1:18" ht="15" x14ac:dyDescent="0.25">
      <c r="A6179" s="389" t="s">
        <v>7533</v>
      </c>
      <c r="B6179" s="390"/>
      <c r="C6179" s="386"/>
      <c r="D6179" s="390"/>
      <c r="E6179" s="390"/>
      <c r="F6179" s="386">
        <v>13.223100000000001</v>
      </c>
      <c r="G6179" s="391">
        <v>11.1111</v>
      </c>
      <c r="H6179" s="391">
        <v>5.5556000000000001</v>
      </c>
      <c r="I6179" s="391">
        <v>50</v>
      </c>
      <c r="J6179" s="391">
        <v>28.4133</v>
      </c>
      <c r="K6179" s="391">
        <v>37.142899999999997</v>
      </c>
      <c r="L6179" s="391">
        <v>45.192300000000003</v>
      </c>
      <c r="M6179" s="391">
        <v>32.352899999999998</v>
      </c>
      <c r="N6179" s="391">
        <v>34.7682</v>
      </c>
      <c r="O6179" s="386">
        <v>21.311499999999999</v>
      </c>
      <c r="P6179" s="386" t="s">
        <v>67</v>
      </c>
      <c r="R6179" s="265"/>
    </row>
    <row r="6180" spans="1:18" ht="15" x14ac:dyDescent="0.25">
      <c r="A6180" s="389" t="s">
        <v>7534</v>
      </c>
      <c r="B6180" s="390"/>
      <c r="C6180" s="386"/>
      <c r="D6180" s="390"/>
      <c r="E6180" s="390"/>
      <c r="F6180" s="386">
        <v>38.8889</v>
      </c>
      <c r="G6180" s="391">
        <v>27.2727</v>
      </c>
      <c r="H6180" s="391">
        <v>20</v>
      </c>
      <c r="I6180" s="391">
        <v>32</v>
      </c>
      <c r="J6180" s="391">
        <v>29.6296</v>
      </c>
      <c r="K6180" s="391">
        <v>48.148099999999999</v>
      </c>
      <c r="L6180" s="391">
        <v>45.833300000000001</v>
      </c>
      <c r="M6180" s="391">
        <v>30.434799999999999</v>
      </c>
      <c r="N6180" s="391">
        <v>55.952399999999997</v>
      </c>
      <c r="O6180" s="386">
        <v>35.2941</v>
      </c>
      <c r="P6180" s="386" t="s">
        <v>67</v>
      </c>
      <c r="R6180" s="265"/>
    </row>
    <row r="6181" spans="1:18" ht="15" x14ac:dyDescent="0.25">
      <c r="A6181" s="389" t="s">
        <v>7535</v>
      </c>
      <c r="B6181" s="390"/>
      <c r="C6181" s="386"/>
      <c r="D6181" s="390"/>
      <c r="E6181" s="390"/>
      <c r="F6181" s="386">
        <v>21.052600000000002</v>
      </c>
      <c r="G6181" s="391">
        <v>11.9816</v>
      </c>
      <c r="H6181" s="391">
        <v>12.946400000000001</v>
      </c>
      <c r="I6181" s="391">
        <v>16.666699999999999</v>
      </c>
      <c r="J6181" s="391">
        <v>17.800999999999998</v>
      </c>
      <c r="K6181" s="391">
        <v>44.444400000000002</v>
      </c>
      <c r="L6181" s="391">
        <v>31.840800000000002</v>
      </c>
      <c r="M6181" s="391">
        <v>38.8889</v>
      </c>
      <c r="N6181" s="391">
        <v>31.3462</v>
      </c>
      <c r="O6181" s="386">
        <v>19.047599999999999</v>
      </c>
      <c r="P6181" s="386" t="s">
        <v>67</v>
      </c>
      <c r="R6181" s="265"/>
    </row>
    <row r="6182" spans="1:18" ht="15" x14ac:dyDescent="0.25">
      <c r="A6182" s="389" t="s">
        <v>7536</v>
      </c>
      <c r="B6182" s="390"/>
      <c r="C6182" s="386"/>
      <c r="D6182" s="390"/>
      <c r="E6182" s="390"/>
      <c r="F6182" s="386">
        <v>25.438600000000001</v>
      </c>
      <c r="G6182" s="391">
        <v>9.1743000000000006</v>
      </c>
      <c r="H6182" s="391">
        <v>7.1989999999999998</v>
      </c>
      <c r="I6182" s="391">
        <v>10.915900000000001</v>
      </c>
      <c r="J6182" s="391">
        <v>6.2931999999999997</v>
      </c>
      <c r="K6182" s="391">
        <v>10.1584</v>
      </c>
      <c r="L6182" s="391">
        <v>13.0878</v>
      </c>
      <c r="M6182" s="391">
        <v>4.1832000000000003</v>
      </c>
      <c r="N6182" s="391">
        <v>18.8063</v>
      </c>
      <c r="O6182" s="386">
        <v>11.292400000000001</v>
      </c>
      <c r="P6182" s="386" t="s">
        <v>67</v>
      </c>
      <c r="R6182" s="265"/>
    </row>
    <row r="6183" spans="1:18" ht="15" x14ac:dyDescent="0.25">
      <c r="A6183" s="389" t="s">
        <v>7537</v>
      </c>
      <c r="B6183" s="390"/>
      <c r="C6183" s="386"/>
      <c r="D6183" s="390"/>
      <c r="E6183" s="390"/>
      <c r="F6183" s="386">
        <v>37.078699999999998</v>
      </c>
      <c r="G6183" s="391">
        <v>45.544600000000003</v>
      </c>
      <c r="H6183" s="391">
        <v>33.236600000000003</v>
      </c>
      <c r="I6183" s="391">
        <v>25</v>
      </c>
      <c r="J6183" s="391">
        <v>15.116300000000001</v>
      </c>
      <c r="K6183" s="391">
        <v>18.309899999999999</v>
      </c>
      <c r="L6183" s="391">
        <v>63.871000000000002</v>
      </c>
      <c r="M6183" s="391">
        <v>40.302999999999997</v>
      </c>
      <c r="N6183" s="391">
        <v>57.575800000000001</v>
      </c>
      <c r="O6183" s="386">
        <v>40.592199999999998</v>
      </c>
      <c r="P6183" s="386" t="s">
        <v>67</v>
      </c>
      <c r="R6183" s="265"/>
    </row>
    <row r="6184" spans="1:18" ht="15" x14ac:dyDescent="0.25">
      <c r="A6184" s="389" t="s">
        <v>7538</v>
      </c>
      <c r="B6184" s="390"/>
      <c r="C6184" s="386"/>
      <c r="D6184" s="390"/>
      <c r="E6184" s="390"/>
      <c r="F6184" s="386">
        <v>37.078699999999998</v>
      </c>
      <c r="G6184" s="391">
        <v>45.544600000000003</v>
      </c>
      <c r="H6184" s="391">
        <v>33.236600000000003</v>
      </c>
      <c r="I6184" s="391">
        <v>30.825199999999999</v>
      </c>
      <c r="J6184" s="391">
        <v>15.116300000000001</v>
      </c>
      <c r="K6184" s="391">
        <v>18.309899999999999</v>
      </c>
      <c r="L6184" s="391">
        <v>9.8591999999999995</v>
      </c>
      <c r="M6184" s="391">
        <v>40.302999999999997</v>
      </c>
      <c r="N6184" s="391">
        <v>57.575800000000001</v>
      </c>
      <c r="O6184" s="386">
        <v>40.592199999999998</v>
      </c>
      <c r="P6184" s="386" t="s">
        <v>67</v>
      </c>
      <c r="R6184" s="265"/>
    </row>
    <row r="6185" spans="1:18" ht="15" x14ac:dyDescent="0.25">
      <c r="A6185" s="389" t="s">
        <v>7539</v>
      </c>
      <c r="B6185" s="390"/>
      <c r="C6185" s="386"/>
      <c r="D6185" s="390"/>
      <c r="E6185" s="390"/>
      <c r="F6185" s="386" t="s">
        <v>8416</v>
      </c>
      <c r="G6185" s="391">
        <v>1.2658</v>
      </c>
      <c r="H6185" s="391">
        <v>2.1097000000000001</v>
      </c>
      <c r="I6185" s="391">
        <v>0</v>
      </c>
      <c r="J6185" s="391">
        <v>0.36859999999999998</v>
      </c>
      <c r="K6185" s="391">
        <v>0.61350000000000005</v>
      </c>
      <c r="L6185" s="391">
        <v>4.6414</v>
      </c>
      <c r="M6185" s="391">
        <v>0.36809999999999998</v>
      </c>
      <c r="N6185" s="391">
        <v>2.2768999999999999</v>
      </c>
      <c r="O6185" s="386">
        <v>0.9254</v>
      </c>
      <c r="P6185" s="386" t="s">
        <v>67</v>
      </c>
      <c r="R6185" s="265"/>
    </row>
    <row r="6186" spans="1:18" ht="15" x14ac:dyDescent="0.25">
      <c r="A6186" s="389" t="s">
        <v>7540</v>
      </c>
      <c r="B6186" s="390"/>
      <c r="C6186" s="386"/>
      <c r="D6186" s="390"/>
      <c r="E6186" s="390"/>
      <c r="F6186" s="386" t="s">
        <v>8416</v>
      </c>
      <c r="G6186" s="391">
        <v>1.2658</v>
      </c>
      <c r="H6186" s="391">
        <v>2.1097000000000001</v>
      </c>
      <c r="I6186" s="391">
        <v>0</v>
      </c>
      <c r="J6186" s="391">
        <v>0.4219</v>
      </c>
      <c r="K6186" s="391">
        <v>0.61350000000000005</v>
      </c>
      <c r="L6186" s="391">
        <v>4.6414</v>
      </c>
      <c r="M6186" s="391">
        <v>0</v>
      </c>
      <c r="N6186" s="391">
        <v>2.2768999999999999</v>
      </c>
      <c r="O6186" s="386">
        <v>0.9254</v>
      </c>
      <c r="P6186" s="386" t="s">
        <v>67</v>
      </c>
      <c r="R6186" s="265"/>
    </row>
    <row r="6187" spans="1:18" ht="15" x14ac:dyDescent="0.25">
      <c r="A6187" s="389" t="s">
        <v>7541</v>
      </c>
      <c r="B6187" s="390"/>
      <c r="C6187" s="386"/>
      <c r="D6187" s="390"/>
      <c r="E6187" s="390"/>
      <c r="F6187" s="386">
        <v>0</v>
      </c>
      <c r="G6187" s="391">
        <v>0</v>
      </c>
      <c r="H6187" s="391">
        <v>0</v>
      </c>
      <c r="I6187" s="391">
        <v>0</v>
      </c>
      <c r="J6187" s="391">
        <v>0</v>
      </c>
      <c r="K6187" s="391">
        <v>0</v>
      </c>
      <c r="L6187" s="391">
        <v>0</v>
      </c>
      <c r="M6187" s="391">
        <v>0</v>
      </c>
      <c r="N6187" s="391">
        <v>0</v>
      </c>
      <c r="O6187" s="386">
        <v>0</v>
      </c>
      <c r="P6187" s="386" t="s">
        <v>67</v>
      </c>
      <c r="R6187" s="265"/>
    </row>
    <row r="6188" spans="1:18" ht="15" x14ac:dyDescent="0.25">
      <c r="A6188" s="389" t="s">
        <v>7542</v>
      </c>
      <c r="B6188" s="390"/>
      <c r="C6188" s="386"/>
      <c r="D6188" s="390"/>
      <c r="E6188" s="390"/>
      <c r="F6188" s="386">
        <v>0</v>
      </c>
      <c r="G6188" s="391">
        <v>0</v>
      </c>
      <c r="H6188" s="391">
        <v>0</v>
      </c>
      <c r="I6188" s="391">
        <v>0</v>
      </c>
      <c r="J6188" s="391">
        <v>0</v>
      </c>
      <c r="K6188" s="391">
        <v>0</v>
      </c>
      <c r="L6188" s="391">
        <v>0</v>
      </c>
      <c r="M6188" s="391">
        <v>0</v>
      </c>
      <c r="N6188" s="391">
        <v>0</v>
      </c>
      <c r="O6188" s="386">
        <v>0</v>
      </c>
      <c r="P6188" s="386" t="s">
        <v>67</v>
      </c>
      <c r="R6188" s="265"/>
    </row>
    <row r="6189" spans="1:18" ht="15" x14ac:dyDescent="0.25">
      <c r="A6189" s="389" t="s">
        <v>7543</v>
      </c>
      <c r="B6189" s="390"/>
      <c r="C6189" s="386"/>
      <c r="D6189" s="390"/>
      <c r="E6189" s="390"/>
      <c r="F6189" s="386">
        <v>11.764699999999999</v>
      </c>
      <c r="G6189" s="391">
        <v>8.2181999999999995</v>
      </c>
      <c r="H6189" s="391">
        <v>6.6989000000000001</v>
      </c>
      <c r="I6189" s="391">
        <v>9.7330000000000005</v>
      </c>
      <c r="J6189" s="391">
        <v>3.5594999999999999</v>
      </c>
      <c r="K6189" s="391">
        <v>6.7962999999999996</v>
      </c>
      <c r="L6189" s="391">
        <v>12.1883</v>
      </c>
      <c r="M6189" s="391">
        <v>3.5615000000000001</v>
      </c>
      <c r="N6189" s="391">
        <v>17.656700000000001</v>
      </c>
      <c r="O6189" s="386">
        <v>10.5954</v>
      </c>
      <c r="P6189" s="386" t="s">
        <v>67</v>
      </c>
      <c r="R6189" s="265"/>
    </row>
    <row r="6190" spans="1:18" ht="15" x14ac:dyDescent="0.25">
      <c r="A6190" s="389" t="s">
        <v>7544</v>
      </c>
      <c r="B6190" s="390"/>
      <c r="C6190" s="386"/>
      <c r="D6190" s="390"/>
      <c r="E6190" s="390"/>
      <c r="F6190" s="386">
        <v>4.2373000000000003</v>
      </c>
      <c r="G6190" s="391">
        <v>26.923100000000002</v>
      </c>
      <c r="H6190" s="391">
        <v>16.25</v>
      </c>
      <c r="I6190" s="391">
        <v>7.0865999999999998</v>
      </c>
      <c r="J6190" s="391">
        <v>3.2258</v>
      </c>
      <c r="K6190" s="391">
        <v>13.605399999999999</v>
      </c>
      <c r="L6190" s="391">
        <v>29.077999999999999</v>
      </c>
      <c r="M6190" s="391">
        <v>9.8765000000000001</v>
      </c>
      <c r="N6190" s="391">
        <v>36.386400000000002</v>
      </c>
      <c r="O6190" s="386">
        <v>21.9573</v>
      </c>
      <c r="P6190" s="386" t="s">
        <v>67</v>
      </c>
      <c r="R6190" s="265"/>
    </row>
    <row r="6191" spans="1:18" ht="15" x14ac:dyDescent="0.25">
      <c r="A6191" s="389" t="s">
        <v>7545</v>
      </c>
      <c r="B6191" s="390"/>
      <c r="C6191" s="386"/>
      <c r="D6191" s="390"/>
      <c r="E6191" s="390"/>
      <c r="F6191" s="386">
        <v>3.0529000000000002</v>
      </c>
      <c r="G6191" s="391">
        <v>0.47120000000000001</v>
      </c>
      <c r="H6191" s="391">
        <v>3.2511999999999999</v>
      </c>
      <c r="I6191" s="391">
        <v>2.4973999999999998</v>
      </c>
      <c r="J6191" s="391">
        <v>1.8261000000000001</v>
      </c>
      <c r="K6191" s="391">
        <v>5.5098000000000003</v>
      </c>
      <c r="L6191" s="391">
        <v>8.3367000000000004</v>
      </c>
      <c r="M6191" s="391">
        <v>3.9497</v>
      </c>
      <c r="N6191" s="391">
        <v>14.010400000000001</v>
      </c>
      <c r="O6191" s="386">
        <v>6.3305999999999996</v>
      </c>
      <c r="P6191" s="386" t="s">
        <v>67</v>
      </c>
      <c r="R6191" s="265"/>
    </row>
    <row r="6192" spans="1:18" ht="15" x14ac:dyDescent="0.25">
      <c r="A6192" s="389" t="s">
        <v>7546</v>
      </c>
      <c r="B6192" s="390"/>
      <c r="C6192" s="386"/>
      <c r="D6192" s="390"/>
      <c r="E6192" s="390"/>
      <c r="F6192" s="386">
        <v>1.31</v>
      </c>
      <c r="G6192" s="391">
        <v>1.8278000000000001</v>
      </c>
      <c r="H6192" s="391">
        <v>3.7081</v>
      </c>
      <c r="I6192" s="391">
        <v>1.8161</v>
      </c>
      <c r="J6192" s="391">
        <v>4.3083</v>
      </c>
      <c r="K6192" s="391">
        <v>1.7142999999999999</v>
      </c>
      <c r="L6192" s="391">
        <v>8.0189000000000004</v>
      </c>
      <c r="M6192" s="391">
        <v>3.9247999999999998</v>
      </c>
      <c r="N6192" s="391">
        <v>13.5877</v>
      </c>
      <c r="O6192" s="386">
        <v>5.0940000000000003</v>
      </c>
      <c r="P6192" s="386" t="s">
        <v>67</v>
      </c>
      <c r="R6192" s="265"/>
    </row>
    <row r="6193" spans="1:18" ht="15" x14ac:dyDescent="0.25">
      <c r="A6193" s="389" t="s">
        <v>7547</v>
      </c>
      <c r="B6193" s="390"/>
      <c r="C6193" s="386"/>
      <c r="D6193" s="390"/>
      <c r="E6193" s="390"/>
      <c r="F6193" s="386">
        <v>0</v>
      </c>
      <c r="G6193" s="391">
        <v>0.73660000000000003</v>
      </c>
      <c r="H6193" s="391">
        <v>1.6215999999999999</v>
      </c>
      <c r="I6193" s="391">
        <v>5.8932000000000002</v>
      </c>
      <c r="J6193" s="391">
        <v>1.6636</v>
      </c>
      <c r="K6193" s="391">
        <v>4.8648999999999996</v>
      </c>
      <c r="L6193" s="391">
        <v>8.6486000000000001</v>
      </c>
      <c r="M6193" s="391">
        <v>5.6577000000000002</v>
      </c>
      <c r="N6193" s="391">
        <v>15.0318</v>
      </c>
      <c r="O6193" s="386">
        <v>9.3224</v>
      </c>
      <c r="P6193" s="386" t="s">
        <v>67</v>
      </c>
      <c r="R6193" s="265"/>
    </row>
    <row r="6194" spans="1:18" ht="15" x14ac:dyDescent="0.25">
      <c r="A6194" s="389" t="s">
        <v>7548</v>
      </c>
      <c r="B6194" s="390"/>
      <c r="C6194" s="386"/>
      <c r="D6194" s="390"/>
      <c r="E6194" s="390"/>
      <c r="F6194" s="386">
        <v>0.50519999999999998</v>
      </c>
      <c r="G6194" s="391">
        <v>0.26600000000000001</v>
      </c>
      <c r="H6194" s="391">
        <v>1.3247</v>
      </c>
      <c r="I6194" s="391">
        <v>1.123</v>
      </c>
      <c r="J6194" s="391">
        <v>1.0205</v>
      </c>
      <c r="K6194" s="391">
        <v>1.1511</v>
      </c>
      <c r="L6194" s="391">
        <v>1.9578</v>
      </c>
      <c r="M6194" s="391">
        <v>2.4115000000000002</v>
      </c>
      <c r="N6194" s="391">
        <v>4.3372000000000002</v>
      </c>
      <c r="O6194" s="386">
        <v>1.9561999999999999</v>
      </c>
      <c r="P6194" s="386" t="s">
        <v>67</v>
      </c>
      <c r="R6194" s="265"/>
    </row>
    <row r="6195" spans="1:18" ht="15" x14ac:dyDescent="0.25">
      <c r="A6195" s="389" t="s">
        <v>7549</v>
      </c>
      <c r="B6195" s="390"/>
      <c r="C6195" s="386"/>
      <c r="D6195" s="390"/>
      <c r="E6195" s="390"/>
      <c r="F6195" s="386">
        <v>8.7099999999999997E-2</v>
      </c>
      <c r="G6195" s="391">
        <v>0.67920000000000003</v>
      </c>
      <c r="H6195" s="391">
        <v>1.1051</v>
      </c>
      <c r="I6195" s="391">
        <v>0.35289999999999999</v>
      </c>
      <c r="J6195" s="391">
        <v>1.4984</v>
      </c>
      <c r="K6195" s="391">
        <v>2.8948999999999998</v>
      </c>
      <c r="L6195" s="391">
        <v>1.5766</v>
      </c>
      <c r="M6195" s="391">
        <v>1.4350000000000001</v>
      </c>
      <c r="N6195" s="391">
        <v>4.2350000000000003</v>
      </c>
      <c r="O6195" s="386">
        <v>1.7602</v>
      </c>
      <c r="P6195" s="386" t="s">
        <v>67</v>
      </c>
      <c r="R6195" s="265"/>
    </row>
    <row r="6196" spans="1:18" ht="15" x14ac:dyDescent="0.25">
      <c r="A6196" s="389" t="s">
        <v>7550</v>
      </c>
      <c r="B6196" s="390"/>
      <c r="C6196" s="386"/>
      <c r="D6196" s="390"/>
      <c r="E6196" s="390"/>
      <c r="F6196" s="386">
        <v>0.28210000000000002</v>
      </c>
      <c r="G6196" s="391">
        <v>0.98729999999999996</v>
      </c>
      <c r="H6196" s="391">
        <v>1.0949</v>
      </c>
      <c r="I6196" s="391">
        <v>3.1030000000000002</v>
      </c>
      <c r="J6196" s="391">
        <v>0.58630000000000004</v>
      </c>
      <c r="K6196" s="391">
        <v>0.83750000000000002</v>
      </c>
      <c r="L6196" s="391">
        <v>2.5485000000000002</v>
      </c>
      <c r="M6196" s="391">
        <v>0.83750000000000002</v>
      </c>
      <c r="N6196" s="391">
        <v>6.9637000000000002</v>
      </c>
      <c r="O6196" s="386">
        <v>6.9897999999999998</v>
      </c>
      <c r="P6196" s="386" t="s">
        <v>67</v>
      </c>
      <c r="R6196" s="265"/>
    </row>
    <row r="6197" spans="1:18" ht="15" x14ac:dyDescent="0.25">
      <c r="A6197" s="389" t="s">
        <v>7551</v>
      </c>
      <c r="B6197" s="390"/>
      <c r="C6197" s="386"/>
      <c r="D6197" s="390"/>
      <c r="E6197" s="390"/>
      <c r="F6197" s="386">
        <v>0</v>
      </c>
      <c r="G6197" s="391">
        <v>0</v>
      </c>
      <c r="H6197" s="391">
        <v>0</v>
      </c>
      <c r="I6197" s="391">
        <v>0</v>
      </c>
      <c r="J6197" s="391">
        <v>0</v>
      </c>
      <c r="K6197" s="391">
        <v>0</v>
      </c>
      <c r="L6197" s="391">
        <v>0</v>
      </c>
      <c r="M6197" s="391">
        <v>0</v>
      </c>
      <c r="N6197" s="391">
        <v>8.8499999999996207E-2</v>
      </c>
      <c r="O6197" s="386">
        <v>0</v>
      </c>
      <c r="P6197" s="386" t="s">
        <v>67</v>
      </c>
      <c r="R6197" s="265"/>
    </row>
    <row r="6198" spans="1:18" ht="15" x14ac:dyDescent="0.25">
      <c r="A6198" s="389" t="s">
        <v>7552</v>
      </c>
      <c r="B6198" s="390"/>
      <c r="C6198" s="386"/>
      <c r="D6198" s="390"/>
      <c r="E6198" s="390"/>
      <c r="F6198" s="386">
        <v>0</v>
      </c>
      <c r="G6198" s="391">
        <v>0</v>
      </c>
      <c r="H6198" s="391">
        <v>0.30580000000000002</v>
      </c>
      <c r="I6198" s="391">
        <v>0</v>
      </c>
      <c r="J6198" s="391">
        <v>0</v>
      </c>
      <c r="K6198" s="391">
        <v>0</v>
      </c>
      <c r="L6198" s="391">
        <v>0</v>
      </c>
      <c r="M6198" s="391">
        <v>0.15129999999999999</v>
      </c>
      <c r="N6198" s="391">
        <v>8.8499999999996207E-2</v>
      </c>
      <c r="O6198" s="386">
        <v>0</v>
      </c>
      <c r="P6198" s="386" t="s">
        <v>67</v>
      </c>
      <c r="R6198" s="265"/>
    </row>
    <row r="6199" spans="1:18" ht="15" x14ac:dyDescent="0.25">
      <c r="A6199" s="389" t="s">
        <v>7553</v>
      </c>
      <c r="B6199" s="390"/>
      <c r="C6199" s="386"/>
      <c r="D6199" s="390"/>
      <c r="E6199" s="390"/>
      <c r="F6199" s="386">
        <v>1.2192000000000001</v>
      </c>
      <c r="G6199" s="391">
        <v>2.3064</v>
      </c>
      <c r="H6199" s="391">
        <v>2.7361</v>
      </c>
      <c r="I6199" s="391">
        <v>3.1469</v>
      </c>
      <c r="J6199" s="391">
        <v>2.0528</v>
      </c>
      <c r="K6199" s="391">
        <v>3.2383000000000002</v>
      </c>
      <c r="L6199" s="391">
        <v>3.9339</v>
      </c>
      <c r="M6199" s="391">
        <v>3.0407999999999999</v>
      </c>
      <c r="N6199" s="391">
        <v>6.7630000000000097</v>
      </c>
      <c r="O6199" s="386">
        <v>3.4598</v>
      </c>
      <c r="P6199" s="386" t="s">
        <v>67</v>
      </c>
      <c r="R6199" s="265"/>
    </row>
    <row r="6200" spans="1:18" ht="15" x14ac:dyDescent="0.25">
      <c r="A6200" s="389" t="s">
        <v>7554</v>
      </c>
      <c r="B6200" s="390"/>
      <c r="C6200" s="386"/>
      <c r="D6200" s="390"/>
      <c r="E6200" s="390"/>
      <c r="F6200" s="386">
        <v>0.97850000000000004</v>
      </c>
      <c r="G6200" s="391">
        <v>2.4742000000000002</v>
      </c>
      <c r="H6200" s="391">
        <v>2.5327999999999999</v>
      </c>
      <c r="I6200" s="391">
        <v>1.9402999999999999</v>
      </c>
      <c r="J6200" s="391">
        <v>1.0896999999999999</v>
      </c>
      <c r="K6200" s="391">
        <v>2.2839999999999998</v>
      </c>
      <c r="L6200" s="391">
        <v>3.5741000000000001</v>
      </c>
      <c r="M6200" s="391">
        <v>3.8189000000000002</v>
      </c>
      <c r="N6200" s="391">
        <v>6.3827999999999996</v>
      </c>
      <c r="O6200" s="386">
        <v>3.0912000000000002</v>
      </c>
      <c r="P6200" s="386" t="s">
        <v>67</v>
      </c>
      <c r="R6200" s="265"/>
    </row>
    <row r="6201" spans="1:18" ht="15" x14ac:dyDescent="0.25">
      <c r="A6201" s="389" t="s">
        <v>7555</v>
      </c>
      <c r="B6201" s="390"/>
      <c r="C6201" s="386"/>
      <c r="D6201" s="390"/>
      <c r="E6201" s="390"/>
      <c r="F6201" s="386">
        <v>1.8173999999999999</v>
      </c>
      <c r="G6201" s="391">
        <v>3.2323</v>
      </c>
      <c r="H6201" s="391">
        <v>3.0028999999999999</v>
      </c>
      <c r="I6201" s="391">
        <v>3.5731000000000002</v>
      </c>
      <c r="J6201" s="391">
        <v>2.6240000000000001</v>
      </c>
      <c r="K6201" s="391">
        <v>11.3017</v>
      </c>
      <c r="L6201" s="391">
        <v>8.4192</v>
      </c>
      <c r="M6201" s="391">
        <v>7.4596999999999998</v>
      </c>
      <c r="N6201" s="391">
        <v>12.2316</v>
      </c>
      <c r="O6201" s="386">
        <v>8.7556999999999992</v>
      </c>
      <c r="P6201" s="386" t="s">
        <v>67</v>
      </c>
      <c r="R6201" s="265"/>
    </row>
    <row r="6202" spans="1:18" ht="15" x14ac:dyDescent="0.25">
      <c r="A6202" s="389" t="s">
        <v>7556</v>
      </c>
      <c r="B6202" s="390"/>
      <c r="C6202" s="386"/>
      <c r="D6202" s="390"/>
      <c r="E6202" s="390"/>
      <c r="F6202" s="386">
        <v>12.201599999999999</v>
      </c>
      <c r="G6202" s="391">
        <v>16.923100000000002</v>
      </c>
      <c r="H6202" s="391">
        <v>10.830299999999999</v>
      </c>
      <c r="I6202" s="391">
        <v>9.0322999999999993</v>
      </c>
      <c r="J6202" s="391">
        <v>5.5214999999999996</v>
      </c>
      <c r="K6202" s="391">
        <v>3.9876999999999998</v>
      </c>
      <c r="L6202" s="391">
        <v>14.1104</v>
      </c>
      <c r="M6202" s="391">
        <v>6.5217000000000001</v>
      </c>
      <c r="N6202" s="391">
        <v>12.2699</v>
      </c>
      <c r="O6202" s="386">
        <v>6.1349999999999998</v>
      </c>
      <c r="P6202" s="386" t="s">
        <v>67</v>
      </c>
      <c r="R6202" s="265"/>
    </row>
    <row r="6203" spans="1:18" ht="15" x14ac:dyDescent="0.25">
      <c r="A6203" s="389" t="s">
        <v>7557</v>
      </c>
      <c r="B6203" s="390"/>
      <c r="C6203" s="386"/>
      <c r="D6203" s="390"/>
      <c r="E6203" s="390"/>
      <c r="F6203" s="386">
        <v>12.201599999999999</v>
      </c>
      <c r="G6203" s="391">
        <v>16.923100000000002</v>
      </c>
      <c r="H6203" s="391">
        <v>10.830299999999999</v>
      </c>
      <c r="I6203" s="391">
        <v>9.0322999999999993</v>
      </c>
      <c r="J6203" s="391">
        <v>5.5214999999999996</v>
      </c>
      <c r="K6203" s="391">
        <v>3.9876999999999998</v>
      </c>
      <c r="L6203" s="391">
        <v>14.1104</v>
      </c>
      <c r="M6203" s="391">
        <v>6.5217000000000001</v>
      </c>
      <c r="N6203" s="391">
        <v>12.2699</v>
      </c>
      <c r="O6203" s="386">
        <v>6.1349999999999998</v>
      </c>
      <c r="P6203" s="386" t="s">
        <v>67</v>
      </c>
      <c r="R6203" s="265"/>
    </row>
    <row r="6204" spans="1:18" ht="15" x14ac:dyDescent="0.25">
      <c r="A6204" s="389" t="s">
        <v>7558</v>
      </c>
      <c r="B6204" s="390"/>
      <c r="C6204" s="386"/>
      <c r="D6204" s="390"/>
      <c r="E6204" s="390"/>
      <c r="F6204" s="386">
        <v>6.3921000000000001</v>
      </c>
      <c r="G6204" s="391">
        <v>2.9314</v>
      </c>
      <c r="H6204" s="391">
        <v>2.8624999999999998</v>
      </c>
      <c r="I6204" s="391">
        <v>9.3956999999999997</v>
      </c>
      <c r="J6204" s="391">
        <v>4.6534000000000004</v>
      </c>
      <c r="K6204" s="391">
        <v>6.3064999999999998</v>
      </c>
      <c r="L6204" s="391">
        <v>9.6008999999999993</v>
      </c>
      <c r="M6204" s="391">
        <v>3.577</v>
      </c>
      <c r="N6204" s="391">
        <v>6.5999000000000096</v>
      </c>
      <c r="O6204" s="386">
        <v>4.4569000000000001</v>
      </c>
      <c r="P6204" s="386" t="s">
        <v>67</v>
      </c>
      <c r="R6204" s="265"/>
    </row>
    <row r="6205" spans="1:18" ht="15" x14ac:dyDescent="0.25">
      <c r="A6205" s="389" t="s">
        <v>7559</v>
      </c>
      <c r="B6205" s="390"/>
      <c r="C6205" s="386"/>
      <c r="D6205" s="390"/>
      <c r="E6205" s="390"/>
      <c r="F6205" s="386">
        <v>21.663399999999999</v>
      </c>
      <c r="G6205" s="391">
        <v>13.497299999999999</v>
      </c>
      <c r="H6205" s="391">
        <v>12.4811</v>
      </c>
      <c r="I6205" s="391">
        <v>39.328099999999999</v>
      </c>
      <c r="J6205" s="391">
        <v>27.667999999999999</v>
      </c>
      <c r="K6205" s="391">
        <v>32.2804</v>
      </c>
      <c r="L6205" s="391">
        <v>35.241900000000001</v>
      </c>
      <c r="M6205" s="391">
        <v>15.004899999999999</v>
      </c>
      <c r="N6205" s="391">
        <v>23.593299999999999</v>
      </c>
      <c r="O6205" s="386">
        <v>19.921099999999999</v>
      </c>
      <c r="P6205" s="386" t="s">
        <v>67</v>
      </c>
    </row>
    <row r="6206" spans="1:18" ht="15" x14ac:dyDescent="0.25">
      <c r="A6206" s="389" t="s">
        <v>7560</v>
      </c>
      <c r="B6206" s="390"/>
      <c r="C6206" s="386"/>
      <c r="D6206" s="390"/>
      <c r="E6206" s="390"/>
      <c r="F6206" s="386">
        <v>21.663399999999999</v>
      </c>
      <c r="G6206" s="391">
        <v>13.497299999999999</v>
      </c>
      <c r="H6206" s="391">
        <v>12.4811</v>
      </c>
      <c r="I6206" s="391">
        <v>39.328099999999999</v>
      </c>
      <c r="J6206" s="391">
        <v>27.667999999999999</v>
      </c>
      <c r="K6206" s="391">
        <v>32.2804</v>
      </c>
      <c r="L6206" s="391">
        <v>35.241900000000001</v>
      </c>
      <c r="M6206" s="391">
        <v>15.004899999999999</v>
      </c>
      <c r="N6206" s="391">
        <v>23.593299999999999</v>
      </c>
      <c r="O6206" s="386">
        <v>19.921099999999999</v>
      </c>
      <c r="P6206" s="386" t="s">
        <v>67</v>
      </c>
      <c r="R6206" s="265"/>
    </row>
    <row r="6207" spans="1:18" ht="15" x14ac:dyDescent="0.25">
      <c r="A6207" s="389" t="s">
        <v>7561</v>
      </c>
      <c r="B6207" s="390"/>
      <c r="C6207" s="386"/>
      <c r="D6207" s="390"/>
      <c r="E6207" s="390"/>
      <c r="F6207" s="386">
        <v>0</v>
      </c>
      <c r="G6207" s="391">
        <v>0</v>
      </c>
      <c r="H6207" s="391">
        <v>0</v>
      </c>
      <c r="I6207" s="391">
        <v>0.29830000000000001</v>
      </c>
      <c r="J6207" s="391">
        <v>0.14979999999999999</v>
      </c>
      <c r="K6207" s="391">
        <v>0.29809999999999998</v>
      </c>
      <c r="L6207" s="391">
        <v>0.4471</v>
      </c>
      <c r="M6207" s="391">
        <v>0</v>
      </c>
      <c r="N6207" s="391">
        <v>0.37290000000000101</v>
      </c>
      <c r="O6207" s="386">
        <v>0.1517</v>
      </c>
      <c r="P6207" s="386" t="s">
        <v>67</v>
      </c>
      <c r="R6207" s="265"/>
    </row>
    <row r="6208" spans="1:18" ht="15" x14ac:dyDescent="0.25">
      <c r="A6208" s="389" t="s">
        <v>7562</v>
      </c>
      <c r="B6208" s="390"/>
      <c r="C6208" s="386"/>
      <c r="D6208" s="390"/>
      <c r="E6208" s="390"/>
      <c r="F6208" s="386">
        <v>0</v>
      </c>
      <c r="G6208" s="391">
        <v>0</v>
      </c>
      <c r="H6208" s="391">
        <v>0</v>
      </c>
      <c r="I6208" s="391">
        <v>0.29830000000000001</v>
      </c>
      <c r="J6208" s="391">
        <v>0.14979999999999999</v>
      </c>
      <c r="K6208" s="391">
        <v>0.29809999999999998</v>
      </c>
      <c r="L6208" s="391">
        <v>0.4471</v>
      </c>
      <c r="M6208" s="391">
        <v>0</v>
      </c>
      <c r="N6208" s="391">
        <v>0.37290000000000101</v>
      </c>
      <c r="O6208" s="386">
        <v>0.1517</v>
      </c>
      <c r="P6208" s="386" t="s">
        <v>67</v>
      </c>
      <c r="R6208" s="265"/>
    </row>
    <row r="6209" spans="1:18" ht="15" x14ac:dyDescent="0.25">
      <c r="A6209" s="389" t="s">
        <v>7563</v>
      </c>
      <c r="B6209" s="390"/>
      <c r="C6209" s="386"/>
      <c r="D6209" s="390"/>
      <c r="E6209" s="390"/>
      <c r="F6209" s="386">
        <v>0</v>
      </c>
      <c r="G6209" s="391">
        <v>0.1348</v>
      </c>
      <c r="H6209" s="391">
        <v>0</v>
      </c>
      <c r="I6209" s="391">
        <v>2.3479000000000001</v>
      </c>
      <c r="J6209" s="391">
        <v>0.21229999999999999</v>
      </c>
      <c r="K6209" s="391">
        <v>2.1389999999999998</v>
      </c>
      <c r="L6209" s="391">
        <v>1.1677</v>
      </c>
      <c r="M6209" s="391">
        <v>0.1062</v>
      </c>
      <c r="N6209" s="391">
        <v>0.43200000000000199</v>
      </c>
      <c r="O6209" s="386">
        <v>0.21229999999999999</v>
      </c>
      <c r="P6209" s="386" t="s">
        <v>67</v>
      </c>
      <c r="R6209" s="265"/>
    </row>
    <row r="6210" spans="1:18" ht="15" x14ac:dyDescent="0.25">
      <c r="A6210" s="389" t="s">
        <v>7564</v>
      </c>
      <c r="B6210" s="390"/>
      <c r="C6210" s="386"/>
      <c r="D6210" s="390"/>
      <c r="E6210" s="390"/>
      <c r="F6210" s="386">
        <v>0</v>
      </c>
      <c r="G6210" s="391">
        <v>0.1348</v>
      </c>
      <c r="H6210" s="391">
        <v>0</v>
      </c>
      <c r="I6210" s="391">
        <v>2.3479000000000001</v>
      </c>
      <c r="J6210" s="391">
        <v>0.21229999999999999</v>
      </c>
      <c r="K6210" s="391">
        <v>2.1389999999999998</v>
      </c>
      <c r="L6210" s="391">
        <v>1.1677</v>
      </c>
      <c r="M6210" s="391">
        <v>0.1062</v>
      </c>
      <c r="N6210" s="391">
        <v>0.43200000000000199</v>
      </c>
      <c r="O6210" s="386">
        <v>0.21229999999999999</v>
      </c>
      <c r="P6210" s="386" t="s">
        <v>67</v>
      </c>
      <c r="R6210" s="265"/>
    </row>
    <row r="6211" spans="1:18" ht="15" x14ac:dyDescent="0.25">
      <c r="A6211" s="389" t="s">
        <v>7565</v>
      </c>
      <c r="B6211" s="390"/>
      <c r="C6211" s="386"/>
      <c r="D6211" s="390"/>
      <c r="E6211" s="390"/>
      <c r="F6211" s="386">
        <v>6.0975999999999999</v>
      </c>
      <c r="G6211" s="391">
        <v>2.8479000000000001</v>
      </c>
      <c r="H6211" s="391">
        <v>2.8527999999999998</v>
      </c>
      <c r="I6211" s="391">
        <v>9.4137000000000004</v>
      </c>
      <c r="J6211" s="391">
        <v>4.5716999999999999</v>
      </c>
      <c r="K6211" s="391">
        <v>6.2529000000000003</v>
      </c>
      <c r="L6211" s="391">
        <v>9.2315000000000005</v>
      </c>
      <c r="M6211" s="391">
        <v>3.4788999999999999</v>
      </c>
      <c r="N6211" s="391">
        <v>6.6393000000000102</v>
      </c>
      <c r="O6211" s="386">
        <v>4.4638999999999998</v>
      </c>
      <c r="P6211" s="386" t="s">
        <v>67</v>
      </c>
      <c r="R6211" s="265"/>
    </row>
    <row r="6212" spans="1:18" ht="15" x14ac:dyDescent="0.25">
      <c r="A6212" s="389" t="s">
        <v>7566</v>
      </c>
      <c r="B6212" s="390"/>
      <c r="C6212" s="386"/>
      <c r="D6212" s="390"/>
      <c r="E6212" s="390"/>
      <c r="F6212" s="386">
        <v>10.443</v>
      </c>
      <c r="G6212" s="391">
        <v>5.3796999999999997</v>
      </c>
      <c r="H6212" s="391">
        <v>3.1646000000000001</v>
      </c>
      <c r="I6212" s="391">
        <v>8.5442999999999998</v>
      </c>
      <c r="J6212" s="391">
        <v>8.5442999999999998</v>
      </c>
      <c r="K6212" s="391">
        <v>8.8607999999999993</v>
      </c>
      <c r="L6212" s="391">
        <v>27.215199999999999</v>
      </c>
      <c r="M6212" s="391">
        <v>8.2278000000000002</v>
      </c>
      <c r="N6212" s="391">
        <v>4.7467999999999897</v>
      </c>
      <c r="O6212" s="386">
        <v>4.1269999999999998</v>
      </c>
      <c r="P6212" s="386" t="s">
        <v>67</v>
      </c>
      <c r="R6212" s="265"/>
    </row>
    <row r="6213" spans="1:18" ht="15" x14ac:dyDescent="0.25">
      <c r="A6213" s="389" t="s">
        <v>7567</v>
      </c>
      <c r="B6213" s="390"/>
      <c r="C6213" s="386"/>
      <c r="D6213" s="390"/>
      <c r="E6213" s="390"/>
      <c r="F6213" s="386">
        <v>0.36759999999999998</v>
      </c>
      <c r="G6213" s="391">
        <v>1.0336000000000001</v>
      </c>
      <c r="H6213" s="391">
        <v>0.13009999999999999</v>
      </c>
      <c r="I6213" s="391">
        <v>2.4215</v>
      </c>
      <c r="J6213" s="391">
        <v>1.0336000000000001</v>
      </c>
      <c r="K6213" s="391">
        <v>0.64680000000000004</v>
      </c>
      <c r="L6213" s="391">
        <v>3.1008</v>
      </c>
      <c r="M6213" s="391">
        <v>0.45250000000000001</v>
      </c>
      <c r="N6213" s="391">
        <v>0.78480000000000405</v>
      </c>
      <c r="O6213" s="386">
        <v>0.58630000000000004</v>
      </c>
      <c r="P6213" s="386" t="s">
        <v>67</v>
      </c>
      <c r="R6213" s="265"/>
    </row>
    <row r="6214" spans="1:18" ht="15" x14ac:dyDescent="0.25">
      <c r="A6214" s="389" t="s">
        <v>7568</v>
      </c>
      <c r="B6214" s="390"/>
      <c r="C6214" s="386"/>
      <c r="D6214" s="390"/>
      <c r="E6214" s="390"/>
      <c r="F6214" s="386">
        <v>0.34100000000000003</v>
      </c>
      <c r="G6214" s="391">
        <v>1.1065</v>
      </c>
      <c r="H6214" s="391">
        <v>0.1394</v>
      </c>
      <c r="I6214" s="391">
        <v>2.5947</v>
      </c>
      <c r="J6214" s="391">
        <v>0.89900000000000002</v>
      </c>
      <c r="K6214" s="391">
        <v>0.6925</v>
      </c>
      <c r="L6214" s="391">
        <v>3.0428999999999999</v>
      </c>
      <c r="M6214" s="391">
        <v>0.4844</v>
      </c>
      <c r="N6214" s="391">
        <v>0.84090000000000498</v>
      </c>
      <c r="O6214" s="386">
        <v>0.62809999999999999</v>
      </c>
      <c r="P6214" s="386" t="s">
        <v>67</v>
      </c>
      <c r="R6214" s="265"/>
    </row>
    <row r="6215" spans="1:18" ht="15" x14ac:dyDescent="0.25">
      <c r="A6215" s="389" t="s">
        <v>7569</v>
      </c>
      <c r="B6215" s="390"/>
      <c r="C6215" s="386"/>
      <c r="D6215" s="390"/>
      <c r="E6215" s="390"/>
      <c r="F6215" s="386">
        <v>0.98040000000000005</v>
      </c>
      <c r="G6215" s="391">
        <v>0</v>
      </c>
      <c r="H6215" s="391">
        <v>0</v>
      </c>
      <c r="I6215" s="391">
        <v>0</v>
      </c>
      <c r="J6215" s="391">
        <v>2.9411999999999998</v>
      </c>
      <c r="K6215" s="391">
        <v>0</v>
      </c>
      <c r="L6215" s="391">
        <v>3.9216000000000002</v>
      </c>
      <c r="M6215" s="391">
        <v>0</v>
      </c>
      <c r="N6215" s="391">
        <v>0</v>
      </c>
      <c r="O6215" s="386">
        <v>0</v>
      </c>
      <c r="P6215" s="386" t="s">
        <v>67</v>
      </c>
      <c r="R6215" s="265"/>
    </row>
    <row r="6216" spans="1:18" ht="15" x14ac:dyDescent="0.25">
      <c r="A6216" s="389" t="s">
        <v>7570</v>
      </c>
      <c r="B6216" s="390"/>
      <c r="C6216" s="386"/>
      <c r="D6216" s="390"/>
      <c r="E6216" s="390"/>
      <c r="F6216" s="386">
        <v>3.4299999999999997E-2</v>
      </c>
      <c r="G6216" s="391">
        <v>6.6500000000000004E-2</v>
      </c>
      <c r="H6216" s="391">
        <v>0.1588</v>
      </c>
      <c r="I6216" s="391">
        <v>0.37019999999999997</v>
      </c>
      <c r="J6216" s="391">
        <v>0.1487</v>
      </c>
      <c r="K6216" s="391">
        <v>0.30859999999999999</v>
      </c>
      <c r="L6216" s="391">
        <v>0.35799999999999998</v>
      </c>
      <c r="M6216" s="391">
        <v>0.23749999999999999</v>
      </c>
      <c r="N6216" s="391">
        <v>0.1661</v>
      </c>
      <c r="O6216" s="386">
        <v>0.35410000000000003</v>
      </c>
      <c r="P6216" s="386" t="s">
        <v>67</v>
      </c>
      <c r="R6216" s="265"/>
    </row>
    <row r="6217" spans="1:18" ht="15" x14ac:dyDescent="0.25">
      <c r="A6217" s="389" t="s">
        <v>7571</v>
      </c>
      <c r="B6217" s="390"/>
      <c r="C6217" s="386"/>
      <c r="D6217" s="390"/>
      <c r="E6217" s="390"/>
      <c r="F6217" s="386">
        <v>3.4799999999999998E-2</v>
      </c>
      <c r="G6217" s="391">
        <v>6.8000000000000005E-2</v>
      </c>
      <c r="H6217" s="391">
        <v>0.16220000000000001</v>
      </c>
      <c r="I6217" s="391">
        <v>0.378</v>
      </c>
      <c r="J6217" s="391">
        <v>0.15190000000000001</v>
      </c>
      <c r="K6217" s="391">
        <v>0.31519999999999998</v>
      </c>
      <c r="L6217" s="391">
        <v>0.3543</v>
      </c>
      <c r="M6217" s="391">
        <v>0.24249999999999999</v>
      </c>
      <c r="N6217" s="391">
        <v>0.169600000000003</v>
      </c>
      <c r="O6217" s="386">
        <v>0.36159999999999998</v>
      </c>
      <c r="P6217" s="386" t="s">
        <v>67</v>
      </c>
      <c r="R6217" s="265"/>
    </row>
    <row r="6218" spans="1:18" ht="15" x14ac:dyDescent="0.25">
      <c r="A6218" s="389" t="s">
        <v>7572</v>
      </c>
      <c r="B6218" s="390"/>
      <c r="C6218" s="386"/>
      <c r="D6218" s="390"/>
      <c r="E6218" s="390"/>
      <c r="F6218" s="386">
        <v>0</v>
      </c>
      <c r="G6218" s="391">
        <v>0</v>
      </c>
      <c r="H6218" s="391">
        <v>0</v>
      </c>
      <c r="I6218" s="391">
        <v>0</v>
      </c>
      <c r="J6218" s="391">
        <v>0</v>
      </c>
      <c r="K6218" s="391">
        <v>0</v>
      </c>
      <c r="L6218" s="391">
        <v>0.52910000000000001</v>
      </c>
      <c r="M6218" s="391">
        <v>0</v>
      </c>
      <c r="N6218" s="391">
        <v>0</v>
      </c>
      <c r="O6218" s="386">
        <v>0</v>
      </c>
      <c r="P6218" s="386" t="s">
        <v>67</v>
      </c>
      <c r="R6218" s="265"/>
    </row>
    <row r="6219" spans="1:18" ht="15" x14ac:dyDescent="0.25">
      <c r="A6219" s="389" t="s">
        <v>7573</v>
      </c>
      <c r="B6219" s="390"/>
      <c r="C6219" s="386"/>
      <c r="D6219" s="390"/>
      <c r="E6219" s="390"/>
      <c r="F6219" s="386">
        <v>3.2930000000000001</v>
      </c>
      <c r="G6219" s="391">
        <v>3.3026</v>
      </c>
      <c r="H6219" s="391">
        <v>2.9020000000000001</v>
      </c>
      <c r="I6219" s="391">
        <v>5.1714000000000002</v>
      </c>
      <c r="J6219" s="391">
        <v>2.74</v>
      </c>
      <c r="K6219" s="391">
        <v>3.6173999999999999</v>
      </c>
      <c r="L6219" s="391">
        <v>5.1920999999999999</v>
      </c>
      <c r="M6219" s="391">
        <v>2.0001000000000002</v>
      </c>
      <c r="N6219" s="391">
        <v>3.4704000000000002</v>
      </c>
      <c r="O6219" s="386">
        <v>2.5415999999999999</v>
      </c>
      <c r="P6219" s="386" t="s">
        <v>67</v>
      </c>
      <c r="R6219" s="265"/>
    </row>
    <row r="6220" spans="1:18" ht="15" x14ac:dyDescent="0.25">
      <c r="A6220" s="389" t="s">
        <v>7574</v>
      </c>
      <c r="B6220" s="390"/>
      <c r="C6220" s="386"/>
      <c r="D6220" s="390"/>
      <c r="E6220" s="390"/>
      <c r="F6220" s="386">
        <v>3.2722000000000002</v>
      </c>
      <c r="G6220" s="391">
        <v>3.3273999999999999</v>
      </c>
      <c r="H6220" s="391">
        <v>2.9373999999999998</v>
      </c>
      <c r="I6220" s="391">
        <v>5.2087000000000003</v>
      </c>
      <c r="J6220" s="391">
        <v>2.7183999999999999</v>
      </c>
      <c r="K6220" s="391">
        <v>3.6194999999999999</v>
      </c>
      <c r="L6220" s="391">
        <v>5.0583999999999998</v>
      </c>
      <c r="M6220" s="391">
        <v>1.9734</v>
      </c>
      <c r="N6220" s="391">
        <v>3.504</v>
      </c>
      <c r="O6220" s="386">
        <v>2.5608</v>
      </c>
      <c r="P6220" s="386" t="s">
        <v>67</v>
      </c>
      <c r="R6220" s="265"/>
    </row>
    <row r="6221" spans="1:18" ht="15" x14ac:dyDescent="0.25">
      <c r="A6221" s="389" t="s">
        <v>7575</v>
      </c>
      <c r="B6221" s="390"/>
      <c r="C6221" s="386"/>
      <c r="D6221" s="390"/>
      <c r="E6221" s="390"/>
      <c r="F6221" s="386">
        <v>4.2713999999999999</v>
      </c>
      <c r="G6221" s="391">
        <v>2.1356999999999999</v>
      </c>
      <c r="H6221" s="391">
        <v>1.2563</v>
      </c>
      <c r="I6221" s="391">
        <v>3.4005000000000001</v>
      </c>
      <c r="J6221" s="391">
        <v>3.7688000000000001</v>
      </c>
      <c r="K6221" s="391">
        <v>3.5175999999999998</v>
      </c>
      <c r="L6221" s="391">
        <v>11.5578</v>
      </c>
      <c r="M6221" s="391">
        <v>3.2663000000000002</v>
      </c>
      <c r="N6221" s="391">
        <v>1.8844000000000001</v>
      </c>
      <c r="O6221" s="386">
        <v>1.6352</v>
      </c>
      <c r="P6221" s="386" t="s">
        <v>67</v>
      </c>
      <c r="R6221" s="265"/>
    </row>
    <row r="6222" spans="1:18" ht="15" x14ac:dyDescent="0.25">
      <c r="A6222" s="389" t="s">
        <v>7576</v>
      </c>
      <c r="B6222" s="390"/>
      <c r="C6222" s="386"/>
      <c r="D6222" s="390"/>
      <c r="E6222" s="390"/>
      <c r="F6222" s="386">
        <v>9.375</v>
      </c>
      <c r="G6222" s="391">
        <v>26.315799999999999</v>
      </c>
      <c r="H6222" s="391">
        <v>12.5</v>
      </c>
      <c r="I6222" s="391">
        <v>17.857099999999999</v>
      </c>
      <c r="J6222" s="391">
        <v>66.666700000000006</v>
      </c>
      <c r="K6222" s="391">
        <v>58.333300000000001</v>
      </c>
      <c r="L6222" s="391">
        <v>45.901600000000002</v>
      </c>
      <c r="M6222" s="391">
        <v>31.666699999999999</v>
      </c>
      <c r="N6222" s="391">
        <v>41.304299999999998</v>
      </c>
      <c r="O6222" s="386">
        <v>35.442999999999998</v>
      </c>
      <c r="P6222" s="386" t="s">
        <v>67</v>
      </c>
      <c r="R6222" s="265"/>
    </row>
    <row r="6223" spans="1:18" ht="15" x14ac:dyDescent="0.25">
      <c r="A6223" s="389" t="s">
        <v>7577</v>
      </c>
      <c r="B6223" s="390"/>
      <c r="C6223" s="386"/>
      <c r="D6223" s="390"/>
      <c r="E6223" s="390"/>
      <c r="F6223" s="386">
        <v>2.5640999999999998</v>
      </c>
      <c r="G6223" s="391">
        <v>55.555599999999998</v>
      </c>
      <c r="H6223" s="391">
        <v>4.3478000000000003</v>
      </c>
      <c r="I6223" s="391">
        <v>38.095199999999998</v>
      </c>
      <c r="J6223" s="391">
        <v>18.181799999999999</v>
      </c>
      <c r="K6223" s="391">
        <v>55.555599999999998</v>
      </c>
      <c r="L6223" s="391">
        <v>22.7273</v>
      </c>
      <c r="M6223" s="391">
        <v>0</v>
      </c>
      <c r="N6223" s="391">
        <v>35.483899999999998</v>
      </c>
      <c r="O6223" s="386">
        <v>25</v>
      </c>
      <c r="P6223" s="386" t="s">
        <v>67</v>
      </c>
      <c r="R6223" s="265"/>
    </row>
    <row r="6224" spans="1:18" ht="15" x14ac:dyDescent="0.25">
      <c r="A6224" s="389" t="s">
        <v>7578</v>
      </c>
      <c r="B6224" s="390"/>
      <c r="C6224" s="386"/>
      <c r="D6224" s="390"/>
      <c r="E6224" s="390"/>
      <c r="F6224" s="386">
        <v>7.6923000000000004</v>
      </c>
      <c r="G6224" s="391">
        <v>20.833300000000001</v>
      </c>
      <c r="H6224" s="391">
        <v>2.1276999999999999</v>
      </c>
      <c r="I6224" s="391">
        <v>21.276599999999998</v>
      </c>
      <c r="J6224" s="391">
        <v>49.019599999999997</v>
      </c>
      <c r="K6224" s="391">
        <v>58.333300000000001</v>
      </c>
      <c r="L6224" s="391">
        <v>50</v>
      </c>
      <c r="M6224" s="391">
        <v>0</v>
      </c>
      <c r="N6224" s="391">
        <v>44.262300000000003</v>
      </c>
      <c r="O6224" s="386">
        <v>38.095199999999998</v>
      </c>
      <c r="P6224" s="386" t="s">
        <v>67</v>
      </c>
      <c r="R6224" s="265"/>
    </row>
    <row r="6225" spans="1:18" ht="15" x14ac:dyDescent="0.25">
      <c r="A6225" s="389" t="s">
        <v>7579</v>
      </c>
      <c r="B6225" s="390"/>
      <c r="C6225" s="386"/>
      <c r="D6225" s="390"/>
      <c r="E6225" s="390"/>
      <c r="F6225" s="386">
        <v>3.1781999999999999</v>
      </c>
      <c r="G6225" s="391">
        <v>1.3776999999999999</v>
      </c>
      <c r="H6225" s="391">
        <v>1.7564</v>
      </c>
      <c r="I6225" s="391">
        <v>4.4782999999999999</v>
      </c>
      <c r="J6225" s="391">
        <v>6.0114999999999998</v>
      </c>
      <c r="K6225" s="391">
        <v>8.3332999999999995</v>
      </c>
      <c r="L6225" s="391">
        <v>0</v>
      </c>
      <c r="M6225" s="391">
        <v>0</v>
      </c>
      <c r="N6225" s="391">
        <v>3.4732999999999898</v>
      </c>
      <c r="O6225" s="386">
        <v>7.2533000000000003</v>
      </c>
      <c r="P6225" s="386" t="s">
        <v>67</v>
      </c>
      <c r="R6225" s="265"/>
    </row>
    <row r="6226" spans="1:18" ht="15" x14ac:dyDescent="0.25">
      <c r="A6226" s="389" t="s">
        <v>7580</v>
      </c>
      <c r="B6226" s="390"/>
      <c r="C6226" s="386"/>
      <c r="D6226" s="390"/>
      <c r="E6226" s="390"/>
      <c r="F6226" s="386">
        <v>1.4815</v>
      </c>
      <c r="G6226" s="391">
        <v>1.9819</v>
      </c>
      <c r="H6226" s="391">
        <v>0.5867</v>
      </c>
      <c r="I6226" s="391">
        <v>2.8357999999999999</v>
      </c>
      <c r="J6226" s="391">
        <v>7.7961</v>
      </c>
      <c r="K6226" s="391">
        <v>19.157900000000001</v>
      </c>
      <c r="L6226" s="391">
        <v>64.435100000000006</v>
      </c>
      <c r="M6226" s="391">
        <v>2.3881000000000001</v>
      </c>
      <c r="N6226" s="391">
        <v>12.4552</v>
      </c>
      <c r="O6226" s="386">
        <v>24.825800000000001</v>
      </c>
      <c r="P6226" s="386" t="s">
        <v>67</v>
      </c>
      <c r="R6226" s="265"/>
    </row>
    <row r="6227" spans="1:18" ht="15" x14ac:dyDescent="0.25">
      <c r="A6227" s="389" t="s">
        <v>7581</v>
      </c>
      <c r="B6227" s="390"/>
      <c r="C6227" s="386"/>
      <c r="D6227" s="390"/>
      <c r="E6227" s="390"/>
      <c r="F6227" s="386">
        <v>17.148800000000001</v>
      </c>
      <c r="G6227" s="391">
        <v>9.6059000000000001</v>
      </c>
      <c r="H6227" s="391">
        <v>4.5567000000000002</v>
      </c>
      <c r="I6227" s="391">
        <v>7.7405999999999997</v>
      </c>
      <c r="J6227" s="391">
        <v>19.2469</v>
      </c>
      <c r="K6227" s="391">
        <v>19.157900000000001</v>
      </c>
      <c r="L6227" s="391">
        <v>64.435100000000006</v>
      </c>
      <c r="M6227" s="391">
        <v>15.8996</v>
      </c>
      <c r="N6227" s="391">
        <v>12.4552</v>
      </c>
      <c r="O6227" s="386">
        <v>24.825800000000001</v>
      </c>
      <c r="P6227" s="386" t="s">
        <v>67</v>
      </c>
      <c r="R6227" s="265"/>
    </row>
    <row r="6228" spans="1:18" ht="15" x14ac:dyDescent="0.25">
      <c r="A6228" s="389" t="s">
        <v>7582</v>
      </c>
      <c r="B6228" s="390"/>
      <c r="C6228" s="386"/>
      <c r="D6228" s="390"/>
      <c r="E6228" s="390"/>
      <c r="F6228" s="386">
        <v>0</v>
      </c>
      <c r="G6228" s="391">
        <v>0</v>
      </c>
      <c r="H6228" s="391">
        <v>0</v>
      </c>
      <c r="I6228" s="391">
        <v>0</v>
      </c>
      <c r="J6228" s="391">
        <v>0</v>
      </c>
      <c r="K6228" s="391">
        <v>0.64100000000000001</v>
      </c>
      <c r="L6228" s="391">
        <v>0</v>
      </c>
      <c r="M6228" s="391">
        <v>0.2273</v>
      </c>
      <c r="N6228" s="391">
        <v>0</v>
      </c>
      <c r="O6228" s="386">
        <v>0</v>
      </c>
      <c r="P6228" s="386" t="s">
        <v>67</v>
      </c>
      <c r="R6228" s="265"/>
    </row>
    <row r="6229" spans="1:18" ht="15" x14ac:dyDescent="0.25">
      <c r="A6229" s="389" t="s">
        <v>7583</v>
      </c>
      <c r="B6229" s="390"/>
      <c r="C6229" s="386"/>
      <c r="D6229" s="390"/>
      <c r="E6229" s="390"/>
      <c r="F6229" s="386">
        <v>0</v>
      </c>
      <c r="G6229" s="391">
        <v>0</v>
      </c>
      <c r="H6229" s="391">
        <v>0.45450000000000002</v>
      </c>
      <c r="I6229" s="391">
        <v>0</v>
      </c>
      <c r="J6229" s="391">
        <v>0</v>
      </c>
      <c r="K6229" s="391">
        <v>0</v>
      </c>
      <c r="L6229" s="391">
        <v>0</v>
      </c>
      <c r="M6229" s="391">
        <v>0.2273</v>
      </c>
      <c r="N6229" s="391">
        <v>0</v>
      </c>
      <c r="O6229" s="386">
        <v>0</v>
      </c>
      <c r="P6229" s="386" t="s">
        <v>67</v>
      </c>
      <c r="R6229" s="265"/>
    </row>
    <row r="6230" spans="1:18" ht="15" x14ac:dyDescent="0.25">
      <c r="A6230" s="389" t="s">
        <v>7584</v>
      </c>
      <c r="B6230" s="390"/>
      <c r="C6230" s="386"/>
      <c r="D6230" s="390"/>
      <c r="E6230" s="390"/>
      <c r="F6230" s="386">
        <v>0</v>
      </c>
      <c r="G6230" s="391">
        <v>0</v>
      </c>
      <c r="H6230" s="391">
        <v>0</v>
      </c>
      <c r="I6230" s="391">
        <v>0.76339999999999997</v>
      </c>
      <c r="J6230" s="391">
        <v>0</v>
      </c>
      <c r="K6230" s="391">
        <v>0</v>
      </c>
      <c r="L6230" s="391">
        <v>2.2900999999999998</v>
      </c>
      <c r="M6230" s="391">
        <v>0.76339999999999997</v>
      </c>
      <c r="N6230" s="391">
        <v>0.52910000000000001</v>
      </c>
      <c r="O6230" s="386">
        <v>3.0928</v>
      </c>
      <c r="P6230" s="386" t="s">
        <v>67</v>
      </c>
      <c r="R6230" s="265"/>
    </row>
    <row r="6231" spans="1:18" ht="15" x14ac:dyDescent="0.25">
      <c r="A6231" s="389" t="s">
        <v>7585</v>
      </c>
      <c r="B6231" s="390"/>
      <c r="C6231" s="386"/>
      <c r="D6231" s="390"/>
      <c r="E6231" s="390"/>
      <c r="F6231" s="386">
        <v>0</v>
      </c>
      <c r="G6231" s="391">
        <v>0</v>
      </c>
      <c r="H6231" s="391">
        <v>0</v>
      </c>
      <c r="I6231" s="391">
        <v>0.76339999999999997</v>
      </c>
      <c r="J6231" s="391">
        <v>0</v>
      </c>
      <c r="K6231" s="391">
        <v>0</v>
      </c>
      <c r="L6231" s="391">
        <v>25.190799999999999</v>
      </c>
      <c r="M6231" s="391">
        <v>0.76339999999999997</v>
      </c>
      <c r="N6231" s="391">
        <v>0.52910000000000001</v>
      </c>
      <c r="O6231" s="386">
        <v>3.0928</v>
      </c>
      <c r="P6231" s="386" t="s">
        <v>67</v>
      </c>
      <c r="R6231" s="265"/>
    </row>
    <row r="6232" spans="1:18" ht="15" x14ac:dyDescent="0.25">
      <c r="A6232" s="389" t="s">
        <v>7586</v>
      </c>
      <c r="B6232" s="390"/>
      <c r="C6232" s="386"/>
      <c r="D6232" s="390"/>
      <c r="E6232" s="390"/>
      <c r="F6232" s="386">
        <v>0.23680000000000001</v>
      </c>
      <c r="G6232" s="391">
        <v>0.64480000000000004</v>
      </c>
      <c r="H6232" s="391">
        <v>0.115</v>
      </c>
      <c r="I6232" s="391">
        <v>0.71179999999999999</v>
      </c>
      <c r="J6232" s="391">
        <v>0.71179999999999999</v>
      </c>
      <c r="K6232" s="391">
        <v>0.4133</v>
      </c>
      <c r="L6232" s="391">
        <v>1.5613999999999999</v>
      </c>
      <c r="M6232" s="391">
        <v>0.98829999999999996</v>
      </c>
      <c r="N6232" s="391">
        <v>3.1806999999999999</v>
      </c>
      <c r="O6232" s="386">
        <v>7.1223999999999998</v>
      </c>
      <c r="P6232" s="386" t="s">
        <v>67</v>
      </c>
      <c r="R6232" s="265"/>
    </row>
    <row r="6233" spans="1:18" ht="15" x14ac:dyDescent="0.25">
      <c r="A6233" s="389" t="s">
        <v>7587</v>
      </c>
      <c r="B6233" s="390"/>
      <c r="C6233" s="386"/>
      <c r="D6233" s="390"/>
      <c r="E6233" s="390"/>
      <c r="F6233" s="386">
        <v>5.4054000000000002</v>
      </c>
      <c r="G6233" s="391">
        <v>7.4766000000000004</v>
      </c>
      <c r="H6233" s="391">
        <v>0</v>
      </c>
      <c r="I6233" s="391">
        <v>2.1276999999999999</v>
      </c>
      <c r="J6233" s="391">
        <v>29.0076</v>
      </c>
      <c r="K6233" s="391">
        <v>17.054300000000001</v>
      </c>
      <c r="L6233" s="391">
        <v>21.373999999999999</v>
      </c>
      <c r="M6233" s="391">
        <v>6.9230999999999998</v>
      </c>
      <c r="N6233" s="391">
        <v>13.1579</v>
      </c>
      <c r="O6233" s="386">
        <v>11.578900000000001</v>
      </c>
      <c r="P6233" s="386" t="s">
        <v>67</v>
      </c>
      <c r="R6233" s="265"/>
    </row>
    <row r="6234" spans="1:18" ht="15" x14ac:dyDescent="0.25">
      <c r="A6234" s="389" t="s">
        <v>7588</v>
      </c>
      <c r="B6234" s="390"/>
      <c r="C6234" s="386"/>
      <c r="D6234" s="390"/>
      <c r="E6234" s="390"/>
      <c r="F6234" s="386">
        <v>0.33589999999999998</v>
      </c>
      <c r="G6234" s="391">
        <v>0</v>
      </c>
      <c r="H6234" s="391">
        <v>0.29670000000000002</v>
      </c>
      <c r="I6234" s="391">
        <v>2.3738999999999999</v>
      </c>
      <c r="J6234" s="391">
        <v>2.5758000000000001</v>
      </c>
      <c r="K6234" s="391">
        <v>1.9553</v>
      </c>
      <c r="L6234" s="391">
        <v>8.3798999999999992</v>
      </c>
      <c r="M6234" s="391">
        <v>0.27929999999999999</v>
      </c>
      <c r="N6234" s="391">
        <v>1.73350000000001</v>
      </c>
      <c r="O6234" s="386">
        <v>3.3696000000000002</v>
      </c>
      <c r="P6234" s="386" t="s">
        <v>67</v>
      </c>
      <c r="R6234" s="265"/>
    </row>
    <row r="6235" spans="1:18" ht="15" x14ac:dyDescent="0.25">
      <c r="A6235" s="389" t="s">
        <v>7589</v>
      </c>
      <c r="B6235" s="390"/>
      <c r="C6235" s="386"/>
      <c r="D6235" s="390"/>
      <c r="E6235" s="390"/>
      <c r="F6235" s="386">
        <v>0.65359999999999996</v>
      </c>
      <c r="G6235" s="391">
        <v>0</v>
      </c>
      <c r="H6235" s="391">
        <v>0</v>
      </c>
      <c r="I6235" s="391">
        <v>0</v>
      </c>
      <c r="J6235" s="391">
        <v>0</v>
      </c>
      <c r="K6235" s="391">
        <v>0.38269999999999998</v>
      </c>
      <c r="L6235" s="391">
        <v>11.359400000000001</v>
      </c>
      <c r="M6235" s="391">
        <v>1.1173</v>
      </c>
      <c r="N6235" s="391">
        <v>0.60110000000000197</v>
      </c>
      <c r="O6235" s="386">
        <v>2.5640999999999998</v>
      </c>
      <c r="P6235" s="386" t="s">
        <v>67</v>
      </c>
      <c r="R6235" s="265"/>
    </row>
    <row r="6236" spans="1:18" ht="15" x14ac:dyDescent="0.25">
      <c r="A6236" s="389" t="s">
        <v>7590</v>
      </c>
      <c r="B6236" s="390"/>
      <c r="C6236" s="386"/>
      <c r="D6236" s="390"/>
      <c r="E6236" s="390"/>
      <c r="F6236" s="386">
        <v>0</v>
      </c>
      <c r="G6236" s="391">
        <v>0</v>
      </c>
      <c r="H6236" s="391">
        <v>0</v>
      </c>
      <c r="I6236" s="391">
        <v>3.125</v>
      </c>
      <c r="J6236" s="391">
        <v>0</v>
      </c>
      <c r="K6236" s="391">
        <v>0</v>
      </c>
      <c r="L6236" s="391">
        <v>0</v>
      </c>
      <c r="M6236" s="391">
        <v>0</v>
      </c>
      <c r="N6236" s="391">
        <v>4.6601999999999997</v>
      </c>
      <c r="O6236" s="386">
        <v>5.4474999999999998</v>
      </c>
      <c r="P6236" s="386" t="s">
        <v>67</v>
      </c>
    </row>
    <row r="6237" spans="1:18" ht="15" x14ac:dyDescent="0.25">
      <c r="A6237" s="389" t="s">
        <v>7591</v>
      </c>
      <c r="B6237" s="390"/>
      <c r="C6237" s="386"/>
      <c r="D6237" s="390"/>
      <c r="E6237" s="390"/>
      <c r="F6237" s="386">
        <v>0.21590000000000001</v>
      </c>
      <c r="G6237" s="391">
        <v>1.03E-2</v>
      </c>
      <c r="H6237" s="391">
        <v>2.06E-2</v>
      </c>
      <c r="I6237" s="391">
        <v>1.4493</v>
      </c>
      <c r="J6237" s="391">
        <v>0.28920000000000001</v>
      </c>
      <c r="K6237" s="391">
        <v>1.2184999999999999</v>
      </c>
      <c r="L6237" s="391">
        <v>2.0933999999999999</v>
      </c>
      <c r="M6237" s="391">
        <v>0</v>
      </c>
      <c r="N6237" s="391">
        <v>0.30379999999999502</v>
      </c>
      <c r="O6237" s="386">
        <v>0.64759999999999995</v>
      </c>
      <c r="P6237" s="386" t="s">
        <v>67</v>
      </c>
      <c r="R6237" s="265"/>
    </row>
    <row r="6238" spans="1:18" ht="15" x14ac:dyDescent="0.25">
      <c r="A6238" s="389" t="s">
        <v>7592</v>
      </c>
      <c r="B6238" s="390"/>
      <c r="C6238" s="386"/>
      <c r="D6238" s="390"/>
      <c r="E6238" s="390"/>
      <c r="F6238" s="386">
        <v>5.33E-2</v>
      </c>
      <c r="G6238" s="391">
        <v>0</v>
      </c>
      <c r="H6238" s="391">
        <v>2.1899999999999999E-2</v>
      </c>
      <c r="I6238" s="391">
        <v>4.3799999999999999E-2</v>
      </c>
      <c r="J6238" s="391">
        <v>4.3799999999999999E-2</v>
      </c>
      <c r="K6238" s="391">
        <v>0</v>
      </c>
      <c r="L6238" s="391">
        <v>0.59119999999999995</v>
      </c>
      <c r="M6238" s="391">
        <v>0</v>
      </c>
      <c r="N6238" s="391">
        <v>0.29189999999999799</v>
      </c>
      <c r="O6238" s="386">
        <v>0.53220000000000001</v>
      </c>
      <c r="P6238" s="386" t="s">
        <v>67</v>
      </c>
      <c r="R6238" s="265"/>
    </row>
    <row r="6239" spans="1:18" ht="15" x14ac:dyDescent="0.25">
      <c r="A6239" s="389" t="s">
        <v>7593</v>
      </c>
      <c r="B6239" s="390"/>
      <c r="C6239" s="386"/>
      <c r="D6239" s="390"/>
      <c r="E6239" s="390"/>
      <c r="F6239" s="386">
        <v>0</v>
      </c>
      <c r="G6239" s="391">
        <v>1.7213000000000001</v>
      </c>
      <c r="H6239" s="391">
        <v>0</v>
      </c>
      <c r="I6239" s="391">
        <v>0</v>
      </c>
      <c r="J6239" s="391">
        <v>0</v>
      </c>
      <c r="K6239" s="391">
        <v>0</v>
      </c>
      <c r="L6239" s="391">
        <v>0</v>
      </c>
      <c r="M6239" s="391">
        <v>0</v>
      </c>
      <c r="N6239" s="391">
        <v>0.36509999999999798</v>
      </c>
      <c r="O6239" s="386">
        <v>1.2413000000000001</v>
      </c>
      <c r="P6239" s="386" t="s">
        <v>67</v>
      </c>
      <c r="R6239" s="265"/>
    </row>
    <row r="6240" spans="1:18" ht="15" x14ac:dyDescent="0.25">
      <c r="A6240" s="389" t="s">
        <v>7594</v>
      </c>
      <c r="B6240" s="390"/>
      <c r="C6240" s="386"/>
      <c r="D6240" s="390"/>
      <c r="E6240" s="390"/>
      <c r="F6240" s="386">
        <v>0.71789999999999998</v>
      </c>
      <c r="G6240" s="391">
        <v>0.87860000000000005</v>
      </c>
      <c r="H6240" s="391">
        <v>0.37209999999999999</v>
      </c>
      <c r="I6240" s="391">
        <v>0.99160000000000004</v>
      </c>
      <c r="J6240" s="391">
        <v>2.9403000000000001</v>
      </c>
      <c r="K6240" s="391">
        <v>1.2696000000000001</v>
      </c>
      <c r="L6240" s="391">
        <v>0.84570000000000001</v>
      </c>
      <c r="M6240" s="391">
        <v>1.0032000000000001</v>
      </c>
      <c r="N6240" s="391">
        <v>1.78449999999999</v>
      </c>
      <c r="O6240" s="386">
        <v>3.5285000000000002</v>
      </c>
      <c r="P6240" s="386" t="s">
        <v>67</v>
      </c>
      <c r="R6240" s="265"/>
    </row>
    <row r="6241" spans="1:18" ht="15" x14ac:dyDescent="0.25">
      <c r="A6241" s="389" t="s">
        <v>7595</v>
      </c>
      <c r="B6241" s="390"/>
      <c r="C6241" s="386"/>
      <c r="D6241" s="390"/>
      <c r="E6241" s="390"/>
      <c r="F6241" s="386">
        <v>0</v>
      </c>
      <c r="G6241" s="391">
        <v>0</v>
      </c>
      <c r="H6241" s="391">
        <v>0.1132</v>
      </c>
      <c r="I6241" s="391">
        <v>0.4209</v>
      </c>
      <c r="J6241" s="391">
        <v>0.59340000000000004</v>
      </c>
      <c r="K6241" s="391">
        <v>0</v>
      </c>
      <c r="L6241" s="391">
        <v>0</v>
      </c>
      <c r="M6241" s="391">
        <v>0</v>
      </c>
      <c r="N6241" s="391">
        <v>1.6859</v>
      </c>
      <c r="O6241" s="386">
        <v>3.5943000000000001</v>
      </c>
      <c r="P6241" s="386" t="s">
        <v>67</v>
      </c>
      <c r="R6241" s="265"/>
    </row>
    <row r="6242" spans="1:18" ht="15" x14ac:dyDescent="0.25">
      <c r="A6242" s="389" t="s">
        <v>7596</v>
      </c>
      <c r="B6242" s="390"/>
      <c r="C6242" s="386"/>
      <c r="D6242" s="390"/>
      <c r="E6242" s="390"/>
      <c r="F6242" s="386">
        <v>0.75470000000000004</v>
      </c>
      <c r="G6242" s="391">
        <v>3.0188999999999999</v>
      </c>
      <c r="H6242" s="391">
        <v>0.37759999999999999</v>
      </c>
      <c r="I6242" s="391">
        <v>1.9497</v>
      </c>
      <c r="J6242" s="391">
        <v>0</v>
      </c>
      <c r="K6242" s="391">
        <v>0</v>
      </c>
      <c r="L6242" s="391">
        <v>0.70920000000000005</v>
      </c>
      <c r="M6242" s="391">
        <v>6.2899999999999998E-2</v>
      </c>
      <c r="N6242" s="391">
        <v>2.45359999999999</v>
      </c>
      <c r="O6242" s="386">
        <v>3.0804</v>
      </c>
      <c r="P6242" s="386" t="s">
        <v>67</v>
      </c>
      <c r="R6242" s="265"/>
    </row>
    <row r="6243" spans="1:18" ht="15" x14ac:dyDescent="0.25">
      <c r="A6243" s="389" t="s">
        <v>7597</v>
      </c>
      <c r="B6243" s="390"/>
      <c r="C6243" s="386"/>
      <c r="D6243" s="390"/>
      <c r="E6243" s="390"/>
      <c r="F6243" s="386">
        <v>6.8136000000000001</v>
      </c>
      <c r="G6243" s="391">
        <v>30.3644</v>
      </c>
      <c r="H6243" s="391">
        <v>24.624600000000001</v>
      </c>
      <c r="I6243" s="391">
        <v>36.151600000000002</v>
      </c>
      <c r="J6243" s="391">
        <v>10.526300000000001</v>
      </c>
      <c r="K6243" s="391">
        <v>20.392199999999999</v>
      </c>
      <c r="L6243" s="391">
        <v>13.0268</v>
      </c>
      <c r="M6243" s="391">
        <v>28.744900000000001</v>
      </c>
      <c r="N6243" s="391">
        <v>26.496700000000001</v>
      </c>
      <c r="O6243" s="386">
        <v>16.9663</v>
      </c>
      <c r="P6243" s="386" t="s">
        <v>67</v>
      </c>
      <c r="R6243" s="265"/>
    </row>
    <row r="6244" spans="1:18" ht="15" x14ac:dyDescent="0.25">
      <c r="A6244" s="389" t="s">
        <v>7598</v>
      </c>
      <c r="B6244" s="390"/>
      <c r="C6244" s="386"/>
      <c r="D6244" s="390"/>
      <c r="E6244" s="390"/>
      <c r="F6244" s="386">
        <v>0</v>
      </c>
      <c r="G6244" s="391">
        <v>0</v>
      </c>
      <c r="H6244" s="391">
        <v>0</v>
      </c>
      <c r="I6244" s="391">
        <v>10.8108</v>
      </c>
      <c r="J6244" s="391">
        <v>26.8657</v>
      </c>
      <c r="K6244" s="391">
        <v>50</v>
      </c>
      <c r="L6244" s="391">
        <v>12.4</v>
      </c>
      <c r="M6244" s="391">
        <v>12.142899999999999</v>
      </c>
      <c r="N6244" s="391">
        <v>14.8649</v>
      </c>
      <c r="O6244" s="386">
        <v>5.4744999999999999</v>
      </c>
      <c r="P6244" s="386" t="s">
        <v>67</v>
      </c>
      <c r="R6244" s="265"/>
    </row>
    <row r="6245" spans="1:18" ht="15" x14ac:dyDescent="0.25">
      <c r="A6245" s="389" t="s">
        <v>7599</v>
      </c>
      <c r="B6245" s="390"/>
      <c r="C6245" s="386"/>
      <c r="D6245" s="390"/>
      <c r="E6245" s="390"/>
      <c r="F6245" s="386">
        <v>6.6666999999999996</v>
      </c>
      <c r="G6245" s="391">
        <v>57.142899999999997</v>
      </c>
      <c r="H6245" s="391">
        <v>24.624600000000001</v>
      </c>
      <c r="I6245" s="391">
        <v>36.151600000000002</v>
      </c>
      <c r="J6245" s="391">
        <v>22.5806</v>
      </c>
      <c r="K6245" s="391">
        <v>37.026200000000003</v>
      </c>
      <c r="L6245" s="391">
        <v>32.365099999999998</v>
      </c>
      <c r="M6245" s="391">
        <v>11.1111</v>
      </c>
      <c r="N6245" s="391">
        <v>32.178199999999997</v>
      </c>
      <c r="O6245" s="386">
        <v>22.0779</v>
      </c>
      <c r="P6245" s="386" t="s">
        <v>67</v>
      </c>
      <c r="R6245" s="265"/>
    </row>
    <row r="6246" spans="1:18" ht="15" x14ac:dyDescent="0.25">
      <c r="A6246" s="389" t="s">
        <v>7600</v>
      </c>
      <c r="B6246" s="390"/>
      <c r="C6246" s="386"/>
      <c r="D6246" s="390"/>
      <c r="E6246" s="390"/>
      <c r="F6246" s="386">
        <v>9.5595999999999997</v>
      </c>
      <c r="G6246" s="391">
        <v>7.0227000000000004</v>
      </c>
      <c r="H6246" s="391">
        <v>4.9203000000000001</v>
      </c>
      <c r="I6246" s="391">
        <v>5.8624999999999998</v>
      </c>
      <c r="J6246" s="391">
        <v>24.3537</v>
      </c>
      <c r="K6246" s="391">
        <v>2.3256000000000001</v>
      </c>
      <c r="L6246" s="391">
        <v>16.154800000000002</v>
      </c>
      <c r="M6246" s="391">
        <v>4.4236000000000004</v>
      </c>
      <c r="N6246" s="391">
        <v>18.53</v>
      </c>
      <c r="O6246" s="386">
        <v>8.1890000000000001</v>
      </c>
      <c r="P6246" s="386" t="s">
        <v>67</v>
      </c>
      <c r="R6246" s="265"/>
    </row>
    <row r="6247" spans="1:18" ht="15" x14ac:dyDescent="0.25">
      <c r="A6247" s="389" t="s">
        <v>7601</v>
      </c>
      <c r="B6247" s="390"/>
      <c r="C6247" s="386"/>
      <c r="D6247" s="390"/>
      <c r="E6247" s="390"/>
      <c r="F6247" s="386">
        <v>35.487200000000001</v>
      </c>
      <c r="G6247" s="391">
        <v>25.804500000000001</v>
      </c>
      <c r="H6247" s="391">
        <v>28.836600000000001</v>
      </c>
      <c r="I6247" s="391">
        <v>46.336199999999998</v>
      </c>
      <c r="J6247" s="391">
        <v>26.7241</v>
      </c>
      <c r="K6247" s="391">
        <v>25.619399999999999</v>
      </c>
      <c r="L6247" s="391">
        <v>35.7759</v>
      </c>
      <c r="M6247" s="391">
        <v>20.4741</v>
      </c>
      <c r="N6247" s="391">
        <v>34.786900000000003</v>
      </c>
      <c r="O6247" s="386">
        <v>17.8445</v>
      </c>
      <c r="P6247" s="386" t="s">
        <v>67</v>
      </c>
      <c r="R6247" s="265"/>
    </row>
    <row r="6248" spans="1:18" ht="15" x14ac:dyDescent="0.25">
      <c r="A6248" s="389" t="s">
        <v>7602</v>
      </c>
      <c r="B6248" s="390"/>
      <c r="C6248" s="386"/>
      <c r="D6248" s="390"/>
      <c r="E6248" s="390"/>
      <c r="F6248" s="386">
        <v>35.487200000000001</v>
      </c>
      <c r="G6248" s="391">
        <v>39.376600000000003</v>
      </c>
      <c r="H6248" s="391">
        <v>12.910299999999999</v>
      </c>
      <c r="I6248" s="391">
        <v>43.582299999999996</v>
      </c>
      <c r="J6248" s="391">
        <v>25.974</v>
      </c>
      <c r="K6248" s="391">
        <v>12.3377</v>
      </c>
      <c r="L6248" s="391">
        <v>35.7759</v>
      </c>
      <c r="M6248" s="391">
        <v>23.704999999999998</v>
      </c>
      <c r="N6248" s="391">
        <v>34.786900000000003</v>
      </c>
      <c r="O6248" s="386">
        <v>17.8445</v>
      </c>
      <c r="P6248" s="386" t="s">
        <v>67</v>
      </c>
      <c r="R6248" s="265"/>
    </row>
    <row r="6249" spans="1:18" ht="15" x14ac:dyDescent="0.25">
      <c r="A6249" s="389" t="s">
        <v>7603</v>
      </c>
      <c r="B6249" s="390"/>
      <c r="C6249" s="386"/>
      <c r="D6249" s="390"/>
      <c r="E6249" s="390"/>
      <c r="F6249" s="386" t="s">
        <v>8416</v>
      </c>
      <c r="G6249" s="391">
        <v>0.61880000000000002</v>
      </c>
      <c r="H6249" s="391">
        <v>0.35520000000000002</v>
      </c>
      <c r="I6249" s="391">
        <v>2.4866999999999999</v>
      </c>
      <c r="J6249" s="391">
        <v>0</v>
      </c>
      <c r="K6249" s="391">
        <v>0.2205</v>
      </c>
      <c r="L6249" s="391">
        <v>0.1176</v>
      </c>
      <c r="M6249" s="391">
        <v>0</v>
      </c>
      <c r="N6249" s="391">
        <v>0.50870000000000504</v>
      </c>
      <c r="O6249" s="386">
        <v>8.43E-2</v>
      </c>
      <c r="P6249" s="386" t="s">
        <v>67</v>
      </c>
      <c r="R6249" s="265"/>
    </row>
    <row r="6250" spans="1:18" ht="15" x14ac:dyDescent="0.25">
      <c r="A6250" s="389" t="s">
        <v>7604</v>
      </c>
      <c r="B6250" s="390"/>
      <c r="C6250" s="386"/>
      <c r="D6250" s="390"/>
      <c r="E6250" s="390"/>
      <c r="F6250" s="386" t="s">
        <v>8416</v>
      </c>
      <c r="G6250" s="391">
        <v>15.384600000000001</v>
      </c>
      <c r="H6250" s="391">
        <v>0.77180000000000004</v>
      </c>
      <c r="I6250" s="391">
        <v>0</v>
      </c>
      <c r="J6250" s="391">
        <v>1.1277999999999999</v>
      </c>
      <c r="K6250" s="391">
        <v>0</v>
      </c>
      <c r="L6250" s="391">
        <v>1.5464</v>
      </c>
      <c r="M6250" s="391">
        <v>0.1176</v>
      </c>
      <c r="N6250" s="391">
        <v>0.50870000000000504</v>
      </c>
      <c r="O6250" s="386">
        <v>8.43E-2</v>
      </c>
      <c r="P6250" s="386" t="s">
        <v>67</v>
      </c>
      <c r="R6250" s="265"/>
    </row>
    <row r="6251" spans="1:18" ht="15" x14ac:dyDescent="0.25">
      <c r="A6251" s="389" t="s">
        <v>7605</v>
      </c>
      <c r="B6251" s="390"/>
      <c r="C6251" s="386"/>
      <c r="D6251" s="390"/>
      <c r="E6251" s="390"/>
      <c r="F6251" s="386">
        <v>3.5398000000000001</v>
      </c>
      <c r="G6251" s="391">
        <v>5.5275999999999996</v>
      </c>
      <c r="H6251" s="391">
        <v>0</v>
      </c>
      <c r="I6251" s="391">
        <v>2.2023000000000001</v>
      </c>
      <c r="J6251" s="391">
        <v>4.4554</v>
      </c>
      <c r="K6251" s="391">
        <v>3.1324000000000001</v>
      </c>
      <c r="L6251" s="391">
        <v>1.0101</v>
      </c>
      <c r="M6251" s="391">
        <v>2.5</v>
      </c>
      <c r="N6251" s="391">
        <v>5.3639000000000001</v>
      </c>
      <c r="O6251" s="386">
        <v>0.64649999999999996</v>
      </c>
      <c r="P6251" s="386" t="s">
        <v>67</v>
      </c>
      <c r="R6251" s="265"/>
    </row>
    <row r="6252" spans="1:18" ht="15" x14ac:dyDescent="0.25">
      <c r="A6252" s="389" t="s">
        <v>7606</v>
      </c>
      <c r="B6252" s="390"/>
      <c r="C6252" s="386"/>
      <c r="D6252" s="390"/>
      <c r="E6252" s="390"/>
      <c r="F6252" s="386">
        <v>3.5398000000000001</v>
      </c>
      <c r="G6252" s="391">
        <v>5.5275999999999996</v>
      </c>
      <c r="H6252" s="391">
        <v>1</v>
      </c>
      <c r="I6252" s="391">
        <v>0</v>
      </c>
      <c r="J6252" s="391">
        <v>4.4554</v>
      </c>
      <c r="K6252" s="391">
        <v>1.105</v>
      </c>
      <c r="L6252" s="391">
        <v>0.82869999999999999</v>
      </c>
      <c r="M6252" s="391">
        <v>2.5</v>
      </c>
      <c r="N6252" s="391">
        <v>5.3639000000000001</v>
      </c>
      <c r="O6252" s="386">
        <v>0.64649999999999996</v>
      </c>
      <c r="P6252" s="386" t="s">
        <v>67</v>
      </c>
      <c r="R6252" s="265"/>
    </row>
    <row r="6253" spans="1:18" ht="15" x14ac:dyDescent="0.25">
      <c r="A6253" s="389" t="s">
        <v>7607</v>
      </c>
      <c r="B6253" s="390"/>
      <c r="C6253" s="386"/>
      <c r="D6253" s="390"/>
      <c r="E6253" s="390"/>
      <c r="F6253" s="386">
        <v>9.7492999999999999</v>
      </c>
      <c r="G6253" s="391">
        <v>6.9306999999999999</v>
      </c>
      <c r="H6253" s="391">
        <v>8.1301000000000005</v>
      </c>
      <c r="I6253" s="391">
        <v>10.864599999999999</v>
      </c>
      <c r="J6253" s="391">
        <v>13.322900000000001</v>
      </c>
      <c r="K6253" s="391">
        <v>2.4096000000000002</v>
      </c>
      <c r="L6253" s="391">
        <v>4.3179999999999996</v>
      </c>
      <c r="M6253" s="391">
        <v>4.3727999999999998</v>
      </c>
      <c r="N6253" s="391">
        <v>18.583400000000001</v>
      </c>
      <c r="O6253" s="386">
        <v>8.0200999999999993</v>
      </c>
      <c r="P6253" s="386" t="s">
        <v>67</v>
      </c>
      <c r="R6253" s="265"/>
    </row>
    <row r="6254" spans="1:18" ht="15" x14ac:dyDescent="0.25">
      <c r="A6254" s="389" t="s">
        <v>7608</v>
      </c>
      <c r="B6254" s="390"/>
      <c r="C6254" s="386"/>
      <c r="D6254" s="390"/>
      <c r="E6254" s="390"/>
      <c r="F6254" s="386">
        <v>0</v>
      </c>
      <c r="G6254" s="391">
        <v>0</v>
      </c>
      <c r="H6254" s="391">
        <v>1.0308999999999999</v>
      </c>
      <c r="I6254" s="391">
        <v>0</v>
      </c>
      <c r="J6254" s="391">
        <v>0</v>
      </c>
      <c r="K6254" s="391">
        <v>14.3369</v>
      </c>
      <c r="L6254" s="391">
        <v>18.779299999999999</v>
      </c>
      <c r="M6254" s="391">
        <v>0</v>
      </c>
      <c r="N6254" s="391">
        <v>16.751300000000001</v>
      </c>
      <c r="O6254" s="386">
        <v>14.5594</v>
      </c>
      <c r="P6254" s="386" t="s">
        <v>67</v>
      </c>
      <c r="R6254" s="265"/>
    </row>
    <row r="6255" spans="1:18" ht="15" x14ac:dyDescent="0.25">
      <c r="A6255" s="389" t="s">
        <v>7609</v>
      </c>
      <c r="B6255" s="390"/>
      <c r="C6255" s="386"/>
      <c r="D6255" s="390"/>
      <c r="E6255" s="390"/>
      <c r="F6255" s="386">
        <v>1.6711</v>
      </c>
      <c r="G6255" s="391">
        <v>3.5518000000000001</v>
      </c>
      <c r="H6255" s="391">
        <v>1.2712000000000001</v>
      </c>
      <c r="I6255" s="391">
        <v>8.3332999999999995</v>
      </c>
      <c r="J6255" s="391">
        <v>0</v>
      </c>
      <c r="K6255" s="391">
        <v>1.1255999999999999</v>
      </c>
      <c r="L6255" s="391">
        <v>0.83330000000000004</v>
      </c>
      <c r="M6255" s="391">
        <v>0</v>
      </c>
      <c r="N6255" s="391">
        <v>3.7968999999999902</v>
      </c>
      <c r="O6255" s="386">
        <v>1.5031000000000001</v>
      </c>
      <c r="P6255" s="386" t="s">
        <v>67</v>
      </c>
      <c r="R6255" s="265"/>
    </row>
    <row r="6256" spans="1:18" ht="15" x14ac:dyDescent="0.25">
      <c r="A6256" s="389" t="s">
        <v>7610</v>
      </c>
      <c r="B6256" s="390"/>
      <c r="C6256" s="386"/>
      <c r="D6256" s="390"/>
      <c r="E6256" s="390"/>
      <c r="F6256" s="386">
        <v>1.3763000000000001</v>
      </c>
      <c r="G6256" s="391">
        <v>2.2368000000000001</v>
      </c>
      <c r="H6256" s="391">
        <v>2.5518999999999998</v>
      </c>
      <c r="I6256" s="391">
        <v>4.2636000000000003</v>
      </c>
      <c r="J6256" s="391">
        <v>0</v>
      </c>
      <c r="K6256" s="391">
        <v>1.1446000000000001</v>
      </c>
      <c r="L6256" s="391">
        <v>0.99009999999999998</v>
      </c>
      <c r="M6256" s="391">
        <v>1.7470000000000001</v>
      </c>
      <c r="N6256" s="391">
        <v>4.3264000000000102</v>
      </c>
      <c r="O6256" s="386">
        <v>1.4181999999999999</v>
      </c>
      <c r="P6256" s="386" t="s">
        <v>67</v>
      </c>
      <c r="R6256" s="265"/>
    </row>
    <row r="6257" spans="1:18" ht="15" x14ac:dyDescent="0.25">
      <c r="A6257" s="389" t="s">
        <v>7611</v>
      </c>
      <c r="B6257" s="390"/>
      <c r="C6257" s="386"/>
      <c r="D6257" s="390"/>
      <c r="E6257" s="390"/>
      <c r="F6257" s="386">
        <v>1.2478</v>
      </c>
      <c r="G6257" s="391">
        <v>26.315799999999999</v>
      </c>
      <c r="H6257" s="391">
        <v>10.526300000000001</v>
      </c>
      <c r="I6257" s="391">
        <v>5.9828999999999999</v>
      </c>
      <c r="J6257" s="391">
        <v>1.7094</v>
      </c>
      <c r="K6257" s="391">
        <v>0</v>
      </c>
      <c r="L6257" s="391">
        <v>0.91149999999999998</v>
      </c>
      <c r="M6257" s="391">
        <v>2.5640999999999998</v>
      </c>
      <c r="N6257" s="391">
        <v>2.6410000000000098</v>
      </c>
      <c r="O6257" s="386">
        <v>1.6793</v>
      </c>
      <c r="P6257" s="386" t="s">
        <v>67</v>
      </c>
      <c r="R6257" s="265"/>
    </row>
    <row r="6258" spans="1:18" ht="15" x14ac:dyDescent="0.25">
      <c r="A6258" s="389" t="s">
        <v>7612</v>
      </c>
      <c r="B6258" s="390"/>
      <c r="C6258" s="386"/>
      <c r="D6258" s="390"/>
      <c r="E6258" s="390"/>
      <c r="F6258" s="386">
        <v>1.1141000000000001</v>
      </c>
      <c r="G6258" s="391">
        <v>0.4254</v>
      </c>
      <c r="H6258" s="391">
        <v>1.0989</v>
      </c>
      <c r="I6258" s="391">
        <v>1.2123999999999999</v>
      </c>
      <c r="J6258" s="391">
        <v>0.53169999999999995</v>
      </c>
      <c r="K6258" s="391">
        <v>0.18720000000000001</v>
      </c>
      <c r="L6258" s="391">
        <v>0.44569999999999999</v>
      </c>
      <c r="M6258" s="391">
        <v>0.88619999999999999</v>
      </c>
      <c r="N6258" s="391">
        <v>1.0691999999999999</v>
      </c>
      <c r="O6258" s="386">
        <v>0.32140000000000002</v>
      </c>
      <c r="P6258" s="386" t="s">
        <v>67</v>
      </c>
      <c r="R6258" s="265"/>
    </row>
    <row r="6259" spans="1:18" ht="15" x14ac:dyDescent="0.25">
      <c r="A6259" s="389" t="s">
        <v>7613</v>
      </c>
      <c r="B6259" s="390"/>
      <c r="C6259" s="386"/>
      <c r="D6259" s="390"/>
      <c r="E6259" s="390"/>
      <c r="F6259" s="386">
        <v>0.2944</v>
      </c>
      <c r="G6259" s="391">
        <v>0.54090000000000005</v>
      </c>
      <c r="H6259" s="391">
        <v>0.28389999999999999</v>
      </c>
      <c r="I6259" s="391">
        <v>1.6435999999999999</v>
      </c>
      <c r="J6259" s="391">
        <v>0.54410000000000003</v>
      </c>
      <c r="K6259" s="391">
        <v>0.54190000000000005</v>
      </c>
      <c r="L6259" s="391">
        <v>0.42170000000000002</v>
      </c>
      <c r="M6259" s="391">
        <v>0.34949999999999998</v>
      </c>
      <c r="N6259" s="391">
        <v>1.1142000000000001</v>
      </c>
      <c r="O6259" s="386">
        <v>0.31990000000000002</v>
      </c>
      <c r="P6259" s="386" t="s">
        <v>67</v>
      </c>
      <c r="R6259" s="265"/>
    </row>
    <row r="6260" spans="1:18" ht="15" x14ac:dyDescent="0.25">
      <c r="A6260" s="389" t="s">
        <v>7614</v>
      </c>
      <c r="B6260" s="390"/>
      <c r="C6260" s="386"/>
      <c r="D6260" s="390"/>
      <c r="E6260" s="390"/>
      <c r="F6260" s="386">
        <v>0</v>
      </c>
      <c r="G6260" s="391">
        <v>0.98519999999999996</v>
      </c>
      <c r="H6260" s="391">
        <v>0.78500000000000003</v>
      </c>
      <c r="I6260" s="391">
        <v>0</v>
      </c>
      <c r="J6260" s="391">
        <v>0.72460000000000002</v>
      </c>
      <c r="K6260" s="391">
        <v>0</v>
      </c>
      <c r="L6260" s="391">
        <v>0</v>
      </c>
      <c r="M6260" s="391">
        <v>0.45050000000000001</v>
      </c>
      <c r="N6260" s="391">
        <v>0.60939999999999395</v>
      </c>
      <c r="O6260" s="386">
        <v>0.33750000000000002</v>
      </c>
      <c r="P6260" s="386" t="s">
        <v>67</v>
      </c>
      <c r="R6260" s="265"/>
    </row>
    <row r="6261" spans="1:18" ht="15" x14ac:dyDescent="0.25">
      <c r="A6261" s="389" t="s">
        <v>7615</v>
      </c>
      <c r="B6261" s="390"/>
      <c r="C6261" s="386"/>
      <c r="D6261" s="390"/>
      <c r="E6261" s="390"/>
      <c r="F6261" s="386">
        <v>0</v>
      </c>
      <c r="G6261" s="391">
        <v>0</v>
      </c>
      <c r="H6261" s="391">
        <v>0</v>
      </c>
      <c r="I6261" s="391">
        <v>0</v>
      </c>
      <c r="J6261" s="391">
        <v>0</v>
      </c>
      <c r="K6261" s="391">
        <v>0</v>
      </c>
      <c r="L6261" s="391">
        <v>0</v>
      </c>
      <c r="M6261" s="391">
        <v>0</v>
      </c>
      <c r="N6261" s="391">
        <v>0</v>
      </c>
      <c r="O6261" s="386">
        <v>0</v>
      </c>
      <c r="P6261" s="386" t="s">
        <v>67</v>
      </c>
      <c r="R6261" s="265"/>
    </row>
    <row r="6262" spans="1:18" ht="15" x14ac:dyDescent="0.25">
      <c r="A6262" s="389" t="s">
        <v>7616</v>
      </c>
      <c r="B6262" s="390"/>
      <c r="C6262" s="386"/>
      <c r="D6262" s="390"/>
      <c r="E6262" s="390"/>
      <c r="F6262" s="386" t="s">
        <v>8416</v>
      </c>
      <c r="G6262" s="391">
        <v>0</v>
      </c>
      <c r="H6262" s="391">
        <v>0</v>
      </c>
      <c r="I6262" s="391">
        <v>0</v>
      </c>
      <c r="J6262" s="391">
        <v>0</v>
      </c>
      <c r="K6262" s="391">
        <v>0</v>
      </c>
      <c r="L6262" s="391">
        <v>0</v>
      </c>
      <c r="M6262" s="391">
        <v>0</v>
      </c>
      <c r="N6262" s="391">
        <v>0</v>
      </c>
      <c r="O6262" s="386">
        <v>0</v>
      </c>
      <c r="P6262" s="386" t="s">
        <v>67</v>
      </c>
      <c r="R6262" s="265"/>
    </row>
    <row r="6263" spans="1:18" ht="15" x14ac:dyDescent="0.25">
      <c r="A6263" s="389" t="s">
        <v>7617</v>
      </c>
      <c r="B6263" s="390"/>
      <c r="C6263" s="386"/>
      <c r="D6263" s="390"/>
      <c r="E6263" s="390"/>
      <c r="F6263" s="386">
        <v>0</v>
      </c>
      <c r="G6263" s="391">
        <v>0</v>
      </c>
      <c r="H6263" s="391">
        <v>0</v>
      </c>
      <c r="I6263" s="391">
        <v>0</v>
      </c>
      <c r="J6263" s="391">
        <v>0.41320000000000001</v>
      </c>
      <c r="K6263" s="391">
        <v>0</v>
      </c>
      <c r="L6263" s="391">
        <v>0</v>
      </c>
      <c r="M6263" s="391">
        <v>0</v>
      </c>
      <c r="N6263" s="391">
        <v>0</v>
      </c>
      <c r="O6263" s="386">
        <v>0</v>
      </c>
      <c r="P6263" s="386" t="s">
        <v>67</v>
      </c>
      <c r="R6263" s="265"/>
    </row>
    <row r="6264" spans="1:18" ht="15" x14ac:dyDescent="0.25">
      <c r="A6264" s="389" t="s">
        <v>7618</v>
      </c>
      <c r="B6264" s="390"/>
      <c r="C6264" s="386"/>
      <c r="D6264" s="390"/>
      <c r="E6264" s="390"/>
      <c r="F6264" s="386">
        <v>3.0899000000000001</v>
      </c>
      <c r="G6264" s="391">
        <v>14.382</v>
      </c>
      <c r="H6264" s="391">
        <v>4.6852</v>
      </c>
      <c r="I6264" s="391">
        <v>4.7015000000000002</v>
      </c>
      <c r="J6264" s="391">
        <v>4.4618000000000002</v>
      </c>
      <c r="K6264" s="391">
        <v>2.3180999999999998</v>
      </c>
      <c r="L6264" s="391">
        <v>2.944</v>
      </c>
      <c r="M6264" s="391">
        <v>2.6751999999999998</v>
      </c>
      <c r="N6264" s="391">
        <v>6.0552999999999999</v>
      </c>
      <c r="O6264" s="386">
        <v>2.6360999999999999</v>
      </c>
      <c r="P6264" s="386" t="s">
        <v>67</v>
      </c>
      <c r="R6264" s="265"/>
    </row>
    <row r="6265" spans="1:18" ht="15" x14ac:dyDescent="0.25">
      <c r="A6265" s="389" t="s">
        <v>7619</v>
      </c>
      <c r="B6265" s="390"/>
      <c r="C6265" s="386"/>
      <c r="D6265" s="390"/>
      <c r="E6265" s="390"/>
      <c r="F6265" s="386">
        <v>1.1952</v>
      </c>
      <c r="G6265" s="391">
        <v>1.0288999999999999</v>
      </c>
      <c r="H6265" s="391">
        <v>3.6461000000000001</v>
      </c>
      <c r="I6265" s="391">
        <v>3.9481999999999999</v>
      </c>
      <c r="J6265" s="391">
        <v>0.69720000000000004</v>
      </c>
      <c r="K6265" s="391">
        <v>2.2452999999999999</v>
      </c>
      <c r="L6265" s="391">
        <v>2.1566000000000001</v>
      </c>
      <c r="M6265" s="391">
        <v>1.9032</v>
      </c>
      <c r="N6265" s="391">
        <v>6.2723000000000004</v>
      </c>
      <c r="O6265" s="386">
        <v>2.6198000000000001</v>
      </c>
      <c r="P6265" s="386" t="s">
        <v>67</v>
      </c>
      <c r="R6265" s="265"/>
    </row>
    <row r="6266" spans="1:18" ht="15" x14ac:dyDescent="0.25">
      <c r="A6266" s="389" t="s">
        <v>7620</v>
      </c>
      <c r="B6266" s="390"/>
      <c r="C6266" s="386"/>
      <c r="D6266" s="390"/>
      <c r="E6266" s="390"/>
      <c r="F6266" s="386">
        <v>2.8856000000000002</v>
      </c>
      <c r="G6266" s="391">
        <v>3.8475000000000001</v>
      </c>
      <c r="H6266" s="391">
        <v>3.8934000000000002</v>
      </c>
      <c r="I6266" s="391">
        <v>4.8804999999999996</v>
      </c>
      <c r="J6266" s="391">
        <v>3.8144</v>
      </c>
      <c r="K6266" s="391">
        <v>3.3338999999999999</v>
      </c>
      <c r="L6266" s="391">
        <v>4.4642999999999997</v>
      </c>
      <c r="M6266" s="391">
        <v>3.4495</v>
      </c>
      <c r="N6266" s="391">
        <v>3.9929999999999901</v>
      </c>
      <c r="O6266" s="386">
        <v>2.7915000000000001</v>
      </c>
      <c r="P6266" s="386" t="s">
        <v>67</v>
      </c>
      <c r="R6266" s="265"/>
    </row>
    <row r="6267" spans="1:18" ht="15" x14ac:dyDescent="0.25">
      <c r="A6267" s="389" t="s">
        <v>7621</v>
      </c>
      <c r="B6267" s="390"/>
      <c r="C6267" s="386"/>
      <c r="D6267" s="390"/>
      <c r="E6267" s="390"/>
      <c r="F6267" s="386">
        <v>5.3254000000000001</v>
      </c>
      <c r="G6267" s="391">
        <v>43.75</v>
      </c>
      <c r="H6267" s="391">
        <v>24.1187</v>
      </c>
      <c r="I6267" s="391">
        <v>32.335299999999997</v>
      </c>
      <c r="J6267" s="391">
        <v>11.6279</v>
      </c>
      <c r="K6267" s="391">
        <v>5.6818</v>
      </c>
      <c r="L6267" s="391">
        <v>7.5758000000000001</v>
      </c>
      <c r="M6267" s="391">
        <v>1.4493</v>
      </c>
      <c r="N6267" s="391">
        <v>17.148499999999999</v>
      </c>
      <c r="O6267" s="386">
        <v>11.540900000000001</v>
      </c>
      <c r="P6267" s="386" t="s">
        <v>67</v>
      </c>
      <c r="R6267" s="265"/>
    </row>
    <row r="6268" spans="1:18" ht="15" x14ac:dyDescent="0.25">
      <c r="A6268" s="389" t="s">
        <v>7622</v>
      </c>
      <c r="B6268" s="390"/>
      <c r="C6268" s="386"/>
      <c r="D6268" s="390"/>
      <c r="E6268" s="390"/>
      <c r="F6268" s="386">
        <v>0</v>
      </c>
      <c r="G6268" s="391">
        <v>43.75</v>
      </c>
      <c r="H6268" s="391">
        <v>11.8881</v>
      </c>
      <c r="I6268" s="391">
        <v>14.693899999999999</v>
      </c>
      <c r="J6268" s="391">
        <v>10.2041</v>
      </c>
      <c r="K6268" s="391">
        <v>5.6818</v>
      </c>
      <c r="L6268" s="391">
        <v>7.5758000000000001</v>
      </c>
      <c r="M6268" s="391">
        <v>6.5217000000000001</v>
      </c>
      <c r="N6268" s="391">
        <v>21.94</v>
      </c>
      <c r="O6268" s="386">
        <v>8.3521000000000001</v>
      </c>
      <c r="P6268" s="386" t="s">
        <v>67</v>
      </c>
    </row>
    <row r="6269" spans="1:18" ht="15" x14ac:dyDescent="0.25">
      <c r="A6269" s="389" t="s">
        <v>7623</v>
      </c>
      <c r="B6269" s="390"/>
      <c r="C6269" s="386"/>
      <c r="D6269" s="390"/>
      <c r="E6269" s="390"/>
      <c r="F6269" s="386">
        <v>20.809200000000001</v>
      </c>
      <c r="G6269" s="391">
        <v>5.8441999999999998</v>
      </c>
      <c r="H6269" s="391">
        <v>1.2903</v>
      </c>
      <c r="I6269" s="391">
        <v>36.6843</v>
      </c>
      <c r="J6269" s="391">
        <v>5.2369000000000003</v>
      </c>
      <c r="K6269" s="391">
        <v>14.8241</v>
      </c>
      <c r="L6269" s="391">
        <v>7.7176</v>
      </c>
      <c r="M6269" s="391">
        <v>13.7134</v>
      </c>
      <c r="N6269" s="391">
        <v>15.2433</v>
      </c>
      <c r="O6269" s="386">
        <v>12.815899999999999</v>
      </c>
      <c r="P6269" s="386" t="s">
        <v>67</v>
      </c>
      <c r="R6269" s="265"/>
    </row>
    <row r="6270" spans="1:18" ht="15" x14ac:dyDescent="0.25">
      <c r="A6270" s="389" t="s">
        <v>7624</v>
      </c>
      <c r="B6270" s="390"/>
      <c r="C6270" s="386"/>
      <c r="D6270" s="390"/>
      <c r="E6270" s="390"/>
      <c r="F6270" s="386">
        <v>7.1971999999999996</v>
      </c>
      <c r="G6270" s="391">
        <v>10.7692</v>
      </c>
      <c r="H6270" s="391">
        <v>6.1538000000000004</v>
      </c>
      <c r="I6270" s="391">
        <v>9.0371000000000006</v>
      </c>
      <c r="J6270" s="391">
        <v>0</v>
      </c>
      <c r="K6270" s="391">
        <v>0</v>
      </c>
      <c r="L6270" s="391">
        <v>0</v>
      </c>
      <c r="M6270" s="391">
        <v>3.2608999999999999</v>
      </c>
      <c r="N6270" s="391">
        <v>8.2806000000000104</v>
      </c>
      <c r="O6270" s="386">
        <v>4.0229999999999997</v>
      </c>
      <c r="P6270" s="386" t="s">
        <v>67</v>
      </c>
      <c r="R6270" s="265"/>
    </row>
    <row r="6271" spans="1:18" ht="15" x14ac:dyDescent="0.25">
      <c r="A6271" s="389" t="s">
        <v>7625</v>
      </c>
      <c r="B6271" s="390"/>
      <c r="C6271" s="386"/>
      <c r="D6271" s="390"/>
      <c r="E6271" s="390"/>
      <c r="F6271" s="386">
        <v>0</v>
      </c>
      <c r="G6271" s="391">
        <v>21.089600000000001</v>
      </c>
      <c r="H6271" s="391">
        <v>9.4902999999999995</v>
      </c>
      <c r="I6271" s="391">
        <v>13.319900000000001</v>
      </c>
      <c r="J6271" s="391">
        <v>17.307700000000001</v>
      </c>
      <c r="K6271" s="391">
        <v>32.692300000000003</v>
      </c>
      <c r="L6271" s="391">
        <v>12.099299999999999</v>
      </c>
      <c r="M6271" s="391">
        <v>19.144600000000001</v>
      </c>
      <c r="N6271" s="391">
        <v>29.773800000000001</v>
      </c>
      <c r="O6271" s="386">
        <v>14.117599999999999</v>
      </c>
      <c r="P6271" s="386" t="s">
        <v>67</v>
      </c>
      <c r="R6271" s="265"/>
    </row>
    <row r="6272" spans="1:18" ht="15" x14ac:dyDescent="0.25">
      <c r="A6272" s="389" t="s">
        <v>7626</v>
      </c>
      <c r="B6272" s="390"/>
      <c r="C6272" s="386"/>
      <c r="D6272" s="390"/>
      <c r="E6272" s="390"/>
      <c r="F6272" s="386">
        <v>0</v>
      </c>
      <c r="G6272" s="391">
        <v>21.089600000000001</v>
      </c>
      <c r="H6272" s="391">
        <v>9.4902999999999995</v>
      </c>
      <c r="I6272" s="391">
        <v>0</v>
      </c>
      <c r="J6272" s="391">
        <v>23.612500000000001</v>
      </c>
      <c r="K6272" s="391">
        <v>17.391300000000001</v>
      </c>
      <c r="L6272" s="391">
        <v>19.230799999999999</v>
      </c>
      <c r="M6272" s="391">
        <v>0</v>
      </c>
      <c r="N6272" s="391">
        <v>30.2668</v>
      </c>
      <c r="O6272" s="386">
        <v>14.3514</v>
      </c>
      <c r="P6272" s="386" t="s">
        <v>67</v>
      </c>
      <c r="R6272" s="265"/>
    </row>
    <row r="6273" spans="1:18" ht="15" x14ac:dyDescent="0.25">
      <c r="A6273" s="389" t="s">
        <v>7627</v>
      </c>
      <c r="B6273" s="390"/>
      <c r="C6273" s="386"/>
      <c r="D6273" s="390"/>
      <c r="E6273" s="390"/>
      <c r="F6273" s="386">
        <v>8.3332999999999995</v>
      </c>
      <c r="G6273" s="391">
        <v>6.25</v>
      </c>
      <c r="H6273" s="391">
        <v>0</v>
      </c>
      <c r="I6273" s="391">
        <v>0</v>
      </c>
      <c r="J6273" s="391">
        <v>0</v>
      </c>
      <c r="K6273" s="391">
        <v>0</v>
      </c>
      <c r="L6273" s="391">
        <v>0</v>
      </c>
      <c r="M6273" s="391">
        <v>5.5556000000000001</v>
      </c>
      <c r="N6273" s="391">
        <v>0</v>
      </c>
      <c r="O6273" s="386">
        <v>0</v>
      </c>
      <c r="P6273" s="386" t="s">
        <v>67</v>
      </c>
      <c r="R6273" s="265"/>
    </row>
    <row r="6274" spans="1:18" ht="15" x14ac:dyDescent="0.25">
      <c r="A6274" s="389" t="s">
        <v>7628</v>
      </c>
      <c r="B6274" s="390"/>
      <c r="C6274" s="386"/>
      <c r="D6274" s="390"/>
      <c r="E6274" s="390"/>
      <c r="F6274" s="386">
        <v>0</v>
      </c>
      <c r="G6274" s="391">
        <v>0</v>
      </c>
      <c r="H6274" s="391">
        <v>0</v>
      </c>
      <c r="I6274" s="391">
        <v>0</v>
      </c>
      <c r="J6274" s="391">
        <v>0</v>
      </c>
      <c r="K6274" s="391">
        <v>8.3900000000000002E-2</v>
      </c>
      <c r="L6274" s="391">
        <v>0</v>
      </c>
      <c r="M6274" s="391">
        <v>0</v>
      </c>
      <c r="N6274" s="391">
        <v>0.40579999999999899</v>
      </c>
      <c r="O6274" s="386">
        <v>0.23669999999999999</v>
      </c>
      <c r="P6274" s="386" t="s">
        <v>67</v>
      </c>
      <c r="R6274" s="265"/>
    </row>
    <row r="6275" spans="1:18" ht="15" x14ac:dyDescent="0.25">
      <c r="A6275" s="389" t="s">
        <v>7629</v>
      </c>
      <c r="B6275" s="390"/>
      <c r="C6275" s="386"/>
      <c r="D6275" s="390"/>
      <c r="E6275" s="390"/>
      <c r="F6275" s="386">
        <v>0</v>
      </c>
      <c r="G6275" s="391">
        <v>0</v>
      </c>
      <c r="H6275" s="391">
        <v>0</v>
      </c>
      <c r="I6275" s="391">
        <v>0</v>
      </c>
      <c r="J6275" s="391">
        <v>0</v>
      </c>
      <c r="K6275" s="391">
        <v>0.495</v>
      </c>
      <c r="L6275" s="391">
        <v>0</v>
      </c>
      <c r="M6275" s="391">
        <v>0.34839999999999999</v>
      </c>
      <c r="N6275" s="391">
        <v>0.40970000000000101</v>
      </c>
      <c r="O6275" s="386">
        <v>0.23899999999999999</v>
      </c>
      <c r="P6275" s="386" t="s">
        <v>67</v>
      </c>
      <c r="R6275" s="265"/>
    </row>
    <row r="6276" spans="1:18" ht="15" x14ac:dyDescent="0.25">
      <c r="A6276" s="389" t="s">
        <v>7630</v>
      </c>
      <c r="B6276" s="390"/>
      <c r="C6276" s="386"/>
      <c r="D6276" s="390"/>
      <c r="E6276" s="390"/>
      <c r="F6276" s="386" t="s">
        <v>8416</v>
      </c>
      <c r="G6276" s="391">
        <v>0</v>
      </c>
      <c r="H6276" s="391">
        <v>0</v>
      </c>
      <c r="I6276" s="391">
        <v>0</v>
      </c>
      <c r="J6276" s="391">
        <v>0</v>
      </c>
      <c r="K6276" s="391">
        <v>0</v>
      </c>
      <c r="L6276" s="391">
        <v>0</v>
      </c>
      <c r="M6276" s="391">
        <v>0</v>
      </c>
      <c r="N6276" s="391">
        <v>0</v>
      </c>
      <c r="O6276" s="386">
        <v>0</v>
      </c>
      <c r="P6276" s="386" t="s">
        <v>67</v>
      </c>
      <c r="R6276" s="265"/>
    </row>
    <row r="6277" spans="1:18" ht="15" x14ac:dyDescent="0.25">
      <c r="A6277" s="389" t="s">
        <v>7631</v>
      </c>
      <c r="B6277" s="390"/>
      <c r="C6277" s="386"/>
      <c r="D6277" s="390"/>
      <c r="E6277" s="390"/>
      <c r="F6277" s="386">
        <v>0</v>
      </c>
      <c r="G6277" s="391">
        <v>1.6393</v>
      </c>
      <c r="H6277" s="391">
        <v>0</v>
      </c>
      <c r="I6277" s="391">
        <v>3.2787000000000002</v>
      </c>
      <c r="J6277" s="391">
        <v>0</v>
      </c>
      <c r="K6277" s="391">
        <v>0</v>
      </c>
      <c r="L6277" s="391">
        <v>0</v>
      </c>
      <c r="M6277" s="391">
        <v>0</v>
      </c>
      <c r="N6277" s="391">
        <v>0</v>
      </c>
      <c r="O6277" s="386">
        <v>0</v>
      </c>
      <c r="P6277" s="386" t="s">
        <v>67</v>
      </c>
      <c r="R6277" s="265"/>
    </row>
    <row r="6278" spans="1:18" ht="15" x14ac:dyDescent="0.25">
      <c r="A6278" s="389" t="s">
        <v>7632</v>
      </c>
      <c r="B6278" s="390"/>
      <c r="C6278" s="386"/>
      <c r="D6278" s="390"/>
      <c r="E6278" s="390"/>
      <c r="F6278" s="386">
        <v>0</v>
      </c>
      <c r="G6278" s="391">
        <v>0</v>
      </c>
      <c r="H6278" s="391">
        <v>0</v>
      </c>
      <c r="I6278" s="391">
        <v>1.1858</v>
      </c>
      <c r="J6278" s="391">
        <v>0</v>
      </c>
      <c r="K6278" s="391">
        <v>0</v>
      </c>
      <c r="L6278" s="391">
        <v>0</v>
      </c>
      <c r="M6278" s="391">
        <v>0</v>
      </c>
      <c r="N6278" s="391">
        <v>0</v>
      </c>
      <c r="O6278" s="386">
        <v>0</v>
      </c>
      <c r="P6278" s="386" t="s">
        <v>67</v>
      </c>
      <c r="R6278" s="265"/>
    </row>
    <row r="6279" spans="1:18" ht="15" x14ac:dyDescent="0.25">
      <c r="A6279" s="389" t="s">
        <v>7633</v>
      </c>
      <c r="B6279" s="390"/>
      <c r="C6279" s="386"/>
      <c r="D6279" s="390"/>
      <c r="E6279" s="390"/>
      <c r="F6279" s="386">
        <v>4.6974999999999998</v>
      </c>
      <c r="G6279" s="391">
        <v>0</v>
      </c>
      <c r="H6279" s="391">
        <v>0</v>
      </c>
      <c r="I6279" s="391">
        <v>1.1321000000000001</v>
      </c>
      <c r="J6279" s="391">
        <v>1.1364000000000001</v>
      </c>
      <c r="K6279" s="391">
        <v>0</v>
      </c>
      <c r="L6279" s="391">
        <v>0</v>
      </c>
      <c r="M6279" s="391">
        <v>3.8898000000000001</v>
      </c>
      <c r="N6279" s="391">
        <v>8.0556999999999999</v>
      </c>
      <c r="O6279" s="386">
        <v>4.3151000000000002</v>
      </c>
      <c r="P6279" s="386" t="s">
        <v>67</v>
      </c>
      <c r="R6279" s="265"/>
    </row>
    <row r="6280" spans="1:18" ht="15" x14ac:dyDescent="0.25">
      <c r="A6280" s="389" t="s">
        <v>7634</v>
      </c>
      <c r="B6280" s="390"/>
      <c r="C6280" s="386"/>
      <c r="D6280" s="390"/>
      <c r="E6280" s="390"/>
      <c r="F6280" s="386">
        <v>8.3123000000000005</v>
      </c>
      <c r="G6280" s="391">
        <v>25.720600000000001</v>
      </c>
      <c r="H6280" s="391">
        <v>9.8214000000000006</v>
      </c>
      <c r="I6280" s="391">
        <v>13.922499999999999</v>
      </c>
      <c r="J6280" s="391">
        <v>8.1720000000000006</v>
      </c>
      <c r="K6280" s="391">
        <v>4.9783999999999997</v>
      </c>
      <c r="L6280" s="391">
        <v>2.1076999999999999</v>
      </c>
      <c r="M6280" s="391">
        <v>2.8571</v>
      </c>
      <c r="N6280" s="391">
        <v>9.1997000000000106</v>
      </c>
      <c r="O6280" s="386">
        <v>2.8357999999999999</v>
      </c>
      <c r="P6280" s="386" t="s">
        <v>67</v>
      </c>
      <c r="R6280" s="265"/>
    </row>
    <row r="6281" spans="1:18" ht="15" x14ac:dyDescent="0.25">
      <c r="A6281" s="389" t="s">
        <v>7635</v>
      </c>
      <c r="B6281" s="390"/>
      <c r="C6281" s="386"/>
      <c r="D6281" s="390"/>
      <c r="E6281" s="390"/>
      <c r="F6281" s="386">
        <v>0.64349999999999996</v>
      </c>
      <c r="G6281" s="391">
        <v>0</v>
      </c>
      <c r="H6281" s="391">
        <v>4.9688999999999997</v>
      </c>
      <c r="I6281" s="391">
        <v>5.3333000000000004</v>
      </c>
      <c r="J6281" s="391">
        <v>0</v>
      </c>
      <c r="K6281" s="391">
        <v>0</v>
      </c>
      <c r="L6281" s="391">
        <v>1.6468</v>
      </c>
      <c r="M6281" s="391">
        <v>0</v>
      </c>
      <c r="N6281" s="391">
        <v>1.4853000000000001</v>
      </c>
      <c r="O6281" s="386">
        <v>1.2982</v>
      </c>
      <c r="P6281" s="386" t="s">
        <v>67</v>
      </c>
      <c r="R6281" s="265"/>
    </row>
    <row r="6282" spans="1:18" ht="15" x14ac:dyDescent="0.25">
      <c r="A6282" s="389" t="s">
        <v>7636</v>
      </c>
      <c r="B6282" s="390"/>
      <c r="C6282" s="386"/>
      <c r="D6282" s="390"/>
      <c r="E6282" s="390"/>
      <c r="F6282" s="386">
        <v>0</v>
      </c>
      <c r="G6282" s="391">
        <v>0</v>
      </c>
      <c r="H6282" s="391">
        <v>1.3513999999999999</v>
      </c>
      <c r="I6282" s="391">
        <v>2.1978</v>
      </c>
      <c r="J6282" s="391">
        <v>2.1978</v>
      </c>
      <c r="K6282" s="391">
        <v>3.7600000000000001E-2</v>
      </c>
      <c r="L6282" s="391">
        <v>0.52359999999999995</v>
      </c>
      <c r="M6282" s="391">
        <v>0.3135</v>
      </c>
      <c r="N6282" s="391">
        <v>1.6108</v>
      </c>
      <c r="O6282" s="386">
        <v>1.8163</v>
      </c>
      <c r="P6282" s="386" t="s">
        <v>67</v>
      </c>
      <c r="R6282" s="265"/>
    </row>
    <row r="6283" spans="1:18" ht="15" x14ac:dyDescent="0.25">
      <c r="A6283" s="389" t="s">
        <v>7637</v>
      </c>
      <c r="B6283" s="390"/>
      <c r="C6283" s="386"/>
      <c r="D6283" s="390"/>
      <c r="E6283" s="390"/>
      <c r="F6283" s="386">
        <v>0</v>
      </c>
      <c r="G6283" s="391">
        <v>0</v>
      </c>
      <c r="H6283" s="391">
        <v>0</v>
      </c>
      <c r="I6283" s="391">
        <v>0.88560000000000005</v>
      </c>
      <c r="J6283" s="391">
        <v>7.3200000000000001E-2</v>
      </c>
      <c r="K6283" s="391">
        <v>0.60150000000000003</v>
      </c>
      <c r="L6283" s="391">
        <v>5.9259000000000004</v>
      </c>
      <c r="M6283" s="391">
        <v>1.5105999999999999</v>
      </c>
      <c r="N6283" s="391">
        <v>1.33620000000001</v>
      </c>
      <c r="O6283" s="386">
        <v>0.69489999999999996</v>
      </c>
      <c r="P6283" s="386" t="s">
        <v>67</v>
      </c>
      <c r="R6283" s="265"/>
    </row>
    <row r="6284" spans="1:18" ht="15" x14ac:dyDescent="0.25">
      <c r="A6284" s="389" t="s">
        <v>7638</v>
      </c>
      <c r="B6284" s="390"/>
      <c r="C6284" s="386"/>
      <c r="D6284" s="390"/>
      <c r="E6284" s="390"/>
      <c r="F6284" s="386">
        <v>0.32050000000000001</v>
      </c>
      <c r="G6284" s="391">
        <v>0.11600000000000001</v>
      </c>
      <c r="H6284" s="391">
        <v>1.0588</v>
      </c>
      <c r="I6284" s="391">
        <v>1.4795</v>
      </c>
      <c r="J6284" s="391">
        <v>3.7951000000000001</v>
      </c>
      <c r="K6284" s="391">
        <v>0</v>
      </c>
      <c r="L6284" s="391">
        <v>0.50639999999999996</v>
      </c>
      <c r="M6284" s="391">
        <v>0.61990000000000001</v>
      </c>
      <c r="N6284" s="391">
        <v>0.96819999999999595</v>
      </c>
      <c r="O6284" s="386">
        <v>1.3686</v>
      </c>
      <c r="P6284" s="386" t="s">
        <v>67</v>
      </c>
      <c r="R6284" s="265"/>
    </row>
    <row r="6285" spans="1:18" ht="15" x14ac:dyDescent="0.25">
      <c r="A6285" s="389" t="s">
        <v>7639</v>
      </c>
      <c r="B6285" s="390"/>
      <c r="C6285" s="386"/>
      <c r="D6285" s="390"/>
      <c r="E6285" s="390"/>
      <c r="F6285" s="386">
        <v>0</v>
      </c>
      <c r="G6285" s="391">
        <v>1.0125999999999999</v>
      </c>
      <c r="H6285" s="391">
        <v>0.16239999999999999</v>
      </c>
      <c r="I6285" s="391">
        <v>0.13109999999999999</v>
      </c>
      <c r="J6285" s="391">
        <v>0.22509999999999999</v>
      </c>
      <c r="K6285" s="391">
        <v>2.6837</v>
      </c>
      <c r="L6285" s="391">
        <v>0.4204</v>
      </c>
      <c r="M6285" s="391">
        <v>1.3583000000000001</v>
      </c>
      <c r="N6285" s="391">
        <v>1.1119000000000101</v>
      </c>
      <c r="O6285" s="386">
        <v>1.6546000000000001</v>
      </c>
      <c r="P6285" s="386" t="s">
        <v>67</v>
      </c>
      <c r="R6285" s="265"/>
    </row>
    <row r="6286" spans="1:18" ht="15" x14ac:dyDescent="0.25">
      <c r="A6286" s="389" t="s">
        <v>7640</v>
      </c>
      <c r="B6286" s="390"/>
      <c r="C6286" s="386"/>
      <c r="D6286" s="390"/>
      <c r="E6286" s="390"/>
      <c r="F6286" s="386">
        <v>0</v>
      </c>
      <c r="G6286" s="391">
        <v>0</v>
      </c>
      <c r="H6286" s="391">
        <v>0</v>
      </c>
      <c r="I6286" s="391">
        <v>0.94340000000000002</v>
      </c>
      <c r="J6286" s="391">
        <v>15.639799999999999</v>
      </c>
      <c r="K6286" s="391">
        <v>3.3492999999999999</v>
      </c>
      <c r="L6286" s="391">
        <v>5.6099999999999997E-2</v>
      </c>
      <c r="M6286" s="391">
        <v>1.0287999999999999</v>
      </c>
      <c r="N6286" s="391">
        <v>0.39350000000000301</v>
      </c>
      <c r="O6286" s="386">
        <v>0.2349</v>
      </c>
      <c r="P6286" s="386" t="s">
        <v>67</v>
      </c>
      <c r="R6286" s="265"/>
    </row>
    <row r="6287" spans="1:18" ht="15" x14ac:dyDescent="0.25">
      <c r="A6287" s="389" t="s">
        <v>7641</v>
      </c>
      <c r="B6287" s="390"/>
      <c r="C6287" s="386"/>
      <c r="D6287" s="390"/>
      <c r="E6287" s="390"/>
      <c r="F6287" s="386">
        <v>0</v>
      </c>
      <c r="G6287" s="391">
        <v>0</v>
      </c>
      <c r="H6287" s="391">
        <v>0</v>
      </c>
      <c r="I6287" s="391">
        <v>0</v>
      </c>
      <c r="J6287" s="391">
        <v>0</v>
      </c>
      <c r="K6287" s="391">
        <v>0</v>
      </c>
      <c r="L6287" s="391">
        <v>0</v>
      </c>
      <c r="M6287" s="391">
        <v>0</v>
      </c>
      <c r="N6287" s="391">
        <v>0</v>
      </c>
      <c r="O6287" s="386">
        <v>0</v>
      </c>
      <c r="P6287" s="386" t="s">
        <v>67</v>
      </c>
      <c r="R6287" s="265"/>
    </row>
    <row r="6288" spans="1:18" ht="15" x14ac:dyDescent="0.25">
      <c r="A6288" s="389" t="s">
        <v>7642</v>
      </c>
      <c r="B6288" s="390"/>
      <c r="C6288" s="386"/>
      <c r="D6288" s="390"/>
      <c r="E6288" s="390"/>
      <c r="F6288" s="386">
        <v>0</v>
      </c>
      <c r="G6288" s="391">
        <v>0</v>
      </c>
      <c r="H6288" s="391">
        <v>0</v>
      </c>
      <c r="I6288" s="391">
        <v>0</v>
      </c>
      <c r="J6288" s="391">
        <v>0</v>
      </c>
      <c r="K6288" s="391">
        <v>0</v>
      </c>
      <c r="L6288" s="391">
        <v>0</v>
      </c>
      <c r="M6288" s="391">
        <v>0</v>
      </c>
      <c r="N6288" s="391">
        <v>0</v>
      </c>
      <c r="O6288" s="386">
        <v>0</v>
      </c>
      <c r="P6288" s="386" t="s">
        <v>67</v>
      </c>
      <c r="R6288" s="265"/>
    </row>
    <row r="6289" spans="1:18" ht="15" x14ac:dyDescent="0.25">
      <c r="A6289" s="389" t="s">
        <v>7643</v>
      </c>
      <c r="B6289" s="390"/>
      <c r="C6289" s="386"/>
      <c r="D6289" s="390"/>
      <c r="E6289" s="390"/>
      <c r="F6289" s="386">
        <v>0</v>
      </c>
      <c r="G6289" s="391">
        <v>0</v>
      </c>
      <c r="H6289" s="391">
        <v>0</v>
      </c>
      <c r="I6289" s="391">
        <v>0</v>
      </c>
      <c r="J6289" s="391">
        <v>0</v>
      </c>
      <c r="K6289" s="391">
        <v>0</v>
      </c>
      <c r="L6289" s="391">
        <v>0</v>
      </c>
      <c r="M6289" s="391">
        <v>0</v>
      </c>
      <c r="N6289" s="391">
        <v>0</v>
      </c>
      <c r="O6289" s="386">
        <v>0</v>
      </c>
      <c r="P6289" s="386" t="s">
        <v>67</v>
      </c>
      <c r="R6289" s="265"/>
    </row>
    <row r="6290" spans="1:18" ht="15" x14ac:dyDescent="0.25">
      <c r="A6290" s="389" t="s">
        <v>7644</v>
      </c>
      <c r="B6290" s="390"/>
      <c r="C6290" s="386"/>
      <c r="D6290" s="390"/>
      <c r="E6290" s="390"/>
      <c r="F6290" s="386">
        <v>1.115</v>
      </c>
      <c r="G6290" s="391">
        <v>1.7558</v>
      </c>
      <c r="H6290" s="391">
        <v>0.80420000000000003</v>
      </c>
      <c r="I6290" s="391">
        <v>1.5406</v>
      </c>
      <c r="J6290" s="391">
        <v>1.4017999999999999</v>
      </c>
      <c r="K6290" s="391">
        <v>1.6093999999999999</v>
      </c>
      <c r="L6290" s="391">
        <v>1.1137999999999999</v>
      </c>
      <c r="M6290" s="391">
        <v>0.76570000000000005</v>
      </c>
      <c r="N6290" s="391">
        <v>2.1179999999999901</v>
      </c>
      <c r="O6290" s="386">
        <v>1.4791000000000001</v>
      </c>
      <c r="P6290" s="386" t="s">
        <v>67</v>
      </c>
      <c r="R6290" s="265"/>
    </row>
    <row r="6291" spans="1:18" ht="15" x14ac:dyDescent="0.25">
      <c r="A6291" s="389" t="s">
        <v>7645</v>
      </c>
      <c r="B6291" s="390"/>
      <c r="C6291" s="386"/>
      <c r="D6291" s="390"/>
      <c r="E6291" s="390"/>
      <c r="F6291" s="386">
        <v>0.61409999999999998</v>
      </c>
      <c r="G6291" s="391">
        <v>2.1635</v>
      </c>
      <c r="H6291" s="391">
        <v>1.1668000000000001</v>
      </c>
      <c r="I6291" s="391">
        <v>1.9422999999999999</v>
      </c>
      <c r="J6291" s="391">
        <v>0.18410000000000001</v>
      </c>
      <c r="K6291" s="391">
        <v>3.1863999999999999</v>
      </c>
      <c r="L6291" s="391">
        <v>1.2536</v>
      </c>
      <c r="M6291" s="391">
        <v>2.2126999999999999</v>
      </c>
      <c r="N6291" s="391">
        <v>2.1735000000000002</v>
      </c>
      <c r="O6291" s="386">
        <v>1.5790999999999999</v>
      </c>
      <c r="P6291" s="386" t="s">
        <v>67</v>
      </c>
      <c r="R6291" s="265"/>
    </row>
    <row r="6292" spans="1:18" ht="15" x14ac:dyDescent="0.25">
      <c r="A6292" s="389" t="s">
        <v>7646</v>
      </c>
      <c r="B6292" s="390"/>
      <c r="C6292" s="386"/>
      <c r="D6292" s="390"/>
      <c r="E6292" s="390"/>
      <c r="F6292" s="386">
        <v>3.0550999999999999</v>
      </c>
      <c r="G6292" s="391">
        <v>6.1688999999999998</v>
      </c>
      <c r="H6292" s="391">
        <v>1.224</v>
      </c>
      <c r="I6292" s="391">
        <v>1.6184000000000001</v>
      </c>
      <c r="J6292" s="391">
        <v>1.7121</v>
      </c>
      <c r="K6292" s="391">
        <v>3.3132000000000001</v>
      </c>
      <c r="L6292" s="391">
        <v>1.2962</v>
      </c>
      <c r="M6292" s="391">
        <v>2.0802999999999998</v>
      </c>
      <c r="N6292" s="391">
        <v>1.95350000000001</v>
      </c>
      <c r="O6292" s="386">
        <v>1.1857</v>
      </c>
      <c r="P6292" s="386" t="s">
        <v>67</v>
      </c>
      <c r="R6292" s="265"/>
    </row>
    <row r="6293" spans="1:18" ht="15" x14ac:dyDescent="0.25">
      <c r="A6293" s="389" t="s">
        <v>7647</v>
      </c>
      <c r="B6293" s="390"/>
      <c r="C6293" s="386"/>
      <c r="D6293" s="390"/>
      <c r="E6293" s="390"/>
      <c r="F6293" s="386">
        <v>1.8703000000000001</v>
      </c>
      <c r="G6293" s="391">
        <v>4.8536000000000001</v>
      </c>
      <c r="H6293" s="391">
        <v>2.1671999999999998</v>
      </c>
      <c r="I6293" s="391">
        <v>8.1203000000000003</v>
      </c>
      <c r="J6293" s="391">
        <v>1.6736</v>
      </c>
      <c r="K6293" s="391">
        <v>4.0983999999999998</v>
      </c>
      <c r="L6293" s="391">
        <v>9.4708000000000006</v>
      </c>
      <c r="M6293" s="391">
        <v>18.055599999999998</v>
      </c>
      <c r="N6293" s="391">
        <v>16.620799999999999</v>
      </c>
      <c r="O6293" s="386">
        <v>11.459300000000001</v>
      </c>
      <c r="P6293" s="386" t="s">
        <v>67</v>
      </c>
      <c r="R6293" s="265"/>
    </row>
    <row r="6294" spans="1:18" ht="15" x14ac:dyDescent="0.25">
      <c r="A6294" s="389" t="s">
        <v>7648</v>
      </c>
      <c r="B6294" s="390"/>
      <c r="C6294" s="386"/>
      <c r="D6294" s="390"/>
      <c r="E6294" s="390"/>
      <c r="F6294" s="386" t="s">
        <v>8416</v>
      </c>
      <c r="G6294" s="391" t="s">
        <v>8416</v>
      </c>
      <c r="H6294" s="391">
        <v>0</v>
      </c>
      <c r="I6294" s="391">
        <v>0</v>
      </c>
      <c r="J6294" s="391">
        <v>0</v>
      </c>
      <c r="K6294" s="391">
        <v>0</v>
      </c>
      <c r="L6294" s="391">
        <v>0</v>
      </c>
      <c r="M6294" s="391">
        <v>0</v>
      </c>
      <c r="N6294" s="391">
        <v>8.3332999999999906</v>
      </c>
      <c r="O6294" s="386">
        <v>0</v>
      </c>
      <c r="P6294" s="386" t="s">
        <v>67</v>
      </c>
      <c r="R6294" s="265"/>
    </row>
    <row r="6295" spans="1:18" ht="15" x14ac:dyDescent="0.25">
      <c r="A6295" s="389" t="s">
        <v>7649</v>
      </c>
      <c r="B6295" s="390"/>
      <c r="C6295" s="386"/>
      <c r="D6295" s="390"/>
      <c r="E6295" s="390"/>
      <c r="F6295" s="386" t="s">
        <v>8416</v>
      </c>
      <c r="G6295" s="391" t="s">
        <v>8416</v>
      </c>
      <c r="H6295" s="391">
        <v>0</v>
      </c>
      <c r="I6295" s="391">
        <v>0</v>
      </c>
      <c r="J6295" s="391">
        <v>0</v>
      </c>
      <c r="K6295" s="391">
        <v>0</v>
      </c>
      <c r="L6295" s="391">
        <v>0</v>
      </c>
      <c r="M6295" s="391">
        <v>0</v>
      </c>
      <c r="N6295" s="391">
        <v>8.3332999999999906</v>
      </c>
      <c r="O6295" s="386">
        <v>0</v>
      </c>
      <c r="P6295" s="386" t="s">
        <v>67</v>
      </c>
      <c r="R6295" s="265"/>
    </row>
    <row r="6296" spans="1:18" ht="15" x14ac:dyDescent="0.25">
      <c r="A6296" s="389" t="s">
        <v>7650</v>
      </c>
      <c r="B6296" s="390"/>
      <c r="C6296" s="386"/>
      <c r="D6296" s="390"/>
      <c r="E6296" s="390"/>
      <c r="F6296" s="386">
        <v>1.9089</v>
      </c>
      <c r="G6296" s="391">
        <v>20.069199999999999</v>
      </c>
      <c r="H6296" s="391">
        <v>11.960100000000001</v>
      </c>
      <c r="I6296" s="391">
        <v>7.2522000000000002</v>
      </c>
      <c r="J6296" s="391">
        <v>7.3800999999999997</v>
      </c>
      <c r="K6296" s="391">
        <v>27.142900000000001</v>
      </c>
      <c r="L6296" s="391">
        <v>7.8766999999999996</v>
      </c>
      <c r="M6296" s="391">
        <v>18.150700000000001</v>
      </c>
      <c r="N6296" s="391">
        <v>16.256900000000002</v>
      </c>
      <c r="O6296" s="386">
        <v>10.336</v>
      </c>
      <c r="P6296" s="386" t="s">
        <v>67</v>
      </c>
      <c r="R6296" s="265"/>
    </row>
    <row r="6297" spans="1:18" ht="15" x14ac:dyDescent="0.25">
      <c r="A6297" s="389" t="s">
        <v>7651</v>
      </c>
      <c r="B6297" s="390"/>
      <c r="C6297" s="386"/>
      <c r="D6297" s="390"/>
      <c r="E6297" s="390"/>
      <c r="F6297" s="386">
        <v>10.7692</v>
      </c>
      <c r="G6297" s="391">
        <v>7.5949</v>
      </c>
      <c r="H6297" s="391">
        <v>29.8507</v>
      </c>
      <c r="I6297" s="391">
        <v>17.910399999999999</v>
      </c>
      <c r="J6297" s="391">
        <v>0</v>
      </c>
      <c r="K6297" s="391">
        <v>16</v>
      </c>
      <c r="L6297" s="391">
        <v>8.7911999999999999</v>
      </c>
      <c r="M6297" s="391">
        <v>0</v>
      </c>
      <c r="N6297" s="391">
        <v>20.540500000000002</v>
      </c>
      <c r="O6297" s="386">
        <v>24.137899999999998</v>
      </c>
      <c r="P6297" s="386" t="s">
        <v>67</v>
      </c>
      <c r="R6297" s="265"/>
    </row>
    <row r="6298" spans="1:18" ht="15" x14ac:dyDescent="0.25">
      <c r="A6298" s="389" t="s">
        <v>7652</v>
      </c>
      <c r="B6298" s="390"/>
      <c r="C6298" s="386"/>
      <c r="D6298" s="390"/>
      <c r="E6298" s="390"/>
      <c r="F6298" s="386">
        <v>1.92</v>
      </c>
      <c r="G6298" s="391">
        <v>1.7847999999999999</v>
      </c>
      <c r="H6298" s="391">
        <v>0.27129999999999999</v>
      </c>
      <c r="I6298" s="391">
        <v>2.5137</v>
      </c>
      <c r="J6298" s="391">
        <v>1.202</v>
      </c>
      <c r="K6298" s="391">
        <v>1.9685999999999999</v>
      </c>
      <c r="L6298" s="391">
        <v>1.3833</v>
      </c>
      <c r="M6298" s="391">
        <v>0.93279999999999996</v>
      </c>
      <c r="N6298" s="391">
        <v>4.25239999999999</v>
      </c>
      <c r="O6298" s="386">
        <v>2.3774999999999999</v>
      </c>
      <c r="P6298" s="386" t="s">
        <v>67</v>
      </c>
      <c r="R6298" s="265"/>
    </row>
    <row r="6299" spans="1:18" ht="15" x14ac:dyDescent="0.25">
      <c r="A6299" s="389" t="s">
        <v>7653</v>
      </c>
      <c r="B6299" s="390"/>
      <c r="C6299" s="386"/>
      <c r="D6299" s="390"/>
      <c r="E6299" s="390"/>
      <c r="F6299" s="386">
        <v>8.8764000000000003</v>
      </c>
      <c r="G6299" s="391">
        <v>4.8544</v>
      </c>
      <c r="H6299" s="391">
        <v>11.2051</v>
      </c>
      <c r="I6299" s="391">
        <v>16.1004</v>
      </c>
      <c r="J6299" s="391">
        <v>8.6788000000000007</v>
      </c>
      <c r="K6299" s="391">
        <v>11.763</v>
      </c>
      <c r="L6299" s="391">
        <v>7.4261999999999997</v>
      </c>
      <c r="M6299" s="391">
        <v>20.605599999999999</v>
      </c>
      <c r="N6299" s="391">
        <v>21.402100000000001</v>
      </c>
      <c r="O6299" s="386">
        <v>16.947600000000001</v>
      </c>
      <c r="P6299" s="386" t="s">
        <v>67</v>
      </c>
      <c r="R6299" s="265"/>
    </row>
    <row r="6300" spans="1:18" ht="15" x14ac:dyDescent="0.25">
      <c r="A6300" s="389" t="s">
        <v>7654</v>
      </c>
      <c r="B6300" s="390"/>
      <c r="C6300" s="386"/>
      <c r="D6300" s="390"/>
      <c r="E6300" s="390"/>
      <c r="F6300" s="386">
        <v>11.735799999999999</v>
      </c>
      <c r="G6300" s="391">
        <v>4.8544</v>
      </c>
      <c r="H6300" s="391">
        <v>3.0459999999999998</v>
      </c>
      <c r="I6300" s="391">
        <v>16.1004</v>
      </c>
      <c r="J6300" s="391">
        <v>8.6788000000000007</v>
      </c>
      <c r="K6300" s="391">
        <v>13.601000000000001</v>
      </c>
      <c r="L6300" s="391">
        <v>11.9481</v>
      </c>
      <c r="M6300" s="391">
        <v>13.802099999999999</v>
      </c>
      <c r="N6300" s="391">
        <v>21.402100000000001</v>
      </c>
      <c r="O6300" s="386">
        <v>16.947600000000001</v>
      </c>
      <c r="P6300" s="386" t="s">
        <v>67</v>
      </c>
      <c r="R6300" s="265"/>
    </row>
    <row r="6301" spans="1:18" ht="15" x14ac:dyDescent="0.25">
      <c r="A6301" s="389" t="s">
        <v>7655</v>
      </c>
      <c r="B6301" s="390"/>
      <c r="C6301" s="386"/>
      <c r="D6301" s="390"/>
      <c r="E6301" s="390"/>
      <c r="F6301" s="386">
        <v>0</v>
      </c>
      <c r="G6301" s="391">
        <v>5.0700000000000002E-2</v>
      </c>
      <c r="H6301" s="391">
        <v>5.0500000000000003E-2</v>
      </c>
      <c r="I6301" s="391">
        <v>7.6600000000000001E-2</v>
      </c>
      <c r="J6301" s="391">
        <v>0</v>
      </c>
      <c r="K6301" s="391">
        <v>0</v>
      </c>
      <c r="L6301" s="391">
        <v>0</v>
      </c>
      <c r="M6301" s="391">
        <v>0</v>
      </c>
      <c r="N6301" s="391">
        <v>0.10049999999999699</v>
      </c>
      <c r="O6301" s="386">
        <v>1.7000000000000001E-2</v>
      </c>
      <c r="P6301" s="386" t="s">
        <v>67</v>
      </c>
      <c r="R6301" s="265"/>
    </row>
    <row r="6302" spans="1:18" ht="15" x14ac:dyDescent="0.25">
      <c r="A6302" s="389" t="s">
        <v>7656</v>
      </c>
      <c r="B6302" s="390"/>
      <c r="C6302" s="386"/>
      <c r="D6302" s="390"/>
      <c r="E6302" s="390"/>
      <c r="F6302" s="386">
        <v>0</v>
      </c>
      <c r="G6302" s="391">
        <v>0</v>
      </c>
      <c r="H6302" s="391">
        <v>0</v>
      </c>
      <c r="I6302" s="391">
        <v>7.6600000000000001E-2</v>
      </c>
      <c r="J6302" s="391">
        <v>0</v>
      </c>
      <c r="K6302" s="391">
        <v>0</v>
      </c>
      <c r="L6302" s="391">
        <v>0</v>
      </c>
      <c r="M6302" s="391">
        <v>0</v>
      </c>
      <c r="N6302" s="391">
        <v>0.10049999999999699</v>
      </c>
      <c r="O6302" s="386">
        <v>1.7000000000000001E-2</v>
      </c>
      <c r="P6302" s="386" t="s">
        <v>67</v>
      </c>
      <c r="R6302" s="265"/>
    </row>
    <row r="6303" spans="1:18" ht="15" x14ac:dyDescent="0.25">
      <c r="A6303" s="389" t="s">
        <v>7657</v>
      </c>
      <c r="B6303" s="390"/>
      <c r="C6303" s="386"/>
      <c r="D6303" s="390"/>
      <c r="E6303" s="390"/>
      <c r="F6303" s="386">
        <v>0</v>
      </c>
      <c r="G6303" s="391">
        <v>0</v>
      </c>
      <c r="H6303" s="391">
        <v>0.1794</v>
      </c>
      <c r="I6303" s="391">
        <v>6.0199999999999997E-2</v>
      </c>
      <c r="J6303" s="391">
        <v>0.17799999999999999</v>
      </c>
      <c r="K6303" s="391">
        <v>1.0088999999999999</v>
      </c>
      <c r="L6303" s="391">
        <v>0.1187</v>
      </c>
      <c r="M6303" s="391">
        <v>5.9299999999999999E-2</v>
      </c>
      <c r="N6303" s="391">
        <v>0.66289999999999305</v>
      </c>
      <c r="O6303" s="386">
        <v>2.1905000000000001</v>
      </c>
      <c r="P6303" s="386" t="s">
        <v>67</v>
      </c>
      <c r="R6303" s="265"/>
    </row>
    <row r="6304" spans="1:18" ht="15" x14ac:dyDescent="0.25">
      <c r="A6304" s="389" t="s">
        <v>7658</v>
      </c>
      <c r="B6304" s="390"/>
      <c r="C6304" s="386"/>
      <c r="D6304" s="390"/>
      <c r="E6304" s="390"/>
      <c r="F6304" s="386">
        <v>0</v>
      </c>
      <c r="G6304" s="391">
        <v>0</v>
      </c>
      <c r="H6304" s="391">
        <v>0.1794</v>
      </c>
      <c r="I6304" s="391">
        <v>6.0199999999999997E-2</v>
      </c>
      <c r="J6304" s="391">
        <v>0</v>
      </c>
      <c r="K6304" s="391">
        <v>2.3256000000000001</v>
      </c>
      <c r="L6304" s="391">
        <v>0.1187</v>
      </c>
      <c r="M6304" s="391">
        <v>5.9299999999999999E-2</v>
      </c>
      <c r="N6304" s="391">
        <v>0.66289999999999305</v>
      </c>
      <c r="O6304" s="386">
        <v>2.1905000000000001</v>
      </c>
      <c r="P6304" s="386" t="s">
        <v>67</v>
      </c>
      <c r="R6304" s="265"/>
    </row>
    <row r="6305" spans="1:18" ht="15" x14ac:dyDescent="0.25">
      <c r="A6305" s="389" t="s">
        <v>7659</v>
      </c>
      <c r="B6305" s="390"/>
      <c r="C6305" s="386"/>
      <c r="D6305" s="390"/>
      <c r="E6305" s="390"/>
      <c r="F6305" s="386">
        <v>1.6615</v>
      </c>
      <c r="G6305" s="391">
        <v>1.5927</v>
      </c>
      <c r="H6305" s="391">
        <v>0.87519999999999998</v>
      </c>
      <c r="I6305" s="391">
        <v>2.6402999999999999</v>
      </c>
      <c r="J6305" s="391">
        <v>1.198</v>
      </c>
      <c r="K6305" s="391">
        <v>5.8112000000000004</v>
      </c>
      <c r="L6305" s="391">
        <v>1.6414</v>
      </c>
      <c r="M6305" s="391">
        <v>0.89019999999999999</v>
      </c>
      <c r="N6305" s="391">
        <v>4.2437999999999896</v>
      </c>
      <c r="O6305" s="386">
        <v>2.2997999999999998</v>
      </c>
      <c r="P6305" s="386" t="s">
        <v>67</v>
      </c>
      <c r="R6305" s="265"/>
    </row>
    <row r="6306" spans="1:18" ht="15" x14ac:dyDescent="0.25">
      <c r="A6306" s="389" t="s">
        <v>7660</v>
      </c>
      <c r="B6306" s="390"/>
      <c r="C6306" s="386"/>
      <c r="D6306" s="390"/>
      <c r="E6306" s="390"/>
      <c r="F6306" s="386">
        <v>1.6339999999999999</v>
      </c>
      <c r="G6306" s="391">
        <v>6.383</v>
      </c>
      <c r="H6306" s="391">
        <v>7.8261000000000003</v>
      </c>
      <c r="I6306" s="391">
        <v>2.6604000000000001</v>
      </c>
      <c r="J6306" s="391">
        <v>10.698700000000001</v>
      </c>
      <c r="K6306" s="391">
        <v>11.329000000000001</v>
      </c>
      <c r="L6306" s="391">
        <v>8.5106000000000002</v>
      </c>
      <c r="M6306" s="391">
        <v>4.4443999999999999</v>
      </c>
      <c r="N6306" s="391">
        <v>4.5256999999999996</v>
      </c>
      <c r="O6306" s="386">
        <v>4.8288000000000002</v>
      </c>
      <c r="P6306" s="386" t="s">
        <v>67</v>
      </c>
      <c r="R6306" s="265"/>
    </row>
    <row r="6307" spans="1:18" ht="15" x14ac:dyDescent="0.25">
      <c r="A6307" s="389" t="s">
        <v>7661</v>
      </c>
      <c r="B6307" s="390"/>
      <c r="C6307" s="386"/>
      <c r="D6307" s="390"/>
      <c r="E6307" s="390"/>
      <c r="F6307" s="386">
        <v>1.0243</v>
      </c>
      <c r="G6307" s="391">
        <v>0.17449999999999999</v>
      </c>
      <c r="H6307" s="391">
        <v>0.23780000000000001</v>
      </c>
      <c r="I6307" s="391">
        <v>0.4017</v>
      </c>
      <c r="J6307" s="391">
        <v>0.11210000000000001</v>
      </c>
      <c r="K6307" s="391">
        <v>6.7900000000000002E-2</v>
      </c>
      <c r="L6307" s="391">
        <v>2.18E-2</v>
      </c>
      <c r="M6307" s="391">
        <v>6.5500000000000003E-2</v>
      </c>
      <c r="N6307" s="391">
        <v>0.80110000000000503</v>
      </c>
      <c r="O6307" s="386">
        <v>0.53969999999999996</v>
      </c>
      <c r="P6307" s="386" t="s">
        <v>67</v>
      </c>
      <c r="R6307" s="265"/>
    </row>
    <row r="6308" spans="1:18" ht="15" x14ac:dyDescent="0.25">
      <c r="A6308" s="389" t="s">
        <v>7662</v>
      </c>
      <c r="B6308" s="390"/>
      <c r="C6308" s="386"/>
      <c r="D6308" s="390"/>
      <c r="E6308" s="390"/>
      <c r="F6308" s="386" t="s">
        <v>8416</v>
      </c>
      <c r="G6308" s="391" t="s">
        <v>8416</v>
      </c>
      <c r="H6308" s="391" t="s">
        <v>8416</v>
      </c>
      <c r="I6308" s="391" t="s">
        <v>8416</v>
      </c>
      <c r="J6308" s="391">
        <v>0</v>
      </c>
      <c r="K6308" s="391">
        <v>0</v>
      </c>
      <c r="L6308" s="391">
        <v>0</v>
      </c>
      <c r="M6308" s="391">
        <v>0</v>
      </c>
      <c r="N6308" s="391">
        <v>0</v>
      </c>
      <c r="O6308" s="386">
        <v>0</v>
      </c>
      <c r="P6308" s="386" t="s">
        <v>67</v>
      </c>
      <c r="R6308" s="265"/>
    </row>
    <row r="6309" spans="1:18" ht="15" x14ac:dyDescent="0.25">
      <c r="A6309" s="389" t="s">
        <v>7663</v>
      </c>
      <c r="B6309" s="390"/>
      <c r="C6309" s="386"/>
      <c r="D6309" s="390"/>
      <c r="E6309" s="390"/>
      <c r="F6309" s="386" t="s">
        <v>8416</v>
      </c>
      <c r="G6309" s="391" t="s">
        <v>8416</v>
      </c>
      <c r="H6309" s="391" t="s">
        <v>8416</v>
      </c>
      <c r="I6309" s="391" t="s">
        <v>8416</v>
      </c>
      <c r="J6309" s="391">
        <v>0</v>
      </c>
      <c r="K6309" s="391">
        <v>0</v>
      </c>
      <c r="L6309" s="391">
        <v>0</v>
      </c>
      <c r="M6309" s="391">
        <v>0</v>
      </c>
      <c r="N6309" s="391">
        <v>0</v>
      </c>
      <c r="O6309" s="386">
        <v>0</v>
      </c>
      <c r="P6309" s="386" t="s">
        <v>67</v>
      </c>
      <c r="R6309" s="265"/>
    </row>
    <row r="6310" spans="1:18" ht="15" x14ac:dyDescent="0.25">
      <c r="A6310" s="389" t="s">
        <v>7664</v>
      </c>
      <c r="B6310" s="390"/>
      <c r="C6310" s="386"/>
      <c r="D6310" s="390"/>
      <c r="E6310" s="390"/>
      <c r="F6310" s="386">
        <v>1.173</v>
      </c>
      <c r="G6310" s="391">
        <v>0</v>
      </c>
      <c r="H6310" s="391">
        <v>0</v>
      </c>
      <c r="I6310" s="391">
        <v>0</v>
      </c>
      <c r="J6310" s="391">
        <v>0.108</v>
      </c>
      <c r="K6310" s="391">
        <v>5.4699999999999999E-2</v>
      </c>
      <c r="L6310" s="391">
        <v>0.2974</v>
      </c>
      <c r="M6310" s="391">
        <v>2.6200000000000001E-2</v>
      </c>
      <c r="N6310" s="391">
        <v>0.96949999999999603</v>
      </c>
      <c r="O6310" s="386">
        <v>0.68159999999999998</v>
      </c>
      <c r="P6310" s="386" t="s">
        <v>67</v>
      </c>
      <c r="R6310" s="265"/>
    </row>
    <row r="6311" spans="1:18" ht="15" x14ac:dyDescent="0.25">
      <c r="A6311" s="389" t="s">
        <v>7665</v>
      </c>
      <c r="B6311" s="390"/>
      <c r="C6311" s="386"/>
      <c r="D6311" s="390"/>
      <c r="E6311" s="390"/>
      <c r="F6311" s="386">
        <v>0</v>
      </c>
      <c r="G6311" s="391">
        <v>0.24390000000000001</v>
      </c>
      <c r="H6311" s="391">
        <v>0.48780000000000001</v>
      </c>
      <c r="I6311" s="391">
        <v>3.0303</v>
      </c>
      <c r="J6311" s="391">
        <v>0.35289999999999999</v>
      </c>
      <c r="K6311" s="391">
        <v>0.8226</v>
      </c>
      <c r="L6311" s="391">
        <v>0</v>
      </c>
      <c r="M6311" s="391">
        <v>0.34970000000000001</v>
      </c>
      <c r="N6311" s="391">
        <v>0.236400000000003</v>
      </c>
      <c r="O6311" s="386">
        <v>5.9200000000000003E-2</v>
      </c>
      <c r="P6311" s="386" t="s">
        <v>67</v>
      </c>
      <c r="R6311" s="265"/>
    </row>
    <row r="6312" spans="1:18" ht="15" x14ac:dyDescent="0.25">
      <c r="A6312" s="389" t="s">
        <v>7666</v>
      </c>
      <c r="B6312" s="390"/>
      <c r="C6312" s="386"/>
      <c r="D6312" s="390"/>
      <c r="E6312" s="390"/>
      <c r="F6312" s="386">
        <v>2.98E-2</v>
      </c>
      <c r="G6312" s="391">
        <v>2.8799999999999999E-2</v>
      </c>
      <c r="H6312" s="391">
        <v>5.7599999999999998E-2</v>
      </c>
      <c r="I6312" s="391">
        <v>0.10059999999999999</v>
      </c>
      <c r="J6312" s="391">
        <v>7.3400000000000007E-2</v>
      </c>
      <c r="K6312" s="391">
        <v>3.7699999999999997E-2</v>
      </c>
      <c r="L6312" s="391">
        <v>6.0000000000000001E-3</v>
      </c>
      <c r="M6312" s="391">
        <v>1.35E-2</v>
      </c>
      <c r="N6312" s="391">
        <v>0.18819999999999501</v>
      </c>
      <c r="O6312" s="386">
        <v>3.8800000000000001E-2</v>
      </c>
      <c r="P6312" s="386" t="s">
        <v>67</v>
      </c>
      <c r="R6312" s="265"/>
    </row>
    <row r="6313" spans="1:18" ht="15" x14ac:dyDescent="0.25">
      <c r="A6313" s="389" t="s">
        <v>7667</v>
      </c>
      <c r="B6313" s="390"/>
      <c r="C6313" s="386"/>
      <c r="D6313" s="390"/>
      <c r="E6313" s="390"/>
      <c r="F6313" s="386">
        <v>2.7799999999999998E-2</v>
      </c>
      <c r="G6313" s="391">
        <v>3.5900000000000001E-2</v>
      </c>
      <c r="H6313" s="391">
        <v>5.8599999999999999E-2</v>
      </c>
      <c r="I6313" s="391">
        <v>0.1024</v>
      </c>
      <c r="J6313" s="391">
        <v>1.1299999999999999E-2</v>
      </c>
      <c r="K6313" s="391">
        <v>5.5899999999999998E-2</v>
      </c>
      <c r="L6313" s="391">
        <v>4.7000000000000002E-3</v>
      </c>
      <c r="M6313" s="391">
        <v>1.4E-2</v>
      </c>
      <c r="N6313" s="391">
        <v>0.195300000000003</v>
      </c>
      <c r="O6313" s="386">
        <v>4.0399999999999998E-2</v>
      </c>
      <c r="P6313" s="386" t="s">
        <v>67</v>
      </c>
      <c r="R6313" s="265"/>
    </row>
    <row r="6314" spans="1:18" ht="15" x14ac:dyDescent="0.25">
      <c r="A6314" s="389" t="s">
        <v>7668</v>
      </c>
      <c r="B6314" s="390"/>
      <c r="C6314" s="386"/>
      <c r="D6314" s="390"/>
      <c r="E6314" s="390"/>
      <c r="F6314" s="386">
        <v>0</v>
      </c>
      <c r="G6314" s="391">
        <v>0</v>
      </c>
      <c r="H6314" s="391">
        <v>0</v>
      </c>
      <c r="I6314" s="391">
        <v>4.6800000000000001E-2</v>
      </c>
      <c r="J6314" s="391">
        <v>0</v>
      </c>
      <c r="K6314" s="391">
        <v>0.1744</v>
      </c>
      <c r="L6314" s="391">
        <v>2.18E-2</v>
      </c>
      <c r="M6314" s="391">
        <v>0</v>
      </c>
      <c r="N6314" s="391">
        <v>8.3699999999993197E-2</v>
      </c>
      <c r="O6314" s="386">
        <v>1.3899999999999999E-2</v>
      </c>
      <c r="P6314" s="386" t="s">
        <v>67</v>
      </c>
      <c r="R6314" s="265"/>
    </row>
    <row r="6315" spans="1:18" ht="15" x14ac:dyDescent="0.25">
      <c r="A6315" s="389" t="s">
        <v>7669</v>
      </c>
      <c r="B6315" s="390"/>
      <c r="C6315" s="386"/>
      <c r="D6315" s="390"/>
      <c r="E6315" s="390"/>
      <c r="F6315" s="386">
        <v>0</v>
      </c>
      <c r="G6315" s="391">
        <v>0</v>
      </c>
      <c r="H6315" s="391">
        <v>0</v>
      </c>
      <c r="I6315" s="391">
        <v>0</v>
      </c>
      <c r="J6315" s="391">
        <v>0</v>
      </c>
      <c r="K6315" s="391">
        <v>0</v>
      </c>
      <c r="L6315" s="391">
        <v>0</v>
      </c>
      <c r="M6315" s="391">
        <v>0</v>
      </c>
      <c r="N6315" s="391">
        <v>0</v>
      </c>
      <c r="O6315" s="386">
        <v>0</v>
      </c>
      <c r="P6315" s="386" t="s">
        <v>67</v>
      </c>
      <c r="R6315" s="265"/>
    </row>
    <row r="6316" spans="1:18" ht="15" x14ac:dyDescent="0.25">
      <c r="A6316" s="389" t="s">
        <v>7670</v>
      </c>
      <c r="B6316" s="390"/>
      <c r="C6316" s="386"/>
      <c r="D6316" s="390"/>
      <c r="E6316" s="390"/>
      <c r="F6316" s="386">
        <v>0</v>
      </c>
      <c r="G6316" s="391">
        <v>0</v>
      </c>
      <c r="H6316" s="391">
        <v>0</v>
      </c>
      <c r="I6316" s="391">
        <v>0</v>
      </c>
      <c r="J6316" s="391">
        <v>0</v>
      </c>
      <c r="K6316" s="391">
        <v>0</v>
      </c>
      <c r="L6316" s="391">
        <v>0</v>
      </c>
      <c r="M6316" s="391">
        <v>0</v>
      </c>
      <c r="N6316" s="391">
        <v>0</v>
      </c>
      <c r="O6316" s="386">
        <v>0</v>
      </c>
      <c r="P6316" s="386" t="s">
        <v>67</v>
      </c>
      <c r="R6316" s="265"/>
    </row>
    <row r="6317" spans="1:18" ht="15" x14ac:dyDescent="0.25">
      <c r="A6317" s="389" t="s">
        <v>7671</v>
      </c>
      <c r="B6317" s="390"/>
      <c r="C6317" s="386"/>
      <c r="D6317" s="390"/>
      <c r="E6317" s="390"/>
      <c r="F6317" s="386">
        <v>0.81989999999999996</v>
      </c>
      <c r="G6317" s="391">
        <v>1.3644000000000001</v>
      </c>
      <c r="H6317" s="391">
        <v>0.41039999999999999</v>
      </c>
      <c r="I6317" s="391">
        <v>1.4563999999999999</v>
      </c>
      <c r="J6317" s="391">
        <v>0.79800000000000004</v>
      </c>
      <c r="K6317" s="391">
        <v>1.2124999999999999</v>
      </c>
      <c r="L6317" s="391">
        <v>0.60140000000000005</v>
      </c>
      <c r="M6317" s="391">
        <v>0.77300000000000002</v>
      </c>
      <c r="N6317" s="391">
        <v>1.9547000000000001</v>
      </c>
      <c r="O6317" s="386">
        <v>1.2565</v>
      </c>
      <c r="P6317" s="386" t="s">
        <v>67</v>
      </c>
      <c r="R6317" s="265"/>
    </row>
    <row r="6318" spans="1:18" ht="15" x14ac:dyDescent="0.25">
      <c r="A6318" s="389" t="s">
        <v>7672</v>
      </c>
      <c r="B6318" s="390"/>
      <c r="C6318" s="386"/>
      <c r="D6318" s="390"/>
      <c r="E6318" s="390"/>
      <c r="F6318" s="386">
        <v>0.79479999999999995</v>
      </c>
      <c r="G6318" s="391">
        <v>1.3957999999999999</v>
      </c>
      <c r="H6318" s="391">
        <v>1.0462</v>
      </c>
      <c r="I6318" s="391">
        <v>1.8033999999999999</v>
      </c>
      <c r="J6318" s="391">
        <v>0.62180000000000002</v>
      </c>
      <c r="K6318" s="391">
        <v>0.96499999999999997</v>
      </c>
      <c r="L6318" s="391">
        <v>0.48110000000000003</v>
      </c>
      <c r="M6318" s="391">
        <v>0.63180000000000003</v>
      </c>
      <c r="N6318" s="391">
        <v>2.0164</v>
      </c>
      <c r="O6318" s="386">
        <v>1.2748999999999999</v>
      </c>
      <c r="P6318" s="386" t="s">
        <v>67</v>
      </c>
      <c r="R6318" s="265"/>
    </row>
    <row r="6319" spans="1:18" ht="15" x14ac:dyDescent="0.25">
      <c r="A6319" s="389" t="s">
        <v>7673</v>
      </c>
      <c r="B6319" s="390"/>
      <c r="C6319" s="386"/>
      <c r="D6319" s="390"/>
      <c r="E6319" s="390"/>
      <c r="F6319" s="386">
        <v>0</v>
      </c>
      <c r="G6319" s="391">
        <v>0.85029999999999994</v>
      </c>
      <c r="H6319" s="391">
        <v>1.0716000000000001</v>
      </c>
      <c r="I6319" s="391">
        <v>0.55279999999999996</v>
      </c>
      <c r="J6319" s="391">
        <v>0.33779999999999999</v>
      </c>
      <c r="K6319" s="391">
        <v>0.78200000000000003</v>
      </c>
      <c r="L6319" s="391">
        <v>2.0270000000000001</v>
      </c>
      <c r="M6319" s="391">
        <v>0.9022</v>
      </c>
      <c r="N6319" s="391">
        <v>0.97169999999999801</v>
      </c>
      <c r="O6319" s="386">
        <v>0.96440000000000003</v>
      </c>
      <c r="P6319" s="386" t="s">
        <v>67</v>
      </c>
      <c r="R6319" s="265"/>
    </row>
    <row r="6320" spans="1:18" ht="15" x14ac:dyDescent="0.25">
      <c r="A6320" s="389" t="s">
        <v>7674</v>
      </c>
      <c r="B6320" s="390"/>
      <c r="C6320" s="386"/>
      <c r="D6320" s="390"/>
      <c r="E6320" s="390"/>
      <c r="F6320" s="386">
        <v>20.2361</v>
      </c>
      <c r="G6320" s="391">
        <v>6.6291000000000002</v>
      </c>
      <c r="H6320" s="391">
        <v>0</v>
      </c>
      <c r="I6320" s="391">
        <v>0</v>
      </c>
      <c r="J6320" s="391">
        <v>0</v>
      </c>
      <c r="K6320" s="391">
        <v>9.0908999999999995</v>
      </c>
      <c r="L6320" s="391">
        <v>22.262799999999999</v>
      </c>
      <c r="M6320" s="391">
        <v>14.2857</v>
      </c>
      <c r="N6320" s="391">
        <v>33.617899999999999</v>
      </c>
      <c r="O6320" s="386">
        <v>31.34</v>
      </c>
      <c r="P6320" s="386" t="s">
        <v>67</v>
      </c>
      <c r="R6320" s="265"/>
    </row>
    <row r="6321" spans="1:18" ht="15" x14ac:dyDescent="0.25">
      <c r="A6321" s="389" t="s">
        <v>7675</v>
      </c>
      <c r="B6321" s="390"/>
      <c r="C6321" s="386"/>
      <c r="D6321" s="390"/>
      <c r="E6321" s="390"/>
      <c r="F6321" s="386">
        <v>17.772500000000001</v>
      </c>
      <c r="G6321" s="391">
        <v>8.0320999999999998</v>
      </c>
      <c r="H6321" s="391">
        <v>7.2512999999999996</v>
      </c>
      <c r="I6321" s="391">
        <v>14.448700000000001</v>
      </c>
      <c r="J6321" s="391">
        <v>18.546800000000001</v>
      </c>
      <c r="K6321" s="391">
        <v>21.134</v>
      </c>
      <c r="L6321" s="391">
        <v>21.901499999999999</v>
      </c>
      <c r="M6321" s="391">
        <v>17.567599999999999</v>
      </c>
      <c r="N6321" s="391">
        <v>35.914299999999997</v>
      </c>
      <c r="O6321" s="386">
        <v>33.853400000000001</v>
      </c>
      <c r="P6321" s="386" t="s">
        <v>67</v>
      </c>
      <c r="R6321" s="265"/>
    </row>
    <row r="6322" spans="1:18" ht="15" x14ac:dyDescent="0.25">
      <c r="A6322" s="389" t="s">
        <v>7676</v>
      </c>
      <c r="B6322" s="390"/>
      <c r="C6322" s="386"/>
      <c r="D6322" s="390"/>
      <c r="E6322" s="390"/>
      <c r="F6322" s="386">
        <v>26.315799999999999</v>
      </c>
      <c r="G6322" s="391">
        <v>3.3174999999999999</v>
      </c>
      <c r="H6322" s="391">
        <v>5.1501999999999999</v>
      </c>
      <c r="I6322" s="391">
        <v>16.666699999999999</v>
      </c>
      <c r="J6322" s="391">
        <v>18.584099999999999</v>
      </c>
      <c r="K6322" s="391">
        <v>12.017200000000001</v>
      </c>
      <c r="L6322" s="391">
        <v>23.175999999999998</v>
      </c>
      <c r="M6322" s="391">
        <v>22.834599999999998</v>
      </c>
      <c r="N6322" s="391">
        <v>29.393899999999999</v>
      </c>
      <c r="O6322" s="386">
        <v>25.190799999999999</v>
      </c>
      <c r="P6322" s="386" t="s">
        <v>67</v>
      </c>
      <c r="R6322" s="265"/>
    </row>
    <row r="6323" spans="1:18" ht="15" x14ac:dyDescent="0.25">
      <c r="A6323" s="389" t="s">
        <v>7677</v>
      </c>
      <c r="B6323" s="390"/>
      <c r="C6323" s="386"/>
      <c r="D6323" s="390"/>
      <c r="E6323" s="390"/>
      <c r="F6323" s="386">
        <v>12.004300000000001</v>
      </c>
      <c r="G6323" s="391">
        <v>4.5781000000000001</v>
      </c>
      <c r="H6323" s="391">
        <v>5.1898</v>
      </c>
      <c r="I6323" s="391">
        <v>0</v>
      </c>
      <c r="J6323" s="391">
        <v>0</v>
      </c>
      <c r="K6323" s="391">
        <v>47.8947</v>
      </c>
      <c r="L6323" s="391">
        <v>15.263199999999999</v>
      </c>
      <c r="M6323" s="391">
        <v>0</v>
      </c>
      <c r="N6323" s="391">
        <v>19.036100000000001</v>
      </c>
      <c r="O6323" s="386">
        <v>14.3249</v>
      </c>
      <c r="P6323" s="386" t="s">
        <v>67</v>
      </c>
      <c r="R6323" s="265"/>
    </row>
    <row r="6324" spans="1:18" ht="15" x14ac:dyDescent="0.25">
      <c r="A6324" s="389" t="s">
        <v>7678</v>
      </c>
      <c r="B6324" s="390"/>
      <c r="C6324" s="386"/>
      <c r="D6324" s="390"/>
      <c r="E6324" s="390"/>
      <c r="F6324" s="386">
        <v>7.6923000000000004</v>
      </c>
      <c r="G6324" s="391">
        <v>0</v>
      </c>
      <c r="H6324" s="391">
        <v>0</v>
      </c>
      <c r="I6324" s="391">
        <v>12.5</v>
      </c>
      <c r="J6324" s="391">
        <v>0</v>
      </c>
      <c r="K6324" s="391">
        <v>100</v>
      </c>
      <c r="L6324" s="391">
        <v>100</v>
      </c>
      <c r="M6324" s="391">
        <v>12.1212</v>
      </c>
      <c r="N6324" s="391">
        <v>50</v>
      </c>
      <c r="O6324" s="386">
        <v>21.739100000000001</v>
      </c>
      <c r="P6324" s="386" t="s">
        <v>67</v>
      </c>
      <c r="R6324" s="265"/>
    </row>
    <row r="6325" spans="1:18" ht="15" x14ac:dyDescent="0.25">
      <c r="A6325" s="389" t="s">
        <v>7679</v>
      </c>
      <c r="B6325" s="390"/>
      <c r="C6325" s="386"/>
      <c r="D6325" s="390"/>
      <c r="E6325" s="390"/>
      <c r="F6325" s="386">
        <v>100</v>
      </c>
      <c r="G6325" s="391">
        <v>0</v>
      </c>
      <c r="H6325" s="391">
        <v>0</v>
      </c>
      <c r="I6325" s="391">
        <v>0</v>
      </c>
      <c r="J6325" s="391">
        <v>0</v>
      </c>
      <c r="K6325" s="391">
        <v>100</v>
      </c>
      <c r="L6325" s="391">
        <v>50</v>
      </c>
      <c r="M6325" s="391">
        <v>11.1111</v>
      </c>
      <c r="N6325" s="391">
        <v>50</v>
      </c>
      <c r="O6325" s="386">
        <v>21.739100000000001</v>
      </c>
      <c r="P6325" s="386" t="s">
        <v>67</v>
      </c>
      <c r="R6325" s="265"/>
    </row>
    <row r="6326" spans="1:18" ht="15" x14ac:dyDescent="0.25">
      <c r="A6326" s="389" t="s">
        <v>7680</v>
      </c>
      <c r="B6326" s="390"/>
      <c r="C6326" s="386"/>
      <c r="D6326" s="390"/>
      <c r="E6326" s="390"/>
      <c r="F6326" s="386" t="s">
        <v>8416</v>
      </c>
      <c r="G6326" s="391">
        <v>0</v>
      </c>
      <c r="H6326" s="391">
        <v>0</v>
      </c>
      <c r="I6326" s="391">
        <v>0</v>
      </c>
      <c r="J6326" s="391">
        <v>0</v>
      </c>
      <c r="K6326" s="391">
        <v>0</v>
      </c>
      <c r="L6326" s="391">
        <v>0</v>
      </c>
      <c r="M6326" s="391">
        <v>0</v>
      </c>
      <c r="N6326" s="391">
        <v>0.105900000000005</v>
      </c>
      <c r="O6326" s="386">
        <v>0</v>
      </c>
      <c r="P6326" s="386" t="s">
        <v>67</v>
      </c>
      <c r="R6326" s="265"/>
    </row>
    <row r="6327" spans="1:18" ht="15" x14ac:dyDescent="0.25">
      <c r="A6327" s="389" t="s">
        <v>7681</v>
      </c>
      <c r="B6327" s="390"/>
      <c r="C6327" s="386"/>
      <c r="D6327" s="390"/>
      <c r="E6327" s="390"/>
      <c r="F6327" s="386" t="s">
        <v>8416</v>
      </c>
      <c r="G6327" s="391">
        <v>0</v>
      </c>
      <c r="H6327" s="391">
        <v>0</v>
      </c>
      <c r="I6327" s="391">
        <v>7.2400000000000006E-2</v>
      </c>
      <c r="J6327" s="391">
        <v>0</v>
      </c>
      <c r="K6327" s="391">
        <v>0</v>
      </c>
      <c r="L6327" s="391">
        <v>0</v>
      </c>
      <c r="M6327" s="391">
        <v>0</v>
      </c>
      <c r="N6327" s="391">
        <v>0.11610000000000301</v>
      </c>
      <c r="O6327" s="386">
        <v>0</v>
      </c>
      <c r="P6327" s="386" t="s">
        <v>67</v>
      </c>
      <c r="R6327" s="265"/>
    </row>
    <row r="6328" spans="1:18" ht="15" x14ac:dyDescent="0.25">
      <c r="A6328" s="389" t="s">
        <v>7682</v>
      </c>
      <c r="B6328" s="390"/>
      <c r="C6328" s="386"/>
      <c r="D6328" s="390"/>
      <c r="E6328" s="390"/>
      <c r="F6328" s="386" t="s">
        <v>8416</v>
      </c>
      <c r="G6328" s="391">
        <v>0</v>
      </c>
      <c r="H6328" s="391">
        <v>0</v>
      </c>
      <c r="I6328" s="391">
        <v>0</v>
      </c>
      <c r="J6328" s="391">
        <v>0</v>
      </c>
      <c r="K6328" s="391">
        <v>0</v>
      </c>
      <c r="L6328" s="391">
        <v>0</v>
      </c>
      <c r="M6328" s="391">
        <v>0</v>
      </c>
      <c r="N6328" s="391">
        <v>0</v>
      </c>
      <c r="O6328" s="386">
        <v>0</v>
      </c>
      <c r="P6328" s="386" t="s">
        <v>67</v>
      </c>
      <c r="R6328" s="265"/>
    </row>
    <row r="6329" spans="1:18" ht="15" x14ac:dyDescent="0.25">
      <c r="A6329" s="389" t="s">
        <v>7683</v>
      </c>
      <c r="B6329" s="390"/>
      <c r="C6329" s="386"/>
      <c r="D6329" s="390"/>
      <c r="E6329" s="390"/>
      <c r="F6329" s="386">
        <v>0</v>
      </c>
      <c r="G6329" s="391">
        <v>0</v>
      </c>
      <c r="H6329" s="391">
        <v>0</v>
      </c>
      <c r="I6329" s="391">
        <v>0</v>
      </c>
      <c r="J6329" s="391">
        <v>0</v>
      </c>
      <c r="K6329" s="391">
        <v>0</v>
      </c>
      <c r="L6329" s="391">
        <v>0</v>
      </c>
      <c r="M6329" s="391">
        <v>0</v>
      </c>
      <c r="N6329" s="391">
        <v>0.41750000000000398</v>
      </c>
      <c r="O6329" s="386">
        <v>0.2273</v>
      </c>
      <c r="P6329" s="386" t="s">
        <v>67</v>
      </c>
      <c r="R6329" s="265"/>
    </row>
    <row r="6330" spans="1:18" ht="15" x14ac:dyDescent="0.25">
      <c r="A6330" s="389" t="s">
        <v>7684</v>
      </c>
      <c r="B6330" s="390"/>
      <c r="C6330" s="386"/>
      <c r="D6330" s="390"/>
      <c r="E6330" s="390"/>
      <c r="F6330" s="386">
        <v>0</v>
      </c>
      <c r="G6330" s="391">
        <v>0</v>
      </c>
      <c r="H6330" s="391">
        <v>0</v>
      </c>
      <c r="I6330" s="391">
        <v>0</v>
      </c>
      <c r="J6330" s="391">
        <v>0</v>
      </c>
      <c r="K6330" s="391">
        <v>0</v>
      </c>
      <c r="L6330" s="391">
        <v>0</v>
      </c>
      <c r="M6330" s="391">
        <v>0</v>
      </c>
      <c r="N6330" s="391">
        <v>0.41750000000000398</v>
      </c>
      <c r="O6330" s="386">
        <v>0.2273</v>
      </c>
      <c r="P6330" s="386" t="s">
        <v>67</v>
      </c>
      <c r="R6330" s="265"/>
    </row>
    <row r="6331" spans="1:18" ht="15" x14ac:dyDescent="0.25">
      <c r="A6331" s="389" t="s">
        <v>7685</v>
      </c>
      <c r="B6331" s="390"/>
      <c r="C6331" s="386"/>
      <c r="D6331" s="390"/>
      <c r="E6331" s="390"/>
      <c r="F6331" s="386">
        <v>12.2807</v>
      </c>
      <c r="G6331" s="391">
        <v>0</v>
      </c>
      <c r="H6331" s="391">
        <v>0</v>
      </c>
      <c r="I6331" s="391">
        <v>9.6287000000000003</v>
      </c>
      <c r="J6331" s="391">
        <v>0</v>
      </c>
      <c r="K6331" s="391">
        <v>10</v>
      </c>
      <c r="L6331" s="391">
        <v>0</v>
      </c>
      <c r="M6331" s="391">
        <v>12.3316</v>
      </c>
      <c r="N6331" s="391">
        <v>19.620799999999999</v>
      </c>
      <c r="O6331" s="386">
        <v>15.066000000000001</v>
      </c>
      <c r="P6331" s="386" t="s">
        <v>67</v>
      </c>
      <c r="R6331" s="265"/>
    </row>
    <row r="6332" spans="1:18" ht="15" x14ac:dyDescent="0.25">
      <c r="A6332" s="389" t="s">
        <v>7686</v>
      </c>
      <c r="B6332" s="390"/>
      <c r="C6332" s="386"/>
      <c r="D6332" s="390"/>
      <c r="E6332" s="390"/>
      <c r="F6332" s="386">
        <v>52.403799999999997</v>
      </c>
      <c r="G6332" s="391">
        <v>27.083300000000001</v>
      </c>
      <c r="H6332" s="391">
        <v>31.343299999999999</v>
      </c>
      <c r="I6332" s="391">
        <v>27.715399999999999</v>
      </c>
      <c r="J6332" s="391">
        <v>14.8148</v>
      </c>
      <c r="K6332" s="391">
        <v>12.0482</v>
      </c>
      <c r="L6332" s="391">
        <v>6.5574000000000003</v>
      </c>
      <c r="M6332" s="391">
        <v>8.4506999999999994</v>
      </c>
      <c r="N6332" s="391">
        <v>14.0665</v>
      </c>
      <c r="O6332" s="386">
        <v>8.0518999999999998</v>
      </c>
      <c r="P6332" s="386" t="s">
        <v>67</v>
      </c>
      <c r="R6332" s="265"/>
    </row>
    <row r="6333" spans="1:18" ht="15" x14ac:dyDescent="0.25">
      <c r="A6333" s="389" t="s">
        <v>7687</v>
      </c>
      <c r="B6333" s="390"/>
      <c r="C6333" s="386"/>
      <c r="D6333" s="390"/>
      <c r="E6333" s="390"/>
      <c r="F6333" s="386">
        <v>0</v>
      </c>
      <c r="G6333" s="391">
        <v>0</v>
      </c>
      <c r="H6333" s="391">
        <v>0</v>
      </c>
      <c r="I6333" s="391">
        <v>0</v>
      </c>
      <c r="J6333" s="391">
        <v>0.56179999999999997</v>
      </c>
      <c r="K6333" s="391">
        <v>1.0815999999999999</v>
      </c>
      <c r="L6333" s="391">
        <v>0.26269999999999999</v>
      </c>
      <c r="M6333" s="391">
        <v>2.2475000000000001</v>
      </c>
      <c r="N6333" s="391">
        <v>4.4612999999999898</v>
      </c>
      <c r="O6333" s="386">
        <v>2.0749</v>
      </c>
      <c r="P6333" s="386" t="s">
        <v>67</v>
      </c>
      <c r="R6333" s="265"/>
    </row>
    <row r="6334" spans="1:18" ht="15" x14ac:dyDescent="0.25">
      <c r="A6334" s="389" t="s">
        <v>7688</v>
      </c>
      <c r="B6334" s="390"/>
      <c r="C6334" s="386"/>
      <c r="D6334" s="390"/>
      <c r="E6334" s="390"/>
      <c r="F6334" s="386">
        <v>0</v>
      </c>
      <c r="G6334" s="391">
        <v>3.7499999999999999E-2</v>
      </c>
      <c r="H6334" s="391">
        <v>0</v>
      </c>
      <c r="I6334" s="391">
        <v>0.4168</v>
      </c>
      <c r="J6334" s="391">
        <v>0.56930000000000003</v>
      </c>
      <c r="K6334" s="391">
        <v>0</v>
      </c>
      <c r="L6334" s="391">
        <v>0.13389999999999999</v>
      </c>
      <c r="M6334" s="391">
        <v>0</v>
      </c>
      <c r="N6334" s="391">
        <v>4.5260999999999996</v>
      </c>
      <c r="O6334" s="386">
        <v>1.9094</v>
      </c>
      <c r="P6334" s="386" t="s">
        <v>67</v>
      </c>
      <c r="R6334" s="265"/>
    </row>
    <row r="6335" spans="1:18" ht="15" x14ac:dyDescent="0.25">
      <c r="A6335" s="389" t="s">
        <v>7689</v>
      </c>
      <c r="B6335" s="390"/>
      <c r="C6335" s="386"/>
      <c r="D6335" s="390"/>
      <c r="E6335" s="390"/>
      <c r="F6335" s="386">
        <v>2.9411999999999998</v>
      </c>
      <c r="G6335" s="391">
        <v>0</v>
      </c>
      <c r="H6335" s="391">
        <v>0</v>
      </c>
      <c r="I6335" s="391">
        <v>2.4390000000000001</v>
      </c>
      <c r="J6335" s="391">
        <v>0</v>
      </c>
      <c r="K6335" s="391">
        <v>6.4935</v>
      </c>
      <c r="L6335" s="391">
        <v>6.8493000000000004</v>
      </c>
      <c r="M6335" s="391">
        <v>6.4935</v>
      </c>
      <c r="N6335" s="391">
        <v>3.4601999999999999</v>
      </c>
      <c r="O6335" s="386">
        <v>6.4326999999999996</v>
      </c>
      <c r="P6335" s="386" t="s">
        <v>67</v>
      </c>
      <c r="R6335" s="265"/>
    </row>
    <row r="6336" spans="1:18" ht="15" x14ac:dyDescent="0.25">
      <c r="A6336" s="389" t="s">
        <v>7690</v>
      </c>
      <c r="B6336" s="390"/>
      <c r="C6336" s="386"/>
      <c r="D6336" s="390"/>
      <c r="E6336" s="390"/>
      <c r="F6336" s="386">
        <v>0</v>
      </c>
      <c r="G6336" s="391">
        <v>0</v>
      </c>
      <c r="H6336" s="391">
        <v>0</v>
      </c>
      <c r="I6336" s="391">
        <v>0</v>
      </c>
      <c r="J6336" s="391">
        <v>4.5499999999999999E-2</v>
      </c>
      <c r="K6336" s="391">
        <v>0</v>
      </c>
      <c r="L6336" s="391">
        <v>4.4299999999999999E-2</v>
      </c>
      <c r="M6336" s="391">
        <v>0.17180000000000001</v>
      </c>
      <c r="N6336" s="391">
        <v>0.95350000000000501</v>
      </c>
      <c r="O6336" s="386">
        <v>0.56859999999999999</v>
      </c>
      <c r="P6336" s="386" t="s">
        <v>67</v>
      </c>
      <c r="R6336" s="265"/>
    </row>
    <row r="6337" spans="1:18" ht="15" x14ac:dyDescent="0.25">
      <c r="A6337" s="389" t="s">
        <v>7691</v>
      </c>
      <c r="B6337" s="390"/>
      <c r="C6337" s="386"/>
      <c r="D6337" s="390"/>
      <c r="E6337" s="390"/>
      <c r="F6337" s="386">
        <v>0</v>
      </c>
      <c r="G6337" s="391">
        <v>0</v>
      </c>
      <c r="H6337" s="391">
        <v>0</v>
      </c>
      <c r="I6337" s="391">
        <v>0</v>
      </c>
      <c r="J6337" s="391">
        <v>0</v>
      </c>
      <c r="K6337" s="391">
        <v>6.5100000000000005E-2</v>
      </c>
      <c r="L6337" s="391">
        <v>0</v>
      </c>
      <c r="M6337" s="391">
        <v>0</v>
      </c>
      <c r="N6337" s="391">
        <v>1.0053000000000101</v>
      </c>
      <c r="O6337" s="386">
        <v>0.54479999999999995</v>
      </c>
      <c r="P6337" s="386" t="s">
        <v>67</v>
      </c>
      <c r="R6337" s="265"/>
    </row>
    <row r="6338" spans="1:18" ht="15" x14ac:dyDescent="0.25">
      <c r="A6338" s="389" t="s">
        <v>7692</v>
      </c>
      <c r="B6338" s="390"/>
      <c r="C6338" s="386"/>
      <c r="D6338" s="390"/>
      <c r="E6338" s="390"/>
      <c r="F6338" s="386">
        <v>0</v>
      </c>
      <c r="G6338" s="391">
        <v>0</v>
      </c>
      <c r="H6338" s="391">
        <v>0</v>
      </c>
      <c r="I6338" s="391">
        <v>0</v>
      </c>
      <c r="J6338" s="391">
        <v>0.46139999999999998</v>
      </c>
      <c r="K6338" s="391">
        <v>0</v>
      </c>
      <c r="L6338" s="391">
        <v>0</v>
      </c>
      <c r="M6338" s="391">
        <v>0</v>
      </c>
      <c r="N6338" s="391">
        <v>0.60550000000000603</v>
      </c>
      <c r="O6338" s="386">
        <v>0.74070000000000003</v>
      </c>
      <c r="P6338" s="386" t="s">
        <v>67</v>
      </c>
      <c r="R6338" s="265"/>
    </row>
    <row r="6339" spans="1:18" ht="15" x14ac:dyDescent="0.25">
      <c r="A6339" s="389" t="s">
        <v>7693</v>
      </c>
      <c r="B6339" s="390"/>
      <c r="C6339" s="386"/>
      <c r="D6339" s="390"/>
      <c r="E6339" s="390"/>
      <c r="F6339" s="386">
        <v>1.6999999999999999E-3</v>
      </c>
      <c r="G6339" s="391">
        <v>0</v>
      </c>
      <c r="H6339" s="391">
        <v>0</v>
      </c>
      <c r="I6339" s="391">
        <v>0</v>
      </c>
      <c r="J6339" s="391">
        <v>0</v>
      </c>
      <c r="K6339" s="391">
        <v>0</v>
      </c>
      <c r="L6339" s="391">
        <v>0</v>
      </c>
      <c r="M6339" s="391">
        <v>0</v>
      </c>
      <c r="N6339" s="391">
        <v>1.40000000000384E-3</v>
      </c>
      <c r="O6339" s="386">
        <v>1.5E-3</v>
      </c>
      <c r="P6339" s="386" t="s">
        <v>67</v>
      </c>
      <c r="R6339" s="265"/>
    </row>
    <row r="6340" spans="1:18" ht="15" x14ac:dyDescent="0.25">
      <c r="A6340" s="389" t="s">
        <v>7694</v>
      </c>
      <c r="B6340" s="390"/>
      <c r="C6340" s="386"/>
      <c r="D6340" s="390"/>
      <c r="E6340" s="390"/>
      <c r="F6340" s="386">
        <v>1.6999999999999999E-3</v>
      </c>
      <c r="G6340" s="391">
        <v>0</v>
      </c>
      <c r="H6340" s="391">
        <v>0</v>
      </c>
      <c r="I6340" s="391">
        <v>0</v>
      </c>
      <c r="J6340" s="391">
        <v>0</v>
      </c>
      <c r="K6340" s="391">
        <v>0</v>
      </c>
      <c r="L6340" s="391">
        <v>0</v>
      </c>
      <c r="M6340" s="391">
        <v>0</v>
      </c>
      <c r="N6340" s="391">
        <v>1.4999999999929499E-3</v>
      </c>
      <c r="O6340" s="386">
        <v>1.5E-3</v>
      </c>
      <c r="P6340" s="386" t="s">
        <v>67</v>
      </c>
      <c r="R6340" s="265"/>
    </row>
    <row r="6341" spans="1:18" ht="15" x14ac:dyDescent="0.25">
      <c r="A6341" s="389" t="s">
        <v>7695</v>
      </c>
      <c r="B6341" s="390"/>
      <c r="C6341" s="386"/>
      <c r="D6341" s="390"/>
      <c r="E6341" s="390"/>
      <c r="F6341" s="386">
        <v>0</v>
      </c>
      <c r="G6341" s="391">
        <v>0</v>
      </c>
      <c r="H6341" s="391">
        <v>0</v>
      </c>
      <c r="I6341" s="391">
        <v>0</v>
      </c>
      <c r="J6341" s="391">
        <v>0</v>
      </c>
      <c r="K6341" s="391">
        <v>0</v>
      </c>
      <c r="L6341" s="391">
        <v>0</v>
      </c>
      <c r="M6341" s="391">
        <v>0</v>
      </c>
      <c r="N6341" s="391">
        <v>0</v>
      </c>
      <c r="O6341" s="386">
        <v>0</v>
      </c>
      <c r="P6341" s="386" t="s">
        <v>67</v>
      </c>
      <c r="R6341" s="265"/>
    </row>
    <row r="6342" spans="1:18" ht="15" x14ac:dyDescent="0.25">
      <c r="A6342" s="389" t="s">
        <v>7696</v>
      </c>
      <c r="B6342" s="390"/>
      <c r="C6342" s="386"/>
      <c r="D6342" s="390"/>
      <c r="E6342" s="390"/>
      <c r="F6342" s="386">
        <v>0.63439999999999996</v>
      </c>
      <c r="G6342" s="391">
        <v>0.21479999999999999</v>
      </c>
      <c r="H6342" s="391">
        <v>0.2487</v>
      </c>
      <c r="I6342" s="391">
        <v>0.54749999999999999</v>
      </c>
      <c r="J6342" s="391">
        <v>0.5806</v>
      </c>
      <c r="K6342" s="391">
        <v>0.79510000000000003</v>
      </c>
      <c r="L6342" s="391">
        <v>0.56489999999999996</v>
      </c>
      <c r="M6342" s="391">
        <v>0.69640000000000002</v>
      </c>
      <c r="N6342" s="391">
        <v>1.4762000000000099</v>
      </c>
      <c r="O6342" s="386">
        <v>1.0571999999999999</v>
      </c>
      <c r="P6342" s="386" t="s">
        <v>67</v>
      </c>
      <c r="R6342" s="265"/>
    </row>
    <row r="6343" spans="1:18" ht="15" x14ac:dyDescent="0.25">
      <c r="A6343" s="389" t="s">
        <v>7697</v>
      </c>
      <c r="B6343" s="390"/>
      <c r="C6343" s="386"/>
      <c r="D6343" s="390"/>
      <c r="E6343" s="390"/>
      <c r="F6343" s="386">
        <v>0.54700000000000004</v>
      </c>
      <c r="G6343" s="391">
        <v>0</v>
      </c>
      <c r="H6343" s="391">
        <v>0</v>
      </c>
      <c r="I6343" s="391">
        <v>0.40689999999999998</v>
      </c>
      <c r="J6343" s="391">
        <v>0.44140000000000001</v>
      </c>
      <c r="K6343" s="391">
        <v>0.61529999999999996</v>
      </c>
      <c r="L6343" s="391">
        <v>0.49009999999999998</v>
      </c>
      <c r="M6343" s="391">
        <v>4.3478000000000003</v>
      </c>
      <c r="N6343" s="391">
        <v>1.3876999999999999</v>
      </c>
      <c r="O6343" s="386">
        <v>0.96809999999999996</v>
      </c>
      <c r="P6343" s="386" t="s">
        <v>67</v>
      </c>
      <c r="R6343" s="265"/>
    </row>
    <row r="6344" spans="1:18" ht="15" x14ac:dyDescent="0.25">
      <c r="A6344" s="389" t="s">
        <v>7698</v>
      </c>
      <c r="B6344" s="390"/>
      <c r="C6344" s="386"/>
      <c r="D6344" s="390"/>
      <c r="E6344" s="390"/>
      <c r="F6344" s="386">
        <v>0</v>
      </c>
      <c r="G6344" s="391">
        <v>0.53</v>
      </c>
      <c r="H6344" s="391">
        <v>0</v>
      </c>
      <c r="I6344" s="391">
        <v>4.6292999999999997</v>
      </c>
      <c r="J6344" s="391">
        <v>3.4887999999999999</v>
      </c>
      <c r="K6344" s="391">
        <v>2.5941999999999998</v>
      </c>
      <c r="L6344" s="391">
        <v>2.9388999999999998</v>
      </c>
      <c r="M6344" s="391">
        <v>0</v>
      </c>
      <c r="N6344" s="391">
        <v>2.71599999999999</v>
      </c>
      <c r="O6344" s="386">
        <v>3.1638000000000002</v>
      </c>
      <c r="P6344" s="386" t="s">
        <v>67</v>
      </c>
      <c r="R6344" s="265"/>
    </row>
    <row r="6345" spans="1:18" ht="15" x14ac:dyDescent="0.25">
      <c r="A6345" s="389" t="s">
        <v>7699</v>
      </c>
      <c r="B6345" s="390"/>
      <c r="C6345" s="386"/>
      <c r="D6345" s="390"/>
      <c r="E6345" s="390"/>
      <c r="F6345" s="386">
        <v>27.397300000000001</v>
      </c>
      <c r="G6345" s="391">
        <v>9.4339999999999993</v>
      </c>
      <c r="H6345" s="391">
        <v>13.2075</v>
      </c>
      <c r="I6345" s="391">
        <v>16.981100000000001</v>
      </c>
      <c r="J6345" s="391">
        <v>0</v>
      </c>
      <c r="K6345" s="391">
        <v>32.075499999999998</v>
      </c>
      <c r="L6345" s="391">
        <v>16.981100000000001</v>
      </c>
      <c r="M6345" s="391">
        <v>5.6604000000000001</v>
      </c>
      <c r="N6345" s="391">
        <v>32.075499999999998</v>
      </c>
      <c r="O6345" s="386">
        <v>18.867899999999999</v>
      </c>
      <c r="P6345" s="386" t="s">
        <v>67</v>
      </c>
      <c r="R6345" s="265"/>
    </row>
    <row r="6346" spans="1:18" ht="15" x14ac:dyDescent="0.25">
      <c r="A6346" s="389" t="s">
        <v>7700</v>
      </c>
      <c r="B6346" s="390"/>
      <c r="C6346" s="386"/>
      <c r="D6346" s="390"/>
      <c r="E6346" s="390"/>
      <c r="F6346" s="386">
        <v>29.8507</v>
      </c>
      <c r="G6346" s="391">
        <v>10.638299999999999</v>
      </c>
      <c r="H6346" s="391">
        <v>14.893599999999999</v>
      </c>
      <c r="I6346" s="391">
        <v>19.148900000000001</v>
      </c>
      <c r="J6346" s="391">
        <v>0</v>
      </c>
      <c r="K6346" s="391">
        <v>36.170200000000001</v>
      </c>
      <c r="L6346" s="391">
        <v>19.148900000000001</v>
      </c>
      <c r="M6346" s="391">
        <v>6.383</v>
      </c>
      <c r="N6346" s="391">
        <v>36.170200000000001</v>
      </c>
      <c r="O6346" s="386">
        <v>21.276599999999998</v>
      </c>
      <c r="P6346" s="386" t="s">
        <v>67</v>
      </c>
      <c r="R6346" s="265"/>
    </row>
    <row r="6347" spans="1:18" ht="15" x14ac:dyDescent="0.25">
      <c r="A6347" s="389" t="s">
        <v>7701</v>
      </c>
      <c r="B6347" s="390"/>
      <c r="C6347" s="386"/>
      <c r="D6347" s="390"/>
      <c r="E6347" s="390"/>
      <c r="F6347" s="386">
        <v>0</v>
      </c>
      <c r="G6347" s="391">
        <v>0</v>
      </c>
      <c r="H6347" s="391">
        <v>0</v>
      </c>
      <c r="I6347" s="391">
        <v>0</v>
      </c>
      <c r="J6347" s="391">
        <v>0</v>
      </c>
      <c r="K6347" s="391">
        <v>0</v>
      </c>
      <c r="L6347" s="391">
        <v>0</v>
      </c>
      <c r="M6347" s="391">
        <v>0</v>
      </c>
      <c r="N6347" s="391">
        <v>0</v>
      </c>
      <c r="O6347" s="386">
        <v>0</v>
      </c>
      <c r="P6347" s="386" t="s">
        <v>67</v>
      </c>
      <c r="R6347" s="265"/>
    </row>
    <row r="6348" spans="1:18" ht="15" x14ac:dyDescent="0.25">
      <c r="A6348" s="389" t="s">
        <v>7702</v>
      </c>
      <c r="B6348" s="390"/>
      <c r="C6348" s="386"/>
      <c r="D6348" s="390"/>
      <c r="E6348" s="390"/>
      <c r="F6348" s="386">
        <v>3.8033999999999999</v>
      </c>
      <c r="G6348" s="391">
        <v>2.988</v>
      </c>
      <c r="H6348" s="391">
        <v>1.7473000000000001</v>
      </c>
      <c r="I6348" s="391">
        <v>6.6597999999999997</v>
      </c>
      <c r="J6348" s="391">
        <v>2.0348000000000002</v>
      </c>
      <c r="K6348" s="391">
        <v>7.4264000000000001</v>
      </c>
      <c r="L6348" s="391">
        <v>4.2237999999999998</v>
      </c>
      <c r="M6348" s="391">
        <v>4.3247</v>
      </c>
      <c r="N6348" s="391">
        <v>14.2536</v>
      </c>
      <c r="O6348" s="386">
        <v>11.0259</v>
      </c>
      <c r="P6348" s="386" t="s">
        <v>67</v>
      </c>
      <c r="R6348" s="265"/>
    </row>
    <row r="6349" spans="1:18" ht="15" x14ac:dyDescent="0.25">
      <c r="A6349" s="389" t="s">
        <v>7703</v>
      </c>
      <c r="B6349" s="390"/>
      <c r="C6349" s="386"/>
      <c r="D6349" s="390"/>
      <c r="E6349" s="390"/>
      <c r="F6349" s="386">
        <v>22.558900000000001</v>
      </c>
      <c r="G6349" s="391">
        <v>21.696999999999999</v>
      </c>
      <c r="H6349" s="391">
        <v>13.0304</v>
      </c>
      <c r="I6349" s="391">
        <v>23.431000000000001</v>
      </c>
      <c r="J6349" s="391">
        <v>9.5040999999999993</v>
      </c>
      <c r="K6349" s="391">
        <v>12.133900000000001</v>
      </c>
      <c r="L6349" s="391">
        <v>7.1130000000000004</v>
      </c>
      <c r="M6349" s="391">
        <v>7.0833000000000004</v>
      </c>
      <c r="N6349" s="391">
        <v>20.661200000000001</v>
      </c>
      <c r="O6349" s="386">
        <v>11.983499999999999</v>
      </c>
      <c r="P6349" s="386" t="s">
        <v>67</v>
      </c>
      <c r="R6349" s="265"/>
    </row>
    <row r="6350" spans="1:18" ht="15" x14ac:dyDescent="0.25">
      <c r="A6350" s="389" t="s">
        <v>7704</v>
      </c>
      <c r="B6350" s="390"/>
      <c r="C6350" s="386"/>
      <c r="D6350" s="390"/>
      <c r="E6350" s="390"/>
      <c r="F6350" s="386">
        <v>22.558900000000001</v>
      </c>
      <c r="G6350" s="391">
        <v>21.696999999999999</v>
      </c>
      <c r="H6350" s="391">
        <v>13.0304</v>
      </c>
      <c r="I6350" s="391">
        <v>23.431000000000001</v>
      </c>
      <c r="J6350" s="391">
        <v>9.5040999999999993</v>
      </c>
      <c r="K6350" s="391">
        <v>12.133900000000001</v>
      </c>
      <c r="L6350" s="391">
        <v>7.1130000000000004</v>
      </c>
      <c r="M6350" s="391">
        <v>7.0833000000000004</v>
      </c>
      <c r="N6350" s="391">
        <v>20.661200000000001</v>
      </c>
      <c r="O6350" s="386">
        <v>11.983499999999999</v>
      </c>
      <c r="P6350" s="386" t="s">
        <v>67</v>
      </c>
      <c r="R6350" s="265"/>
    </row>
    <row r="6351" spans="1:18" ht="15" x14ac:dyDescent="0.25">
      <c r="A6351" s="389" t="s">
        <v>7705</v>
      </c>
      <c r="B6351" s="390"/>
      <c r="C6351" s="386"/>
      <c r="D6351" s="390"/>
      <c r="E6351" s="390"/>
      <c r="F6351" s="386" t="s">
        <v>8416</v>
      </c>
      <c r="G6351" s="391">
        <v>0.1832</v>
      </c>
      <c r="H6351" s="391">
        <v>0</v>
      </c>
      <c r="I6351" s="391">
        <v>0</v>
      </c>
      <c r="J6351" s="391">
        <v>0</v>
      </c>
      <c r="K6351" s="391">
        <v>0.1832</v>
      </c>
      <c r="L6351" s="391">
        <v>0.1832</v>
      </c>
      <c r="M6351" s="391">
        <v>0.1832</v>
      </c>
      <c r="N6351" s="391">
        <v>0.36629999999999502</v>
      </c>
      <c r="O6351" s="386">
        <v>0.1832</v>
      </c>
      <c r="P6351" s="386" t="s">
        <v>67</v>
      </c>
      <c r="R6351" s="265"/>
    </row>
    <row r="6352" spans="1:18" ht="15" x14ac:dyDescent="0.25">
      <c r="A6352" s="389" t="s">
        <v>7706</v>
      </c>
      <c r="B6352" s="390"/>
      <c r="C6352" s="386"/>
      <c r="D6352" s="390"/>
      <c r="E6352" s="390"/>
      <c r="F6352" s="386" t="s">
        <v>8416</v>
      </c>
      <c r="G6352" s="391">
        <v>0.1832</v>
      </c>
      <c r="H6352" s="391">
        <v>0</v>
      </c>
      <c r="I6352" s="391">
        <v>0</v>
      </c>
      <c r="J6352" s="391">
        <v>0</v>
      </c>
      <c r="K6352" s="391">
        <v>0.1832</v>
      </c>
      <c r="L6352" s="391">
        <v>0.1832</v>
      </c>
      <c r="M6352" s="391">
        <v>0.1832</v>
      </c>
      <c r="N6352" s="391">
        <v>0.36629999999999502</v>
      </c>
      <c r="O6352" s="386">
        <v>0.1832</v>
      </c>
      <c r="P6352" s="386" t="s">
        <v>67</v>
      </c>
      <c r="R6352" s="265"/>
    </row>
    <row r="6353" spans="1:18" ht="15" x14ac:dyDescent="0.25">
      <c r="A6353" s="389" t="s">
        <v>7707</v>
      </c>
      <c r="B6353" s="390"/>
      <c r="C6353" s="386"/>
      <c r="D6353" s="390"/>
      <c r="E6353" s="390"/>
      <c r="F6353" s="386">
        <v>0</v>
      </c>
      <c r="G6353" s="391">
        <v>0</v>
      </c>
      <c r="H6353" s="391">
        <v>0</v>
      </c>
      <c r="I6353" s="391">
        <v>0.5917</v>
      </c>
      <c r="J6353" s="391">
        <v>0</v>
      </c>
      <c r="K6353" s="391">
        <v>0.19719999999999999</v>
      </c>
      <c r="L6353" s="391">
        <v>0</v>
      </c>
      <c r="M6353" s="391">
        <v>0</v>
      </c>
      <c r="N6353" s="391">
        <v>0</v>
      </c>
      <c r="O6353" s="386">
        <v>0</v>
      </c>
      <c r="P6353" s="386" t="s">
        <v>67</v>
      </c>
      <c r="R6353" s="265"/>
    </row>
    <row r="6354" spans="1:18" ht="15" x14ac:dyDescent="0.25">
      <c r="A6354" s="389" t="s">
        <v>7708</v>
      </c>
      <c r="B6354" s="390"/>
      <c r="C6354" s="386"/>
      <c r="D6354" s="390"/>
      <c r="E6354" s="390"/>
      <c r="F6354" s="386">
        <v>0</v>
      </c>
      <c r="G6354" s="391">
        <v>0</v>
      </c>
      <c r="H6354" s="391">
        <v>0</v>
      </c>
      <c r="I6354" s="391">
        <v>0.5917</v>
      </c>
      <c r="J6354" s="391">
        <v>0</v>
      </c>
      <c r="K6354" s="391">
        <v>0.19719999999999999</v>
      </c>
      <c r="L6354" s="391">
        <v>0</v>
      </c>
      <c r="M6354" s="391">
        <v>0</v>
      </c>
      <c r="N6354" s="391">
        <v>0</v>
      </c>
      <c r="O6354" s="386">
        <v>0</v>
      </c>
      <c r="P6354" s="386" t="s">
        <v>67</v>
      </c>
      <c r="R6354" s="265"/>
    </row>
    <row r="6355" spans="1:18" ht="15" x14ac:dyDescent="0.25">
      <c r="A6355" s="389" t="s">
        <v>7709</v>
      </c>
      <c r="B6355" s="390"/>
      <c r="C6355" s="386"/>
      <c r="D6355" s="390"/>
      <c r="E6355" s="390"/>
      <c r="F6355" s="386">
        <v>4.0372000000000003</v>
      </c>
      <c r="G6355" s="391">
        <v>3.0518000000000001</v>
      </c>
      <c r="H6355" s="391">
        <v>1.7781</v>
      </c>
      <c r="I6355" s="391">
        <v>6.7793000000000001</v>
      </c>
      <c r="J6355" s="391">
        <v>2.0712000000000002</v>
      </c>
      <c r="K6355" s="391">
        <v>7.5385</v>
      </c>
      <c r="L6355" s="391">
        <v>4.2786</v>
      </c>
      <c r="M6355" s="391">
        <v>4.3808999999999996</v>
      </c>
      <c r="N6355" s="391">
        <v>14.383800000000001</v>
      </c>
      <c r="O6355" s="386">
        <v>11.219799999999999</v>
      </c>
      <c r="P6355" s="386" t="s">
        <v>67</v>
      </c>
      <c r="R6355" s="265"/>
    </row>
    <row r="6356" spans="1:18" ht="15" x14ac:dyDescent="0.25">
      <c r="A6356" s="389" t="s">
        <v>7710</v>
      </c>
      <c r="B6356" s="390"/>
      <c r="C6356" s="386"/>
      <c r="D6356" s="390"/>
      <c r="E6356" s="390"/>
      <c r="F6356" s="386">
        <v>0</v>
      </c>
      <c r="G6356" s="391">
        <v>0.58140000000000003</v>
      </c>
      <c r="H6356" s="391">
        <v>0.58140000000000003</v>
      </c>
      <c r="I6356" s="391">
        <v>0</v>
      </c>
      <c r="J6356" s="391">
        <v>0</v>
      </c>
      <c r="K6356" s="391">
        <v>1.1628000000000001</v>
      </c>
      <c r="L6356" s="391">
        <v>1.1628000000000001</v>
      </c>
      <c r="M6356" s="391">
        <v>1.1696</v>
      </c>
      <c r="N6356" s="391">
        <v>6.9766999999999904</v>
      </c>
      <c r="O6356" s="386">
        <v>0</v>
      </c>
      <c r="P6356" s="386" t="s">
        <v>67</v>
      </c>
      <c r="R6356" s="265"/>
    </row>
    <row r="6357" spans="1:18" ht="15" x14ac:dyDescent="0.25">
      <c r="A6357" s="389" t="s">
        <v>7711</v>
      </c>
      <c r="B6357" s="390"/>
      <c r="C6357" s="386"/>
      <c r="D6357" s="390"/>
      <c r="E6357" s="390"/>
      <c r="F6357" s="386">
        <v>1.2607999999999999</v>
      </c>
      <c r="G6357" s="391">
        <v>0.72150000000000003</v>
      </c>
      <c r="H6357" s="391">
        <v>0.86329999999999996</v>
      </c>
      <c r="I6357" s="391">
        <v>2.8860000000000001</v>
      </c>
      <c r="J6357" s="391">
        <v>1.1511</v>
      </c>
      <c r="K6357" s="391">
        <v>2.1739000000000002</v>
      </c>
      <c r="L6357" s="391">
        <v>0.57640000000000002</v>
      </c>
      <c r="M6357" s="391">
        <v>0.2878</v>
      </c>
      <c r="N6357" s="391">
        <v>1.5827</v>
      </c>
      <c r="O6357" s="386">
        <v>1.7265999999999999</v>
      </c>
      <c r="P6357" s="386" t="s">
        <v>67</v>
      </c>
      <c r="R6357" s="265"/>
    </row>
    <row r="6358" spans="1:18" ht="15" x14ac:dyDescent="0.25">
      <c r="A6358" s="389" t="s">
        <v>7712</v>
      </c>
      <c r="B6358" s="390"/>
      <c r="C6358" s="386"/>
      <c r="D6358" s="390"/>
      <c r="E6358" s="390"/>
      <c r="F6358" s="386">
        <v>1.3889</v>
      </c>
      <c r="G6358" s="391">
        <v>0.86809999999999998</v>
      </c>
      <c r="H6358" s="391">
        <v>1.0381</v>
      </c>
      <c r="I6358" s="391">
        <v>3.4662000000000002</v>
      </c>
      <c r="J6358" s="391">
        <v>1.3841000000000001</v>
      </c>
      <c r="K6358" s="391">
        <v>2.6177999999999999</v>
      </c>
      <c r="L6358" s="391">
        <v>0.69320000000000004</v>
      </c>
      <c r="M6358" s="391">
        <v>0.34599999999999997</v>
      </c>
      <c r="N6358" s="391">
        <v>1.90309999999999</v>
      </c>
      <c r="O6358" s="386">
        <v>2.0760999999999998</v>
      </c>
      <c r="P6358" s="386" t="s">
        <v>67</v>
      </c>
      <c r="R6358" s="265"/>
    </row>
    <row r="6359" spans="1:18" ht="15" x14ac:dyDescent="0.25">
      <c r="A6359" s="389" t="s">
        <v>7713</v>
      </c>
      <c r="B6359" s="390"/>
      <c r="C6359" s="386"/>
      <c r="D6359" s="390"/>
      <c r="E6359" s="390"/>
      <c r="F6359" s="386">
        <v>0</v>
      </c>
      <c r="G6359" s="391">
        <v>0</v>
      </c>
      <c r="H6359" s="391">
        <v>0</v>
      </c>
      <c r="I6359" s="391">
        <v>0</v>
      </c>
      <c r="J6359" s="391">
        <v>0</v>
      </c>
      <c r="K6359" s="391">
        <v>0</v>
      </c>
      <c r="L6359" s="391">
        <v>0</v>
      </c>
      <c r="M6359" s="391">
        <v>0</v>
      </c>
      <c r="N6359" s="391">
        <v>0</v>
      </c>
      <c r="O6359" s="386">
        <v>0</v>
      </c>
      <c r="P6359" s="386" t="s">
        <v>67</v>
      </c>
      <c r="R6359" s="265"/>
    </row>
    <row r="6360" spans="1:18" ht="15" x14ac:dyDescent="0.25">
      <c r="A6360" s="389" t="s">
        <v>7714</v>
      </c>
      <c r="B6360" s="390"/>
      <c r="C6360" s="386"/>
      <c r="D6360" s="390"/>
      <c r="E6360" s="390"/>
      <c r="F6360" s="386">
        <v>0.35510000000000003</v>
      </c>
      <c r="G6360" s="391">
        <v>0.29210000000000003</v>
      </c>
      <c r="H6360" s="391">
        <v>0.25819999999999999</v>
      </c>
      <c r="I6360" s="391">
        <v>0.26679999999999998</v>
      </c>
      <c r="J6360" s="391">
        <v>0.29170000000000001</v>
      </c>
      <c r="K6360" s="391">
        <v>6.6699999999999995E-2</v>
      </c>
      <c r="L6360" s="391">
        <v>9.1700000000000004E-2</v>
      </c>
      <c r="M6360" s="391">
        <v>0.43330000000000002</v>
      </c>
      <c r="N6360" s="391">
        <v>0.20829999999999399</v>
      </c>
      <c r="O6360" s="386">
        <v>0.17510000000000001</v>
      </c>
      <c r="P6360" s="386" t="s">
        <v>67</v>
      </c>
      <c r="R6360" s="265"/>
    </row>
    <row r="6361" spans="1:18" ht="15" x14ac:dyDescent="0.25">
      <c r="A6361" s="389" t="s">
        <v>7715</v>
      </c>
      <c r="B6361" s="390"/>
      <c r="C6361" s="386"/>
      <c r="D6361" s="390"/>
      <c r="E6361" s="390"/>
      <c r="F6361" s="386">
        <v>0.36099999999999999</v>
      </c>
      <c r="G6361" s="391">
        <v>0.29920000000000002</v>
      </c>
      <c r="H6361" s="391">
        <v>0.26450000000000001</v>
      </c>
      <c r="I6361" s="391">
        <v>0.2732</v>
      </c>
      <c r="J6361" s="391">
        <v>0.29880000000000001</v>
      </c>
      <c r="K6361" s="391">
        <v>6.83E-2</v>
      </c>
      <c r="L6361" s="391">
        <v>9.3899999999999997E-2</v>
      </c>
      <c r="M6361" s="391">
        <v>0.44379999999999997</v>
      </c>
      <c r="N6361" s="391">
        <v>0.21339999999999301</v>
      </c>
      <c r="O6361" s="386">
        <v>0.17929999999999999</v>
      </c>
      <c r="P6361" s="386" t="s">
        <v>67</v>
      </c>
      <c r="R6361" s="265"/>
    </row>
    <row r="6362" spans="1:18" ht="15" x14ac:dyDescent="0.25">
      <c r="A6362" s="389" t="s">
        <v>7716</v>
      </c>
      <c r="B6362" s="390"/>
      <c r="C6362" s="386"/>
      <c r="D6362" s="390"/>
      <c r="E6362" s="390"/>
      <c r="F6362" s="386">
        <v>0</v>
      </c>
      <c r="G6362" s="391">
        <v>0</v>
      </c>
      <c r="H6362" s="391">
        <v>0</v>
      </c>
      <c r="I6362" s="391">
        <v>0</v>
      </c>
      <c r="J6362" s="391">
        <v>0</v>
      </c>
      <c r="K6362" s="391">
        <v>0</v>
      </c>
      <c r="L6362" s="391">
        <v>0</v>
      </c>
      <c r="M6362" s="391">
        <v>0</v>
      </c>
      <c r="N6362" s="391">
        <v>0</v>
      </c>
      <c r="O6362" s="386">
        <v>0</v>
      </c>
      <c r="P6362" s="386" t="s">
        <v>67</v>
      </c>
      <c r="R6362" s="265"/>
    </row>
    <row r="6363" spans="1:18" ht="15" x14ac:dyDescent="0.25">
      <c r="A6363" s="389" t="s">
        <v>7717</v>
      </c>
      <c r="B6363" s="390"/>
      <c r="C6363" s="386"/>
      <c r="D6363" s="390"/>
      <c r="E6363" s="390"/>
      <c r="F6363" s="386">
        <v>2.5748000000000002</v>
      </c>
      <c r="G6363" s="391">
        <v>4.0495999999999999</v>
      </c>
      <c r="H6363" s="391">
        <v>2.4931999999999999</v>
      </c>
      <c r="I6363" s="391">
        <v>3.2364000000000002</v>
      </c>
      <c r="J6363" s="391">
        <v>1.1125</v>
      </c>
      <c r="K6363" s="391">
        <v>3.3469000000000002</v>
      </c>
      <c r="L6363" s="391">
        <v>1.9108000000000001</v>
      </c>
      <c r="M6363" s="391">
        <v>2.0903</v>
      </c>
      <c r="N6363" s="391">
        <v>6.2925000000000004</v>
      </c>
      <c r="O6363" s="386">
        <v>4.8334999999999999</v>
      </c>
      <c r="P6363" s="386" t="s">
        <v>67</v>
      </c>
      <c r="R6363" s="265"/>
    </row>
    <row r="6364" spans="1:18" ht="15" x14ac:dyDescent="0.25">
      <c r="A6364" s="389" t="s">
        <v>7718</v>
      </c>
      <c r="B6364" s="390"/>
      <c r="C6364" s="386"/>
      <c r="D6364" s="390"/>
      <c r="E6364" s="390"/>
      <c r="F6364" s="386">
        <v>2.6391</v>
      </c>
      <c r="G6364" s="391">
        <v>4.1464999999999996</v>
      </c>
      <c r="H6364" s="391">
        <v>2.5510999999999999</v>
      </c>
      <c r="I6364" s="391">
        <v>3.3170999999999999</v>
      </c>
      <c r="J6364" s="391">
        <v>1.1403000000000001</v>
      </c>
      <c r="K6364" s="391">
        <v>3.4218999999999999</v>
      </c>
      <c r="L6364" s="391">
        <v>1.9499</v>
      </c>
      <c r="M6364" s="391">
        <v>2.1337999999999999</v>
      </c>
      <c r="N6364" s="391">
        <v>6.3979000000000097</v>
      </c>
      <c r="O6364" s="386">
        <v>4.9532999999999996</v>
      </c>
      <c r="P6364" s="386" t="s">
        <v>67</v>
      </c>
      <c r="R6364" s="265"/>
    </row>
    <row r="6365" spans="1:18" ht="15" x14ac:dyDescent="0.25">
      <c r="A6365" s="389" t="s">
        <v>7719</v>
      </c>
      <c r="B6365" s="390"/>
      <c r="C6365" s="386"/>
      <c r="D6365" s="390"/>
      <c r="E6365" s="390"/>
      <c r="F6365" s="386">
        <v>0</v>
      </c>
      <c r="G6365" s="391">
        <v>0.17269999999999999</v>
      </c>
      <c r="H6365" s="391">
        <v>0.1724</v>
      </c>
      <c r="I6365" s="391">
        <v>0</v>
      </c>
      <c r="J6365" s="391">
        <v>0</v>
      </c>
      <c r="K6365" s="391">
        <v>0.3448</v>
      </c>
      <c r="L6365" s="391">
        <v>0.3448</v>
      </c>
      <c r="M6365" s="391">
        <v>0.34539999999999998</v>
      </c>
      <c r="N6365" s="391">
        <v>2.069</v>
      </c>
      <c r="O6365" s="386">
        <v>0</v>
      </c>
      <c r="P6365" s="386" t="s">
        <v>67</v>
      </c>
      <c r="R6365" s="265"/>
    </row>
    <row r="6366" spans="1:18" ht="15" x14ac:dyDescent="0.25">
      <c r="A6366" s="389" t="s">
        <v>7720</v>
      </c>
      <c r="B6366" s="390"/>
      <c r="C6366" s="386"/>
      <c r="D6366" s="390"/>
      <c r="E6366" s="390"/>
      <c r="F6366" s="386">
        <v>12.6113</v>
      </c>
      <c r="G6366" s="391">
        <v>23.110900000000001</v>
      </c>
      <c r="H6366" s="391">
        <v>18.943200000000001</v>
      </c>
      <c r="I6366" s="391">
        <v>29.872599999999998</v>
      </c>
      <c r="J6366" s="391">
        <v>24.950299999999999</v>
      </c>
      <c r="K6366" s="391">
        <v>18.956199999999999</v>
      </c>
      <c r="L6366" s="391">
        <v>25.970500000000001</v>
      </c>
      <c r="M6366" s="391">
        <v>26.639099999999999</v>
      </c>
      <c r="N6366" s="391">
        <v>30.151299999999999</v>
      </c>
      <c r="O6366" s="386">
        <v>20.685300000000002</v>
      </c>
      <c r="P6366" s="386" t="s">
        <v>67</v>
      </c>
      <c r="R6366" s="265"/>
    </row>
    <row r="6367" spans="1:18" ht="15" x14ac:dyDescent="0.25">
      <c r="A6367" s="389" t="s">
        <v>7721</v>
      </c>
      <c r="B6367" s="390"/>
      <c r="C6367" s="386"/>
      <c r="D6367" s="390"/>
      <c r="E6367" s="390"/>
      <c r="F6367" s="386" t="s">
        <v>8416</v>
      </c>
      <c r="G6367" s="391" t="s">
        <v>8416</v>
      </c>
      <c r="H6367" s="391">
        <v>1.3889</v>
      </c>
      <c r="I6367" s="391">
        <v>0</v>
      </c>
      <c r="J6367" s="391">
        <v>3.2258</v>
      </c>
      <c r="K6367" s="391">
        <v>12</v>
      </c>
      <c r="L6367" s="391">
        <v>15.686299999999999</v>
      </c>
      <c r="M6367" s="391">
        <v>0</v>
      </c>
      <c r="N6367" s="391">
        <v>26</v>
      </c>
      <c r="O6367" s="386">
        <v>38</v>
      </c>
      <c r="P6367" s="386" t="s">
        <v>67</v>
      </c>
      <c r="R6367" s="265"/>
    </row>
    <row r="6368" spans="1:18" ht="15" x14ac:dyDescent="0.25">
      <c r="A6368" s="389" t="s">
        <v>7722</v>
      </c>
      <c r="B6368" s="390"/>
      <c r="C6368" s="386"/>
      <c r="D6368" s="390"/>
      <c r="E6368" s="390"/>
      <c r="F6368" s="386" t="s">
        <v>8416</v>
      </c>
      <c r="G6368" s="391" t="s">
        <v>8416</v>
      </c>
      <c r="H6368" s="391">
        <v>0</v>
      </c>
      <c r="I6368" s="391">
        <v>0</v>
      </c>
      <c r="J6368" s="391">
        <v>0</v>
      </c>
      <c r="K6368" s="391">
        <v>0</v>
      </c>
      <c r="L6368" s="391">
        <v>0</v>
      </c>
      <c r="M6368" s="391">
        <v>0</v>
      </c>
      <c r="N6368" s="391">
        <v>8.3332999999999906</v>
      </c>
      <c r="O6368" s="386">
        <v>0</v>
      </c>
      <c r="P6368" s="386" t="s">
        <v>67</v>
      </c>
      <c r="R6368" s="265"/>
    </row>
    <row r="6369" spans="1:18" ht="15" x14ac:dyDescent="0.25">
      <c r="A6369" s="389" t="s">
        <v>7723</v>
      </c>
      <c r="B6369" s="390"/>
      <c r="C6369" s="386"/>
      <c r="D6369" s="390"/>
      <c r="E6369" s="390"/>
      <c r="F6369" s="386" t="s">
        <v>8416</v>
      </c>
      <c r="G6369" s="391" t="s">
        <v>8416</v>
      </c>
      <c r="H6369" s="391">
        <v>2.5</v>
      </c>
      <c r="I6369" s="391">
        <v>0</v>
      </c>
      <c r="J6369" s="391">
        <v>5.2632000000000003</v>
      </c>
      <c r="K6369" s="391">
        <v>0</v>
      </c>
      <c r="L6369" s="391">
        <v>20.512799999999999</v>
      </c>
      <c r="M6369" s="391">
        <v>34.210500000000003</v>
      </c>
      <c r="N6369" s="391">
        <v>31.578900000000001</v>
      </c>
      <c r="O6369" s="386">
        <v>50</v>
      </c>
      <c r="P6369" s="386" t="s">
        <v>67</v>
      </c>
      <c r="R6369" s="265"/>
    </row>
    <row r="6370" spans="1:18" ht="15" x14ac:dyDescent="0.25">
      <c r="A6370" s="389" t="s">
        <v>7724</v>
      </c>
      <c r="B6370" s="390"/>
      <c r="C6370" s="386"/>
      <c r="D6370" s="390"/>
      <c r="E6370" s="390"/>
      <c r="F6370" s="386">
        <v>18.517600000000002</v>
      </c>
      <c r="G6370" s="391">
        <v>15.311400000000001</v>
      </c>
      <c r="H6370" s="391">
        <v>12.1075</v>
      </c>
      <c r="I6370" s="391">
        <v>18.476700000000001</v>
      </c>
      <c r="J6370" s="391">
        <v>16.114100000000001</v>
      </c>
      <c r="K6370" s="391">
        <v>16.007899999999999</v>
      </c>
      <c r="L6370" s="391">
        <v>18.009899999999998</v>
      </c>
      <c r="M6370" s="391">
        <v>18.2074</v>
      </c>
      <c r="N6370" s="391">
        <v>25.759399999999999</v>
      </c>
      <c r="O6370" s="386">
        <v>16.948499999999999</v>
      </c>
      <c r="P6370" s="386" t="s">
        <v>67</v>
      </c>
      <c r="R6370" s="265"/>
    </row>
    <row r="6371" spans="1:18" ht="15" x14ac:dyDescent="0.25">
      <c r="A6371" s="389" t="s">
        <v>7725</v>
      </c>
      <c r="B6371" s="390"/>
      <c r="C6371" s="386"/>
      <c r="D6371" s="390"/>
      <c r="E6371" s="390"/>
      <c r="F6371" s="386">
        <v>25.174299999999999</v>
      </c>
      <c r="G6371" s="391">
        <v>29.074100000000001</v>
      </c>
      <c r="H6371" s="391">
        <v>22.6356</v>
      </c>
      <c r="I6371" s="391">
        <v>29.606100000000001</v>
      </c>
      <c r="J6371" s="391">
        <v>32.031599999999997</v>
      </c>
      <c r="K6371" s="391">
        <v>24.480699999999999</v>
      </c>
      <c r="L6371" s="391">
        <v>32.922499999999999</v>
      </c>
      <c r="M6371" s="391">
        <v>29.609300000000001</v>
      </c>
      <c r="N6371" s="391">
        <v>34.085900000000002</v>
      </c>
      <c r="O6371" s="386">
        <v>23.937799999999999</v>
      </c>
      <c r="P6371" s="386" t="s">
        <v>67</v>
      </c>
      <c r="R6371" s="265"/>
    </row>
    <row r="6372" spans="1:18" ht="15" x14ac:dyDescent="0.25">
      <c r="A6372" s="389" t="s">
        <v>7726</v>
      </c>
      <c r="B6372" s="390"/>
      <c r="C6372" s="386"/>
      <c r="D6372" s="390"/>
      <c r="E6372" s="390"/>
      <c r="F6372" s="386">
        <v>12.223800000000001</v>
      </c>
      <c r="G6372" s="391">
        <v>4.4625000000000004</v>
      </c>
      <c r="H6372" s="391">
        <v>5.0247999999999999</v>
      </c>
      <c r="I6372" s="391">
        <v>7.2762000000000002</v>
      </c>
      <c r="J6372" s="391">
        <v>7.0206999999999997</v>
      </c>
      <c r="K6372" s="391">
        <v>3.1947999999999999</v>
      </c>
      <c r="L6372" s="391">
        <v>7.2222</v>
      </c>
      <c r="M6372" s="391">
        <v>6.4063999999999997</v>
      </c>
      <c r="N6372" s="391">
        <v>13.5428</v>
      </c>
      <c r="O6372" s="386">
        <v>9.5539000000000005</v>
      </c>
      <c r="P6372" s="386" t="s">
        <v>67</v>
      </c>
      <c r="R6372" s="265"/>
    </row>
    <row r="6373" spans="1:18" ht="15" x14ac:dyDescent="0.25">
      <c r="A6373" s="389" t="s">
        <v>7727</v>
      </c>
      <c r="B6373" s="390"/>
      <c r="C6373" s="386"/>
      <c r="D6373" s="390"/>
      <c r="E6373" s="390"/>
      <c r="F6373" s="386">
        <v>27.9358</v>
      </c>
      <c r="G6373" s="391">
        <v>23.42</v>
      </c>
      <c r="H6373" s="391">
        <v>20.0379</v>
      </c>
      <c r="I6373" s="391">
        <v>24.895700000000001</v>
      </c>
      <c r="J6373" s="391">
        <v>19.052399999999999</v>
      </c>
      <c r="K6373" s="391">
        <v>20.9956</v>
      </c>
      <c r="L6373" s="391">
        <v>20.9846</v>
      </c>
      <c r="M6373" s="391">
        <v>16.895399999999999</v>
      </c>
      <c r="N6373" s="391">
        <v>29.1477</v>
      </c>
      <c r="O6373" s="386">
        <v>20.790299999999998</v>
      </c>
      <c r="P6373" s="386" t="s">
        <v>67</v>
      </c>
      <c r="R6373" s="265"/>
    </row>
    <row r="6374" spans="1:18" ht="15" x14ac:dyDescent="0.25">
      <c r="A6374" s="389" t="s">
        <v>7728</v>
      </c>
      <c r="B6374" s="390"/>
      <c r="C6374" s="386"/>
      <c r="D6374" s="390"/>
      <c r="E6374" s="390"/>
      <c r="F6374" s="386">
        <v>27.8796</v>
      </c>
      <c r="G6374" s="391">
        <v>23.3947</v>
      </c>
      <c r="H6374" s="391">
        <v>17.896100000000001</v>
      </c>
      <c r="I6374" s="391">
        <v>24.923300000000001</v>
      </c>
      <c r="J6374" s="391">
        <v>24.769500000000001</v>
      </c>
      <c r="K6374" s="391">
        <v>19.879899999999999</v>
      </c>
      <c r="L6374" s="391">
        <v>20.9861</v>
      </c>
      <c r="M6374" s="391">
        <v>16.900600000000001</v>
      </c>
      <c r="N6374" s="391">
        <v>29.144400000000001</v>
      </c>
      <c r="O6374" s="386">
        <v>20.785399999999999</v>
      </c>
      <c r="P6374" s="386" t="s">
        <v>67</v>
      </c>
      <c r="R6374" s="265"/>
    </row>
    <row r="6375" spans="1:18" ht="15" x14ac:dyDescent="0.25">
      <c r="A6375" s="389" t="s">
        <v>7729</v>
      </c>
      <c r="B6375" s="390"/>
      <c r="C6375" s="386"/>
      <c r="D6375" s="390"/>
      <c r="E6375" s="390"/>
      <c r="F6375" s="386">
        <v>50.237000000000002</v>
      </c>
      <c r="G6375" s="391">
        <v>34.7134</v>
      </c>
      <c r="H6375" s="391">
        <v>17.901199999999999</v>
      </c>
      <c r="I6375" s="391">
        <v>6.5789</v>
      </c>
      <c r="J6375" s="391">
        <v>9.2104999999999997</v>
      </c>
      <c r="K6375" s="391">
        <v>19.354800000000001</v>
      </c>
      <c r="L6375" s="391">
        <v>18.75</v>
      </c>
      <c r="M6375" s="391">
        <v>9.375</v>
      </c>
      <c r="N6375" s="391">
        <v>32.608699999999999</v>
      </c>
      <c r="O6375" s="386">
        <v>26.087</v>
      </c>
      <c r="P6375" s="386" t="s">
        <v>67</v>
      </c>
      <c r="R6375" s="265"/>
    </row>
    <row r="6376" spans="1:18" ht="15" x14ac:dyDescent="0.25">
      <c r="A6376" s="389" t="s">
        <v>7730</v>
      </c>
      <c r="B6376" s="390"/>
      <c r="C6376" s="386"/>
      <c r="D6376" s="390"/>
      <c r="E6376" s="390"/>
      <c r="F6376" s="386">
        <v>0</v>
      </c>
      <c r="G6376" s="391">
        <v>0.252</v>
      </c>
      <c r="H6376" s="391">
        <v>0.30009999999999998</v>
      </c>
      <c r="I6376" s="391">
        <v>0.70789999999999997</v>
      </c>
      <c r="J6376" s="391">
        <v>0.4975</v>
      </c>
      <c r="K6376" s="391">
        <v>0.2732</v>
      </c>
      <c r="L6376" s="391">
        <v>0.4264</v>
      </c>
      <c r="M6376" s="391">
        <v>0.28599999999999998</v>
      </c>
      <c r="N6376" s="391">
        <v>1.3683999999999901</v>
      </c>
      <c r="O6376" s="386">
        <v>0.99450000000000005</v>
      </c>
      <c r="P6376" s="386" t="s">
        <v>67</v>
      </c>
      <c r="R6376" s="265"/>
    </row>
    <row r="6377" spans="1:18" ht="15" x14ac:dyDescent="0.25">
      <c r="A6377" s="389" t="s">
        <v>7731</v>
      </c>
      <c r="B6377" s="390"/>
      <c r="C6377" s="386"/>
      <c r="D6377" s="390"/>
      <c r="E6377" s="390"/>
      <c r="F6377" s="386">
        <v>1.7544</v>
      </c>
      <c r="G6377" s="391">
        <v>0.32869999999999999</v>
      </c>
      <c r="H6377" s="391">
        <v>0.26219999999999999</v>
      </c>
      <c r="I6377" s="391">
        <v>1.0426</v>
      </c>
      <c r="J6377" s="391">
        <v>0.50160000000000005</v>
      </c>
      <c r="K6377" s="391">
        <v>0.35299999999999998</v>
      </c>
      <c r="L6377" s="391">
        <v>0.42809999999999998</v>
      </c>
      <c r="M6377" s="391">
        <v>0.43030000000000002</v>
      </c>
      <c r="N6377" s="391">
        <v>1.35899999999999</v>
      </c>
      <c r="O6377" s="386">
        <v>1.0006999999999999</v>
      </c>
      <c r="P6377" s="386" t="s">
        <v>67</v>
      </c>
      <c r="R6377" s="265"/>
    </row>
    <row r="6378" spans="1:18" ht="15" x14ac:dyDescent="0.25">
      <c r="A6378" s="389" t="s">
        <v>7732</v>
      </c>
      <c r="B6378" s="390"/>
      <c r="C6378" s="386"/>
      <c r="D6378" s="390"/>
      <c r="E6378" s="390"/>
      <c r="F6378" s="386">
        <v>0</v>
      </c>
      <c r="G6378" s="391">
        <v>0.29239999999999999</v>
      </c>
      <c r="H6378" s="391">
        <v>0</v>
      </c>
      <c r="I6378" s="391">
        <v>0</v>
      </c>
      <c r="J6378" s="391">
        <v>0</v>
      </c>
      <c r="K6378" s="391">
        <v>0</v>
      </c>
      <c r="L6378" s="391">
        <v>0.19719999999999999</v>
      </c>
      <c r="M6378" s="391">
        <v>0.19570000000000001</v>
      </c>
      <c r="N6378" s="391">
        <v>2.6263000000000001</v>
      </c>
      <c r="O6378" s="386">
        <v>0</v>
      </c>
      <c r="P6378" s="386" t="s">
        <v>67</v>
      </c>
      <c r="R6378" s="265"/>
    </row>
    <row r="6379" spans="1:18" ht="15" x14ac:dyDescent="0.25">
      <c r="A6379" s="389" t="s">
        <v>7733</v>
      </c>
      <c r="B6379" s="390"/>
      <c r="C6379" s="386"/>
      <c r="D6379" s="390"/>
      <c r="E6379" s="390"/>
      <c r="F6379" s="386">
        <v>3.1573000000000002</v>
      </c>
      <c r="G6379" s="391">
        <v>3.3374999999999999</v>
      </c>
      <c r="H6379" s="391">
        <v>0.91739999999999999</v>
      </c>
      <c r="I6379" s="391">
        <v>2.3706999999999998</v>
      </c>
      <c r="J6379" s="391">
        <v>1.4913000000000001</v>
      </c>
      <c r="K6379" s="391">
        <v>1.6220000000000001</v>
      </c>
      <c r="L6379" s="391">
        <v>1.2887</v>
      </c>
      <c r="M6379" s="391">
        <v>0.92810000000000004</v>
      </c>
      <c r="N6379" s="391">
        <v>4.2183000000000002</v>
      </c>
      <c r="O6379" s="386">
        <v>3.2153</v>
      </c>
      <c r="P6379" s="386" t="s">
        <v>67</v>
      </c>
      <c r="R6379" s="265"/>
    </row>
    <row r="6380" spans="1:18" ht="15" x14ac:dyDescent="0.25">
      <c r="A6380" s="389" t="s">
        <v>7734</v>
      </c>
      <c r="B6380" s="390"/>
      <c r="C6380" s="386"/>
      <c r="D6380" s="390"/>
      <c r="E6380" s="390"/>
      <c r="F6380" s="386">
        <v>3.1613000000000002</v>
      </c>
      <c r="G6380" s="391">
        <v>1.3284</v>
      </c>
      <c r="H6380" s="391">
        <v>0.91859999999999997</v>
      </c>
      <c r="I6380" s="391">
        <v>1.7865</v>
      </c>
      <c r="J6380" s="391">
        <v>1.5052000000000001</v>
      </c>
      <c r="K6380" s="391">
        <v>1.6343000000000001</v>
      </c>
      <c r="L6380" s="391">
        <v>2.3862999999999999</v>
      </c>
      <c r="M6380" s="391">
        <v>0.89600000000000002</v>
      </c>
      <c r="N6380" s="391">
        <v>4.0928000000000004</v>
      </c>
      <c r="O6380" s="386">
        <v>3.1949999999999998</v>
      </c>
      <c r="P6380" s="386" t="s">
        <v>67</v>
      </c>
      <c r="R6380" s="265"/>
    </row>
    <row r="6381" spans="1:18" ht="15" x14ac:dyDescent="0.25">
      <c r="A6381" s="389" t="s">
        <v>7735</v>
      </c>
      <c r="B6381" s="390"/>
      <c r="C6381" s="386"/>
      <c r="D6381" s="390"/>
      <c r="E6381" s="390"/>
      <c r="F6381" s="386">
        <v>0</v>
      </c>
      <c r="G6381" s="391">
        <v>0</v>
      </c>
      <c r="H6381" s="391">
        <v>0</v>
      </c>
      <c r="I6381" s="391">
        <v>0</v>
      </c>
      <c r="J6381" s="391">
        <v>10.2837</v>
      </c>
      <c r="K6381" s="391">
        <v>0.85109999999999997</v>
      </c>
      <c r="L6381" s="391">
        <v>6.1702000000000004</v>
      </c>
      <c r="M6381" s="391">
        <v>3.012</v>
      </c>
      <c r="N6381" s="391">
        <v>12.4498</v>
      </c>
      <c r="O6381" s="386">
        <v>4.6185</v>
      </c>
      <c r="P6381" s="386" t="s">
        <v>67</v>
      </c>
      <c r="R6381" s="265"/>
    </row>
    <row r="6382" spans="1:18" ht="15" x14ac:dyDescent="0.25">
      <c r="A6382" s="389" t="s">
        <v>7736</v>
      </c>
      <c r="B6382" s="390"/>
      <c r="C6382" s="386"/>
      <c r="D6382" s="390"/>
      <c r="E6382" s="390"/>
      <c r="F6382" s="386">
        <v>10.8749</v>
      </c>
      <c r="G6382" s="391">
        <v>6.5563000000000002</v>
      </c>
      <c r="H6382" s="391">
        <v>4.9858000000000002</v>
      </c>
      <c r="I6382" s="391">
        <v>6.8685</v>
      </c>
      <c r="J6382" s="391">
        <v>6.5861000000000001</v>
      </c>
      <c r="K6382" s="391">
        <v>5.4835000000000003</v>
      </c>
      <c r="L6382" s="391">
        <v>6.7820999999999998</v>
      </c>
      <c r="M6382" s="391">
        <v>6.1536999999999997</v>
      </c>
      <c r="N6382" s="391">
        <v>13.204800000000001</v>
      </c>
      <c r="O6382" s="386">
        <v>9.4062999999999999</v>
      </c>
      <c r="P6382" s="386" t="s">
        <v>67</v>
      </c>
      <c r="R6382" s="265"/>
    </row>
    <row r="6383" spans="1:18" ht="15" x14ac:dyDescent="0.25">
      <c r="A6383" s="389" t="s">
        <v>7737</v>
      </c>
      <c r="B6383" s="390"/>
      <c r="C6383" s="386"/>
      <c r="D6383" s="390"/>
      <c r="E6383" s="390"/>
      <c r="F6383" s="386">
        <v>15.318899999999999</v>
      </c>
      <c r="G6383" s="391">
        <v>16.0015</v>
      </c>
      <c r="H6383" s="391">
        <v>11.13</v>
      </c>
      <c r="I6383" s="391">
        <v>15.376300000000001</v>
      </c>
      <c r="J6383" s="391">
        <v>15.7178</v>
      </c>
      <c r="K6383" s="391">
        <v>13.4087</v>
      </c>
      <c r="L6383" s="391">
        <v>15.2522</v>
      </c>
      <c r="M6383" s="391">
        <v>11.1241</v>
      </c>
      <c r="N6383" s="391">
        <v>19.814399999999999</v>
      </c>
      <c r="O6383" s="386">
        <v>12.407299999999999</v>
      </c>
      <c r="P6383" s="386" t="s">
        <v>67</v>
      </c>
      <c r="R6383" s="265"/>
    </row>
    <row r="6384" spans="1:18" ht="15" x14ac:dyDescent="0.25">
      <c r="A6384" s="389" t="s">
        <v>7738</v>
      </c>
      <c r="B6384" s="390"/>
      <c r="C6384" s="386"/>
      <c r="D6384" s="390"/>
      <c r="E6384" s="390"/>
      <c r="F6384" s="386">
        <v>1.794</v>
      </c>
      <c r="G6384" s="391">
        <v>1.8963000000000001</v>
      </c>
      <c r="H6384" s="391">
        <v>1.3087</v>
      </c>
      <c r="I6384" s="391">
        <v>2.6274000000000002</v>
      </c>
      <c r="J6384" s="391">
        <v>1.9709000000000001</v>
      </c>
      <c r="K6384" s="391">
        <v>1.8452999999999999</v>
      </c>
      <c r="L6384" s="391">
        <v>1.2444</v>
      </c>
      <c r="M6384" s="391">
        <v>1.8929</v>
      </c>
      <c r="N6384" s="391">
        <v>5.4438000000000004</v>
      </c>
      <c r="O6384" s="386">
        <v>3.1337000000000002</v>
      </c>
      <c r="P6384" s="386" t="s">
        <v>67</v>
      </c>
      <c r="R6384" s="265"/>
    </row>
    <row r="6385" spans="1:18" ht="15" x14ac:dyDescent="0.25">
      <c r="A6385" s="389" t="s">
        <v>7739</v>
      </c>
      <c r="B6385" s="390"/>
      <c r="C6385" s="386"/>
      <c r="D6385" s="390"/>
      <c r="E6385" s="390"/>
      <c r="F6385" s="386" t="s">
        <v>8416</v>
      </c>
      <c r="G6385" s="391" t="s">
        <v>8416</v>
      </c>
      <c r="H6385" s="391" t="s">
        <v>8416</v>
      </c>
      <c r="I6385" s="391" t="s">
        <v>8416</v>
      </c>
      <c r="J6385" s="391" t="s">
        <v>8416</v>
      </c>
      <c r="K6385" s="391">
        <v>21.965299999999999</v>
      </c>
      <c r="L6385" s="391">
        <v>15.5076</v>
      </c>
      <c r="M6385" s="391">
        <v>27.237400000000001</v>
      </c>
      <c r="N6385" s="391">
        <v>31.229500000000002</v>
      </c>
      <c r="O6385" s="386">
        <v>20.819900000000001</v>
      </c>
      <c r="P6385" s="386" t="s">
        <v>67</v>
      </c>
      <c r="R6385" s="265"/>
    </row>
    <row r="6386" spans="1:18" ht="15" x14ac:dyDescent="0.25">
      <c r="A6386" s="389" t="s">
        <v>7740</v>
      </c>
      <c r="B6386" s="390"/>
      <c r="C6386" s="386"/>
      <c r="D6386" s="390"/>
      <c r="E6386" s="390"/>
      <c r="F6386" s="386" t="s">
        <v>8416</v>
      </c>
      <c r="G6386" s="391" t="s">
        <v>8416</v>
      </c>
      <c r="H6386" s="391" t="s">
        <v>8416</v>
      </c>
      <c r="I6386" s="391" t="s">
        <v>8416</v>
      </c>
      <c r="J6386" s="391" t="s">
        <v>8416</v>
      </c>
      <c r="K6386" s="391">
        <v>17.513100000000001</v>
      </c>
      <c r="L6386" s="391">
        <v>19.367599999999999</v>
      </c>
      <c r="M6386" s="391">
        <v>12.6957</v>
      </c>
      <c r="N6386" s="391">
        <v>29.349699999999999</v>
      </c>
      <c r="O6386" s="386">
        <v>23.817900000000002</v>
      </c>
      <c r="P6386" s="386" t="s">
        <v>67</v>
      </c>
      <c r="R6386" s="265"/>
    </row>
    <row r="6387" spans="1:18" ht="15" x14ac:dyDescent="0.25">
      <c r="A6387" s="389" t="s">
        <v>7741</v>
      </c>
      <c r="B6387" s="390"/>
      <c r="C6387" s="386"/>
      <c r="D6387" s="390"/>
      <c r="E6387" s="390"/>
      <c r="F6387" s="386" t="s">
        <v>8416</v>
      </c>
      <c r="G6387" s="391" t="s">
        <v>8416</v>
      </c>
      <c r="H6387" s="391" t="s">
        <v>8416</v>
      </c>
      <c r="I6387" s="391" t="s">
        <v>8416</v>
      </c>
      <c r="J6387" s="391" t="s">
        <v>8416</v>
      </c>
      <c r="K6387" s="391">
        <v>19.350100000000001</v>
      </c>
      <c r="L6387" s="391">
        <v>17.4556</v>
      </c>
      <c r="M6387" s="391">
        <v>19.019300000000001</v>
      </c>
      <c r="N6387" s="391">
        <v>32.872500000000002</v>
      </c>
      <c r="O6387" s="386">
        <v>18.276399999999999</v>
      </c>
      <c r="P6387" s="386" t="s">
        <v>67</v>
      </c>
      <c r="R6387" s="265"/>
    </row>
    <row r="6388" spans="1:18" ht="15" x14ac:dyDescent="0.25">
      <c r="A6388" s="389" t="s">
        <v>7742</v>
      </c>
      <c r="B6388" s="390"/>
      <c r="C6388" s="386"/>
      <c r="D6388" s="390"/>
      <c r="E6388" s="390"/>
      <c r="F6388" s="386" t="s">
        <v>8416</v>
      </c>
      <c r="G6388" s="391" t="s">
        <v>8416</v>
      </c>
      <c r="H6388" s="391">
        <v>0</v>
      </c>
      <c r="I6388" s="391">
        <v>0</v>
      </c>
      <c r="J6388" s="391">
        <v>0</v>
      </c>
      <c r="K6388" s="391">
        <v>0</v>
      </c>
      <c r="L6388" s="391">
        <v>0</v>
      </c>
      <c r="M6388" s="391">
        <v>0</v>
      </c>
      <c r="N6388" s="391">
        <v>1.0417000000000101</v>
      </c>
      <c r="O6388" s="386">
        <v>0</v>
      </c>
      <c r="P6388" s="386" t="s">
        <v>67</v>
      </c>
      <c r="R6388" s="265"/>
    </row>
    <row r="6389" spans="1:18" ht="15" x14ac:dyDescent="0.25">
      <c r="A6389" s="389" t="s">
        <v>7743</v>
      </c>
      <c r="B6389" s="390"/>
      <c r="C6389" s="386"/>
      <c r="D6389" s="390"/>
      <c r="E6389" s="390"/>
      <c r="F6389" s="386" t="s">
        <v>8416</v>
      </c>
      <c r="G6389" s="391" t="s">
        <v>8416</v>
      </c>
      <c r="H6389" s="391">
        <v>0</v>
      </c>
      <c r="I6389" s="391">
        <v>0</v>
      </c>
      <c r="J6389" s="391">
        <v>0</v>
      </c>
      <c r="K6389" s="391">
        <v>0</v>
      </c>
      <c r="L6389" s="391">
        <v>0</v>
      </c>
      <c r="M6389" s="391">
        <v>0</v>
      </c>
      <c r="N6389" s="391">
        <v>1.0417000000000101</v>
      </c>
      <c r="O6389" s="386">
        <v>0</v>
      </c>
      <c r="P6389" s="386" t="s">
        <v>67</v>
      </c>
      <c r="R6389" s="265"/>
    </row>
    <row r="6390" spans="1:18" ht="15" x14ac:dyDescent="0.25">
      <c r="A6390" s="389" t="s">
        <v>7744</v>
      </c>
      <c r="B6390" s="390"/>
      <c r="C6390" s="386"/>
      <c r="D6390" s="390"/>
      <c r="E6390" s="390"/>
      <c r="F6390" s="386">
        <v>1.7365999999999999</v>
      </c>
      <c r="G6390" s="391">
        <v>1.3066</v>
      </c>
      <c r="H6390" s="391">
        <v>1.1172</v>
      </c>
      <c r="I6390" s="391">
        <v>2.3313999999999999</v>
      </c>
      <c r="J6390" s="391">
        <v>1.6954</v>
      </c>
      <c r="K6390" s="391">
        <v>1.4052</v>
      </c>
      <c r="L6390" s="391">
        <v>1.6700999999999999</v>
      </c>
      <c r="M6390" s="391">
        <v>1.6593</v>
      </c>
      <c r="N6390" s="391">
        <v>5.2720999999999902</v>
      </c>
      <c r="O6390" s="386">
        <v>2.9878</v>
      </c>
      <c r="P6390" s="386" t="s">
        <v>67</v>
      </c>
      <c r="R6390" s="265"/>
    </row>
    <row r="6391" spans="1:18" ht="15" x14ac:dyDescent="0.25">
      <c r="A6391" s="389" t="s">
        <v>7745</v>
      </c>
      <c r="B6391" s="390"/>
      <c r="C6391" s="386"/>
      <c r="D6391" s="390"/>
      <c r="E6391" s="390"/>
      <c r="F6391" s="386">
        <v>2.0234999999999999</v>
      </c>
      <c r="G6391" s="391">
        <v>2.4278</v>
      </c>
      <c r="H6391" s="391">
        <v>1.9019999999999999</v>
      </c>
      <c r="I6391" s="391">
        <v>3.2490000000000001</v>
      </c>
      <c r="J6391" s="391">
        <v>3.3912</v>
      </c>
      <c r="K6391" s="391">
        <v>3.2404999999999999</v>
      </c>
      <c r="L6391" s="391">
        <v>3.1573000000000002</v>
      </c>
      <c r="M6391" s="391">
        <v>2.6549</v>
      </c>
      <c r="N6391" s="391">
        <v>5.9915000000000003</v>
      </c>
      <c r="O6391" s="386">
        <v>3.6009000000000002</v>
      </c>
      <c r="P6391" s="386" t="s">
        <v>67</v>
      </c>
      <c r="R6391" s="265"/>
    </row>
    <row r="6392" spans="1:18" ht="15" x14ac:dyDescent="0.25">
      <c r="A6392" s="389" t="s">
        <v>7746</v>
      </c>
      <c r="B6392" s="390"/>
      <c r="C6392" s="386"/>
      <c r="D6392" s="390"/>
      <c r="E6392" s="390"/>
      <c r="F6392" s="386">
        <v>0.4269</v>
      </c>
      <c r="G6392" s="391">
        <v>0.41220000000000001</v>
      </c>
      <c r="H6392" s="391">
        <v>0.46870000000000001</v>
      </c>
      <c r="I6392" s="391">
        <v>0.72670000000000001</v>
      </c>
      <c r="J6392" s="391">
        <v>0.54</v>
      </c>
      <c r="K6392" s="391">
        <v>0.55249999999999999</v>
      </c>
      <c r="L6392" s="391">
        <v>0.87670000000000003</v>
      </c>
      <c r="M6392" s="391">
        <v>0.58220000000000005</v>
      </c>
      <c r="N6392" s="391">
        <v>1.6598999999999899</v>
      </c>
      <c r="O6392" s="386">
        <v>1.0342</v>
      </c>
      <c r="P6392" s="386" t="s">
        <v>67</v>
      </c>
      <c r="R6392" s="265"/>
    </row>
    <row r="6393" spans="1:18" ht="15" x14ac:dyDescent="0.25">
      <c r="A6393" s="389" t="s">
        <v>7747</v>
      </c>
      <c r="B6393" s="390"/>
      <c r="C6393" s="386"/>
      <c r="D6393" s="390"/>
      <c r="E6393" s="390"/>
      <c r="F6393" s="386">
        <v>0.41670000000000001</v>
      </c>
      <c r="G6393" s="391">
        <v>0.40849999999999997</v>
      </c>
      <c r="H6393" s="391">
        <v>0.45979999999999999</v>
      </c>
      <c r="I6393" s="391">
        <v>0.69210000000000005</v>
      </c>
      <c r="J6393" s="391">
        <v>0.50700000000000001</v>
      </c>
      <c r="K6393" s="391">
        <v>0.51739999999999997</v>
      </c>
      <c r="L6393" s="391">
        <v>0.58540000000000003</v>
      </c>
      <c r="M6393" s="391">
        <v>0.57650000000000001</v>
      </c>
      <c r="N6393" s="391">
        <v>1.6243000000000101</v>
      </c>
      <c r="O6393" s="386">
        <v>1.0111000000000001</v>
      </c>
      <c r="P6393" s="386" t="s">
        <v>67</v>
      </c>
      <c r="R6393" s="265"/>
    </row>
    <row r="6394" spans="1:18" ht="15" x14ac:dyDescent="0.25">
      <c r="A6394" s="389" t="s">
        <v>7748</v>
      </c>
      <c r="B6394" s="390"/>
      <c r="C6394" s="386"/>
      <c r="D6394" s="390"/>
      <c r="E6394" s="390"/>
      <c r="F6394" s="386">
        <v>0.58279999999999998</v>
      </c>
      <c r="G6394" s="391">
        <v>0.73570000000000002</v>
      </c>
      <c r="H6394" s="391">
        <v>1.0168999999999999</v>
      </c>
      <c r="I6394" s="391">
        <v>1.1692</v>
      </c>
      <c r="J6394" s="391">
        <v>0.96430000000000005</v>
      </c>
      <c r="K6394" s="391">
        <v>1.0072000000000001</v>
      </c>
      <c r="L6394" s="391">
        <v>0.85650000000000004</v>
      </c>
      <c r="M6394" s="391">
        <v>0.65629999999999999</v>
      </c>
      <c r="N6394" s="391">
        <v>2.1143999999999998</v>
      </c>
      <c r="O6394" s="386">
        <v>1.3310999999999999</v>
      </c>
      <c r="P6394" s="386" t="s">
        <v>67</v>
      </c>
      <c r="R6394" s="265"/>
    </row>
    <row r="6395" spans="1:18" ht="15" x14ac:dyDescent="0.25">
      <c r="A6395" s="389" t="s">
        <v>7749</v>
      </c>
      <c r="B6395" s="390"/>
      <c r="C6395" s="386"/>
      <c r="D6395" s="390"/>
      <c r="E6395" s="390"/>
      <c r="F6395" s="386">
        <v>0</v>
      </c>
      <c r="G6395" s="391">
        <v>4.1000000000000003E-3</v>
      </c>
      <c r="H6395" s="391">
        <v>2.8999999999999998E-3</v>
      </c>
      <c r="I6395" s="391">
        <v>4.8300000000000003E-2</v>
      </c>
      <c r="J6395" s="391">
        <v>1.8499999999999999E-2</v>
      </c>
      <c r="K6395" s="391">
        <v>2.4E-2</v>
      </c>
      <c r="L6395" s="391">
        <v>8.6999999999999994E-3</v>
      </c>
      <c r="M6395" s="391">
        <v>2.0199999999999999E-2</v>
      </c>
      <c r="N6395" s="391">
        <v>6.6699999999997303E-2</v>
      </c>
      <c r="O6395" s="386">
        <v>5.5599999999999997E-2</v>
      </c>
      <c r="P6395" s="386" t="s">
        <v>67</v>
      </c>
      <c r="R6395" s="265"/>
    </row>
    <row r="6396" spans="1:18" ht="15" x14ac:dyDescent="0.25">
      <c r="A6396" s="389" t="s">
        <v>7750</v>
      </c>
      <c r="B6396" s="390"/>
      <c r="C6396" s="386"/>
      <c r="D6396" s="390"/>
      <c r="E6396" s="390"/>
      <c r="F6396" s="386">
        <v>6.6E-3</v>
      </c>
      <c r="G6396" s="391">
        <v>0</v>
      </c>
      <c r="H6396" s="391">
        <v>0</v>
      </c>
      <c r="I6396" s="391">
        <v>1E-3</v>
      </c>
      <c r="J6396" s="391">
        <v>1.0800000000000001E-2</v>
      </c>
      <c r="K6396" s="391">
        <v>1.6199999999999999E-2</v>
      </c>
      <c r="L6396" s="391">
        <v>8.6999999999999994E-3</v>
      </c>
      <c r="M6396" s="391">
        <v>8.6E-3</v>
      </c>
      <c r="N6396" s="391">
        <v>6.4999999999997699E-2</v>
      </c>
      <c r="O6396" s="386">
        <v>2.9899999999999999E-2</v>
      </c>
      <c r="P6396" s="386" t="s">
        <v>67</v>
      </c>
      <c r="R6396" s="265"/>
    </row>
    <row r="6397" spans="1:18" ht="15" x14ac:dyDescent="0.25">
      <c r="A6397" s="389" t="s">
        <v>7751</v>
      </c>
      <c r="B6397" s="390"/>
      <c r="C6397" s="386"/>
      <c r="D6397" s="390"/>
      <c r="E6397" s="390"/>
      <c r="F6397" s="386">
        <v>1.03E-2</v>
      </c>
      <c r="G6397" s="391">
        <v>9.9000000000000008E-3</v>
      </c>
      <c r="H6397" s="391">
        <v>1.84E-2</v>
      </c>
      <c r="I6397" s="391">
        <v>6.1199999999999997E-2</v>
      </c>
      <c r="J6397" s="391">
        <v>8.6599999999999996E-2</v>
      </c>
      <c r="K6397" s="391">
        <v>9.4600000000000004E-2</v>
      </c>
      <c r="L6397" s="391">
        <v>8.8000000000000005E-3</v>
      </c>
      <c r="M6397" s="391">
        <v>8.3000000000000001E-3</v>
      </c>
      <c r="N6397" s="391">
        <v>7.7399999999997193E-2</v>
      </c>
      <c r="O6397" s="386">
        <v>0.23150000000000001</v>
      </c>
      <c r="P6397" s="386" t="s">
        <v>67</v>
      </c>
      <c r="R6397" s="265"/>
    </row>
    <row r="6398" spans="1:18" ht="15" x14ac:dyDescent="0.25">
      <c r="A6398" s="389" t="s">
        <v>7752</v>
      </c>
      <c r="B6398" s="390"/>
      <c r="C6398" s="386"/>
      <c r="D6398" s="390"/>
      <c r="E6398" s="390"/>
      <c r="F6398" s="386">
        <v>1.4749000000000001</v>
      </c>
      <c r="G6398" s="391">
        <v>2.2759</v>
      </c>
      <c r="H6398" s="391">
        <v>1.3192999999999999</v>
      </c>
      <c r="I6398" s="391">
        <v>3.3043999999999998</v>
      </c>
      <c r="J6398" s="391">
        <v>1.5713999999999999</v>
      </c>
      <c r="K6398" s="391">
        <v>2.8353000000000002</v>
      </c>
      <c r="L6398" s="391">
        <v>1.4658</v>
      </c>
      <c r="M6398" s="391">
        <v>1.9251</v>
      </c>
      <c r="N6398" s="391">
        <v>4.6303999999999901</v>
      </c>
      <c r="O6398" s="386">
        <v>3.1583000000000001</v>
      </c>
      <c r="P6398" s="386" t="s">
        <v>67</v>
      </c>
      <c r="R6398" s="265"/>
    </row>
    <row r="6399" spans="1:18" ht="15" x14ac:dyDescent="0.25">
      <c r="A6399" s="389" t="s">
        <v>7753</v>
      </c>
      <c r="B6399" s="390"/>
      <c r="C6399" s="386"/>
      <c r="D6399" s="390"/>
      <c r="E6399" s="390"/>
      <c r="F6399" s="386">
        <v>1.5346</v>
      </c>
      <c r="G6399" s="391">
        <v>2.7410000000000001</v>
      </c>
      <c r="H6399" s="391">
        <v>2.5182000000000002</v>
      </c>
      <c r="I6399" s="391">
        <v>3.2378</v>
      </c>
      <c r="J6399" s="391">
        <v>1.8260000000000001</v>
      </c>
      <c r="K6399" s="391">
        <v>1.6355999999999999</v>
      </c>
      <c r="L6399" s="391">
        <v>2.8782000000000001</v>
      </c>
      <c r="M6399" s="391">
        <v>1.2503</v>
      </c>
      <c r="N6399" s="391">
        <v>4.5088999999999997</v>
      </c>
      <c r="O6399" s="386">
        <v>3.0956999999999999</v>
      </c>
      <c r="P6399" s="386" t="s">
        <v>67</v>
      </c>
      <c r="R6399" s="265"/>
    </row>
    <row r="6400" spans="1:18" ht="15" x14ac:dyDescent="0.25">
      <c r="A6400" s="389" t="s">
        <v>7754</v>
      </c>
      <c r="B6400" s="390"/>
      <c r="C6400" s="386"/>
      <c r="D6400" s="390"/>
      <c r="E6400" s="390"/>
      <c r="F6400" s="386">
        <v>3.6503999999999999</v>
      </c>
      <c r="G6400" s="391">
        <v>5.1321000000000003</v>
      </c>
      <c r="H6400" s="391">
        <v>2.91</v>
      </c>
      <c r="I6400" s="391">
        <v>3.6625999999999999</v>
      </c>
      <c r="J6400" s="391">
        <v>3.6455000000000002</v>
      </c>
      <c r="K6400" s="391">
        <v>5.5933999999999999</v>
      </c>
      <c r="L6400" s="391">
        <v>4.3872</v>
      </c>
      <c r="M6400" s="391">
        <v>3.6029</v>
      </c>
      <c r="N6400" s="391">
        <v>5.9806999999999997</v>
      </c>
      <c r="O6400" s="386">
        <v>3.8725000000000001</v>
      </c>
      <c r="P6400" s="386" t="s">
        <v>67</v>
      </c>
      <c r="R6400" s="265"/>
    </row>
    <row r="6401" spans="1:18" ht="15" x14ac:dyDescent="0.25">
      <c r="A6401" s="389" t="s">
        <v>4908</v>
      </c>
      <c r="B6401" s="390"/>
      <c r="C6401" s="386"/>
      <c r="D6401" s="390"/>
      <c r="E6401" s="390"/>
      <c r="F6401" s="386">
        <v>99.574399999999997</v>
      </c>
      <c r="G6401" s="391">
        <v>99.302899999999994</v>
      </c>
      <c r="H6401" s="391">
        <v>99.620099999999994</v>
      </c>
      <c r="I6401" s="391">
        <v>99.387200000000007</v>
      </c>
      <c r="J6401" s="391">
        <v>99.219399999999993</v>
      </c>
      <c r="K6401" s="391">
        <v>99.187399999999997</v>
      </c>
      <c r="L6401" s="391">
        <v>99.165899999999993</v>
      </c>
      <c r="M6401" s="391">
        <v>98.642300000000006</v>
      </c>
      <c r="N6401" s="391">
        <v>98.917400000000001</v>
      </c>
      <c r="O6401" s="386">
        <v>98.595600000000005</v>
      </c>
      <c r="P6401" s="386" t="s">
        <v>183</v>
      </c>
      <c r="R6401" s="265"/>
    </row>
    <row r="6402" spans="1:18" ht="15" x14ac:dyDescent="0.25">
      <c r="A6402" s="389" t="s">
        <v>4909</v>
      </c>
      <c r="B6402" s="390"/>
      <c r="C6402" s="386"/>
      <c r="D6402" s="390"/>
      <c r="E6402" s="390"/>
      <c r="F6402" s="386">
        <v>99.613900000000001</v>
      </c>
      <c r="G6402" s="391">
        <v>99.412000000000006</v>
      </c>
      <c r="H6402" s="391">
        <v>99.698999999999998</v>
      </c>
      <c r="I6402" s="391">
        <v>99.558400000000006</v>
      </c>
      <c r="J6402" s="391">
        <v>99.402100000000004</v>
      </c>
      <c r="K6402" s="391">
        <v>99.356899999999996</v>
      </c>
      <c r="L6402" s="391">
        <v>99.443600000000004</v>
      </c>
      <c r="M6402" s="391">
        <v>98.967200000000005</v>
      </c>
      <c r="N6402" s="391">
        <v>99.2303</v>
      </c>
      <c r="O6402" s="386">
        <v>98.993700000000004</v>
      </c>
      <c r="P6402" s="386" t="s">
        <v>183</v>
      </c>
      <c r="R6402" s="265"/>
    </row>
    <row r="6403" spans="1:18" ht="15" x14ac:dyDescent="0.25">
      <c r="A6403" s="389" t="s">
        <v>4910</v>
      </c>
      <c r="B6403" s="390"/>
      <c r="C6403" s="386"/>
      <c r="D6403" s="390"/>
      <c r="E6403" s="390"/>
      <c r="F6403" s="386">
        <v>98.774600000000007</v>
      </c>
      <c r="G6403" s="391">
        <v>97.115799999999993</v>
      </c>
      <c r="H6403" s="391">
        <v>98.049700000000001</v>
      </c>
      <c r="I6403" s="391">
        <v>95.977800000000002</v>
      </c>
      <c r="J6403" s="391">
        <v>95.719700000000003</v>
      </c>
      <c r="K6403" s="391">
        <v>95.808899999999994</v>
      </c>
      <c r="L6403" s="391">
        <v>93.679500000000004</v>
      </c>
      <c r="M6403" s="391">
        <v>92.371799999999993</v>
      </c>
      <c r="N6403" s="391">
        <v>92.836100000000002</v>
      </c>
      <c r="O6403" s="386">
        <v>90.415999999999997</v>
      </c>
      <c r="P6403" s="386" t="s">
        <v>183</v>
      </c>
      <c r="R6403" s="265"/>
    </row>
    <row r="6404" spans="1:18" ht="15" x14ac:dyDescent="0.25">
      <c r="A6404" s="389" t="s">
        <v>4911</v>
      </c>
      <c r="B6404" s="390"/>
      <c r="C6404" s="386"/>
      <c r="D6404" s="390"/>
      <c r="E6404" s="390"/>
      <c r="F6404" s="386">
        <v>99.563999999999993</v>
      </c>
      <c r="G6404" s="391">
        <v>98.981499999999997</v>
      </c>
      <c r="H6404" s="391">
        <v>99.629400000000004</v>
      </c>
      <c r="I6404" s="391">
        <v>99.153899999999993</v>
      </c>
      <c r="J6404" s="391">
        <v>98.792400000000001</v>
      </c>
      <c r="K6404" s="391">
        <v>98.597099999999998</v>
      </c>
      <c r="L6404" s="391">
        <v>98.723100000000002</v>
      </c>
      <c r="M6404" s="391">
        <v>97.629000000000005</v>
      </c>
      <c r="N6404" s="391">
        <v>98.308800000000005</v>
      </c>
      <c r="O6404" s="386">
        <v>97.651399999999995</v>
      </c>
      <c r="P6404" s="386" t="s">
        <v>183</v>
      </c>
      <c r="R6404" s="265"/>
    </row>
    <row r="6405" spans="1:18" ht="15" x14ac:dyDescent="0.25">
      <c r="A6405" s="389" t="s">
        <v>4912</v>
      </c>
      <c r="B6405" s="390"/>
      <c r="C6405" s="386"/>
      <c r="D6405" s="390"/>
      <c r="E6405" s="390"/>
      <c r="F6405" s="386">
        <v>99.561099999999996</v>
      </c>
      <c r="G6405" s="391">
        <v>99.168999999999997</v>
      </c>
      <c r="H6405" s="391">
        <v>99.672899999999998</v>
      </c>
      <c r="I6405" s="391">
        <v>99.238</v>
      </c>
      <c r="J6405" s="391">
        <v>99.020099999999999</v>
      </c>
      <c r="K6405" s="391">
        <v>98.854900000000001</v>
      </c>
      <c r="L6405" s="391">
        <v>99.134</v>
      </c>
      <c r="M6405" s="391">
        <v>98.023600000000002</v>
      </c>
      <c r="N6405" s="391">
        <v>98.892799999999994</v>
      </c>
      <c r="O6405" s="386">
        <v>98.266499999999994</v>
      </c>
      <c r="P6405" s="386" t="s">
        <v>183</v>
      </c>
      <c r="R6405" s="265"/>
    </row>
    <row r="6406" spans="1:18" ht="15" x14ac:dyDescent="0.25">
      <c r="A6406" s="389" t="s">
        <v>4913</v>
      </c>
      <c r="B6406" s="390"/>
      <c r="C6406" s="386"/>
      <c r="D6406" s="390"/>
      <c r="E6406" s="390"/>
      <c r="F6406" s="386">
        <v>99.611800000000002</v>
      </c>
      <c r="G6406" s="391">
        <v>95.834000000000003</v>
      </c>
      <c r="H6406" s="391">
        <v>98.893900000000002</v>
      </c>
      <c r="I6406" s="391">
        <v>97.718299999999999</v>
      </c>
      <c r="J6406" s="391">
        <v>94.998199999999997</v>
      </c>
      <c r="K6406" s="391">
        <v>94.136300000000006</v>
      </c>
      <c r="L6406" s="391">
        <v>91.519300000000001</v>
      </c>
      <c r="M6406" s="391">
        <v>91.141000000000005</v>
      </c>
      <c r="N6406" s="391">
        <v>90.317300000000003</v>
      </c>
      <c r="O6406" s="386">
        <v>86.84</v>
      </c>
      <c r="P6406" s="386" t="s">
        <v>183</v>
      </c>
      <c r="R6406" s="265"/>
    </row>
    <row r="6407" spans="1:18" ht="15" x14ac:dyDescent="0.25">
      <c r="A6407" s="389" t="s">
        <v>4914</v>
      </c>
      <c r="B6407" s="390"/>
      <c r="C6407" s="386"/>
      <c r="D6407" s="390"/>
      <c r="E6407" s="390"/>
      <c r="F6407" s="386">
        <v>99.535499999999999</v>
      </c>
      <c r="G6407" s="391">
        <v>99.576099999999997</v>
      </c>
      <c r="H6407" s="391">
        <v>99.586600000000004</v>
      </c>
      <c r="I6407" s="391">
        <v>99.566800000000001</v>
      </c>
      <c r="J6407" s="391">
        <v>99.587500000000006</v>
      </c>
      <c r="K6407" s="391">
        <v>99.743200000000002</v>
      </c>
      <c r="L6407" s="391">
        <v>99.566699999999997</v>
      </c>
      <c r="M6407" s="391">
        <v>99.569400000000002</v>
      </c>
      <c r="N6407" s="391">
        <v>99.579300000000003</v>
      </c>
      <c r="O6407" s="386">
        <v>99.520200000000003</v>
      </c>
      <c r="P6407" s="386" t="s">
        <v>183</v>
      </c>
      <c r="R6407" s="265"/>
    </row>
    <row r="6408" spans="1:18" ht="15" x14ac:dyDescent="0.25">
      <c r="A6408" s="389" t="s">
        <v>4915</v>
      </c>
      <c r="B6408" s="390"/>
      <c r="C6408" s="386"/>
      <c r="D6408" s="390"/>
      <c r="E6408" s="390"/>
      <c r="F6408" s="386">
        <v>99.627399999999994</v>
      </c>
      <c r="G6408" s="391">
        <v>99.611900000000006</v>
      </c>
      <c r="H6408" s="391">
        <v>99.720600000000005</v>
      </c>
      <c r="I6408" s="391">
        <v>99.8626</v>
      </c>
      <c r="J6408" s="391">
        <v>99.743600000000001</v>
      </c>
      <c r="K6408" s="391">
        <v>99.832999999999998</v>
      </c>
      <c r="L6408" s="391">
        <v>99.730500000000006</v>
      </c>
      <c r="M6408" s="391">
        <v>99.8673</v>
      </c>
      <c r="N6408" s="391">
        <v>99.772099999999995</v>
      </c>
      <c r="O6408" s="386">
        <v>99.743700000000004</v>
      </c>
      <c r="P6408" s="386" t="s">
        <v>183</v>
      </c>
      <c r="R6408" s="265"/>
    </row>
    <row r="6409" spans="1:18" ht="15" x14ac:dyDescent="0.25">
      <c r="A6409" s="389" t="s">
        <v>4916</v>
      </c>
      <c r="B6409" s="390"/>
      <c r="C6409" s="386"/>
      <c r="D6409" s="390"/>
      <c r="E6409" s="390"/>
      <c r="F6409" s="386">
        <v>97.474400000000003</v>
      </c>
      <c r="G6409" s="391">
        <v>98.800399999999996</v>
      </c>
      <c r="H6409" s="391">
        <v>96.762900000000002</v>
      </c>
      <c r="I6409" s="391">
        <v>93.346400000000003</v>
      </c>
      <c r="J6409" s="391">
        <v>96.5124</v>
      </c>
      <c r="K6409" s="391">
        <v>97.899100000000004</v>
      </c>
      <c r="L6409" s="391">
        <v>96.271500000000003</v>
      </c>
      <c r="M6409" s="391">
        <v>93.660700000000006</v>
      </c>
      <c r="N6409" s="391">
        <v>95.513400000000004</v>
      </c>
      <c r="O6409" s="386">
        <v>94.751499999999993</v>
      </c>
      <c r="P6409" s="386" t="s">
        <v>183</v>
      </c>
      <c r="R6409" s="265"/>
    </row>
    <row r="6410" spans="1:18" ht="15" x14ac:dyDescent="0.25">
      <c r="A6410" s="389" t="s">
        <v>4917</v>
      </c>
      <c r="B6410" s="390"/>
      <c r="C6410" s="386"/>
      <c r="D6410" s="390"/>
      <c r="E6410" s="390"/>
      <c r="F6410" s="386">
        <v>99.838999999999999</v>
      </c>
      <c r="G6410" s="391">
        <v>99.783799999999999</v>
      </c>
      <c r="H6410" s="391">
        <v>99.745500000000007</v>
      </c>
      <c r="I6410" s="391">
        <v>99.920400000000001</v>
      </c>
      <c r="J6410" s="391">
        <v>99.906000000000006</v>
      </c>
      <c r="K6410" s="391">
        <v>99.888599999999997</v>
      </c>
      <c r="L6410" s="391">
        <v>99.857799999999997</v>
      </c>
      <c r="M6410" s="391">
        <v>99.667599999999993</v>
      </c>
      <c r="N6410" s="391">
        <v>98.418999999999997</v>
      </c>
      <c r="O6410" s="386">
        <v>99.276600000000002</v>
      </c>
      <c r="P6410" s="386" t="s">
        <v>183</v>
      </c>
      <c r="R6410" s="265"/>
    </row>
    <row r="6411" spans="1:18" ht="15" x14ac:dyDescent="0.25">
      <c r="A6411" s="389" t="s">
        <v>4918</v>
      </c>
      <c r="B6411" s="390"/>
      <c r="C6411" s="386"/>
      <c r="D6411" s="390"/>
      <c r="E6411" s="390"/>
      <c r="F6411" s="386">
        <v>99.837299999999999</v>
      </c>
      <c r="G6411" s="391">
        <v>99.781300000000002</v>
      </c>
      <c r="H6411" s="391">
        <v>99.742900000000006</v>
      </c>
      <c r="I6411" s="391">
        <v>99.919499999999999</v>
      </c>
      <c r="J6411" s="391">
        <v>99.905000000000001</v>
      </c>
      <c r="K6411" s="391">
        <v>99.887299999999996</v>
      </c>
      <c r="L6411" s="391">
        <v>99.855999999999995</v>
      </c>
      <c r="M6411" s="391">
        <v>99.663799999999995</v>
      </c>
      <c r="N6411" s="391">
        <v>98.403700000000001</v>
      </c>
      <c r="O6411" s="386">
        <v>99.268199999999993</v>
      </c>
      <c r="P6411" s="386" t="s">
        <v>183</v>
      </c>
      <c r="R6411" s="265"/>
    </row>
    <row r="6412" spans="1:18" ht="15" x14ac:dyDescent="0.25">
      <c r="A6412" s="389" t="s">
        <v>4919</v>
      </c>
      <c r="B6412" s="390"/>
      <c r="C6412" s="386"/>
      <c r="D6412" s="390"/>
      <c r="E6412" s="390"/>
      <c r="F6412" s="386">
        <v>100</v>
      </c>
      <c r="G6412" s="391">
        <v>100</v>
      </c>
      <c r="H6412" s="391">
        <v>100</v>
      </c>
      <c r="I6412" s="391">
        <v>100</v>
      </c>
      <c r="J6412" s="391">
        <v>100</v>
      </c>
      <c r="K6412" s="391">
        <v>100</v>
      </c>
      <c r="L6412" s="391">
        <v>100</v>
      </c>
      <c r="M6412" s="391">
        <v>100</v>
      </c>
      <c r="N6412" s="391">
        <v>100</v>
      </c>
      <c r="O6412" s="386">
        <v>100</v>
      </c>
      <c r="P6412" s="386" t="s">
        <v>183</v>
      </c>
      <c r="R6412" s="265"/>
    </row>
    <row r="6413" spans="1:18" ht="15" x14ac:dyDescent="0.25">
      <c r="A6413" s="389" t="s">
        <v>4920</v>
      </c>
      <c r="B6413" s="390"/>
      <c r="C6413" s="386"/>
      <c r="D6413" s="390"/>
      <c r="E6413" s="390"/>
      <c r="F6413" s="386">
        <v>99.700500000000005</v>
      </c>
      <c r="G6413" s="391">
        <v>99.662400000000005</v>
      </c>
      <c r="H6413" s="391">
        <v>99.518100000000004</v>
      </c>
      <c r="I6413" s="391">
        <v>99.557599999999994</v>
      </c>
      <c r="J6413" s="391">
        <v>99.447999999999993</v>
      </c>
      <c r="K6413" s="391">
        <v>99.423699999999997</v>
      </c>
      <c r="L6413" s="391">
        <v>99.516999999999996</v>
      </c>
      <c r="M6413" s="391">
        <v>99.828900000000004</v>
      </c>
      <c r="N6413" s="391">
        <v>99.789900000000003</v>
      </c>
      <c r="O6413" s="386">
        <v>99.571100000000001</v>
      </c>
      <c r="P6413" s="386" t="s">
        <v>183</v>
      </c>
      <c r="R6413" s="265"/>
    </row>
    <row r="6414" spans="1:18" ht="15" x14ac:dyDescent="0.25">
      <c r="A6414" s="389" t="s">
        <v>4921</v>
      </c>
      <c r="B6414" s="390"/>
      <c r="C6414" s="386"/>
      <c r="D6414" s="390"/>
      <c r="E6414" s="390"/>
      <c r="F6414" s="386">
        <v>99.846599999999995</v>
      </c>
      <c r="G6414" s="391">
        <v>99.756100000000004</v>
      </c>
      <c r="H6414" s="391">
        <v>99.690100000000001</v>
      </c>
      <c r="I6414" s="391">
        <v>99.759799999999998</v>
      </c>
      <c r="J6414" s="391">
        <v>99.796000000000006</v>
      </c>
      <c r="K6414" s="391">
        <v>99.808000000000007</v>
      </c>
      <c r="L6414" s="391">
        <v>99.859399999999994</v>
      </c>
      <c r="M6414" s="391">
        <v>99.938500000000005</v>
      </c>
      <c r="N6414" s="391">
        <v>99.919200000000004</v>
      </c>
      <c r="O6414" s="386">
        <v>99.808000000000007</v>
      </c>
      <c r="P6414" s="386" t="s">
        <v>183</v>
      </c>
      <c r="R6414" s="265"/>
    </row>
    <row r="6415" spans="1:18" ht="15" x14ac:dyDescent="0.25">
      <c r="A6415" s="389" t="s">
        <v>4922</v>
      </c>
      <c r="B6415" s="390"/>
      <c r="C6415" s="386"/>
      <c r="D6415" s="390"/>
      <c r="E6415" s="390"/>
      <c r="F6415" s="386">
        <v>96.870099999999994</v>
      </c>
      <c r="G6415" s="391">
        <v>97.843699999999998</v>
      </c>
      <c r="H6415" s="391">
        <v>96.461799999999997</v>
      </c>
      <c r="I6415" s="391">
        <v>95.767200000000003</v>
      </c>
      <c r="J6415" s="391">
        <v>93.509</v>
      </c>
      <c r="K6415" s="391">
        <v>92.616500000000002</v>
      </c>
      <c r="L6415" s="391">
        <v>92.596699999999998</v>
      </c>
      <c r="M6415" s="391">
        <v>97.388199999999998</v>
      </c>
      <c r="N6415" s="391">
        <v>96.930599999999998</v>
      </c>
      <c r="O6415" s="386">
        <v>94.421599999999998</v>
      </c>
      <c r="P6415" s="386" t="s">
        <v>183</v>
      </c>
      <c r="R6415" s="265"/>
    </row>
    <row r="6416" spans="1:18" ht="15" x14ac:dyDescent="0.25">
      <c r="A6416" s="389" t="s">
        <v>4923</v>
      </c>
      <c r="B6416" s="390"/>
      <c r="C6416" s="386"/>
      <c r="D6416" s="390"/>
      <c r="E6416" s="390"/>
      <c r="F6416" s="386">
        <v>99.833399999999997</v>
      </c>
      <c r="G6416" s="391">
        <v>99.763599999999997</v>
      </c>
      <c r="H6416" s="391">
        <v>99.869600000000005</v>
      </c>
      <c r="I6416" s="391">
        <v>100</v>
      </c>
      <c r="J6416" s="391">
        <v>99.865099999999998</v>
      </c>
      <c r="K6416" s="391">
        <v>100</v>
      </c>
      <c r="L6416" s="391">
        <v>99.865600000000001</v>
      </c>
      <c r="M6416" s="391">
        <v>100</v>
      </c>
      <c r="N6416" s="391">
        <v>100</v>
      </c>
      <c r="O6416" s="386">
        <v>100</v>
      </c>
      <c r="P6416" s="386" t="s">
        <v>183</v>
      </c>
      <c r="R6416" s="265"/>
    </row>
    <row r="6417" spans="1:18" ht="15" x14ac:dyDescent="0.25">
      <c r="A6417" s="389" t="s">
        <v>4924</v>
      </c>
      <c r="B6417" s="390"/>
      <c r="C6417" s="386"/>
      <c r="D6417" s="390"/>
      <c r="E6417" s="390"/>
      <c r="F6417" s="386">
        <v>99.864199999999997</v>
      </c>
      <c r="G6417" s="391">
        <v>99.761700000000005</v>
      </c>
      <c r="H6417" s="391">
        <v>99.868399999999994</v>
      </c>
      <c r="I6417" s="391">
        <v>100</v>
      </c>
      <c r="J6417" s="391">
        <v>99.857600000000005</v>
      </c>
      <c r="K6417" s="391">
        <v>100</v>
      </c>
      <c r="L6417" s="391">
        <v>99.858000000000004</v>
      </c>
      <c r="M6417" s="391">
        <v>100</v>
      </c>
      <c r="N6417" s="391">
        <v>100</v>
      </c>
      <c r="O6417" s="386">
        <v>100</v>
      </c>
      <c r="P6417" s="386" t="s">
        <v>183</v>
      </c>
      <c r="R6417" s="265"/>
    </row>
    <row r="6418" spans="1:18" ht="15" x14ac:dyDescent="0.25">
      <c r="A6418" s="389" t="s">
        <v>4925</v>
      </c>
      <c r="B6418" s="390"/>
      <c r="C6418" s="386"/>
      <c r="D6418" s="390"/>
      <c r="E6418" s="390"/>
      <c r="F6418" s="386">
        <v>96.439099999999996</v>
      </c>
      <c r="G6418" s="391">
        <v>100</v>
      </c>
      <c r="H6418" s="391">
        <v>100</v>
      </c>
      <c r="I6418" s="391">
        <v>100</v>
      </c>
      <c r="J6418" s="391">
        <v>100</v>
      </c>
      <c r="K6418" s="391">
        <v>100</v>
      </c>
      <c r="L6418" s="391">
        <v>100</v>
      </c>
      <c r="M6418" s="391">
        <v>100</v>
      </c>
      <c r="N6418" s="391">
        <v>100</v>
      </c>
      <c r="O6418" s="386">
        <v>100</v>
      </c>
      <c r="P6418" s="386" t="s">
        <v>183</v>
      </c>
      <c r="R6418" s="265"/>
    </row>
    <row r="6419" spans="1:18" ht="15" x14ac:dyDescent="0.25">
      <c r="A6419" s="389" t="s">
        <v>4926</v>
      </c>
      <c r="B6419" s="390"/>
      <c r="C6419" s="386"/>
      <c r="D6419" s="390"/>
      <c r="E6419" s="390"/>
      <c r="F6419" s="386">
        <v>99.7453</v>
      </c>
      <c r="G6419" s="391">
        <v>99.719800000000006</v>
      </c>
      <c r="H6419" s="391">
        <v>99.537300000000002</v>
      </c>
      <c r="I6419" s="391">
        <v>99.583600000000004</v>
      </c>
      <c r="J6419" s="391">
        <v>99.426199999999994</v>
      </c>
      <c r="K6419" s="391">
        <v>99.289199999999994</v>
      </c>
      <c r="L6419" s="391">
        <v>99.479500000000002</v>
      </c>
      <c r="M6419" s="391">
        <v>99.831900000000005</v>
      </c>
      <c r="N6419" s="391">
        <v>99.772999999999996</v>
      </c>
      <c r="O6419" s="386">
        <v>99.486699999999999</v>
      </c>
      <c r="P6419" s="386" t="s">
        <v>183</v>
      </c>
    </row>
    <row r="6420" spans="1:18" ht="15" x14ac:dyDescent="0.25">
      <c r="A6420" s="389" t="s">
        <v>4927</v>
      </c>
      <c r="B6420" s="390"/>
      <c r="C6420" s="386"/>
      <c r="D6420" s="390"/>
      <c r="E6420" s="390"/>
      <c r="F6420" s="386">
        <v>99.940200000000004</v>
      </c>
      <c r="G6420" s="391">
        <v>99.837900000000005</v>
      </c>
      <c r="H6420" s="391">
        <v>99.772599999999997</v>
      </c>
      <c r="I6420" s="391">
        <v>99.826700000000002</v>
      </c>
      <c r="J6420" s="391">
        <v>99.932199999999995</v>
      </c>
      <c r="K6420" s="391">
        <v>99.834999999999994</v>
      </c>
      <c r="L6420" s="391">
        <v>99.927499999999995</v>
      </c>
      <c r="M6420" s="391">
        <v>99.943299999999994</v>
      </c>
      <c r="N6420" s="391">
        <v>99.926299999999998</v>
      </c>
      <c r="O6420" s="386">
        <v>99.786100000000005</v>
      </c>
      <c r="P6420" s="386" t="s">
        <v>183</v>
      </c>
    </row>
    <row r="6421" spans="1:18" ht="15" x14ac:dyDescent="0.25">
      <c r="A6421" s="389" t="s">
        <v>4928</v>
      </c>
      <c r="B6421" s="390"/>
      <c r="C6421" s="386"/>
      <c r="D6421" s="390"/>
      <c r="E6421" s="390"/>
      <c r="F6421" s="386">
        <v>96.876900000000006</v>
      </c>
      <c r="G6421" s="391">
        <v>97.989800000000002</v>
      </c>
      <c r="H6421" s="391">
        <v>96.53</v>
      </c>
      <c r="I6421" s="391">
        <v>96.166200000000003</v>
      </c>
      <c r="J6421" s="391">
        <v>92.449399999999997</v>
      </c>
      <c r="K6421" s="391">
        <v>91.296199999999999</v>
      </c>
      <c r="L6421" s="391">
        <v>91.410700000000006</v>
      </c>
      <c r="M6421" s="391">
        <v>97.583200000000005</v>
      </c>
      <c r="N6421" s="391">
        <v>96.576599999999999</v>
      </c>
      <c r="O6421" s="386">
        <v>93.395099999999999</v>
      </c>
      <c r="P6421" s="386" t="s">
        <v>183</v>
      </c>
    </row>
    <row r="6422" spans="1:18" ht="15" x14ac:dyDescent="0.25">
      <c r="A6422" s="389" t="s">
        <v>4929</v>
      </c>
      <c r="B6422" s="390"/>
      <c r="C6422" s="386"/>
      <c r="D6422" s="390"/>
      <c r="E6422" s="390"/>
      <c r="F6422" s="386">
        <v>99.572400000000002</v>
      </c>
      <c r="G6422" s="391">
        <v>99.508700000000005</v>
      </c>
      <c r="H6422" s="391">
        <v>99.388400000000004</v>
      </c>
      <c r="I6422" s="391">
        <v>99.468100000000007</v>
      </c>
      <c r="J6422" s="391">
        <v>99.361099999999993</v>
      </c>
      <c r="K6422" s="391">
        <v>99.582700000000003</v>
      </c>
      <c r="L6422" s="391">
        <v>99.611000000000004</v>
      </c>
      <c r="M6422" s="391">
        <v>99.815100000000001</v>
      </c>
      <c r="N6422" s="391">
        <v>99.793300000000002</v>
      </c>
      <c r="O6422" s="386">
        <v>99.743200000000002</v>
      </c>
      <c r="P6422" s="386" t="s">
        <v>183</v>
      </c>
    </row>
    <row r="6423" spans="1:18" ht="15" x14ac:dyDescent="0.25">
      <c r="A6423" s="389" t="s">
        <v>4930</v>
      </c>
      <c r="B6423" s="390"/>
      <c r="C6423" s="386"/>
      <c r="D6423" s="390"/>
      <c r="E6423" s="390"/>
      <c r="F6423" s="386">
        <v>99.5672</v>
      </c>
      <c r="G6423" s="391">
        <v>99.502499999999998</v>
      </c>
      <c r="H6423" s="391">
        <v>99.405299999999997</v>
      </c>
      <c r="I6423" s="391">
        <v>99.4619</v>
      </c>
      <c r="J6423" s="391">
        <v>99.361400000000003</v>
      </c>
      <c r="K6423" s="391">
        <v>99.628600000000006</v>
      </c>
      <c r="L6423" s="391">
        <v>99.685500000000005</v>
      </c>
      <c r="M6423" s="391">
        <v>99.889700000000005</v>
      </c>
      <c r="N6423" s="391">
        <v>99.848100000000002</v>
      </c>
      <c r="O6423" s="386">
        <v>99.799400000000006</v>
      </c>
      <c r="P6423" s="386" t="s">
        <v>183</v>
      </c>
    </row>
    <row r="6424" spans="1:18" ht="15" x14ac:dyDescent="0.25">
      <c r="A6424" s="389" t="s">
        <v>4931</v>
      </c>
      <c r="B6424" s="390"/>
      <c r="C6424" s="386"/>
      <c r="D6424" s="390"/>
      <c r="E6424" s="390"/>
      <c r="F6424" s="386">
        <v>100</v>
      </c>
      <c r="G6424" s="391">
        <v>100</v>
      </c>
      <c r="H6424" s="391">
        <v>98.03</v>
      </c>
      <c r="I6424" s="391">
        <v>100</v>
      </c>
      <c r="J6424" s="391">
        <v>99.340999999999994</v>
      </c>
      <c r="K6424" s="391">
        <v>96.128200000000007</v>
      </c>
      <c r="L6424" s="391">
        <v>93.769099999999995</v>
      </c>
      <c r="M6424" s="391">
        <v>93.534400000000005</v>
      </c>
      <c r="N6424" s="391">
        <v>95.296400000000006</v>
      </c>
      <c r="O6424" s="386">
        <v>95.484300000000005</v>
      </c>
      <c r="P6424" s="386" t="s">
        <v>183</v>
      </c>
    </row>
    <row r="6425" spans="1:18" ht="15" x14ac:dyDescent="0.25">
      <c r="A6425" s="389" t="s">
        <v>4932</v>
      </c>
      <c r="B6425" s="390"/>
      <c r="C6425" s="386"/>
      <c r="D6425" s="390"/>
      <c r="E6425" s="390"/>
      <c r="F6425" s="386">
        <v>99.460300000000004</v>
      </c>
      <c r="G6425" s="391">
        <v>99.428100000000001</v>
      </c>
      <c r="H6425" s="391">
        <v>99.375200000000007</v>
      </c>
      <c r="I6425" s="391">
        <v>98.786299999999997</v>
      </c>
      <c r="J6425" s="391">
        <v>99.454300000000003</v>
      </c>
      <c r="K6425" s="391">
        <v>99.747900000000001</v>
      </c>
      <c r="L6425" s="391">
        <v>99.103700000000003</v>
      </c>
      <c r="M6425" s="391">
        <v>99.474500000000006</v>
      </c>
      <c r="N6425" s="391">
        <v>99.763000000000005</v>
      </c>
      <c r="O6425" s="386">
        <v>99.763499999999993</v>
      </c>
      <c r="P6425" s="386" t="s">
        <v>183</v>
      </c>
    </row>
    <row r="6426" spans="1:18" ht="15" x14ac:dyDescent="0.25">
      <c r="A6426" s="389" t="s">
        <v>4933</v>
      </c>
      <c r="B6426" s="390"/>
      <c r="C6426" s="386"/>
      <c r="D6426" s="390"/>
      <c r="E6426" s="390"/>
      <c r="F6426" s="386">
        <v>100</v>
      </c>
      <c r="G6426" s="391">
        <v>100</v>
      </c>
      <c r="H6426" s="391">
        <v>100</v>
      </c>
      <c r="I6426" s="391">
        <v>100</v>
      </c>
      <c r="J6426" s="391">
        <v>100</v>
      </c>
      <c r="K6426" s="391">
        <v>100</v>
      </c>
      <c r="L6426" s="391">
        <v>99.272599999999997</v>
      </c>
      <c r="M6426" s="391">
        <v>100</v>
      </c>
      <c r="N6426" s="391">
        <v>100</v>
      </c>
      <c r="O6426" s="386">
        <v>100</v>
      </c>
      <c r="P6426" s="386" t="s">
        <v>183</v>
      </c>
    </row>
    <row r="6427" spans="1:18" ht="15" x14ac:dyDescent="0.25">
      <c r="A6427" s="389" t="s">
        <v>4934</v>
      </c>
      <c r="B6427" s="390"/>
      <c r="C6427" s="386"/>
      <c r="D6427" s="390"/>
      <c r="E6427" s="390"/>
      <c r="F6427" s="386">
        <v>94.521100000000004</v>
      </c>
      <c r="G6427" s="391">
        <v>94.143699999999995</v>
      </c>
      <c r="H6427" s="391">
        <v>93.785300000000007</v>
      </c>
      <c r="I6427" s="391">
        <v>87.619699999999995</v>
      </c>
      <c r="J6427" s="391">
        <v>94.578199999999995</v>
      </c>
      <c r="K6427" s="391">
        <v>97.588499999999996</v>
      </c>
      <c r="L6427" s="391">
        <v>97.63</v>
      </c>
      <c r="M6427" s="391">
        <v>94.809200000000004</v>
      </c>
      <c r="N6427" s="391">
        <v>97.570800000000006</v>
      </c>
      <c r="O6427" s="386">
        <v>97.503500000000003</v>
      </c>
      <c r="P6427" s="386" t="s">
        <v>183</v>
      </c>
    </row>
    <row r="6428" spans="1:18" ht="15" x14ac:dyDescent="0.25">
      <c r="A6428" s="389" t="s">
        <v>4935</v>
      </c>
      <c r="B6428" s="390"/>
      <c r="C6428" s="386"/>
      <c r="D6428" s="390"/>
      <c r="E6428" s="390"/>
      <c r="F6428" s="386">
        <v>98.943200000000004</v>
      </c>
      <c r="G6428" s="391">
        <v>99.227599999999995</v>
      </c>
      <c r="H6428" s="391">
        <v>99.173699999999997</v>
      </c>
      <c r="I6428" s="391">
        <v>99.194500000000005</v>
      </c>
      <c r="J6428" s="391">
        <v>99.094899999999996</v>
      </c>
      <c r="K6428" s="391">
        <v>99.122500000000002</v>
      </c>
      <c r="L6428" s="391">
        <v>99.243499999999997</v>
      </c>
      <c r="M6428" s="391">
        <v>99.230199999999996</v>
      </c>
      <c r="N6428" s="391">
        <v>99.156999999999996</v>
      </c>
      <c r="O6428" s="386">
        <v>98.944000000000003</v>
      </c>
      <c r="P6428" s="386" t="s">
        <v>183</v>
      </c>
    </row>
    <row r="6429" spans="1:18" ht="15" x14ac:dyDescent="0.25">
      <c r="A6429" s="389" t="s">
        <v>4936</v>
      </c>
      <c r="B6429" s="390"/>
      <c r="C6429" s="386"/>
      <c r="D6429" s="390"/>
      <c r="E6429" s="390"/>
      <c r="F6429" s="386">
        <v>99.168899999999994</v>
      </c>
      <c r="G6429" s="391">
        <v>99.318299999999994</v>
      </c>
      <c r="H6429" s="391">
        <v>99.306799999999996</v>
      </c>
      <c r="I6429" s="391">
        <v>99.343000000000004</v>
      </c>
      <c r="J6429" s="391">
        <v>99.284599999999998</v>
      </c>
      <c r="K6429" s="391">
        <v>99.352800000000002</v>
      </c>
      <c r="L6429" s="391">
        <v>99.344300000000004</v>
      </c>
      <c r="M6429" s="391">
        <v>99.493700000000004</v>
      </c>
      <c r="N6429" s="391">
        <v>99.279300000000006</v>
      </c>
      <c r="O6429" s="386">
        <v>99.14</v>
      </c>
      <c r="P6429" s="386" t="s">
        <v>183</v>
      </c>
    </row>
    <row r="6430" spans="1:18" ht="15" x14ac:dyDescent="0.25">
      <c r="A6430" s="389" t="s">
        <v>4937</v>
      </c>
      <c r="B6430" s="390"/>
      <c r="C6430" s="386"/>
      <c r="D6430" s="390"/>
      <c r="E6430" s="390"/>
      <c r="F6430" s="386">
        <v>93.031999999999996</v>
      </c>
      <c r="G6430" s="391">
        <v>96.862200000000001</v>
      </c>
      <c r="H6430" s="391">
        <v>95.744299999999996</v>
      </c>
      <c r="I6430" s="391">
        <v>95.299700000000001</v>
      </c>
      <c r="J6430" s="391">
        <v>94.066599999999994</v>
      </c>
      <c r="K6430" s="391">
        <v>92.9953</v>
      </c>
      <c r="L6430" s="391">
        <v>96.5488</v>
      </c>
      <c r="M6430" s="391">
        <v>92.2774</v>
      </c>
      <c r="N6430" s="391">
        <v>95.394900000000007</v>
      </c>
      <c r="O6430" s="386">
        <v>92.625299999999996</v>
      </c>
      <c r="P6430" s="386" t="s">
        <v>183</v>
      </c>
    </row>
    <row r="6431" spans="1:18" ht="15" x14ac:dyDescent="0.25">
      <c r="A6431" s="389" t="s">
        <v>4938</v>
      </c>
      <c r="B6431" s="390"/>
      <c r="C6431" s="386"/>
      <c r="D6431" s="390"/>
      <c r="E6431" s="390"/>
      <c r="F6431" s="386">
        <v>99.769599999999997</v>
      </c>
      <c r="G6431" s="391">
        <v>99.694999999999993</v>
      </c>
      <c r="H6431" s="391">
        <v>99.774199999999993</v>
      </c>
      <c r="I6431" s="391">
        <v>99.851799999999997</v>
      </c>
      <c r="J6431" s="391">
        <v>99.756799999999998</v>
      </c>
      <c r="K6431" s="391">
        <v>99.790300000000002</v>
      </c>
      <c r="L6431" s="391">
        <v>99.844700000000003</v>
      </c>
      <c r="M6431" s="391">
        <v>99.735799999999998</v>
      </c>
      <c r="N6431" s="391">
        <v>99.549800000000005</v>
      </c>
      <c r="O6431" s="386">
        <v>99.519000000000005</v>
      </c>
      <c r="P6431" s="386" t="s">
        <v>183</v>
      </c>
    </row>
    <row r="6432" spans="1:18" ht="15" x14ac:dyDescent="0.25">
      <c r="A6432" s="389" t="s">
        <v>4939</v>
      </c>
      <c r="B6432" s="390"/>
      <c r="C6432" s="386"/>
      <c r="D6432" s="390"/>
      <c r="E6432" s="390"/>
      <c r="F6432" s="386">
        <v>99.784899999999993</v>
      </c>
      <c r="G6432" s="391">
        <v>99.709599999999995</v>
      </c>
      <c r="H6432" s="391">
        <v>99.790099999999995</v>
      </c>
      <c r="I6432" s="391">
        <v>99.859200000000001</v>
      </c>
      <c r="J6432" s="391">
        <v>99.781099999999995</v>
      </c>
      <c r="K6432" s="391">
        <v>99.806200000000004</v>
      </c>
      <c r="L6432" s="391">
        <v>99.861400000000003</v>
      </c>
      <c r="M6432" s="391">
        <v>99.751499999999993</v>
      </c>
      <c r="N6432" s="391">
        <v>99.563199999999995</v>
      </c>
      <c r="O6432" s="386">
        <v>99.571600000000004</v>
      </c>
      <c r="P6432" s="386" t="s">
        <v>183</v>
      </c>
    </row>
    <row r="6433" spans="1:16" ht="15" x14ac:dyDescent="0.25">
      <c r="A6433" s="389" t="s">
        <v>4940</v>
      </c>
      <c r="B6433" s="390"/>
      <c r="C6433" s="386"/>
      <c r="D6433" s="390"/>
      <c r="E6433" s="390"/>
      <c r="F6433" s="386">
        <v>98.223299999999995</v>
      </c>
      <c r="G6433" s="391">
        <v>98.22</v>
      </c>
      <c r="H6433" s="391">
        <v>98.204599999999999</v>
      </c>
      <c r="I6433" s="391">
        <v>99.117199999999997</v>
      </c>
      <c r="J6433" s="391">
        <v>97.341399999999993</v>
      </c>
      <c r="K6433" s="391">
        <v>98.226699999999994</v>
      </c>
      <c r="L6433" s="391">
        <v>98.187399999999997</v>
      </c>
      <c r="M6433" s="391">
        <v>98.189700000000002</v>
      </c>
      <c r="N6433" s="391">
        <v>98.262</v>
      </c>
      <c r="O6433" s="386">
        <v>94.165099999999995</v>
      </c>
      <c r="P6433" s="386" t="s">
        <v>183</v>
      </c>
    </row>
    <row r="6434" spans="1:16" ht="15" x14ac:dyDescent="0.25">
      <c r="A6434" s="389" t="s">
        <v>4941</v>
      </c>
      <c r="B6434" s="390"/>
      <c r="C6434" s="386"/>
      <c r="D6434" s="390"/>
      <c r="E6434" s="390"/>
      <c r="F6434" s="386">
        <v>98.697500000000005</v>
      </c>
      <c r="G6434" s="391">
        <v>99.394800000000004</v>
      </c>
      <c r="H6434" s="391">
        <v>99.293499999999995</v>
      </c>
      <c r="I6434" s="391">
        <v>99.301900000000003</v>
      </c>
      <c r="J6434" s="391">
        <v>99.266000000000005</v>
      </c>
      <c r="K6434" s="391">
        <v>99.313699999999997</v>
      </c>
      <c r="L6434" s="391">
        <v>99.194500000000005</v>
      </c>
      <c r="M6434" s="391">
        <v>99.120400000000004</v>
      </c>
      <c r="N6434" s="391">
        <v>98.989099999999993</v>
      </c>
      <c r="O6434" s="386">
        <v>98.876499999999993</v>
      </c>
      <c r="P6434" s="386" t="s">
        <v>183</v>
      </c>
    </row>
    <row r="6435" spans="1:16" ht="15" x14ac:dyDescent="0.25">
      <c r="A6435" s="389" t="s">
        <v>4942</v>
      </c>
      <c r="B6435" s="390"/>
      <c r="C6435" s="386"/>
      <c r="D6435" s="390"/>
      <c r="E6435" s="390"/>
      <c r="F6435" s="386">
        <v>98.693100000000001</v>
      </c>
      <c r="G6435" s="391">
        <v>99.392700000000005</v>
      </c>
      <c r="H6435" s="391">
        <v>99.2911</v>
      </c>
      <c r="I6435" s="391">
        <v>99.299300000000002</v>
      </c>
      <c r="J6435" s="391">
        <v>99.263400000000004</v>
      </c>
      <c r="K6435" s="391">
        <v>99.311300000000003</v>
      </c>
      <c r="L6435" s="391">
        <v>99.191699999999997</v>
      </c>
      <c r="M6435" s="391">
        <v>99.126999999999995</v>
      </c>
      <c r="N6435" s="391">
        <v>98.996099999999998</v>
      </c>
      <c r="O6435" s="386">
        <v>98.872399999999999</v>
      </c>
      <c r="P6435" s="386" t="s">
        <v>183</v>
      </c>
    </row>
    <row r="6436" spans="1:16" ht="15" x14ac:dyDescent="0.25">
      <c r="A6436" s="389" t="s">
        <v>4943</v>
      </c>
      <c r="B6436" s="390"/>
      <c r="C6436" s="386"/>
      <c r="D6436" s="390"/>
      <c r="E6436" s="390"/>
      <c r="F6436" s="386">
        <v>100</v>
      </c>
      <c r="G6436" s="391">
        <v>100</v>
      </c>
      <c r="H6436" s="391">
        <v>100</v>
      </c>
      <c r="I6436" s="391">
        <v>100</v>
      </c>
      <c r="J6436" s="391">
        <v>100</v>
      </c>
      <c r="K6436" s="391">
        <v>100</v>
      </c>
      <c r="L6436" s="391">
        <v>100</v>
      </c>
      <c r="M6436" s="391">
        <v>97.263199999999998</v>
      </c>
      <c r="N6436" s="391">
        <v>97.244600000000005</v>
      </c>
      <c r="O6436" s="386">
        <v>100</v>
      </c>
      <c r="P6436" s="386" t="s">
        <v>183</v>
      </c>
    </row>
    <row r="6437" spans="1:16" ht="15" x14ac:dyDescent="0.25">
      <c r="A6437" s="389" t="s">
        <v>4944</v>
      </c>
      <c r="B6437" s="390"/>
      <c r="C6437" s="386"/>
      <c r="D6437" s="390"/>
      <c r="E6437" s="390"/>
      <c r="F6437" s="386">
        <v>98.701999999999998</v>
      </c>
      <c r="G6437" s="391">
        <v>98.975700000000003</v>
      </c>
      <c r="H6437" s="391">
        <v>98.895899999999997</v>
      </c>
      <c r="I6437" s="391">
        <v>98.887500000000003</v>
      </c>
      <c r="J6437" s="391">
        <v>98.764600000000002</v>
      </c>
      <c r="K6437" s="391">
        <v>98.793499999999995</v>
      </c>
      <c r="L6437" s="391">
        <v>99.018600000000006</v>
      </c>
      <c r="M6437" s="391">
        <v>99.049800000000005</v>
      </c>
      <c r="N6437" s="391">
        <v>99.033500000000004</v>
      </c>
      <c r="O6437" s="386">
        <v>98.676599999999993</v>
      </c>
      <c r="P6437" s="386" t="s">
        <v>183</v>
      </c>
    </row>
    <row r="6438" spans="1:16" ht="15" x14ac:dyDescent="0.25">
      <c r="A6438" s="389" t="s">
        <v>4945</v>
      </c>
      <c r="B6438" s="390"/>
      <c r="C6438" s="386"/>
      <c r="D6438" s="390"/>
      <c r="E6438" s="390"/>
      <c r="F6438" s="386">
        <v>99.090599999999995</v>
      </c>
      <c r="G6438" s="391">
        <v>99.121799999999993</v>
      </c>
      <c r="H6438" s="391">
        <v>99.111999999999995</v>
      </c>
      <c r="I6438" s="391">
        <v>99.138000000000005</v>
      </c>
      <c r="J6438" s="391">
        <v>99.079899999999995</v>
      </c>
      <c r="K6438" s="391">
        <v>99.183199999999999</v>
      </c>
      <c r="L6438" s="391">
        <v>99.182599999999994</v>
      </c>
      <c r="M6438" s="391">
        <v>99.513099999999994</v>
      </c>
      <c r="N6438" s="391">
        <v>99.249899999999997</v>
      </c>
      <c r="O6438" s="386">
        <v>99.018299999999996</v>
      </c>
      <c r="P6438" s="386" t="s">
        <v>183</v>
      </c>
    </row>
    <row r="6439" spans="1:16" ht="15" x14ac:dyDescent="0.25">
      <c r="A6439" s="389" t="s">
        <v>4946</v>
      </c>
      <c r="B6439" s="390"/>
      <c r="C6439" s="386"/>
      <c r="D6439" s="390"/>
      <c r="E6439" s="390"/>
      <c r="F6439" s="386">
        <v>92.555400000000006</v>
      </c>
      <c r="G6439" s="391">
        <v>96.706199999999995</v>
      </c>
      <c r="H6439" s="391">
        <v>95.498699999999999</v>
      </c>
      <c r="I6439" s="391">
        <v>94.933499999999995</v>
      </c>
      <c r="J6439" s="391">
        <v>93.7119</v>
      </c>
      <c r="K6439" s="391">
        <v>92.498400000000004</v>
      </c>
      <c r="L6439" s="391">
        <v>96.363600000000005</v>
      </c>
      <c r="M6439" s="391">
        <v>91.738799999999998</v>
      </c>
      <c r="N6439" s="391">
        <v>95.072500000000005</v>
      </c>
      <c r="O6439" s="386">
        <v>92.275000000000006</v>
      </c>
      <c r="P6439" s="386" t="s">
        <v>183</v>
      </c>
    </row>
    <row r="6440" spans="1:16" ht="15" x14ac:dyDescent="0.25">
      <c r="A6440" s="389" t="s">
        <v>4947</v>
      </c>
      <c r="B6440" s="390"/>
      <c r="C6440" s="386"/>
      <c r="D6440" s="390"/>
      <c r="E6440" s="390"/>
      <c r="F6440" s="386">
        <v>99.014799999999994</v>
      </c>
      <c r="G6440" s="391">
        <v>98.893600000000006</v>
      </c>
      <c r="H6440" s="391">
        <v>98.931799999999996</v>
      </c>
      <c r="I6440" s="391">
        <v>99.049499999999995</v>
      </c>
      <c r="J6440" s="391">
        <v>98.946600000000004</v>
      </c>
      <c r="K6440" s="391">
        <v>98.943299999999994</v>
      </c>
      <c r="L6440" s="391">
        <v>98.646100000000004</v>
      </c>
      <c r="M6440" s="391">
        <v>98.498199999999997</v>
      </c>
      <c r="N6440" s="391">
        <v>98.320099999999996</v>
      </c>
      <c r="O6440" s="386">
        <v>97.938100000000006</v>
      </c>
      <c r="P6440" s="386" t="s">
        <v>183</v>
      </c>
    </row>
    <row r="6441" spans="1:16" ht="15" x14ac:dyDescent="0.25">
      <c r="A6441" s="389" t="s">
        <v>4948</v>
      </c>
      <c r="B6441" s="390"/>
      <c r="C6441" s="386"/>
      <c r="D6441" s="390"/>
      <c r="E6441" s="390"/>
      <c r="F6441" s="386">
        <v>99.089500000000001</v>
      </c>
      <c r="G6441" s="391">
        <v>98.935199999999995</v>
      </c>
      <c r="H6441" s="391">
        <v>98.965900000000005</v>
      </c>
      <c r="I6441" s="391">
        <v>99.094899999999996</v>
      </c>
      <c r="J6441" s="391">
        <v>98.984999999999999</v>
      </c>
      <c r="K6441" s="391">
        <v>98.975099999999998</v>
      </c>
      <c r="L6441" s="391">
        <v>98.729200000000006</v>
      </c>
      <c r="M6441" s="391">
        <v>98.559200000000004</v>
      </c>
      <c r="N6441" s="391">
        <v>98.424000000000007</v>
      </c>
      <c r="O6441" s="386">
        <v>98.072299999999998</v>
      </c>
      <c r="P6441" s="386" t="s">
        <v>183</v>
      </c>
    </row>
    <row r="6442" spans="1:16" ht="15" x14ac:dyDescent="0.25">
      <c r="A6442" s="389" t="s">
        <v>4949</v>
      </c>
      <c r="B6442" s="390"/>
      <c r="C6442" s="386"/>
      <c r="D6442" s="390"/>
      <c r="E6442" s="390"/>
      <c r="F6442" s="386">
        <v>97.481499999999997</v>
      </c>
      <c r="G6442" s="391">
        <v>98.038200000000003</v>
      </c>
      <c r="H6442" s="391">
        <v>98.196700000000007</v>
      </c>
      <c r="I6442" s="391">
        <v>98.128600000000006</v>
      </c>
      <c r="J6442" s="391">
        <v>98.150499999999994</v>
      </c>
      <c r="K6442" s="391">
        <v>98.2684</v>
      </c>
      <c r="L6442" s="391">
        <v>96.909099999999995</v>
      </c>
      <c r="M6442" s="391">
        <v>97.224400000000003</v>
      </c>
      <c r="N6442" s="391">
        <v>96.122699999999995</v>
      </c>
      <c r="O6442" s="386">
        <v>95.138599999999997</v>
      </c>
      <c r="P6442" s="386" t="s">
        <v>183</v>
      </c>
    </row>
    <row r="6443" spans="1:16" ht="15" x14ac:dyDescent="0.25">
      <c r="A6443" s="389" t="s">
        <v>4950</v>
      </c>
      <c r="B6443" s="390"/>
      <c r="C6443" s="386"/>
      <c r="D6443" s="390"/>
      <c r="E6443" s="390"/>
      <c r="F6443" s="386">
        <v>98.274500000000003</v>
      </c>
      <c r="G6443" s="391">
        <v>98.566100000000006</v>
      </c>
      <c r="H6443" s="391">
        <v>98.517399999999995</v>
      </c>
      <c r="I6443" s="391">
        <v>98.644300000000001</v>
      </c>
      <c r="J6443" s="391">
        <v>98.4315</v>
      </c>
      <c r="K6443" s="391">
        <v>98.581299999999999</v>
      </c>
      <c r="L6443" s="391">
        <v>98.017600000000002</v>
      </c>
      <c r="M6443" s="391">
        <v>98.015900000000002</v>
      </c>
      <c r="N6443" s="391">
        <v>97.846699999999998</v>
      </c>
      <c r="O6443" s="386">
        <v>97.617999999999995</v>
      </c>
      <c r="P6443" s="386" t="s">
        <v>183</v>
      </c>
    </row>
    <row r="6444" spans="1:16" ht="15" x14ac:dyDescent="0.25">
      <c r="A6444" s="389" t="s">
        <v>4951</v>
      </c>
      <c r="B6444" s="390"/>
      <c r="C6444" s="386"/>
      <c r="D6444" s="390"/>
      <c r="E6444" s="390"/>
      <c r="F6444" s="386">
        <v>98.264799999999994</v>
      </c>
      <c r="G6444" s="391">
        <v>98.556399999999996</v>
      </c>
      <c r="H6444" s="391">
        <v>98.504800000000003</v>
      </c>
      <c r="I6444" s="391">
        <v>98.664900000000003</v>
      </c>
      <c r="J6444" s="391">
        <v>98.4786</v>
      </c>
      <c r="K6444" s="391">
        <v>98.645899999999997</v>
      </c>
      <c r="L6444" s="391">
        <v>98.086699999999993</v>
      </c>
      <c r="M6444" s="391">
        <v>98.098100000000002</v>
      </c>
      <c r="N6444" s="391">
        <v>97.911299999999997</v>
      </c>
      <c r="O6444" s="386">
        <v>97.700100000000006</v>
      </c>
      <c r="P6444" s="386" t="s">
        <v>183</v>
      </c>
    </row>
    <row r="6445" spans="1:16" ht="15" x14ac:dyDescent="0.25">
      <c r="A6445" s="389" t="s">
        <v>4952</v>
      </c>
      <c r="B6445" s="390"/>
      <c r="C6445" s="386"/>
      <c r="D6445" s="390"/>
      <c r="E6445" s="390"/>
      <c r="F6445" s="386">
        <v>98.717699999999994</v>
      </c>
      <c r="G6445" s="391">
        <v>99.008799999999994</v>
      </c>
      <c r="H6445" s="391">
        <v>99.114500000000007</v>
      </c>
      <c r="I6445" s="391">
        <v>97.752099999999999</v>
      </c>
      <c r="J6445" s="391">
        <v>96.350099999999998</v>
      </c>
      <c r="K6445" s="391">
        <v>95.535499999999999</v>
      </c>
      <c r="L6445" s="391">
        <v>94.728800000000007</v>
      </c>
      <c r="M6445" s="391">
        <v>94.091999999999999</v>
      </c>
      <c r="N6445" s="391">
        <v>94.687100000000001</v>
      </c>
      <c r="O6445" s="386">
        <v>93.892700000000005</v>
      </c>
      <c r="P6445" s="386" t="s">
        <v>183</v>
      </c>
    </row>
    <row r="6446" spans="1:16" ht="15" x14ac:dyDescent="0.25">
      <c r="A6446" s="389" t="s">
        <v>4953</v>
      </c>
      <c r="B6446" s="390"/>
      <c r="C6446" s="386"/>
      <c r="D6446" s="390"/>
      <c r="E6446" s="390"/>
      <c r="F6446" s="386">
        <v>99.257400000000004</v>
      </c>
      <c r="G6446" s="391">
        <v>98.809200000000004</v>
      </c>
      <c r="H6446" s="391">
        <v>98.781599999999997</v>
      </c>
      <c r="I6446" s="391">
        <v>98.953400000000002</v>
      </c>
      <c r="J6446" s="391">
        <v>98.920699999999997</v>
      </c>
      <c r="K6446" s="391">
        <v>98.991500000000002</v>
      </c>
      <c r="L6446" s="391">
        <v>98.709100000000007</v>
      </c>
      <c r="M6446" s="391">
        <v>98.509100000000004</v>
      </c>
      <c r="N6446" s="391">
        <v>98.158100000000005</v>
      </c>
      <c r="O6446" s="386">
        <v>97.327699999999993</v>
      </c>
      <c r="P6446" s="386" t="s">
        <v>183</v>
      </c>
    </row>
    <row r="6447" spans="1:16" ht="15" x14ac:dyDescent="0.25">
      <c r="A6447" s="389" t="s">
        <v>4954</v>
      </c>
      <c r="B6447" s="390"/>
      <c r="C6447" s="386"/>
      <c r="D6447" s="390"/>
      <c r="E6447" s="390"/>
      <c r="F6447" s="386">
        <v>99.268600000000006</v>
      </c>
      <c r="G6447" s="391">
        <v>98.779399999999995</v>
      </c>
      <c r="H6447" s="391">
        <v>98.758200000000002</v>
      </c>
      <c r="I6447" s="391">
        <v>98.931899999999999</v>
      </c>
      <c r="J6447" s="391">
        <v>98.903400000000005</v>
      </c>
      <c r="K6447" s="391">
        <v>98.9726</v>
      </c>
      <c r="L6447" s="391">
        <v>98.693200000000004</v>
      </c>
      <c r="M6447" s="391">
        <v>98.476399999999998</v>
      </c>
      <c r="N6447" s="391">
        <v>98.126900000000006</v>
      </c>
      <c r="O6447" s="386">
        <v>97.256100000000004</v>
      </c>
      <c r="P6447" s="386" t="s">
        <v>183</v>
      </c>
    </row>
    <row r="6448" spans="1:16" ht="15" x14ac:dyDescent="0.25">
      <c r="A6448" s="389" t="s">
        <v>4955</v>
      </c>
      <c r="B6448" s="390"/>
      <c r="C6448" s="386"/>
      <c r="D6448" s="390"/>
      <c r="E6448" s="390"/>
      <c r="F6448" s="386">
        <v>99.071899999999999</v>
      </c>
      <c r="G6448" s="391">
        <v>99.310400000000001</v>
      </c>
      <c r="H6448" s="391">
        <v>99.207899999999995</v>
      </c>
      <c r="I6448" s="391">
        <v>99.318700000000007</v>
      </c>
      <c r="J6448" s="391">
        <v>99.221000000000004</v>
      </c>
      <c r="K6448" s="391">
        <v>99.317499999999995</v>
      </c>
      <c r="L6448" s="391">
        <v>98.974599999999995</v>
      </c>
      <c r="M6448" s="391">
        <v>99.046300000000002</v>
      </c>
      <c r="N6448" s="391">
        <v>98.684700000000007</v>
      </c>
      <c r="O6448" s="386">
        <v>98.526499999999999</v>
      </c>
      <c r="P6448" s="386" t="s">
        <v>183</v>
      </c>
    </row>
    <row r="6449" spans="1:16" ht="15" x14ac:dyDescent="0.25">
      <c r="A6449" s="389" t="s">
        <v>4956</v>
      </c>
      <c r="B6449" s="390"/>
      <c r="C6449" s="386"/>
      <c r="D6449" s="390"/>
      <c r="E6449" s="390"/>
      <c r="F6449" s="386">
        <v>99.459800000000001</v>
      </c>
      <c r="G6449" s="391">
        <v>99.363900000000001</v>
      </c>
      <c r="H6449" s="391">
        <v>99.610699999999994</v>
      </c>
      <c r="I6449" s="391">
        <v>99.584199999999996</v>
      </c>
      <c r="J6449" s="391">
        <v>99.518199999999993</v>
      </c>
      <c r="K6449" s="391">
        <v>99.245900000000006</v>
      </c>
      <c r="L6449" s="391">
        <v>99.203800000000001</v>
      </c>
      <c r="M6449" s="391">
        <v>98.971400000000003</v>
      </c>
      <c r="N6449" s="391">
        <v>99.041200000000003</v>
      </c>
      <c r="O6449" s="386">
        <v>99.114199999999997</v>
      </c>
      <c r="P6449" s="386" t="s">
        <v>183</v>
      </c>
    </row>
    <row r="6450" spans="1:16" ht="15" x14ac:dyDescent="0.25">
      <c r="A6450" s="389" t="s">
        <v>4957</v>
      </c>
      <c r="B6450" s="390"/>
      <c r="C6450" s="386"/>
      <c r="D6450" s="390"/>
      <c r="E6450" s="390"/>
      <c r="F6450" s="386">
        <v>99.75</v>
      </c>
      <c r="G6450" s="391">
        <v>99.582599999999999</v>
      </c>
      <c r="H6450" s="391">
        <v>99.806700000000006</v>
      </c>
      <c r="I6450" s="391">
        <v>99.767499999999998</v>
      </c>
      <c r="J6450" s="391">
        <v>99.651899999999998</v>
      </c>
      <c r="K6450" s="391">
        <v>99.329599999999999</v>
      </c>
      <c r="L6450" s="391">
        <v>99.466999999999999</v>
      </c>
      <c r="M6450" s="391">
        <v>99.158100000000005</v>
      </c>
      <c r="N6450" s="391">
        <v>99.400899999999993</v>
      </c>
      <c r="O6450" s="386">
        <v>99.600700000000003</v>
      </c>
      <c r="P6450" s="386" t="s">
        <v>183</v>
      </c>
    </row>
    <row r="6451" spans="1:16" ht="15" x14ac:dyDescent="0.25">
      <c r="A6451" s="389" t="s">
        <v>4958</v>
      </c>
      <c r="B6451" s="390"/>
      <c r="C6451" s="386"/>
      <c r="D6451" s="390"/>
      <c r="E6451" s="390"/>
      <c r="F6451" s="386">
        <v>94.747799999999998</v>
      </c>
      <c r="G6451" s="391">
        <v>95.812899999999999</v>
      </c>
      <c r="H6451" s="391">
        <v>96.392099999999999</v>
      </c>
      <c r="I6451" s="391">
        <v>96.630700000000004</v>
      </c>
      <c r="J6451" s="391">
        <v>97.370900000000006</v>
      </c>
      <c r="K6451" s="391">
        <v>97.836100000000002</v>
      </c>
      <c r="L6451" s="391">
        <v>94.767799999999994</v>
      </c>
      <c r="M6451" s="391">
        <v>95.754199999999997</v>
      </c>
      <c r="N6451" s="391">
        <v>92.901499999999999</v>
      </c>
      <c r="O6451" s="386">
        <v>90.773600000000002</v>
      </c>
      <c r="P6451" s="386" t="s">
        <v>183</v>
      </c>
    </row>
    <row r="6452" spans="1:16" ht="15" x14ac:dyDescent="0.25">
      <c r="A6452" s="389" t="s">
        <v>4959</v>
      </c>
      <c r="B6452" s="390"/>
      <c r="C6452" s="386"/>
      <c r="D6452" s="390"/>
      <c r="E6452" s="390"/>
      <c r="F6452" s="386">
        <v>99.479500000000002</v>
      </c>
      <c r="G6452" s="391">
        <v>99.597700000000003</v>
      </c>
      <c r="H6452" s="391">
        <v>99.617900000000006</v>
      </c>
      <c r="I6452" s="391">
        <v>99.581000000000003</v>
      </c>
      <c r="J6452" s="391">
        <v>99.514300000000006</v>
      </c>
      <c r="K6452" s="391">
        <v>99.589500000000001</v>
      </c>
      <c r="L6452" s="391">
        <v>99.474800000000002</v>
      </c>
      <c r="M6452" s="391">
        <v>99.515900000000002</v>
      </c>
      <c r="N6452" s="391">
        <v>99.303600000000003</v>
      </c>
      <c r="O6452" s="386">
        <v>99.325999999999993</v>
      </c>
      <c r="P6452" s="386" t="s">
        <v>183</v>
      </c>
    </row>
    <row r="6453" spans="1:16" ht="15" x14ac:dyDescent="0.25">
      <c r="A6453" s="389" t="s">
        <v>4960</v>
      </c>
      <c r="B6453" s="390"/>
      <c r="C6453" s="386"/>
      <c r="D6453" s="390"/>
      <c r="E6453" s="390"/>
      <c r="F6453" s="386">
        <v>99.510300000000001</v>
      </c>
      <c r="G6453" s="391">
        <v>99.634100000000004</v>
      </c>
      <c r="H6453" s="391">
        <v>99.658000000000001</v>
      </c>
      <c r="I6453" s="391">
        <v>99.679100000000005</v>
      </c>
      <c r="J6453" s="391">
        <v>99.633799999999994</v>
      </c>
      <c r="K6453" s="391">
        <v>99.707499999999996</v>
      </c>
      <c r="L6453" s="391">
        <v>99.682199999999995</v>
      </c>
      <c r="M6453" s="391">
        <v>99.704899999999995</v>
      </c>
      <c r="N6453" s="391">
        <v>99.520799999999994</v>
      </c>
      <c r="O6453" s="386">
        <v>99.604600000000005</v>
      </c>
      <c r="P6453" s="386" t="s">
        <v>183</v>
      </c>
    </row>
    <row r="6454" spans="1:16" ht="15" x14ac:dyDescent="0.25">
      <c r="A6454" s="389" t="s">
        <v>4961</v>
      </c>
      <c r="B6454" s="390"/>
      <c r="C6454" s="386"/>
      <c r="D6454" s="390"/>
      <c r="E6454" s="390"/>
      <c r="F6454" s="386">
        <v>98.789599999999993</v>
      </c>
      <c r="G6454" s="391">
        <v>98.782600000000002</v>
      </c>
      <c r="H6454" s="391">
        <v>98.742000000000004</v>
      </c>
      <c r="I6454" s="391">
        <v>97.398799999999994</v>
      </c>
      <c r="J6454" s="391">
        <v>96.829099999999997</v>
      </c>
      <c r="K6454" s="391">
        <v>96.910799999999995</v>
      </c>
      <c r="L6454" s="391">
        <v>94.266099999999994</v>
      </c>
      <c r="M6454" s="391">
        <v>93.881500000000003</v>
      </c>
      <c r="N6454" s="391">
        <v>92.841800000000006</v>
      </c>
      <c r="O6454" s="386">
        <v>89.878299999999996</v>
      </c>
      <c r="P6454" s="386" t="s">
        <v>183</v>
      </c>
    </row>
    <row r="6455" spans="1:16" ht="15" x14ac:dyDescent="0.25">
      <c r="A6455" s="389" t="s">
        <v>4962</v>
      </c>
      <c r="B6455" s="390"/>
      <c r="C6455" s="386"/>
      <c r="D6455" s="390"/>
      <c r="E6455" s="390"/>
      <c r="F6455" s="386">
        <v>99.241500000000002</v>
      </c>
      <c r="G6455" s="391">
        <v>98.665999999999997</v>
      </c>
      <c r="H6455" s="391">
        <v>99.369</v>
      </c>
      <c r="I6455" s="391">
        <v>99.712500000000006</v>
      </c>
      <c r="J6455" s="391">
        <v>98.264099999999999</v>
      </c>
      <c r="K6455" s="391">
        <v>99.016199999999998</v>
      </c>
      <c r="L6455" s="391">
        <v>98.698999999999998</v>
      </c>
      <c r="M6455" s="391">
        <v>97.805300000000003</v>
      </c>
      <c r="N6455" s="391">
        <v>97.258700000000005</v>
      </c>
      <c r="O6455" s="386">
        <v>98.409800000000004</v>
      </c>
      <c r="P6455" s="386" t="s">
        <v>183</v>
      </c>
    </row>
    <row r="6456" spans="1:16" ht="15" x14ac:dyDescent="0.25">
      <c r="A6456" s="389" t="s">
        <v>4963</v>
      </c>
      <c r="B6456" s="390"/>
      <c r="C6456" s="386"/>
      <c r="D6456" s="390"/>
      <c r="E6456" s="390"/>
      <c r="F6456" s="386">
        <v>99.241500000000002</v>
      </c>
      <c r="G6456" s="391">
        <v>98.665999999999997</v>
      </c>
      <c r="H6456" s="391">
        <v>99.369</v>
      </c>
      <c r="I6456" s="391">
        <v>99.712500000000006</v>
      </c>
      <c r="J6456" s="391">
        <v>98.264099999999999</v>
      </c>
      <c r="K6456" s="391">
        <v>99.016199999999998</v>
      </c>
      <c r="L6456" s="391">
        <v>98.698999999999998</v>
      </c>
      <c r="M6456" s="391">
        <v>97.805300000000003</v>
      </c>
      <c r="N6456" s="391">
        <v>97.258700000000005</v>
      </c>
      <c r="O6456" s="386">
        <v>98.409800000000004</v>
      </c>
      <c r="P6456" s="386" t="s">
        <v>183</v>
      </c>
    </row>
    <row r="6457" spans="1:16" ht="15" x14ac:dyDescent="0.25">
      <c r="A6457" s="389" t="s">
        <v>4964</v>
      </c>
      <c r="B6457" s="390"/>
      <c r="C6457" s="386"/>
      <c r="D6457" s="390"/>
      <c r="E6457" s="390"/>
      <c r="F6457" s="386">
        <v>99.069500000000005</v>
      </c>
      <c r="G6457" s="391">
        <v>99.772499999999994</v>
      </c>
      <c r="H6457" s="391">
        <v>99.780600000000007</v>
      </c>
      <c r="I6457" s="391">
        <v>99.577200000000005</v>
      </c>
      <c r="J6457" s="391">
        <v>99.575599999999994</v>
      </c>
      <c r="K6457" s="391">
        <v>99.502300000000005</v>
      </c>
      <c r="L6457" s="391">
        <v>99.335599999999999</v>
      </c>
      <c r="M6457" s="391">
        <v>99.600499999999997</v>
      </c>
      <c r="N6457" s="391">
        <v>99.372699999999995</v>
      </c>
      <c r="O6457" s="386">
        <v>99.283100000000005</v>
      </c>
      <c r="P6457" s="386" t="s">
        <v>183</v>
      </c>
    </row>
    <row r="6458" spans="1:16" ht="15" x14ac:dyDescent="0.25">
      <c r="A6458" s="389" t="s">
        <v>4965</v>
      </c>
      <c r="B6458" s="390"/>
      <c r="C6458" s="386"/>
      <c r="D6458" s="390"/>
      <c r="E6458" s="390"/>
      <c r="F6458" s="386">
        <v>99.075800000000001</v>
      </c>
      <c r="G6458" s="391">
        <v>99.832700000000003</v>
      </c>
      <c r="H6458" s="391">
        <v>99.876800000000003</v>
      </c>
      <c r="I6458" s="391">
        <v>99.938100000000006</v>
      </c>
      <c r="J6458" s="391">
        <v>99.9375</v>
      </c>
      <c r="K6458" s="391">
        <v>99.821399999999997</v>
      </c>
      <c r="L6458" s="391">
        <v>99.787499999999994</v>
      </c>
      <c r="M6458" s="391">
        <v>99.973699999999994</v>
      </c>
      <c r="N6458" s="391">
        <v>99.744299999999996</v>
      </c>
      <c r="O6458" s="386">
        <v>99.732699999999994</v>
      </c>
      <c r="P6458" s="386" t="s">
        <v>183</v>
      </c>
    </row>
    <row r="6459" spans="1:16" ht="15" x14ac:dyDescent="0.25">
      <c r="A6459" s="389" t="s">
        <v>4966</v>
      </c>
      <c r="B6459" s="390"/>
      <c r="C6459" s="386"/>
      <c r="D6459" s="390"/>
      <c r="E6459" s="390"/>
      <c r="F6459" s="386">
        <v>99.028800000000004</v>
      </c>
      <c r="G6459" s="391">
        <v>99.388800000000003</v>
      </c>
      <c r="H6459" s="391">
        <v>99.201300000000003</v>
      </c>
      <c r="I6459" s="391">
        <v>97.328299999999999</v>
      </c>
      <c r="J6459" s="391">
        <v>97.248099999999994</v>
      </c>
      <c r="K6459" s="391">
        <v>97.417500000000004</v>
      </c>
      <c r="L6459" s="391">
        <v>94.592699999999994</v>
      </c>
      <c r="M6459" s="391">
        <v>93.712199999999996</v>
      </c>
      <c r="N6459" s="391">
        <v>93.438500000000005</v>
      </c>
      <c r="O6459" s="386">
        <v>90.763000000000005</v>
      </c>
      <c r="P6459" s="386" t="s">
        <v>183</v>
      </c>
    </row>
    <row r="6460" spans="1:16" ht="15" x14ac:dyDescent="0.25">
      <c r="A6460" s="389" t="s">
        <v>4967</v>
      </c>
      <c r="B6460" s="390"/>
      <c r="C6460" s="386"/>
      <c r="D6460" s="390"/>
      <c r="E6460" s="390"/>
      <c r="F6460" s="386">
        <v>99.689899999999994</v>
      </c>
      <c r="G6460" s="391">
        <v>99.524100000000004</v>
      </c>
      <c r="H6460" s="391">
        <v>99.511399999999995</v>
      </c>
      <c r="I6460" s="391">
        <v>99.4435</v>
      </c>
      <c r="J6460" s="391">
        <v>99.645700000000005</v>
      </c>
      <c r="K6460" s="391">
        <v>99.918800000000005</v>
      </c>
      <c r="L6460" s="391">
        <v>99.954400000000007</v>
      </c>
      <c r="M6460" s="391">
        <v>99.955200000000005</v>
      </c>
      <c r="N6460" s="391">
        <v>99.595699999999994</v>
      </c>
      <c r="O6460" s="386">
        <v>99.974100000000007</v>
      </c>
      <c r="P6460" s="386" t="s">
        <v>183</v>
      </c>
    </row>
    <row r="6461" spans="1:16" ht="15" x14ac:dyDescent="0.25">
      <c r="A6461" s="389" t="s">
        <v>4968</v>
      </c>
      <c r="B6461" s="390"/>
      <c r="C6461" s="386"/>
      <c r="D6461" s="390"/>
      <c r="E6461" s="390"/>
      <c r="F6461" s="386">
        <v>99.689899999999994</v>
      </c>
      <c r="G6461" s="391">
        <v>99.524100000000004</v>
      </c>
      <c r="H6461" s="391">
        <v>99.511200000000002</v>
      </c>
      <c r="I6461" s="391">
        <v>99.443299999999994</v>
      </c>
      <c r="J6461" s="391">
        <v>99.645600000000002</v>
      </c>
      <c r="K6461" s="391">
        <v>99.918700000000001</v>
      </c>
      <c r="L6461" s="391">
        <v>99.954300000000003</v>
      </c>
      <c r="M6461" s="391">
        <v>99.955200000000005</v>
      </c>
      <c r="N6461" s="391">
        <v>99.617500000000007</v>
      </c>
      <c r="O6461" s="386">
        <v>100</v>
      </c>
      <c r="P6461" s="386" t="s">
        <v>183</v>
      </c>
    </row>
    <row r="6462" spans="1:16" ht="15" x14ac:dyDescent="0.25">
      <c r="A6462" s="389" t="s">
        <v>4969</v>
      </c>
      <c r="B6462" s="390"/>
      <c r="C6462" s="386"/>
      <c r="D6462" s="390"/>
      <c r="E6462" s="390"/>
      <c r="F6462" s="386"/>
      <c r="G6462" s="391"/>
      <c r="H6462" s="391">
        <v>100</v>
      </c>
      <c r="I6462" s="391">
        <v>100</v>
      </c>
      <c r="J6462" s="391">
        <v>100</v>
      </c>
      <c r="K6462" s="391">
        <v>100</v>
      </c>
      <c r="L6462" s="391">
        <v>100</v>
      </c>
      <c r="M6462" s="391">
        <v>100</v>
      </c>
      <c r="N6462" s="391">
        <v>84.736400000000003</v>
      </c>
      <c r="O6462" s="386">
        <v>84.735100000000003</v>
      </c>
      <c r="P6462" s="386" t="s">
        <v>183</v>
      </c>
    </row>
    <row r="6463" spans="1:16" ht="15" x14ac:dyDescent="0.25">
      <c r="A6463" s="389" t="s">
        <v>4970</v>
      </c>
      <c r="B6463" s="390"/>
      <c r="C6463" s="386"/>
      <c r="D6463" s="390"/>
      <c r="E6463" s="390"/>
      <c r="F6463" s="386">
        <v>99.693100000000001</v>
      </c>
      <c r="G6463" s="391">
        <v>99.757300000000001</v>
      </c>
      <c r="H6463" s="391">
        <v>99.627200000000002</v>
      </c>
      <c r="I6463" s="391">
        <v>99.589500000000001</v>
      </c>
      <c r="J6463" s="391">
        <v>99.749600000000001</v>
      </c>
      <c r="K6463" s="391">
        <v>99.683499999999995</v>
      </c>
      <c r="L6463" s="391">
        <v>99.590199999999996</v>
      </c>
      <c r="M6463" s="391">
        <v>99.615099999999998</v>
      </c>
      <c r="N6463" s="391">
        <v>99.529399999999995</v>
      </c>
      <c r="O6463" s="386">
        <v>99.361199999999997</v>
      </c>
      <c r="P6463" s="386" t="s">
        <v>183</v>
      </c>
    </row>
    <row r="6464" spans="1:16" ht="15" x14ac:dyDescent="0.25">
      <c r="A6464" s="389" t="s">
        <v>4971</v>
      </c>
      <c r="B6464" s="390"/>
      <c r="C6464" s="386"/>
      <c r="D6464" s="390"/>
      <c r="E6464" s="390"/>
      <c r="F6464" s="386">
        <v>99.724900000000005</v>
      </c>
      <c r="G6464" s="391">
        <v>99.8172</v>
      </c>
      <c r="H6464" s="391">
        <v>99.676199999999994</v>
      </c>
      <c r="I6464" s="391">
        <v>99.624700000000004</v>
      </c>
      <c r="J6464" s="391">
        <v>99.831299999999999</v>
      </c>
      <c r="K6464" s="391">
        <v>99.769099999999995</v>
      </c>
      <c r="L6464" s="391">
        <v>99.709500000000006</v>
      </c>
      <c r="M6464" s="391">
        <v>99.708100000000002</v>
      </c>
      <c r="N6464" s="391">
        <v>99.686199999999999</v>
      </c>
      <c r="O6464" s="386">
        <v>99.576999999999998</v>
      </c>
      <c r="P6464" s="386" t="s">
        <v>183</v>
      </c>
    </row>
    <row r="6465" spans="1:16" ht="15" x14ac:dyDescent="0.25">
      <c r="A6465" s="389" t="s">
        <v>4972</v>
      </c>
      <c r="B6465" s="390"/>
      <c r="C6465" s="386"/>
      <c r="D6465" s="390"/>
      <c r="E6465" s="390"/>
      <c r="F6465" s="386">
        <v>97.765699999999995</v>
      </c>
      <c r="G6465" s="391">
        <v>96.595399999999998</v>
      </c>
      <c r="H6465" s="391">
        <v>96.903000000000006</v>
      </c>
      <c r="I6465" s="391">
        <v>97.653800000000004</v>
      </c>
      <c r="J6465" s="391">
        <v>95.154399999999995</v>
      </c>
      <c r="K6465" s="391">
        <v>94.952100000000002</v>
      </c>
      <c r="L6465" s="391">
        <v>92.936700000000002</v>
      </c>
      <c r="M6465" s="391">
        <v>94.404600000000002</v>
      </c>
      <c r="N6465" s="391">
        <v>90.745199999999997</v>
      </c>
      <c r="O6465" s="386">
        <v>87.052599999999998</v>
      </c>
      <c r="P6465" s="386" t="s">
        <v>183</v>
      </c>
    </row>
    <row r="6466" spans="1:16" ht="15" x14ac:dyDescent="0.25">
      <c r="A6466" s="389" t="s">
        <v>4973</v>
      </c>
      <c r="B6466" s="390"/>
      <c r="C6466" s="386"/>
      <c r="D6466" s="390"/>
      <c r="E6466" s="390"/>
      <c r="F6466" s="386">
        <v>98.777199999999993</v>
      </c>
      <c r="G6466" s="391">
        <v>98.953699999999998</v>
      </c>
      <c r="H6466" s="391">
        <v>98.872600000000006</v>
      </c>
      <c r="I6466" s="391">
        <v>98.997399999999999</v>
      </c>
      <c r="J6466" s="391">
        <v>98.827699999999993</v>
      </c>
      <c r="K6466" s="391">
        <v>98.965500000000006</v>
      </c>
      <c r="L6466" s="391">
        <v>98.905500000000004</v>
      </c>
      <c r="M6466" s="391">
        <v>98.599199999999996</v>
      </c>
      <c r="N6466" s="391">
        <v>98.334100000000007</v>
      </c>
      <c r="O6466" s="386">
        <v>98.192400000000006</v>
      </c>
      <c r="P6466" s="386" t="s">
        <v>183</v>
      </c>
    </row>
    <row r="6467" spans="1:16" ht="15" x14ac:dyDescent="0.25">
      <c r="A6467" s="389" t="s">
        <v>4974</v>
      </c>
      <c r="B6467" s="390"/>
      <c r="C6467" s="386"/>
      <c r="D6467" s="390"/>
      <c r="E6467" s="390"/>
      <c r="F6467" s="386">
        <v>98.773499999999999</v>
      </c>
      <c r="G6467" s="391">
        <v>98.952299999999994</v>
      </c>
      <c r="H6467" s="391">
        <v>98.8733</v>
      </c>
      <c r="I6467" s="391">
        <v>98.999200000000002</v>
      </c>
      <c r="J6467" s="391">
        <v>98.8339</v>
      </c>
      <c r="K6467" s="391">
        <v>98.984300000000005</v>
      </c>
      <c r="L6467" s="391">
        <v>98.917400000000001</v>
      </c>
      <c r="M6467" s="391">
        <v>98.617999999999995</v>
      </c>
      <c r="N6467" s="391">
        <v>98.360799999999998</v>
      </c>
      <c r="O6467" s="386">
        <v>98.216899999999995</v>
      </c>
      <c r="P6467" s="386" t="s">
        <v>183</v>
      </c>
    </row>
    <row r="6468" spans="1:16" ht="15" x14ac:dyDescent="0.25">
      <c r="A6468" s="389" t="s">
        <v>4975</v>
      </c>
      <c r="B6468" s="390"/>
      <c r="C6468" s="386"/>
      <c r="D6468" s="390"/>
      <c r="E6468" s="390"/>
      <c r="F6468" s="386">
        <v>99.426400000000001</v>
      </c>
      <c r="G6468" s="391">
        <v>99.206100000000006</v>
      </c>
      <c r="H6468" s="391">
        <v>98.729299999999995</v>
      </c>
      <c r="I6468" s="391">
        <v>98.677400000000006</v>
      </c>
      <c r="J6468" s="391">
        <v>97.719300000000004</v>
      </c>
      <c r="K6468" s="391">
        <v>95.253200000000007</v>
      </c>
      <c r="L6468" s="391">
        <v>96.353499999999997</v>
      </c>
      <c r="M6468" s="391">
        <v>94.599699999999999</v>
      </c>
      <c r="N6468" s="391">
        <v>92.780600000000007</v>
      </c>
      <c r="O6468" s="386">
        <v>93.032399999999996</v>
      </c>
      <c r="P6468" s="386" t="s">
        <v>183</v>
      </c>
    </row>
    <row r="6469" spans="1:16" ht="15" x14ac:dyDescent="0.25">
      <c r="A6469" s="389" t="s">
        <v>4976</v>
      </c>
      <c r="B6469" s="390"/>
      <c r="C6469" s="386"/>
      <c r="D6469" s="390"/>
      <c r="E6469" s="390"/>
      <c r="F6469" s="386">
        <v>98.233500000000006</v>
      </c>
      <c r="G6469" s="391">
        <v>98.021100000000004</v>
      </c>
      <c r="H6469" s="391">
        <v>98.472899999999996</v>
      </c>
      <c r="I6469" s="391">
        <v>99.002399999999994</v>
      </c>
      <c r="J6469" s="391">
        <v>98.563400000000001</v>
      </c>
      <c r="K6469" s="391">
        <v>99.028700000000001</v>
      </c>
      <c r="L6469" s="391">
        <v>99.031199999999998</v>
      </c>
      <c r="M6469" s="391">
        <v>99.005499999999998</v>
      </c>
      <c r="N6469" s="391">
        <v>99.147800000000004</v>
      </c>
      <c r="O6469" s="386">
        <v>98.945300000000003</v>
      </c>
      <c r="P6469" s="386" t="s">
        <v>183</v>
      </c>
    </row>
    <row r="6470" spans="1:16" ht="15" x14ac:dyDescent="0.25">
      <c r="A6470" s="389" t="s">
        <v>4977</v>
      </c>
      <c r="B6470" s="390"/>
      <c r="C6470" s="386"/>
      <c r="D6470" s="390"/>
      <c r="E6470" s="390"/>
      <c r="F6470" s="386">
        <v>98.231399999999994</v>
      </c>
      <c r="G6470" s="391">
        <v>98.018199999999993</v>
      </c>
      <c r="H6470" s="391">
        <v>98.470600000000005</v>
      </c>
      <c r="I6470" s="391">
        <v>99.000900000000001</v>
      </c>
      <c r="J6470" s="391">
        <v>98.561400000000006</v>
      </c>
      <c r="K6470" s="391">
        <v>99.027199999999993</v>
      </c>
      <c r="L6470" s="391">
        <v>99.029799999999994</v>
      </c>
      <c r="M6470" s="391">
        <v>99.008799999999994</v>
      </c>
      <c r="N6470" s="391">
        <v>99.1511</v>
      </c>
      <c r="O6470" s="386">
        <v>98.943799999999996</v>
      </c>
      <c r="P6470" s="386" t="s">
        <v>183</v>
      </c>
    </row>
    <row r="6471" spans="1:16" ht="15" x14ac:dyDescent="0.25">
      <c r="A6471" s="389" t="s">
        <v>4978</v>
      </c>
      <c r="B6471" s="390"/>
      <c r="C6471" s="386"/>
      <c r="D6471" s="390"/>
      <c r="E6471" s="390"/>
      <c r="F6471" s="386">
        <v>100</v>
      </c>
      <c r="G6471" s="391">
        <v>100</v>
      </c>
      <c r="H6471" s="391">
        <v>100</v>
      </c>
      <c r="I6471" s="391">
        <v>100</v>
      </c>
      <c r="J6471" s="391">
        <v>100</v>
      </c>
      <c r="K6471" s="391">
        <v>100</v>
      </c>
      <c r="L6471" s="391">
        <v>100</v>
      </c>
      <c r="M6471" s="391">
        <v>96.765799999999999</v>
      </c>
      <c r="N6471" s="391">
        <v>96.983199999999997</v>
      </c>
      <c r="O6471" s="386">
        <v>100</v>
      </c>
      <c r="P6471" s="386" t="s">
        <v>183</v>
      </c>
    </row>
    <row r="6472" spans="1:16" ht="15" x14ac:dyDescent="0.25">
      <c r="A6472" s="389" t="s">
        <v>4979</v>
      </c>
      <c r="B6472" s="390"/>
      <c r="C6472" s="386"/>
      <c r="D6472" s="390"/>
      <c r="E6472" s="390"/>
      <c r="F6472" s="386">
        <v>99.569100000000006</v>
      </c>
      <c r="G6472" s="391">
        <v>99.594999999999999</v>
      </c>
      <c r="H6472" s="391">
        <v>99.082300000000004</v>
      </c>
      <c r="I6472" s="391">
        <v>98.9529</v>
      </c>
      <c r="J6472" s="391">
        <v>99.429100000000005</v>
      </c>
      <c r="K6472" s="391">
        <v>99.35</v>
      </c>
      <c r="L6472" s="391">
        <v>99.377899999999997</v>
      </c>
      <c r="M6472" s="391">
        <v>99.019800000000004</v>
      </c>
      <c r="N6472" s="391">
        <v>98.695899999999995</v>
      </c>
      <c r="O6472" s="386">
        <v>98.0745</v>
      </c>
      <c r="P6472" s="386" t="s">
        <v>183</v>
      </c>
    </row>
    <row r="6473" spans="1:16" ht="15" x14ac:dyDescent="0.25">
      <c r="A6473" s="389" t="s">
        <v>4980</v>
      </c>
      <c r="B6473" s="390"/>
      <c r="C6473" s="386"/>
      <c r="D6473" s="390"/>
      <c r="E6473" s="390"/>
      <c r="F6473" s="386">
        <v>99.564400000000006</v>
      </c>
      <c r="G6473" s="391">
        <v>99.608000000000004</v>
      </c>
      <c r="H6473" s="391">
        <v>99.103300000000004</v>
      </c>
      <c r="I6473" s="391">
        <v>98.979399999999998</v>
      </c>
      <c r="J6473" s="391">
        <v>99.485900000000001</v>
      </c>
      <c r="K6473" s="391">
        <v>99.432699999999997</v>
      </c>
      <c r="L6473" s="391">
        <v>99.406899999999993</v>
      </c>
      <c r="M6473" s="391">
        <v>99.084000000000003</v>
      </c>
      <c r="N6473" s="391">
        <v>98.807199999999995</v>
      </c>
      <c r="O6473" s="386">
        <v>98.159700000000001</v>
      </c>
      <c r="P6473" s="386" t="s">
        <v>183</v>
      </c>
    </row>
    <row r="6474" spans="1:16" ht="15" x14ac:dyDescent="0.25">
      <c r="A6474" s="389" t="s">
        <v>4981</v>
      </c>
      <c r="B6474" s="390"/>
      <c r="C6474" s="386"/>
      <c r="D6474" s="390"/>
      <c r="E6474" s="390"/>
      <c r="F6474" s="386">
        <v>100</v>
      </c>
      <c r="G6474" s="391">
        <v>98.261300000000006</v>
      </c>
      <c r="H6474" s="391">
        <v>96.836500000000001</v>
      </c>
      <c r="I6474" s="391">
        <v>96.282600000000002</v>
      </c>
      <c r="J6474" s="391">
        <v>93.450800000000001</v>
      </c>
      <c r="K6474" s="391">
        <v>90.731700000000004</v>
      </c>
      <c r="L6474" s="391">
        <v>96.325100000000006</v>
      </c>
      <c r="M6474" s="391">
        <v>92.447800000000001</v>
      </c>
      <c r="N6474" s="391">
        <v>87.658699999999996</v>
      </c>
      <c r="O6474" s="386">
        <v>89.264200000000002</v>
      </c>
      <c r="P6474" s="386" t="s">
        <v>183</v>
      </c>
    </row>
    <row r="6475" spans="1:16" ht="15" x14ac:dyDescent="0.25">
      <c r="A6475" s="389" t="s">
        <v>4982</v>
      </c>
      <c r="B6475" s="390"/>
      <c r="C6475" s="386"/>
      <c r="D6475" s="390"/>
      <c r="E6475" s="390"/>
      <c r="F6475" s="386">
        <v>97.422200000000004</v>
      </c>
      <c r="G6475" s="391">
        <v>98.117800000000003</v>
      </c>
      <c r="H6475" s="391">
        <v>97.959199999999996</v>
      </c>
      <c r="I6475" s="391">
        <v>98.265900000000002</v>
      </c>
      <c r="J6475" s="391">
        <v>97.3095</v>
      </c>
      <c r="K6475" s="391">
        <v>97.412800000000004</v>
      </c>
      <c r="L6475" s="391">
        <v>97.066100000000006</v>
      </c>
      <c r="M6475" s="391">
        <v>96.576800000000006</v>
      </c>
      <c r="N6475" s="391">
        <v>96.233199999999997</v>
      </c>
      <c r="O6475" s="386">
        <v>96.836399999999998</v>
      </c>
      <c r="P6475" s="386" t="s">
        <v>183</v>
      </c>
    </row>
    <row r="6476" spans="1:16" ht="15" x14ac:dyDescent="0.25">
      <c r="A6476" s="389" t="s">
        <v>4983</v>
      </c>
      <c r="B6476" s="390"/>
      <c r="C6476" s="386"/>
      <c r="D6476" s="390"/>
      <c r="E6476" s="390"/>
      <c r="F6476" s="386">
        <v>97.398499999999999</v>
      </c>
      <c r="G6476" s="391">
        <v>98.095399999999998</v>
      </c>
      <c r="H6476" s="391">
        <v>97.934399999999997</v>
      </c>
      <c r="I6476" s="391">
        <v>98.241500000000002</v>
      </c>
      <c r="J6476" s="391">
        <v>97.2714</v>
      </c>
      <c r="K6476" s="391">
        <v>97.408199999999994</v>
      </c>
      <c r="L6476" s="391">
        <v>97.080299999999994</v>
      </c>
      <c r="M6476" s="391">
        <v>96.586200000000005</v>
      </c>
      <c r="N6476" s="391">
        <v>96.235699999999994</v>
      </c>
      <c r="O6476" s="386">
        <v>96.856899999999996</v>
      </c>
      <c r="P6476" s="386" t="s">
        <v>183</v>
      </c>
    </row>
    <row r="6477" spans="1:16" ht="15" x14ac:dyDescent="0.25">
      <c r="A6477" s="389" t="s">
        <v>4984</v>
      </c>
      <c r="B6477" s="390"/>
      <c r="C6477" s="386"/>
      <c r="D6477" s="390"/>
      <c r="E6477" s="390"/>
      <c r="F6477" s="386">
        <v>98.997500000000002</v>
      </c>
      <c r="G6477" s="391">
        <v>99.743499999999997</v>
      </c>
      <c r="H6477" s="391">
        <v>99.744699999999995</v>
      </c>
      <c r="I6477" s="391">
        <v>100</v>
      </c>
      <c r="J6477" s="391">
        <v>100</v>
      </c>
      <c r="K6477" s="391">
        <v>97.795299999999997</v>
      </c>
      <c r="L6477" s="391">
        <v>95.670199999999994</v>
      </c>
      <c r="M6477" s="391">
        <v>95.668599999999998</v>
      </c>
      <c r="N6477" s="391">
        <v>95.988</v>
      </c>
      <c r="O6477" s="386">
        <v>94.912499999999994</v>
      </c>
      <c r="P6477" s="386" t="s">
        <v>183</v>
      </c>
    </row>
    <row r="6478" spans="1:16" ht="15" x14ac:dyDescent="0.25">
      <c r="A6478" s="389" t="s">
        <v>4985</v>
      </c>
      <c r="B6478" s="390"/>
      <c r="C6478" s="386"/>
      <c r="D6478" s="390"/>
      <c r="E6478" s="390"/>
      <c r="F6478" s="386">
        <v>98.609800000000007</v>
      </c>
      <c r="G6478" s="391">
        <v>98.815600000000003</v>
      </c>
      <c r="H6478" s="391">
        <v>98.770499999999998</v>
      </c>
      <c r="I6478" s="391">
        <v>98.908900000000003</v>
      </c>
      <c r="J6478" s="391">
        <v>99.104399999999998</v>
      </c>
      <c r="K6478" s="391">
        <v>99.1691</v>
      </c>
      <c r="L6478" s="391">
        <v>99.237099999999998</v>
      </c>
      <c r="M6478" s="391">
        <v>99.0398</v>
      </c>
      <c r="N6478" s="391">
        <v>98.885999999999996</v>
      </c>
      <c r="O6478" s="386">
        <v>98.589299999999994</v>
      </c>
      <c r="P6478" s="386" t="s">
        <v>183</v>
      </c>
    </row>
    <row r="6479" spans="1:16" ht="15" x14ac:dyDescent="0.25">
      <c r="A6479" s="389" t="s">
        <v>4986</v>
      </c>
      <c r="B6479" s="390"/>
      <c r="C6479" s="386"/>
      <c r="D6479" s="390"/>
      <c r="E6479" s="390"/>
      <c r="F6479" s="386">
        <v>98.607500000000002</v>
      </c>
      <c r="G6479" s="391">
        <v>98.815299999999993</v>
      </c>
      <c r="H6479" s="391">
        <v>98.770200000000003</v>
      </c>
      <c r="I6479" s="391">
        <v>98.907200000000003</v>
      </c>
      <c r="J6479" s="391">
        <v>99.102999999999994</v>
      </c>
      <c r="K6479" s="391">
        <v>99.167900000000003</v>
      </c>
      <c r="L6479" s="391">
        <v>99.235900000000001</v>
      </c>
      <c r="M6479" s="391">
        <v>99.038200000000003</v>
      </c>
      <c r="N6479" s="391">
        <v>98.883899999999997</v>
      </c>
      <c r="O6479" s="386">
        <v>98.588399999999993</v>
      </c>
      <c r="P6479" s="386" t="s">
        <v>183</v>
      </c>
    </row>
    <row r="6480" spans="1:16" ht="15" x14ac:dyDescent="0.25">
      <c r="A6480" s="389" t="s">
        <v>4987</v>
      </c>
      <c r="B6480" s="390"/>
      <c r="C6480" s="386"/>
      <c r="D6480" s="390"/>
      <c r="E6480" s="390"/>
      <c r="F6480" s="386">
        <v>100</v>
      </c>
      <c r="G6480" s="391">
        <v>98.9876</v>
      </c>
      <c r="H6480" s="391">
        <v>98.960599999999999</v>
      </c>
      <c r="I6480" s="391">
        <v>100</v>
      </c>
      <c r="J6480" s="391">
        <v>100</v>
      </c>
      <c r="K6480" s="391">
        <v>100</v>
      </c>
      <c r="L6480" s="391">
        <v>100</v>
      </c>
      <c r="M6480" s="391">
        <v>100</v>
      </c>
      <c r="N6480" s="391">
        <v>100</v>
      </c>
      <c r="O6480" s="386">
        <v>99.101299999999995</v>
      </c>
      <c r="P6480" s="386" t="s">
        <v>183</v>
      </c>
    </row>
    <row r="6481" spans="1:16" ht="15" x14ac:dyDescent="0.25">
      <c r="A6481" s="389" t="s">
        <v>4988</v>
      </c>
      <c r="B6481" s="390"/>
      <c r="C6481" s="386"/>
      <c r="D6481" s="390"/>
      <c r="E6481" s="390"/>
      <c r="F6481" s="386">
        <v>99.717399999999998</v>
      </c>
      <c r="G6481" s="391">
        <v>99.752399999999994</v>
      </c>
      <c r="H6481" s="391">
        <v>99.758099999999999</v>
      </c>
      <c r="I6481" s="391">
        <v>99.688100000000006</v>
      </c>
      <c r="J6481" s="391">
        <v>99.579400000000007</v>
      </c>
      <c r="K6481" s="391">
        <v>99.772099999999995</v>
      </c>
      <c r="L6481" s="391">
        <v>99.782300000000006</v>
      </c>
      <c r="M6481" s="391">
        <v>99.424499999999995</v>
      </c>
      <c r="N6481" s="391">
        <v>99.069699999999997</v>
      </c>
      <c r="O6481" s="386">
        <v>98.755300000000005</v>
      </c>
      <c r="P6481" s="386" t="s">
        <v>183</v>
      </c>
    </row>
    <row r="6482" spans="1:16" ht="15" x14ac:dyDescent="0.25">
      <c r="A6482" s="389" t="s">
        <v>4989</v>
      </c>
      <c r="B6482" s="390"/>
      <c r="C6482" s="386"/>
      <c r="D6482" s="390"/>
      <c r="E6482" s="390"/>
      <c r="F6482" s="386">
        <v>99.717399999999998</v>
      </c>
      <c r="G6482" s="391">
        <v>99.752399999999994</v>
      </c>
      <c r="H6482" s="391">
        <v>99.758099999999999</v>
      </c>
      <c r="I6482" s="391">
        <v>99.688100000000006</v>
      </c>
      <c r="J6482" s="391">
        <v>99.579400000000007</v>
      </c>
      <c r="K6482" s="391">
        <v>99.772099999999995</v>
      </c>
      <c r="L6482" s="391">
        <v>99.782300000000006</v>
      </c>
      <c r="M6482" s="391">
        <v>99.424499999999995</v>
      </c>
      <c r="N6482" s="391">
        <v>99.069699999999997</v>
      </c>
      <c r="O6482" s="386">
        <v>98.755300000000005</v>
      </c>
      <c r="P6482" s="386" t="s">
        <v>183</v>
      </c>
    </row>
    <row r="6483" spans="1:16" ht="15" x14ac:dyDescent="0.25">
      <c r="A6483" s="389" t="s">
        <v>7755</v>
      </c>
      <c r="B6483" s="390"/>
      <c r="C6483" s="386"/>
      <c r="D6483" s="390"/>
      <c r="E6483" s="390"/>
      <c r="F6483" s="386">
        <v>99.603700000000003</v>
      </c>
      <c r="G6483" s="391">
        <v>99.573800000000006</v>
      </c>
      <c r="H6483" s="391">
        <v>99.551100000000005</v>
      </c>
      <c r="I6483" s="391">
        <v>99.566400000000002</v>
      </c>
      <c r="J6483" s="391">
        <v>99.544799999999995</v>
      </c>
      <c r="K6483" s="391">
        <v>99.616100000000003</v>
      </c>
      <c r="L6483" s="391">
        <v>99.636399999999995</v>
      </c>
      <c r="M6483" s="391">
        <v>99.562899999999999</v>
      </c>
      <c r="N6483" s="391">
        <v>99.462800000000001</v>
      </c>
      <c r="O6483" s="386">
        <v>99.522300000000001</v>
      </c>
      <c r="P6483" s="386" t="s">
        <v>183</v>
      </c>
    </row>
    <row r="6484" spans="1:16" ht="15" x14ac:dyDescent="0.25">
      <c r="A6484" s="389" t="s">
        <v>7756</v>
      </c>
      <c r="B6484" s="390"/>
      <c r="C6484" s="386"/>
      <c r="D6484" s="390"/>
      <c r="E6484" s="390"/>
      <c r="F6484" s="386">
        <v>99.674999999999997</v>
      </c>
      <c r="G6484" s="391">
        <v>99.680999999999997</v>
      </c>
      <c r="H6484" s="391">
        <v>99.655600000000007</v>
      </c>
      <c r="I6484" s="391">
        <v>99.643500000000003</v>
      </c>
      <c r="J6484" s="391">
        <v>99.610299999999995</v>
      </c>
      <c r="K6484" s="391">
        <v>99.675399999999996</v>
      </c>
      <c r="L6484" s="391">
        <v>99.673199999999994</v>
      </c>
      <c r="M6484" s="391">
        <v>99.613</v>
      </c>
      <c r="N6484" s="391">
        <v>99.513800000000003</v>
      </c>
      <c r="O6484" s="386">
        <v>99.560900000000004</v>
      </c>
      <c r="P6484" s="386" t="s">
        <v>183</v>
      </c>
    </row>
    <row r="6485" spans="1:16" ht="15" x14ac:dyDescent="0.25">
      <c r="A6485" s="389" t="s">
        <v>7757</v>
      </c>
      <c r="B6485" s="390"/>
      <c r="C6485" s="386"/>
      <c r="D6485" s="390"/>
      <c r="E6485" s="390"/>
      <c r="F6485" s="386">
        <v>91.763400000000004</v>
      </c>
      <c r="G6485" s="391">
        <v>89.331900000000005</v>
      </c>
      <c r="H6485" s="391">
        <v>89.981399999999994</v>
      </c>
      <c r="I6485" s="391">
        <v>92.243600000000001</v>
      </c>
      <c r="J6485" s="391">
        <v>92.859700000000004</v>
      </c>
      <c r="K6485" s="391">
        <v>93.607299999999995</v>
      </c>
      <c r="L6485" s="391">
        <v>95.869</v>
      </c>
      <c r="M6485" s="391">
        <v>94.299700000000001</v>
      </c>
      <c r="N6485" s="391">
        <v>93.791300000000007</v>
      </c>
      <c r="O6485" s="386">
        <v>95.191199999999995</v>
      </c>
      <c r="P6485" s="386" t="s">
        <v>183</v>
      </c>
    </row>
    <row r="6486" spans="1:16" ht="15" x14ac:dyDescent="0.25">
      <c r="A6486" s="389" t="s">
        <v>7758</v>
      </c>
      <c r="B6486" s="390"/>
      <c r="C6486" s="386"/>
      <c r="D6486" s="390"/>
      <c r="E6486" s="390"/>
      <c r="F6486" s="386">
        <v>99.600700000000003</v>
      </c>
      <c r="G6486" s="391">
        <v>99.652199999999993</v>
      </c>
      <c r="H6486" s="391">
        <v>99.758799999999994</v>
      </c>
      <c r="I6486" s="391">
        <v>99.743700000000004</v>
      </c>
      <c r="J6486" s="391">
        <v>99.667599999999993</v>
      </c>
      <c r="K6486" s="391">
        <v>99.654200000000003</v>
      </c>
      <c r="L6486" s="391">
        <v>99.616799999999998</v>
      </c>
      <c r="M6486" s="391">
        <v>99.613399999999999</v>
      </c>
      <c r="N6486" s="391">
        <v>99.261099999999999</v>
      </c>
      <c r="O6486" s="386">
        <v>99.262900000000002</v>
      </c>
      <c r="P6486" s="386" t="s">
        <v>183</v>
      </c>
    </row>
    <row r="6487" spans="1:16" ht="15" x14ac:dyDescent="0.25">
      <c r="A6487" s="389" t="s">
        <v>7759</v>
      </c>
      <c r="B6487" s="390"/>
      <c r="C6487" s="386"/>
      <c r="D6487" s="390"/>
      <c r="E6487" s="390"/>
      <c r="F6487" s="386">
        <v>99.600399999999993</v>
      </c>
      <c r="G6487" s="391">
        <v>99.652000000000001</v>
      </c>
      <c r="H6487" s="391">
        <v>99.758700000000005</v>
      </c>
      <c r="I6487" s="391">
        <v>99.744699999999995</v>
      </c>
      <c r="J6487" s="391">
        <v>99.668000000000006</v>
      </c>
      <c r="K6487" s="391">
        <v>99.655000000000001</v>
      </c>
      <c r="L6487" s="391">
        <v>99.617500000000007</v>
      </c>
      <c r="M6487" s="391">
        <v>99.614000000000004</v>
      </c>
      <c r="N6487" s="391">
        <v>99.261899999999997</v>
      </c>
      <c r="O6487" s="386">
        <v>99.261600000000001</v>
      </c>
      <c r="P6487" s="386" t="s">
        <v>183</v>
      </c>
    </row>
    <row r="6488" spans="1:16" ht="15" x14ac:dyDescent="0.25">
      <c r="A6488" s="389" t="s">
        <v>7760</v>
      </c>
      <c r="B6488" s="390"/>
      <c r="C6488" s="386"/>
      <c r="D6488" s="390"/>
      <c r="E6488" s="390"/>
      <c r="F6488" s="386">
        <v>99.761200000000002</v>
      </c>
      <c r="G6488" s="391">
        <v>99.776399999999995</v>
      </c>
      <c r="H6488" s="391">
        <v>99.783000000000001</v>
      </c>
      <c r="I6488" s="391">
        <v>99.280799999999999</v>
      </c>
      <c r="J6488" s="391">
        <v>99.493300000000005</v>
      </c>
      <c r="K6488" s="391">
        <v>99.272000000000006</v>
      </c>
      <c r="L6488" s="391">
        <v>99.271000000000001</v>
      </c>
      <c r="M6488" s="391">
        <v>99.307900000000004</v>
      </c>
      <c r="N6488" s="391">
        <v>99.122600000000006</v>
      </c>
      <c r="O6488" s="386">
        <v>99.572199999999995</v>
      </c>
      <c r="P6488" s="386" t="s">
        <v>183</v>
      </c>
    </row>
    <row r="6489" spans="1:16" ht="15" x14ac:dyDescent="0.25">
      <c r="A6489" s="389" t="s">
        <v>7761</v>
      </c>
      <c r="B6489" s="390"/>
      <c r="C6489" s="386"/>
      <c r="D6489" s="390"/>
      <c r="E6489" s="390"/>
      <c r="F6489" s="386">
        <v>99.491399999999999</v>
      </c>
      <c r="G6489" s="391">
        <v>99.404700000000005</v>
      </c>
      <c r="H6489" s="391">
        <v>99.301100000000005</v>
      </c>
      <c r="I6489" s="391">
        <v>99.305099999999996</v>
      </c>
      <c r="J6489" s="391">
        <v>99.359800000000007</v>
      </c>
      <c r="K6489" s="391">
        <v>99.349400000000003</v>
      </c>
      <c r="L6489" s="391">
        <v>99.566999999999993</v>
      </c>
      <c r="M6489" s="391">
        <v>99.403899999999993</v>
      </c>
      <c r="N6489" s="391">
        <v>99.377399999999994</v>
      </c>
      <c r="O6489" s="386">
        <v>99.541300000000007</v>
      </c>
      <c r="P6489" s="386" t="s">
        <v>183</v>
      </c>
    </row>
    <row r="6490" spans="1:16" ht="15" x14ac:dyDescent="0.25">
      <c r="A6490" s="389" t="s">
        <v>7762</v>
      </c>
      <c r="B6490" s="390"/>
      <c r="C6490" s="386"/>
      <c r="D6490" s="390"/>
      <c r="E6490" s="390"/>
      <c r="F6490" s="386">
        <v>99.688999999999993</v>
      </c>
      <c r="G6490" s="391">
        <v>99.683499999999995</v>
      </c>
      <c r="H6490" s="391">
        <v>99.572400000000002</v>
      </c>
      <c r="I6490" s="391">
        <v>99.493799999999993</v>
      </c>
      <c r="J6490" s="391">
        <v>99.528800000000004</v>
      </c>
      <c r="K6490" s="391">
        <v>99.512799999999999</v>
      </c>
      <c r="L6490" s="391">
        <v>99.656800000000004</v>
      </c>
      <c r="M6490" s="391">
        <v>99.530299999999997</v>
      </c>
      <c r="N6490" s="391">
        <v>99.513499999999993</v>
      </c>
      <c r="O6490" s="386">
        <v>99.638400000000004</v>
      </c>
      <c r="P6490" s="386" t="s">
        <v>183</v>
      </c>
    </row>
    <row r="6491" spans="1:16" ht="15" x14ac:dyDescent="0.25">
      <c r="A6491" s="389" t="s">
        <v>7763</v>
      </c>
      <c r="B6491" s="390"/>
      <c r="C6491" s="386"/>
      <c r="D6491" s="390"/>
      <c r="E6491" s="390"/>
      <c r="F6491" s="386">
        <v>89.761499999999998</v>
      </c>
      <c r="G6491" s="391">
        <v>87.197900000000004</v>
      </c>
      <c r="H6491" s="391">
        <v>88.069800000000001</v>
      </c>
      <c r="I6491" s="391">
        <v>91.104900000000001</v>
      </c>
      <c r="J6491" s="391">
        <v>91.293700000000001</v>
      </c>
      <c r="K6491" s="391">
        <v>91.705699999999993</v>
      </c>
      <c r="L6491" s="391">
        <v>95.401799999999994</v>
      </c>
      <c r="M6491" s="391">
        <v>93.360600000000005</v>
      </c>
      <c r="N6491" s="391">
        <v>92.299800000000005</v>
      </c>
      <c r="O6491" s="386">
        <v>94.677400000000006</v>
      </c>
      <c r="P6491" s="386" t="s">
        <v>183</v>
      </c>
    </row>
    <row r="6492" spans="1:16" ht="15" x14ac:dyDescent="0.25">
      <c r="A6492" s="389" t="s">
        <v>7764</v>
      </c>
      <c r="B6492" s="390"/>
      <c r="C6492" s="386"/>
      <c r="D6492" s="390"/>
      <c r="E6492" s="390"/>
      <c r="F6492" s="386">
        <v>99.8459</v>
      </c>
      <c r="G6492" s="391">
        <v>99.661299999999997</v>
      </c>
      <c r="H6492" s="391">
        <v>99.671300000000002</v>
      </c>
      <c r="I6492" s="391">
        <v>99.574799999999996</v>
      </c>
      <c r="J6492" s="391">
        <v>99.537999999999997</v>
      </c>
      <c r="K6492" s="391">
        <v>99.666899999999998</v>
      </c>
      <c r="L6492" s="391">
        <v>99.644499999999994</v>
      </c>
      <c r="M6492" s="391">
        <v>99.430199999999999</v>
      </c>
      <c r="N6492" s="391">
        <v>99.466399999999993</v>
      </c>
      <c r="O6492" s="386">
        <v>99.427499999999995</v>
      </c>
      <c r="P6492" s="386" t="s">
        <v>183</v>
      </c>
    </row>
    <row r="6493" spans="1:16" ht="15" x14ac:dyDescent="0.25">
      <c r="A6493" s="389" t="s">
        <v>7765</v>
      </c>
      <c r="B6493" s="390"/>
      <c r="C6493" s="386"/>
      <c r="D6493" s="390"/>
      <c r="E6493" s="390"/>
      <c r="F6493" s="386">
        <v>99.845699999999994</v>
      </c>
      <c r="G6493" s="391">
        <v>99.6614</v>
      </c>
      <c r="H6493" s="391">
        <v>99.670900000000003</v>
      </c>
      <c r="I6493" s="391">
        <v>99.574299999999994</v>
      </c>
      <c r="J6493" s="391">
        <v>99.537499999999994</v>
      </c>
      <c r="K6493" s="391">
        <v>99.666499999999999</v>
      </c>
      <c r="L6493" s="391">
        <v>99.644099999999995</v>
      </c>
      <c r="M6493" s="391">
        <v>99.429500000000004</v>
      </c>
      <c r="N6493" s="391">
        <v>99.465800000000002</v>
      </c>
      <c r="O6493" s="386">
        <v>99.426900000000003</v>
      </c>
      <c r="P6493" s="386" t="s">
        <v>183</v>
      </c>
    </row>
    <row r="6494" spans="1:16" ht="15" x14ac:dyDescent="0.25">
      <c r="A6494" s="389" t="s">
        <v>7766</v>
      </c>
      <c r="B6494" s="390"/>
      <c r="C6494" s="386"/>
      <c r="D6494" s="390"/>
      <c r="E6494" s="390"/>
      <c r="F6494" s="386">
        <v>100</v>
      </c>
      <c r="G6494" s="391">
        <v>99.62</v>
      </c>
      <c r="H6494" s="391">
        <v>100</v>
      </c>
      <c r="I6494" s="391">
        <v>100</v>
      </c>
      <c r="J6494" s="391">
        <v>100</v>
      </c>
      <c r="K6494" s="391">
        <v>100</v>
      </c>
      <c r="L6494" s="391">
        <v>100</v>
      </c>
      <c r="M6494" s="391">
        <v>100</v>
      </c>
      <c r="N6494" s="391">
        <v>100</v>
      </c>
      <c r="O6494" s="386">
        <v>100</v>
      </c>
      <c r="P6494" s="386" t="s">
        <v>183</v>
      </c>
    </row>
    <row r="6495" spans="1:16" ht="15" x14ac:dyDescent="0.25">
      <c r="A6495" s="389" t="s">
        <v>7767</v>
      </c>
      <c r="B6495" s="390"/>
      <c r="C6495" s="386"/>
      <c r="D6495" s="390"/>
      <c r="E6495" s="390"/>
      <c r="F6495" s="386">
        <v>99.728300000000004</v>
      </c>
      <c r="G6495" s="391">
        <v>99.696200000000005</v>
      </c>
      <c r="H6495" s="391">
        <v>99.682400000000001</v>
      </c>
      <c r="I6495" s="391">
        <v>99.790800000000004</v>
      </c>
      <c r="J6495" s="391">
        <v>99.715699999999998</v>
      </c>
      <c r="K6495" s="391">
        <v>99.857399999999998</v>
      </c>
      <c r="L6495" s="391">
        <v>99.709800000000001</v>
      </c>
      <c r="M6495" s="391">
        <v>99.771199999999993</v>
      </c>
      <c r="N6495" s="391">
        <v>99.739000000000004</v>
      </c>
      <c r="O6495" s="386">
        <v>99.771500000000003</v>
      </c>
      <c r="P6495" s="386" t="s">
        <v>183</v>
      </c>
    </row>
    <row r="6496" spans="1:16" ht="15" x14ac:dyDescent="0.25">
      <c r="A6496" s="389" t="s">
        <v>7768</v>
      </c>
      <c r="B6496" s="390"/>
      <c r="C6496" s="386"/>
      <c r="D6496" s="390"/>
      <c r="E6496" s="390"/>
      <c r="F6496" s="386">
        <v>99.767300000000006</v>
      </c>
      <c r="G6496" s="391">
        <v>99.736800000000002</v>
      </c>
      <c r="H6496" s="391">
        <v>99.722300000000004</v>
      </c>
      <c r="I6496" s="391">
        <v>99.825999999999993</v>
      </c>
      <c r="J6496" s="391">
        <v>99.744500000000002</v>
      </c>
      <c r="K6496" s="391">
        <v>99.881900000000002</v>
      </c>
      <c r="L6496" s="391">
        <v>99.732600000000005</v>
      </c>
      <c r="M6496" s="391">
        <v>99.803200000000004</v>
      </c>
      <c r="N6496" s="391">
        <v>99.777100000000004</v>
      </c>
      <c r="O6496" s="386">
        <v>99.813400000000001</v>
      </c>
      <c r="P6496" s="386" t="s">
        <v>183</v>
      </c>
    </row>
    <row r="6497" spans="1:16" ht="15" x14ac:dyDescent="0.25">
      <c r="A6497" s="389" t="s">
        <v>7769</v>
      </c>
      <c r="B6497" s="390"/>
      <c r="C6497" s="386"/>
      <c r="D6497" s="390"/>
      <c r="E6497" s="390"/>
      <c r="F6497" s="386">
        <v>94.350399999999993</v>
      </c>
      <c r="G6497" s="391">
        <v>93.934799999999996</v>
      </c>
      <c r="H6497" s="391">
        <v>94.087199999999996</v>
      </c>
      <c r="I6497" s="391">
        <v>94.890100000000004</v>
      </c>
      <c r="J6497" s="391">
        <v>95.736800000000002</v>
      </c>
      <c r="K6497" s="391">
        <v>96.462199999999996</v>
      </c>
      <c r="L6497" s="391">
        <v>96.564899999999994</v>
      </c>
      <c r="M6497" s="391">
        <v>95.311000000000007</v>
      </c>
      <c r="N6497" s="391">
        <v>94.469499999999996</v>
      </c>
      <c r="O6497" s="386">
        <v>93.914500000000004</v>
      </c>
      <c r="P6497" s="386" t="s">
        <v>183</v>
      </c>
    </row>
    <row r="6498" spans="1:16" ht="15" x14ac:dyDescent="0.25">
      <c r="A6498" s="389" t="s">
        <v>7770</v>
      </c>
      <c r="B6498" s="390"/>
      <c r="C6498" s="386"/>
      <c r="D6498" s="390"/>
      <c r="E6498" s="390"/>
      <c r="F6498" s="386">
        <v>99.487099999999998</v>
      </c>
      <c r="G6498" s="391">
        <v>99.584400000000002</v>
      </c>
      <c r="H6498" s="391">
        <v>99.555999999999997</v>
      </c>
      <c r="I6498" s="391">
        <v>99.597800000000007</v>
      </c>
      <c r="J6498" s="391">
        <v>99.572900000000004</v>
      </c>
      <c r="K6498" s="391">
        <v>99.794799999999995</v>
      </c>
      <c r="L6498" s="391">
        <v>99.717600000000004</v>
      </c>
      <c r="M6498" s="391">
        <v>99.713899999999995</v>
      </c>
      <c r="N6498" s="391">
        <v>99.562799999999996</v>
      </c>
      <c r="O6498" s="386">
        <v>99.628799999999998</v>
      </c>
      <c r="P6498" s="386" t="s">
        <v>183</v>
      </c>
    </row>
    <row r="6499" spans="1:16" ht="15" x14ac:dyDescent="0.25">
      <c r="A6499" s="389" t="s">
        <v>7771</v>
      </c>
      <c r="B6499" s="390"/>
      <c r="C6499" s="386"/>
      <c r="D6499" s="390"/>
      <c r="E6499" s="390"/>
      <c r="F6499" s="386">
        <v>99.504099999999994</v>
      </c>
      <c r="G6499" s="391">
        <v>99.640100000000004</v>
      </c>
      <c r="H6499" s="391">
        <v>99.595200000000006</v>
      </c>
      <c r="I6499" s="391">
        <v>99.650499999999994</v>
      </c>
      <c r="J6499" s="391">
        <v>99.598699999999994</v>
      </c>
      <c r="K6499" s="391">
        <v>99.793300000000002</v>
      </c>
      <c r="L6499" s="391">
        <v>99.743399999999994</v>
      </c>
      <c r="M6499" s="391">
        <v>99.739099999999993</v>
      </c>
      <c r="N6499" s="391">
        <v>99.5625</v>
      </c>
      <c r="O6499" s="386">
        <v>99.628500000000003</v>
      </c>
      <c r="P6499" s="386" t="s">
        <v>183</v>
      </c>
    </row>
    <row r="6500" spans="1:16" ht="15" x14ac:dyDescent="0.25">
      <c r="A6500" s="389" t="s">
        <v>7772</v>
      </c>
      <c r="B6500" s="390"/>
      <c r="C6500" s="386"/>
      <c r="D6500" s="390"/>
      <c r="E6500" s="390"/>
      <c r="F6500" s="386">
        <v>96.117599999999996</v>
      </c>
      <c r="G6500" s="391">
        <v>92.281499999999994</v>
      </c>
      <c r="H6500" s="391">
        <v>93.608800000000002</v>
      </c>
      <c r="I6500" s="391">
        <v>92.359899999999996</v>
      </c>
      <c r="J6500" s="391">
        <v>95.823899999999995</v>
      </c>
      <c r="K6500" s="391">
        <v>100</v>
      </c>
      <c r="L6500" s="391">
        <v>95.969300000000004</v>
      </c>
      <c r="M6500" s="391">
        <v>96.207599999999999</v>
      </c>
      <c r="N6500" s="391">
        <v>100</v>
      </c>
      <c r="O6500" s="386">
        <v>100</v>
      </c>
      <c r="P6500" s="386" t="s">
        <v>183</v>
      </c>
    </row>
    <row r="6501" spans="1:16" ht="15" x14ac:dyDescent="0.25">
      <c r="A6501" s="389" t="s">
        <v>4990</v>
      </c>
      <c r="B6501" s="390"/>
      <c r="C6501" s="386"/>
      <c r="D6501" s="390"/>
      <c r="E6501" s="390"/>
      <c r="F6501" s="386">
        <v>98.455299999999994</v>
      </c>
      <c r="G6501" s="391">
        <v>98.487200000000001</v>
      </c>
      <c r="H6501" s="391">
        <v>98.468599999999995</v>
      </c>
      <c r="I6501" s="391">
        <v>98.470100000000002</v>
      </c>
      <c r="J6501" s="391">
        <v>98.520399999999995</v>
      </c>
      <c r="K6501" s="391">
        <v>98.484899999999996</v>
      </c>
      <c r="L6501" s="391">
        <v>98.458600000000004</v>
      </c>
      <c r="M6501" s="391">
        <v>98.226200000000006</v>
      </c>
      <c r="N6501" s="391">
        <v>98.042599999999993</v>
      </c>
      <c r="O6501" s="386">
        <v>98.007999999999996</v>
      </c>
      <c r="P6501" s="386" t="s">
        <v>183</v>
      </c>
    </row>
    <row r="6502" spans="1:16" ht="15" x14ac:dyDescent="0.25">
      <c r="A6502" s="389" t="s">
        <v>4991</v>
      </c>
      <c r="B6502" s="390"/>
      <c r="C6502" s="386"/>
      <c r="D6502" s="390"/>
      <c r="E6502" s="390"/>
      <c r="F6502" s="386">
        <v>98.520200000000003</v>
      </c>
      <c r="G6502" s="391">
        <v>98.604399999999998</v>
      </c>
      <c r="H6502" s="391">
        <v>98.543300000000002</v>
      </c>
      <c r="I6502" s="391">
        <v>98.560400000000001</v>
      </c>
      <c r="J6502" s="391">
        <v>98.601200000000006</v>
      </c>
      <c r="K6502" s="391">
        <v>98.547799999999995</v>
      </c>
      <c r="L6502" s="391">
        <v>98.593999999999994</v>
      </c>
      <c r="M6502" s="391">
        <v>98.373699999999999</v>
      </c>
      <c r="N6502" s="391">
        <v>98.147499999999994</v>
      </c>
      <c r="O6502" s="386">
        <v>98.108900000000006</v>
      </c>
      <c r="P6502" s="386" t="s">
        <v>183</v>
      </c>
    </row>
    <row r="6503" spans="1:16" ht="15" x14ac:dyDescent="0.25">
      <c r="A6503" s="389" t="s">
        <v>4992</v>
      </c>
      <c r="B6503" s="390"/>
      <c r="C6503" s="386"/>
      <c r="D6503" s="390"/>
      <c r="E6503" s="390"/>
      <c r="F6503" s="386">
        <v>96.654700000000005</v>
      </c>
      <c r="G6503" s="391">
        <v>95.361800000000002</v>
      </c>
      <c r="H6503" s="391">
        <v>96.526300000000006</v>
      </c>
      <c r="I6503" s="391">
        <v>96.113500000000002</v>
      </c>
      <c r="J6503" s="391">
        <v>96.314899999999994</v>
      </c>
      <c r="K6503" s="391">
        <v>96.742699999999999</v>
      </c>
      <c r="L6503" s="391">
        <v>94.686599999999999</v>
      </c>
      <c r="M6503" s="391">
        <v>94.195700000000002</v>
      </c>
      <c r="N6503" s="391">
        <v>94.864699999999999</v>
      </c>
      <c r="O6503" s="386">
        <v>95.109099999999998</v>
      </c>
      <c r="P6503" s="386" t="s">
        <v>183</v>
      </c>
    </row>
    <row r="6504" spans="1:16" ht="15" x14ac:dyDescent="0.25">
      <c r="A6504" s="389" t="s">
        <v>4993</v>
      </c>
      <c r="B6504" s="390"/>
      <c r="C6504" s="386"/>
      <c r="D6504" s="390"/>
      <c r="E6504" s="390"/>
      <c r="F6504" s="386">
        <v>99.274600000000007</v>
      </c>
      <c r="G6504" s="391">
        <v>99.235200000000006</v>
      </c>
      <c r="H6504" s="391">
        <v>99.165099999999995</v>
      </c>
      <c r="I6504" s="391">
        <v>99.328900000000004</v>
      </c>
      <c r="J6504" s="391">
        <v>99.341800000000006</v>
      </c>
      <c r="K6504" s="391">
        <v>99.177099999999996</v>
      </c>
      <c r="L6504" s="391">
        <v>99.266999999999996</v>
      </c>
      <c r="M6504" s="391">
        <v>99.079800000000006</v>
      </c>
      <c r="N6504" s="391">
        <v>98.884100000000004</v>
      </c>
      <c r="O6504" s="386">
        <v>99.054599999999994</v>
      </c>
      <c r="P6504" s="386" t="s">
        <v>183</v>
      </c>
    </row>
    <row r="6505" spans="1:16" ht="15" x14ac:dyDescent="0.25">
      <c r="A6505" s="389" t="s">
        <v>4994</v>
      </c>
      <c r="B6505" s="390"/>
      <c r="C6505" s="386"/>
      <c r="D6505" s="390"/>
      <c r="E6505" s="390"/>
      <c r="F6505" s="386">
        <v>99.332499999999996</v>
      </c>
      <c r="G6505" s="391">
        <v>99.313100000000006</v>
      </c>
      <c r="H6505" s="391">
        <v>99.220699999999994</v>
      </c>
      <c r="I6505" s="391">
        <v>99.378900000000002</v>
      </c>
      <c r="J6505" s="391">
        <v>99.423299999999998</v>
      </c>
      <c r="K6505" s="391">
        <v>99.242199999999997</v>
      </c>
      <c r="L6505" s="391">
        <v>99.417100000000005</v>
      </c>
      <c r="M6505" s="391">
        <v>99.228700000000003</v>
      </c>
      <c r="N6505" s="391">
        <v>99.069699999999997</v>
      </c>
      <c r="O6505" s="386">
        <v>99.218000000000004</v>
      </c>
      <c r="P6505" s="386" t="s">
        <v>183</v>
      </c>
    </row>
    <row r="6506" spans="1:16" ht="15" x14ac:dyDescent="0.25">
      <c r="A6506" s="389" t="s">
        <v>4995</v>
      </c>
      <c r="B6506" s="390"/>
      <c r="C6506" s="386"/>
      <c r="D6506" s="390"/>
      <c r="E6506" s="390"/>
      <c r="F6506" s="386">
        <v>97.248000000000005</v>
      </c>
      <c r="G6506" s="391">
        <v>96.490899999999996</v>
      </c>
      <c r="H6506" s="391">
        <v>97.229200000000006</v>
      </c>
      <c r="I6506" s="391">
        <v>97.594099999999997</v>
      </c>
      <c r="J6506" s="391">
        <v>96.572199999999995</v>
      </c>
      <c r="K6506" s="391">
        <v>96.927499999999995</v>
      </c>
      <c r="L6506" s="391">
        <v>93.951999999999998</v>
      </c>
      <c r="M6506" s="391">
        <v>93.876400000000004</v>
      </c>
      <c r="N6506" s="391">
        <v>92.145600000000002</v>
      </c>
      <c r="O6506" s="386">
        <v>93.397900000000007</v>
      </c>
      <c r="P6506" s="386" t="s">
        <v>183</v>
      </c>
    </row>
    <row r="6507" spans="1:16" ht="15" x14ac:dyDescent="0.25">
      <c r="A6507" s="389" t="s">
        <v>4996</v>
      </c>
      <c r="B6507" s="390"/>
      <c r="C6507" s="386"/>
      <c r="D6507" s="390"/>
      <c r="E6507" s="390"/>
      <c r="F6507" s="386">
        <v>99.781300000000002</v>
      </c>
      <c r="G6507" s="391">
        <v>100</v>
      </c>
      <c r="H6507" s="391">
        <v>99.829300000000003</v>
      </c>
      <c r="I6507" s="391">
        <v>99.523799999999994</v>
      </c>
      <c r="J6507" s="391">
        <v>99.365700000000004</v>
      </c>
      <c r="K6507" s="391">
        <v>99.769000000000005</v>
      </c>
      <c r="L6507" s="391">
        <v>99.714299999999994</v>
      </c>
      <c r="M6507" s="391">
        <v>99.461299999999994</v>
      </c>
      <c r="N6507" s="391">
        <v>100</v>
      </c>
      <c r="O6507" s="386">
        <v>99.224299999999999</v>
      </c>
      <c r="P6507" s="386" t="s">
        <v>183</v>
      </c>
    </row>
    <row r="6508" spans="1:16" ht="15" x14ac:dyDescent="0.25">
      <c r="A6508" s="389" t="s">
        <v>4997</v>
      </c>
      <c r="B6508" s="390"/>
      <c r="C6508" s="386"/>
      <c r="D6508" s="390"/>
      <c r="E6508" s="390"/>
      <c r="F6508" s="386">
        <v>99.778400000000005</v>
      </c>
      <c r="G6508" s="391">
        <v>100</v>
      </c>
      <c r="H6508" s="391">
        <v>99.826899999999995</v>
      </c>
      <c r="I6508" s="391">
        <v>99.5167</v>
      </c>
      <c r="J6508" s="391">
        <v>99.356700000000004</v>
      </c>
      <c r="K6508" s="391">
        <v>99.765799999999999</v>
      </c>
      <c r="L6508" s="391">
        <v>99.768699999999995</v>
      </c>
      <c r="M6508" s="391">
        <v>99.453500000000005</v>
      </c>
      <c r="N6508" s="391">
        <v>100</v>
      </c>
      <c r="O6508" s="386">
        <v>99.212599999999995</v>
      </c>
      <c r="P6508" s="386" t="s">
        <v>183</v>
      </c>
    </row>
    <row r="6509" spans="1:16" ht="15" x14ac:dyDescent="0.25">
      <c r="A6509" s="389" t="s">
        <v>4998</v>
      </c>
      <c r="B6509" s="390"/>
      <c r="C6509" s="386"/>
      <c r="D6509" s="390"/>
      <c r="E6509" s="390"/>
      <c r="F6509" s="386">
        <v>100</v>
      </c>
      <c r="G6509" s="391">
        <v>100</v>
      </c>
      <c r="H6509" s="391">
        <v>100</v>
      </c>
      <c r="I6509" s="391">
        <v>100</v>
      </c>
      <c r="J6509" s="391">
        <v>100</v>
      </c>
      <c r="K6509" s="391">
        <v>100</v>
      </c>
      <c r="L6509" s="391">
        <v>95.878200000000007</v>
      </c>
      <c r="M6509" s="391">
        <v>100</v>
      </c>
      <c r="N6509" s="391">
        <v>100</v>
      </c>
      <c r="O6509" s="386">
        <v>100</v>
      </c>
      <c r="P6509" s="386" t="s">
        <v>183</v>
      </c>
    </row>
    <row r="6510" spans="1:16" ht="15" x14ac:dyDescent="0.25">
      <c r="A6510" s="389" t="s">
        <v>4999</v>
      </c>
      <c r="B6510" s="390"/>
      <c r="C6510" s="386"/>
      <c r="D6510" s="390"/>
      <c r="E6510" s="390"/>
      <c r="F6510" s="386">
        <v>94.752700000000004</v>
      </c>
      <c r="G6510" s="391">
        <v>95.330399999999997</v>
      </c>
      <c r="H6510" s="391">
        <v>94.937700000000007</v>
      </c>
      <c r="I6510" s="391">
        <v>94.661699999999996</v>
      </c>
      <c r="J6510" s="391">
        <v>95.2988</v>
      </c>
      <c r="K6510" s="391">
        <v>95.347200000000001</v>
      </c>
      <c r="L6510" s="391">
        <v>95.185699999999997</v>
      </c>
      <c r="M6510" s="391">
        <v>95.138900000000007</v>
      </c>
      <c r="N6510" s="391">
        <v>94.7423</v>
      </c>
      <c r="O6510" s="386">
        <v>94.676000000000002</v>
      </c>
      <c r="P6510" s="386" t="s">
        <v>183</v>
      </c>
    </row>
    <row r="6511" spans="1:16" ht="15" x14ac:dyDescent="0.25">
      <c r="A6511" s="389" t="s">
        <v>5000</v>
      </c>
      <c r="B6511" s="390"/>
      <c r="C6511" s="386"/>
      <c r="D6511" s="390"/>
      <c r="E6511" s="390"/>
      <c r="F6511" s="386">
        <v>94.497900000000001</v>
      </c>
      <c r="G6511" s="391">
        <v>95.095100000000002</v>
      </c>
      <c r="H6511" s="391">
        <v>94.705699999999993</v>
      </c>
      <c r="I6511" s="391">
        <v>94.422300000000007</v>
      </c>
      <c r="J6511" s="391">
        <v>95.088700000000003</v>
      </c>
      <c r="K6511" s="391">
        <v>95.135499999999993</v>
      </c>
      <c r="L6511" s="391">
        <v>94.978099999999998</v>
      </c>
      <c r="M6511" s="391">
        <v>94.92</v>
      </c>
      <c r="N6511" s="391">
        <v>94.532799999999995</v>
      </c>
      <c r="O6511" s="386">
        <v>94.515500000000003</v>
      </c>
      <c r="P6511" s="386" t="s">
        <v>183</v>
      </c>
    </row>
    <row r="6512" spans="1:16" ht="15" x14ac:dyDescent="0.25">
      <c r="A6512" s="389" t="s">
        <v>5001</v>
      </c>
      <c r="B6512" s="390"/>
      <c r="C6512" s="386"/>
      <c r="D6512" s="390"/>
      <c r="E6512" s="390"/>
      <c r="F6512" s="386">
        <v>98.421099999999996</v>
      </c>
      <c r="G6512" s="391">
        <v>98.519800000000004</v>
      </c>
      <c r="H6512" s="391">
        <v>97.844200000000001</v>
      </c>
      <c r="I6512" s="391">
        <v>97.712900000000005</v>
      </c>
      <c r="J6512" s="391">
        <v>98.417500000000004</v>
      </c>
      <c r="K6512" s="391">
        <v>98.453299999999999</v>
      </c>
      <c r="L6512" s="391">
        <v>98.238399999999999</v>
      </c>
      <c r="M6512" s="391">
        <v>98.200500000000005</v>
      </c>
      <c r="N6512" s="391">
        <v>97.9084</v>
      </c>
      <c r="O6512" s="386">
        <v>96.9298</v>
      </c>
      <c r="P6512" s="386" t="s">
        <v>183</v>
      </c>
    </row>
    <row r="6513" spans="1:16" ht="15" x14ac:dyDescent="0.25">
      <c r="A6513" s="389" t="s">
        <v>5002</v>
      </c>
      <c r="B6513" s="390"/>
      <c r="C6513" s="386"/>
      <c r="D6513" s="390"/>
      <c r="E6513" s="390"/>
      <c r="F6513" s="386">
        <v>99.212599999999995</v>
      </c>
      <c r="G6513" s="391">
        <v>99.102900000000005</v>
      </c>
      <c r="H6513" s="391">
        <v>99.478899999999996</v>
      </c>
      <c r="I6513" s="391">
        <v>99.441900000000004</v>
      </c>
      <c r="J6513" s="391">
        <v>99.176900000000003</v>
      </c>
      <c r="K6513" s="391">
        <v>99.126800000000003</v>
      </c>
      <c r="L6513" s="391">
        <v>99.016300000000001</v>
      </c>
      <c r="M6513" s="391">
        <v>98.531700000000001</v>
      </c>
      <c r="N6513" s="391">
        <v>98.768000000000001</v>
      </c>
      <c r="O6513" s="386">
        <v>98.451899999999995</v>
      </c>
      <c r="P6513" s="386" t="s">
        <v>183</v>
      </c>
    </row>
    <row r="6514" spans="1:16" ht="15" x14ac:dyDescent="0.25">
      <c r="A6514" s="389" t="s">
        <v>5003</v>
      </c>
      <c r="B6514" s="390"/>
      <c r="C6514" s="386"/>
      <c r="D6514" s="390"/>
      <c r="E6514" s="390"/>
      <c r="F6514" s="386">
        <v>99.415400000000005</v>
      </c>
      <c r="G6514" s="391">
        <v>99.456800000000001</v>
      </c>
      <c r="H6514" s="391">
        <v>99.692700000000002</v>
      </c>
      <c r="I6514" s="391">
        <v>99.724100000000007</v>
      </c>
      <c r="J6514" s="391">
        <v>99.391900000000007</v>
      </c>
      <c r="K6514" s="391">
        <v>99.299000000000007</v>
      </c>
      <c r="L6514" s="391">
        <v>99.282600000000002</v>
      </c>
      <c r="M6514" s="391">
        <v>98.857799999999997</v>
      </c>
      <c r="N6514" s="391">
        <v>98.879599999999996</v>
      </c>
      <c r="O6514" s="386">
        <v>98.546599999999998</v>
      </c>
      <c r="P6514" s="386" t="s">
        <v>183</v>
      </c>
    </row>
    <row r="6515" spans="1:16" ht="15" x14ac:dyDescent="0.25">
      <c r="A6515" s="389" t="s">
        <v>5004</v>
      </c>
      <c r="B6515" s="390"/>
      <c r="C6515" s="386"/>
      <c r="D6515" s="390"/>
      <c r="E6515" s="390"/>
      <c r="F6515" s="386">
        <v>93.011799999999994</v>
      </c>
      <c r="G6515" s="391">
        <v>88.560199999999995</v>
      </c>
      <c r="H6515" s="391">
        <v>92.910700000000006</v>
      </c>
      <c r="I6515" s="391">
        <v>90.886499999999998</v>
      </c>
      <c r="J6515" s="391">
        <v>92.705299999999994</v>
      </c>
      <c r="K6515" s="391">
        <v>93.833399999999997</v>
      </c>
      <c r="L6515" s="391">
        <v>90.897999999999996</v>
      </c>
      <c r="M6515" s="391">
        <v>88.650099999999995</v>
      </c>
      <c r="N6515" s="391">
        <v>92.4726</v>
      </c>
      <c r="O6515" s="386">
        <v>93.1126</v>
      </c>
      <c r="P6515" s="386" t="s">
        <v>183</v>
      </c>
    </row>
    <row r="6516" spans="1:16" ht="15" x14ac:dyDescent="0.25">
      <c r="A6516" s="389" t="s">
        <v>5005</v>
      </c>
      <c r="B6516" s="390"/>
      <c r="C6516" s="386"/>
      <c r="D6516" s="390"/>
      <c r="E6516" s="390"/>
      <c r="F6516" s="386">
        <v>99.368700000000004</v>
      </c>
      <c r="G6516" s="391">
        <v>99.414000000000001</v>
      </c>
      <c r="H6516" s="391">
        <v>99.477999999999994</v>
      </c>
      <c r="I6516" s="391">
        <v>99.593999999999994</v>
      </c>
      <c r="J6516" s="391">
        <v>99.499200000000002</v>
      </c>
      <c r="K6516" s="391">
        <v>99.505799999999994</v>
      </c>
      <c r="L6516" s="391">
        <v>99.486999999999995</v>
      </c>
      <c r="M6516" s="391">
        <v>99.464699999999993</v>
      </c>
      <c r="N6516" s="391">
        <v>99.2804</v>
      </c>
      <c r="O6516" s="386">
        <v>99.056200000000004</v>
      </c>
      <c r="P6516" s="386" t="s">
        <v>183</v>
      </c>
    </row>
    <row r="6517" spans="1:16" ht="15" x14ac:dyDescent="0.25">
      <c r="A6517" s="389" t="s">
        <v>5006</v>
      </c>
      <c r="B6517" s="390"/>
      <c r="C6517" s="386"/>
      <c r="D6517" s="390"/>
      <c r="E6517" s="390"/>
      <c r="F6517" s="386">
        <v>99.509699999999995</v>
      </c>
      <c r="G6517" s="391">
        <v>99.528300000000002</v>
      </c>
      <c r="H6517" s="391">
        <v>99.607900000000001</v>
      </c>
      <c r="I6517" s="391">
        <v>99.726900000000001</v>
      </c>
      <c r="J6517" s="391">
        <v>99.628100000000003</v>
      </c>
      <c r="K6517" s="391">
        <v>99.646500000000003</v>
      </c>
      <c r="L6517" s="391">
        <v>99.629800000000003</v>
      </c>
      <c r="M6517" s="391">
        <v>99.613600000000005</v>
      </c>
      <c r="N6517" s="391">
        <v>99.451300000000003</v>
      </c>
      <c r="O6517" s="386">
        <v>99.238900000000001</v>
      </c>
      <c r="P6517" s="386" t="s">
        <v>183</v>
      </c>
    </row>
    <row r="6518" spans="1:16" ht="15" x14ac:dyDescent="0.25">
      <c r="A6518" s="389" t="s">
        <v>5007</v>
      </c>
      <c r="B6518" s="390"/>
      <c r="C6518" s="386"/>
      <c r="D6518" s="390"/>
      <c r="E6518" s="390"/>
      <c r="F6518" s="386">
        <v>93.633099999999999</v>
      </c>
      <c r="G6518" s="391">
        <v>94.626300000000001</v>
      </c>
      <c r="H6518" s="391">
        <v>94.204999999999998</v>
      </c>
      <c r="I6518" s="391">
        <v>94.331100000000006</v>
      </c>
      <c r="J6518" s="391">
        <v>94.350099999999998</v>
      </c>
      <c r="K6518" s="391">
        <v>93.827100000000002</v>
      </c>
      <c r="L6518" s="391">
        <v>93.726699999999994</v>
      </c>
      <c r="M6518" s="391">
        <v>93.587599999999995</v>
      </c>
      <c r="N6518" s="391">
        <v>92.512200000000007</v>
      </c>
      <c r="O6518" s="386">
        <v>92.395200000000003</v>
      </c>
      <c r="P6518" s="386" t="s">
        <v>183</v>
      </c>
    </row>
    <row r="6519" spans="1:16" ht="15" x14ac:dyDescent="0.25">
      <c r="A6519" s="389" t="s">
        <v>5008</v>
      </c>
      <c r="B6519" s="390"/>
      <c r="C6519" s="386"/>
      <c r="D6519" s="390"/>
      <c r="E6519" s="390"/>
      <c r="F6519" s="386">
        <v>99.123699999999999</v>
      </c>
      <c r="G6519" s="391">
        <v>99.474199999999996</v>
      </c>
      <c r="H6519" s="391">
        <v>99.495599999999996</v>
      </c>
      <c r="I6519" s="391">
        <v>99.750900000000001</v>
      </c>
      <c r="J6519" s="391">
        <v>99.762500000000003</v>
      </c>
      <c r="K6519" s="391">
        <v>99.583699999999993</v>
      </c>
      <c r="L6519" s="391">
        <v>99.4893</v>
      </c>
      <c r="M6519" s="391">
        <v>99.551599999999993</v>
      </c>
      <c r="N6519" s="391">
        <v>99.587000000000003</v>
      </c>
      <c r="O6519" s="386">
        <v>99.701099999999997</v>
      </c>
      <c r="P6519" s="386" t="s">
        <v>183</v>
      </c>
    </row>
    <row r="6520" spans="1:16" ht="15" x14ac:dyDescent="0.25">
      <c r="A6520" s="389" t="s">
        <v>5009</v>
      </c>
      <c r="B6520" s="390"/>
      <c r="C6520" s="386"/>
      <c r="D6520" s="390"/>
      <c r="E6520" s="390"/>
      <c r="F6520" s="386">
        <v>100</v>
      </c>
      <c r="G6520" s="391">
        <v>100</v>
      </c>
      <c r="H6520" s="391">
        <v>100</v>
      </c>
      <c r="I6520" s="391">
        <v>100</v>
      </c>
      <c r="J6520" s="391">
        <v>100</v>
      </c>
      <c r="K6520" s="391">
        <v>100</v>
      </c>
      <c r="L6520" s="391">
        <v>100</v>
      </c>
      <c r="M6520" s="391">
        <v>100</v>
      </c>
      <c r="N6520" s="391">
        <v>100</v>
      </c>
      <c r="O6520" s="386">
        <v>100</v>
      </c>
      <c r="P6520" s="386" t="s">
        <v>183</v>
      </c>
    </row>
    <row r="6521" spans="1:16" ht="15" x14ac:dyDescent="0.25">
      <c r="A6521" s="389" t="s">
        <v>5010</v>
      </c>
      <c r="B6521" s="390"/>
      <c r="C6521" s="386"/>
      <c r="D6521" s="390"/>
      <c r="E6521" s="390"/>
      <c r="F6521" s="386">
        <v>90.812799999999996</v>
      </c>
      <c r="G6521" s="391">
        <v>94.529499999999999</v>
      </c>
      <c r="H6521" s="391">
        <v>94.668199999999999</v>
      </c>
      <c r="I6521" s="391">
        <v>97.386300000000006</v>
      </c>
      <c r="J6521" s="391">
        <v>97.495500000000007</v>
      </c>
      <c r="K6521" s="391">
        <v>95.631900000000002</v>
      </c>
      <c r="L6521" s="391">
        <v>94.516499999999994</v>
      </c>
      <c r="M6521" s="391">
        <v>95.2941</v>
      </c>
      <c r="N6521" s="391">
        <v>95.525800000000004</v>
      </c>
      <c r="O6521" s="386">
        <v>96.762200000000007</v>
      </c>
      <c r="P6521" s="386" t="s">
        <v>183</v>
      </c>
    </row>
    <row r="6522" spans="1:16" ht="15" x14ac:dyDescent="0.25">
      <c r="A6522" s="389" t="s">
        <v>5011</v>
      </c>
      <c r="B6522" s="390"/>
      <c r="C6522" s="386"/>
      <c r="D6522" s="390"/>
      <c r="E6522" s="390"/>
      <c r="F6522" s="386">
        <v>99.547899999999998</v>
      </c>
      <c r="G6522" s="391">
        <v>99.666600000000003</v>
      </c>
      <c r="H6522" s="391">
        <v>99.547200000000004</v>
      </c>
      <c r="I6522" s="391">
        <v>99.591099999999997</v>
      </c>
      <c r="J6522" s="391">
        <v>99.670400000000001</v>
      </c>
      <c r="K6522" s="391">
        <v>99.677700000000002</v>
      </c>
      <c r="L6522" s="391">
        <v>99.679699999999997</v>
      </c>
      <c r="M6522" s="391">
        <v>99.637100000000004</v>
      </c>
      <c r="N6522" s="391">
        <v>99.531499999999994</v>
      </c>
      <c r="O6522" s="386">
        <v>98.775000000000006</v>
      </c>
      <c r="P6522" s="386" t="s">
        <v>183</v>
      </c>
    </row>
    <row r="6523" spans="1:16" ht="15" x14ac:dyDescent="0.25">
      <c r="A6523" s="389" t="s">
        <v>5012</v>
      </c>
      <c r="B6523" s="390"/>
      <c r="C6523" s="386"/>
      <c r="D6523" s="390"/>
      <c r="E6523" s="390"/>
      <c r="F6523" s="386">
        <v>99.829400000000007</v>
      </c>
      <c r="G6523" s="391">
        <v>99.913899999999998</v>
      </c>
      <c r="H6523" s="391">
        <v>100</v>
      </c>
      <c r="I6523" s="391">
        <v>100</v>
      </c>
      <c r="J6523" s="391">
        <v>100</v>
      </c>
      <c r="K6523" s="391">
        <v>100</v>
      </c>
      <c r="L6523" s="391">
        <v>100</v>
      </c>
      <c r="M6523" s="391">
        <v>100</v>
      </c>
      <c r="N6523" s="391">
        <v>100</v>
      </c>
      <c r="O6523" s="386">
        <v>99.653300000000002</v>
      </c>
      <c r="P6523" s="386" t="s">
        <v>183</v>
      </c>
    </row>
    <row r="6524" spans="1:16" ht="15" x14ac:dyDescent="0.25">
      <c r="A6524" s="389" t="s">
        <v>5013</v>
      </c>
      <c r="B6524" s="390"/>
      <c r="C6524" s="386"/>
      <c r="D6524" s="390"/>
      <c r="E6524" s="390"/>
      <c r="F6524" s="386">
        <v>95.286799999999999</v>
      </c>
      <c r="G6524" s="391">
        <v>95.772300000000001</v>
      </c>
      <c r="H6524" s="391">
        <v>92.536600000000007</v>
      </c>
      <c r="I6524" s="391">
        <v>92.758799999999994</v>
      </c>
      <c r="J6524" s="391">
        <v>93.9512</v>
      </c>
      <c r="K6524" s="391">
        <v>93.962000000000003</v>
      </c>
      <c r="L6524" s="391">
        <v>94.1327</v>
      </c>
      <c r="M6524" s="391">
        <v>92.694599999999994</v>
      </c>
      <c r="N6524" s="391">
        <v>91.117900000000006</v>
      </c>
      <c r="O6524" s="386">
        <v>90.741399999999999</v>
      </c>
      <c r="P6524" s="386" t="s">
        <v>183</v>
      </c>
    </row>
    <row r="6525" spans="1:16" ht="15" x14ac:dyDescent="0.25">
      <c r="A6525" s="389" t="s">
        <v>5014</v>
      </c>
      <c r="B6525" s="390"/>
      <c r="C6525" s="386"/>
      <c r="D6525" s="390"/>
      <c r="E6525" s="390"/>
      <c r="F6525" s="386">
        <v>99.724299999999999</v>
      </c>
      <c r="G6525" s="391">
        <v>99.707899999999995</v>
      </c>
      <c r="H6525" s="391">
        <v>99.726100000000002</v>
      </c>
      <c r="I6525" s="391">
        <v>99.645399999999995</v>
      </c>
      <c r="J6525" s="391">
        <v>99.628900000000002</v>
      </c>
      <c r="K6525" s="391">
        <v>99.621700000000004</v>
      </c>
      <c r="L6525" s="391">
        <v>99.638199999999998</v>
      </c>
      <c r="M6525" s="391">
        <v>99.655799999999999</v>
      </c>
      <c r="N6525" s="391">
        <v>99.475499999999997</v>
      </c>
      <c r="O6525" s="386">
        <v>99.322999999999993</v>
      </c>
      <c r="P6525" s="386" t="s">
        <v>183</v>
      </c>
    </row>
    <row r="6526" spans="1:16" ht="15" x14ac:dyDescent="0.25">
      <c r="A6526" s="389" t="s">
        <v>5015</v>
      </c>
      <c r="B6526" s="390"/>
      <c r="C6526" s="386"/>
      <c r="D6526" s="390"/>
      <c r="E6526" s="390"/>
      <c r="F6526" s="386">
        <v>99.875799999999998</v>
      </c>
      <c r="G6526" s="391">
        <v>99.873999999999995</v>
      </c>
      <c r="H6526" s="391">
        <v>99.880700000000004</v>
      </c>
      <c r="I6526" s="391">
        <v>99.878799999999998</v>
      </c>
      <c r="J6526" s="391">
        <v>99.875399999999999</v>
      </c>
      <c r="K6526" s="391">
        <v>99.865200000000002</v>
      </c>
      <c r="L6526" s="391">
        <v>99.865799999999993</v>
      </c>
      <c r="M6526" s="391">
        <v>99.8857</v>
      </c>
      <c r="N6526" s="391">
        <v>99.759900000000002</v>
      </c>
      <c r="O6526" s="386">
        <v>99.639399999999995</v>
      </c>
      <c r="P6526" s="386" t="s">
        <v>183</v>
      </c>
    </row>
    <row r="6527" spans="1:16" ht="15" x14ac:dyDescent="0.25">
      <c r="A6527" s="389" t="s">
        <v>5016</v>
      </c>
      <c r="B6527" s="390"/>
      <c r="C6527" s="386"/>
      <c r="D6527" s="390"/>
      <c r="E6527" s="390"/>
      <c r="F6527" s="386">
        <v>93.496600000000001</v>
      </c>
      <c r="G6527" s="391">
        <v>92.569000000000003</v>
      </c>
      <c r="H6527" s="391">
        <v>93.203000000000003</v>
      </c>
      <c r="I6527" s="391">
        <v>91.005499999999998</v>
      </c>
      <c r="J6527" s="391">
        <v>90.650099999999995</v>
      </c>
      <c r="K6527" s="391">
        <v>90.705500000000001</v>
      </c>
      <c r="L6527" s="391">
        <v>91.399699999999996</v>
      </c>
      <c r="M6527" s="391">
        <v>91.371300000000005</v>
      </c>
      <c r="N6527" s="391">
        <v>89.144300000000001</v>
      </c>
      <c r="O6527" s="386">
        <v>88.007800000000003</v>
      </c>
      <c r="P6527" s="386" t="s">
        <v>183</v>
      </c>
    </row>
    <row r="6528" spans="1:16" ht="15" x14ac:dyDescent="0.25">
      <c r="A6528" s="389" t="s">
        <v>5017</v>
      </c>
      <c r="B6528" s="390"/>
      <c r="C6528" s="386"/>
      <c r="D6528" s="390"/>
      <c r="E6528" s="390"/>
      <c r="F6528" s="386">
        <v>99.619799999999998</v>
      </c>
      <c r="G6528" s="391">
        <v>99.461399999999998</v>
      </c>
      <c r="H6528" s="391">
        <v>99.599000000000004</v>
      </c>
      <c r="I6528" s="391">
        <v>99.645700000000005</v>
      </c>
      <c r="J6528" s="391">
        <v>99.464200000000005</v>
      </c>
      <c r="K6528" s="391">
        <v>99.458399999999997</v>
      </c>
      <c r="L6528" s="391">
        <v>99.593599999999995</v>
      </c>
      <c r="M6528" s="391">
        <v>99.675299999999993</v>
      </c>
      <c r="N6528" s="391">
        <v>99.674000000000007</v>
      </c>
      <c r="O6528" s="386">
        <v>99.556600000000003</v>
      </c>
      <c r="P6528" s="386" t="s">
        <v>183</v>
      </c>
    </row>
    <row r="6529" spans="1:16" ht="15" x14ac:dyDescent="0.25">
      <c r="A6529" s="389" t="s">
        <v>5018</v>
      </c>
      <c r="B6529" s="390"/>
      <c r="C6529" s="386"/>
      <c r="D6529" s="390"/>
      <c r="E6529" s="390"/>
      <c r="F6529" s="386">
        <v>99.619500000000002</v>
      </c>
      <c r="G6529" s="391">
        <v>99.460899999999995</v>
      </c>
      <c r="H6529" s="391">
        <v>99.598699999999994</v>
      </c>
      <c r="I6529" s="391">
        <v>99.645300000000006</v>
      </c>
      <c r="J6529" s="391">
        <v>99.463700000000003</v>
      </c>
      <c r="K6529" s="391">
        <v>99.457899999999995</v>
      </c>
      <c r="L6529" s="391">
        <v>99.593299999999999</v>
      </c>
      <c r="M6529" s="391">
        <v>99.674999999999997</v>
      </c>
      <c r="N6529" s="391">
        <v>99.6738</v>
      </c>
      <c r="O6529" s="386">
        <v>99.558999999999997</v>
      </c>
      <c r="P6529" s="386" t="s">
        <v>183</v>
      </c>
    </row>
    <row r="6530" spans="1:16" ht="15" x14ac:dyDescent="0.25">
      <c r="A6530" s="389" t="s">
        <v>5019</v>
      </c>
      <c r="B6530" s="390"/>
      <c r="C6530" s="386"/>
      <c r="D6530" s="390"/>
      <c r="E6530" s="390"/>
      <c r="F6530" s="386">
        <v>100</v>
      </c>
      <c r="G6530" s="391">
        <v>100</v>
      </c>
      <c r="H6530" s="391">
        <v>100</v>
      </c>
      <c r="I6530" s="391">
        <v>100</v>
      </c>
      <c r="J6530" s="391">
        <v>100</v>
      </c>
      <c r="K6530" s="391">
        <v>100</v>
      </c>
      <c r="L6530" s="391">
        <v>100</v>
      </c>
      <c r="M6530" s="391">
        <v>100</v>
      </c>
      <c r="N6530" s="391">
        <v>100</v>
      </c>
      <c r="O6530" s="386">
        <v>96.899900000000002</v>
      </c>
      <c r="P6530" s="386" t="s">
        <v>183</v>
      </c>
    </row>
    <row r="6531" spans="1:16" ht="15" x14ac:dyDescent="0.25">
      <c r="A6531" s="389" t="s">
        <v>5020</v>
      </c>
      <c r="B6531" s="390"/>
      <c r="C6531" s="386"/>
      <c r="D6531" s="390"/>
      <c r="E6531" s="390"/>
      <c r="F6531" s="386">
        <v>98.9041</v>
      </c>
      <c r="G6531" s="391">
        <v>99.042599999999993</v>
      </c>
      <c r="H6531" s="391">
        <v>99.154499999999999</v>
      </c>
      <c r="I6531" s="391">
        <v>99.486400000000003</v>
      </c>
      <c r="J6531" s="391">
        <v>99.299300000000002</v>
      </c>
      <c r="K6531" s="391">
        <v>99.363399999999999</v>
      </c>
      <c r="L6531" s="391">
        <v>99.238200000000006</v>
      </c>
      <c r="M6531" s="391">
        <v>99.106300000000005</v>
      </c>
      <c r="N6531" s="391">
        <v>98.735200000000006</v>
      </c>
      <c r="O6531" s="386">
        <v>98.449299999999994</v>
      </c>
      <c r="P6531" s="386" t="s">
        <v>183</v>
      </c>
    </row>
    <row r="6532" spans="1:16" ht="15" x14ac:dyDescent="0.25">
      <c r="A6532" s="389" t="s">
        <v>5021</v>
      </c>
      <c r="B6532" s="390"/>
      <c r="C6532" s="386"/>
      <c r="D6532" s="390"/>
      <c r="E6532" s="390"/>
      <c r="F6532" s="386">
        <v>98.918599999999998</v>
      </c>
      <c r="G6532" s="391">
        <v>99.065600000000003</v>
      </c>
      <c r="H6532" s="391">
        <v>99.182199999999995</v>
      </c>
      <c r="I6532" s="391">
        <v>99.514300000000006</v>
      </c>
      <c r="J6532" s="391">
        <v>99.331500000000005</v>
      </c>
      <c r="K6532" s="391">
        <v>99.392700000000005</v>
      </c>
      <c r="L6532" s="391">
        <v>99.267799999999994</v>
      </c>
      <c r="M6532" s="391">
        <v>99.141800000000003</v>
      </c>
      <c r="N6532" s="391">
        <v>98.7697</v>
      </c>
      <c r="O6532" s="386">
        <v>98.492599999999996</v>
      </c>
      <c r="P6532" s="386" t="s">
        <v>183</v>
      </c>
    </row>
    <row r="6533" spans="1:16" ht="15" x14ac:dyDescent="0.25">
      <c r="A6533" s="389" t="s">
        <v>5022</v>
      </c>
      <c r="B6533" s="390"/>
      <c r="C6533" s="386"/>
      <c r="D6533" s="390"/>
      <c r="E6533" s="390"/>
      <c r="F6533" s="386">
        <v>97.543300000000002</v>
      </c>
      <c r="G6533" s="391">
        <v>96.953400000000002</v>
      </c>
      <c r="H6533" s="391">
        <v>96.917500000000004</v>
      </c>
      <c r="I6533" s="391">
        <v>97.248000000000005</v>
      </c>
      <c r="J6533" s="391">
        <v>96.694999999999993</v>
      </c>
      <c r="K6533" s="391">
        <v>96.830200000000005</v>
      </c>
      <c r="L6533" s="391">
        <v>96.672300000000007</v>
      </c>
      <c r="M6533" s="391">
        <v>96.172799999999995</v>
      </c>
      <c r="N6533" s="391">
        <v>95.9161</v>
      </c>
      <c r="O6533" s="386">
        <v>94.91</v>
      </c>
      <c r="P6533" s="386" t="s">
        <v>183</v>
      </c>
    </row>
    <row r="6534" spans="1:16" ht="15" x14ac:dyDescent="0.25">
      <c r="A6534" s="389" t="s">
        <v>5023</v>
      </c>
      <c r="B6534" s="390"/>
      <c r="C6534" s="386"/>
      <c r="D6534" s="390"/>
      <c r="E6534" s="390"/>
      <c r="F6534" s="386">
        <v>99.383700000000005</v>
      </c>
      <c r="G6534" s="391">
        <v>99.255499999999998</v>
      </c>
      <c r="H6534" s="391">
        <v>99.665199999999999</v>
      </c>
      <c r="I6534" s="391">
        <v>99.689700000000002</v>
      </c>
      <c r="J6534" s="391">
        <v>99.565600000000003</v>
      </c>
      <c r="K6534" s="391">
        <v>99.572100000000006</v>
      </c>
      <c r="L6534" s="391">
        <v>99.461500000000001</v>
      </c>
      <c r="M6534" s="391">
        <v>99.136399999999995</v>
      </c>
      <c r="N6534" s="391">
        <v>99.338200000000001</v>
      </c>
      <c r="O6534" s="386">
        <v>99.372699999999995</v>
      </c>
      <c r="P6534" s="386" t="s">
        <v>183</v>
      </c>
    </row>
    <row r="6535" spans="1:16" ht="15" x14ac:dyDescent="0.25">
      <c r="A6535" s="389" t="s">
        <v>5024</v>
      </c>
      <c r="B6535" s="390"/>
      <c r="C6535" s="386"/>
      <c r="D6535" s="390"/>
      <c r="E6535" s="390"/>
      <c r="F6535" s="386">
        <v>99.487899999999996</v>
      </c>
      <c r="G6535" s="391">
        <v>99.390500000000003</v>
      </c>
      <c r="H6535" s="391">
        <v>99.766300000000001</v>
      </c>
      <c r="I6535" s="391">
        <v>99.775099999999995</v>
      </c>
      <c r="J6535" s="391">
        <v>99.653999999999996</v>
      </c>
      <c r="K6535" s="391">
        <v>99.674000000000007</v>
      </c>
      <c r="L6535" s="391">
        <v>99.582099999999997</v>
      </c>
      <c r="M6535" s="391">
        <v>99.251000000000005</v>
      </c>
      <c r="N6535" s="391">
        <v>99.479699999999994</v>
      </c>
      <c r="O6535" s="386">
        <v>99.553399999999996</v>
      </c>
      <c r="P6535" s="386" t="s">
        <v>183</v>
      </c>
    </row>
    <row r="6536" spans="1:16" ht="15" x14ac:dyDescent="0.25">
      <c r="A6536" s="389" t="s">
        <v>5025</v>
      </c>
      <c r="B6536" s="390"/>
      <c r="C6536" s="386"/>
      <c r="D6536" s="390"/>
      <c r="E6536" s="390"/>
      <c r="F6536" s="386">
        <v>96.292400000000001</v>
      </c>
      <c r="G6536" s="391">
        <v>95.160899999999998</v>
      </c>
      <c r="H6536" s="391">
        <v>96.709500000000006</v>
      </c>
      <c r="I6536" s="391">
        <v>97.115499999999997</v>
      </c>
      <c r="J6536" s="391">
        <v>96.796499999999995</v>
      </c>
      <c r="K6536" s="391">
        <v>96.363</v>
      </c>
      <c r="L6536" s="391">
        <v>95.578400000000002</v>
      </c>
      <c r="M6536" s="391">
        <v>95.478899999999996</v>
      </c>
      <c r="N6536" s="391">
        <v>95.047399999999996</v>
      </c>
      <c r="O6536" s="386">
        <v>93.703199999999995</v>
      </c>
      <c r="P6536" s="386" t="s">
        <v>183</v>
      </c>
    </row>
    <row r="6537" spans="1:16" ht="15" x14ac:dyDescent="0.25">
      <c r="A6537" s="389" t="s">
        <v>5026</v>
      </c>
      <c r="B6537" s="390"/>
      <c r="C6537" s="386"/>
      <c r="D6537" s="390"/>
      <c r="E6537" s="390"/>
      <c r="F6537" s="386">
        <v>99.441999999999993</v>
      </c>
      <c r="G6537" s="391">
        <v>99.768699999999995</v>
      </c>
      <c r="H6537" s="391">
        <v>99.429699999999997</v>
      </c>
      <c r="I6537" s="391">
        <v>99.440600000000003</v>
      </c>
      <c r="J6537" s="391">
        <v>99.204700000000003</v>
      </c>
      <c r="K6537" s="391">
        <v>99.580799999999996</v>
      </c>
      <c r="L6537" s="391">
        <v>98.633099999999999</v>
      </c>
      <c r="M6537" s="391">
        <v>98.378</v>
      </c>
      <c r="N6537" s="391">
        <v>98.774600000000007</v>
      </c>
      <c r="O6537" s="386">
        <v>99.634100000000004</v>
      </c>
      <c r="P6537" s="386" t="s">
        <v>183</v>
      </c>
    </row>
    <row r="6538" spans="1:16" ht="15" x14ac:dyDescent="0.25">
      <c r="A6538" s="389" t="s">
        <v>5027</v>
      </c>
      <c r="B6538" s="390"/>
      <c r="C6538" s="386"/>
      <c r="D6538" s="390"/>
      <c r="E6538" s="390"/>
      <c r="F6538" s="386">
        <v>99.526600000000002</v>
      </c>
      <c r="G6538" s="391">
        <v>99.838700000000003</v>
      </c>
      <c r="H6538" s="391">
        <v>99.463700000000003</v>
      </c>
      <c r="I6538" s="391">
        <v>99.478700000000003</v>
      </c>
      <c r="J6538" s="391">
        <v>99.229699999999994</v>
      </c>
      <c r="K6538" s="391">
        <v>99.615700000000004</v>
      </c>
      <c r="L6538" s="391">
        <v>98.642899999999997</v>
      </c>
      <c r="M6538" s="391">
        <v>98.381</v>
      </c>
      <c r="N6538" s="391">
        <v>98.788600000000002</v>
      </c>
      <c r="O6538" s="386">
        <v>99.669899999999998</v>
      </c>
      <c r="P6538" s="386" t="s">
        <v>183</v>
      </c>
    </row>
    <row r="6539" spans="1:16" ht="15" x14ac:dyDescent="0.25">
      <c r="A6539" s="389" t="s">
        <v>5028</v>
      </c>
      <c r="B6539" s="390"/>
      <c r="C6539" s="386"/>
      <c r="D6539" s="390"/>
      <c r="E6539" s="390"/>
      <c r="F6539" s="386">
        <v>96.221100000000007</v>
      </c>
      <c r="G6539" s="391">
        <v>97.023600000000002</v>
      </c>
      <c r="H6539" s="391">
        <v>98.075800000000001</v>
      </c>
      <c r="I6539" s="391">
        <v>97.883200000000002</v>
      </c>
      <c r="J6539" s="391">
        <v>98.211600000000004</v>
      </c>
      <c r="K6539" s="391">
        <v>98.148799999999994</v>
      </c>
      <c r="L6539" s="391">
        <v>98.245699999999999</v>
      </c>
      <c r="M6539" s="391">
        <v>98.255200000000002</v>
      </c>
      <c r="N6539" s="391">
        <v>98.215999999999994</v>
      </c>
      <c r="O6539" s="386">
        <v>98.224699999999999</v>
      </c>
      <c r="P6539" s="386" t="s">
        <v>183</v>
      </c>
    </row>
    <row r="6540" spans="1:16" ht="15" x14ac:dyDescent="0.25">
      <c r="A6540" s="389" t="s">
        <v>5029</v>
      </c>
      <c r="B6540" s="390"/>
      <c r="C6540" s="386"/>
      <c r="D6540" s="390"/>
      <c r="E6540" s="390"/>
      <c r="F6540" s="386">
        <v>99.599000000000004</v>
      </c>
      <c r="G6540" s="391">
        <v>99.550899999999999</v>
      </c>
      <c r="H6540" s="391">
        <v>99.742599999999996</v>
      </c>
      <c r="I6540" s="391">
        <v>99.807000000000002</v>
      </c>
      <c r="J6540" s="391">
        <v>99.620999999999995</v>
      </c>
      <c r="K6540" s="391">
        <v>99.657600000000002</v>
      </c>
      <c r="L6540" s="391">
        <v>99.682299999999998</v>
      </c>
      <c r="M6540" s="391">
        <v>99.365200000000002</v>
      </c>
      <c r="N6540" s="391">
        <v>99.548400000000001</v>
      </c>
      <c r="O6540" s="386">
        <v>99.595600000000005</v>
      </c>
      <c r="P6540" s="386" t="s">
        <v>183</v>
      </c>
    </row>
    <row r="6541" spans="1:16" ht="15" x14ac:dyDescent="0.25">
      <c r="A6541" s="389" t="s">
        <v>5030</v>
      </c>
      <c r="B6541" s="390"/>
      <c r="C6541" s="386"/>
      <c r="D6541" s="390"/>
      <c r="E6541" s="390"/>
      <c r="F6541" s="386">
        <v>99.686899999999994</v>
      </c>
      <c r="G6541" s="391">
        <v>99.675399999999996</v>
      </c>
      <c r="H6541" s="391">
        <v>99.822500000000005</v>
      </c>
      <c r="I6541" s="391">
        <v>99.848200000000006</v>
      </c>
      <c r="J6541" s="391">
        <v>99.677099999999996</v>
      </c>
      <c r="K6541" s="391">
        <v>99.722300000000004</v>
      </c>
      <c r="L6541" s="391">
        <v>99.7774</v>
      </c>
      <c r="M6541" s="391">
        <v>99.434600000000003</v>
      </c>
      <c r="N6541" s="391">
        <v>99.67</v>
      </c>
      <c r="O6541" s="386">
        <v>99.791399999999996</v>
      </c>
      <c r="P6541" s="386" t="s">
        <v>183</v>
      </c>
    </row>
    <row r="6542" spans="1:16" ht="15" x14ac:dyDescent="0.25">
      <c r="A6542" s="389" t="s">
        <v>5031</v>
      </c>
      <c r="B6542" s="390"/>
      <c r="C6542" s="386"/>
      <c r="D6542" s="390"/>
      <c r="E6542" s="390"/>
      <c r="F6542" s="386">
        <v>97.325999999999993</v>
      </c>
      <c r="G6542" s="391">
        <v>96.220600000000005</v>
      </c>
      <c r="H6542" s="391">
        <v>97.719300000000004</v>
      </c>
      <c r="I6542" s="391">
        <v>98.722700000000003</v>
      </c>
      <c r="J6542" s="391">
        <v>98.052400000000006</v>
      </c>
      <c r="K6542" s="391">
        <v>97.830399999999997</v>
      </c>
      <c r="L6542" s="391">
        <v>96.923299999999998</v>
      </c>
      <c r="M6542" s="391">
        <v>97.383899999999997</v>
      </c>
      <c r="N6542" s="391">
        <v>96.340199999999996</v>
      </c>
      <c r="O6542" s="386">
        <v>94.289100000000005</v>
      </c>
      <c r="P6542" s="386" t="s">
        <v>183</v>
      </c>
    </row>
    <row r="6543" spans="1:16" ht="15" x14ac:dyDescent="0.25">
      <c r="A6543" s="389" t="s">
        <v>5032</v>
      </c>
      <c r="B6543" s="390"/>
      <c r="C6543" s="386"/>
      <c r="D6543" s="390"/>
      <c r="E6543" s="390"/>
      <c r="F6543" s="386">
        <v>96.461799999999997</v>
      </c>
      <c r="G6543" s="391">
        <v>96.009600000000006</v>
      </c>
      <c r="H6543" s="391">
        <v>99.083100000000002</v>
      </c>
      <c r="I6543" s="391">
        <v>98.987899999999996</v>
      </c>
      <c r="J6543" s="391">
        <v>99.037499999999994</v>
      </c>
      <c r="K6543" s="391">
        <v>98.460499999999996</v>
      </c>
      <c r="L6543" s="391">
        <v>98.089699999999993</v>
      </c>
      <c r="M6543" s="391">
        <v>96.927099999999996</v>
      </c>
      <c r="N6543" s="391">
        <v>97.863500000000002</v>
      </c>
      <c r="O6543" s="386">
        <v>97.143000000000001</v>
      </c>
      <c r="P6543" s="386" t="s">
        <v>183</v>
      </c>
    </row>
    <row r="6544" spans="1:16" ht="15" x14ac:dyDescent="0.25">
      <c r="A6544" s="389" t="s">
        <v>5033</v>
      </c>
      <c r="B6544" s="390"/>
      <c r="C6544" s="386"/>
      <c r="D6544" s="390"/>
      <c r="E6544" s="390"/>
      <c r="F6544" s="386">
        <v>96.531700000000001</v>
      </c>
      <c r="G6544" s="391">
        <v>96.082899999999995</v>
      </c>
      <c r="H6544" s="391">
        <v>99.197299999999998</v>
      </c>
      <c r="I6544" s="391">
        <v>99.092500000000001</v>
      </c>
      <c r="J6544" s="391">
        <v>99.198700000000002</v>
      </c>
      <c r="K6544" s="391">
        <v>98.597300000000004</v>
      </c>
      <c r="L6544" s="391">
        <v>98.216200000000001</v>
      </c>
      <c r="M6544" s="391">
        <v>97.022999999999996</v>
      </c>
      <c r="N6544" s="391">
        <v>97.998999999999995</v>
      </c>
      <c r="O6544" s="386">
        <v>97.240499999999997</v>
      </c>
      <c r="P6544" s="386" t="s">
        <v>183</v>
      </c>
    </row>
    <row r="6545" spans="1:16" ht="15" x14ac:dyDescent="0.25">
      <c r="A6545" s="389" t="s">
        <v>5034</v>
      </c>
      <c r="B6545" s="390"/>
      <c r="C6545" s="386"/>
      <c r="D6545" s="390"/>
      <c r="E6545" s="390"/>
      <c r="F6545" s="386">
        <v>94.147499999999994</v>
      </c>
      <c r="G6545" s="391">
        <v>93.531599999999997</v>
      </c>
      <c r="H6545" s="391">
        <v>95.304299999999998</v>
      </c>
      <c r="I6545" s="391">
        <v>95.556299999999993</v>
      </c>
      <c r="J6545" s="391">
        <v>93.536799999999999</v>
      </c>
      <c r="K6545" s="391">
        <v>93.7393</v>
      </c>
      <c r="L6545" s="391">
        <v>93.761200000000002</v>
      </c>
      <c r="M6545" s="391">
        <v>93.677000000000007</v>
      </c>
      <c r="N6545" s="391">
        <v>93.607900000000001</v>
      </c>
      <c r="O6545" s="386">
        <v>93.770499999999998</v>
      </c>
      <c r="P6545" s="386" t="s">
        <v>183</v>
      </c>
    </row>
    <row r="6546" spans="1:16" ht="15" x14ac:dyDescent="0.25">
      <c r="A6546" s="389" t="s">
        <v>5035</v>
      </c>
      <c r="B6546" s="390"/>
      <c r="C6546" s="386"/>
      <c r="D6546" s="390"/>
      <c r="E6546" s="390"/>
      <c r="F6546" s="386">
        <v>99.771900000000002</v>
      </c>
      <c r="G6546" s="391">
        <v>99.468299999999999</v>
      </c>
      <c r="H6546" s="391">
        <v>99.724999999999994</v>
      </c>
      <c r="I6546" s="391">
        <v>99.702299999999994</v>
      </c>
      <c r="J6546" s="391">
        <v>99.688900000000004</v>
      </c>
      <c r="K6546" s="391">
        <v>99.718000000000004</v>
      </c>
      <c r="L6546" s="391">
        <v>99.568200000000004</v>
      </c>
      <c r="M6546" s="391">
        <v>99.440700000000007</v>
      </c>
      <c r="N6546" s="391">
        <v>99.451099999999997</v>
      </c>
      <c r="O6546" s="386">
        <v>99.500500000000002</v>
      </c>
      <c r="P6546" s="386" t="s">
        <v>183</v>
      </c>
    </row>
    <row r="6547" spans="1:16" ht="15" x14ac:dyDescent="0.25">
      <c r="A6547" s="389" t="s">
        <v>5036</v>
      </c>
      <c r="B6547" s="390"/>
      <c r="C6547" s="386"/>
      <c r="D6547" s="390"/>
      <c r="E6547" s="390"/>
      <c r="F6547" s="386">
        <v>99.929100000000005</v>
      </c>
      <c r="G6547" s="391">
        <v>99.666899999999998</v>
      </c>
      <c r="H6547" s="391">
        <v>99.886799999999994</v>
      </c>
      <c r="I6547" s="391">
        <v>99.892099999999999</v>
      </c>
      <c r="J6547" s="391">
        <v>99.842799999999997</v>
      </c>
      <c r="K6547" s="391">
        <v>99.909400000000005</v>
      </c>
      <c r="L6547" s="391">
        <v>99.7727</v>
      </c>
      <c r="M6547" s="391">
        <v>99.688999999999993</v>
      </c>
      <c r="N6547" s="391">
        <v>99.670500000000004</v>
      </c>
      <c r="O6547" s="386">
        <v>99.712000000000003</v>
      </c>
      <c r="P6547" s="386" t="s">
        <v>183</v>
      </c>
    </row>
    <row r="6548" spans="1:16" ht="15" x14ac:dyDescent="0.25">
      <c r="A6548" s="389" t="s">
        <v>5037</v>
      </c>
      <c r="B6548" s="390"/>
      <c r="C6548" s="386"/>
      <c r="D6548" s="390"/>
      <c r="E6548" s="390"/>
      <c r="F6548" s="386">
        <v>93.571399999999997</v>
      </c>
      <c r="G6548" s="391">
        <v>91.772499999999994</v>
      </c>
      <c r="H6548" s="391">
        <v>93.528400000000005</v>
      </c>
      <c r="I6548" s="391">
        <v>92.330600000000004</v>
      </c>
      <c r="J6548" s="391">
        <v>93.718000000000004</v>
      </c>
      <c r="K6548" s="391">
        <v>92.397599999999997</v>
      </c>
      <c r="L6548" s="391">
        <v>91.491900000000001</v>
      </c>
      <c r="M6548" s="391">
        <v>89.563400000000001</v>
      </c>
      <c r="N6548" s="391">
        <v>90.596500000000006</v>
      </c>
      <c r="O6548" s="386">
        <v>90.524600000000007</v>
      </c>
      <c r="P6548" s="386" t="s">
        <v>183</v>
      </c>
    </row>
    <row r="6549" spans="1:16" ht="15" x14ac:dyDescent="0.25">
      <c r="A6549" s="389" t="s">
        <v>5038</v>
      </c>
      <c r="B6549" s="390"/>
      <c r="C6549" s="386"/>
      <c r="D6549" s="390"/>
      <c r="E6549" s="390"/>
      <c r="F6549" s="386">
        <v>98.026499999999999</v>
      </c>
      <c r="G6549" s="391">
        <v>97.460800000000006</v>
      </c>
      <c r="H6549" s="391">
        <v>98.324100000000001</v>
      </c>
      <c r="I6549" s="391">
        <v>98.804500000000004</v>
      </c>
      <c r="J6549" s="391">
        <v>98.332999999999998</v>
      </c>
      <c r="K6549" s="391">
        <v>98.394199999999998</v>
      </c>
      <c r="L6549" s="391">
        <v>98.201499999999996</v>
      </c>
      <c r="M6549" s="391">
        <v>97.681899999999999</v>
      </c>
      <c r="N6549" s="391">
        <v>97.267600000000002</v>
      </c>
      <c r="O6549" s="386">
        <v>96.959000000000003</v>
      </c>
      <c r="P6549" s="386" t="s">
        <v>183</v>
      </c>
    </row>
    <row r="6550" spans="1:16" ht="15" x14ac:dyDescent="0.25">
      <c r="A6550" s="389" t="s">
        <v>5039</v>
      </c>
      <c r="B6550" s="390"/>
      <c r="C6550" s="386"/>
      <c r="D6550" s="390"/>
      <c r="E6550" s="390"/>
      <c r="F6550" s="386">
        <v>98.886399999999995</v>
      </c>
      <c r="G6550" s="391">
        <v>98.439400000000006</v>
      </c>
      <c r="H6550" s="391">
        <v>98.908299999999997</v>
      </c>
      <c r="I6550" s="391">
        <v>98.998999999999995</v>
      </c>
      <c r="J6550" s="391">
        <v>98.705600000000004</v>
      </c>
      <c r="K6550" s="391">
        <v>98.708500000000001</v>
      </c>
      <c r="L6550" s="391">
        <v>98.541499999999999</v>
      </c>
      <c r="M6550" s="391">
        <v>98.110799999999998</v>
      </c>
      <c r="N6550" s="391">
        <v>97.753200000000007</v>
      </c>
      <c r="O6550" s="386">
        <v>97.686000000000007</v>
      </c>
      <c r="P6550" s="386" t="s">
        <v>183</v>
      </c>
    </row>
    <row r="6551" spans="1:16" ht="15" x14ac:dyDescent="0.25">
      <c r="A6551" s="389" t="s">
        <v>5040</v>
      </c>
      <c r="B6551" s="390"/>
      <c r="C6551" s="386"/>
      <c r="D6551" s="390"/>
      <c r="E6551" s="390"/>
      <c r="F6551" s="386">
        <v>92.702699999999993</v>
      </c>
      <c r="G6551" s="391">
        <v>90.991100000000003</v>
      </c>
      <c r="H6551" s="391">
        <v>94.625900000000001</v>
      </c>
      <c r="I6551" s="391">
        <v>97.552199999999999</v>
      </c>
      <c r="J6551" s="391">
        <v>95.850399999999993</v>
      </c>
      <c r="K6551" s="391">
        <v>96.307000000000002</v>
      </c>
      <c r="L6551" s="391">
        <v>95.725700000000003</v>
      </c>
      <c r="M6551" s="391">
        <v>94.333100000000002</v>
      </c>
      <c r="N6551" s="391">
        <v>92.654200000000003</v>
      </c>
      <c r="O6551" s="386">
        <v>91.285200000000003</v>
      </c>
      <c r="P6551" s="386" t="s">
        <v>183</v>
      </c>
    </row>
    <row r="6552" spans="1:16" ht="15" x14ac:dyDescent="0.25">
      <c r="A6552" s="389" t="s">
        <v>5041</v>
      </c>
      <c r="B6552" s="390"/>
      <c r="C6552" s="386"/>
      <c r="D6552" s="390"/>
      <c r="E6552" s="390"/>
      <c r="F6552" s="386">
        <v>99.439800000000005</v>
      </c>
      <c r="G6552" s="391">
        <v>98.684100000000001</v>
      </c>
      <c r="H6552" s="391">
        <v>99.017600000000002</v>
      </c>
      <c r="I6552" s="391">
        <v>99.298900000000003</v>
      </c>
      <c r="J6552" s="391">
        <v>99.118799999999993</v>
      </c>
      <c r="K6552" s="391">
        <v>99.181200000000004</v>
      </c>
      <c r="L6552" s="391">
        <v>98.689300000000003</v>
      </c>
      <c r="M6552" s="391">
        <v>98.607200000000006</v>
      </c>
      <c r="N6552" s="391">
        <v>98.269199999999998</v>
      </c>
      <c r="O6552" s="386">
        <v>97.664400000000001</v>
      </c>
      <c r="P6552" s="386" t="s">
        <v>183</v>
      </c>
    </row>
    <row r="6553" spans="1:16" ht="15" x14ac:dyDescent="0.25">
      <c r="A6553" s="389" t="s">
        <v>5042</v>
      </c>
      <c r="B6553" s="390"/>
      <c r="C6553" s="386"/>
      <c r="D6553" s="390"/>
      <c r="E6553" s="390"/>
      <c r="F6553" s="386">
        <v>99.420500000000004</v>
      </c>
      <c r="G6553" s="391">
        <v>99.211500000000001</v>
      </c>
      <c r="H6553" s="391">
        <v>99.442400000000006</v>
      </c>
      <c r="I6553" s="391">
        <v>99.511600000000001</v>
      </c>
      <c r="J6553" s="391">
        <v>99.253399999999999</v>
      </c>
      <c r="K6553" s="391">
        <v>99.334100000000007</v>
      </c>
      <c r="L6553" s="391">
        <v>98.998900000000006</v>
      </c>
      <c r="M6553" s="391">
        <v>98.880600000000001</v>
      </c>
      <c r="N6553" s="391">
        <v>98.666799999999995</v>
      </c>
      <c r="O6553" s="386">
        <v>98.270899999999997</v>
      </c>
      <c r="P6553" s="386" t="s">
        <v>183</v>
      </c>
    </row>
    <row r="6554" spans="1:16" ht="15" x14ac:dyDescent="0.25">
      <c r="A6554" s="389" t="s">
        <v>5043</v>
      </c>
      <c r="B6554" s="390"/>
      <c r="C6554" s="386"/>
      <c r="D6554" s="390"/>
      <c r="E6554" s="390"/>
      <c r="F6554" s="386">
        <v>99.783900000000003</v>
      </c>
      <c r="G6554" s="391">
        <v>89.052800000000005</v>
      </c>
      <c r="H6554" s="391">
        <v>91.0364</v>
      </c>
      <c r="I6554" s="391">
        <v>95.366900000000001</v>
      </c>
      <c r="J6554" s="391">
        <v>96.606099999999998</v>
      </c>
      <c r="K6554" s="391">
        <v>96.296199999999999</v>
      </c>
      <c r="L6554" s="391">
        <v>92.806700000000006</v>
      </c>
      <c r="M6554" s="391">
        <v>93.236000000000004</v>
      </c>
      <c r="N6554" s="391">
        <v>89.279799999999994</v>
      </c>
      <c r="O6554" s="386">
        <v>86.190899999999999</v>
      </c>
      <c r="P6554" s="386" t="s">
        <v>183</v>
      </c>
    </row>
    <row r="6555" spans="1:16" ht="15" x14ac:dyDescent="0.25">
      <c r="A6555" s="389" t="s">
        <v>5044</v>
      </c>
      <c r="B6555" s="390"/>
      <c r="C6555" s="386"/>
      <c r="D6555" s="390"/>
      <c r="E6555" s="390"/>
      <c r="F6555" s="386">
        <v>96.406700000000001</v>
      </c>
      <c r="G6555" s="391">
        <v>94.661600000000007</v>
      </c>
      <c r="H6555" s="391">
        <v>96.225099999999998</v>
      </c>
      <c r="I6555" s="391">
        <v>96.526200000000003</v>
      </c>
      <c r="J6555" s="391">
        <v>95.787499999999994</v>
      </c>
      <c r="K6555" s="391">
        <v>95.751099999999994</v>
      </c>
      <c r="L6555" s="391">
        <v>95.983599999999996</v>
      </c>
      <c r="M6555" s="391">
        <v>94.705200000000005</v>
      </c>
      <c r="N6555" s="391">
        <v>94.727500000000006</v>
      </c>
      <c r="O6555" s="386">
        <v>94.029499999999999</v>
      </c>
      <c r="P6555" s="386" t="s">
        <v>183</v>
      </c>
    </row>
    <row r="6556" spans="1:16" ht="15" x14ac:dyDescent="0.25">
      <c r="A6556" s="389" t="s">
        <v>5045</v>
      </c>
      <c r="B6556" s="390"/>
      <c r="C6556" s="386"/>
      <c r="D6556" s="390"/>
      <c r="E6556" s="390"/>
      <c r="F6556" s="386">
        <v>97.626000000000005</v>
      </c>
      <c r="G6556" s="391">
        <v>95.636700000000005</v>
      </c>
      <c r="H6556" s="391">
        <v>97.209299999999999</v>
      </c>
      <c r="I6556" s="391">
        <v>97.139099999999999</v>
      </c>
      <c r="J6556" s="391">
        <v>97.107600000000005</v>
      </c>
      <c r="K6556" s="391">
        <v>96.749499999999998</v>
      </c>
      <c r="L6556" s="391">
        <v>96.600700000000003</v>
      </c>
      <c r="M6556" s="391">
        <v>95.473299999999995</v>
      </c>
      <c r="N6556" s="391">
        <v>95.1828</v>
      </c>
      <c r="O6556" s="386">
        <v>94.625299999999996</v>
      </c>
      <c r="P6556" s="386" t="s">
        <v>183</v>
      </c>
    </row>
    <row r="6557" spans="1:16" ht="15" x14ac:dyDescent="0.25">
      <c r="A6557" s="389" t="s">
        <v>5046</v>
      </c>
      <c r="B6557" s="390"/>
      <c r="C6557" s="386"/>
      <c r="D6557" s="390"/>
      <c r="E6557" s="390"/>
      <c r="F6557" s="386">
        <v>87.983900000000006</v>
      </c>
      <c r="G6557" s="391">
        <v>87.943799999999996</v>
      </c>
      <c r="H6557" s="391">
        <v>88.891599999999997</v>
      </c>
      <c r="I6557" s="391">
        <v>91.584900000000005</v>
      </c>
      <c r="J6557" s="391">
        <v>85.119200000000006</v>
      </c>
      <c r="K6557" s="391">
        <v>87.631399999999999</v>
      </c>
      <c r="L6557" s="391">
        <v>90.835300000000004</v>
      </c>
      <c r="M6557" s="391">
        <v>87.643600000000006</v>
      </c>
      <c r="N6557" s="391">
        <v>89.485699999999994</v>
      </c>
      <c r="O6557" s="386">
        <v>89.025899999999993</v>
      </c>
      <c r="P6557" s="386" t="s">
        <v>183</v>
      </c>
    </row>
    <row r="6558" spans="1:16" ht="15" x14ac:dyDescent="0.25">
      <c r="A6558" s="389" t="s">
        <v>5047</v>
      </c>
      <c r="B6558" s="390"/>
      <c r="C6558" s="386"/>
      <c r="D6558" s="390"/>
      <c r="E6558" s="390"/>
      <c r="F6558" s="386">
        <v>97.465500000000006</v>
      </c>
      <c r="G6558" s="391">
        <v>97.739599999999996</v>
      </c>
      <c r="H6558" s="391">
        <v>98.648600000000002</v>
      </c>
      <c r="I6558" s="391">
        <v>99.446399999999997</v>
      </c>
      <c r="J6558" s="391">
        <v>98.8245</v>
      </c>
      <c r="K6558" s="391">
        <v>98.959599999999995</v>
      </c>
      <c r="L6558" s="391">
        <v>98.812299999999993</v>
      </c>
      <c r="M6558" s="391">
        <v>98.307400000000001</v>
      </c>
      <c r="N6558" s="391">
        <v>97.938900000000004</v>
      </c>
      <c r="O6558" s="386">
        <v>97.587599999999995</v>
      </c>
      <c r="P6558" s="386" t="s">
        <v>183</v>
      </c>
    </row>
    <row r="6559" spans="1:16" ht="15" x14ac:dyDescent="0.25">
      <c r="A6559" s="389" t="s">
        <v>5048</v>
      </c>
      <c r="B6559" s="390"/>
      <c r="C6559" s="386"/>
      <c r="D6559" s="390"/>
      <c r="E6559" s="390"/>
      <c r="F6559" s="386">
        <v>98.952200000000005</v>
      </c>
      <c r="G6559" s="391">
        <v>99.148700000000005</v>
      </c>
      <c r="H6559" s="391">
        <v>99.205100000000002</v>
      </c>
      <c r="I6559" s="391">
        <v>99.448599999999999</v>
      </c>
      <c r="J6559" s="391">
        <v>98.950199999999995</v>
      </c>
      <c r="K6559" s="391">
        <v>99.088300000000004</v>
      </c>
      <c r="L6559" s="391">
        <v>99.078999999999994</v>
      </c>
      <c r="M6559" s="391">
        <v>98.7423</v>
      </c>
      <c r="N6559" s="391">
        <v>98.696200000000005</v>
      </c>
      <c r="O6559" s="386">
        <v>98.539599999999993</v>
      </c>
      <c r="P6559" s="386" t="s">
        <v>183</v>
      </c>
    </row>
    <row r="6560" spans="1:16" ht="15" x14ac:dyDescent="0.25">
      <c r="A6560" s="389" t="s">
        <v>5049</v>
      </c>
      <c r="B6560" s="390"/>
      <c r="C6560" s="386"/>
      <c r="D6560" s="390"/>
      <c r="E6560" s="390"/>
      <c r="F6560" s="386">
        <v>92.520899999999997</v>
      </c>
      <c r="G6560" s="391">
        <v>92.312200000000004</v>
      </c>
      <c r="H6560" s="391">
        <v>96.762699999999995</v>
      </c>
      <c r="I6560" s="391">
        <v>99.438999999999993</v>
      </c>
      <c r="J6560" s="391">
        <v>98.354699999999994</v>
      </c>
      <c r="K6560" s="391">
        <v>98.499600000000001</v>
      </c>
      <c r="L6560" s="391">
        <v>97.690100000000001</v>
      </c>
      <c r="M6560" s="391">
        <v>96.383200000000002</v>
      </c>
      <c r="N6560" s="391">
        <v>94.339600000000004</v>
      </c>
      <c r="O6560" s="386">
        <v>93.085599999999999</v>
      </c>
      <c r="P6560" s="386" t="s">
        <v>183</v>
      </c>
    </row>
    <row r="6561" spans="1:16" ht="15" x14ac:dyDescent="0.25">
      <c r="A6561" s="389" t="s">
        <v>5050</v>
      </c>
      <c r="B6561" s="390"/>
      <c r="C6561" s="386"/>
      <c r="D6561" s="390"/>
      <c r="E6561" s="390"/>
      <c r="F6561" s="386">
        <v>100</v>
      </c>
      <c r="G6561" s="391">
        <v>99.632000000000005</v>
      </c>
      <c r="H6561" s="391">
        <v>99.811099999999996</v>
      </c>
      <c r="I6561" s="391">
        <v>100</v>
      </c>
      <c r="J6561" s="391">
        <v>100</v>
      </c>
      <c r="K6561" s="391">
        <v>100</v>
      </c>
      <c r="L6561" s="391">
        <v>99.625900000000001</v>
      </c>
      <c r="M6561" s="391">
        <v>99.198499999999996</v>
      </c>
      <c r="N6561" s="391">
        <v>96.610900000000001</v>
      </c>
      <c r="O6561" s="386">
        <v>100</v>
      </c>
      <c r="P6561" s="386" t="s">
        <v>183</v>
      </c>
    </row>
    <row r="6562" spans="1:16" ht="15" x14ac:dyDescent="0.25">
      <c r="A6562" s="389" t="s">
        <v>5051</v>
      </c>
      <c r="B6562" s="390"/>
      <c r="C6562" s="386"/>
      <c r="D6562" s="390"/>
      <c r="E6562" s="390"/>
      <c r="F6562" s="386">
        <v>100</v>
      </c>
      <c r="G6562" s="391">
        <v>99.624799999999993</v>
      </c>
      <c r="H6562" s="391">
        <v>99.808000000000007</v>
      </c>
      <c r="I6562" s="391">
        <v>100</v>
      </c>
      <c r="J6562" s="391">
        <v>100</v>
      </c>
      <c r="K6562" s="391">
        <v>100</v>
      </c>
      <c r="L6562" s="391">
        <v>99.618899999999996</v>
      </c>
      <c r="M6562" s="391">
        <v>99.183599999999998</v>
      </c>
      <c r="N6562" s="391">
        <v>96.565799999999996</v>
      </c>
      <c r="O6562" s="386">
        <v>100</v>
      </c>
      <c r="P6562" s="386" t="s">
        <v>183</v>
      </c>
    </row>
    <row r="6563" spans="1:16" ht="15" x14ac:dyDescent="0.25">
      <c r="A6563" s="389" t="s">
        <v>5052</v>
      </c>
      <c r="B6563" s="390"/>
      <c r="C6563" s="386"/>
      <c r="D6563" s="390"/>
      <c r="E6563" s="390"/>
      <c r="F6563" s="386">
        <v>100</v>
      </c>
      <c r="G6563" s="391">
        <v>100</v>
      </c>
      <c r="H6563" s="391">
        <v>100</v>
      </c>
      <c r="I6563" s="391">
        <v>100</v>
      </c>
      <c r="J6563" s="391">
        <v>100</v>
      </c>
      <c r="K6563" s="391">
        <v>100</v>
      </c>
      <c r="L6563" s="391">
        <v>100</v>
      </c>
      <c r="M6563" s="391">
        <v>100</v>
      </c>
      <c r="N6563" s="391">
        <v>100</v>
      </c>
      <c r="O6563" s="386">
        <v>100</v>
      </c>
      <c r="P6563" s="386" t="s">
        <v>183</v>
      </c>
    </row>
    <row r="6564" spans="1:16" ht="15" x14ac:dyDescent="0.25">
      <c r="A6564" s="389" t="s">
        <v>7773</v>
      </c>
      <c r="B6564" s="390"/>
      <c r="C6564" s="386"/>
      <c r="D6564" s="390"/>
      <c r="E6564" s="390"/>
      <c r="F6564" s="386">
        <v>99.329099999999997</v>
      </c>
      <c r="G6564" s="391">
        <v>98.460599999999999</v>
      </c>
      <c r="H6564" s="391">
        <v>98.028499999999994</v>
      </c>
      <c r="I6564" s="391">
        <v>98.184200000000004</v>
      </c>
      <c r="J6564" s="391">
        <v>98.472200000000001</v>
      </c>
      <c r="K6564" s="391">
        <v>98.686199999999999</v>
      </c>
      <c r="L6564" s="391">
        <v>98.918800000000005</v>
      </c>
      <c r="M6564" s="391">
        <v>98.4572</v>
      </c>
      <c r="N6564" s="391">
        <v>98.599000000000004</v>
      </c>
      <c r="O6564" s="386">
        <v>98.497500000000002</v>
      </c>
      <c r="P6564" s="386" t="s">
        <v>183</v>
      </c>
    </row>
    <row r="6565" spans="1:16" ht="15" x14ac:dyDescent="0.25">
      <c r="A6565" s="389" t="s">
        <v>7774</v>
      </c>
      <c r="B6565" s="390"/>
      <c r="C6565" s="386"/>
      <c r="D6565" s="390"/>
      <c r="E6565" s="390"/>
      <c r="F6565" s="386">
        <v>99.433899999999994</v>
      </c>
      <c r="G6565" s="391">
        <v>99.198300000000003</v>
      </c>
      <c r="H6565" s="391">
        <v>99.3095</v>
      </c>
      <c r="I6565" s="391">
        <v>99.282399999999996</v>
      </c>
      <c r="J6565" s="391">
        <v>99.251999999999995</v>
      </c>
      <c r="K6565" s="391">
        <v>99.361400000000003</v>
      </c>
      <c r="L6565" s="391">
        <v>99.323999999999998</v>
      </c>
      <c r="M6565" s="391">
        <v>98.743200000000002</v>
      </c>
      <c r="N6565" s="391">
        <v>98.862799999999993</v>
      </c>
      <c r="O6565" s="386">
        <v>98.761899999999997</v>
      </c>
      <c r="P6565" s="386" t="s">
        <v>183</v>
      </c>
    </row>
    <row r="6566" spans="1:16" ht="15" x14ac:dyDescent="0.25">
      <c r="A6566" s="389" t="s">
        <v>7775</v>
      </c>
      <c r="B6566" s="390"/>
      <c r="C6566" s="386"/>
      <c r="D6566" s="390"/>
      <c r="E6566" s="390"/>
      <c r="F6566" s="386">
        <v>98.672799999999995</v>
      </c>
      <c r="G6566" s="391">
        <v>93.8476</v>
      </c>
      <c r="H6566" s="391">
        <v>89.987899999999996</v>
      </c>
      <c r="I6566" s="391">
        <v>90.699100000000001</v>
      </c>
      <c r="J6566" s="391">
        <v>93.071700000000007</v>
      </c>
      <c r="K6566" s="391">
        <v>94.0745</v>
      </c>
      <c r="L6566" s="391">
        <v>96.190799999999996</v>
      </c>
      <c r="M6566" s="391">
        <v>96.536900000000003</v>
      </c>
      <c r="N6566" s="391">
        <v>96.619100000000003</v>
      </c>
      <c r="O6566" s="386">
        <v>96.589399999999998</v>
      </c>
      <c r="P6566" s="386" t="s">
        <v>183</v>
      </c>
    </row>
    <row r="6567" spans="1:16" ht="15" x14ac:dyDescent="0.25">
      <c r="A6567" s="389" t="s">
        <v>7776</v>
      </c>
      <c r="B6567" s="390"/>
      <c r="C6567" s="386"/>
      <c r="D6567" s="390"/>
      <c r="E6567" s="390"/>
      <c r="F6567" s="386">
        <v>98.069500000000005</v>
      </c>
      <c r="G6567" s="391">
        <v>96.5501</v>
      </c>
      <c r="H6567" s="391">
        <v>95.423699999999997</v>
      </c>
      <c r="I6567" s="391">
        <v>96.058400000000006</v>
      </c>
      <c r="J6567" s="391">
        <v>95.423699999999997</v>
      </c>
      <c r="K6567" s="391">
        <v>96.775700000000001</v>
      </c>
      <c r="L6567" s="391">
        <v>96.798299999999998</v>
      </c>
      <c r="M6567" s="391">
        <v>96.37</v>
      </c>
      <c r="N6567" s="391">
        <v>96.444599999999994</v>
      </c>
      <c r="O6567" s="386">
        <v>95.901200000000003</v>
      </c>
      <c r="P6567" s="386" t="s">
        <v>183</v>
      </c>
    </row>
    <row r="6568" spans="1:16" ht="15" x14ac:dyDescent="0.25">
      <c r="A6568" s="389" t="s">
        <v>7777</v>
      </c>
      <c r="B6568" s="390"/>
      <c r="C6568" s="386"/>
      <c r="D6568" s="390"/>
      <c r="E6568" s="390"/>
      <c r="F6568" s="386">
        <v>98.261799999999994</v>
      </c>
      <c r="G6568" s="391">
        <v>97.293999999999997</v>
      </c>
      <c r="H6568" s="391">
        <v>97.489000000000004</v>
      </c>
      <c r="I6568" s="391">
        <v>97.058700000000002</v>
      </c>
      <c r="J6568" s="391">
        <v>96.660700000000006</v>
      </c>
      <c r="K6568" s="391">
        <v>97.997699999999995</v>
      </c>
      <c r="L6568" s="391">
        <v>97.6006</v>
      </c>
      <c r="M6568" s="391">
        <v>97.075900000000004</v>
      </c>
      <c r="N6568" s="391">
        <v>97.0017</v>
      </c>
      <c r="O6568" s="386">
        <v>96.693600000000004</v>
      </c>
      <c r="P6568" s="386" t="s">
        <v>183</v>
      </c>
    </row>
    <row r="6569" spans="1:16" ht="15" x14ac:dyDescent="0.25">
      <c r="A6569" s="389" t="s">
        <v>7778</v>
      </c>
      <c r="B6569" s="390"/>
      <c r="C6569" s="386"/>
      <c r="D6569" s="390"/>
      <c r="E6569" s="390"/>
      <c r="F6569" s="386">
        <v>97.187299999999993</v>
      </c>
      <c r="G6569" s="391">
        <v>92.884200000000007</v>
      </c>
      <c r="H6569" s="391">
        <v>86.145600000000002</v>
      </c>
      <c r="I6569" s="391">
        <v>88.484200000000001</v>
      </c>
      <c r="J6569" s="391">
        <v>85.971999999999994</v>
      </c>
      <c r="K6569" s="391">
        <v>87.344099999999997</v>
      </c>
      <c r="L6569" s="391">
        <v>90.812100000000001</v>
      </c>
      <c r="M6569" s="391">
        <v>90.689499999999995</v>
      </c>
      <c r="N6569" s="391">
        <v>91.964200000000005</v>
      </c>
      <c r="O6569" s="386">
        <v>89.583299999999994</v>
      </c>
      <c r="P6569" s="386" t="s">
        <v>183</v>
      </c>
    </row>
    <row r="6570" spans="1:16" ht="15" x14ac:dyDescent="0.25">
      <c r="A6570" s="389" t="s">
        <v>7779</v>
      </c>
      <c r="B6570" s="390"/>
      <c r="C6570" s="386"/>
      <c r="D6570" s="390"/>
      <c r="E6570" s="390"/>
      <c r="F6570" s="386">
        <v>99.604399999999998</v>
      </c>
      <c r="G6570" s="391">
        <v>96.550899999999999</v>
      </c>
      <c r="H6570" s="391">
        <v>94.978200000000001</v>
      </c>
      <c r="I6570" s="391">
        <v>95.728300000000004</v>
      </c>
      <c r="J6570" s="391">
        <v>97.338099999999997</v>
      </c>
      <c r="K6570" s="391">
        <v>97.774900000000002</v>
      </c>
      <c r="L6570" s="391">
        <v>98.521299999999997</v>
      </c>
      <c r="M6570" s="391">
        <v>98.612899999999996</v>
      </c>
      <c r="N6570" s="391">
        <v>98.970299999999995</v>
      </c>
      <c r="O6570" s="386">
        <v>98.924700000000001</v>
      </c>
      <c r="P6570" s="386" t="s">
        <v>183</v>
      </c>
    </row>
    <row r="6571" spans="1:16" ht="15" x14ac:dyDescent="0.25">
      <c r="A6571" s="389" t="s">
        <v>7780</v>
      </c>
      <c r="B6571" s="390"/>
      <c r="C6571" s="386"/>
      <c r="D6571" s="390"/>
      <c r="E6571" s="390"/>
      <c r="F6571" s="386">
        <v>99.992999999999995</v>
      </c>
      <c r="G6571" s="391">
        <v>99.879900000000006</v>
      </c>
      <c r="H6571" s="391">
        <v>99.768500000000003</v>
      </c>
      <c r="I6571" s="391">
        <v>99.832599999999999</v>
      </c>
      <c r="J6571" s="391">
        <v>99.990099999999998</v>
      </c>
      <c r="K6571" s="391">
        <v>99.988500000000002</v>
      </c>
      <c r="L6571" s="391">
        <v>99.756600000000006</v>
      </c>
      <c r="M6571" s="391">
        <v>99.675200000000004</v>
      </c>
      <c r="N6571" s="391">
        <v>99.994900000000001</v>
      </c>
      <c r="O6571" s="386">
        <v>99.870099999999994</v>
      </c>
      <c r="P6571" s="386" t="s">
        <v>183</v>
      </c>
    </row>
    <row r="6572" spans="1:16" ht="15" x14ac:dyDescent="0.25">
      <c r="A6572" s="389" t="s">
        <v>7781</v>
      </c>
      <c r="B6572" s="390"/>
      <c r="C6572" s="386"/>
      <c r="D6572" s="390"/>
      <c r="E6572" s="390"/>
      <c r="F6572" s="386">
        <v>99.123000000000005</v>
      </c>
      <c r="G6572" s="391">
        <v>92.655600000000007</v>
      </c>
      <c r="H6572" s="391">
        <v>88.577200000000005</v>
      </c>
      <c r="I6572" s="391">
        <v>89.015799999999999</v>
      </c>
      <c r="J6572" s="391">
        <v>92.956900000000005</v>
      </c>
      <c r="K6572" s="391">
        <v>94.009299999999996</v>
      </c>
      <c r="L6572" s="391">
        <v>96.548299999999998</v>
      </c>
      <c r="M6572" s="391">
        <v>96.947699999999998</v>
      </c>
      <c r="N6572" s="391">
        <v>96.859899999999996</v>
      </c>
      <c r="O6572" s="386">
        <v>97.394999999999996</v>
      </c>
      <c r="P6572" s="386" t="s">
        <v>183</v>
      </c>
    </row>
    <row r="6573" spans="1:16" ht="15" x14ac:dyDescent="0.25">
      <c r="A6573" s="389" t="s">
        <v>7782</v>
      </c>
      <c r="B6573" s="390"/>
      <c r="C6573" s="386"/>
      <c r="D6573" s="390"/>
      <c r="E6573" s="390"/>
      <c r="F6573" s="386">
        <v>99.494799999999998</v>
      </c>
      <c r="G6573" s="391">
        <v>99.301599999999993</v>
      </c>
      <c r="H6573" s="391">
        <v>99.394800000000004</v>
      </c>
      <c r="I6573" s="391">
        <v>99.529399999999995</v>
      </c>
      <c r="J6573" s="391">
        <v>99.373900000000006</v>
      </c>
      <c r="K6573" s="391">
        <v>99.3125</v>
      </c>
      <c r="L6573" s="391">
        <v>99.352900000000005</v>
      </c>
      <c r="M6573" s="391">
        <v>98.162999999999997</v>
      </c>
      <c r="N6573" s="391">
        <v>98.635900000000007</v>
      </c>
      <c r="O6573" s="386">
        <v>98.441699999999997</v>
      </c>
      <c r="P6573" s="386" t="s">
        <v>183</v>
      </c>
    </row>
    <row r="6574" spans="1:16" ht="15" x14ac:dyDescent="0.25">
      <c r="A6574" s="389" t="s">
        <v>7783</v>
      </c>
      <c r="B6574" s="390"/>
      <c r="C6574" s="386"/>
      <c r="D6574" s="390"/>
      <c r="E6574" s="390"/>
      <c r="F6574" s="386">
        <v>99.493300000000005</v>
      </c>
      <c r="G6574" s="391">
        <v>99.290300000000002</v>
      </c>
      <c r="H6574" s="391">
        <v>99.423299999999998</v>
      </c>
      <c r="I6574" s="391">
        <v>99.565600000000003</v>
      </c>
      <c r="J6574" s="391">
        <v>99.443299999999994</v>
      </c>
      <c r="K6574" s="391">
        <v>99.350300000000004</v>
      </c>
      <c r="L6574" s="391">
        <v>99.401499999999999</v>
      </c>
      <c r="M6574" s="391">
        <v>98.132599999999996</v>
      </c>
      <c r="N6574" s="391">
        <v>98.646900000000002</v>
      </c>
      <c r="O6574" s="386">
        <v>98.482600000000005</v>
      </c>
      <c r="P6574" s="386" t="s">
        <v>183</v>
      </c>
    </row>
    <row r="6575" spans="1:16" ht="15" x14ac:dyDescent="0.25">
      <c r="A6575" s="389" t="s">
        <v>7784</v>
      </c>
      <c r="B6575" s="390"/>
      <c r="C6575" s="386"/>
      <c r="D6575" s="390"/>
      <c r="E6575" s="390"/>
      <c r="F6575" s="386">
        <v>99.5227</v>
      </c>
      <c r="G6575" s="391">
        <v>99.519400000000005</v>
      </c>
      <c r="H6575" s="391">
        <v>98.858599999999996</v>
      </c>
      <c r="I6575" s="391">
        <v>98.864900000000006</v>
      </c>
      <c r="J6575" s="391">
        <v>98.067800000000005</v>
      </c>
      <c r="K6575" s="391">
        <v>98.6023</v>
      </c>
      <c r="L6575" s="391">
        <v>98.460899999999995</v>
      </c>
      <c r="M6575" s="391">
        <v>98.707899999999995</v>
      </c>
      <c r="N6575" s="391">
        <v>98.466300000000004</v>
      </c>
      <c r="O6575" s="386">
        <v>97.693399999999997</v>
      </c>
      <c r="P6575" s="386" t="s">
        <v>183</v>
      </c>
    </row>
    <row r="6576" spans="1:16" ht="15" x14ac:dyDescent="0.25">
      <c r="A6576" s="389" t="s">
        <v>7785</v>
      </c>
      <c r="B6576" s="390"/>
      <c r="C6576" s="386"/>
      <c r="D6576" s="390"/>
      <c r="E6576" s="390"/>
      <c r="F6576" s="386">
        <v>99.595100000000002</v>
      </c>
      <c r="G6576" s="391">
        <v>99.503699999999995</v>
      </c>
      <c r="H6576" s="391">
        <v>99.7059</v>
      </c>
      <c r="I6576" s="391">
        <v>99.429900000000004</v>
      </c>
      <c r="J6576" s="391">
        <v>99.279600000000002</v>
      </c>
      <c r="K6576" s="391">
        <v>99.316500000000005</v>
      </c>
      <c r="L6576" s="391">
        <v>99.277299999999997</v>
      </c>
      <c r="M6576" s="391">
        <v>99.019099999999995</v>
      </c>
      <c r="N6576" s="391">
        <v>98.3386</v>
      </c>
      <c r="O6576" s="386">
        <v>98.683099999999996</v>
      </c>
      <c r="P6576" s="386" t="s">
        <v>183</v>
      </c>
    </row>
    <row r="6577" spans="1:16" ht="15" x14ac:dyDescent="0.25">
      <c r="A6577" s="389" t="s">
        <v>7786</v>
      </c>
      <c r="B6577" s="390"/>
      <c r="C6577" s="386"/>
      <c r="D6577" s="390"/>
      <c r="E6577" s="390"/>
      <c r="F6577" s="386">
        <v>99.596299999999999</v>
      </c>
      <c r="G6577" s="391">
        <v>99.502399999999994</v>
      </c>
      <c r="H6577" s="391">
        <v>99.706699999999998</v>
      </c>
      <c r="I6577" s="391">
        <v>99.428100000000001</v>
      </c>
      <c r="J6577" s="391">
        <v>99.290199999999999</v>
      </c>
      <c r="K6577" s="391">
        <v>99.3142</v>
      </c>
      <c r="L6577" s="391">
        <v>99.274199999999993</v>
      </c>
      <c r="M6577" s="391">
        <v>99.0214</v>
      </c>
      <c r="N6577" s="391">
        <v>98.344200000000001</v>
      </c>
      <c r="O6577" s="386">
        <v>98.6845</v>
      </c>
      <c r="P6577" s="386" t="s">
        <v>183</v>
      </c>
    </row>
    <row r="6578" spans="1:16" ht="15" x14ac:dyDescent="0.25">
      <c r="A6578" s="389" t="s">
        <v>7787</v>
      </c>
      <c r="B6578" s="390"/>
      <c r="C6578" s="386"/>
      <c r="D6578" s="390"/>
      <c r="E6578" s="390"/>
      <c r="F6578" s="386">
        <v>99.460300000000004</v>
      </c>
      <c r="G6578" s="391">
        <v>99.635999999999996</v>
      </c>
      <c r="H6578" s="391">
        <v>99.634500000000003</v>
      </c>
      <c r="I6578" s="391">
        <v>99.610600000000005</v>
      </c>
      <c r="J6578" s="391">
        <v>98.018600000000006</v>
      </c>
      <c r="K6578" s="391">
        <v>99.555700000000002</v>
      </c>
      <c r="L6578" s="391">
        <v>99.601100000000002</v>
      </c>
      <c r="M6578" s="391">
        <v>98.763599999999997</v>
      </c>
      <c r="N6578" s="391">
        <v>97.540199999999999</v>
      </c>
      <c r="O6578" s="386">
        <v>98.534300000000002</v>
      </c>
      <c r="P6578" s="386" t="s">
        <v>183</v>
      </c>
    </row>
    <row r="6579" spans="1:16" ht="15" x14ac:dyDescent="0.25">
      <c r="A6579" s="389" t="s">
        <v>7788</v>
      </c>
      <c r="B6579" s="390"/>
      <c r="C6579" s="386"/>
      <c r="D6579" s="390"/>
      <c r="E6579" s="390"/>
      <c r="F6579" s="386">
        <v>99.542299999999997</v>
      </c>
      <c r="G6579" s="391">
        <v>99.563500000000005</v>
      </c>
      <c r="H6579" s="391">
        <v>99.671000000000006</v>
      </c>
      <c r="I6579" s="391">
        <v>99.519900000000007</v>
      </c>
      <c r="J6579" s="391">
        <v>99.743200000000002</v>
      </c>
      <c r="K6579" s="391">
        <v>99.610500000000002</v>
      </c>
      <c r="L6579" s="391">
        <v>99.732699999999994</v>
      </c>
      <c r="M6579" s="391">
        <v>99.585899999999995</v>
      </c>
      <c r="N6579" s="391">
        <v>99.568100000000001</v>
      </c>
      <c r="O6579" s="386">
        <v>99.489500000000007</v>
      </c>
      <c r="P6579" s="386" t="s">
        <v>183</v>
      </c>
    </row>
    <row r="6580" spans="1:16" ht="15" x14ac:dyDescent="0.25">
      <c r="A6580" s="389" t="s">
        <v>7789</v>
      </c>
      <c r="B6580" s="390"/>
      <c r="C6580" s="386"/>
      <c r="D6580" s="390"/>
      <c r="E6580" s="390"/>
      <c r="F6580" s="386">
        <v>99.659000000000006</v>
      </c>
      <c r="G6580" s="391">
        <v>99.664000000000001</v>
      </c>
      <c r="H6580" s="391">
        <v>99.734999999999999</v>
      </c>
      <c r="I6580" s="391">
        <v>99.630099999999999</v>
      </c>
      <c r="J6580" s="391">
        <v>99.836299999999994</v>
      </c>
      <c r="K6580" s="391">
        <v>99.677000000000007</v>
      </c>
      <c r="L6580" s="391">
        <v>99.837000000000003</v>
      </c>
      <c r="M6580" s="391">
        <v>99.658600000000007</v>
      </c>
      <c r="N6580" s="391">
        <v>99.590400000000002</v>
      </c>
      <c r="O6580" s="386">
        <v>99.558199999999999</v>
      </c>
      <c r="P6580" s="386" t="s">
        <v>183</v>
      </c>
    </row>
    <row r="6581" spans="1:16" ht="15" x14ac:dyDescent="0.25">
      <c r="A6581" s="389" t="s">
        <v>7790</v>
      </c>
      <c r="B6581" s="390"/>
      <c r="C6581" s="386"/>
      <c r="D6581" s="390"/>
      <c r="E6581" s="390"/>
      <c r="F6581" s="386">
        <v>96.509399999999999</v>
      </c>
      <c r="G6581" s="391">
        <v>96.976399999999998</v>
      </c>
      <c r="H6581" s="391">
        <v>97.965999999999994</v>
      </c>
      <c r="I6581" s="391">
        <v>96.2577</v>
      </c>
      <c r="J6581" s="391">
        <v>96.962100000000007</v>
      </c>
      <c r="K6581" s="391">
        <v>97.500600000000006</v>
      </c>
      <c r="L6581" s="391">
        <v>96.5488</v>
      </c>
      <c r="M6581" s="391">
        <v>97.271500000000003</v>
      </c>
      <c r="N6581" s="391">
        <v>98.897199999999998</v>
      </c>
      <c r="O6581" s="386">
        <v>97.433000000000007</v>
      </c>
      <c r="P6581" s="386" t="s">
        <v>183</v>
      </c>
    </row>
    <row r="6582" spans="1:16" ht="15" x14ac:dyDescent="0.25">
      <c r="A6582" s="389" t="s">
        <v>5053</v>
      </c>
      <c r="B6582" s="390"/>
      <c r="C6582" s="386"/>
      <c r="D6582" s="390"/>
      <c r="E6582" s="390"/>
      <c r="F6582" s="386">
        <v>98.607200000000006</v>
      </c>
      <c r="G6582" s="391">
        <v>98.405500000000004</v>
      </c>
      <c r="H6582" s="391">
        <v>98.665499999999994</v>
      </c>
      <c r="I6582" s="391">
        <v>98.804699999999997</v>
      </c>
      <c r="J6582" s="391">
        <v>98.627200000000002</v>
      </c>
      <c r="K6582" s="391">
        <v>98.604200000000006</v>
      </c>
      <c r="L6582" s="391">
        <v>98.037999999999997</v>
      </c>
      <c r="M6582" s="391">
        <v>97.810900000000004</v>
      </c>
      <c r="N6582" s="391">
        <v>97.696600000000004</v>
      </c>
      <c r="O6582" s="386">
        <v>97.418499999999995</v>
      </c>
      <c r="P6582" s="386" t="s">
        <v>183</v>
      </c>
    </row>
    <row r="6583" spans="1:16" ht="15" x14ac:dyDescent="0.25">
      <c r="A6583" s="389" t="s">
        <v>5054</v>
      </c>
      <c r="B6583" s="390"/>
      <c r="C6583" s="386"/>
      <c r="D6583" s="390"/>
      <c r="E6583" s="390"/>
      <c r="F6583" s="386">
        <v>98.890900000000002</v>
      </c>
      <c r="G6583" s="391">
        <v>98.684299999999993</v>
      </c>
      <c r="H6583" s="391">
        <v>98.833600000000004</v>
      </c>
      <c r="I6583" s="391">
        <v>99.078299999999999</v>
      </c>
      <c r="J6583" s="391">
        <v>98.902699999999996</v>
      </c>
      <c r="K6583" s="391">
        <v>98.804500000000004</v>
      </c>
      <c r="L6583" s="391">
        <v>98.187200000000004</v>
      </c>
      <c r="M6583" s="391">
        <v>97.978999999999999</v>
      </c>
      <c r="N6583" s="391">
        <v>97.9191</v>
      </c>
      <c r="O6583" s="386">
        <v>97.638900000000007</v>
      </c>
      <c r="P6583" s="386" t="s">
        <v>183</v>
      </c>
    </row>
    <row r="6584" spans="1:16" ht="15" x14ac:dyDescent="0.25">
      <c r="A6584" s="389" t="s">
        <v>5055</v>
      </c>
      <c r="B6584" s="390"/>
      <c r="C6584" s="386"/>
      <c r="D6584" s="390"/>
      <c r="E6584" s="390"/>
      <c r="F6584" s="386">
        <v>94.0916</v>
      </c>
      <c r="G6584" s="391">
        <v>93.931200000000004</v>
      </c>
      <c r="H6584" s="391">
        <v>95.9756</v>
      </c>
      <c r="I6584" s="391">
        <v>94.559899999999999</v>
      </c>
      <c r="J6584" s="391">
        <v>94.265600000000006</v>
      </c>
      <c r="K6584" s="391">
        <v>95.407200000000003</v>
      </c>
      <c r="L6584" s="391">
        <v>95.260199999999998</v>
      </c>
      <c r="M6584" s="391">
        <v>94.593999999999994</v>
      </c>
      <c r="N6584" s="391">
        <v>93.797300000000007</v>
      </c>
      <c r="O6584" s="386">
        <v>92.094200000000001</v>
      </c>
      <c r="P6584" s="386" t="s">
        <v>183</v>
      </c>
    </row>
    <row r="6585" spans="1:16" ht="15" x14ac:dyDescent="0.25">
      <c r="A6585" s="389" t="s">
        <v>5056</v>
      </c>
      <c r="B6585" s="390"/>
      <c r="C6585" s="386"/>
      <c r="D6585" s="390"/>
      <c r="E6585" s="390"/>
      <c r="F6585" s="386">
        <v>99.860900000000001</v>
      </c>
      <c r="G6585" s="391">
        <v>99.519099999999995</v>
      </c>
      <c r="H6585" s="391">
        <v>99.207099999999997</v>
      </c>
      <c r="I6585" s="391">
        <v>99.531700000000001</v>
      </c>
      <c r="J6585" s="391">
        <v>99.654499999999999</v>
      </c>
      <c r="K6585" s="391">
        <v>99.021500000000003</v>
      </c>
      <c r="L6585" s="391">
        <v>99.406700000000001</v>
      </c>
      <c r="M6585" s="391">
        <v>98.399100000000004</v>
      </c>
      <c r="N6585" s="391">
        <v>97.117099999999994</v>
      </c>
      <c r="O6585" s="386">
        <v>94.913200000000003</v>
      </c>
      <c r="P6585" s="386" t="s">
        <v>183</v>
      </c>
    </row>
    <row r="6586" spans="1:16" ht="15" x14ac:dyDescent="0.25">
      <c r="A6586" s="389" t="s">
        <v>5057</v>
      </c>
      <c r="B6586" s="390"/>
      <c r="C6586" s="386"/>
      <c r="D6586" s="390"/>
      <c r="E6586" s="390"/>
      <c r="F6586" s="386">
        <v>100</v>
      </c>
      <c r="G6586" s="391">
        <v>99.642099999999999</v>
      </c>
      <c r="H6586" s="391">
        <v>99.296599999999998</v>
      </c>
      <c r="I6586" s="391">
        <v>99.666399999999996</v>
      </c>
      <c r="J6586" s="391">
        <v>99.654200000000003</v>
      </c>
      <c r="K6586" s="391">
        <v>98.9953</v>
      </c>
      <c r="L6586" s="391">
        <v>99.398399999999995</v>
      </c>
      <c r="M6586" s="391">
        <v>98.483500000000006</v>
      </c>
      <c r="N6586" s="391">
        <v>97.221400000000003</v>
      </c>
      <c r="O6586" s="386">
        <v>94.958399999999997</v>
      </c>
      <c r="P6586" s="386" t="s">
        <v>183</v>
      </c>
    </row>
    <row r="6587" spans="1:16" ht="15" x14ac:dyDescent="0.25">
      <c r="A6587" s="389" t="s">
        <v>5058</v>
      </c>
      <c r="B6587" s="390"/>
      <c r="C6587" s="386"/>
      <c r="D6587" s="390"/>
      <c r="E6587" s="390"/>
      <c r="F6587" s="386">
        <v>97.042000000000002</v>
      </c>
      <c r="G6587" s="391">
        <v>97.069299999999998</v>
      </c>
      <c r="H6587" s="391">
        <v>97.240300000000005</v>
      </c>
      <c r="I6587" s="391">
        <v>96.659800000000004</v>
      </c>
      <c r="J6587" s="391">
        <v>99.659400000000005</v>
      </c>
      <c r="K6587" s="391">
        <v>99.635599999999997</v>
      </c>
      <c r="L6587" s="391">
        <v>99.622399999999999</v>
      </c>
      <c r="M6587" s="391">
        <v>96.165800000000004</v>
      </c>
      <c r="N6587" s="391">
        <v>94.4803</v>
      </c>
      <c r="O6587" s="386">
        <v>93.878299999999996</v>
      </c>
      <c r="P6587" s="386" t="s">
        <v>183</v>
      </c>
    </row>
    <row r="6588" spans="1:16" ht="15" x14ac:dyDescent="0.25">
      <c r="A6588" s="389" t="s">
        <v>5059</v>
      </c>
      <c r="B6588" s="390"/>
      <c r="C6588" s="386"/>
      <c r="D6588" s="390"/>
      <c r="E6588" s="390"/>
      <c r="F6588" s="386">
        <v>98.755399999999995</v>
      </c>
      <c r="G6588" s="391">
        <v>98.647400000000005</v>
      </c>
      <c r="H6588" s="391">
        <v>99.008600000000001</v>
      </c>
      <c r="I6588" s="391">
        <v>98.691999999999993</v>
      </c>
      <c r="J6588" s="391">
        <v>98.321200000000005</v>
      </c>
      <c r="K6588" s="391">
        <v>98.644099999999995</v>
      </c>
      <c r="L6588" s="391">
        <v>98.854399999999998</v>
      </c>
      <c r="M6588" s="391">
        <v>98.513400000000004</v>
      </c>
      <c r="N6588" s="391">
        <v>98.504199999999997</v>
      </c>
      <c r="O6588" s="386">
        <v>98.627499999999998</v>
      </c>
      <c r="P6588" s="386" t="s">
        <v>183</v>
      </c>
    </row>
    <row r="6589" spans="1:16" ht="15" x14ac:dyDescent="0.25">
      <c r="A6589" s="389" t="s">
        <v>5060</v>
      </c>
      <c r="B6589" s="390"/>
      <c r="C6589" s="386"/>
      <c r="D6589" s="390"/>
      <c r="E6589" s="390"/>
      <c r="F6589" s="386">
        <v>99.478999999999999</v>
      </c>
      <c r="G6589" s="391">
        <v>99.435599999999994</v>
      </c>
      <c r="H6589" s="391">
        <v>99.294700000000006</v>
      </c>
      <c r="I6589" s="391">
        <v>99.352900000000005</v>
      </c>
      <c r="J6589" s="391">
        <v>99.0565</v>
      </c>
      <c r="K6589" s="391">
        <v>99.136200000000002</v>
      </c>
      <c r="L6589" s="391">
        <v>99.562600000000003</v>
      </c>
      <c r="M6589" s="391">
        <v>98.983699999999999</v>
      </c>
      <c r="N6589" s="391">
        <v>99.040400000000005</v>
      </c>
      <c r="O6589" s="386">
        <v>98.903999999999996</v>
      </c>
      <c r="P6589" s="386" t="s">
        <v>183</v>
      </c>
    </row>
    <row r="6590" spans="1:16" ht="15" x14ac:dyDescent="0.25">
      <c r="A6590" s="389" t="s">
        <v>5061</v>
      </c>
      <c r="B6590" s="390"/>
      <c r="C6590" s="386"/>
      <c r="D6590" s="390"/>
      <c r="E6590" s="390"/>
      <c r="F6590" s="386">
        <v>92.753100000000003</v>
      </c>
      <c r="G6590" s="391">
        <v>92.028999999999996</v>
      </c>
      <c r="H6590" s="391">
        <v>96.616200000000006</v>
      </c>
      <c r="I6590" s="391">
        <v>93.401200000000003</v>
      </c>
      <c r="J6590" s="391">
        <v>92.165099999999995</v>
      </c>
      <c r="K6590" s="391">
        <v>94.559799999999996</v>
      </c>
      <c r="L6590" s="391">
        <v>92.866500000000002</v>
      </c>
      <c r="M6590" s="391">
        <v>94.310500000000005</v>
      </c>
      <c r="N6590" s="391">
        <v>93.652299999999997</v>
      </c>
      <c r="O6590" s="386">
        <v>85.764600000000002</v>
      </c>
      <c r="P6590" s="386" t="s">
        <v>183</v>
      </c>
    </row>
    <row r="6591" spans="1:16" ht="15" x14ac:dyDescent="0.25">
      <c r="A6591" s="389" t="s">
        <v>5062</v>
      </c>
      <c r="B6591" s="390"/>
      <c r="C6591" s="386"/>
      <c r="D6591" s="390"/>
      <c r="E6591" s="390"/>
      <c r="F6591" s="386">
        <v>98.465100000000007</v>
      </c>
      <c r="G6591" s="391">
        <v>98.205399999999997</v>
      </c>
      <c r="H6591" s="391">
        <v>98.650400000000005</v>
      </c>
      <c r="I6591" s="391">
        <v>98.778800000000004</v>
      </c>
      <c r="J6591" s="391">
        <v>98.540999999999997</v>
      </c>
      <c r="K6591" s="391">
        <v>98.623000000000005</v>
      </c>
      <c r="L6591" s="391">
        <v>97.6173</v>
      </c>
      <c r="M6591" s="391">
        <v>97.580200000000005</v>
      </c>
      <c r="N6591" s="391">
        <v>97.693299999999994</v>
      </c>
      <c r="O6591" s="386">
        <v>97.593500000000006</v>
      </c>
      <c r="P6591" s="386" t="s">
        <v>183</v>
      </c>
    </row>
    <row r="6592" spans="1:16" ht="15" x14ac:dyDescent="0.25">
      <c r="A6592" s="389" t="s">
        <v>5063</v>
      </c>
      <c r="B6592" s="390"/>
      <c r="C6592" s="386"/>
      <c r="D6592" s="390"/>
      <c r="E6592" s="390"/>
      <c r="F6592" s="386">
        <v>98.576400000000007</v>
      </c>
      <c r="G6592" s="391">
        <v>98.294600000000003</v>
      </c>
      <c r="H6592" s="391">
        <v>98.746300000000005</v>
      </c>
      <c r="I6592" s="391">
        <v>98.885300000000001</v>
      </c>
      <c r="J6592" s="391">
        <v>98.696600000000004</v>
      </c>
      <c r="K6592" s="391">
        <v>98.769499999999994</v>
      </c>
      <c r="L6592" s="391">
        <v>97.683099999999996</v>
      </c>
      <c r="M6592" s="391">
        <v>97.666700000000006</v>
      </c>
      <c r="N6592" s="391">
        <v>97.866799999999998</v>
      </c>
      <c r="O6592" s="386">
        <v>97.859200000000001</v>
      </c>
      <c r="P6592" s="386" t="s">
        <v>183</v>
      </c>
    </row>
    <row r="6593" spans="1:16" ht="15" x14ac:dyDescent="0.25">
      <c r="A6593" s="389" t="s">
        <v>5064</v>
      </c>
      <c r="B6593" s="390"/>
      <c r="C6593" s="386"/>
      <c r="D6593" s="390"/>
      <c r="E6593" s="390"/>
      <c r="F6593" s="386">
        <v>96.250100000000003</v>
      </c>
      <c r="G6593" s="391">
        <v>96.395899999999997</v>
      </c>
      <c r="H6593" s="391">
        <v>96.738200000000006</v>
      </c>
      <c r="I6593" s="391">
        <v>96.639600000000002</v>
      </c>
      <c r="J6593" s="391">
        <v>95.402600000000007</v>
      </c>
      <c r="K6593" s="391">
        <v>95.663499999999999</v>
      </c>
      <c r="L6593" s="391">
        <v>95.9679</v>
      </c>
      <c r="M6593" s="391">
        <v>95.402199999999993</v>
      </c>
      <c r="N6593" s="391">
        <v>93.802499999999995</v>
      </c>
      <c r="O6593" s="386">
        <v>91.898099999999999</v>
      </c>
      <c r="P6593" s="386" t="s">
        <v>183</v>
      </c>
    </row>
    <row r="6594" spans="1:16" ht="15" x14ac:dyDescent="0.25">
      <c r="A6594" s="389" t="s">
        <v>5065</v>
      </c>
      <c r="B6594" s="390"/>
      <c r="C6594" s="386"/>
      <c r="D6594" s="390"/>
      <c r="E6594" s="390"/>
      <c r="F6594" s="386">
        <v>97.668199999999999</v>
      </c>
      <c r="G6594" s="391">
        <v>97.7607</v>
      </c>
      <c r="H6594" s="391">
        <v>97.438999999999993</v>
      </c>
      <c r="I6594" s="391">
        <v>98.320999999999998</v>
      </c>
      <c r="J6594" s="391">
        <v>98.495099999999994</v>
      </c>
      <c r="K6594" s="391">
        <v>97.939300000000003</v>
      </c>
      <c r="L6594" s="391">
        <v>97.759299999999996</v>
      </c>
      <c r="M6594" s="391">
        <v>97.312700000000007</v>
      </c>
      <c r="N6594" s="391">
        <v>96.738799999999998</v>
      </c>
      <c r="O6594" s="386">
        <v>96.894499999999994</v>
      </c>
      <c r="P6594" s="386" t="s">
        <v>183</v>
      </c>
    </row>
    <row r="6595" spans="1:16" ht="15" x14ac:dyDescent="0.25">
      <c r="A6595" s="389" t="s">
        <v>5066</v>
      </c>
      <c r="B6595" s="390"/>
      <c r="C6595" s="386"/>
      <c r="D6595" s="390"/>
      <c r="E6595" s="390"/>
      <c r="F6595" s="386">
        <v>98.286799999999999</v>
      </c>
      <c r="G6595" s="391">
        <v>98.357500000000002</v>
      </c>
      <c r="H6595" s="391">
        <v>97.917400000000001</v>
      </c>
      <c r="I6595" s="391">
        <v>98.901300000000006</v>
      </c>
      <c r="J6595" s="391">
        <v>98.835700000000003</v>
      </c>
      <c r="K6595" s="391">
        <v>98.154200000000003</v>
      </c>
      <c r="L6595" s="391">
        <v>97.7684</v>
      </c>
      <c r="M6595" s="391">
        <v>97.680199999999999</v>
      </c>
      <c r="N6595" s="391">
        <v>96.883499999999998</v>
      </c>
      <c r="O6595" s="386">
        <v>96.878200000000007</v>
      </c>
      <c r="P6595" s="386" t="s">
        <v>183</v>
      </c>
    </row>
    <row r="6596" spans="1:16" ht="15" x14ac:dyDescent="0.25">
      <c r="A6596" s="389" t="s">
        <v>5067</v>
      </c>
      <c r="B6596" s="390"/>
      <c r="C6596" s="386"/>
      <c r="D6596" s="390"/>
      <c r="E6596" s="390"/>
      <c r="F6596" s="386">
        <v>83.4161</v>
      </c>
      <c r="G6596" s="391">
        <v>84.3125</v>
      </c>
      <c r="H6596" s="391">
        <v>86.537800000000004</v>
      </c>
      <c r="I6596" s="391">
        <v>86.639600000000002</v>
      </c>
      <c r="J6596" s="391">
        <v>91.484800000000007</v>
      </c>
      <c r="K6596" s="391">
        <v>93.6096</v>
      </c>
      <c r="L6596" s="391">
        <v>97.584900000000005</v>
      </c>
      <c r="M6596" s="391">
        <v>89.411600000000007</v>
      </c>
      <c r="N6596" s="391">
        <v>93.720100000000002</v>
      </c>
      <c r="O6596" s="386">
        <v>97.221800000000002</v>
      </c>
      <c r="P6596" s="386" t="s">
        <v>183</v>
      </c>
    </row>
    <row r="6597" spans="1:16" ht="15" x14ac:dyDescent="0.25">
      <c r="A6597" s="389" t="s">
        <v>7791</v>
      </c>
      <c r="B6597" s="390"/>
      <c r="C6597" s="386"/>
      <c r="D6597" s="390"/>
      <c r="E6597" s="390"/>
      <c r="F6597" s="386">
        <v>99.444299999999998</v>
      </c>
      <c r="G6597" s="391">
        <v>99.194400000000002</v>
      </c>
      <c r="H6597" s="391">
        <v>99.477599999999995</v>
      </c>
      <c r="I6597" s="391">
        <v>99.522400000000005</v>
      </c>
      <c r="J6597" s="391">
        <v>99.251499999999993</v>
      </c>
      <c r="K6597" s="391">
        <v>99.305700000000002</v>
      </c>
      <c r="L6597" s="391">
        <v>99.4131</v>
      </c>
      <c r="M6597" s="391">
        <v>99.4011</v>
      </c>
      <c r="N6597" s="391">
        <v>99.105199999999996</v>
      </c>
      <c r="O6597" s="386">
        <v>99.125900000000001</v>
      </c>
      <c r="P6597" s="386" t="s">
        <v>183</v>
      </c>
    </row>
    <row r="6598" spans="1:16" ht="15" x14ac:dyDescent="0.25">
      <c r="A6598" s="389" t="s">
        <v>7792</v>
      </c>
      <c r="B6598" s="390"/>
      <c r="C6598" s="386"/>
      <c r="D6598" s="390"/>
      <c r="E6598" s="390"/>
      <c r="F6598" s="386">
        <v>99.682900000000004</v>
      </c>
      <c r="G6598" s="391">
        <v>99.465800000000002</v>
      </c>
      <c r="H6598" s="391">
        <v>99.623699999999999</v>
      </c>
      <c r="I6598" s="391">
        <v>99.646900000000002</v>
      </c>
      <c r="J6598" s="391">
        <v>99.375299999999996</v>
      </c>
      <c r="K6598" s="391">
        <v>99.435000000000002</v>
      </c>
      <c r="L6598" s="391">
        <v>99.610299999999995</v>
      </c>
      <c r="M6598" s="391">
        <v>99.578999999999994</v>
      </c>
      <c r="N6598" s="391">
        <v>99.278499999999994</v>
      </c>
      <c r="O6598" s="386">
        <v>99.319400000000002</v>
      </c>
      <c r="P6598" s="386" t="s">
        <v>183</v>
      </c>
    </row>
    <row r="6599" spans="1:16" ht="15" x14ac:dyDescent="0.25">
      <c r="A6599" s="389" t="s">
        <v>7793</v>
      </c>
      <c r="B6599" s="390"/>
      <c r="C6599" s="386"/>
      <c r="D6599" s="390"/>
      <c r="E6599" s="390"/>
      <c r="F6599" s="386">
        <v>86.5334</v>
      </c>
      <c r="G6599" s="391">
        <v>84.187799999999996</v>
      </c>
      <c r="H6599" s="391">
        <v>91.210400000000007</v>
      </c>
      <c r="I6599" s="391">
        <v>93.007800000000003</v>
      </c>
      <c r="J6599" s="391">
        <v>92.849400000000003</v>
      </c>
      <c r="K6599" s="391">
        <v>92.078500000000005</v>
      </c>
      <c r="L6599" s="391">
        <v>89.219499999999996</v>
      </c>
      <c r="M6599" s="391">
        <v>89.721900000000005</v>
      </c>
      <c r="N6599" s="391">
        <v>88.813299999999998</v>
      </c>
      <c r="O6599" s="386">
        <v>87.984499999999997</v>
      </c>
      <c r="P6599" s="386" t="s">
        <v>183</v>
      </c>
    </row>
    <row r="6600" spans="1:16" ht="15" x14ac:dyDescent="0.25">
      <c r="A6600" s="389" t="s">
        <v>7794</v>
      </c>
      <c r="B6600" s="390"/>
      <c r="C6600" s="386"/>
      <c r="D6600" s="390"/>
      <c r="E6600" s="390"/>
      <c r="F6600" s="386">
        <v>99.503</v>
      </c>
      <c r="G6600" s="391">
        <v>99.375799999999998</v>
      </c>
      <c r="H6600" s="391">
        <v>99.568700000000007</v>
      </c>
      <c r="I6600" s="391">
        <v>99.683000000000007</v>
      </c>
      <c r="J6600" s="391">
        <v>99.641099999999994</v>
      </c>
      <c r="K6600" s="391">
        <v>99.683999999999997</v>
      </c>
      <c r="L6600" s="391">
        <v>99.537000000000006</v>
      </c>
      <c r="M6600" s="391">
        <v>99.535300000000007</v>
      </c>
      <c r="N6600" s="391">
        <v>99.508700000000005</v>
      </c>
      <c r="O6600" s="386">
        <v>99.410600000000002</v>
      </c>
      <c r="P6600" s="386" t="s">
        <v>183</v>
      </c>
    </row>
    <row r="6601" spans="1:16" ht="15" x14ac:dyDescent="0.25">
      <c r="A6601" s="389" t="s">
        <v>7795</v>
      </c>
      <c r="B6601" s="390"/>
      <c r="C6601" s="386"/>
      <c r="D6601" s="390"/>
      <c r="E6601" s="390"/>
      <c r="F6601" s="386">
        <v>99.815799999999996</v>
      </c>
      <c r="G6601" s="391">
        <v>99.777199999999993</v>
      </c>
      <c r="H6601" s="391">
        <v>99.776499999999999</v>
      </c>
      <c r="I6601" s="391">
        <v>99.850700000000003</v>
      </c>
      <c r="J6601" s="391">
        <v>99.811599999999999</v>
      </c>
      <c r="K6601" s="391">
        <v>99.850700000000003</v>
      </c>
      <c r="L6601" s="391">
        <v>99.792299999999997</v>
      </c>
      <c r="M6601" s="391">
        <v>99.780699999999996</v>
      </c>
      <c r="N6601" s="391">
        <v>99.756699999999995</v>
      </c>
      <c r="O6601" s="386">
        <v>99.694400000000002</v>
      </c>
      <c r="P6601" s="386" t="s">
        <v>183</v>
      </c>
    </row>
    <row r="6602" spans="1:16" ht="15" x14ac:dyDescent="0.25">
      <c r="A6602" s="389" t="s">
        <v>7796</v>
      </c>
      <c r="B6602" s="390"/>
      <c r="C6602" s="386"/>
      <c r="D6602" s="390"/>
      <c r="E6602" s="390"/>
      <c r="F6602" s="386">
        <v>85.431200000000004</v>
      </c>
      <c r="G6602" s="391">
        <v>81.634299999999996</v>
      </c>
      <c r="H6602" s="391">
        <v>90.041499999999999</v>
      </c>
      <c r="I6602" s="391">
        <v>92.555099999999996</v>
      </c>
      <c r="J6602" s="391">
        <v>92.586600000000004</v>
      </c>
      <c r="K6602" s="391">
        <v>92.123699999999999</v>
      </c>
      <c r="L6602" s="391">
        <v>88.635999999999996</v>
      </c>
      <c r="M6602" s="391">
        <v>88.616699999999994</v>
      </c>
      <c r="N6602" s="391">
        <v>87.515900000000002</v>
      </c>
      <c r="O6602" s="386">
        <v>86.0548</v>
      </c>
      <c r="P6602" s="386" t="s">
        <v>183</v>
      </c>
    </row>
    <row r="6603" spans="1:16" ht="15" x14ac:dyDescent="0.25">
      <c r="A6603" s="389" t="s">
        <v>7797</v>
      </c>
      <c r="B6603" s="390"/>
      <c r="C6603" s="386"/>
      <c r="D6603" s="390"/>
      <c r="E6603" s="390"/>
      <c r="F6603" s="386">
        <v>100</v>
      </c>
      <c r="G6603" s="391">
        <v>100</v>
      </c>
      <c r="H6603" s="391">
        <v>100</v>
      </c>
      <c r="I6603" s="391">
        <v>100</v>
      </c>
      <c r="J6603" s="391">
        <v>100</v>
      </c>
      <c r="K6603" s="391">
        <v>100</v>
      </c>
      <c r="L6603" s="391">
        <v>100</v>
      </c>
      <c r="M6603" s="391">
        <v>100</v>
      </c>
      <c r="N6603" s="391">
        <v>100</v>
      </c>
      <c r="O6603" s="386">
        <v>100</v>
      </c>
      <c r="P6603" s="386" t="s">
        <v>183</v>
      </c>
    </row>
    <row r="6604" spans="1:16" ht="15" x14ac:dyDescent="0.25">
      <c r="A6604" s="389" t="s">
        <v>7798</v>
      </c>
      <c r="B6604" s="390"/>
      <c r="C6604" s="386"/>
      <c r="D6604" s="390"/>
      <c r="E6604" s="390"/>
      <c r="F6604" s="386">
        <v>100</v>
      </c>
      <c r="G6604" s="391">
        <v>100</v>
      </c>
      <c r="H6604" s="391">
        <v>100</v>
      </c>
      <c r="I6604" s="391">
        <v>100</v>
      </c>
      <c r="J6604" s="391">
        <v>100</v>
      </c>
      <c r="K6604" s="391">
        <v>100</v>
      </c>
      <c r="L6604" s="391">
        <v>100</v>
      </c>
      <c r="M6604" s="391">
        <v>100</v>
      </c>
      <c r="N6604" s="391">
        <v>100</v>
      </c>
      <c r="O6604" s="386">
        <v>100</v>
      </c>
      <c r="P6604" s="386" t="s">
        <v>183</v>
      </c>
    </row>
    <row r="6605" spans="1:16" ht="15" x14ac:dyDescent="0.25">
      <c r="A6605" s="389" t="s">
        <v>7799</v>
      </c>
      <c r="B6605" s="390"/>
      <c r="C6605" s="386"/>
      <c r="D6605" s="390"/>
      <c r="E6605" s="390"/>
      <c r="F6605" s="386">
        <v>100</v>
      </c>
      <c r="G6605" s="391">
        <v>100</v>
      </c>
      <c r="H6605" s="391">
        <v>100</v>
      </c>
      <c r="I6605" s="391">
        <v>100</v>
      </c>
      <c r="J6605" s="391">
        <v>100</v>
      </c>
      <c r="K6605" s="391">
        <v>100</v>
      </c>
      <c r="L6605" s="391">
        <v>100</v>
      </c>
      <c r="M6605" s="391">
        <v>100</v>
      </c>
      <c r="N6605" s="391">
        <v>100</v>
      </c>
      <c r="O6605" s="386">
        <v>100</v>
      </c>
      <c r="P6605" s="386" t="s">
        <v>183</v>
      </c>
    </row>
    <row r="6606" spans="1:16" ht="15" x14ac:dyDescent="0.25">
      <c r="A6606" s="389" t="s">
        <v>7800</v>
      </c>
      <c r="B6606" s="390"/>
      <c r="C6606" s="386"/>
      <c r="D6606" s="390"/>
      <c r="E6606" s="390"/>
      <c r="F6606" s="386">
        <v>99.207400000000007</v>
      </c>
      <c r="G6606" s="391">
        <v>98.671300000000002</v>
      </c>
      <c r="H6606" s="391">
        <v>99.177000000000007</v>
      </c>
      <c r="I6606" s="391">
        <v>99.084699999999998</v>
      </c>
      <c r="J6606" s="391">
        <v>98.304599999999994</v>
      </c>
      <c r="K6606" s="391">
        <v>98.382900000000006</v>
      </c>
      <c r="L6606" s="391">
        <v>99.055099999999996</v>
      </c>
      <c r="M6606" s="391">
        <v>99.050799999999995</v>
      </c>
      <c r="N6606" s="391">
        <v>98.195700000000002</v>
      </c>
      <c r="O6606" s="386">
        <v>98.463399999999993</v>
      </c>
      <c r="P6606" s="386" t="s">
        <v>183</v>
      </c>
    </row>
    <row r="6607" spans="1:16" ht="15" x14ac:dyDescent="0.25">
      <c r="A6607" s="389" t="s">
        <v>7801</v>
      </c>
      <c r="B6607" s="390"/>
      <c r="C6607" s="386"/>
      <c r="D6607" s="390"/>
      <c r="E6607" s="390"/>
      <c r="F6607" s="386">
        <v>99.325999999999993</v>
      </c>
      <c r="G6607" s="391">
        <v>98.728999999999999</v>
      </c>
      <c r="H6607" s="391">
        <v>99.224699999999999</v>
      </c>
      <c r="I6607" s="391">
        <v>99.148799999999994</v>
      </c>
      <c r="J6607" s="391">
        <v>98.370500000000007</v>
      </c>
      <c r="K6607" s="391">
        <v>98.473100000000002</v>
      </c>
      <c r="L6607" s="391">
        <v>99.171199999999999</v>
      </c>
      <c r="M6607" s="391">
        <v>99.128299999999996</v>
      </c>
      <c r="N6607" s="391">
        <v>98.2607</v>
      </c>
      <c r="O6607" s="386">
        <v>98.522400000000005</v>
      </c>
      <c r="P6607" s="386" t="s">
        <v>183</v>
      </c>
    </row>
    <row r="6608" spans="1:16" ht="15" x14ac:dyDescent="0.25">
      <c r="A6608" s="389" t="s">
        <v>7802</v>
      </c>
      <c r="B6608" s="390"/>
      <c r="C6608" s="386"/>
      <c r="D6608" s="390"/>
      <c r="E6608" s="390"/>
      <c r="F6608" s="386">
        <v>84.428299999999993</v>
      </c>
      <c r="G6608" s="391">
        <v>90.308499999999995</v>
      </c>
      <c r="H6608" s="391">
        <v>92.496099999999998</v>
      </c>
      <c r="I6608" s="391">
        <v>91.368799999999993</v>
      </c>
      <c r="J6608" s="391">
        <v>89.843999999999994</v>
      </c>
      <c r="K6608" s="391">
        <v>86.705600000000004</v>
      </c>
      <c r="L6608" s="391">
        <v>86.689300000000003</v>
      </c>
      <c r="M6608" s="391">
        <v>90.149799999999999</v>
      </c>
      <c r="N6608" s="391">
        <v>89.856899999999996</v>
      </c>
      <c r="O6608" s="386">
        <v>91.516300000000001</v>
      </c>
      <c r="P6608" s="386" t="s">
        <v>183</v>
      </c>
    </row>
    <row r="6609" spans="1:16" ht="15" x14ac:dyDescent="0.25">
      <c r="A6609" s="389" t="s">
        <v>7803</v>
      </c>
      <c r="B6609" s="390"/>
      <c r="C6609" s="386"/>
      <c r="D6609" s="390"/>
      <c r="E6609" s="390"/>
      <c r="F6609" s="386">
        <v>99.936700000000002</v>
      </c>
      <c r="G6609" s="391">
        <v>99.883600000000001</v>
      </c>
      <c r="H6609" s="391">
        <v>99.955399999999997</v>
      </c>
      <c r="I6609" s="391">
        <v>99.956599999999995</v>
      </c>
      <c r="J6609" s="391">
        <v>99.803399999999996</v>
      </c>
      <c r="K6609" s="391">
        <v>99.924899999999994</v>
      </c>
      <c r="L6609" s="391">
        <v>99.925700000000006</v>
      </c>
      <c r="M6609" s="391">
        <v>99.847800000000007</v>
      </c>
      <c r="N6609" s="391">
        <v>99.788300000000007</v>
      </c>
      <c r="O6609" s="386">
        <v>99.878699999999995</v>
      </c>
      <c r="P6609" s="386" t="s">
        <v>183</v>
      </c>
    </row>
    <row r="6610" spans="1:16" ht="15" x14ac:dyDescent="0.25">
      <c r="A6610" s="389" t="s">
        <v>7804</v>
      </c>
      <c r="B6610" s="390"/>
      <c r="C6610" s="386"/>
      <c r="D6610" s="390"/>
      <c r="E6610" s="390"/>
      <c r="F6610" s="386">
        <v>99.953599999999994</v>
      </c>
      <c r="G6610" s="391">
        <v>99.881</v>
      </c>
      <c r="H6610" s="391">
        <v>99.954499999999996</v>
      </c>
      <c r="I6610" s="391">
        <v>99.955699999999993</v>
      </c>
      <c r="J6610" s="391">
        <v>99.798900000000003</v>
      </c>
      <c r="K6610" s="391">
        <v>99.923199999999994</v>
      </c>
      <c r="L6610" s="391">
        <v>99.924000000000007</v>
      </c>
      <c r="M6610" s="391">
        <v>99.844399999999993</v>
      </c>
      <c r="N6610" s="391">
        <v>99.800700000000006</v>
      </c>
      <c r="O6610" s="386">
        <v>99.876000000000005</v>
      </c>
      <c r="P6610" s="386" t="s">
        <v>183</v>
      </c>
    </row>
    <row r="6611" spans="1:16" ht="15" x14ac:dyDescent="0.25">
      <c r="A6611" s="389" t="s">
        <v>7805</v>
      </c>
      <c r="B6611" s="390"/>
      <c r="C6611" s="386"/>
      <c r="D6611" s="390"/>
      <c r="E6611" s="390"/>
      <c r="F6611" s="386">
        <v>99.240600000000001</v>
      </c>
      <c r="G6611" s="391">
        <v>100</v>
      </c>
      <c r="H6611" s="391">
        <v>100</v>
      </c>
      <c r="I6611" s="391">
        <v>100</v>
      </c>
      <c r="J6611" s="391">
        <v>100</v>
      </c>
      <c r="K6611" s="391">
        <v>100</v>
      </c>
      <c r="L6611" s="391">
        <v>100</v>
      </c>
      <c r="M6611" s="391">
        <v>100</v>
      </c>
      <c r="N6611" s="391">
        <v>99.239800000000002</v>
      </c>
      <c r="O6611" s="386">
        <v>100</v>
      </c>
      <c r="P6611" s="386" t="s">
        <v>183</v>
      </c>
    </row>
    <row r="6612" spans="1:16" ht="15" x14ac:dyDescent="0.25">
      <c r="A6612" s="389" t="s">
        <v>5068</v>
      </c>
      <c r="B6612" s="390"/>
      <c r="C6612" s="386"/>
      <c r="D6612" s="390"/>
      <c r="E6612" s="390"/>
      <c r="F6612" s="386">
        <v>99.743200000000002</v>
      </c>
      <c r="G6612" s="391">
        <v>99.639799999999994</v>
      </c>
      <c r="H6612" s="391">
        <v>99.748800000000003</v>
      </c>
      <c r="I6612" s="391">
        <v>99.711799999999997</v>
      </c>
      <c r="J6612" s="391">
        <v>99.587400000000002</v>
      </c>
      <c r="K6612" s="391">
        <v>99.5959</v>
      </c>
      <c r="L6612" s="391">
        <v>99.550799999999995</v>
      </c>
      <c r="M6612" s="391">
        <v>99.537000000000006</v>
      </c>
      <c r="N6612" s="391">
        <v>99.568600000000004</v>
      </c>
      <c r="O6612" s="386">
        <v>99.496600000000001</v>
      </c>
      <c r="P6612" s="386" t="s">
        <v>183</v>
      </c>
    </row>
    <row r="6613" spans="1:16" ht="15" x14ac:dyDescent="0.25">
      <c r="A6613" s="389" t="s">
        <v>5069</v>
      </c>
      <c r="B6613" s="390"/>
      <c r="C6613" s="386"/>
      <c r="D6613" s="390"/>
      <c r="E6613" s="390"/>
      <c r="F6613" s="386">
        <v>99.976500000000001</v>
      </c>
      <c r="G6613" s="391">
        <v>99.854299999999995</v>
      </c>
      <c r="H6613" s="391">
        <v>99.972399999999993</v>
      </c>
      <c r="I6613" s="391">
        <v>99.952399999999997</v>
      </c>
      <c r="J6613" s="391">
        <v>99.919300000000007</v>
      </c>
      <c r="K6613" s="391">
        <v>99.947999999999993</v>
      </c>
      <c r="L6613" s="391">
        <v>99.930400000000006</v>
      </c>
      <c r="M6613" s="391">
        <v>99.935100000000006</v>
      </c>
      <c r="N6613" s="391">
        <v>99.879499999999993</v>
      </c>
      <c r="O6613" s="386">
        <v>99.853800000000007</v>
      </c>
      <c r="P6613" s="386" t="s">
        <v>183</v>
      </c>
    </row>
    <row r="6614" spans="1:16" ht="15" x14ac:dyDescent="0.25">
      <c r="A6614" s="389" t="s">
        <v>5070</v>
      </c>
      <c r="B6614" s="390"/>
      <c r="C6614" s="386"/>
      <c r="D6614" s="390"/>
      <c r="E6614" s="390"/>
      <c r="F6614" s="386">
        <v>96.691599999999994</v>
      </c>
      <c r="G6614" s="391">
        <v>96.878299999999996</v>
      </c>
      <c r="H6614" s="391">
        <v>96.903400000000005</v>
      </c>
      <c r="I6614" s="391">
        <v>96.62</v>
      </c>
      <c r="J6614" s="391">
        <v>95.173199999999994</v>
      </c>
      <c r="K6614" s="391">
        <v>94.872799999999998</v>
      </c>
      <c r="L6614" s="391">
        <v>94.393600000000006</v>
      </c>
      <c r="M6614" s="391">
        <v>93.886300000000006</v>
      </c>
      <c r="N6614" s="391">
        <v>95.072900000000004</v>
      </c>
      <c r="O6614" s="386">
        <v>94.172399999999996</v>
      </c>
      <c r="P6614" s="386" t="s">
        <v>183</v>
      </c>
    </row>
    <row r="6615" spans="1:16" ht="15" x14ac:dyDescent="0.25">
      <c r="A6615" s="389" t="s">
        <v>5071</v>
      </c>
      <c r="B6615" s="390"/>
      <c r="C6615" s="386"/>
      <c r="D6615" s="390"/>
      <c r="E6615" s="390"/>
      <c r="F6615" s="386">
        <v>99.944999999999993</v>
      </c>
      <c r="G6615" s="391">
        <v>99.903199999999998</v>
      </c>
      <c r="H6615" s="391">
        <v>99.930199999999999</v>
      </c>
      <c r="I6615" s="391">
        <v>99.897800000000004</v>
      </c>
      <c r="J6615" s="391">
        <v>99.903199999999998</v>
      </c>
      <c r="K6615" s="391">
        <v>99.901899999999998</v>
      </c>
      <c r="L6615" s="391">
        <v>99.907899999999998</v>
      </c>
      <c r="M6615" s="391">
        <v>99.946100000000001</v>
      </c>
      <c r="N6615" s="391">
        <v>99.857100000000003</v>
      </c>
      <c r="O6615" s="386">
        <v>99.853899999999996</v>
      </c>
      <c r="P6615" s="386" t="s">
        <v>183</v>
      </c>
    </row>
    <row r="6616" spans="1:16" ht="15" x14ac:dyDescent="0.25">
      <c r="A6616" s="389" t="s">
        <v>5072</v>
      </c>
      <c r="B6616" s="390"/>
      <c r="C6616" s="386"/>
      <c r="D6616" s="390"/>
      <c r="E6616" s="390"/>
      <c r="F6616" s="386">
        <v>99.952799999999996</v>
      </c>
      <c r="G6616" s="391">
        <v>99.916899999999998</v>
      </c>
      <c r="H6616" s="391">
        <v>99.938999999999993</v>
      </c>
      <c r="I6616" s="391">
        <v>99.906599999999997</v>
      </c>
      <c r="J6616" s="391">
        <v>99.911500000000004</v>
      </c>
      <c r="K6616" s="391">
        <v>99.909800000000004</v>
      </c>
      <c r="L6616" s="391">
        <v>99.915499999999994</v>
      </c>
      <c r="M6616" s="391">
        <v>99.953299999999999</v>
      </c>
      <c r="N6616" s="391">
        <v>99.868600000000001</v>
      </c>
      <c r="O6616" s="386">
        <v>99.875699999999995</v>
      </c>
      <c r="P6616" s="386" t="s">
        <v>183</v>
      </c>
    </row>
    <row r="6617" spans="1:16" ht="15" x14ac:dyDescent="0.25">
      <c r="A6617" s="389" t="s">
        <v>5073</v>
      </c>
      <c r="B6617" s="390"/>
      <c r="C6617" s="386"/>
      <c r="D6617" s="390"/>
      <c r="E6617" s="390"/>
      <c r="F6617" s="386">
        <v>98.7898</v>
      </c>
      <c r="G6617" s="391">
        <v>98.028300000000002</v>
      </c>
      <c r="H6617" s="391">
        <v>98.724500000000006</v>
      </c>
      <c r="I6617" s="391">
        <v>98.709699999999998</v>
      </c>
      <c r="J6617" s="391">
        <v>98.736099999999993</v>
      </c>
      <c r="K6617" s="391">
        <v>98.766999999999996</v>
      </c>
      <c r="L6617" s="391">
        <v>98.7667</v>
      </c>
      <c r="M6617" s="391">
        <v>98.793000000000006</v>
      </c>
      <c r="N6617" s="391">
        <v>97.953500000000005</v>
      </c>
      <c r="O6617" s="386">
        <v>96.144400000000005</v>
      </c>
      <c r="P6617" s="386" t="s">
        <v>183</v>
      </c>
    </row>
    <row r="6618" spans="1:16" ht="15" x14ac:dyDescent="0.25">
      <c r="A6618" s="389" t="s">
        <v>5074</v>
      </c>
      <c r="B6618" s="390"/>
      <c r="C6618" s="386"/>
      <c r="D6618" s="390"/>
      <c r="E6618" s="390"/>
      <c r="F6618" s="386">
        <v>99.695599999999999</v>
      </c>
      <c r="G6618" s="391">
        <v>99.632099999999994</v>
      </c>
      <c r="H6618" s="391">
        <v>99.709000000000003</v>
      </c>
      <c r="I6618" s="391">
        <v>99.688900000000004</v>
      </c>
      <c r="J6618" s="391">
        <v>99.467399999999998</v>
      </c>
      <c r="K6618" s="391">
        <v>99.471900000000005</v>
      </c>
      <c r="L6618" s="391">
        <v>99.423400000000001</v>
      </c>
      <c r="M6618" s="391">
        <v>99.393100000000004</v>
      </c>
      <c r="N6618" s="391">
        <v>99.516499999999994</v>
      </c>
      <c r="O6618" s="386">
        <v>99.384</v>
      </c>
      <c r="P6618" s="386" t="s">
        <v>183</v>
      </c>
    </row>
    <row r="6619" spans="1:16" ht="15" x14ac:dyDescent="0.25">
      <c r="A6619" s="389" t="s">
        <v>5075</v>
      </c>
      <c r="B6619" s="390"/>
      <c r="C6619" s="386"/>
      <c r="D6619" s="390"/>
      <c r="E6619" s="390"/>
      <c r="F6619" s="386">
        <v>100</v>
      </c>
      <c r="G6619" s="391">
        <v>99.856700000000004</v>
      </c>
      <c r="H6619" s="391">
        <v>100</v>
      </c>
      <c r="I6619" s="391">
        <v>99.991399999999999</v>
      </c>
      <c r="J6619" s="391">
        <v>99.924300000000002</v>
      </c>
      <c r="K6619" s="391">
        <v>99.979100000000003</v>
      </c>
      <c r="L6619" s="391">
        <v>99.951899999999995</v>
      </c>
      <c r="M6619" s="391">
        <v>99.950999999999993</v>
      </c>
      <c r="N6619" s="391">
        <v>99.943200000000004</v>
      </c>
      <c r="O6619" s="386">
        <v>99.899699999999996</v>
      </c>
      <c r="P6619" s="386" t="s">
        <v>183</v>
      </c>
    </row>
    <row r="6620" spans="1:16" ht="15" x14ac:dyDescent="0.25">
      <c r="A6620" s="389" t="s">
        <v>5076</v>
      </c>
      <c r="B6620" s="390"/>
      <c r="C6620" s="386"/>
      <c r="D6620" s="390"/>
      <c r="E6620" s="390"/>
      <c r="F6620" s="386">
        <v>96.9773</v>
      </c>
      <c r="G6620" s="391">
        <v>97.674700000000001</v>
      </c>
      <c r="H6620" s="391">
        <v>97.189300000000003</v>
      </c>
      <c r="I6620" s="391">
        <v>97.037400000000005</v>
      </c>
      <c r="J6620" s="391">
        <v>95.322699999999998</v>
      </c>
      <c r="K6620" s="391">
        <v>94.928600000000003</v>
      </c>
      <c r="L6620" s="391">
        <v>94.6999</v>
      </c>
      <c r="M6620" s="391">
        <v>94.325299999999999</v>
      </c>
      <c r="N6620" s="391">
        <v>95.615399999999994</v>
      </c>
      <c r="O6620" s="386">
        <v>94.618700000000004</v>
      </c>
      <c r="P6620" s="386" t="s">
        <v>183</v>
      </c>
    </row>
    <row r="6621" spans="1:16" ht="15" x14ac:dyDescent="0.25">
      <c r="A6621" s="389" t="s">
        <v>5077</v>
      </c>
      <c r="B6621" s="390"/>
      <c r="C6621" s="386"/>
      <c r="D6621" s="390"/>
      <c r="E6621" s="390"/>
      <c r="F6621" s="386">
        <v>99.678100000000001</v>
      </c>
      <c r="G6621" s="391">
        <v>99.496499999999997</v>
      </c>
      <c r="H6621" s="391">
        <v>99.683199999999999</v>
      </c>
      <c r="I6621" s="391">
        <v>99.605999999999995</v>
      </c>
      <c r="J6621" s="391">
        <v>99.596699999999998</v>
      </c>
      <c r="K6621" s="391">
        <v>99.632400000000004</v>
      </c>
      <c r="L6621" s="391">
        <v>99.507199999999997</v>
      </c>
      <c r="M6621" s="391">
        <v>99.438900000000004</v>
      </c>
      <c r="N6621" s="391">
        <v>99.436700000000002</v>
      </c>
      <c r="O6621" s="386">
        <v>99.446100000000001</v>
      </c>
      <c r="P6621" s="386" t="s">
        <v>183</v>
      </c>
    </row>
    <row r="6622" spans="1:16" ht="15" x14ac:dyDescent="0.25">
      <c r="A6622" s="389" t="s">
        <v>5078</v>
      </c>
      <c r="B6622" s="390"/>
      <c r="C6622" s="386"/>
      <c r="D6622" s="390"/>
      <c r="E6622" s="390"/>
      <c r="F6622" s="386">
        <v>100</v>
      </c>
      <c r="G6622" s="391">
        <v>100</v>
      </c>
      <c r="H6622" s="391">
        <v>100</v>
      </c>
      <c r="I6622" s="391">
        <v>100</v>
      </c>
      <c r="J6622" s="391">
        <v>100</v>
      </c>
      <c r="K6622" s="391">
        <v>100</v>
      </c>
      <c r="L6622" s="391">
        <v>100</v>
      </c>
      <c r="M6622" s="391">
        <v>100</v>
      </c>
      <c r="N6622" s="391">
        <v>99.955799999999996</v>
      </c>
      <c r="O6622" s="386">
        <v>99.953800000000001</v>
      </c>
      <c r="P6622" s="386" t="s">
        <v>183</v>
      </c>
    </row>
    <row r="6623" spans="1:16" ht="15" x14ac:dyDescent="0.25">
      <c r="A6623" s="389" t="s">
        <v>5079</v>
      </c>
      <c r="B6623" s="390"/>
      <c r="C6623" s="386"/>
      <c r="D6623" s="390"/>
      <c r="E6623" s="390"/>
      <c r="F6623" s="386">
        <v>93.854900000000001</v>
      </c>
      <c r="G6623" s="391">
        <v>90.625799999999998</v>
      </c>
      <c r="H6623" s="391">
        <v>94.278400000000005</v>
      </c>
      <c r="I6623" s="391">
        <v>92.935299999999998</v>
      </c>
      <c r="J6623" s="391">
        <v>93.054299999999998</v>
      </c>
      <c r="K6623" s="391">
        <v>93.284599999999998</v>
      </c>
      <c r="L6623" s="391">
        <v>91.010900000000007</v>
      </c>
      <c r="M6623" s="391">
        <v>89.518199999999993</v>
      </c>
      <c r="N6623" s="391">
        <v>90.409000000000006</v>
      </c>
      <c r="O6623" s="386">
        <v>90.032700000000006</v>
      </c>
      <c r="P6623" s="386" t="s">
        <v>183</v>
      </c>
    </row>
    <row r="6624" spans="1:16" ht="15" x14ac:dyDescent="0.25">
      <c r="A6624" s="389" t="s">
        <v>5080</v>
      </c>
      <c r="B6624" s="390"/>
      <c r="C6624" s="386"/>
      <c r="D6624" s="390"/>
      <c r="E6624" s="390"/>
      <c r="F6624" s="386">
        <v>99.681100000000001</v>
      </c>
      <c r="G6624" s="391">
        <v>98.973200000000006</v>
      </c>
      <c r="H6624" s="391">
        <v>99.683000000000007</v>
      </c>
      <c r="I6624" s="391">
        <v>99.453800000000001</v>
      </c>
      <c r="J6624" s="391">
        <v>99.612799999999993</v>
      </c>
      <c r="K6624" s="391">
        <v>99.579400000000007</v>
      </c>
      <c r="L6624" s="391">
        <v>99.497</v>
      </c>
      <c r="M6624" s="391">
        <v>99.375699999999995</v>
      </c>
      <c r="N6624" s="391">
        <v>98.840999999999994</v>
      </c>
      <c r="O6624" s="386">
        <v>98.764700000000005</v>
      </c>
      <c r="P6624" s="386" t="s">
        <v>183</v>
      </c>
    </row>
    <row r="6625" spans="1:16" ht="15" x14ac:dyDescent="0.25">
      <c r="A6625" s="389" t="s">
        <v>5081</v>
      </c>
      <c r="B6625" s="390"/>
      <c r="C6625" s="386"/>
      <c r="D6625" s="390"/>
      <c r="E6625" s="390"/>
      <c r="F6625" s="386">
        <v>99.674199999999999</v>
      </c>
      <c r="G6625" s="391">
        <v>98.953299999999999</v>
      </c>
      <c r="H6625" s="391">
        <v>99.676199999999994</v>
      </c>
      <c r="I6625" s="391">
        <v>99.441299999999998</v>
      </c>
      <c r="J6625" s="391">
        <v>99.605099999999993</v>
      </c>
      <c r="K6625" s="391">
        <v>99.571299999999994</v>
      </c>
      <c r="L6625" s="391">
        <v>99.487300000000005</v>
      </c>
      <c r="M6625" s="391">
        <v>99.364599999999996</v>
      </c>
      <c r="N6625" s="391">
        <v>98.820899999999995</v>
      </c>
      <c r="O6625" s="386">
        <v>98.743200000000002</v>
      </c>
      <c r="P6625" s="386" t="s">
        <v>183</v>
      </c>
    </row>
    <row r="6626" spans="1:16" ht="15" x14ac:dyDescent="0.25">
      <c r="A6626" s="389" t="s">
        <v>5082</v>
      </c>
      <c r="B6626" s="390"/>
      <c r="C6626" s="386"/>
      <c r="D6626" s="390"/>
      <c r="E6626" s="390"/>
      <c r="F6626" s="386">
        <v>100</v>
      </c>
      <c r="G6626" s="391">
        <v>100</v>
      </c>
      <c r="H6626" s="391">
        <v>100</v>
      </c>
      <c r="I6626" s="391">
        <v>100</v>
      </c>
      <c r="J6626" s="391">
        <v>100</v>
      </c>
      <c r="K6626" s="391">
        <v>100</v>
      </c>
      <c r="L6626" s="391">
        <v>100</v>
      </c>
      <c r="M6626" s="391">
        <v>100</v>
      </c>
      <c r="N6626" s="391">
        <v>100</v>
      </c>
      <c r="O6626" s="386">
        <v>100</v>
      </c>
      <c r="P6626" s="386" t="s">
        <v>183</v>
      </c>
    </row>
    <row r="6627" spans="1:16" ht="15" x14ac:dyDescent="0.25">
      <c r="A6627" s="389" t="s">
        <v>5083</v>
      </c>
      <c r="B6627" s="390"/>
      <c r="C6627" s="386"/>
      <c r="D6627" s="390"/>
      <c r="E6627" s="390"/>
      <c r="F6627" s="386">
        <v>99.793599999999998</v>
      </c>
      <c r="G6627" s="391">
        <v>99.7393</v>
      </c>
      <c r="H6627" s="391">
        <v>99.819199999999995</v>
      </c>
      <c r="I6627" s="391">
        <v>99.831299999999999</v>
      </c>
      <c r="J6627" s="391">
        <v>99.7136</v>
      </c>
      <c r="K6627" s="391">
        <v>99.821700000000007</v>
      </c>
      <c r="L6627" s="391">
        <v>99.837000000000003</v>
      </c>
      <c r="M6627" s="391">
        <v>99.823899999999995</v>
      </c>
      <c r="N6627" s="391">
        <v>99.8048</v>
      </c>
      <c r="O6627" s="386">
        <v>99.844499999999996</v>
      </c>
      <c r="P6627" s="386" t="s">
        <v>183</v>
      </c>
    </row>
    <row r="6628" spans="1:16" ht="15" x14ac:dyDescent="0.25">
      <c r="A6628" s="389" t="s">
        <v>5084</v>
      </c>
      <c r="B6628" s="390"/>
      <c r="C6628" s="386"/>
      <c r="D6628" s="390"/>
      <c r="E6628" s="390"/>
      <c r="F6628" s="386">
        <v>99.824100000000001</v>
      </c>
      <c r="G6628" s="391">
        <v>99.783000000000001</v>
      </c>
      <c r="H6628" s="391">
        <v>99.837599999999995</v>
      </c>
      <c r="I6628" s="391">
        <v>99.861699999999999</v>
      </c>
      <c r="J6628" s="391">
        <v>99.749399999999994</v>
      </c>
      <c r="K6628" s="391">
        <v>99.848100000000002</v>
      </c>
      <c r="L6628" s="391">
        <v>99.886099999999999</v>
      </c>
      <c r="M6628" s="391">
        <v>99.878100000000003</v>
      </c>
      <c r="N6628" s="391">
        <v>99.861699999999999</v>
      </c>
      <c r="O6628" s="386">
        <v>99.870999999999995</v>
      </c>
      <c r="P6628" s="386" t="s">
        <v>183</v>
      </c>
    </row>
    <row r="6629" spans="1:16" ht="15" x14ac:dyDescent="0.25">
      <c r="A6629" s="389" t="s">
        <v>5085</v>
      </c>
      <c r="B6629" s="390"/>
      <c r="C6629" s="386"/>
      <c r="D6629" s="390"/>
      <c r="E6629" s="390"/>
      <c r="F6629" s="386">
        <v>98.010400000000004</v>
      </c>
      <c r="G6629" s="391">
        <v>96.999600000000001</v>
      </c>
      <c r="H6629" s="391">
        <v>98.64</v>
      </c>
      <c r="I6629" s="391">
        <v>97.855599999999995</v>
      </c>
      <c r="J6629" s="391">
        <v>97.316400000000002</v>
      </c>
      <c r="K6629" s="391">
        <v>98.054400000000001</v>
      </c>
      <c r="L6629" s="391">
        <v>96.738799999999998</v>
      </c>
      <c r="M6629" s="391">
        <v>96.225099999999998</v>
      </c>
      <c r="N6629" s="391">
        <v>96.003100000000003</v>
      </c>
      <c r="O6629" s="386">
        <v>97.974000000000004</v>
      </c>
      <c r="P6629" s="386" t="s">
        <v>183</v>
      </c>
    </row>
    <row r="6630" spans="1:16" ht="15" x14ac:dyDescent="0.25">
      <c r="A6630" s="389" t="s">
        <v>5086</v>
      </c>
      <c r="B6630" s="390"/>
      <c r="C6630" s="386"/>
      <c r="D6630" s="390"/>
      <c r="E6630" s="390"/>
      <c r="F6630" s="386">
        <v>99.914199999999994</v>
      </c>
      <c r="G6630" s="391">
        <v>99.675799999999995</v>
      </c>
      <c r="H6630" s="391">
        <v>99.973399999999998</v>
      </c>
      <c r="I6630" s="391">
        <v>99.968199999999996</v>
      </c>
      <c r="J6630" s="391">
        <v>99.923699999999997</v>
      </c>
      <c r="K6630" s="391">
        <v>99.981499999999997</v>
      </c>
      <c r="L6630" s="391">
        <v>99.959900000000005</v>
      </c>
      <c r="M6630" s="391">
        <v>99.9649</v>
      </c>
      <c r="N6630" s="391">
        <v>99.969700000000003</v>
      </c>
      <c r="O6630" s="386">
        <v>99.946399999999997</v>
      </c>
      <c r="P6630" s="386" t="s">
        <v>183</v>
      </c>
    </row>
    <row r="6631" spans="1:16" ht="15" x14ac:dyDescent="0.25">
      <c r="A6631" s="389" t="s">
        <v>5087</v>
      </c>
      <c r="B6631" s="390"/>
      <c r="C6631" s="386"/>
      <c r="D6631" s="390"/>
      <c r="E6631" s="390"/>
      <c r="F6631" s="386">
        <v>99.939800000000005</v>
      </c>
      <c r="G6631" s="391">
        <v>99.701499999999996</v>
      </c>
      <c r="H6631" s="391">
        <v>100</v>
      </c>
      <c r="I6631" s="391">
        <v>99.988200000000006</v>
      </c>
      <c r="J6631" s="391">
        <v>99.957499999999996</v>
      </c>
      <c r="K6631" s="391">
        <v>100</v>
      </c>
      <c r="L6631" s="391">
        <v>100</v>
      </c>
      <c r="M6631" s="391">
        <v>100</v>
      </c>
      <c r="N6631" s="391">
        <v>100</v>
      </c>
      <c r="O6631" s="386">
        <v>99.968599999999995</v>
      </c>
      <c r="P6631" s="386" t="s">
        <v>183</v>
      </c>
    </row>
    <row r="6632" spans="1:16" ht="15" x14ac:dyDescent="0.25">
      <c r="A6632" s="389" t="s">
        <v>5088</v>
      </c>
      <c r="B6632" s="390"/>
      <c r="C6632" s="386"/>
      <c r="D6632" s="390"/>
      <c r="E6632" s="390"/>
      <c r="F6632" s="386">
        <v>98.370800000000003</v>
      </c>
      <c r="G6632" s="391">
        <v>97.821899999999999</v>
      </c>
      <c r="H6632" s="391">
        <v>97.956900000000005</v>
      </c>
      <c r="I6632" s="391">
        <v>98.455299999999994</v>
      </c>
      <c r="J6632" s="391">
        <v>97.338099999999997</v>
      </c>
      <c r="K6632" s="391">
        <v>98.537199999999999</v>
      </c>
      <c r="L6632" s="391">
        <v>96.899799999999999</v>
      </c>
      <c r="M6632" s="391">
        <v>97.234200000000001</v>
      </c>
      <c r="N6632" s="391">
        <v>97.626599999999996</v>
      </c>
      <c r="O6632" s="386">
        <v>98.185599999999994</v>
      </c>
      <c r="P6632" s="386" t="s">
        <v>183</v>
      </c>
    </row>
    <row r="6633" spans="1:16" ht="15" x14ac:dyDescent="0.25">
      <c r="A6633" s="389" t="s">
        <v>5089</v>
      </c>
      <c r="B6633" s="390"/>
      <c r="C6633" s="386"/>
      <c r="D6633" s="390"/>
      <c r="E6633" s="390"/>
      <c r="F6633" s="386">
        <v>99.708699999999993</v>
      </c>
      <c r="G6633" s="391">
        <v>99.622100000000003</v>
      </c>
      <c r="H6633" s="391">
        <v>99.5745</v>
      </c>
      <c r="I6633" s="391">
        <v>99.839600000000004</v>
      </c>
      <c r="J6633" s="391">
        <v>99.7761</v>
      </c>
      <c r="K6633" s="391">
        <v>99.958699999999993</v>
      </c>
      <c r="L6633" s="391">
        <v>99.862700000000004</v>
      </c>
      <c r="M6633" s="391">
        <v>99.833399999999997</v>
      </c>
      <c r="N6633" s="391">
        <v>99.775300000000001</v>
      </c>
      <c r="O6633" s="386">
        <v>99.82</v>
      </c>
      <c r="P6633" s="386" t="s">
        <v>183</v>
      </c>
    </row>
    <row r="6634" spans="1:16" ht="15" x14ac:dyDescent="0.25">
      <c r="A6634" s="389" t="s">
        <v>5090</v>
      </c>
      <c r="B6634" s="390"/>
      <c r="C6634" s="386"/>
      <c r="D6634" s="390"/>
      <c r="E6634" s="390"/>
      <c r="F6634" s="386">
        <v>99.706400000000002</v>
      </c>
      <c r="G6634" s="391">
        <v>99.619200000000006</v>
      </c>
      <c r="H6634" s="391">
        <v>99.576999999999998</v>
      </c>
      <c r="I6634" s="391">
        <v>99.838800000000006</v>
      </c>
      <c r="J6634" s="391">
        <v>99.780100000000004</v>
      </c>
      <c r="K6634" s="391">
        <v>99.958399999999997</v>
      </c>
      <c r="L6634" s="391">
        <v>99.867400000000004</v>
      </c>
      <c r="M6634" s="391">
        <v>99.843400000000003</v>
      </c>
      <c r="N6634" s="391">
        <v>99.781499999999994</v>
      </c>
      <c r="O6634" s="386">
        <v>99.824600000000004</v>
      </c>
      <c r="P6634" s="386" t="s">
        <v>183</v>
      </c>
    </row>
    <row r="6635" spans="1:16" ht="15" x14ac:dyDescent="0.25">
      <c r="A6635" s="389" t="s">
        <v>5091</v>
      </c>
      <c r="B6635" s="390"/>
      <c r="C6635" s="386"/>
      <c r="D6635" s="390"/>
      <c r="E6635" s="390"/>
      <c r="F6635" s="386">
        <v>100</v>
      </c>
      <c r="G6635" s="391">
        <v>100</v>
      </c>
      <c r="H6635" s="391">
        <v>99.221400000000003</v>
      </c>
      <c r="I6635" s="391">
        <v>99.954700000000003</v>
      </c>
      <c r="J6635" s="391">
        <v>99.197299999999998</v>
      </c>
      <c r="K6635" s="391">
        <v>100</v>
      </c>
      <c r="L6635" s="391">
        <v>99.180400000000006</v>
      </c>
      <c r="M6635" s="391">
        <v>98.377899999999997</v>
      </c>
      <c r="N6635" s="391">
        <v>98.870199999999997</v>
      </c>
      <c r="O6635" s="386">
        <v>99.165899999999993</v>
      </c>
      <c r="P6635" s="386" t="s">
        <v>183</v>
      </c>
    </row>
    <row r="6636" spans="1:16" ht="15" x14ac:dyDescent="0.25">
      <c r="A6636" s="389" t="s">
        <v>5092</v>
      </c>
      <c r="B6636" s="390"/>
      <c r="C6636" s="386"/>
      <c r="D6636" s="390"/>
      <c r="E6636" s="390"/>
      <c r="F6636" s="386">
        <v>99.796499999999995</v>
      </c>
      <c r="G6636" s="391">
        <v>99.833299999999994</v>
      </c>
      <c r="H6636" s="391">
        <v>99.866900000000001</v>
      </c>
      <c r="I6636" s="391">
        <v>99.769199999999998</v>
      </c>
      <c r="J6636" s="391">
        <v>99.586799999999997</v>
      </c>
      <c r="K6636" s="391">
        <v>99.682699999999997</v>
      </c>
      <c r="L6636" s="391">
        <v>99.766000000000005</v>
      </c>
      <c r="M6636" s="391">
        <v>99.753</v>
      </c>
      <c r="N6636" s="391">
        <v>99.744200000000006</v>
      </c>
      <c r="O6636" s="386">
        <v>99.820400000000006</v>
      </c>
      <c r="P6636" s="386" t="s">
        <v>183</v>
      </c>
    </row>
    <row r="6637" spans="1:16" ht="15" x14ac:dyDescent="0.25">
      <c r="A6637" s="389" t="s">
        <v>5093</v>
      </c>
      <c r="B6637" s="390"/>
      <c r="C6637" s="386"/>
      <c r="D6637" s="390"/>
      <c r="E6637" s="390"/>
      <c r="F6637" s="386">
        <v>99.843299999999999</v>
      </c>
      <c r="G6637" s="391">
        <v>99.903599999999997</v>
      </c>
      <c r="H6637" s="391">
        <v>99.889899999999997</v>
      </c>
      <c r="I6637" s="391">
        <v>99.815899999999999</v>
      </c>
      <c r="J6637" s="391">
        <v>99.637900000000002</v>
      </c>
      <c r="K6637" s="391">
        <v>99.721000000000004</v>
      </c>
      <c r="L6637" s="391">
        <v>99.840800000000002</v>
      </c>
      <c r="M6637" s="391">
        <v>99.837599999999995</v>
      </c>
      <c r="N6637" s="391">
        <v>99.836799999999997</v>
      </c>
      <c r="O6637" s="386">
        <v>99.856700000000004</v>
      </c>
      <c r="P6637" s="386" t="s">
        <v>183</v>
      </c>
    </row>
    <row r="6638" spans="1:16" ht="15" x14ac:dyDescent="0.25">
      <c r="A6638" s="389" t="s">
        <v>5094</v>
      </c>
      <c r="B6638" s="390"/>
      <c r="C6638" s="386"/>
      <c r="D6638" s="390"/>
      <c r="E6638" s="390"/>
      <c r="F6638" s="386">
        <v>97.638199999999998</v>
      </c>
      <c r="G6638" s="391">
        <v>96.448599999999999</v>
      </c>
      <c r="H6638" s="391">
        <v>98.749099999999999</v>
      </c>
      <c r="I6638" s="391">
        <v>97.482500000000002</v>
      </c>
      <c r="J6638" s="391">
        <v>96.946700000000007</v>
      </c>
      <c r="K6638" s="391">
        <v>97.752099999999999</v>
      </c>
      <c r="L6638" s="391">
        <v>96.329599999999999</v>
      </c>
      <c r="M6638" s="391">
        <v>95.529700000000005</v>
      </c>
      <c r="N6638" s="391">
        <v>95.051299999999998</v>
      </c>
      <c r="O6638" s="386">
        <v>97.802199999999999</v>
      </c>
      <c r="P6638" s="386" t="s">
        <v>183</v>
      </c>
    </row>
    <row r="6639" spans="1:16" ht="15" x14ac:dyDescent="0.25">
      <c r="A6639" s="389" t="s">
        <v>5095</v>
      </c>
      <c r="B6639" s="390"/>
      <c r="C6639" s="386"/>
      <c r="D6639" s="390"/>
      <c r="E6639" s="390"/>
      <c r="F6639" s="386">
        <v>99.606700000000004</v>
      </c>
      <c r="G6639" s="391">
        <v>99.5167</v>
      </c>
      <c r="H6639" s="391">
        <v>99.805000000000007</v>
      </c>
      <c r="I6639" s="391">
        <v>99.773600000000002</v>
      </c>
      <c r="J6639" s="391">
        <v>99.837699999999998</v>
      </c>
      <c r="K6639" s="391">
        <v>99.774900000000002</v>
      </c>
      <c r="L6639" s="391">
        <v>99.809600000000003</v>
      </c>
      <c r="M6639" s="391">
        <v>99.818600000000004</v>
      </c>
      <c r="N6639" s="391">
        <v>99.805599999999998</v>
      </c>
      <c r="O6639" s="386">
        <v>99.640199999999993</v>
      </c>
      <c r="P6639" s="386" t="s">
        <v>183</v>
      </c>
    </row>
    <row r="6640" spans="1:16" ht="15" x14ac:dyDescent="0.25">
      <c r="A6640" s="389" t="s">
        <v>5096</v>
      </c>
      <c r="B6640" s="390"/>
      <c r="C6640" s="386"/>
      <c r="D6640" s="390"/>
      <c r="E6640" s="390"/>
      <c r="F6640" s="386">
        <v>99.662800000000004</v>
      </c>
      <c r="G6640" s="391">
        <v>99.645099999999999</v>
      </c>
      <c r="H6640" s="391">
        <v>99.828800000000001</v>
      </c>
      <c r="I6640" s="391">
        <v>99.861400000000003</v>
      </c>
      <c r="J6640" s="391">
        <v>99.861900000000006</v>
      </c>
      <c r="K6640" s="391">
        <v>99.869</v>
      </c>
      <c r="L6640" s="391">
        <v>99.875100000000003</v>
      </c>
      <c r="M6640" s="391">
        <v>99.870500000000007</v>
      </c>
      <c r="N6640" s="391">
        <v>99.872600000000006</v>
      </c>
      <c r="O6640" s="386">
        <v>99.7072</v>
      </c>
      <c r="P6640" s="386" t="s">
        <v>183</v>
      </c>
    </row>
    <row r="6641" spans="1:16" ht="15" x14ac:dyDescent="0.25">
      <c r="A6641" s="389" t="s">
        <v>5097</v>
      </c>
      <c r="B6641" s="390"/>
      <c r="C6641" s="386"/>
      <c r="D6641" s="390"/>
      <c r="E6641" s="390"/>
      <c r="F6641" s="386">
        <v>96.187899999999999</v>
      </c>
      <c r="G6641" s="391">
        <v>92.234300000000005</v>
      </c>
      <c r="H6641" s="391">
        <v>98.4422</v>
      </c>
      <c r="I6641" s="391">
        <v>94.633099999999999</v>
      </c>
      <c r="J6641" s="391">
        <v>98.429100000000005</v>
      </c>
      <c r="K6641" s="391">
        <v>94.209000000000003</v>
      </c>
      <c r="L6641" s="391">
        <v>95.866299999999995</v>
      </c>
      <c r="M6641" s="391">
        <v>96.772599999999997</v>
      </c>
      <c r="N6641" s="391">
        <v>95.802800000000005</v>
      </c>
      <c r="O6641" s="386">
        <v>95.635499999999993</v>
      </c>
      <c r="P6641" s="386" t="s">
        <v>183</v>
      </c>
    </row>
    <row r="6642" spans="1:16" ht="15" x14ac:dyDescent="0.25">
      <c r="A6642" s="389" t="s">
        <v>5098</v>
      </c>
      <c r="B6642" s="390"/>
      <c r="C6642" s="386"/>
      <c r="D6642" s="390"/>
      <c r="E6642" s="390"/>
      <c r="F6642" s="386">
        <v>94.141800000000003</v>
      </c>
      <c r="G6642" s="391">
        <v>94.118200000000002</v>
      </c>
      <c r="H6642" s="391">
        <v>93.926500000000004</v>
      </c>
      <c r="I6642" s="391">
        <v>94.979500000000002</v>
      </c>
      <c r="J6642" s="391">
        <v>94.998800000000003</v>
      </c>
      <c r="K6642" s="391">
        <v>94.100899999999996</v>
      </c>
      <c r="L6642" s="391">
        <v>94.518000000000001</v>
      </c>
      <c r="M6642" s="391">
        <v>94.599400000000003</v>
      </c>
      <c r="N6642" s="391">
        <v>94.288899999999998</v>
      </c>
      <c r="O6642" s="386">
        <v>94.170500000000004</v>
      </c>
      <c r="P6642" s="386" t="s">
        <v>183</v>
      </c>
    </row>
    <row r="6643" spans="1:16" ht="15" x14ac:dyDescent="0.25">
      <c r="A6643" s="389" t="s">
        <v>5099</v>
      </c>
      <c r="B6643" s="390"/>
      <c r="C6643" s="386"/>
      <c r="D6643" s="390"/>
      <c r="E6643" s="390"/>
      <c r="F6643" s="386">
        <v>94.1404</v>
      </c>
      <c r="G6643" s="391">
        <v>94.126099999999994</v>
      </c>
      <c r="H6643" s="391">
        <v>93.933400000000006</v>
      </c>
      <c r="I6643" s="391">
        <v>95.001099999999994</v>
      </c>
      <c r="J6643" s="391">
        <v>95.036100000000005</v>
      </c>
      <c r="K6643" s="391">
        <v>94.108400000000003</v>
      </c>
      <c r="L6643" s="391">
        <v>94.525599999999997</v>
      </c>
      <c r="M6643" s="391">
        <v>94.644599999999997</v>
      </c>
      <c r="N6643" s="391">
        <v>94.323899999999995</v>
      </c>
      <c r="O6643" s="386">
        <v>94.194400000000002</v>
      </c>
      <c r="P6643" s="386" t="s">
        <v>183</v>
      </c>
    </row>
    <row r="6644" spans="1:16" ht="15" x14ac:dyDescent="0.25">
      <c r="A6644" s="389" t="s">
        <v>5100</v>
      </c>
      <c r="B6644" s="390"/>
      <c r="C6644" s="386"/>
      <c r="D6644" s="390"/>
      <c r="E6644" s="390"/>
      <c r="F6644" s="386">
        <v>94.515900000000002</v>
      </c>
      <c r="G6644" s="391">
        <v>92.037499999999994</v>
      </c>
      <c r="H6644" s="391">
        <v>92.089799999999997</v>
      </c>
      <c r="I6644" s="391">
        <v>89.062200000000004</v>
      </c>
      <c r="J6644" s="391">
        <v>84.796599999999998</v>
      </c>
      <c r="K6644" s="391">
        <v>92.041499999999999</v>
      </c>
      <c r="L6644" s="391">
        <v>92.400599999999997</v>
      </c>
      <c r="M6644" s="391">
        <v>82.127300000000005</v>
      </c>
      <c r="N6644" s="391">
        <v>84.810900000000004</v>
      </c>
      <c r="O6644" s="386">
        <v>87.785499999999999</v>
      </c>
      <c r="P6644" s="386" t="s">
        <v>183</v>
      </c>
    </row>
    <row r="6645" spans="1:16" ht="15" x14ac:dyDescent="0.25">
      <c r="A6645" s="389" t="s">
        <v>5101</v>
      </c>
      <c r="B6645" s="390"/>
      <c r="C6645" s="386"/>
      <c r="D6645" s="390"/>
      <c r="E6645" s="390"/>
      <c r="F6645" s="386">
        <v>94.141800000000003</v>
      </c>
      <c r="G6645" s="391">
        <v>94.118200000000002</v>
      </c>
      <c r="H6645" s="391">
        <v>93.926500000000004</v>
      </c>
      <c r="I6645" s="391">
        <v>94.979500000000002</v>
      </c>
      <c r="J6645" s="391">
        <v>94.998800000000003</v>
      </c>
      <c r="K6645" s="391">
        <v>94.100899999999996</v>
      </c>
      <c r="L6645" s="391">
        <v>94.518000000000001</v>
      </c>
      <c r="M6645" s="391">
        <v>94.599400000000003</v>
      </c>
      <c r="N6645" s="391">
        <v>94.288899999999998</v>
      </c>
      <c r="O6645" s="386">
        <v>94.170500000000004</v>
      </c>
      <c r="P6645" s="386" t="s">
        <v>183</v>
      </c>
    </row>
    <row r="6646" spans="1:16" ht="15" x14ac:dyDescent="0.25">
      <c r="A6646" s="389" t="s">
        <v>5102</v>
      </c>
      <c r="B6646" s="390"/>
      <c r="C6646" s="386"/>
      <c r="D6646" s="390"/>
      <c r="E6646" s="390"/>
      <c r="F6646" s="386">
        <v>94.1404</v>
      </c>
      <c r="G6646" s="391">
        <v>94.126099999999994</v>
      </c>
      <c r="H6646" s="391">
        <v>93.933400000000006</v>
      </c>
      <c r="I6646" s="391">
        <v>95.001099999999994</v>
      </c>
      <c r="J6646" s="391">
        <v>95.036100000000005</v>
      </c>
      <c r="K6646" s="391">
        <v>94.108400000000003</v>
      </c>
      <c r="L6646" s="391">
        <v>94.525599999999997</v>
      </c>
      <c r="M6646" s="391">
        <v>94.644599999999997</v>
      </c>
      <c r="N6646" s="391">
        <v>94.323899999999995</v>
      </c>
      <c r="O6646" s="386">
        <v>94.194400000000002</v>
      </c>
      <c r="P6646" s="386" t="s">
        <v>183</v>
      </c>
    </row>
    <row r="6647" spans="1:16" ht="15" x14ac:dyDescent="0.25">
      <c r="A6647" s="389" t="s">
        <v>5103</v>
      </c>
      <c r="B6647" s="390"/>
      <c r="C6647" s="386"/>
      <c r="D6647" s="390"/>
      <c r="E6647" s="390"/>
      <c r="F6647" s="386">
        <v>94.515900000000002</v>
      </c>
      <c r="G6647" s="391">
        <v>92.037499999999994</v>
      </c>
      <c r="H6647" s="391">
        <v>92.089799999999997</v>
      </c>
      <c r="I6647" s="391">
        <v>89.062200000000004</v>
      </c>
      <c r="J6647" s="391">
        <v>84.796599999999998</v>
      </c>
      <c r="K6647" s="391">
        <v>92.041499999999999</v>
      </c>
      <c r="L6647" s="391">
        <v>92.400599999999997</v>
      </c>
      <c r="M6647" s="391">
        <v>82.127300000000005</v>
      </c>
      <c r="N6647" s="391">
        <v>84.810900000000004</v>
      </c>
      <c r="O6647" s="386">
        <v>87.785499999999999</v>
      </c>
      <c r="P6647" s="386" t="s">
        <v>183</v>
      </c>
    </row>
    <row r="6648" spans="1:16" ht="15" x14ac:dyDescent="0.25">
      <c r="A6648" s="389" t="s">
        <v>5104</v>
      </c>
      <c r="B6648" s="390"/>
      <c r="C6648" s="386"/>
      <c r="D6648" s="390"/>
      <c r="E6648" s="390"/>
      <c r="F6648" s="386">
        <v>98.323599999999999</v>
      </c>
      <c r="G6648" s="391">
        <v>97.849500000000006</v>
      </c>
      <c r="H6648" s="391">
        <v>97.710700000000003</v>
      </c>
      <c r="I6648" s="391">
        <v>98.172300000000007</v>
      </c>
      <c r="J6648" s="391">
        <v>98.054400000000001</v>
      </c>
      <c r="K6648" s="391">
        <v>97.434899999999999</v>
      </c>
      <c r="L6648" s="391">
        <v>96.628100000000003</v>
      </c>
      <c r="M6648" s="391">
        <v>96.294700000000006</v>
      </c>
      <c r="N6648" s="391">
        <v>96.334000000000003</v>
      </c>
      <c r="O6648" s="386">
        <v>95.492099999999994</v>
      </c>
      <c r="P6648" s="386" t="s">
        <v>183</v>
      </c>
    </row>
    <row r="6649" spans="1:16" ht="15" x14ac:dyDescent="0.25">
      <c r="A6649" s="389" t="s">
        <v>5105</v>
      </c>
      <c r="B6649" s="390"/>
      <c r="C6649" s="386"/>
      <c r="D6649" s="390"/>
      <c r="E6649" s="390"/>
      <c r="F6649" s="386">
        <v>98.662599999999998</v>
      </c>
      <c r="G6649" s="391">
        <v>98.415499999999994</v>
      </c>
      <c r="H6649" s="391">
        <v>98.038799999999995</v>
      </c>
      <c r="I6649" s="391">
        <v>98.441199999999995</v>
      </c>
      <c r="J6649" s="391">
        <v>98.658000000000001</v>
      </c>
      <c r="K6649" s="391">
        <v>98.065399999999997</v>
      </c>
      <c r="L6649" s="391">
        <v>97.434100000000001</v>
      </c>
      <c r="M6649" s="391">
        <v>97.255799999999994</v>
      </c>
      <c r="N6649" s="391">
        <v>97.683700000000002</v>
      </c>
      <c r="O6649" s="386">
        <v>96.871899999999997</v>
      </c>
      <c r="P6649" s="386" t="s">
        <v>183</v>
      </c>
    </row>
    <row r="6650" spans="1:16" ht="15" x14ac:dyDescent="0.25">
      <c r="A6650" s="389" t="s">
        <v>5106</v>
      </c>
      <c r="B6650" s="390"/>
      <c r="C6650" s="386"/>
      <c r="D6650" s="390"/>
      <c r="E6650" s="390"/>
      <c r="F6650" s="386">
        <v>95.987799999999993</v>
      </c>
      <c r="G6650" s="391">
        <v>94.150899999999993</v>
      </c>
      <c r="H6650" s="391">
        <v>95.565299999999993</v>
      </c>
      <c r="I6650" s="391">
        <v>96.412499999999994</v>
      </c>
      <c r="J6650" s="391">
        <v>94.385000000000005</v>
      </c>
      <c r="K6650" s="391">
        <v>93.567300000000003</v>
      </c>
      <c r="L6650" s="391">
        <v>91.840100000000007</v>
      </c>
      <c r="M6650" s="391">
        <v>90.013599999999997</v>
      </c>
      <c r="N6650" s="391">
        <v>88.405000000000001</v>
      </c>
      <c r="O6650" s="386">
        <v>87.091499999999996</v>
      </c>
      <c r="P6650" s="386" t="s">
        <v>183</v>
      </c>
    </row>
    <row r="6651" spans="1:16" ht="15" x14ac:dyDescent="0.25">
      <c r="A6651" s="389" t="s">
        <v>5107</v>
      </c>
      <c r="B6651" s="390"/>
      <c r="C6651" s="386"/>
      <c r="D6651" s="390"/>
      <c r="E6651" s="390"/>
      <c r="F6651" s="386">
        <v>98.7089</v>
      </c>
      <c r="G6651" s="391">
        <v>98.471999999999994</v>
      </c>
      <c r="H6651" s="391">
        <v>97.993700000000004</v>
      </c>
      <c r="I6651" s="391">
        <v>98.752499999999998</v>
      </c>
      <c r="J6651" s="391">
        <v>99.099100000000007</v>
      </c>
      <c r="K6651" s="391">
        <v>98.3767</v>
      </c>
      <c r="L6651" s="391">
        <v>97.396199999999993</v>
      </c>
      <c r="M6651" s="391">
        <v>97.231499999999997</v>
      </c>
      <c r="N6651" s="391">
        <v>98.059899999999999</v>
      </c>
      <c r="O6651" s="386">
        <v>97.208100000000002</v>
      </c>
      <c r="P6651" s="386" t="s">
        <v>183</v>
      </c>
    </row>
    <row r="6652" spans="1:16" ht="15" x14ac:dyDescent="0.25">
      <c r="A6652" s="389" t="s">
        <v>5108</v>
      </c>
      <c r="B6652" s="390"/>
      <c r="C6652" s="386"/>
      <c r="D6652" s="390"/>
      <c r="E6652" s="390"/>
      <c r="F6652" s="386">
        <v>98.705600000000004</v>
      </c>
      <c r="G6652" s="391">
        <v>98.468299999999999</v>
      </c>
      <c r="H6652" s="391">
        <v>97.988600000000005</v>
      </c>
      <c r="I6652" s="391">
        <v>98.749300000000005</v>
      </c>
      <c r="J6652" s="391">
        <v>99.096800000000002</v>
      </c>
      <c r="K6652" s="391">
        <v>98.372600000000006</v>
      </c>
      <c r="L6652" s="391">
        <v>97.389700000000005</v>
      </c>
      <c r="M6652" s="391">
        <v>97.225399999999993</v>
      </c>
      <c r="N6652" s="391">
        <v>98.055099999999996</v>
      </c>
      <c r="O6652" s="386">
        <v>97.201599999999999</v>
      </c>
      <c r="P6652" s="386" t="s">
        <v>183</v>
      </c>
    </row>
    <row r="6653" spans="1:16" ht="15" x14ac:dyDescent="0.25">
      <c r="A6653" s="389" t="s">
        <v>5109</v>
      </c>
      <c r="B6653" s="390"/>
      <c r="C6653" s="386"/>
      <c r="D6653" s="390"/>
      <c r="E6653" s="390"/>
      <c r="F6653" s="386">
        <v>100</v>
      </c>
      <c r="G6653" s="391">
        <v>100</v>
      </c>
      <c r="H6653" s="391">
        <v>100</v>
      </c>
      <c r="I6653" s="391">
        <v>100</v>
      </c>
      <c r="J6653" s="391">
        <v>100</v>
      </c>
      <c r="K6653" s="391">
        <v>100</v>
      </c>
      <c r="L6653" s="391">
        <v>100</v>
      </c>
      <c r="M6653" s="391">
        <v>100</v>
      </c>
      <c r="N6653" s="391">
        <v>100</v>
      </c>
      <c r="O6653" s="386">
        <v>100</v>
      </c>
      <c r="P6653" s="386" t="s">
        <v>183</v>
      </c>
    </row>
    <row r="6654" spans="1:16" ht="15" x14ac:dyDescent="0.25">
      <c r="A6654" s="389" t="s">
        <v>5110</v>
      </c>
      <c r="B6654" s="390"/>
      <c r="C6654" s="386"/>
      <c r="D6654" s="390"/>
      <c r="E6654" s="390"/>
      <c r="F6654" s="386">
        <v>94.109899999999996</v>
      </c>
      <c r="G6654" s="391">
        <v>94.302999999999997</v>
      </c>
      <c r="H6654" s="391">
        <v>92.424400000000006</v>
      </c>
      <c r="I6654" s="391">
        <v>94.364400000000003</v>
      </c>
      <c r="J6654" s="391">
        <v>92.814999999999998</v>
      </c>
      <c r="K6654" s="391">
        <v>91.764200000000002</v>
      </c>
      <c r="L6654" s="391">
        <v>93.309299999999993</v>
      </c>
      <c r="M6654" s="391">
        <v>90.6096</v>
      </c>
      <c r="N6654" s="391">
        <v>90.867000000000004</v>
      </c>
      <c r="O6654" s="386">
        <v>89.677300000000002</v>
      </c>
      <c r="P6654" s="386" t="s">
        <v>183</v>
      </c>
    </row>
    <row r="6655" spans="1:16" ht="15" x14ac:dyDescent="0.25">
      <c r="A6655" s="389" t="s">
        <v>5111</v>
      </c>
      <c r="B6655" s="390"/>
      <c r="C6655" s="386"/>
      <c r="D6655" s="390"/>
      <c r="E6655" s="390"/>
      <c r="F6655" s="386">
        <v>75</v>
      </c>
      <c r="G6655" s="391">
        <v>100</v>
      </c>
      <c r="H6655" s="391">
        <v>100</v>
      </c>
      <c r="I6655" s="391">
        <v>100</v>
      </c>
      <c r="J6655" s="391">
        <v>100</v>
      </c>
      <c r="K6655" s="391">
        <v>100</v>
      </c>
      <c r="L6655" s="391">
        <v>100</v>
      </c>
      <c r="M6655" s="391">
        <v>100</v>
      </c>
      <c r="N6655" s="391">
        <v>100</v>
      </c>
      <c r="O6655" s="386">
        <v>100</v>
      </c>
      <c r="P6655" s="386" t="s">
        <v>183</v>
      </c>
    </row>
    <row r="6656" spans="1:16" ht="15" x14ac:dyDescent="0.25">
      <c r="A6656" s="389" t="s">
        <v>5112</v>
      </c>
      <c r="B6656" s="390"/>
      <c r="C6656" s="386"/>
      <c r="D6656" s="390"/>
      <c r="E6656" s="390"/>
      <c r="F6656" s="386">
        <v>94.133399999999995</v>
      </c>
      <c r="G6656" s="391">
        <v>94.296000000000006</v>
      </c>
      <c r="H6656" s="391">
        <v>92.415400000000005</v>
      </c>
      <c r="I6656" s="391">
        <v>94.357299999999995</v>
      </c>
      <c r="J6656" s="391">
        <v>92.806200000000004</v>
      </c>
      <c r="K6656" s="391">
        <v>91.754999999999995</v>
      </c>
      <c r="L6656" s="391">
        <v>93.301599999999993</v>
      </c>
      <c r="M6656" s="391">
        <v>90.599299999999999</v>
      </c>
      <c r="N6656" s="391">
        <v>90.857399999999998</v>
      </c>
      <c r="O6656" s="386">
        <v>89.665599999999998</v>
      </c>
      <c r="P6656" s="386" t="s">
        <v>183</v>
      </c>
    </row>
    <row r="6657" spans="1:16" ht="15" x14ac:dyDescent="0.25">
      <c r="A6657" s="389" t="s">
        <v>5113</v>
      </c>
      <c r="B6657" s="390"/>
      <c r="C6657" s="386"/>
      <c r="D6657" s="390"/>
      <c r="E6657" s="390"/>
      <c r="F6657" s="386">
        <v>98.351399999999998</v>
      </c>
      <c r="G6657" s="391">
        <v>97.293800000000005</v>
      </c>
      <c r="H6657" s="391">
        <v>98.173299999999998</v>
      </c>
      <c r="I6657" s="391">
        <v>97.785700000000006</v>
      </c>
      <c r="J6657" s="391">
        <v>97.106800000000007</v>
      </c>
      <c r="K6657" s="391">
        <v>96.788799999999995</v>
      </c>
      <c r="L6657" s="391">
        <v>95.863799999999998</v>
      </c>
      <c r="M6657" s="391">
        <v>95.465800000000002</v>
      </c>
      <c r="N6657" s="391">
        <v>94.333500000000001</v>
      </c>
      <c r="O6657" s="386">
        <v>93.371300000000005</v>
      </c>
      <c r="P6657" s="386" t="s">
        <v>183</v>
      </c>
    </row>
    <row r="6658" spans="1:16" ht="15" x14ac:dyDescent="0.25">
      <c r="A6658" s="389" t="s">
        <v>5114</v>
      </c>
      <c r="B6658" s="390"/>
      <c r="C6658" s="386"/>
      <c r="D6658" s="390"/>
      <c r="E6658" s="390"/>
      <c r="F6658" s="386">
        <v>98.562200000000004</v>
      </c>
      <c r="G6658" s="391">
        <v>98.284400000000005</v>
      </c>
      <c r="H6658" s="391">
        <v>98.165700000000001</v>
      </c>
      <c r="I6658" s="391">
        <v>97.692400000000006</v>
      </c>
      <c r="J6658" s="391">
        <v>97.590299999999999</v>
      </c>
      <c r="K6658" s="391">
        <v>97.309600000000003</v>
      </c>
      <c r="L6658" s="391">
        <v>97.5411</v>
      </c>
      <c r="M6658" s="391">
        <v>97.339299999999994</v>
      </c>
      <c r="N6658" s="391">
        <v>96.831400000000002</v>
      </c>
      <c r="O6658" s="386">
        <v>96.055800000000005</v>
      </c>
      <c r="P6658" s="386" t="s">
        <v>183</v>
      </c>
    </row>
    <row r="6659" spans="1:16" ht="15" x14ac:dyDescent="0.25">
      <c r="A6659" s="389" t="s">
        <v>5115</v>
      </c>
      <c r="B6659" s="390"/>
      <c r="C6659" s="386"/>
      <c r="D6659" s="390"/>
      <c r="E6659" s="390"/>
      <c r="F6659" s="386">
        <v>97.554000000000002</v>
      </c>
      <c r="G6659" s="391">
        <v>93.919300000000007</v>
      </c>
      <c r="H6659" s="391">
        <v>98.199799999999996</v>
      </c>
      <c r="I6659" s="391">
        <v>98.123099999999994</v>
      </c>
      <c r="J6659" s="391">
        <v>95.543199999999999</v>
      </c>
      <c r="K6659" s="391">
        <v>95.031599999999997</v>
      </c>
      <c r="L6659" s="391">
        <v>90.455200000000005</v>
      </c>
      <c r="M6659" s="391">
        <v>89.296199999999999</v>
      </c>
      <c r="N6659" s="391">
        <v>86.228200000000001</v>
      </c>
      <c r="O6659" s="386">
        <v>84.770399999999995</v>
      </c>
      <c r="P6659" s="386" t="s">
        <v>183</v>
      </c>
    </row>
    <row r="6660" spans="1:16" ht="15" x14ac:dyDescent="0.25">
      <c r="A6660" s="389" t="s">
        <v>5116</v>
      </c>
      <c r="B6660" s="390"/>
      <c r="C6660" s="386"/>
      <c r="D6660" s="390"/>
      <c r="E6660" s="390"/>
      <c r="F6660" s="386">
        <v>98.967799999999997</v>
      </c>
      <c r="G6660" s="391">
        <v>99.005399999999995</v>
      </c>
      <c r="H6660" s="391">
        <v>98.9983</v>
      </c>
      <c r="I6660" s="391">
        <v>99.163399999999996</v>
      </c>
      <c r="J6660" s="391">
        <v>99.016099999999994</v>
      </c>
      <c r="K6660" s="391">
        <v>98.693799999999996</v>
      </c>
      <c r="L6660" s="391">
        <v>98.660399999999996</v>
      </c>
      <c r="M6660" s="391">
        <v>98.5779</v>
      </c>
      <c r="N6660" s="391">
        <v>98.410300000000007</v>
      </c>
      <c r="O6660" s="386">
        <v>98.250799999999998</v>
      </c>
      <c r="P6660" s="386" t="s">
        <v>183</v>
      </c>
    </row>
    <row r="6661" spans="1:16" ht="15" x14ac:dyDescent="0.25">
      <c r="A6661" s="389" t="s">
        <v>5117</v>
      </c>
      <c r="B6661" s="390"/>
      <c r="C6661" s="386"/>
      <c r="D6661" s="390"/>
      <c r="E6661" s="390"/>
      <c r="F6661" s="386">
        <v>99.173599999999993</v>
      </c>
      <c r="G6661" s="391">
        <v>99.213800000000006</v>
      </c>
      <c r="H6661" s="391">
        <v>99.217799999999997</v>
      </c>
      <c r="I6661" s="391">
        <v>99.417500000000004</v>
      </c>
      <c r="J6661" s="391">
        <v>99.273600000000002</v>
      </c>
      <c r="K6661" s="391">
        <v>99.186999999999998</v>
      </c>
      <c r="L6661" s="391">
        <v>99.141900000000007</v>
      </c>
      <c r="M6661" s="391">
        <v>99.238100000000003</v>
      </c>
      <c r="N6661" s="391">
        <v>99.005700000000004</v>
      </c>
      <c r="O6661" s="386">
        <v>98.854500000000002</v>
      </c>
      <c r="P6661" s="386" t="s">
        <v>183</v>
      </c>
    </row>
    <row r="6662" spans="1:16" ht="15" x14ac:dyDescent="0.25">
      <c r="A6662" s="389" t="s">
        <v>5118</v>
      </c>
      <c r="B6662" s="390"/>
      <c r="C6662" s="386"/>
      <c r="D6662" s="390"/>
      <c r="E6662" s="390"/>
      <c r="F6662" s="386">
        <v>95.970399999999998</v>
      </c>
      <c r="G6662" s="391">
        <v>95.907799999999995</v>
      </c>
      <c r="H6662" s="391">
        <v>95.732200000000006</v>
      </c>
      <c r="I6662" s="391">
        <v>95.3964</v>
      </c>
      <c r="J6662" s="391">
        <v>95.186199999999999</v>
      </c>
      <c r="K6662" s="391">
        <v>91.283000000000001</v>
      </c>
      <c r="L6662" s="391">
        <v>91.0488</v>
      </c>
      <c r="M6662" s="391">
        <v>88.304599999999994</v>
      </c>
      <c r="N6662" s="391">
        <v>89.411799999999999</v>
      </c>
      <c r="O6662" s="386">
        <v>89.199399999999997</v>
      </c>
      <c r="P6662" s="386" t="s">
        <v>183</v>
      </c>
    </row>
    <row r="6663" spans="1:16" ht="15" x14ac:dyDescent="0.25">
      <c r="A6663" s="389" t="s">
        <v>5119</v>
      </c>
      <c r="B6663" s="390"/>
      <c r="C6663" s="386"/>
      <c r="D6663" s="390"/>
      <c r="E6663" s="390"/>
      <c r="F6663" s="386">
        <v>99.976799999999997</v>
      </c>
      <c r="G6663" s="391">
        <v>99.953599999999994</v>
      </c>
      <c r="H6663" s="391">
        <v>99.976799999999997</v>
      </c>
      <c r="I6663" s="391">
        <v>99.976799999999997</v>
      </c>
      <c r="J6663" s="391">
        <v>99.976799999999997</v>
      </c>
      <c r="K6663" s="391">
        <v>99.979299999999995</v>
      </c>
      <c r="L6663" s="391">
        <v>99.956100000000006</v>
      </c>
      <c r="M6663" s="391">
        <v>99.979299999999995</v>
      </c>
      <c r="N6663" s="391">
        <v>99.956100000000006</v>
      </c>
      <c r="O6663" s="386">
        <v>98.763000000000005</v>
      </c>
      <c r="P6663" s="386" t="s">
        <v>183</v>
      </c>
    </row>
    <row r="6664" spans="1:16" ht="15" x14ac:dyDescent="0.25">
      <c r="A6664" s="389" t="s">
        <v>5120</v>
      </c>
      <c r="B6664" s="390"/>
      <c r="C6664" s="386"/>
      <c r="D6664" s="390"/>
      <c r="E6664" s="390"/>
      <c r="F6664" s="386">
        <v>99.976799999999997</v>
      </c>
      <c r="G6664" s="391">
        <v>99.953500000000005</v>
      </c>
      <c r="H6664" s="391">
        <v>99.976799999999997</v>
      </c>
      <c r="I6664" s="391">
        <v>99.976799999999997</v>
      </c>
      <c r="J6664" s="391">
        <v>99.976799999999997</v>
      </c>
      <c r="K6664" s="391">
        <v>100</v>
      </c>
      <c r="L6664" s="391">
        <v>99.976799999999997</v>
      </c>
      <c r="M6664" s="391">
        <v>100</v>
      </c>
      <c r="N6664" s="391">
        <v>99.976799999999997</v>
      </c>
      <c r="O6664" s="386">
        <v>98.781000000000006</v>
      </c>
      <c r="P6664" s="386" t="s">
        <v>183</v>
      </c>
    </row>
    <row r="6665" spans="1:16" ht="15" x14ac:dyDescent="0.25">
      <c r="A6665" s="389" t="s">
        <v>5121</v>
      </c>
      <c r="B6665" s="390"/>
      <c r="C6665" s="386"/>
      <c r="D6665" s="390"/>
      <c r="E6665" s="390"/>
      <c r="F6665" s="386">
        <v>100</v>
      </c>
      <c r="G6665" s="391">
        <v>100</v>
      </c>
      <c r="H6665" s="391">
        <v>100</v>
      </c>
      <c r="I6665" s="391">
        <v>100</v>
      </c>
      <c r="J6665" s="391">
        <v>100</v>
      </c>
      <c r="K6665" s="391">
        <v>91.433300000000003</v>
      </c>
      <c r="L6665" s="391">
        <v>91.433300000000003</v>
      </c>
      <c r="M6665" s="391">
        <v>91.433300000000003</v>
      </c>
      <c r="N6665" s="391">
        <v>91.433300000000003</v>
      </c>
      <c r="O6665" s="386">
        <v>91.433300000000003</v>
      </c>
      <c r="P6665" s="386" t="s">
        <v>183</v>
      </c>
    </row>
    <row r="6666" spans="1:16" ht="15" x14ac:dyDescent="0.25">
      <c r="A6666" s="389" t="s">
        <v>5122</v>
      </c>
      <c r="B6666" s="390"/>
      <c r="C6666" s="386"/>
      <c r="D6666" s="390"/>
      <c r="E6666" s="390"/>
      <c r="F6666" s="386">
        <v>99.306899999999999</v>
      </c>
      <c r="G6666" s="391">
        <v>99.455200000000005</v>
      </c>
      <c r="H6666" s="391">
        <v>99.278300000000002</v>
      </c>
      <c r="I6666" s="391">
        <v>99.472800000000007</v>
      </c>
      <c r="J6666" s="391">
        <v>99.4345</v>
      </c>
      <c r="K6666" s="391">
        <v>99.222300000000004</v>
      </c>
      <c r="L6666" s="391">
        <v>99.0398</v>
      </c>
      <c r="M6666" s="391">
        <v>99.157200000000003</v>
      </c>
      <c r="N6666" s="391">
        <v>98.992800000000003</v>
      </c>
      <c r="O6666" s="386">
        <v>98.817400000000006</v>
      </c>
      <c r="P6666" s="386" t="s">
        <v>183</v>
      </c>
    </row>
    <row r="6667" spans="1:16" ht="15" x14ac:dyDescent="0.25">
      <c r="A6667" s="389" t="s">
        <v>5123</v>
      </c>
      <c r="B6667" s="390"/>
      <c r="C6667" s="386"/>
      <c r="D6667" s="390"/>
      <c r="E6667" s="390"/>
      <c r="F6667" s="386">
        <v>99.601699999999994</v>
      </c>
      <c r="G6667" s="391">
        <v>99.674300000000002</v>
      </c>
      <c r="H6667" s="391">
        <v>99.567800000000005</v>
      </c>
      <c r="I6667" s="391">
        <v>99.769900000000007</v>
      </c>
      <c r="J6667" s="391">
        <v>99.686899999999994</v>
      </c>
      <c r="K6667" s="391">
        <v>99.540700000000001</v>
      </c>
      <c r="L6667" s="391">
        <v>99.5441</v>
      </c>
      <c r="M6667" s="391">
        <v>99.584500000000006</v>
      </c>
      <c r="N6667" s="391">
        <v>99.410600000000002</v>
      </c>
      <c r="O6667" s="386">
        <v>99.321200000000005</v>
      </c>
      <c r="P6667" s="386" t="s">
        <v>183</v>
      </c>
    </row>
    <row r="6668" spans="1:16" ht="15" x14ac:dyDescent="0.25">
      <c r="A6668" s="389" t="s">
        <v>5124</v>
      </c>
      <c r="B6668" s="390"/>
      <c r="C6668" s="386"/>
      <c r="D6668" s="390"/>
      <c r="E6668" s="390"/>
      <c r="F6668" s="386">
        <v>92.617099999999994</v>
      </c>
      <c r="G6668" s="391">
        <v>94.461799999999997</v>
      </c>
      <c r="H6668" s="391">
        <v>92.637</v>
      </c>
      <c r="I6668" s="391">
        <v>92.956999999999994</v>
      </c>
      <c r="J6668" s="391">
        <v>93.534400000000005</v>
      </c>
      <c r="K6668" s="391">
        <v>92.062700000000007</v>
      </c>
      <c r="L6668" s="391">
        <v>86.938000000000002</v>
      </c>
      <c r="M6668" s="391">
        <v>89.111099999999993</v>
      </c>
      <c r="N6668" s="391">
        <v>89.179500000000004</v>
      </c>
      <c r="O6668" s="386">
        <v>86.896500000000003</v>
      </c>
      <c r="P6668" s="386" t="s">
        <v>183</v>
      </c>
    </row>
    <row r="6669" spans="1:16" ht="15" x14ac:dyDescent="0.25">
      <c r="A6669" s="389" t="s">
        <v>5125</v>
      </c>
      <c r="B6669" s="390"/>
      <c r="C6669" s="386"/>
      <c r="D6669" s="390"/>
      <c r="E6669" s="390"/>
      <c r="F6669" s="386">
        <v>99.304400000000001</v>
      </c>
      <c r="G6669" s="391">
        <v>99.2791</v>
      </c>
      <c r="H6669" s="391">
        <v>99.383600000000001</v>
      </c>
      <c r="I6669" s="391">
        <v>99.4512</v>
      </c>
      <c r="J6669" s="391">
        <v>99.336699999999993</v>
      </c>
      <c r="K6669" s="391">
        <v>98.945899999999995</v>
      </c>
      <c r="L6669" s="391">
        <v>99.023300000000006</v>
      </c>
      <c r="M6669" s="391">
        <v>98.772400000000005</v>
      </c>
      <c r="N6669" s="391">
        <v>98.700599999999994</v>
      </c>
      <c r="O6669" s="386">
        <v>98.691999999999993</v>
      </c>
      <c r="P6669" s="386" t="s">
        <v>183</v>
      </c>
    </row>
    <row r="6670" spans="1:16" ht="15" x14ac:dyDescent="0.25">
      <c r="A6670" s="389" t="s">
        <v>5126</v>
      </c>
      <c r="B6670" s="390"/>
      <c r="C6670" s="386"/>
      <c r="D6670" s="390"/>
      <c r="E6670" s="390"/>
      <c r="F6670" s="386">
        <v>99.547700000000006</v>
      </c>
      <c r="G6670" s="391">
        <v>99.556100000000001</v>
      </c>
      <c r="H6670" s="391">
        <v>99.651399999999995</v>
      </c>
      <c r="I6670" s="391">
        <v>99.764099999999999</v>
      </c>
      <c r="J6670" s="391">
        <v>99.680499999999995</v>
      </c>
      <c r="K6670" s="391">
        <v>99.634399999999999</v>
      </c>
      <c r="L6670" s="391">
        <v>99.623800000000003</v>
      </c>
      <c r="M6670" s="391">
        <v>99.661500000000004</v>
      </c>
      <c r="N6670" s="391">
        <v>99.501400000000004</v>
      </c>
      <c r="O6670" s="386">
        <v>99.488600000000005</v>
      </c>
      <c r="P6670" s="386" t="s">
        <v>183</v>
      </c>
    </row>
    <row r="6671" spans="1:16" ht="15" x14ac:dyDescent="0.25">
      <c r="A6671" s="389" t="s">
        <v>5127</v>
      </c>
      <c r="B6671" s="390"/>
      <c r="C6671" s="386"/>
      <c r="D6671" s="390"/>
      <c r="E6671" s="390"/>
      <c r="F6671" s="386">
        <v>96.660200000000003</v>
      </c>
      <c r="G6671" s="391">
        <v>96.203400000000002</v>
      </c>
      <c r="H6671" s="391">
        <v>96.3596</v>
      </c>
      <c r="I6671" s="391">
        <v>95.878699999999995</v>
      </c>
      <c r="J6671" s="391">
        <v>95.482299999999995</v>
      </c>
      <c r="K6671" s="391">
        <v>91.067099999999996</v>
      </c>
      <c r="L6671" s="391">
        <v>91.864500000000007</v>
      </c>
      <c r="M6671" s="391">
        <v>88.072800000000001</v>
      </c>
      <c r="N6671" s="391">
        <v>89.398799999999994</v>
      </c>
      <c r="O6671" s="386">
        <v>89.595600000000005</v>
      </c>
      <c r="P6671" s="386" t="s">
        <v>183</v>
      </c>
    </row>
    <row r="6672" spans="1:16" ht="15" x14ac:dyDescent="0.25">
      <c r="A6672" s="389" t="s">
        <v>5128</v>
      </c>
      <c r="B6672" s="390"/>
      <c r="C6672" s="386"/>
      <c r="D6672" s="390"/>
      <c r="E6672" s="390"/>
      <c r="F6672" s="386">
        <v>93.389899999999997</v>
      </c>
      <c r="G6672" s="391">
        <v>94.073400000000007</v>
      </c>
      <c r="H6672" s="391">
        <v>92.825400000000002</v>
      </c>
      <c r="I6672" s="391">
        <v>94.087299999999999</v>
      </c>
      <c r="J6672" s="391">
        <v>93.320899999999995</v>
      </c>
      <c r="K6672" s="391">
        <v>92.936999999999998</v>
      </c>
      <c r="L6672" s="391">
        <v>92.7941</v>
      </c>
      <c r="M6672" s="391">
        <v>92.730099999999993</v>
      </c>
      <c r="N6672" s="391">
        <v>91.554400000000001</v>
      </c>
      <c r="O6672" s="386">
        <v>91.154899999999998</v>
      </c>
      <c r="P6672" s="386" t="s">
        <v>183</v>
      </c>
    </row>
    <row r="6673" spans="1:16" ht="15" x14ac:dyDescent="0.25">
      <c r="A6673" s="389" t="s">
        <v>5129</v>
      </c>
      <c r="B6673" s="390"/>
      <c r="C6673" s="386"/>
      <c r="D6673" s="390"/>
      <c r="E6673" s="390"/>
      <c r="F6673" s="386">
        <v>93.374200000000002</v>
      </c>
      <c r="G6673" s="391">
        <v>94.059799999999996</v>
      </c>
      <c r="H6673" s="391">
        <v>92.797600000000003</v>
      </c>
      <c r="I6673" s="391">
        <v>94.058099999999996</v>
      </c>
      <c r="J6673" s="391">
        <v>93.289900000000003</v>
      </c>
      <c r="K6673" s="391">
        <v>92.905500000000004</v>
      </c>
      <c r="L6673" s="391">
        <v>92.763000000000005</v>
      </c>
      <c r="M6673" s="391">
        <v>92.695400000000006</v>
      </c>
      <c r="N6673" s="391">
        <v>91.516000000000005</v>
      </c>
      <c r="O6673" s="386">
        <v>91.126000000000005</v>
      </c>
      <c r="P6673" s="386" t="s">
        <v>183</v>
      </c>
    </row>
    <row r="6674" spans="1:16" ht="15" x14ac:dyDescent="0.25">
      <c r="A6674" s="389" t="s">
        <v>5130</v>
      </c>
      <c r="B6674" s="390"/>
      <c r="C6674" s="386"/>
      <c r="D6674" s="390"/>
      <c r="E6674" s="390"/>
      <c r="F6674" s="386">
        <v>97.502399999999994</v>
      </c>
      <c r="G6674" s="391">
        <v>97.6511</v>
      </c>
      <c r="H6674" s="391">
        <v>100</v>
      </c>
      <c r="I6674" s="391">
        <v>100</v>
      </c>
      <c r="J6674" s="391">
        <v>100</v>
      </c>
      <c r="K6674" s="391">
        <v>100</v>
      </c>
      <c r="L6674" s="391">
        <v>100</v>
      </c>
      <c r="M6674" s="391">
        <v>100</v>
      </c>
      <c r="N6674" s="391">
        <v>100</v>
      </c>
      <c r="O6674" s="386">
        <v>98.09</v>
      </c>
      <c r="P6674" s="386" t="s">
        <v>183</v>
      </c>
    </row>
    <row r="6675" spans="1:16" ht="15" x14ac:dyDescent="0.25">
      <c r="A6675" s="389" t="s">
        <v>5131</v>
      </c>
      <c r="B6675" s="390"/>
      <c r="C6675" s="386"/>
      <c r="D6675" s="390"/>
      <c r="E6675" s="390"/>
      <c r="F6675" s="386">
        <v>99.778000000000006</v>
      </c>
      <c r="G6675" s="391">
        <v>99.700299999999999</v>
      </c>
      <c r="H6675" s="391">
        <v>99.705299999999994</v>
      </c>
      <c r="I6675" s="391">
        <v>99.742099999999994</v>
      </c>
      <c r="J6675" s="391">
        <v>99.682400000000001</v>
      </c>
      <c r="K6675" s="391">
        <v>99.6751</v>
      </c>
      <c r="L6675" s="391">
        <v>99.653599999999997</v>
      </c>
      <c r="M6675" s="391">
        <v>99.874899999999997</v>
      </c>
      <c r="N6675" s="391">
        <v>99.766000000000005</v>
      </c>
      <c r="O6675" s="386">
        <v>99.712599999999995</v>
      </c>
      <c r="P6675" s="386" t="s">
        <v>183</v>
      </c>
    </row>
    <row r="6676" spans="1:16" ht="15" x14ac:dyDescent="0.25">
      <c r="A6676" s="389" t="s">
        <v>5132</v>
      </c>
      <c r="B6676" s="390"/>
      <c r="C6676" s="386"/>
      <c r="D6676" s="390"/>
      <c r="E6676" s="390"/>
      <c r="F6676" s="386">
        <v>99.870800000000003</v>
      </c>
      <c r="G6676" s="391">
        <v>99.834800000000001</v>
      </c>
      <c r="H6676" s="391">
        <v>99.859899999999996</v>
      </c>
      <c r="I6676" s="391">
        <v>99.902000000000001</v>
      </c>
      <c r="J6676" s="391">
        <v>99.835099999999997</v>
      </c>
      <c r="K6676" s="391">
        <v>99.823400000000007</v>
      </c>
      <c r="L6676" s="391">
        <v>99.789900000000003</v>
      </c>
      <c r="M6676" s="391">
        <v>99.927700000000002</v>
      </c>
      <c r="N6676" s="391">
        <v>99.842399999999998</v>
      </c>
      <c r="O6676" s="386">
        <v>99.8078</v>
      </c>
      <c r="P6676" s="386" t="s">
        <v>183</v>
      </c>
    </row>
    <row r="6677" spans="1:16" ht="15" x14ac:dyDescent="0.25">
      <c r="A6677" s="389" t="s">
        <v>5133</v>
      </c>
      <c r="B6677" s="390"/>
      <c r="C6677" s="386"/>
      <c r="D6677" s="390"/>
      <c r="E6677" s="390"/>
      <c r="F6677" s="386">
        <v>97.441299999999998</v>
      </c>
      <c r="G6677" s="391">
        <v>96.694199999999995</v>
      </c>
      <c r="H6677" s="391">
        <v>96.213499999999996</v>
      </c>
      <c r="I6677" s="391">
        <v>95.843900000000005</v>
      </c>
      <c r="J6677" s="391">
        <v>96.121700000000004</v>
      </c>
      <c r="K6677" s="391">
        <v>96.184899999999999</v>
      </c>
      <c r="L6677" s="391">
        <v>96.448499999999996</v>
      </c>
      <c r="M6677" s="391">
        <v>96.951899999999995</v>
      </c>
      <c r="N6677" s="391">
        <v>99.217299999999994</v>
      </c>
      <c r="O6677" s="386">
        <v>99.0214</v>
      </c>
      <c r="P6677" s="386" t="s">
        <v>183</v>
      </c>
    </row>
    <row r="6678" spans="1:16" ht="15" x14ac:dyDescent="0.25">
      <c r="A6678" s="389" t="s">
        <v>5134</v>
      </c>
      <c r="B6678" s="390"/>
      <c r="C6678" s="386"/>
      <c r="D6678" s="390"/>
      <c r="E6678" s="390"/>
      <c r="F6678" s="386">
        <v>99.879599999999996</v>
      </c>
      <c r="G6678" s="391">
        <v>99.834500000000006</v>
      </c>
      <c r="H6678" s="391">
        <v>99.763400000000004</v>
      </c>
      <c r="I6678" s="391">
        <v>99.749799999999993</v>
      </c>
      <c r="J6678" s="391">
        <v>99.766000000000005</v>
      </c>
      <c r="K6678" s="391">
        <v>99.713999999999999</v>
      </c>
      <c r="L6678" s="391">
        <v>99.696100000000001</v>
      </c>
      <c r="M6678" s="391">
        <v>99.949399999999997</v>
      </c>
      <c r="N6678" s="391">
        <v>99.857100000000003</v>
      </c>
      <c r="O6678" s="386">
        <v>99.877200000000002</v>
      </c>
      <c r="P6678" s="386" t="s">
        <v>183</v>
      </c>
    </row>
    <row r="6679" spans="1:16" ht="15" x14ac:dyDescent="0.25">
      <c r="A6679" s="389" t="s">
        <v>5135</v>
      </c>
      <c r="B6679" s="390"/>
      <c r="C6679" s="386"/>
      <c r="D6679" s="390"/>
      <c r="E6679" s="390"/>
      <c r="F6679" s="386">
        <v>99.961799999999997</v>
      </c>
      <c r="G6679" s="391">
        <v>99.965599999999995</v>
      </c>
      <c r="H6679" s="391">
        <v>99.943700000000007</v>
      </c>
      <c r="I6679" s="391">
        <v>99.9499</v>
      </c>
      <c r="J6679" s="391">
        <v>99.947800000000001</v>
      </c>
      <c r="K6679" s="391">
        <v>99.878</v>
      </c>
      <c r="L6679" s="391">
        <v>99.818600000000004</v>
      </c>
      <c r="M6679" s="391">
        <v>99.975399999999993</v>
      </c>
      <c r="N6679" s="391">
        <v>99.920400000000001</v>
      </c>
      <c r="O6679" s="386">
        <v>99.975499999999997</v>
      </c>
      <c r="P6679" s="386" t="s">
        <v>183</v>
      </c>
    </row>
    <row r="6680" spans="1:16" ht="15" x14ac:dyDescent="0.25">
      <c r="A6680" s="389" t="s">
        <v>5136</v>
      </c>
      <c r="B6680" s="390"/>
      <c r="C6680" s="386"/>
      <c r="D6680" s="390"/>
      <c r="E6680" s="390"/>
      <c r="F6680" s="386">
        <v>98.046300000000002</v>
      </c>
      <c r="G6680" s="391">
        <v>97.363600000000005</v>
      </c>
      <c r="H6680" s="391">
        <v>96.338999999999999</v>
      </c>
      <c r="I6680" s="391">
        <v>95.452399999999997</v>
      </c>
      <c r="J6680" s="391">
        <v>96.108500000000006</v>
      </c>
      <c r="K6680" s="391">
        <v>96.348699999999994</v>
      </c>
      <c r="L6680" s="391">
        <v>97.170100000000005</v>
      </c>
      <c r="M6680" s="391">
        <v>98.244699999999995</v>
      </c>
      <c r="N6680" s="391">
        <v>99.554400000000001</v>
      </c>
      <c r="O6680" s="386">
        <v>99.405199999999994</v>
      </c>
      <c r="P6680" s="386" t="s">
        <v>183</v>
      </c>
    </row>
    <row r="6681" spans="1:16" ht="15" x14ac:dyDescent="0.25">
      <c r="A6681" s="389" t="s">
        <v>5137</v>
      </c>
      <c r="B6681" s="390"/>
      <c r="C6681" s="386"/>
      <c r="D6681" s="390"/>
      <c r="E6681" s="390"/>
      <c r="F6681" s="386">
        <v>100</v>
      </c>
      <c r="G6681" s="391">
        <v>100</v>
      </c>
      <c r="H6681" s="391">
        <v>100</v>
      </c>
      <c r="I6681" s="391">
        <v>100</v>
      </c>
      <c r="J6681" s="391">
        <v>100</v>
      </c>
      <c r="K6681" s="391">
        <v>100</v>
      </c>
      <c r="L6681" s="391">
        <v>100</v>
      </c>
      <c r="M6681" s="391">
        <v>100</v>
      </c>
      <c r="N6681" s="391">
        <v>100</v>
      </c>
      <c r="O6681" s="386">
        <v>100</v>
      </c>
      <c r="P6681" s="386" t="s">
        <v>183</v>
      </c>
    </row>
    <row r="6682" spans="1:16" ht="15" x14ac:dyDescent="0.25">
      <c r="A6682" s="389" t="s">
        <v>5138</v>
      </c>
      <c r="B6682" s="390"/>
      <c r="C6682" s="386"/>
      <c r="D6682" s="390"/>
      <c r="E6682" s="390"/>
      <c r="F6682" s="386">
        <v>100</v>
      </c>
      <c r="G6682" s="391">
        <v>100</v>
      </c>
      <c r="H6682" s="391">
        <v>100</v>
      </c>
      <c r="I6682" s="391">
        <v>100</v>
      </c>
      <c r="J6682" s="391">
        <v>100</v>
      </c>
      <c r="K6682" s="391">
        <v>100</v>
      </c>
      <c r="L6682" s="391">
        <v>100</v>
      </c>
      <c r="M6682" s="391">
        <v>100</v>
      </c>
      <c r="N6682" s="391">
        <v>100</v>
      </c>
      <c r="O6682" s="386">
        <v>100</v>
      </c>
      <c r="P6682" s="386" t="s">
        <v>183</v>
      </c>
    </row>
    <row r="6683" spans="1:16" ht="15" x14ac:dyDescent="0.25">
      <c r="A6683" s="389" t="s">
        <v>5139</v>
      </c>
      <c r="B6683" s="390"/>
      <c r="C6683" s="386"/>
      <c r="D6683" s="390"/>
      <c r="E6683" s="390"/>
      <c r="F6683" s="386">
        <v>99.961299999999994</v>
      </c>
      <c r="G6683" s="391">
        <v>99.906999999999996</v>
      </c>
      <c r="H6683" s="391">
        <v>99.552800000000005</v>
      </c>
      <c r="I6683" s="391">
        <v>99.539500000000004</v>
      </c>
      <c r="J6683" s="391">
        <v>99.5749</v>
      </c>
      <c r="K6683" s="391">
        <v>99.128100000000003</v>
      </c>
      <c r="L6683" s="391">
        <v>99.940100000000001</v>
      </c>
      <c r="M6683" s="391">
        <v>99.938999999999993</v>
      </c>
      <c r="N6683" s="391">
        <v>99.940799999999996</v>
      </c>
      <c r="O6683" s="386">
        <v>99.529899999999998</v>
      </c>
      <c r="P6683" s="386" t="s">
        <v>183</v>
      </c>
    </row>
    <row r="6684" spans="1:16" ht="15" x14ac:dyDescent="0.25">
      <c r="A6684" s="389" t="s">
        <v>5140</v>
      </c>
      <c r="B6684" s="390"/>
      <c r="C6684" s="386"/>
      <c r="D6684" s="390"/>
      <c r="E6684" s="390"/>
      <c r="F6684" s="386">
        <v>100</v>
      </c>
      <c r="G6684" s="391">
        <v>99.972999999999999</v>
      </c>
      <c r="H6684" s="391">
        <v>99.627099999999999</v>
      </c>
      <c r="I6684" s="391">
        <v>99.591499999999996</v>
      </c>
      <c r="J6684" s="391">
        <v>99.592299999999994</v>
      </c>
      <c r="K6684" s="391">
        <v>99.170599999999993</v>
      </c>
      <c r="L6684" s="391">
        <v>100</v>
      </c>
      <c r="M6684" s="391">
        <v>100</v>
      </c>
      <c r="N6684" s="391">
        <v>100</v>
      </c>
      <c r="O6684" s="386">
        <v>99.580100000000002</v>
      </c>
      <c r="P6684" s="386" t="s">
        <v>183</v>
      </c>
    </row>
    <row r="6685" spans="1:16" ht="15" x14ac:dyDescent="0.25">
      <c r="A6685" s="389" t="s">
        <v>5141</v>
      </c>
      <c r="B6685" s="390"/>
      <c r="C6685" s="386"/>
      <c r="D6685" s="390"/>
      <c r="E6685" s="390"/>
      <c r="F6685" s="386">
        <v>98.265500000000003</v>
      </c>
      <c r="G6685" s="391">
        <v>97.160600000000002</v>
      </c>
      <c r="H6685" s="391">
        <v>96.017300000000006</v>
      </c>
      <c r="I6685" s="391">
        <v>97.130399999999995</v>
      </c>
      <c r="J6685" s="391">
        <v>98.750600000000006</v>
      </c>
      <c r="K6685" s="391">
        <v>97.128799999999998</v>
      </c>
      <c r="L6685" s="391">
        <v>97.134799999999998</v>
      </c>
      <c r="M6685" s="391">
        <v>97.046700000000001</v>
      </c>
      <c r="N6685" s="391">
        <v>97.143699999999995</v>
      </c>
      <c r="O6685" s="386">
        <v>97.139200000000002</v>
      </c>
      <c r="P6685" s="386" t="s">
        <v>183</v>
      </c>
    </row>
    <row r="6686" spans="1:16" ht="15" x14ac:dyDescent="0.25">
      <c r="A6686" s="389" t="s">
        <v>5142</v>
      </c>
      <c r="B6686" s="390"/>
      <c r="C6686" s="386"/>
      <c r="D6686" s="390"/>
      <c r="E6686" s="390"/>
      <c r="F6686" s="386">
        <v>99.278800000000004</v>
      </c>
      <c r="G6686" s="391">
        <v>99.038300000000007</v>
      </c>
      <c r="H6686" s="391">
        <v>99.313599999999994</v>
      </c>
      <c r="I6686" s="391">
        <v>99.531800000000004</v>
      </c>
      <c r="J6686" s="391">
        <v>99.203599999999994</v>
      </c>
      <c r="K6686" s="391">
        <v>99.337299999999999</v>
      </c>
      <c r="L6686" s="391">
        <v>99.250799999999998</v>
      </c>
      <c r="M6686" s="391">
        <v>99.082700000000003</v>
      </c>
      <c r="N6686" s="391">
        <v>99.3</v>
      </c>
      <c r="O6686" s="386">
        <v>99.019499999999994</v>
      </c>
      <c r="P6686" s="386" t="s">
        <v>183</v>
      </c>
    </row>
    <row r="6687" spans="1:16" ht="15" x14ac:dyDescent="0.25">
      <c r="A6687" s="389" t="s">
        <v>5143</v>
      </c>
      <c r="B6687" s="390"/>
      <c r="C6687" s="386"/>
      <c r="D6687" s="390"/>
      <c r="E6687" s="390"/>
      <c r="F6687" s="386">
        <v>99.473200000000006</v>
      </c>
      <c r="G6687" s="391">
        <v>99.285799999999995</v>
      </c>
      <c r="H6687" s="391">
        <v>99.5124</v>
      </c>
      <c r="I6687" s="391">
        <v>99.689700000000002</v>
      </c>
      <c r="J6687" s="391">
        <v>99.382900000000006</v>
      </c>
      <c r="K6687" s="391">
        <v>99.545400000000001</v>
      </c>
      <c r="L6687" s="391">
        <v>99.524199999999993</v>
      </c>
      <c r="M6687" s="391">
        <v>99.402000000000001</v>
      </c>
      <c r="N6687" s="391">
        <v>99.498500000000007</v>
      </c>
      <c r="O6687" s="386">
        <v>99.230199999999996</v>
      </c>
      <c r="P6687" s="386" t="s">
        <v>183</v>
      </c>
    </row>
    <row r="6688" spans="1:16" ht="15" x14ac:dyDescent="0.25">
      <c r="A6688" s="389" t="s">
        <v>5144</v>
      </c>
      <c r="B6688" s="390"/>
      <c r="C6688" s="386"/>
      <c r="D6688" s="390"/>
      <c r="E6688" s="390"/>
      <c r="F6688" s="386">
        <v>96.061000000000007</v>
      </c>
      <c r="G6688" s="391">
        <v>94.850700000000003</v>
      </c>
      <c r="H6688" s="391">
        <v>95.886600000000001</v>
      </c>
      <c r="I6688" s="391">
        <v>96.793800000000005</v>
      </c>
      <c r="J6688" s="391">
        <v>96.111199999999997</v>
      </c>
      <c r="K6688" s="391">
        <v>95.744500000000002</v>
      </c>
      <c r="L6688" s="391">
        <v>94.599800000000002</v>
      </c>
      <c r="M6688" s="391">
        <v>93.706100000000006</v>
      </c>
      <c r="N6688" s="391">
        <v>95.816199999999995</v>
      </c>
      <c r="O6688" s="386">
        <v>95.364500000000007</v>
      </c>
      <c r="P6688" s="386" t="s">
        <v>183</v>
      </c>
    </row>
    <row r="6689" spans="1:16" ht="15" x14ac:dyDescent="0.25">
      <c r="A6689" s="389" t="s">
        <v>5145</v>
      </c>
      <c r="B6689" s="390"/>
      <c r="C6689" s="386"/>
      <c r="D6689" s="390"/>
      <c r="E6689" s="390"/>
      <c r="F6689" s="386">
        <v>99.3626</v>
      </c>
      <c r="G6689" s="391">
        <v>99.222300000000004</v>
      </c>
      <c r="H6689" s="391">
        <v>99.192999999999998</v>
      </c>
      <c r="I6689" s="391">
        <v>99.293700000000001</v>
      </c>
      <c r="J6689" s="391">
        <v>99.066800000000001</v>
      </c>
      <c r="K6689" s="391">
        <v>99.043199999999999</v>
      </c>
      <c r="L6689" s="391">
        <v>99.215699999999998</v>
      </c>
      <c r="M6689" s="391">
        <v>98.809299999999993</v>
      </c>
      <c r="N6689" s="391">
        <v>98.3523</v>
      </c>
      <c r="O6689" s="386">
        <v>98.148200000000003</v>
      </c>
      <c r="P6689" s="386" t="s">
        <v>183</v>
      </c>
    </row>
    <row r="6690" spans="1:16" ht="15" x14ac:dyDescent="0.25">
      <c r="A6690" s="389" t="s">
        <v>5146</v>
      </c>
      <c r="B6690" s="390"/>
      <c r="C6690" s="386"/>
      <c r="D6690" s="390"/>
      <c r="E6690" s="390"/>
      <c r="F6690" s="386">
        <v>99.4161</v>
      </c>
      <c r="G6690" s="391">
        <v>99.228099999999998</v>
      </c>
      <c r="H6690" s="391">
        <v>99.226200000000006</v>
      </c>
      <c r="I6690" s="391">
        <v>99.310400000000001</v>
      </c>
      <c r="J6690" s="391">
        <v>99.131299999999996</v>
      </c>
      <c r="K6690" s="391">
        <v>99.073099999999997</v>
      </c>
      <c r="L6690" s="391">
        <v>99.243899999999996</v>
      </c>
      <c r="M6690" s="391">
        <v>98.817700000000002</v>
      </c>
      <c r="N6690" s="391">
        <v>98.341099999999997</v>
      </c>
      <c r="O6690" s="386">
        <v>98.159499999999994</v>
      </c>
      <c r="P6690" s="386" t="s">
        <v>183</v>
      </c>
    </row>
    <row r="6691" spans="1:16" ht="15" x14ac:dyDescent="0.25">
      <c r="A6691" s="389" t="s">
        <v>5147</v>
      </c>
      <c r="B6691" s="390"/>
      <c r="C6691" s="386"/>
      <c r="D6691" s="390"/>
      <c r="E6691" s="390"/>
      <c r="F6691" s="386">
        <v>97.872799999999998</v>
      </c>
      <c r="G6691" s="391">
        <v>99.051400000000001</v>
      </c>
      <c r="H6691" s="391">
        <v>98.252399999999994</v>
      </c>
      <c r="I6691" s="391">
        <v>98.807100000000005</v>
      </c>
      <c r="J6691" s="391">
        <v>97.189300000000003</v>
      </c>
      <c r="K6691" s="391">
        <v>98.134</v>
      </c>
      <c r="L6691" s="391">
        <v>98.365899999999996</v>
      </c>
      <c r="M6691" s="391">
        <v>98.5411</v>
      </c>
      <c r="N6691" s="391">
        <v>98.715599999999995</v>
      </c>
      <c r="O6691" s="386">
        <v>97.772900000000007</v>
      </c>
      <c r="P6691" s="386" t="s">
        <v>183</v>
      </c>
    </row>
    <row r="6692" spans="1:16" ht="15" x14ac:dyDescent="0.25">
      <c r="A6692" s="389" t="s">
        <v>5148</v>
      </c>
      <c r="B6692" s="390"/>
      <c r="C6692" s="386"/>
      <c r="D6692" s="390"/>
      <c r="E6692" s="390"/>
      <c r="F6692" s="386">
        <v>99.417400000000001</v>
      </c>
      <c r="G6692" s="391">
        <v>99.145700000000005</v>
      </c>
      <c r="H6692" s="391">
        <v>99.223200000000006</v>
      </c>
      <c r="I6692" s="391">
        <v>99.196700000000007</v>
      </c>
      <c r="J6692" s="391">
        <v>98.947500000000005</v>
      </c>
      <c r="K6692" s="391">
        <v>99.018900000000002</v>
      </c>
      <c r="L6692" s="391">
        <v>99.207700000000003</v>
      </c>
      <c r="M6692" s="391">
        <v>98.635000000000005</v>
      </c>
      <c r="N6692" s="391">
        <v>98.258899999999997</v>
      </c>
      <c r="O6692" s="386">
        <v>97.665300000000002</v>
      </c>
      <c r="P6692" s="386" t="s">
        <v>183</v>
      </c>
    </row>
    <row r="6693" spans="1:16" ht="15" x14ac:dyDescent="0.25">
      <c r="A6693" s="389" t="s">
        <v>5149</v>
      </c>
      <c r="B6693" s="390"/>
      <c r="C6693" s="386"/>
      <c r="D6693" s="390"/>
      <c r="E6693" s="390"/>
      <c r="F6693" s="386">
        <v>99.430599999999998</v>
      </c>
      <c r="G6693" s="391">
        <v>99.137900000000002</v>
      </c>
      <c r="H6693" s="391">
        <v>99.231200000000001</v>
      </c>
      <c r="I6693" s="391">
        <v>99.195800000000006</v>
      </c>
      <c r="J6693" s="391">
        <v>98.987300000000005</v>
      </c>
      <c r="K6693" s="391">
        <v>99.031300000000002</v>
      </c>
      <c r="L6693" s="391">
        <v>99.232200000000006</v>
      </c>
      <c r="M6693" s="391">
        <v>98.639300000000006</v>
      </c>
      <c r="N6693" s="391">
        <v>98.256100000000004</v>
      </c>
      <c r="O6693" s="386">
        <v>97.649299999999997</v>
      </c>
      <c r="P6693" s="386" t="s">
        <v>183</v>
      </c>
    </row>
    <row r="6694" spans="1:16" ht="15" x14ac:dyDescent="0.25">
      <c r="A6694" s="389" t="s">
        <v>5150</v>
      </c>
      <c r="B6694" s="390"/>
      <c r="C6694" s="386"/>
      <c r="D6694" s="390"/>
      <c r="E6694" s="390"/>
      <c r="F6694" s="386">
        <v>98.876400000000004</v>
      </c>
      <c r="G6694" s="391">
        <v>99.505099999999999</v>
      </c>
      <c r="H6694" s="391">
        <v>98.868700000000004</v>
      </c>
      <c r="I6694" s="391">
        <v>99.238799999999998</v>
      </c>
      <c r="J6694" s="391">
        <v>97.149100000000004</v>
      </c>
      <c r="K6694" s="391">
        <v>98.432900000000004</v>
      </c>
      <c r="L6694" s="391">
        <v>98.061199999999999</v>
      </c>
      <c r="M6694" s="391">
        <v>98.412000000000006</v>
      </c>
      <c r="N6694" s="391">
        <v>98.407799999999995</v>
      </c>
      <c r="O6694" s="386">
        <v>98.543499999999995</v>
      </c>
      <c r="P6694" s="386" t="s">
        <v>183</v>
      </c>
    </row>
    <row r="6695" spans="1:16" ht="15" x14ac:dyDescent="0.25">
      <c r="A6695" s="389" t="s">
        <v>5151</v>
      </c>
      <c r="B6695" s="390"/>
      <c r="C6695" s="386"/>
      <c r="D6695" s="390"/>
      <c r="E6695" s="390"/>
      <c r="F6695" s="386">
        <v>99.617099999999994</v>
      </c>
      <c r="G6695" s="391">
        <v>99.553600000000003</v>
      </c>
      <c r="H6695" s="391">
        <v>99.586100000000002</v>
      </c>
      <c r="I6695" s="391">
        <v>99.544799999999995</v>
      </c>
      <c r="J6695" s="391">
        <v>99.492400000000004</v>
      </c>
      <c r="K6695" s="391">
        <v>99.499600000000001</v>
      </c>
      <c r="L6695" s="391">
        <v>99.581599999999995</v>
      </c>
      <c r="M6695" s="391">
        <v>99.379900000000006</v>
      </c>
      <c r="N6695" s="391">
        <v>99.088700000000003</v>
      </c>
      <c r="O6695" s="386">
        <v>99.307400000000001</v>
      </c>
      <c r="P6695" s="386" t="s">
        <v>183</v>
      </c>
    </row>
    <row r="6696" spans="1:16" ht="15" x14ac:dyDescent="0.25">
      <c r="A6696" s="389" t="s">
        <v>5152</v>
      </c>
      <c r="B6696" s="390"/>
      <c r="C6696" s="386"/>
      <c r="D6696" s="390"/>
      <c r="E6696" s="390"/>
      <c r="F6696" s="386">
        <v>99.778400000000005</v>
      </c>
      <c r="G6696" s="391">
        <v>99.600700000000003</v>
      </c>
      <c r="H6696" s="391">
        <v>99.696799999999996</v>
      </c>
      <c r="I6696" s="391">
        <v>99.606399999999994</v>
      </c>
      <c r="J6696" s="391">
        <v>99.640500000000003</v>
      </c>
      <c r="K6696" s="391">
        <v>99.599400000000003</v>
      </c>
      <c r="L6696" s="391">
        <v>99.6447</v>
      </c>
      <c r="M6696" s="391">
        <v>99.428100000000001</v>
      </c>
      <c r="N6696" s="391">
        <v>99.094499999999996</v>
      </c>
      <c r="O6696" s="386">
        <v>99.434799999999996</v>
      </c>
      <c r="P6696" s="386" t="s">
        <v>183</v>
      </c>
    </row>
    <row r="6697" spans="1:16" ht="15" x14ac:dyDescent="0.25">
      <c r="A6697" s="389" t="s">
        <v>5153</v>
      </c>
      <c r="B6697" s="390"/>
      <c r="C6697" s="386"/>
      <c r="D6697" s="390"/>
      <c r="E6697" s="390"/>
      <c r="F6697" s="386">
        <v>97.260300000000001</v>
      </c>
      <c r="G6697" s="391">
        <v>98.862700000000004</v>
      </c>
      <c r="H6697" s="391">
        <v>97.941299999999998</v>
      </c>
      <c r="I6697" s="391">
        <v>98.630499999999998</v>
      </c>
      <c r="J6697" s="391">
        <v>97.254300000000001</v>
      </c>
      <c r="K6697" s="391">
        <v>98.010099999999994</v>
      </c>
      <c r="L6697" s="391">
        <v>98.644999999999996</v>
      </c>
      <c r="M6697" s="391">
        <v>98.649799999999999</v>
      </c>
      <c r="N6697" s="391">
        <v>98.989000000000004</v>
      </c>
      <c r="O6697" s="386">
        <v>97.354600000000005</v>
      </c>
      <c r="P6697" s="386" t="s">
        <v>183</v>
      </c>
    </row>
    <row r="6698" spans="1:16" ht="15" x14ac:dyDescent="0.25">
      <c r="A6698" s="389" t="s">
        <v>5154</v>
      </c>
      <c r="B6698" s="390"/>
      <c r="C6698" s="386"/>
      <c r="D6698" s="390"/>
      <c r="E6698" s="390"/>
      <c r="F6698" s="386">
        <v>98.332400000000007</v>
      </c>
      <c r="G6698" s="391">
        <v>98.680300000000003</v>
      </c>
      <c r="H6698" s="391">
        <v>97.599400000000003</v>
      </c>
      <c r="I6698" s="391">
        <v>99.038899999999998</v>
      </c>
      <c r="J6698" s="391">
        <v>98.367800000000003</v>
      </c>
      <c r="K6698" s="391">
        <v>97.832700000000003</v>
      </c>
      <c r="L6698" s="391">
        <v>98.202200000000005</v>
      </c>
      <c r="M6698" s="391">
        <v>98.205299999999994</v>
      </c>
      <c r="N6698" s="391">
        <v>96.162000000000006</v>
      </c>
      <c r="O6698" s="386">
        <v>97.816699999999997</v>
      </c>
      <c r="P6698" s="386" t="s">
        <v>183</v>
      </c>
    </row>
    <row r="6699" spans="1:16" ht="15" x14ac:dyDescent="0.25">
      <c r="A6699" s="389" t="s">
        <v>5155</v>
      </c>
      <c r="B6699" s="390"/>
      <c r="C6699" s="386"/>
      <c r="D6699" s="390"/>
      <c r="E6699" s="390"/>
      <c r="F6699" s="386">
        <v>98.346999999999994</v>
      </c>
      <c r="G6699" s="391">
        <v>98.697100000000006</v>
      </c>
      <c r="H6699" s="391">
        <v>97.611400000000003</v>
      </c>
      <c r="I6699" s="391">
        <v>99.059100000000001</v>
      </c>
      <c r="J6699" s="391">
        <v>98.383899999999997</v>
      </c>
      <c r="K6699" s="391">
        <v>97.843999999999994</v>
      </c>
      <c r="L6699" s="391">
        <v>98.215900000000005</v>
      </c>
      <c r="M6699" s="391">
        <v>98.207999999999998</v>
      </c>
      <c r="N6699" s="391">
        <v>96.165300000000002</v>
      </c>
      <c r="O6699" s="386">
        <v>97.830399999999997</v>
      </c>
      <c r="P6699" s="386" t="s">
        <v>183</v>
      </c>
    </row>
    <row r="6700" spans="1:16" ht="15" x14ac:dyDescent="0.25">
      <c r="A6700" s="389" t="s">
        <v>5156</v>
      </c>
      <c r="B6700" s="390"/>
      <c r="C6700" s="386"/>
      <c r="D6700" s="390"/>
      <c r="E6700" s="390"/>
      <c r="F6700" s="386">
        <v>95.790400000000005</v>
      </c>
      <c r="G6700" s="391">
        <v>95.645799999999994</v>
      </c>
      <c r="H6700" s="391">
        <v>95.626800000000003</v>
      </c>
      <c r="I6700" s="391">
        <v>95.962900000000005</v>
      </c>
      <c r="J6700" s="391">
        <v>95.950999999999993</v>
      </c>
      <c r="K6700" s="391">
        <v>96.112700000000004</v>
      </c>
      <c r="L6700" s="391">
        <v>96.142300000000006</v>
      </c>
      <c r="M6700" s="391">
        <v>97.776399999999995</v>
      </c>
      <c r="N6700" s="391">
        <v>95.651700000000005</v>
      </c>
      <c r="O6700" s="386">
        <v>95.875100000000003</v>
      </c>
      <c r="P6700" s="386" t="s">
        <v>183</v>
      </c>
    </row>
    <row r="6701" spans="1:16" ht="15" x14ac:dyDescent="0.25">
      <c r="A6701" s="389" t="s">
        <v>5157</v>
      </c>
      <c r="B6701" s="390"/>
      <c r="C6701" s="386"/>
      <c r="D6701" s="390"/>
      <c r="E6701" s="390"/>
      <c r="F6701" s="386">
        <v>99.984200000000001</v>
      </c>
      <c r="G6701" s="391">
        <v>99.991100000000003</v>
      </c>
      <c r="H6701" s="391">
        <v>99.996499999999997</v>
      </c>
      <c r="I6701" s="391">
        <v>99.994500000000002</v>
      </c>
      <c r="J6701" s="391">
        <v>99.996300000000005</v>
      </c>
      <c r="K6701" s="391">
        <v>99.994600000000005</v>
      </c>
      <c r="L6701" s="391">
        <v>99.990700000000004</v>
      </c>
      <c r="M6701" s="391">
        <v>99.990099999999998</v>
      </c>
      <c r="N6701" s="391">
        <v>99.897199999999998</v>
      </c>
      <c r="O6701" s="386">
        <v>99.876000000000005</v>
      </c>
      <c r="P6701" s="386" t="s">
        <v>183</v>
      </c>
    </row>
    <row r="6702" spans="1:16" ht="15" x14ac:dyDescent="0.25">
      <c r="A6702" s="389" t="s">
        <v>5158</v>
      </c>
      <c r="B6702" s="390"/>
      <c r="C6702" s="386"/>
      <c r="D6702" s="390"/>
      <c r="E6702" s="390"/>
      <c r="F6702" s="386">
        <v>99.988500000000002</v>
      </c>
      <c r="G6702" s="391">
        <v>99.996099999999998</v>
      </c>
      <c r="H6702" s="391">
        <v>99.999099999999999</v>
      </c>
      <c r="I6702" s="391">
        <v>99.995599999999996</v>
      </c>
      <c r="J6702" s="391">
        <v>99.996899999999997</v>
      </c>
      <c r="K6702" s="391">
        <v>99.999899999999997</v>
      </c>
      <c r="L6702" s="391">
        <v>99.997799999999998</v>
      </c>
      <c r="M6702" s="391">
        <v>99.998699999999999</v>
      </c>
      <c r="N6702" s="391">
        <v>99.916799999999995</v>
      </c>
      <c r="O6702" s="386">
        <v>99.906199999999998</v>
      </c>
      <c r="P6702" s="386" t="s">
        <v>183</v>
      </c>
    </row>
    <row r="6703" spans="1:16" ht="15" x14ac:dyDescent="0.25">
      <c r="A6703" s="389" t="s">
        <v>5159</v>
      </c>
      <c r="B6703" s="390"/>
      <c r="C6703" s="386"/>
      <c r="D6703" s="390"/>
      <c r="E6703" s="390"/>
      <c r="F6703" s="386">
        <v>99.130399999999995</v>
      </c>
      <c r="G6703" s="391">
        <v>98.998999999999995</v>
      </c>
      <c r="H6703" s="391">
        <v>99.724999999999994</v>
      </c>
      <c r="I6703" s="391">
        <v>99.869</v>
      </c>
      <c r="J6703" s="391">
        <v>99.933999999999997</v>
      </c>
      <c r="K6703" s="391">
        <v>99.449299999999994</v>
      </c>
      <c r="L6703" s="391">
        <v>99.058999999999997</v>
      </c>
      <c r="M6703" s="391">
        <v>98.926199999999994</v>
      </c>
      <c r="N6703" s="391">
        <v>96.151700000000005</v>
      </c>
      <c r="O6703" s="386">
        <v>96.7136</v>
      </c>
      <c r="P6703" s="386" t="s">
        <v>183</v>
      </c>
    </row>
    <row r="6704" spans="1:16" ht="15" x14ac:dyDescent="0.25">
      <c r="A6704" s="389" t="s">
        <v>5160</v>
      </c>
      <c r="B6704" s="390"/>
      <c r="C6704" s="386"/>
      <c r="D6704" s="390"/>
      <c r="E6704" s="390"/>
      <c r="F6704" s="386">
        <v>99.983900000000006</v>
      </c>
      <c r="G6704" s="391">
        <v>99.990899999999996</v>
      </c>
      <c r="H6704" s="391">
        <v>99.996399999999994</v>
      </c>
      <c r="I6704" s="391">
        <v>99.994299999999996</v>
      </c>
      <c r="J6704" s="391">
        <v>99.996200000000002</v>
      </c>
      <c r="K6704" s="391">
        <v>99.994500000000002</v>
      </c>
      <c r="L6704" s="391">
        <v>99.990499999999997</v>
      </c>
      <c r="M6704" s="391">
        <v>99.99</v>
      </c>
      <c r="N6704" s="391">
        <v>99.990899999999996</v>
      </c>
      <c r="O6704" s="386">
        <v>99.965000000000003</v>
      </c>
      <c r="P6704" s="386" t="s">
        <v>183</v>
      </c>
    </row>
    <row r="6705" spans="1:16" ht="15" x14ac:dyDescent="0.25">
      <c r="A6705" s="389" t="s">
        <v>5161</v>
      </c>
      <c r="B6705" s="390"/>
      <c r="C6705" s="386"/>
      <c r="D6705" s="390"/>
      <c r="E6705" s="390"/>
      <c r="F6705" s="386">
        <v>99.988299999999995</v>
      </c>
      <c r="G6705" s="391">
        <v>99.996099999999998</v>
      </c>
      <c r="H6705" s="391">
        <v>99.999099999999999</v>
      </c>
      <c r="I6705" s="391">
        <v>99.995500000000007</v>
      </c>
      <c r="J6705" s="391">
        <v>99.996799999999993</v>
      </c>
      <c r="K6705" s="391">
        <v>99.999899999999997</v>
      </c>
      <c r="L6705" s="391">
        <v>99.997799999999998</v>
      </c>
      <c r="M6705" s="391">
        <v>99.998699999999999</v>
      </c>
      <c r="N6705" s="391">
        <v>99.998900000000006</v>
      </c>
      <c r="O6705" s="386">
        <v>99.978800000000007</v>
      </c>
      <c r="P6705" s="386" t="s">
        <v>183</v>
      </c>
    </row>
    <row r="6706" spans="1:16" ht="15" x14ac:dyDescent="0.25">
      <c r="A6706" s="389" t="s">
        <v>5162</v>
      </c>
      <c r="B6706" s="390"/>
      <c r="C6706" s="386"/>
      <c r="D6706" s="390"/>
      <c r="E6706" s="390"/>
      <c r="F6706" s="386">
        <v>98.822199999999995</v>
      </c>
      <c r="G6706" s="391">
        <v>98.624899999999997</v>
      </c>
      <c r="H6706" s="391">
        <v>99.680899999999994</v>
      </c>
      <c r="I6706" s="391">
        <v>99.846199999999996</v>
      </c>
      <c r="J6706" s="391">
        <v>99.922499999999999</v>
      </c>
      <c r="K6706" s="391">
        <v>99.351699999999994</v>
      </c>
      <c r="L6706" s="391">
        <v>98.844300000000004</v>
      </c>
      <c r="M6706" s="391">
        <v>98.686400000000006</v>
      </c>
      <c r="N6706" s="391">
        <v>96.148700000000005</v>
      </c>
      <c r="O6706" s="386">
        <v>97.900199999999998</v>
      </c>
      <c r="P6706" s="386" t="s">
        <v>183</v>
      </c>
    </row>
    <row r="6707" spans="1:16" ht="15" x14ac:dyDescent="0.25">
      <c r="A6707" s="389" t="s">
        <v>5163</v>
      </c>
      <c r="B6707" s="390"/>
      <c r="C6707" s="386"/>
      <c r="D6707" s="390"/>
      <c r="E6707" s="390"/>
      <c r="F6707" s="386"/>
      <c r="G6707" s="391"/>
      <c r="H6707" s="391">
        <v>100</v>
      </c>
      <c r="I6707" s="391">
        <v>100</v>
      </c>
      <c r="J6707" s="391">
        <v>100</v>
      </c>
      <c r="K6707" s="391">
        <v>100</v>
      </c>
      <c r="L6707" s="391">
        <v>100</v>
      </c>
      <c r="M6707" s="391">
        <v>100</v>
      </c>
      <c r="N6707" s="391">
        <v>100</v>
      </c>
      <c r="O6707" s="386">
        <v>100</v>
      </c>
      <c r="P6707" s="386" t="s">
        <v>183</v>
      </c>
    </row>
    <row r="6708" spans="1:16" ht="15" x14ac:dyDescent="0.25">
      <c r="A6708" s="389" t="s">
        <v>5164</v>
      </c>
      <c r="B6708" s="390"/>
      <c r="C6708" s="386"/>
      <c r="D6708" s="390"/>
      <c r="E6708" s="390"/>
      <c r="F6708" s="386"/>
      <c r="G6708" s="391"/>
      <c r="H6708" s="391">
        <v>100</v>
      </c>
      <c r="I6708" s="391">
        <v>100</v>
      </c>
      <c r="J6708" s="391">
        <v>100</v>
      </c>
      <c r="K6708" s="391">
        <v>100</v>
      </c>
      <c r="L6708" s="391">
        <v>100</v>
      </c>
      <c r="M6708" s="391">
        <v>100</v>
      </c>
      <c r="N6708" s="391">
        <v>100</v>
      </c>
      <c r="O6708" s="386">
        <v>100</v>
      </c>
      <c r="P6708" s="386" t="s">
        <v>183</v>
      </c>
    </row>
    <row r="6709" spans="1:16" ht="15" x14ac:dyDescent="0.25">
      <c r="A6709" s="389" t="s">
        <v>5165</v>
      </c>
      <c r="B6709" s="390"/>
      <c r="C6709" s="386"/>
      <c r="D6709" s="390"/>
      <c r="E6709" s="390"/>
      <c r="F6709" s="386">
        <v>100</v>
      </c>
      <c r="G6709" s="391">
        <v>100</v>
      </c>
      <c r="H6709" s="391">
        <v>100</v>
      </c>
      <c r="I6709" s="391">
        <v>100</v>
      </c>
      <c r="J6709" s="391">
        <v>100</v>
      </c>
      <c r="K6709" s="391">
        <v>100</v>
      </c>
      <c r="L6709" s="391">
        <v>100</v>
      </c>
      <c r="M6709" s="391">
        <v>100</v>
      </c>
      <c r="N6709" s="391">
        <v>98.2667</v>
      </c>
      <c r="O6709" s="386">
        <v>98.264099999999999</v>
      </c>
      <c r="P6709" s="386" t="s">
        <v>183</v>
      </c>
    </row>
    <row r="6710" spans="1:16" ht="15" x14ac:dyDescent="0.25">
      <c r="A6710" s="389" t="s">
        <v>5166</v>
      </c>
      <c r="B6710" s="390"/>
      <c r="C6710" s="386"/>
      <c r="D6710" s="390"/>
      <c r="E6710" s="390"/>
      <c r="F6710" s="386">
        <v>100</v>
      </c>
      <c r="G6710" s="391">
        <v>100</v>
      </c>
      <c r="H6710" s="391">
        <v>100</v>
      </c>
      <c r="I6710" s="391">
        <v>100</v>
      </c>
      <c r="J6710" s="391">
        <v>100</v>
      </c>
      <c r="K6710" s="391">
        <v>100</v>
      </c>
      <c r="L6710" s="391">
        <v>100</v>
      </c>
      <c r="M6710" s="391">
        <v>100</v>
      </c>
      <c r="N6710" s="391">
        <v>98.400300000000001</v>
      </c>
      <c r="O6710" s="386">
        <v>98.515299999999996</v>
      </c>
      <c r="P6710" s="386" t="s">
        <v>183</v>
      </c>
    </row>
    <row r="6711" spans="1:16" ht="15" x14ac:dyDescent="0.25">
      <c r="A6711" s="389" t="s">
        <v>5167</v>
      </c>
      <c r="B6711" s="390"/>
      <c r="C6711" s="386"/>
      <c r="D6711" s="390"/>
      <c r="E6711" s="390"/>
      <c r="F6711" s="386">
        <v>100</v>
      </c>
      <c r="G6711" s="391">
        <v>100</v>
      </c>
      <c r="H6711" s="391">
        <v>100</v>
      </c>
      <c r="I6711" s="391">
        <v>100</v>
      </c>
      <c r="J6711" s="391">
        <v>100</v>
      </c>
      <c r="K6711" s="391">
        <v>100</v>
      </c>
      <c r="L6711" s="391">
        <v>100</v>
      </c>
      <c r="M6711" s="391">
        <v>100</v>
      </c>
      <c r="N6711" s="391">
        <v>96.153499999999994</v>
      </c>
      <c r="O6711" s="386">
        <v>94.370999999999995</v>
      </c>
      <c r="P6711" s="386" t="s">
        <v>183</v>
      </c>
    </row>
    <row r="6712" spans="1:16" ht="15" x14ac:dyDescent="0.25">
      <c r="A6712" s="389" t="s">
        <v>5168</v>
      </c>
      <c r="B6712" s="390"/>
      <c r="C6712" s="386"/>
      <c r="D6712" s="390"/>
      <c r="E6712" s="390"/>
      <c r="F6712" s="386">
        <v>99.673400000000001</v>
      </c>
      <c r="G6712" s="391">
        <v>99.531800000000004</v>
      </c>
      <c r="H6712" s="391">
        <v>99.464100000000002</v>
      </c>
      <c r="I6712" s="391">
        <v>99.407700000000006</v>
      </c>
      <c r="J6712" s="391">
        <v>99.248099999999994</v>
      </c>
      <c r="K6712" s="391">
        <v>99.486999999999995</v>
      </c>
      <c r="L6712" s="391">
        <v>99.091499999999996</v>
      </c>
      <c r="M6712" s="391">
        <v>98.741600000000005</v>
      </c>
      <c r="N6712" s="391">
        <v>97.221900000000005</v>
      </c>
      <c r="O6712" s="386">
        <v>97.382900000000006</v>
      </c>
      <c r="P6712" s="386" t="s">
        <v>183</v>
      </c>
    </row>
    <row r="6713" spans="1:16" ht="15" x14ac:dyDescent="0.25">
      <c r="A6713" s="389" t="s">
        <v>5169</v>
      </c>
      <c r="B6713" s="390"/>
      <c r="C6713" s="386"/>
      <c r="D6713" s="390"/>
      <c r="E6713" s="390"/>
      <c r="F6713" s="386">
        <v>99.669499999999999</v>
      </c>
      <c r="G6713" s="391">
        <v>99.526600000000002</v>
      </c>
      <c r="H6713" s="391">
        <v>99.458399999999997</v>
      </c>
      <c r="I6713" s="391">
        <v>99.401499999999999</v>
      </c>
      <c r="J6713" s="391">
        <v>99.239099999999993</v>
      </c>
      <c r="K6713" s="391">
        <v>99.481899999999996</v>
      </c>
      <c r="L6713" s="391">
        <v>99.082599999999999</v>
      </c>
      <c r="M6713" s="391">
        <v>98.730699999999999</v>
      </c>
      <c r="N6713" s="391">
        <v>97.201400000000007</v>
      </c>
      <c r="O6713" s="386">
        <v>97.386099999999999</v>
      </c>
      <c r="P6713" s="386" t="s">
        <v>183</v>
      </c>
    </row>
    <row r="6714" spans="1:16" ht="15" x14ac:dyDescent="0.25">
      <c r="A6714" s="389" t="s">
        <v>5170</v>
      </c>
      <c r="B6714" s="390"/>
      <c r="C6714" s="386"/>
      <c r="D6714" s="390"/>
      <c r="E6714" s="390"/>
      <c r="F6714" s="386">
        <v>100</v>
      </c>
      <c r="G6714" s="391">
        <v>100</v>
      </c>
      <c r="H6714" s="391">
        <v>100</v>
      </c>
      <c r="I6714" s="391">
        <v>100</v>
      </c>
      <c r="J6714" s="391">
        <v>100</v>
      </c>
      <c r="K6714" s="391">
        <v>100</v>
      </c>
      <c r="L6714" s="391">
        <v>100</v>
      </c>
      <c r="M6714" s="391">
        <v>100</v>
      </c>
      <c r="N6714" s="391">
        <v>100</v>
      </c>
      <c r="O6714" s="386">
        <v>96.993600000000001</v>
      </c>
      <c r="P6714" s="386" t="s">
        <v>183</v>
      </c>
    </row>
    <row r="6715" spans="1:16" ht="15" x14ac:dyDescent="0.25">
      <c r="A6715" s="389" t="s">
        <v>5171</v>
      </c>
      <c r="B6715" s="390"/>
      <c r="C6715" s="386"/>
      <c r="D6715" s="390"/>
      <c r="E6715" s="390"/>
      <c r="F6715" s="386">
        <v>99.673400000000001</v>
      </c>
      <c r="G6715" s="391">
        <v>99.531800000000004</v>
      </c>
      <c r="H6715" s="391">
        <v>99.464100000000002</v>
      </c>
      <c r="I6715" s="391">
        <v>99.407700000000006</v>
      </c>
      <c r="J6715" s="391">
        <v>99.248099999999994</v>
      </c>
      <c r="K6715" s="391">
        <v>99.486999999999995</v>
      </c>
      <c r="L6715" s="391">
        <v>99.091499999999996</v>
      </c>
      <c r="M6715" s="391">
        <v>98.741600000000005</v>
      </c>
      <c r="N6715" s="391">
        <v>97.221900000000005</v>
      </c>
      <c r="O6715" s="386">
        <v>97.382900000000006</v>
      </c>
      <c r="P6715" s="386" t="s">
        <v>183</v>
      </c>
    </row>
    <row r="6716" spans="1:16" ht="15" x14ac:dyDescent="0.25">
      <c r="A6716" s="389" t="s">
        <v>5172</v>
      </c>
      <c r="B6716" s="390"/>
      <c r="C6716" s="386"/>
      <c r="D6716" s="390"/>
      <c r="E6716" s="390"/>
      <c r="F6716" s="386">
        <v>99.669499999999999</v>
      </c>
      <c r="G6716" s="391">
        <v>99.526600000000002</v>
      </c>
      <c r="H6716" s="391">
        <v>99.458399999999997</v>
      </c>
      <c r="I6716" s="391">
        <v>99.401499999999999</v>
      </c>
      <c r="J6716" s="391">
        <v>99.239099999999993</v>
      </c>
      <c r="K6716" s="391">
        <v>99.481899999999996</v>
      </c>
      <c r="L6716" s="391">
        <v>99.082599999999999</v>
      </c>
      <c r="M6716" s="391">
        <v>98.730699999999999</v>
      </c>
      <c r="N6716" s="391">
        <v>97.201400000000007</v>
      </c>
      <c r="O6716" s="386">
        <v>97.386099999999999</v>
      </c>
      <c r="P6716" s="386" t="s">
        <v>183</v>
      </c>
    </row>
    <row r="6717" spans="1:16" ht="15" x14ac:dyDescent="0.25">
      <c r="A6717" s="389" t="s">
        <v>5173</v>
      </c>
      <c r="B6717" s="390"/>
      <c r="C6717" s="386"/>
      <c r="D6717" s="390"/>
      <c r="E6717" s="390"/>
      <c r="F6717" s="386">
        <v>100</v>
      </c>
      <c r="G6717" s="391">
        <v>100</v>
      </c>
      <c r="H6717" s="391">
        <v>100</v>
      </c>
      <c r="I6717" s="391">
        <v>100</v>
      </c>
      <c r="J6717" s="391">
        <v>100</v>
      </c>
      <c r="K6717" s="391">
        <v>100</v>
      </c>
      <c r="L6717" s="391">
        <v>100</v>
      </c>
      <c r="M6717" s="391">
        <v>100</v>
      </c>
      <c r="N6717" s="391">
        <v>100</v>
      </c>
      <c r="O6717" s="386">
        <v>96.993600000000001</v>
      </c>
      <c r="P6717" s="386" t="s">
        <v>183</v>
      </c>
    </row>
    <row r="6718" spans="1:16" ht="15" x14ac:dyDescent="0.25">
      <c r="A6718" s="389" t="s">
        <v>543</v>
      </c>
      <c r="B6718" s="390"/>
      <c r="C6718" s="386"/>
      <c r="D6718" s="390"/>
      <c r="E6718" s="390"/>
      <c r="F6718" s="386">
        <v>99.332300000000004</v>
      </c>
      <c r="G6718" s="391">
        <v>99.202600000000004</v>
      </c>
      <c r="H6718" s="391">
        <v>99.239900000000006</v>
      </c>
      <c r="I6718" s="391">
        <v>99.316599999999994</v>
      </c>
      <c r="J6718" s="391">
        <v>99.241200000000006</v>
      </c>
      <c r="K6718" s="391">
        <v>99.264300000000006</v>
      </c>
      <c r="L6718" s="391">
        <v>99.233000000000004</v>
      </c>
      <c r="M6718" s="391">
        <v>99.159000000000006</v>
      </c>
      <c r="N6718" s="391">
        <v>99.004199999999997</v>
      </c>
      <c r="O6718" s="386">
        <v>98.879000000000005</v>
      </c>
      <c r="P6718" s="386" t="s">
        <v>183</v>
      </c>
    </row>
    <row r="6719" spans="1:16" ht="15" x14ac:dyDescent="0.25">
      <c r="A6719" s="389" t="s">
        <v>542</v>
      </c>
      <c r="B6719" s="390"/>
      <c r="C6719" s="386"/>
      <c r="D6719" s="390"/>
      <c r="E6719" s="390"/>
      <c r="F6719" s="386">
        <v>99.4529</v>
      </c>
      <c r="G6719" s="391">
        <v>99.388999999999996</v>
      </c>
      <c r="H6719" s="391">
        <v>99.448099999999997</v>
      </c>
      <c r="I6719" s="391">
        <v>99.510400000000004</v>
      </c>
      <c r="J6719" s="391">
        <v>99.424999999999997</v>
      </c>
      <c r="K6719" s="391">
        <v>99.443200000000004</v>
      </c>
      <c r="L6719" s="391">
        <v>99.397900000000007</v>
      </c>
      <c r="M6719" s="391">
        <v>99.311499999999995</v>
      </c>
      <c r="N6719" s="391">
        <v>99.159400000000005</v>
      </c>
      <c r="O6719" s="386">
        <v>99.0685</v>
      </c>
      <c r="P6719" s="386" t="s">
        <v>183</v>
      </c>
    </row>
    <row r="6720" spans="1:16" ht="15" x14ac:dyDescent="0.25">
      <c r="A6720" s="389" t="s">
        <v>541</v>
      </c>
      <c r="B6720" s="390"/>
      <c r="C6720" s="386"/>
      <c r="D6720" s="390"/>
      <c r="E6720" s="390"/>
      <c r="F6720" s="386">
        <v>96.478399999999993</v>
      </c>
      <c r="G6720" s="391">
        <v>94.811000000000007</v>
      </c>
      <c r="H6720" s="391">
        <v>94.432699999999997</v>
      </c>
      <c r="I6720" s="391">
        <v>94.7607</v>
      </c>
      <c r="J6720" s="391">
        <v>94.920500000000004</v>
      </c>
      <c r="K6720" s="391">
        <v>95.047600000000003</v>
      </c>
      <c r="L6720" s="391">
        <v>95.264899999999997</v>
      </c>
      <c r="M6720" s="391">
        <v>95.121700000000004</v>
      </c>
      <c r="N6720" s="391">
        <v>95.427499999999995</v>
      </c>
      <c r="O6720" s="386">
        <v>94.668899999999994</v>
      </c>
      <c r="P6720" s="386" t="s">
        <v>183</v>
      </c>
    </row>
    <row r="6721" spans="1:16" ht="15" x14ac:dyDescent="0.25">
      <c r="A6721" s="389" t="s">
        <v>538</v>
      </c>
      <c r="B6721" s="390"/>
      <c r="C6721" s="386"/>
      <c r="D6721" s="390"/>
      <c r="E6721" s="390"/>
      <c r="F6721" s="386">
        <v>99.258600000000001</v>
      </c>
      <c r="G6721" s="391">
        <v>99.063400000000001</v>
      </c>
      <c r="H6721" s="391">
        <v>99.074799999999996</v>
      </c>
      <c r="I6721" s="391">
        <v>99.253699999999995</v>
      </c>
      <c r="J6721" s="391">
        <v>99.112700000000004</v>
      </c>
      <c r="K6721" s="391">
        <v>99.232100000000003</v>
      </c>
      <c r="L6721" s="391">
        <v>99.133700000000005</v>
      </c>
      <c r="M6721" s="391">
        <v>98.994</v>
      </c>
      <c r="N6721" s="391">
        <v>98.896600000000007</v>
      </c>
      <c r="O6721" s="386">
        <v>98.708699999999993</v>
      </c>
      <c r="P6721" s="386" t="s">
        <v>183</v>
      </c>
    </row>
    <row r="6722" spans="1:16" ht="15" x14ac:dyDescent="0.25">
      <c r="A6722" s="389" t="s">
        <v>532</v>
      </c>
      <c r="B6722" s="390"/>
      <c r="C6722" s="386"/>
      <c r="D6722" s="390"/>
      <c r="E6722" s="390"/>
      <c r="F6722" s="386">
        <v>99.379199999999997</v>
      </c>
      <c r="G6722" s="391">
        <v>99.256500000000003</v>
      </c>
      <c r="H6722" s="391">
        <v>99.315399999999997</v>
      </c>
      <c r="I6722" s="391">
        <v>99.389899999999997</v>
      </c>
      <c r="J6722" s="391">
        <v>99.272999999999996</v>
      </c>
      <c r="K6722" s="391">
        <v>99.381500000000003</v>
      </c>
      <c r="L6722" s="391">
        <v>99.2971</v>
      </c>
      <c r="M6722" s="391">
        <v>99.143600000000006</v>
      </c>
      <c r="N6722" s="391">
        <v>99.045400000000001</v>
      </c>
      <c r="O6722" s="386">
        <v>98.894599999999997</v>
      </c>
      <c r="P6722" s="386" t="s">
        <v>183</v>
      </c>
    </row>
    <row r="6723" spans="1:16" ht="15" x14ac:dyDescent="0.25">
      <c r="A6723" s="389" t="s">
        <v>534</v>
      </c>
      <c r="B6723" s="390"/>
      <c r="C6723" s="386"/>
      <c r="D6723" s="390"/>
      <c r="E6723" s="390"/>
      <c r="F6723" s="386">
        <v>95.549000000000007</v>
      </c>
      <c r="G6723" s="391">
        <v>92.788799999999995</v>
      </c>
      <c r="H6723" s="391">
        <v>91.557299999999998</v>
      </c>
      <c r="I6723" s="391">
        <v>94.234099999999998</v>
      </c>
      <c r="J6723" s="391">
        <v>93.303299999999993</v>
      </c>
      <c r="K6723" s="391">
        <v>93.604399999999998</v>
      </c>
      <c r="L6723" s="391">
        <v>93.068600000000004</v>
      </c>
      <c r="M6723" s="391">
        <v>93.151600000000002</v>
      </c>
      <c r="N6723" s="391">
        <v>93.023200000000003</v>
      </c>
      <c r="O6723" s="386">
        <v>91.602400000000003</v>
      </c>
      <c r="P6723" s="386" t="s">
        <v>183</v>
      </c>
    </row>
    <row r="6724" spans="1:16" ht="15" x14ac:dyDescent="0.25">
      <c r="A6724" s="389" t="s">
        <v>540</v>
      </c>
      <c r="B6724" s="390"/>
      <c r="C6724" s="386"/>
      <c r="D6724" s="390"/>
      <c r="E6724" s="390"/>
      <c r="F6724" s="386">
        <v>99.861699999999999</v>
      </c>
      <c r="G6724" s="391">
        <v>99.641000000000005</v>
      </c>
      <c r="H6724" s="391">
        <v>99.444000000000003</v>
      </c>
      <c r="I6724" s="391">
        <v>99.446600000000004</v>
      </c>
      <c r="J6724" s="391">
        <v>99.608900000000006</v>
      </c>
      <c r="K6724" s="391">
        <v>99.599100000000007</v>
      </c>
      <c r="L6724" s="391">
        <v>99.688100000000006</v>
      </c>
      <c r="M6724" s="391">
        <v>99.779600000000002</v>
      </c>
      <c r="N6724" s="391">
        <v>99.686599999999999</v>
      </c>
      <c r="O6724" s="386">
        <v>99.549400000000006</v>
      </c>
      <c r="P6724" s="386" t="s">
        <v>183</v>
      </c>
    </row>
    <row r="6725" spans="1:16" ht="15" x14ac:dyDescent="0.25">
      <c r="A6725" s="389" t="s">
        <v>525</v>
      </c>
      <c r="B6725" s="390"/>
      <c r="C6725" s="386"/>
      <c r="D6725" s="390"/>
      <c r="E6725" s="390"/>
      <c r="F6725" s="386">
        <v>99.934299999999993</v>
      </c>
      <c r="G6725" s="391">
        <v>99.936400000000006</v>
      </c>
      <c r="H6725" s="391">
        <v>99.887200000000007</v>
      </c>
      <c r="I6725" s="391">
        <v>99.894199999999998</v>
      </c>
      <c r="J6725" s="391">
        <v>99.939099999999996</v>
      </c>
      <c r="K6725" s="391">
        <v>99.905199999999994</v>
      </c>
      <c r="L6725" s="391">
        <v>99.894400000000005</v>
      </c>
      <c r="M6725" s="391">
        <v>99.900899999999993</v>
      </c>
      <c r="N6725" s="391">
        <v>99.8369</v>
      </c>
      <c r="O6725" s="386">
        <v>99.704700000000003</v>
      </c>
      <c r="P6725" s="386" t="s">
        <v>183</v>
      </c>
    </row>
    <row r="6726" spans="1:16" ht="15" x14ac:dyDescent="0.25">
      <c r="A6726" s="389" t="s">
        <v>531</v>
      </c>
      <c r="B6726" s="390"/>
      <c r="C6726" s="386"/>
      <c r="D6726" s="390"/>
      <c r="E6726" s="390"/>
      <c r="F6726" s="386">
        <v>98.600999999999999</v>
      </c>
      <c r="G6726" s="391">
        <v>94.630899999999997</v>
      </c>
      <c r="H6726" s="391">
        <v>92.133300000000006</v>
      </c>
      <c r="I6726" s="391">
        <v>91.976299999999995</v>
      </c>
      <c r="J6726" s="391">
        <v>94.1952</v>
      </c>
      <c r="K6726" s="391">
        <v>94.672600000000003</v>
      </c>
      <c r="L6726" s="391">
        <v>96.178100000000001</v>
      </c>
      <c r="M6726" s="391">
        <v>97.006799999999998</v>
      </c>
      <c r="N6726" s="391">
        <v>97.5655</v>
      </c>
      <c r="O6726" s="386">
        <v>97.463200000000001</v>
      </c>
      <c r="P6726" s="386" t="s">
        <v>183</v>
      </c>
    </row>
    <row r="6727" spans="1:16" ht="15" x14ac:dyDescent="0.25">
      <c r="A6727" s="389" t="s">
        <v>539</v>
      </c>
      <c r="B6727" s="390"/>
      <c r="C6727" s="386"/>
      <c r="D6727" s="390"/>
      <c r="E6727" s="390"/>
      <c r="F6727" s="386">
        <v>99.409300000000002</v>
      </c>
      <c r="G6727" s="391">
        <v>99.367599999999996</v>
      </c>
      <c r="H6727" s="391">
        <v>99.434799999999996</v>
      </c>
      <c r="I6727" s="391">
        <v>99.458299999999994</v>
      </c>
      <c r="J6727" s="391">
        <v>99.268299999999996</v>
      </c>
      <c r="K6727" s="391">
        <v>99.287599999999998</v>
      </c>
      <c r="L6727" s="391">
        <v>99.309899999999999</v>
      </c>
      <c r="M6727" s="391">
        <v>98.948999999999998</v>
      </c>
      <c r="N6727" s="391">
        <v>99.040700000000001</v>
      </c>
      <c r="O6727" s="386">
        <v>99.008099999999999</v>
      </c>
      <c r="P6727" s="386" t="s">
        <v>183</v>
      </c>
    </row>
    <row r="6728" spans="1:16" ht="15" x14ac:dyDescent="0.25">
      <c r="A6728" s="389" t="s">
        <v>523</v>
      </c>
      <c r="B6728" s="390"/>
      <c r="C6728" s="386"/>
      <c r="D6728" s="390"/>
      <c r="E6728" s="390"/>
      <c r="F6728" s="386">
        <v>99.553899999999999</v>
      </c>
      <c r="G6728" s="391">
        <v>99.527500000000003</v>
      </c>
      <c r="H6728" s="391">
        <v>99.5715</v>
      </c>
      <c r="I6728" s="391">
        <v>99.607699999999994</v>
      </c>
      <c r="J6728" s="391">
        <v>99.454400000000007</v>
      </c>
      <c r="K6728" s="391">
        <v>99.466899999999995</v>
      </c>
      <c r="L6728" s="391">
        <v>99.500399999999999</v>
      </c>
      <c r="M6728" s="391">
        <v>99.121899999999997</v>
      </c>
      <c r="N6728" s="391">
        <v>99.227800000000002</v>
      </c>
      <c r="O6728" s="386">
        <v>99.215999999999994</v>
      </c>
      <c r="P6728" s="386" t="s">
        <v>183</v>
      </c>
    </row>
    <row r="6729" spans="1:16" ht="15" x14ac:dyDescent="0.25">
      <c r="A6729" s="389" t="s">
        <v>524</v>
      </c>
      <c r="B6729" s="390"/>
      <c r="C6729" s="386"/>
      <c r="D6729" s="390"/>
      <c r="E6729" s="390"/>
      <c r="F6729" s="386">
        <v>96.377499999999998</v>
      </c>
      <c r="G6729" s="391">
        <v>95.999899999999997</v>
      </c>
      <c r="H6729" s="391">
        <v>96.623800000000003</v>
      </c>
      <c r="I6729" s="391">
        <v>96.425799999999995</v>
      </c>
      <c r="J6729" s="391">
        <v>95.387100000000004</v>
      </c>
      <c r="K6729" s="391">
        <v>95.558599999999998</v>
      </c>
      <c r="L6729" s="391">
        <v>95.323999999999998</v>
      </c>
      <c r="M6729" s="391">
        <v>95.296400000000006</v>
      </c>
      <c r="N6729" s="391">
        <v>95.198400000000007</v>
      </c>
      <c r="O6729" s="386">
        <v>94.137200000000007</v>
      </c>
      <c r="P6729" s="386" t="s">
        <v>183</v>
      </c>
    </row>
    <row r="6730" spans="1:16" ht="15" x14ac:dyDescent="0.25">
      <c r="A6730" s="389" t="s">
        <v>537</v>
      </c>
      <c r="B6730" s="390"/>
      <c r="C6730" s="386"/>
      <c r="D6730" s="390"/>
      <c r="E6730" s="390"/>
      <c r="F6730" s="386">
        <v>98.689499999999995</v>
      </c>
      <c r="G6730" s="391">
        <v>98.5441</v>
      </c>
      <c r="H6730" s="391">
        <v>98.727599999999995</v>
      </c>
      <c r="I6730" s="391">
        <v>98.819000000000003</v>
      </c>
      <c r="J6730" s="391">
        <v>98.747399999999999</v>
      </c>
      <c r="K6730" s="391">
        <v>98.748000000000005</v>
      </c>
      <c r="L6730" s="391">
        <v>98.532200000000003</v>
      </c>
      <c r="M6730" s="391">
        <v>98.396299999999997</v>
      </c>
      <c r="N6730" s="391">
        <v>98.301599999999993</v>
      </c>
      <c r="O6730" s="386">
        <v>98.064400000000006</v>
      </c>
      <c r="P6730" s="386" t="s">
        <v>183</v>
      </c>
    </row>
    <row r="6731" spans="1:16" ht="15" x14ac:dyDescent="0.25">
      <c r="A6731" s="389" t="s">
        <v>528</v>
      </c>
      <c r="B6731" s="390"/>
      <c r="C6731" s="386"/>
      <c r="D6731" s="390"/>
      <c r="E6731" s="390"/>
      <c r="F6731" s="386">
        <v>98.795100000000005</v>
      </c>
      <c r="G6731" s="391">
        <v>98.638000000000005</v>
      </c>
      <c r="H6731" s="391">
        <v>98.826700000000002</v>
      </c>
      <c r="I6731" s="391">
        <v>98.903400000000005</v>
      </c>
      <c r="J6731" s="391">
        <v>98.8733</v>
      </c>
      <c r="K6731" s="391">
        <v>98.866600000000005</v>
      </c>
      <c r="L6731" s="391">
        <v>98.634600000000006</v>
      </c>
      <c r="M6731" s="391">
        <v>98.517499999999998</v>
      </c>
      <c r="N6731" s="391">
        <v>98.419499999999999</v>
      </c>
      <c r="O6731" s="386">
        <v>98.241</v>
      </c>
      <c r="P6731" s="386" t="s">
        <v>183</v>
      </c>
    </row>
    <row r="6732" spans="1:16" ht="15" x14ac:dyDescent="0.25">
      <c r="A6732" s="389" t="s">
        <v>529</v>
      </c>
      <c r="B6732" s="390"/>
      <c r="C6732" s="386"/>
      <c r="D6732" s="390"/>
      <c r="E6732" s="390"/>
      <c r="F6732" s="386">
        <v>95.798500000000004</v>
      </c>
      <c r="G6732" s="391">
        <v>95.969800000000006</v>
      </c>
      <c r="H6732" s="391">
        <v>96.001999999999995</v>
      </c>
      <c r="I6732" s="391">
        <v>96.472700000000003</v>
      </c>
      <c r="J6732" s="391">
        <v>95.1785</v>
      </c>
      <c r="K6732" s="391">
        <v>95.412199999999999</v>
      </c>
      <c r="L6732" s="391">
        <v>95.556600000000003</v>
      </c>
      <c r="M6732" s="391">
        <v>94.842100000000002</v>
      </c>
      <c r="N6732" s="391">
        <v>94.787000000000006</v>
      </c>
      <c r="O6732" s="386">
        <v>93.343100000000007</v>
      </c>
      <c r="P6732" s="386" t="s">
        <v>183</v>
      </c>
    </row>
    <row r="6733" spans="1:16" ht="15" x14ac:dyDescent="0.25">
      <c r="A6733" s="389" t="s">
        <v>536</v>
      </c>
      <c r="B6733" s="390"/>
      <c r="C6733" s="386"/>
      <c r="D6733" s="390"/>
      <c r="E6733" s="390"/>
      <c r="F6733" s="386">
        <v>99.317099999999996</v>
      </c>
      <c r="G6733" s="391">
        <v>99.260999999999996</v>
      </c>
      <c r="H6733" s="391">
        <v>99.405699999999996</v>
      </c>
      <c r="I6733" s="391">
        <v>99.484999999999999</v>
      </c>
      <c r="J6733" s="391">
        <v>99.310400000000001</v>
      </c>
      <c r="K6733" s="391">
        <v>99.296599999999998</v>
      </c>
      <c r="L6733" s="391">
        <v>99.303200000000004</v>
      </c>
      <c r="M6733" s="391">
        <v>99.156099999999995</v>
      </c>
      <c r="N6733" s="391">
        <v>98.893199999999993</v>
      </c>
      <c r="O6733" s="386">
        <v>98.814599999999999</v>
      </c>
      <c r="P6733" s="386" t="s">
        <v>183</v>
      </c>
    </row>
    <row r="6734" spans="1:16" ht="15" x14ac:dyDescent="0.25">
      <c r="A6734" s="389" t="s">
        <v>527</v>
      </c>
      <c r="B6734" s="390"/>
      <c r="C6734" s="386"/>
      <c r="D6734" s="390"/>
      <c r="E6734" s="390"/>
      <c r="F6734" s="386">
        <v>99.498000000000005</v>
      </c>
      <c r="G6734" s="391">
        <v>99.453900000000004</v>
      </c>
      <c r="H6734" s="391">
        <v>99.529600000000002</v>
      </c>
      <c r="I6734" s="391">
        <v>99.606999999999999</v>
      </c>
      <c r="J6734" s="391">
        <v>99.435199999999995</v>
      </c>
      <c r="K6734" s="391">
        <v>99.441599999999994</v>
      </c>
      <c r="L6734" s="391">
        <v>99.479900000000001</v>
      </c>
      <c r="M6734" s="391">
        <v>99.379099999999994</v>
      </c>
      <c r="N6734" s="391">
        <v>99.104600000000005</v>
      </c>
      <c r="O6734" s="386">
        <v>99.075500000000005</v>
      </c>
      <c r="P6734" s="386" t="s">
        <v>183</v>
      </c>
    </row>
    <row r="6735" spans="1:16" ht="15" x14ac:dyDescent="0.25">
      <c r="A6735" s="389" t="s">
        <v>526</v>
      </c>
      <c r="B6735" s="390"/>
      <c r="C6735" s="386"/>
      <c r="D6735" s="390"/>
      <c r="E6735" s="390"/>
      <c r="F6735" s="386">
        <v>94.816900000000004</v>
      </c>
      <c r="G6735" s="391">
        <v>94.41</v>
      </c>
      <c r="H6735" s="391">
        <v>96.320099999999996</v>
      </c>
      <c r="I6735" s="391">
        <v>96.430800000000005</v>
      </c>
      <c r="J6735" s="391">
        <v>96.192099999999996</v>
      </c>
      <c r="K6735" s="391">
        <v>95.592200000000005</v>
      </c>
      <c r="L6735" s="391">
        <v>94.749300000000005</v>
      </c>
      <c r="M6735" s="391">
        <v>93.201700000000002</v>
      </c>
      <c r="N6735" s="391">
        <v>93.1875</v>
      </c>
      <c r="O6735" s="386">
        <v>92.656899999999993</v>
      </c>
      <c r="P6735" s="386" t="s">
        <v>183</v>
      </c>
    </row>
    <row r="6736" spans="1:16" ht="15" x14ac:dyDescent="0.25">
      <c r="A6736" s="389" t="s">
        <v>535</v>
      </c>
      <c r="B6736" s="390"/>
      <c r="C6736" s="386"/>
      <c r="D6736" s="390"/>
      <c r="E6736" s="390"/>
      <c r="F6736" s="386">
        <v>99.218000000000004</v>
      </c>
      <c r="G6736" s="391">
        <v>99.1083</v>
      </c>
      <c r="H6736" s="391">
        <v>99.171199999999999</v>
      </c>
      <c r="I6736" s="391">
        <v>99.264499999999998</v>
      </c>
      <c r="J6736" s="391">
        <v>99.143699999999995</v>
      </c>
      <c r="K6736" s="391">
        <v>99.266099999999994</v>
      </c>
      <c r="L6736" s="391">
        <v>99.158799999999999</v>
      </c>
      <c r="M6736" s="391">
        <v>99.178299999999993</v>
      </c>
      <c r="N6736" s="391">
        <v>98.688999999999993</v>
      </c>
      <c r="O6736" s="386">
        <v>98.928399999999996</v>
      </c>
      <c r="P6736" s="386" t="s">
        <v>183</v>
      </c>
    </row>
    <row r="6737" spans="1:16" ht="15" x14ac:dyDescent="0.25">
      <c r="A6737" s="389" t="s">
        <v>533</v>
      </c>
      <c r="B6737" s="390"/>
      <c r="C6737" s="386"/>
      <c r="D6737" s="390"/>
      <c r="E6737" s="390"/>
      <c r="F6737" s="386">
        <v>99.230099999999993</v>
      </c>
      <c r="G6737" s="391">
        <v>99.141300000000001</v>
      </c>
      <c r="H6737" s="391">
        <v>99.187399999999997</v>
      </c>
      <c r="I6737" s="391">
        <v>99.294600000000003</v>
      </c>
      <c r="J6737" s="391">
        <v>99.151300000000006</v>
      </c>
      <c r="K6737" s="391">
        <v>99.2654</v>
      </c>
      <c r="L6737" s="391">
        <v>99.169499999999999</v>
      </c>
      <c r="M6737" s="391">
        <v>99.1875</v>
      </c>
      <c r="N6737" s="391">
        <v>98.6858</v>
      </c>
      <c r="O6737" s="386">
        <v>98.925200000000004</v>
      </c>
      <c r="P6737" s="386" t="s">
        <v>183</v>
      </c>
    </row>
    <row r="6738" spans="1:16" ht="15" x14ac:dyDescent="0.25">
      <c r="A6738" s="389" t="s">
        <v>530</v>
      </c>
      <c r="B6738" s="390"/>
      <c r="C6738" s="386"/>
      <c r="D6738" s="390"/>
      <c r="E6738" s="390"/>
      <c r="F6738" s="386">
        <v>97.882000000000005</v>
      </c>
      <c r="G6738" s="391">
        <v>96.3245</v>
      </c>
      <c r="H6738" s="391">
        <v>97.732699999999994</v>
      </c>
      <c r="I6738" s="391">
        <v>96.736599999999996</v>
      </c>
      <c r="J6738" s="391">
        <v>98.497</v>
      </c>
      <c r="K6738" s="391">
        <v>99.323800000000006</v>
      </c>
      <c r="L6738" s="391">
        <v>98.239699999999999</v>
      </c>
      <c r="M6738" s="391">
        <v>98.402600000000007</v>
      </c>
      <c r="N6738" s="391">
        <v>99.057199999999995</v>
      </c>
      <c r="O6738" s="386">
        <v>99.285499999999999</v>
      </c>
      <c r="P6738" s="386" t="s">
        <v>183</v>
      </c>
    </row>
    <row r="6739" spans="1:16" ht="15" x14ac:dyDescent="0.25">
      <c r="A6739" s="389" t="s">
        <v>5174</v>
      </c>
      <c r="B6739" s="390"/>
      <c r="C6739" s="386"/>
      <c r="D6739" s="390"/>
      <c r="E6739" s="390"/>
      <c r="F6739" s="386">
        <v>5.3917999999999999</v>
      </c>
      <c r="G6739" s="391">
        <v>6.2544000000000004</v>
      </c>
      <c r="H6739" s="391">
        <v>9.0388999999999999</v>
      </c>
      <c r="I6739" s="391">
        <v>8.5673999999999992</v>
      </c>
      <c r="J6739" s="391">
        <v>7.0552000000000001</v>
      </c>
      <c r="K6739" s="391">
        <v>22.629100000000001</v>
      </c>
      <c r="L6739" s="391">
        <v>23.412700000000001</v>
      </c>
      <c r="M6739" s="391">
        <v>28.758700000000001</v>
      </c>
      <c r="N6739" s="391">
        <v>27.210899999999999</v>
      </c>
      <c r="O6739" s="386">
        <v>34.201599999999999</v>
      </c>
      <c r="P6739" s="386" t="s">
        <v>56</v>
      </c>
    </row>
    <row r="6740" spans="1:16" ht="15" x14ac:dyDescent="0.25">
      <c r="A6740" s="389" t="s">
        <v>5175</v>
      </c>
      <c r="B6740" s="390"/>
      <c r="C6740" s="386"/>
      <c r="D6740" s="390"/>
      <c r="E6740" s="390"/>
      <c r="F6740" s="386">
        <v>2.3809999999999998</v>
      </c>
      <c r="G6740" s="391">
        <v>0.70220000000000005</v>
      </c>
      <c r="H6740" s="391">
        <v>1.6393</v>
      </c>
      <c r="I6740" s="391">
        <v>2.5640999999999998</v>
      </c>
      <c r="J6740" s="391">
        <v>0.61350000000000005</v>
      </c>
      <c r="K6740" s="391">
        <v>6.7691999999999997</v>
      </c>
      <c r="L6740" s="391">
        <v>2.8037000000000001</v>
      </c>
      <c r="M6740" s="391">
        <v>3.3228</v>
      </c>
      <c r="N6740" s="391">
        <v>3.4883999999999999</v>
      </c>
      <c r="O6740" s="386">
        <v>3.3088000000000002</v>
      </c>
      <c r="P6740" s="386" t="s">
        <v>56</v>
      </c>
    </row>
    <row r="6741" spans="1:16" ht="15" x14ac:dyDescent="0.25">
      <c r="A6741" s="389" t="s">
        <v>5176</v>
      </c>
      <c r="B6741" s="390"/>
      <c r="C6741" s="386"/>
      <c r="D6741" s="390"/>
      <c r="E6741" s="390"/>
      <c r="F6741" s="386">
        <v>6.4313000000000002</v>
      </c>
      <c r="G6741" s="391">
        <v>8.1067999999999998</v>
      </c>
      <c r="H6741" s="391">
        <v>10.731</v>
      </c>
      <c r="I6741" s="391">
        <v>10.5312</v>
      </c>
      <c r="J6741" s="391">
        <v>9.2025000000000006</v>
      </c>
      <c r="K6741" s="391">
        <v>27.932099999999998</v>
      </c>
      <c r="L6741" s="391">
        <v>30.457899999999999</v>
      </c>
      <c r="M6741" s="391">
        <v>36.952100000000002</v>
      </c>
      <c r="N6741" s="391">
        <v>37.019199999999998</v>
      </c>
      <c r="O6741" s="386">
        <v>43.450699999999998</v>
      </c>
      <c r="P6741" s="386" t="s">
        <v>56</v>
      </c>
    </row>
    <row r="6742" spans="1:16" ht="15" x14ac:dyDescent="0.25">
      <c r="A6742" s="389" t="s">
        <v>5177</v>
      </c>
      <c r="B6742" s="390"/>
      <c r="C6742" s="386"/>
      <c r="D6742" s="390"/>
      <c r="E6742" s="390"/>
      <c r="F6742" s="386">
        <v>7.4020000000000001</v>
      </c>
      <c r="G6742" s="391">
        <v>8.7463999999999995</v>
      </c>
      <c r="H6742" s="391">
        <v>13.253</v>
      </c>
      <c r="I6742" s="391">
        <v>13.184100000000001</v>
      </c>
      <c r="J6742" s="391">
        <v>9.6366999999999994</v>
      </c>
      <c r="K6742" s="391">
        <v>22.468399999999999</v>
      </c>
      <c r="L6742" s="391">
        <v>22.4437</v>
      </c>
      <c r="M6742" s="391">
        <v>32.9268</v>
      </c>
      <c r="N6742" s="391">
        <v>29.904299999999999</v>
      </c>
      <c r="O6742" s="386">
        <v>32.837699999999998</v>
      </c>
      <c r="P6742" s="386" t="s">
        <v>56</v>
      </c>
    </row>
    <row r="6743" spans="1:16" ht="15" x14ac:dyDescent="0.25">
      <c r="A6743" s="389" t="s">
        <v>5178</v>
      </c>
      <c r="B6743" s="390"/>
      <c r="C6743" s="386"/>
      <c r="D6743" s="390"/>
      <c r="E6743" s="390"/>
      <c r="F6743" s="386">
        <v>3.8012000000000001</v>
      </c>
      <c r="G6743" s="391">
        <v>0.29759999999999998</v>
      </c>
      <c r="H6743" s="391">
        <v>0</v>
      </c>
      <c r="I6743" s="391">
        <v>0.58140000000000003</v>
      </c>
      <c r="J6743" s="391">
        <v>0</v>
      </c>
      <c r="K6743" s="391">
        <v>3.8793000000000002</v>
      </c>
      <c r="L6743" s="391">
        <v>0</v>
      </c>
      <c r="M6743" s="391">
        <v>2.7523</v>
      </c>
      <c r="N6743" s="391">
        <v>0</v>
      </c>
      <c r="O6743" s="386">
        <v>0.23810000000000001</v>
      </c>
      <c r="P6743" s="386" t="s">
        <v>56</v>
      </c>
    </row>
    <row r="6744" spans="1:16" ht="15" x14ac:dyDescent="0.25">
      <c r="A6744" s="389" t="s">
        <v>5179</v>
      </c>
      <c r="B6744" s="390"/>
      <c r="C6744" s="386"/>
      <c r="D6744" s="390"/>
      <c r="E6744" s="390"/>
      <c r="F6744" s="386">
        <v>8.5907</v>
      </c>
      <c r="G6744" s="391">
        <v>11.486499999999999</v>
      </c>
      <c r="H6744" s="391">
        <v>14.8649</v>
      </c>
      <c r="I6744" s="391">
        <v>15.2805</v>
      </c>
      <c r="J6744" s="391">
        <v>11.8217</v>
      </c>
      <c r="K6744" s="391">
        <v>26.647300000000001</v>
      </c>
      <c r="L6744" s="391">
        <v>27.969799999999999</v>
      </c>
      <c r="M6744" s="391">
        <v>39.426900000000003</v>
      </c>
      <c r="N6744" s="391">
        <v>36.982199999999999</v>
      </c>
      <c r="O6744" s="386">
        <v>39.917299999999997</v>
      </c>
      <c r="P6744" s="386" t="s">
        <v>56</v>
      </c>
    </row>
    <row r="6745" spans="1:16" ht="15" x14ac:dyDescent="0.25">
      <c r="A6745" s="389" t="s">
        <v>5180</v>
      </c>
      <c r="B6745" s="390"/>
      <c r="C6745" s="386"/>
      <c r="D6745" s="390"/>
      <c r="E6745" s="390"/>
      <c r="F6745" s="386">
        <v>3.4188000000000001</v>
      </c>
      <c r="G6745" s="391">
        <v>3.9348999999999998</v>
      </c>
      <c r="H6745" s="391">
        <v>5.6848999999999998</v>
      </c>
      <c r="I6745" s="391">
        <v>4.8861999999999997</v>
      </c>
      <c r="J6745" s="391">
        <v>5.1925999999999997</v>
      </c>
      <c r="K6745" s="391">
        <v>24.873100000000001</v>
      </c>
      <c r="L6745" s="391">
        <v>27.175699999999999</v>
      </c>
      <c r="M6745" s="391">
        <v>28.0428</v>
      </c>
      <c r="N6745" s="391">
        <v>31.741599999999998</v>
      </c>
      <c r="O6745" s="386">
        <v>41.370800000000003</v>
      </c>
      <c r="P6745" s="386" t="s">
        <v>56</v>
      </c>
    </row>
    <row r="6746" spans="1:16" ht="15" x14ac:dyDescent="0.25">
      <c r="A6746" s="389" t="s">
        <v>5181</v>
      </c>
      <c r="B6746" s="390"/>
      <c r="C6746" s="386"/>
      <c r="D6746" s="390"/>
      <c r="E6746" s="390"/>
      <c r="F6746" s="386">
        <v>1.0752999999999999</v>
      </c>
      <c r="G6746" s="391">
        <v>1.0638000000000001</v>
      </c>
      <c r="H6746" s="391">
        <v>2.2099000000000002</v>
      </c>
      <c r="I6746" s="391">
        <v>1.3089</v>
      </c>
      <c r="J6746" s="391">
        <v>1.4815</v>
      </c>
      <c r="K6746" s="391">
        <v>9.6295999999999999</v>
      </c>
      <c r="L6746" s="391">
        <v>6.7668999999999997</v>
      </c>
      <c r="M6746" s="391">
        <v>5.6391</v>
      </c>
      <c r="N6746" s="391">
        <v>10</v>
      </c>
      <c r="O6746" s="386">
        <v>9.7561</v>
      </c>
      <c r="P6746" s="386" t="s">
        <v>56</v>
      </c>
    </row>
    <row r="6747" spans="1:16" ht="15" x14ac:dyDescent="0.25">
      <c r="A6747" s="389" t="s">
        <v>5182</v>
      </c>
      <c r="B6747" s="390"/>
      <c r="C6747" s="386"/>
      <c r="D6747" s="390"/>
      <c r="E6747" s="390"/>
      <c r="F6747" s="386">
        <v>4.2636000000000003</v>
      </c>
      <c r="G6747" s="391">
        <v>4.9180000000000001</v>
      </c>
      <c r="H6747" s="391">
        <v>6.8305999999999996</v>
      </c>
      <c r="I6747" s="391">
        <v>6.1151</v>
      </c>
      <c r="J6747" s="391">
        <v>6.2770999999999999</v>
      </c>
      <c r="K6747" s="391">
        <v>29.385999999999999</v>
      </c>
      <c r="L6747" s="391">
        <v>32.8782</v>
      </c>
      <c r="M6747" s="391">
        <v>34.315800000000003</v>
      </c>
      <c r="N6747" s="391">
        <v>37.062899999999999</v>
      </c>
      <c r="O6747" s="386">
        <v>47.470599999999997</v>
      </c>
      <c r="P6747" s="386" t="s">
        <v>56</v>
      </c>
    </row>
    <row r="6748" spans="1:16" ht="15" x14ac:dyDescent="0.25">
      <c r="A6748" s="389" t="s">
        <v>5183</v>
      </c>
      <c r="B6748" s="390"/>
      <c r="C6748" s="386"/>
      <c r="D6748" s="390"/>
      <c r="E6748" s="390"/>
      <c r="F6748" s="386" t="s">
        <v>8416</v>
      </c>
      <c r="G6748" s="391" t="s">
        <v>8416</v>
      </c>
      <c r="H6748" s="391" t="s">
        <v>8416</v>
      </c>
      <c r="I6748" s="391">
        <v>8.1081000000000003</v>
      </c>
      <c r="J6748" s="391">
        <v>0</v>
      </c>
      <c r="K6748" s="391">
        <v>6.0811000000000002</v>
      </c>
      <c r="L6748" s="391">
        <v>0</v>
      </c>
      <c r="M6748" s="391">
        <v>0</v>
      </c>
      <c r="N6748" s="391">
        <v>1.8519000000000001</v>
      </c>
      <c r="O6748" s="386">
        <v>0.88239999999999996</v>
      </c>
      <c r="P6748" s="386" t="s">
        <v>56</v>
      </c>
    </row>
    <row r="6749" spans="1:16" ht="15" x14ac:dyDescent="0.25">
      <c r="A6749" s="389" t="s">
        <v>5184</v>
      </c>
      <c r="B6749" s="390"/>
      <c r="C6749" s="386"/>
      <c r="D6749" s="390"/>
      <c r="E6749" s="390"/>
      <c r="F6749" s="386" t="s">
        <v>8416</v>
      </c>
      <c r="G6749" s="391" t="s">
        <v>8416</v>
      </c>
      <c r="H6749" s="391" t="s">
        <v>8416</v>
      </c>
      <c r="I6749" s="391">
        <v>8.1081000000000003</v>
      </c>
      <c r="J6749" s="391">
        <v>0</v>
      </c>
      <c r="K6749" s="391">
        <v>6.0811000000000002</v>
      </c>
      <c r="L6749" s="391">
        <v>0</v>
      </c>
      <c r="M6749" s="391">
        <v>0</v>
      </c>
      <c r="N6749" s="391">
        <v>1.8519000000000001</v>
      </c>
      <c r="O6749" s="386">
        <v>0.88239999999999996</v>
      </c>
      <c r="P6749" s="386" t="s">
        <v>56</v>
      </c>
    </row>
    <row r="6750" spans="1:16" ht="15" x14ac:dyDescent="0.25">
      <c r="A6750" s="389" t="s">
        <v>5185</v>
      </c>
      <c r="B6750" s="390"/>
      <c r="C6750" s="386"/>
      <c r="D6750" s="390"/>
      <c r="E6750" s="390"/>
      <c r="F6750" s="386">
        <v>1.1458999999999999</v>
      </c>
      <c r="G6750" s="391">
        <v>1.1357999999999999</v>
      </c>
      <c r="H6750" s="391">
        <v>0.98119999999999996</v>
      </c>
      <c r="I6750" s="391">
        <v>0.90169999999999995</v>
      </c>
      <c r="J6750" s="391">
        <v>0.52310000000000001</v>
      </c>
      <c r="K6750" s="391">
        <v>0.46179999999999999</v>
      </c>
      <c r="L6750" s="391">
        <v>0.59870000000000001</v>
      </c>
      <c r="M6750" s="391">
        <v>0.54690000000000005</v>
      </c>
      <c r="N6750" s="391">
        <v>0.54459999999999997</v>
      </c>
      <c r="O6750" s="386">
        <v>1.0748</v>
      </c>
      <c r="P6750" s="386" t="s">
        <v>56</v>
      </c>
    </row>
    <row r="6751" spans="1:16" ht="15" x14ac:dyDescent="0.25">
      <c r="A6751" s="389" t="s">
        <v>5186</v>
      </c>
      <c r="B6751" s="390"/>
      <c r="C6751" s="386"/>
      <c r="D6751" s="390"/>
      <c r="E6751" s="390"/>
      <c r="F6751" s="386">
        <v>0.46679999999999999</v>
      </c>
      <c r="G6751" s="391">
        <v>6.1199999999999997E-2</v>
      </c>
      <c r="H6751" s="391">
        <v>0.43780000000000002</v>
      </c>
      <c r="I6751" s="391">
        <v>0.1757</v>
      </c>
      <c r="J6751" s="391">
        <v>6.4500000000000002E-2</v>
      </c>
      <c r="K6751" s="391">
        <v>0.15540000000000001</v>
      </c>
      <c r="L6751" s="391">
        <v>0.26879999999999998</v>
      </c>
      <c r="M6751" s="391">
        <v>0.17249999999999999</v>
      </c>
      <c r="N6751" s="391">
        <v>0.43419999999999997</v>
      </c>
      <c r="O6751" s="386">
        <v>0.89700000000000002</v>
      </c>
      <c r="P6751" s="386" t="s">
        <v>56</v>
      </c>
    </row>
    <row r="6752" spans="1:16" ht="15" x14ac:dyDescent="0.25">
      <c r="A6752" s="389" t="s">
        <v>5187</v>
      </c>
      <c r="B6752" s="390"/>
      <c r="C6752" s="386"/>
      <c r="D6752" s="390"/>
      <c r="E6752" s="390"/>
      <c r="F6752" s="386">
        <v>2.5110000000000001</v>
      </c>
      <c r="G6752" s="391">
        <v>3.5003000000000002</v>
      </c>
      <c r="H6752" s="391">
        <v>2.1248999999999998</v>
      </c>
      <c r="I6752" s="391">
        <v>2.6389999999999998</v>
      </c>
      <c r="J6752" s="391">
        <v>1.8083</v>
      </c>
      <c r="K6752" s="391">
        <v>1.5022</v>
      </c>
      <c r="L6752" s="391">
        <v>1.7423</v>
      </c>
      <c r="M6752" s="391">
        <v>1.7664</v>
      </c>
      <c r="N6752" s="391">
        <v>0.8024</v>
      </c>
      <c r="O6752" s="386">
        <v>1.5846</v>
      </c>
      <c r="P6752" s="386" t="s">
        <v>56</v>
      </c>
    </row>
    <row r="6753" spans="1:16" ht="15" x14ac:dyDescent="0.25">
      <c r="A6753" s="389" t="s">
        <v>5188</v>
      </c>
      <c r="B6753" s="390"/>
      <c r="C6753" s="386"/>
      <c r="D6753" s="390"/>
      <c r="E6753" s="390"/>
      <c r="F6753" s="386">
        <v>0.3906</v>
      </c>
      <c r="G6753" s="391">
        <v>0</v>
      </c>
      <c r="H6753" s="391">
        <v>0.57469999999999999</v>
      </c>
      <c r="I6753" s="391">
        <v>1.8519000000000001</v>
      </c>
      <c r="J6753" s="391">
        <v>0.23200000000000001</v>
      </c>
      <c r="K6753" s="391">
        <v>1.2433000000000001</v>
      </c>
      <c r="L6753" s="391">
        <v>0.6341</v>
      </c>
      <c r="M6753" s="391">
        <v>1.2563</v>
      </c>
      <c r="N6753" s="391">
        <v>0.82640000000000002</v>
      </c>
      <c r="O6753" s="386">
        <v>0.6149</v>
      </c>
      <c r="P6753" s="386" t="s">
        <v>56</v>
      </c>
    </row>
    <row r="6754" spans="1:16" ht="15" x14ac:dyDescent="0.25">
      <c r="A6754" s="389" t="s">
        <v>5189</v>
      </c>
      <c r="B6754" s="390"/>
      <c r="C6754" s="386"/>
      <c r="D6754" s="390"/>
      <c r="E6754" s="390"/>
      <c r="F6754" s="386">
        <v>0.75190000000000001</v>
      </c>
      <c r="G6754" s="391">
        <v>0</v>
      </c>
      <c r="H6754" s="391">
        <v>0</v>
      </c>
      <c r="I6754" s="391">
        <v>0.28739999999999999</v>
      </c>
      <c r="J6754" s="391">
        <v>0</v>
      </c>
      <c r="K6754" s="391">
        <v>0.11899999999999999</v>
      </c>
      <c r="L6754" s="391">
        <v>0</v>
      </c>
      <c r="M6754" s="391">
        <v>0.1101</v>
      </c>
      <c r="N6754" s="391">
        <v>0.28089999999999998</v>
      </c>
      <c r="O6754" s="386">
        <v>0.42120000000000002</v>
      </c>
      <c r="P6754" s="386" t="s">
        <v>56</v>
      </c>
    </row>
    <row r="6755" spans="1:16" ht="15" x14ac:dyDescent="0.25">
      <c r="A6755" s="389" t="s">
        <v>5190</v>
      </c>
      <c r="B6755" s="390"/>
      <c r="C6755" s="386"/>
      <c r="D6755" s="390"/>
      <c r="E6755" s="390"/>
      <c r="F6755" s="386">
        <v>0</v>
      </c>
      <c r="G6755" s="391">
        <v>0</v>
      </c>
      <c r="H6755" s="391">
        <v>1.2195</v>
      </c>
      <c r="I6755" s="391">
        <v>4.0650000000000004</v>
      </c>
      <c r="J6755" s="391">
        <v>0.71430000000000005</v>
      </c>
      <c r="K6755" s="391">
        <v>4.5454999999999997</v>
      </c>
      <c r="L6755" s="391">
        <v>2.4306000000000001</v>
      </c>
      <c r="M6755" s="391">
        <v>4.8951000000000002</v>
      </c>
      <c r="N6755" s="391">
        <v>2.3437999999999999</v>
      </c>
      <c r="O6755" s="386">
        <v>1.3273999999999999</v>
      </c>
      <c r="P6755" s="386" t="s">
        <v>56</v>
      </c>
    </row>
    <row r="6756" spans="1:16" ht="15" x14ac:dyDescent="0.25">
      <c r="A6756" s="389" t="s">
        <v>5191</v>
      </c>
      <c r="B6756" s="390"/>
      <c r="C6756" s="386"/>
      <c r="D6756" s="390"/>
      <c r="E6756" s="390"/>
      <c r="F6756" s="386">
        <v>0.74960000000000004</v>
      </c>
      <c r="G6756" s="391">
        <v>0.47060000000000002</v>
      </c>
      <c r="H6756" s="391">
        <v>0.66820000000000002</v>
      </c>
      <c r="I6756" s="391">
        <v>0.44</v>
      </c>
      <c r="J6756" s="391">
        <v>0.43049999999999999</v>
      </c>
      <c r="K6756" s="391">
        <v>0.38879999999999998</v>
      </c>
      <c r="L6756" s="391">
        <v>0.56669999999999998</v>
      </c>
      <c r="M6756" s="391">
        <v>0.43440000000000001</v>
      </c>
      <c r="N6756" s="391">
        <v>0.62480000000000002</v>
      </c>
      <c r="O6756" s="386">
        <v>1.339</v>
      </c>
      <c r="P6756" s="386" t="s">
        <v>56</v>
      </c>
    </row>
    <row r="6757" spans="1:16" ht="15" x14ac:dyDescent="0.25">
      <c r="A6757" s="389" t="s">
        <v>5192</v>
      </c>
      <c r="B6757" s="390"/>
      <c r="C6757" s="386"/>
      <c r="D6757" s="390"/>
      <c r="E6757" s="390"/>
      <c r="F6757" s="386">
        <v>0.33300000000000002</v>
      </c>
      <c r="G6757" s="391">
        <v>5.6599999999999998E-2</v>
      </c>
      <c r="H6757" s="391">
        <v>0.2545</v>
      </c>
      <c r="I6757" s="391">
        <v>9.0499999999999997E-2</v>
      </c>
      <c r="J6757" s="391">
        <v>3.7499999999999999E-2</v>
      </c>
      <c r="K6757" s="391">
        <v>0.12839999999999999</v>
      </c>
      <c r="L6757" s="391">
        <v>0.26850000000000002</v>
      </c>
      <c r="M6757" s="391">
        <v>7.6100000000000001E-2</v>
      </c>
      <c r="N6757" s="391">
        <v>0.4723</v>
      </c>
      <c r="O6757" s="386">
        <v>1.1352</v>
      </c>
      <c r="P6757" s="386" t="s">
        <v>56</v>
      </c>
    </row>
    <row r="6758" spans="1:16" ht="15" x14ac:dyDescent="0.25">
      <c r="A6758" s="389" t="s">
        <v>5193</v>
      </c>
      <c r="B6758" s="390"/>
      <c r="C6758" s="386"/>
      <c r="D6758" s="390"/>
      <c r="E6758" s="390"/>
      <c r="F6758" s="386">
        <v>1.9265000000000001</v>
      </c>
      <c r="G6758" s="391">
        <v>1.7544</v>
      </c>
      <c r="H6758" s="391">
        <v>1.91</v>
      </c>
      <c r="I6758" s="391">
        <v>1.6667000000000001</v>
      </c>
      <c r="J6758" s="391">
        <v>2.0510999999999999</v>
      </c>
      <c r="K6758" s="391">
        <v>1.6237999999999999</v>
      </c>
      <c r="L6758" s="391">
        <v>1.9905999999999999</v>
      </c>
      <c r="M6758" s="391">
        <v>2.0106999999999999</v>
      </c>
      <c r="N6758" s="391">
        <v>1.0840000000000001</v>
      </c>
      <c r="O6758" s="386">
        <v>2.0448</v>
      </c>
      <c r="P6758" s="386" t="s">
        <v>56</v>
      </c>
    </row>
    <row r="6759" spans="1:16" ht="15" x14ac:dyDescent="0.25">
      <c r="A6759" s="389" t="s">
        <v>5194</v>
      </c>
      <c r="B6759" s="390"/>
      <c r="C6759" s="386"/>
      <c r="D6759" s="390"/>
      <c r="E6759" s="390"/>
      <c r="F6759" s="386">
        <v>1.1765000000000001</v>
      </c>
      <c r="G6759" s="391">
        <v>3.081</v>
      </c>
      <c r="H6759" s="391">
        <v>1.9432</v>
      </c>
      <c r="I6759" s="391">
        <v>1.1704000000000001</v>
      </c>
      <c r="J6759" s="391">
        <v>0.36499999999999999</v>
      </c>
      <c r="K6759" s="391">
        <v>0.48470000000000002</v>
      </c>
      <c r="L6759" s="391">
        <v>0.78239999999999998</v>
      </c>
      <c r="M6759" s="391">
        <v>0.70840000000000003</v>
      </c>
      <c r="N6759" s="391">
        <v>0.216</v>
      </c>
      <c r="O6759" s="386">
        <v>0.1772</v>
      </c>
      <c r="P6759" s="386" t="s">
        <v>56</v>
      </c>
    </row>
    <row r="6760" spans="1:16" ht="15" x14ac:dyDescent="0.25">
      <c r="A6760" s="389" t="s">
        <v>5195</v>
      </c>
      <c r="B6760" s="390"/>
      <c r="C6760" s="386"/>
      <c r="D6760" s="390"/>
      <c r="E6760" s="390"/>
      <c r="F6760" s="386">
        <v>1.6467000000000001</v>
      </c>
      <c r="G6760" s="391">
        <v>0.13439999999999999</v>
      </c>
      <c r="H6760" s="391">
        <v>2.1739000000000002</v>
      </c>
      <c r="I6760" s="391">
        <v>0.90180000000000005</v>
      </c>
      <c r="J6760" s="391">
        <v>0.36170000000000002</v>
      </c>
      <c r="K6760" s="391">
        <v>0.38629999999999998</v>
      </c>
      <c r="L6760" s="391">
        <v>0.39600000000000002</v>
      </c>
      <c r="M6760" s="391">
        <v>0.84240000000000004</v>
      </c>
      <c r="N6760" s="391">
        <v>0.32679999999999998</v>
      </c>
      <c r="O6760" s="386">
        <v>0.1038</v>
      </c>
      <c r="P6760" s="386" t="s">
        <v>56</v>
      </c>
    </row>
    <row r="6761" spans="1:16" ht="15" x14ac:dyDescent="0.25">
      <c r="A6761" s="389" t="s">
        <v>5196</v>
      </c>
      <c r="B6761" s="390"/>
      <c r="C6761" s="386"/>
      <c r="D6761" s="390"/>
      <c r="E6761" s="390"/>
      <c r="F6761" s="386">
        <v>0.28410000000000002</v>
      </c>
      <c r="G6761" s="391">
        <v>8.6735000000000007</v>
      </c>
      <c r="H6761" s="391">
        <v>1.5686</v>
      </c>
      <c r="I6761" s="391">
        <v>1.6667000000000001</v>
      </c>
      <c r="J6761" s="391">
        <v>0.37169999999999997</v>
      </c>
      <c r="K6761" s="391">
        <v>0.753</v>
      </c>
      <c r="L6761" s="391">
        <v>1.9578</v>
      </c>
      <c r="M6761" s="391">
        <v>0.30120000000000002</v>
      </c>
      <c r="N6761" s="391">
        <v>0</v>
      </c>
      <c r="O6761" s="386">
        <v>0.4078</v>
      </c>
      <c r="P6761" s="386" t="s">
        <v>56</v>
      </c>
    </row>
    <row r="6762" spans="1:16" ht="15" x14ac:dyDescent="0.25">
      <c r="A6762" s="389" t="s">
        <v>5197</v>
      </c>
      <c r="B6762" s="390"/>
      <c r="C6762" s="386"/>
      <c r="D6762" s="390"/>
      <c r="E6762" s="390"/>
      <c r="F6762" s="386">
        <v>5.6086</v>
      </c>
      <c r="G6762" s="391">
        <v>6.6985999999999999</v>
      </c>
      <c r="H6762" s="391">
        <v>3.2143000000000002</v>
      </c>
      <c r="I6762" s="391">
        <v>5.0388000000000002</v>
      </c>
      <c r="J6762" s="391">
        <v>2.1335999999999999</v>
      </c>
      <c r="K6762" s="391">
        <v>0.74350000000000005</v>
      </c>
      <c r="L6762" s="391">
        <v>0.6119</v>
      </c>
      <c r="M6762" s="391">
        <v>0.98360000000000003</v>
      </c>
      <c r="N6762" s="391">
        <v>0</v>
      </c>
      <c r="O6762" s="386">
        <v>0.81969999999999998</v>
      </c>
      <c r="P6762" s="386" t="s">
        <v>56</v>
      </c>
    </row>
    <row r="6763" spans="1:16" ht="15" x14ac:dyDescent="0.25">
      <c r="A6763" s="389" t="s">
        <v>5198</v>
      </c>
      <c r="B6763" s="390"/>
      <c r="C6763" s="386"/>
      <c r="D6763" s="390"/>
      <c r="E6763" s="390"/>
      <c r="F6763" s="386">
        <v>0</v>
      </c>
      <c r="G6763" s="391">
        <v>0</v>
      </c>
      <c r="H6763" s="391">
        <v>0</v>
      </c>
      <c r="I6763" s="391">
        <v>0</v>
      </c>
      <c r="J6763" s="391">
        <v>0</v>
      </c>
      <c r="K6763" s="391">
        <v>0</v>
      </c>
      <c r="L6763" s="391">
        <v>0</v>
      </c>
      <c r="M6763" s="391">
        <v>0</v>
      </c>
      <c r="N6763" s="391">
        <v>0</v>
      </c>
      <c r="O6763" s="386">
        <v>0</v>
      </c>
      <c r="P6763" s="386" t="s">
        <v>56</v>
      </c>
    </row>
    <row r="6764" spans="1:16" ht="15" x14ac:dyDescent="0.25">
      <c r="A6764" s="389" t="s">
        <v>5199</v>
      </c>
      <c r="B6764" s="390"/>
      <c r="C6764" s="386"/>
      <c r="D6764" s="390"/>
      <c r="E6764" s="390"/>
      <c r="F6764" s="386">
        <v>5.9194000000000004</v>
      </c>
      <c r="G6764" s="391">
        <v>7.0529000000000002</v>
      </c>
      <c r="H6764" s="391">
        <v>3.4005000000000001</v>
      </c>
      <c r="I6764" s="391">
        <v>5.3278999999999996</v>
      </c>
      <c r="J6764" s="391">
        <v>2.2505000000000002</v>
      </c>
      <c r="K6764" s="391">
        <v>0.7843</v>
      </c>
      <c r="L6764" s="391">
        <v>0.68630000000000002</v>
      </c>
      <c r="M6764" s="391">
        <v>1.145</v>
      </c>
      <c r="N6764" s="391">
        <v>0</v>
      </c>
      <c r="O6764" s="386">
        <v>1.0417000000000001</v>
      </c>
      <c r="P6764" s="386" t="s">
        <v>56</v>
      </c>
    </row>
    <row r="6765" spans="1:16" ht="15" x14ac:dyDescent="0.25">
      <c r="A6765" s="389" t="s">
        <v>5200</v>
      </c>
      <c r="B6765" s="390"/>
      <c r="C6765" s="386"/>
      <c r="D6765" s="390"/>
      <c r="E6765" s="390"/>
      <c r="F6765" s="386">
        <v>16.580300000000001</v>
      </c>
      <c r="G6765" s="391">
        <v>12.428800000000001</v>
      </c>
      <c r="H6765" s="391">
        <v>15.932499999999999</v>
      </c>
      <c r="I6765" s="391">
        <v>13.218400000000001</v>
      </c>
      <c r="J6765" s="391">
        <v>14.3155</v>
      </c>
      <c r="K6765" s="391">
        <v>12.0441</v>
      </c>
      <c r="L6765" s="391">
        <v>10.261799999999999</v>
      </c>
      <c r="M6765" s="391">
        <v>11.5982</v>
      </c>
      <c r="N6765" s="391">
        <v>7.3832000000000004</v>
      </c>
      <c r="O6765" s="386">
        <v>10.6973</v>
      </c>
      <c r="P6765" s="386" t="s">
        <v>56</v>
      </c>
    </row>
    <row r="6766" spans="1:16" ht="15" x14ac:dyDescent="0.25">
      <c r="A6766" s="389" t="s">
        <v>5201</v>
      </c>
      <c r="B6766" s="390"/>
      <c r="C6766" s="386"/>
      <c r="D6766" s="390"/>
      <c r="E6766" s="390"/>
      <c r="F6766" s="386">
        <v>2.9762</v>
      </c>
      <c r="G6766" s="391">
        <v>1.2821</v>
      </c>
      <c r="H6766" s="391">
        <v>1.5152000000000001</v>
      </c>
      <c r="I6766" s="391">
        <v>1.9878</v>
      </c>
      <c r="J6766" s="391">
        <v>0.71840000000000004</v>
      </c>
      <c r="K6766" s="391">
        <v>1.2482</v>
      </c>
      <c r="L6766" s="391">
        <v>0.28939999999999999</v>
      </c>
      <c r="M6766" s="391">
        <v>0.39179999999999998</v>
      </c>
      <c r="N6766" s="391">
        <v>0.92310000000000003</v>
      </c>
      <c r="O6766" s="386">
        <v>1.5434000000000001</v>
      </c>
      <c r="P6766" s="386" t="s">
        <v>56</v>
      </c>
    </row>
    <row r="6767" spans="1:16" ht="15" x14ac:dyDescent="0.25">
      <c r="A6767" s="389" t="s">
        <v>5202</v>
      </c>
      <c r="B6767" s="390"/>
      <c r="C6767" s="386"/>
      <c r="D6767" s="390"/>
      <c r="E6767" s="390"/>
      <c r="F6767" s="386">
        <v>42.164200000000001</v>
      </c>
      <c r="G6767" s="391">
        <v>26.332599999999999</v>
      </c>
      <c r="H6767" s="391">
        <v>34.0381</v>
      </c>
      <c r="I6767" s="391">
        <v>28.616399999999999</v>
      </c>
      <c r="J6767" s="391">
        <v>33.167299999999997</v>
      </c>
      <c r="K6767" s="391">
        <v>26.807200000000002</v>
      </c>
      <c r="L6767" s="391">
        <v>24.2394</v>
      </c>
      <c r="M6767" s="391">
        <v>27.242899999999999</v>
      </c>
      <c r="N6767" s="391">
        <v>17.381</v>
      </c>
      <c r="O6767" s="386">
        <v>24.617899999999999</v>
      </c>
      <c r="P6767" s="386" t="s">
        <v>56</v>
      </c>
    </row>
    <row r="6768" spans="1:16" ht="15" x14ac:dyDescent="0.25">
      <c r="A6768" s="389" t="s">
        <v>5203</v>
      </c>
      <c r="B6768" s="390"/>
      <c r="C6768" s="386"/>
      <c r="D6768" s="390"/>
      <c r="E6768" s="390"/>
      <c r="F6768" s="386">
        <v>26.25</v>
      </c>
      <c r="G6768" s="391">
        <v>26.2821</v>
      </c>
      <c r="H6768" s="391">
        <v>27.9221</v>
      </c>
      <c r="I6768" s="391">
        <v>21.739100000000001</v>
      </c>
      <c r="J6768" s="391">
        <v>17.619</v>
      </c>
      <c r="K6768" s="391">
        <v>1.4422999999999999</v>
      </c>
      <c r="L6768" s="391">
        <v>1.4705999999999999</v>
      </c>
      <c r="M6768" s="391">
        <v>3.0488</v>
      </c>
      <c r="N6768" s="391">
        <v>2.1276999999999999</v>
      </c>
      <c r="O6768" s="386">
        <v>5.3571</v>
      </c>
      <c r="P6768" s="386" t="s">
        <v>56</v>
      </c>
    </row>
    <row r="6769" spans="1:16" ht="15" x14ac:dyDescent="0.25">
      <c r="A6769" s="389" t="s">
        <v>5204</v>
      </c>
      <c r="B6769" s="390"/>
      <c r="C6769" s="386"/>
      <c r="D6769" s="390"/>
      <c r="E6769" s="390"/>
      <c r="F6769" s="386">
        <v>0</v>
      </c>
      <c r="G6769" s="391">
        <v>0</v>
      </c>
      <c r="H6769" s="391">
        <v>0</v>
      </c>
      <c r="I6769" s="391">
        <v>0</v>
      </c>
      <c r="J6769" s="391">
        <v>0</v>
      </c>
      <c r="K6769" s="391">
        <v>0</v>
      </c>
      <c r="L6769" s="391">
        <v>0</v>
      </c>
      <c r="M6769" s="391">
        <v>0</v>
      </c>
      <c r="N6769" s="391">
        <v>0</v>
      </c>
      <c r="O6769" s="386">
        <v>0</v>
      </c>
      <c r="P6769" s="386" t="s">
        <v>56</v>
      </c>
    </row>
    <row r="6770" spans="1:16" ht="15" x14ac:dyDescent="0.25">
      <c r="A6770" s="389" t="s">
        <v>5205</v>
      </c>
      <c r="B6770" s="390"/>
      <c r="C6770" s="386"/>
      <c r="D6770" s="390"/>
      <c r="E6770" s="390"/>
      <c r="F6770" s="386">
        <v>31.818200000000001</v>
      </c>
      <c r="G6770" s="391">
        <v>31.538499999999999</v>
      </c>
      <c r="H6770" s="391">
        <v>33.593800000000002</v>
      </c>
      <c r="I6770" s="391">
        <v>28.985499999999998</v>
      </c>
      <c r="J6770" s="391">
        <v>26.0563</v>
      </c>
      <c r="K6770" s="391">
        <v>2.1429</v>
      </c>
      <c r="L6770" s="391">
        <v>2.2059000000000002</v>
      </c>
      <c r="M6770" s="391">
        <v>3.6764999999999999</v>
      </c>
      <c r="N6770" s="391">
        <v>2.3256000000000001</v>
      </c>
      <c r="O6770" s="386">
        <v>6.4286000000000003</v>
      </c>
      <c r="P6770" s="386" t="s">
        <v>56</v>
      </c>
    </row>
    <row r="6771" spans="1:16" ht="15" x14ac:dyDescent="0.25">
      <c r="A6771" s="389" t="s">
        <v>5206</v>
      </c>
      <c r="B6771" s="390"/>
      <c r="C6771" s="386"/>
      <c r="D6771" s="390"/>
      <c r="E6771" s="390"/>
      <c r="F6771" s="386">
        <v>3.5714000000000001</v>
      </c>
      <c r="G6771" s="391">
        <v>10.241</v>
      </c>
      <c r="H6771" s="391">
        <v>25.308599999999998</v>
      </c>
      <c r="I6771" s="391">
        <v>24.494900000000001</v>
      </c>
      <c r="J6771" s="391">
        <v>34.953699999999998</v>
      </c>
      <c r="K6771" s="391">
        <v>28.972000000000001</v>
      </c>
      <c r="L6771" s="391">
        <v>31.395299999999999</v>
      </c>
      <c r="M6771" s="391">
        <v>41.826900000000002</v>
      </c>
      <c r="N6771" s="391">
        <v>40</v>
      </c>
      <c r="O6771" s="386">
        <v>40.552999999999997</v>
      </c>
      <c r="P6771" s="386" t="s">
        <v>56</v>
      </c>
    </row>
    <row r="6772" spans="1:16" ht="15" x14ac:dyDescent="0.25">
      <c r="A6772" s="389" t="s">
        <v>5207</v>
      </c>
      <c r="B6772" s="390"/>
      <c r="C6772" s="386"/>
      <c r="D6772" s="390"/>
      <c r="E6772" s="390"/>
      <c r="F6772" s="386">
        <v>4.2857000000000003</v>
      </c>
      <c r="G6772" s="391">
        <v>11.9048</v>
      </c>
      <c r="H6772" s="391">
        <v>2.6316000000000002</v>
      </c>
      <c r="I6772" s="391">
        <v>2.0270000000000001</v>
      </c>
      <c r="J6772" s="391">
        <v>0</v>
      </c>
      <c r="K6772" s="391">
        <v>1.2048000000000001</v>
      </c>
      <c r="L6772" s="391">
        <v>0</v>
      </c>
      <c r="M6772" s="391">
        <v>1.2987</v>
      </c>
      <c r="N6772" s="391">
        <v>3.2258</v>
      </c>
      <c r="O6772" s="386">
        <v>2.6162999999999998</v>
      </c>
      <c r="P6772" s="386" t="s">
        <v>56</v>
      </c>
    </row>
    <row r="6773" spans="1:16" ht="15" x14ac:dyDescent="0.25">
      <c r="A6773" s="389" t="s">
        <v>5208</v>
      </c>
      <c r="B6773" s="390"/>
      <c r="C6773" s="386"/>
      <c r="D6773" s="390"/>
      <c r="E6773" s="390"/>
      <c r="F6773" s="386">
        <v>0</v>
      </c>
      <c r="G6773" s="391">
        <v>9.6774000000000004</v>
      </c>
      <c r="H6773" s="391">
        <v>32.258099999999999</v>
      </c>
      <c r="I6773" s="391">
        <v>37.903199999999998</v>
      </c>
      <c r="J6773" s="391">
        <v>57.633600000000001</v>
      </c>
      <c r="K6773" s="391">
        <v>46.564900000000002</v>
      </c>
      <c r="L6773" s="391">
        <v>51.526699999999998</v>
      </c>
      <c r="M6773" s="391">
        <v>65.648899999999998</v>
      </c>
      <c r="N6773" s="391">
        <v>69.230800000000002</v>
      </c>
      <c r="O6773" s="386">
        <v>65.457999999999998</v>
      </c>
      <c r="P6773" s="386" t="s">
        <v>56</v>
      </c>
    </row>
    <row r="6774" spans="1:16" ht="15" x14ac:dyDescent="0.25">
      <c r="A6774" s="389" t="s">
        <v>5209</v>
      </c>
      <c r="B6774" s="390"/>
      <c r="C6774" s="386"/>
      <c r="D6774" s="390"/>
      <c r="E6774" s="390"/>
      <c r="F6774" s="386">
        <v>16.230799999999999</v>
      </c>
      <c r="G6774" s="391">
        <v>11.543200000000001</v>
      </c>
      <c r="H6774" s="391">
        <v>12.9831</v>
      </c>
      <c r="I6774" s="391">
        <v>9.6313999999999993</v>
      </c>
      <c r="J6774" s="391">
        <v>8.8369</v>
      </c>
      <c r="K6774" s="391">
        <v>9.1173000000000002</v>
      </c>
      <c r="L6774" s="391">
        <v>6.0553999999999997</v>
      </c>
      <c r="M6774" s="391">
        <v>4.6584000000000003</v>
      </c>
      <c r="N6774" s="391">
        <v>2.512</v>
      </c>
      <c r="O6774" s="386">
        <v>3.6320999999999999</v>
      </c>
      <c r="P6774" s="386" t="s">
        <v>56</v>
      </c>
    </row>
    <row r="6775" spans="1:16" ht="15" x14ac:dyDescent="0.25">
      <c r="A6775" s="389" t="s">
        <v>5210</v>
      </c>
      <c r="B6775" s="390"/>
      <c r="C6775" s="386"/>
      <c r="D6775" s="390"/>
      <c r="E6775" s="390"/>
      <c r="F6775" s="386">
        <v>2.9670000000000001</v>
      </c>
      <c r="G6775" s="391">
        <v>0.47170000000000001</v>
      </c>
      <c r="H6775" s="391">
        <v>1.4733000000000001</v>
      </c>
      <c r="I6775" s="391">
        <v>2.0646</v>
      </c>
      <c r="J6775" s="391">
        <v>0.86660000000000004</v>
      </c>
      <c r="K6775" s="391">
        <v>1.3298000000000001</v>
      </c>
      <c r="L6775" s="391">
        <v>0.34899999999999998</v>
      </c>
      <c r="M6775" s="391">
        <v>0.2742</v>
      </c>
      <c r="N6775" s="391">
        <v>0.68969999999999998</v>
      </c>
      <c r="O6775" s="386">
        <v>1.425</v>
      </c>
      <c r="P6775" s="386" t="s">
        <v>56</v>
      </c>
    </row>
    <row r="6776" spans="1:16" ht="15" x14ac:dyDescent="0.25">
      <c r="A6776" s="389" t="s">
        <v>5211</v>
      </c>
      <c r="B6776" s="390"/>
      <c r="C6776" s="386"/>
      <c r="D6776" s="390"/>
      <c r="E6776" s="390"/>
      <c r="F6776" s="386">
        <v>47.179499999999997</v>
      </c>
      <c r="G6776" s="391">
        <v>32.5</v>
      </c>
      <c r="H6776" s="391">
        <v>34.912300000000002</v>
      </c>
      <c r="I6776" s="391">
        <v>24.471800000000002</v>
      </c>
      <c r="J6776" s="391">
        <v>24.166699999999999</v>
      </c>
      <c r="K6776" s="391">
        <v>23.9057</v>
      </c>
      <c r="L6776" s="391">
        <v>17.1769</v>
      </c>
      <c r="M6776" s="391">
        <v>13.9535</v>
      </c>
      <c r="N6776" s="391">
        <v>6.6406000000000001</v>
      </c>
      <c r="O6776" s="386">
        <v>8.7548999999999992</v>
      </c>
      <c r="P6776" s="386" t="s">
        <v>56</v>
      </c>
    </row>
    <row r="6777" spans="1:16" ht="15" x14ac:dyDescent="0.25">
      <c r="A6777" s="389" t="s">
        <v>5212</v>
      </c>
      <c r="B6777" s="390"/>
      <c r="C6777" s="386"/>
      <c r="D6777" s="390"/>
      <c r="E6777" s="390"/>
      <c r="F6777" s="386">
        <v>29.1464</v>
      </c>
      <c r="G6777" s="391">
        <v>26.439499999999999</v>
      </c>
      <c r="H6777" s="391">
        <v>22.299099999999999</v>
      </c>
      <c r="I6777" s="391">
        <v>27.671500000000002</v>
      </c>
      <c r="J6777" s="391">
        <v>25.346699999999998</v>
      </c>
      <c r="K6777" s="391">
        <v>30.197800000000001</v>
      </c>
      <c r="L6777" s="391">
        <v>26.670400000000001</v>
      </c>
      <c r="M6777" s="391">
        <v>25.162299999999998</v>
      </c>
      <c r="N6777" s="391">
        <v>23.707799999999999</v>
      </c>
      <c r="O6777" s="386">
        <v>13.5463</v>
      </c>
      <c r="P6777" s="386" t="s">
        <v>56</v>
      </c>
    </row>
    <row r="6778" spans="1:16" ht="15" x14ac:dyDescent="0.25">
      <c r="A6778" s="389" t="s">
        <v>5213</v>
      </c>
      <c r="B6778" s="390"/>
      <c r="C6778" s="386"/>
      <c r="D6778" s="390"/>
      <c r="E6778" s="390"/>
      <c r="F6778" s="386">
        <v>2.6602000000000001</v>
      </c>
      <c r="G6778" s="391">
        <v>1.5085999999999999</v>
      </c>
      <c r="H6778" s="391">
        <v>1.7181999999999999</v>
      </c>
      <c r="I6778" s="391">
        <v>5.5616000000000003</v>
      </c>
      <c r="J6778" s="391">
        <v>5.3392999999999997</v>
      </c>
      <c r="K6778" s="391">
        <v>7.7695999999999996</v>
      </c>
      <c r="L6778" s="391">
        <v>6.4255000000000004</v>
      </c>
      <c r="M6778" s="391">
        <v>6.3033999999999999</v>
      </c>
      <c r="N6778" s="391">
        <v>6.3037000000000001</v>
      </c>
      <c r="O6778" s="386">
        <v>2.9493</v>
      </c>
      <c r="P6778" s="386" t="s">
        <v>56</v>
      </c>
    </row>
    <row r="6779" spans="1:16" ht="15" x14ac:dyDescent="0.25">
      <c r="A6779" s="389" t="s">
        <v>5214</v>
      </c>
      <c r="B6779" s="390"/>
      <c r="C6779" s="386"/>
      <c r="D6779" s="390"/>
      <c r="E6779" s="390"/>
      <c r="F6779" s="386">
        <v>41.585900000000002</v>
      </c>
      <c r="G6779" s="391">
        <v>39.179499999999997</v>
      </c>
      <c r="H6779" s="391">
        <v>32.2697</v>
      </c>
      <c r="I6779" s="391">
        <v>38.7744</v>
      </c>
      <c r="J6779" s="391">
        <v>35.116799999999998</v>
      </c>
      <c r="K6779" s="391">
        <v>42.440899999999999</v>
      </c>
      <c r="L6779" s="391">
        <v>37.456800000000001</v>
      </c>
      <c r="M6779" s="391">
        <v>36.714700000000001</v>
      </c>
      <c r="N6779" s="391">
        <v>32.952800000000003</v>
      </c>
      <c r="O6779" s="386">
        <v>23.0579</v>
      </c>
      <c r="P6779" s="386" t="s">
        <v>56</v>
      </c>
    </row>
    <row r="6780" spans="1:16" ht="15" x14ac:dyDescent="0.25">
      <c r="A6780" s="389" t="s">
        <v>5215</v>
      </c>
      <c r="B6780" s="390"/>
      <c r="C6780" s="386"/>
      <c r="D6780" s="390"/>
      <c r="E6780" s="390"/>
      <c r="F6780" s="386">
        <v>13.799799999999999</v>
      </c>
      <c r="G6780" s="391">
        <v>14.9384</v>
      </c>
      <c r="H6780" s="391">
        <v>12.857100000000001</v>
      </c>
      <c r="I6780" s="391">
        <v>7.6445999999999996</v>
      </c>
      <c r="J6780" s="391">
        <v>8.0149000000000008</v>
      </c>
      <c r="K6780" s="391">
        <v>9.0348000000000006</v>
      </c>
      <c r="L6780" s="391">
        <v>9.1115999999999993</v>
      </c>
      <c r="M6780" s="391">
        <v>8.125</v>
      </c>
      <c r="N6780" s="391">
        <v>11.382099999999999</v>
      </c>
      <c r="O6780" s="386">
        <v>3.7746</v>
      </c>
      <c r="P6780" s="386" t="s">
        <v>56</v>
      </c>
    </row>
    <row r="6781" spans="1:16" ht="15" x14ac:dyDescent="0.25">
      <c r="A6781" s="389" t="s">
        <v>5216</v>
      </c>
      <c r="B6781" s="390"/>
      <c r="C6781" s="386"/>
      <c r="D6781" s="390"/>
      <c r="E6781" s="390"/>
      <c r="F6781" s="386">
        <v>1.0417000000000001</v>
      </c>
      <c r="G6781" s="391">
        <v>1.6175999999999999</v>
      </c>
      <c r="H6781" s="391">
        <v>0.30030000000000001</v>
      </c>
      <c r="I6781" s="391">
        <v>0.74850000000000005</v>
      </c>
      <c r="J6781" s="391">
        <v>0.66890000000000005</v>
      </c>
      <c r="K6781" s="391">
        <v>0.92020000000000002</v>
      </c>
      <c r="L6781" s="391">
        <v>0.46010000000000001</v>
      </c>
      <c r="M6781" s="391">
        <v>1.2270000000000001</v>
      </c>
      <c r="N6781" s="391">
        <v>1.6</v>
      </c>
      <c r="O6781" s="386">
        <v>0.84460000000000002</v>
      </c>
      <c r="P6781" s="386" t="s">
        <v>56</v>
      </c>
    </row>
    <row r="6782" spans="1:16" ht="15" x14ac:dyDescent="0.25">
      <c r="A6782" s="389" t="s">
        <v>5217</v>
      </c>
      <c r="B6782" s="390"/>
      <c r="C6782" s="386"/>
      <c r="D6782" s="390"/>
      <c r="E6782" s="390"/>
      <c r="F6782" s="386">
        <v>19.985600000000002</v>
      </c>
      <c r="G6782" s="391">
        <v>22.082000000000001</v>
      </c>
      <c r="H6782" s="391">
        <v>19.319900000000001</v>
      </c>
      <c r="I6782" s="391">
        <v>11.2776</v>
      </c>
      <c r="J6782" s="391">
        <v>11.4308</v>
      </c>
      <c r="K6782" s="391">
        <v>13.716799999999999</v>
      </c>
      <c r="L6782" s="391">
        <v>14.221</v>
      </c>
      <c r="M6782" s="391">
        <v>15.2866</v>
      </c>
      <c r="N6782" s="391">
        <v>21.4876</v>
      </c>
      <c r="O6782" s="386">
        <v>8.4</v>
      </c>
      <c r="P6782" s="386" t="s">
        <v>56</v>
      </c>
    </row>
    <row r="6783" spans="1:16" ht="15" x14ac:dyDescent="0.25">
      <c r="A6783" s="389" t="s">
        <v>5218</v>
      </c>
      <c r="B6783" s="390"/>
      <c r="C6783" s="386"/>
      <c r="D6783" s="390"/>
      <c r="E6783" s="390"/>
      <c r="F6783" s="386">
        <v>5.9734999999999996</v>
      </c>
      <c r="G6783" s="391">
        <v>4.5387000000000004</v>
      </c>
      <c r="H6783" s="391">
        <v>4.9763000000000002</v>
      </c>
      <c r="I6783" s="391">
        <v>3.4281000000000001</v>
      </c>
      <c r="J6783" s="391">
        <v>2.7183000000000002</v>
      </c>
      <c r="K6783" s="391">
        <v>3.7582</v>
      </c>
      <c r="L6783" s="391">
        <v>2.7597</v>
      </c>
      <c r="M6783" s="391">
        <v>1.4354</v>
      </c>
      <c r="N6783" s="391">
        <v>3.0488</v>
      </c>
      <c r="O6783" s="386">
        <v>1.6956</v>
      </c>
      <c r="P6783" s="386" t="s">
        <v>56</v>
      </c>
    </row>
    <row r="6784" spans="1:16" ht="15" x14ac:dyDescent="0.25">
      <c r="A6784" s="389" t="s">
        <v>5219</v>
      </c>
      <c r="B6784" s="390"/>
      <c r="C6784" s="386"/>
      <c r="D6784" s="390"/>
      <c r="E6784" s="390"/>
      <c r="F6784" s="386">
        <v>3.125</v>
      </c>
      <c r="G6784" s="391">
        <v>0.98429999999999995</v>
      </c>
      <c r="H6784" s="391">
        <v>0.96150000000000002</v>
      </c>
      <c r="I6784" s="391">
        <v>1.0570999999999999</v>
      </c>
      <c r="J6784" s="391">
        <v>0.4158</v>
      </c>
      <c r="K6784" s="391">
        <v>1.222</v>
      </c>
      <c r="L6784" s="391">
        <v>0.41749999999999998</v>
      </c>
      <c r="M6784" s="391">
        <v>0.10199999999999999</v>
      </c>
      <c r="N6784" s="391">
        <v>0.26879999999999998</v>
      </c>
      <c r="O6784" s="386">
        <v>0.1512</v>
      </c>
      <c r="P6784" s="386" t="s">
        <v>56</v>
      </c>
    </row>
    <row r="6785" spans="1:16" ht="15" x14ac:dyDescent="0.25">
      <c r="A6785" s="389" t="s">
        <v>5220</v>
      </c>
      <c r="B6785" s="390"/>
      <c r="C6785" s="386"/>
      <c r="D6785" s="390"/>
      <c r="E6785" s="390"/>
      <c r="F6785" s="386">
        <v>14.759</v>
      </c>
      <c r="G6785" s="391">
        <v>15.5488</v>
      </c>
      <c r="H6785" s="391">
        <v>16.363600000000002</v>
      </c>
      <c r="I6785" s="391">
        <v>12.4</v>
      </c>
      <c r="J6785" s="391">
        <v>11.507899999999999</v>
      </c>
      <c r="K6785" s="391">
        <v>14.0496</v>
      </c>
      <c r="L6785" s="391">
        <v>10.9489</v>
      </c>
      <c r="M6785" s="391">
        <v>6.2043999999999997</v>
      </c>
      <c r="N6785" s="391">
        <v>11.666700000000001</v>
      </c>
      <c r="O6785" s="386">
        <v>7.2464000000000004</v>
      </c>
      <c r="P6785" s="386" t="s">
        <v>56</v>
      </c>
    </row>
    <row r="6786" spans="1:16" ht="15" x14ac:dyDescent="0.25">
      <c r="A6786" s="389" t="s">
        <v>5221</v>
      </c>
      <c r="B6786" s="390"/>
      <c r="C6786" s="386"/>
      <c r="D6786" s="390"/>
      <c r="E6786" s="390"/>
      <c r="F6786" s="386">
        <v>55.9574</v>
      </c>
      <c r="G6786" s="391">
        <v>50.045499999999997</v>
      </c>
      <c r="H6786" s="391">
        <v>41.3371</v>
      </c>
      <c r="I6786" s="391">
        <v>55.814</v>
      </c>
      <c r="J6786" s="391">
        <v>50.587699999999998</v>
      </c>
      <c r="K6786" s="391">
        <v>59.991500000000002</v>
      </c>
      <c r="L6786" s="391">
        <v>52.435899999999997</v>
      </c>
      <c r="M6786" s="391">
        <v>46.700099999999999</v>
      </c>
      <c r="N6786" s="391">
        <v>39.494199999999999</v>
      </c>
      <c r="O6786" s="386">
        <v>28.843800000000002</v>
      </c>
      <c r="P6786" s="386" t="s">
        <v>56</v>
      </c>
    </row>
    <row r="6787" spans="1:16" ht="15" x14ac:dyDescent="0.25">
      <c r="A6787" s="389" t="s">
        <v>5222</v>
      </c>
      <c r="B6787" s="390"/>
      <c r="C6787" s="386"/>
      <c r="D6787" s="390"/>
      <c r="E6787" s="390"/>
      <c r="F6787" s="386">
        <v>6.8493000000000004</v>
      </c>
      <c r="G6787" s="391">
        <v>4.375</v>
      </c>
      <c r="H6787" s="391">
        <v>13.1944</v>
      </c>
      <c r="I6787" s="391">
        <v>36.974800000000002</v>
      </c>
      <c r="J6787" s="391">
        <v>36.974800000000002</v>
      </c>
      <c r="K6787" s="391">
        <v>50</v>
      </c>
      <c r="L6787" s="391">
        <v>46.280999999999999</v>
      </c>
      <c r="M6787" s="391">
        <v>45.416699999999999</v>
      </c>
      <c r="N6787" s="391">
        <v>51.315800000000003</v>
      </c>
      <c r="O6787" s="386">
        <v>20.434799999999999</v>
      </c>
      <c r="P6787" s="386" t="s">
        <v>56</v>
      </c>
    </row>
    <row r="6788" spans="1:16" ht="15" x14ac:dyDescent="0.25">
      <c r="A6788" s="389" t="s">
        <v>5223</v>
      </c>
      <c r="B6788" s="390"/>
      <c r="C6788" s="386"/>
      <c r="D6788" s="390"/>
      <c r="E6788" s="390"/>
      <c r="F6788" s="386">
        <v>59.210500000000003</v>
      </c>
      <c r="G6788" s="391">
        <v>53.634599999999999</v>
      </c>
      <c r="H6788" s="391">
        <v>43.383800000000001</v>
      </c>
      <c r="I6788" s="391">
        <v>57.880200000000002</v>
      </c>
      <c r="J6788" s="391">
        <v>52.0989</v>
      </c>
      <c r="K6788" s="391">
        <v>61.222499999999997</v>
      </c>
      <c r="L6788" s="391">
        <v>53.145899999999997</v>
      </c>
      <c r="M6788" s="391">
        <v>46.8431</v>
      </c>
      <c r="N6788" s="391">
        <v>38.550400000000003</v>
      </c>
      <c r="O6788" s="386">
        <v>30.255500000000001</v>
      </c>
      <c r="P6788" s="386" t="s">
        <v>56</v>
      </c>
    </row>
    <row r="6789" spans="1:16" ht="15" x14ac:dyDescent="0.25">
      <c r="A6789" s="389" t="s">
        <v>5224</v>
      </c>
      <c r="B6789" s="390"/>
      <c r="C6789" s="386"/>
      <c r="D6789" s="390"/>
      <c r="E6789" s="390"/>
      <c r="F6789" s="386">
        <v>6.2629999999999999</v>
      </c>
      <c r="G6789" s="391">
        <v>2.4706000000000001</v>
      </c>
      <c r="H6789" s="391">
        <v>3.9687999999999999</v>
      </c>
      <c r="I6789" s="391">
        <v>2.9756999999999998</v>
      </c>
      <c r="J6789" s="391">
        <v>2.3694999999999999</v>
      </c>
      <c r="K6789" s="391">
        <v>3.4070999999999998</v>
      </c>
      <c r="L6789" s="391">
        <v>1.5018</v>
      </c>
      <c r="M6789" s="391">
        <v>1.3906000000000001</v>
      </c>
      <c r="N6789" s="391">
        <v>1.0242</v>
      </c>
      <c r="O6789" s="386">
        <v>0.98509999999999998</v>
      </c>
      <c r="P6789" s="386" t="s">
        <v>56</v>
      </c>
    </row>
    <row r="6790" spans="1:16" ht="15" x14ac:dyDescent="0.25">
      <c r="A6790" s="389" t="s">
        <v>5225</v>
      </c>
      <c r="B6790" s="390"/>
      <c r="C6790" s="386"/>
      <c r="D6790" s="390"/>
      <c r="E6790" s="390"/>
      <c r="F6790" s="386">
        <v>1.2603</v>
      </c>
      <c r="G6790" s="391">
        <v>0.41670000000000001</v>
      </c>
      <c r="H6790" s="391">
        <v>1.5173000000000001</v>
      </c>
      <c r="I6790" s="391">
        <v>0.2165</v>
      </c>
      <c r="J6790" s="391">
        <v>0.1036</v>
      </c>
      <c r="K6790" s="391">
        <v>0.24929999999999999</v>
      </c>
      <c r="L6790" s="391">
        <v>6.2600000000000003E-2</v>
      </c>
      <c r="M6790" s="391">
        <v>0.1229</v>
      </c>
      <c r="N6790" s="391">
        <v>4.2599999999999999E-2</v>
      </c>
      <c r="O6790" s="386">
        <v>4.9200000000000001E-2</v>
      </c>
      <c r="P6790" s="386" t="s">
        <v>56</v>
      </c>
    </row>
    <row r="6791" spans="1:16" ht="15" x14ac:dyDescent="0.25">
      <c r="A6791" s="389" t="s">
        <v>5226</v>
      </c>
      <c r="B6791" s="390"/>
      <c r="C6791" s="386"/>
      <c r="D6791" s="390"/>
      <c r="E6791" s="390"/>
      <c r="F6791" s="386">
        <v>12.097200000000001</v>
      </c>
      <c r="G6791" s="391">
        <v>5.3657000000000004</v>
      </c>
      <c r="H6791" s="391">
        <v>7.5025000000000004</v>
      </c>
      <c r="I6791" s="391">
        <v>7.0757000000000003</v>
      </c>
      <c r="J6791" s="391">
        <v>6.1124999999999998</v>
      </c>
      <c r="K6791" s="391">
        <v>8.9951000000000008</v>
      </c>
      <c r="L6791" s="391">
        <v>7.3461999999999996</v>
      </c>
      <c r="M6791" s="391">
        <v>6.5286</v>
      </c>
      <c r="N6791" s="391">
        <v>5.4767999999999999</v>
      </c>
      <c r="O6791" s="386">
        <v>6.3920000000000003</v>
      </c>
      <c r="P6791" s="386" t="s">
        <v>56</v>
      </c>
    </row>
    <row r="6792" spans="1:16" ht="15" x14ac:dyDescent="0.25">
      <c r="A6792" s="389" t="s">
        <v>5227</v>
      </c>
      <c r="B6792" s="390"/>
      <c r="C6792" s="386"/>
      <c r="D6792" s="390"/>
      <c r="E6792" s="390"/>
      <c r="F6792" s="386">
        <v>8.3332999999999995</v>
      </c>
      <c r="G6792" s="391">
        <v>0</v>
      </c>
      <c r="H6792" s="391">
        <v>2.5</v>
      </c>
      <c r="I6792" s="391">
        <v>2.5</v>
      </c>
      <c r="J6792" s="391">
        <v>1.7544</v>
      </c>
      <c r="K6792" s="391">
        <v>1.5504</v>
      </c>
      <c r="L6792" s="391">
        <v>0.3906</v>
      </c>
      <c r="M6792" s="391">
        <v>0.3876</v>
      </c>
      <c r="N6792" s="391">
        <v>0</v>
      </c>
      <c r="O6792" s="386">
        <v>0</v>
      </c>
      <c r="P6792" s="386" t="s">
        <v>56</v>
      </c>
    </row>
    <row r="6793" spans="1:16" ht="15" x14ac:dyDescent="0.25">
      <c r="A6793" s="389" t="s">
        <v>5228</v>
      </c>
      <c r="B6793" s="390"/>
      <c r="C6793" s="386"/>
      <c r="D6793" s="390"/>
      <c r="E6793" s="390"/>
      <c r="F6793" s="386">
        <v>8.3332999999999995</v>
      </c>
      <c r="G6793" s="391">
        <v>0</v>
      </c>
      <c r="H6793" s="391">
        <v>2.5</v>
      </c>
      <c r="I6793" s="391">
        <v>2.5</v>
      </c>
      <c r="J6793" s="391">
        <v>1.7544</v>
      </c>
      <c r="K6793" s="391">
        <v>1.5504</v>
      </c>
      <c r="L6793" s="391">
        <v>0.3906</v>
      </c>
      <c r="M6793" s="391">
        <v>0.3876</v>
      </c>
      <c r="N6793" s="391">
        <v>0</v>
      </c>
      <c r="O6793" s="386">
        <v>0</v>
      </c>
      <c r="P6793" s="386" t="s">
        <v>56</v>
      </c>
    </row>
    <row r="6794" spans="1:16" ht="15" x14ac:dyDescent="0.25">
      <c r="A6794" s="389" t="s">
        <v>5229</v>
      </c>
      <c r="B6794" s="390"/>
      <c r="C6794" s="386"/>
      <c r="D6794" s="390"/>
      <c r="E6794" s="390"/>
      <c r="F6794" s="386">
        <v>6.1779000000000002</v>
      </c>
      <c r="G6794" s="391">
        <v>2.5908000000000002</v>
      </c>
      <c r="H6794" s="391">
        <v>3.6680000000000001</v>
      </c>
      <c r="I6794" s="391">
        <v>3.4413999999999998</v>
      </c>
      <c r="J6794" s="391">
        <v>2.5592000000000001</v>
      </c>
      <c r="K6794" s="391">
        <v>3.7418</v>
      </c>
      <c r="L6794" s="391">
        <v>1.4351</v>
      </c>
      <c r="M6794" s="391">
        <v>1.2775000000000001</v>
      </c>
      <c r="N6794" s="391">
        <v>1.0848</v>
      </c>
      <c r="O6794" s="386">
        <v>0.97899999999999998</v>
      </c>
      <c r="P6794" s="386" t="s">
        <v>56</v>
      </c>
    </row>
    <row r="6795" spans="1:16" ht="15" x14ac:dyDescent="0.25">
      <c r="A6795" s="389" t="s">
        <v>5230</v>
      </c>
      <c r="B6795" s="390"/>
      <c r="C6795" s="386"/>
      <c r="D6795" s="390"/>
      <c r="E6795" s="390"/>
      <c r="F6795" s="386">
        <v>0.95430000000000004</v>
      </c>
      <c r="G6795" s="391">
        <v>0.378</v>
      </c>
      <c r="H6795" s="391">
        <v>0.153</v>
      </c>
      <c r="I6795" s="391">
        <v>0.1749</v>
      </c>
      <c r="J6795" s="391">
        <v>4.2099999999999999E-2</v>
      </c>
      <c r="K6795" s="391">
        <v>0.18540000000000001</v>
      </c>
      <c r="L6795" s="391">
        <v>5.9499999999999997E-2</v>
      </c>
      <c r="M6795" s="391">
        <v>0.1148</v>
      </c>
      <c r="N6795" s="391">
        <v>3.3700000000000001E-2</v>
      </c>
      <c r="O6795" s="386">
        <v>5.7500000000000002E-2</v>
      </c>
      <c r="P6795" s="386" t="s">
        <v>56</v>
      </c>
    </row>
    <row r="6796" spans="1:16" ht="15" x14ac:dyDescent="0.25">
      <c r="A6796" s="389" t="s">
        <v>5231</v>
      </c>
      <c r="B6796" s="390"/>
      <c r="C6796" s="386"/>
      <c r="D6796" s="390"/>
      <c r="E6796" s="390"/>
      <c r="F6796" s="386">
        <v>11.359</v>
      </c>
      <c r="G6796" s="391">
        <v>5.3121</v>
      </c>
      <c r="H6796" s="391">
        <v>8.2178000000000004</v>
      </c>
      <c r="I6796" s="391">
        <v>7.7557999999999998</v>
      </c>
      <c r="J6796" s="391">
        <v>6.5016999999999996</v>
      </c>
      <c r="K6796" s="391">
        <v>9.4389000000000003</v>
      </c>
      <c r="L6796" s="391">
        <v>7.8856000000000002</v>
      </c>
      <c r="M6796" s="391">
        <v>6.8098999999999998</v>
      </c>
      <c r="N6796" s="391">
        <v>6.4432999999999998</v>
      </c>
      <c r="O6796" s="386">
        <v>7.7224000000000004</v>
      </c>
      <c r="P6796" s="386" t="s">
        <v>56</v>
      </c>
    </row>
    <row r="6797" spans="1:16" ht="15" x14ac:dyDescent="0.25">
      <c r="A6797" s="389" t="s">
        <v>5232</v>
      </c>
      <c r="B6797" s="390"/>
      <c r="C6797" s="386"/>
      <c r="D6797" s="390"/>
      <c r="E6797" s="390"/>
      <c r="F6797" s="386">
        <v>0</v>
      </c>
      <c r="G6797" s="391" t="s">
        <v>8416</v>
      </c>
      <c r="H6797" s="391">
        <v>0</v>
      </c>
      <c r="I6797" s="391">
        <v>0</v>
      </c>
      <c r="J6797" s="391">
        <v>0</v>
      </c>
      <c r="K6797" s="391">
        <v>0</v>
      </c>
      <c r="L6797" s="391">
        <v>0</v>
      </c>
      <c r="M6797" s="391">
        <v>0</v>
      </c>
      <c r="N6797" s="391">
        <v>0</v>
      </c>
      <c r="O6797" s="386">
        <v>0</v>
      </c>
      <c r="P6797" s="386" t="s">
        <v>56</v>
      </c>
    </row>
    <row r="6798" spans="1:16" ht="15" x14ac:dyDescent="0.25">
      <c r="A6798" s="389" t="s">
        <v>5233</v>
      </c>
      <c r="B6798" s="390"/>
      <c r="C6798" s="386"/>
      <c r="D6798" s="390"/>
      <c r="E6798" s="390"/>
      <c r="F6798" s="386">
        <v>0</v>
      </c>
      <c r="G6798" s="391" t="s">
        <v>8416</v>
      </c>
      <c r="H6798" s="391">
        <v>0</v>
      </c>
      <c r="I6798" s="391">
        <v>0</v>
      </c>
      <c r="J6798" s="391">
        <v>0</v>
      </c>
      <c r="K6798" s="391">
        <v>0</v>
      </c>
      <c r="L6798" s="391">
        <v>0</v>
      </c>
      <c r="M6798" s="391">
        <v>0</v>
      </c>
      <c r="N6798" s="391">
        <v>0</v>
      </c>
      <c r="O6798" s="386">
        <v>0</v>
      </c>
      <c r="P6798" s="386" t="s">
        <v>56</v>
      </c>
    </row>
    <row r="6799" spans="1:16" ht="15" x14ac:dyDescent="0.25">
      <c r="A6799" s="389" t="s">
        <v>5234</v>
      </c>
      <c r="B6799" s="390"/>
      <c r="C6799" s="386"/>
      <c r="D6799" s="390"/>
      <c r="E6799" s="390"/>
      <c r="F6799" s="386" t="s">
        <v>8416</v>
      </c>
      <c r="G6799" s="391" t="s">
        <v>8416</v>
      </c>
      <c r="H6799" s="391">
        <v>0</v>
      </c>
      <c r="I6799" s="391">
        <v>0</v>
      </c>
      <c r="J6799" s="391">
        <v>0</v>
      </c>
      <c r="K6799" s="391">
        <v>0</v>
      </c>
      <c r="L6799" s="391">
        <v>0</v>
      </c>
      <c r="M6799" s="391">
        <v>0</v>
      </c>
      <c r="N6799" s="391">
        <v>0</v>
      </c>
      <c r="O6799" s="386">
        <v>0</v>
      </c>
      <c r="P6799" s="386" t="s">
        <v>56</v>
      </c>
    </row>
    <row r="6800" spans="1:16" ht="15" x14ac:dyDescent="0.25">
      <c r="A6800" s="389" t="s">
        <v>5235</v>
      </c>
      <c r="B6800" s="390"/>
      <c r="C6800" s="386"/>
      <c r="D6800" s="390"/>
      <c r="E6800" s="390"/>
      <c r="F6800" s="386">
        <v>6.5366999999999997</v>
      </c>
      <c r="G6800" s="391">
        <v>2.2231999999999998</v>
      </c>
      <c r="H6800" s="391">
        <v>5.2119</v>
      </c>
      <c r="I6800" s="391">
        <v>1.9765999999999999</v>
      </c>
      <c r="J6800" s="391">
        <v>2.0085999999999999</v>
      </c>
      <c r="K6800" s="391">
        <v>2.8839999999999999</v>
      </c>
      <c r="L6800" s="391">
        <v>2.1305000000000001</v>
      </c>
      <c r="M6800" s="391">
        <v>2.2696000000000001</v>
      </c>
      <c r="N6800" s="391">
        <v>0.98209999999999997</v>
      </c>
      <c r="O6800" s="386">
        <v>1.3956</v>
      </c>
      <c r="P6800" s="386" t="s">
        <v>56</v>
      </c>
    </row>
    <row r="6801" spans="1:16" ht="15" x14ac:dyDescent="0.25">
      <c r="A6801" s="389" t="s">
        <v>5236</v>
      </c>
      <c r="B6801" s="390"/>
      <c r="C6801" s="386"/>
      <c r="D6801" s="390"/>
      <c r="E6801" s="390"/>
      <c r="F6801" s="386">
        <v>1.89</v>
      </c>
      <c r="G6801" s="391">
        <v>0.54420000000000002</v>
      </c>
      <c r="H6801" s="391">
        <v>5.0129999999999999</v>
      </c>
      <c r="I6801" s="391">
        <v>0.16689999999999999</v>
      </c>
      <c r="J6801" s="391">
        <v>0.1661</v>
      </c>
      <c r="K6801" s="391">
        <v>0.24879999999999999</v>
      </c>
      <c r="L6801" s="391">
        <v>4.9700000000000001E-2</v>
      </c>
      <c r="M6801" s="391">
        <v>0.1603</v>
      </c>
      <c r="N6801" s="391">
        <v>0.13159999999999999</v>
      </c>
      <c r="O6801" s="386">
        <v>0</v>
      </c>
      <c r="P6801" s="386" t="s">
        <v>56</v>
      </c>
    </row>
    <row r="6802" spans="1:16" ht="15" x14ac:dyDescent="0.25">
      <c r="A6802" s="389" t="s">
        <v>5237</v>
      </c>
      <c r="B6802" s="390"/>
      <c r="C6802" s="386"/>
      <c r="D6802" s="390"/>
      <c r="E6802" s="390"/>
      <c r="F6802" s="386">
        <v>15.8621</v>
      </c>
      <c r="G6802" s="391">
        <v>5.5857999999999999</v>
      </c>
      <c r="H6802" s="391">
        <v>5.5824999999999996</v>
      </c>
      <c r="I6802" s="391">
        <v>5.4603999999999999</v>
      </c>
      <c r="J6802" s="391">
        <v>5.3971</v>
      </c>
      <c r="K6802" s="391">
        <v>8.3332999999999995</v>
      </c>
      <c r="L6802" s="391">
        <v>6.3507999999999996</v>
      </c>
      <c r="M6802" s="391">
        <v>6.25</v>
      </c>
      <c r="N6802" s="391">
        <v>2.7778</v>
      </c>
      <c r="O6802" s="386">
        <v>3.8258999999999999</v>
      </c>
      <c r="P6802" s="386" t="s">
        <v>56</v>
      </c>
    </row>
    <row r="6803" spans="1:16" ht="15" x14ac:dyDescent="0.25">
      <c r="A6803" s="389" t="s">
        <v>5238</v>
      </c>
      <c r="B6803" s="390"/>
      <c r="C6803" s="386"/>
      <c r="D6803" s="390"/>
      <c r="E6803" s="390"/>
      <c r="F6803" s="386">
        <v>3.5379</v>
      </c>
      <c r="G6803" s="391">
        <v>1.6618999999999999</v>
      </c>
      <c r="H6803" s="391">
        <v>3.3997000000000002</v>
      </c>
      <c r="I6803" s="391">
        <v>3.4500999999999999</v>
      </c>
      <c r="J6803" s="391">
        <v>3.0548999999999999</v>
      </c>
      <c r="K6803" s="391">
        <v>2.7273000000000001</v>
      </c>
      <c r="L6803" s="391">
        <v>2.6932999999999998</v>
      </c>
      <c r="M6803" s="391">
        <v>2.6770999999999998</v>
      </c>
      <c r="N6803" s="391">
        <v>2.1059000000000001</v>
      </c>
      <c r="O6803" s="386">
        <v>1.9849000000000001</v>
      </c>
      <c r="P6803" s="386" t="s">
        <v>56</v>
      </c>
    </row>
    <row r="6804" spans="1:16" ht="15" x14ac:dyDescent="0.25">
      <c r="A6804" s="389" t="s">
        <v>5239</v>
      </c>
      <c r="B6804" s="390"/>
      <c r="C6804" s="386"/>
      <c r="D6804" s="390"/>
      <c r="E6804" s="390"/>
      <c r="F6804" s="386">
        <v>0.34010000000000001</v>
      </c>
      <c r="G6804" s="391">
        <v>0.4451</v>
      </c>
      <c r="H6804" s="391">
        <v>1.1331</v>
      </c>
      <c r="I6804" s="391">
        <v>1.2487999999999999</v>
      </c>
      <c r="J6804" s="391">
        <v>0.34970000000000001</v>
      </c>
      <c r="K6804" s="391">
        <v>0.97009999999999996</v>
      </c>
      <c r="L6804" s="391">
        <v>1.4460999999999999</v>
      </c>
      <c r="M6804" s="391">
        <v>0.8921</v>
      </c>
      <c r="N6804" s="391">
        <v>1.5296000000000001</v>
      </c>
      <c r="O6804" s="386">
        <v>0.69930000000000003</v>
      </c>
      <c r="P6804" s="386" t="s">
        <v>56</v>
      </c>
    </row>
    <row r="6805" spans="1:16" ht="15" x14ac:dyDescent="0.25">
      <c r="A6805" s="389" t="s">
        <v>5240</v>
      </c>
      <c r="B6805" s="390"/>
      <c r="C6805" s="386"/>
      <c r="D6805" s="390"/>
      <c r="E6805" s="390"/>
      <c r="F6805" s="386">
        <v>7.1538000000000004</v>
      </c>
      <c r="G6805" s="391">
        <v>3.3378999999999999</v>
      </c>
      <c r="H6805" s="391">
        <v>6.6</v>
      </c>
      <c r="I6805" s="391">
        <v>6.5244999999999997</v>
      </c>
      <c r="J6805" s="391">
        <v>6.5133999999999999</v>
      </c>
      <c r="K6805" s="391">
        <v>5.8666999999999998</v>
      </c>
      <c r="L6805" s="391">
        <v>4.6322000000000001</v>
      </c>
      <c r="M6805" s="391">
        <v>5.4257999999999997</v>
      </c>
      <c r="N6805" s="391">
        <v>3.0844</v>
      </c>
      <c r="O6805" s="386">
        <v>4.7119999999999997</v>
      </c>
      <c r="P6805" s="386" t="s">
        <v>56</v>
      </c>
    </row>
    <row r="6806" spans="1:16" ht="15" x14ac:dyDescent="0.25">
      <c r="A6806" s="389" t="s">
        <v>5241</v>
      </c>
      <c r="B6806" s="390"/>
      <c r="C6806" s="386"/>
      <c r="D6806" s="390"/>
      <c r="E6806" s="390"/>
      <c r="F6806" s="386">
        <v>2.0548000000000002</v>
      </c>
      <c r="G6806" s="391">
        <v>8.8816000000000006</v>
      </c>
      <c r="H6806" s="391">
        <v>10.661799999999999</v>
      </c>
      <c r="I6806" s="391">
        <v>4.0229999999999997</v>
      </c>
      <c r="J6806" s="391">
        <v>8.6206999999999994</v>
      </c>
      <c r="K6806" s="391">
        <v>2.5316000000000001</v>
      </c>
      <c r="L6806" s="391">
        <v>6.3291000000000004</v>
      </c>
      <c r="M6806" s="391">
        <v>8.0246999999999993</v>
      </c>
      <c r="N6806" s="391">
        <v>4.0323000000000002</v>
      </c>
      <c r="O6806" s="386">
        <v>2.5074000000000001</v>
      </c>
      <c r="P6806" s="386" t="s">
        <v>56</v>
      </c>
    </row>
    <row r="6807" spans="1:16" ht="15" x14ac:dyDescent="0.25">
      <c r="A6807" s="389" t="s">
        <v>5242</v>
      </c>
      <c r="B6807" s="390"/>
      <c r="C6807" s="386"/>
      <c r="D6807" s="390"/>
      <c r="E6807" s="390"/>
      <c r="F6807" s="386">
        <v>3.1915</v>
      </c>
      <c r="G6807" s="391">
        <v>5.6604000000000001</v>
      </c>
      <c r="H6807" s="391">
        <v>6.7308000000000003</v>
      </c>
      <c r="I6807" s="391">
        <v>0</v>
      </c>
      <c r="J6807" s="391">
        <v>0.96150000000000002</v>
      </c>
      <c r="K6807" s="391">
        <v>2.3437999999999999</v>
      </c>
      <c r="L6807" s="391">
        <v>5.4687999999999999</v>
      </c>
      <c r="M6807" s="391">
        <v>0.73529999999999995</v>
      </c>
      <c r="N6807" s="391">
        <v>0</v>
      </c>
      <c r="O6807" s="386">
        <v>3.1008</v>
      </c>
      <c r="P6807" s="386" t="s">
        <v>56</v>
      </c>
    </row>
    <row r="6808" spans="1:16" ht="15" x14ac:dyDescent="0.25">
      <c r="A6808" s="389" t="s">
        <v>5243</v>
      </c>
      <c r="B6808" s="390"/>
      <c r="C6808" s="386"/>
      <c r="D6808" s="390"/>
      <c r="E6808" s="390"/>
      <c r="F6808" s="386">
        <v>1.5152000000000001</v>
      </c>
      <c r="G6808" s="391">
        <v>10.6061</v>
      </c>
      <c r="H6808" s="391">
        <v>13.0952</v>
      </c>
      <c r="I6808" s="391">
        <v>5.7377000000000002</v>
      </c>
      <c r="J6808" s="391">
        <v>11.885199999999999</v>
      </c>
      <c r="K6808" s="391">
        <v>2.6596000000000002</v>
      </c>
      <c r="L6808" s="391">
        <v>6.9149000000000003</v>
      </c>
      <c r="M6808" s="391">
        <v>13.2979</v>
      </c>
      <c r="N6808" s="391">
        <v>6.0975999999999999</v>
      </c>
      <c r="O6808" s="386">
        <v>2.1429</v>
      </c>
      <c r="P6808" s="386" t="s">
        <v>56</v>
      </c>
    </row>
    <row r="6809" spans="1:16" ht="15" x14ac:dyDescent="0.25">
      <c r="A6809" s="389" t="s">
        <v>5244</v>
      </c>
      <c r="B6809" s="390"/>
      <c r="C6809" s="386"/>
      <c r="D6809" s="390"/>
      <c r="E6809" s="390"/>
      <c r="F6809" s="386">
        <v>8.5799000000000003</v>
      </c>
      <c r="G6809" s="391">
        <v>2.6732999999999998</v>
      </c>
      <c r="H6809" s="391">
        <v>7.7714999999999996</v>
      </c>
      <c r="I6809" s="391">
        <v>7.0500999999999996</v>
      </c>
      <c r="J6809" s="391">
        <v>6.3716999999999997</v>
      </c>
      <c r="K6809" s="391">
        <v>7.0670999999999999</v>
      </c>
      <c r="L6809" s="391">
        <v>4.6729000000000003</v>
      </c>
      <c r="M6809" s="391">
        <v>4.4676999999999998</v>
      </c>
      <c r="N6809" s="391">
        <v>2.1818</v>
      </c>
      <c r="O6809" s="386">
        <v>3.387</v>
      </c>
      <c r="P6809" s="386" t="s">
        <v>56</v>
      </c>
    </row>
    <row r="6810" spans="1:16" ht="15" x14ac:dyDescent="0.25">
      <c r="A6810" s="389" t="s">
        <v>5245</v>
      </c>
      <c r="B6810" s="390"/>
      <c r="C6810" s="386"/>
      <c r="D6810" s="390"/>
      <c r="E6810" s="390"/>
      <c r="F6810" s="386">
        <v>0.56179999999999997</v>
      </c>
      <c r="G6810" s="391">
        <v>0</v>
      </c>
      <c r="H6810" s="391">
        <v>1.75</v>
      </c>
      <c r="I6810" s="391">
        <v>0</v>
      </c>
      <c r="J6810" s="391">
        <v>0</v>
      </c>
      <c r="K6810" s="391">
        <v>1.2295</v>
      </c>
      <c r="L6810" s="391">
        <v>0.65500000000000003</v>
      </c>
      <c r="M6810" s="391">
        <v>0.22120000000000001</v>
      </c>
      <c r="N6810" s="391">
        <v>0.41670000000000001</v>
      </c>
      <c r="O6810" s="386">
        <v>0</v>
      </c>
      <c r="P6810" s="386" t="s">
        <v>56</v>
      </c>
    </row>
    <row r="6811" spans="1:16" ht="15" x14ac:dyDescent="0.25">
      <c r="A6811" s="389" t="s">
        <v>5246</v>
      </c>
      <c r="B6811" s="390"/>
      <c r="C6811" s="386"/>
      <c r="D6811" s="390"/>
      <c r="E6811" s="390"/>
      <c r="F6811" s="386">
        <v>12.917899999999999</v>
      </c>
      <c r="G6811" s="391">
        <v>4.2187999999999999</v>
      </c>
      <c r="H6811" s="391">
        <v>11.3772</v>
      </c>
      <c r="I6811" s="391">
        <v>11.728400000000001</v>
      </c>
      <c r="J6811" s="391">
        <v>10.7784</v>
      </c>
      <c r="K6811" s="391">
        <v>11.4907</v>
      </c>
      <c r="L6811" s="391">
        <v>7.6797000000000004</v>
      </c>
      <c r="M6811" s="391">
        <v>7.6666999999999996</v>
      </c>
      <c r="N6811" s="391">
        <v>3.5484</v>
      </c>
      <c r="O6811" s="386">
        <v>5.7637</v>
      </c>
      <c r="P6811" s="386" t="s">
        <v>56</v>
      </c>
    </row>
    <row r="6812" spans="1:16" ht="15" x14ac:dyDescent="0.25">
      <c r="A6812" s="389" t="s">
        <v>5247</v>
      </c>
      <c r="B6812" s="390"/>
      <c r="C6812" s="386"/>
      <c r="D6812" s="390"/>
      <c r="E6812" s="390"/>
      <c r="F6812" s="386">
        <v>0.5081</v>
      </c>
      <c r="G6812" s="391">
        <v>0.24329999999999999</v>
      </c>
      <c r="H6812" s="391">
        <v>0.57010000000000005</v>
      </c>
      <c r="I6812" s="391">
        <v>1.7025999999999999</v>
      </c>
      <c r="J6812" s="391">
        <v>0.43369999999999997</v>
      </c>
      <c r="K6812" s="391">
        <v>1.0407</v>
      </c>
      <c r="L6812" s="391">
        <v>1.3326</v>
      </c>
      <c r="M6812" s="391">
        <v>1.3086</v>
      </c>
      <c r="N6812" s="391">
        <v>1.9950000000000001</v>
      </c>
      <c r="O6812" s="386">
        <v>1.1635</v>
      </c>
      <c r="P6812" s="386" t="s">
        <v>56</v>
      </c>
    </row>
    <row r="6813" spans="1:16" ht="15" x14ac:dyDescent="0.25">
      <c r="A6813" s="389" t="s">
        <v>5248</v>
      </c>
      <c r="B6813" s="390"/>
      <c r="C6813" s="386"/>
      <c r="D6813" s="390"/>
      <c r="E6813" s="390"/>
      <c r="F6813" s="386">
        <v>0</v>
      </c>
      <c r="G6813" s="391">
        <v>0.2475</v>
      </c>
      <c r="H6813" s="391">
        <v>0.69879999999999998</v>
      </c>
      <c r="I6813" s="391">
        <v>2.0769000000000002</v>
      </c>
      <c r="J6813" s="391">
        <v>0.52080000000000004</v>
      </c>
      <c r="K6813" s="391">
        <v>0.96919999999999995</v>
      </c>
      <c r="L6813" s="391">
        <v>1.6196999999999999</v>
      </c>
      <c r="M6813" s="391">
        <v>1.3062</v>
      </c>
      <c r="N6813" s="391">
        <v>2.3734000000000002</v>
      </c>
      <c r="O6813" s="386">
        <v>0.9022</v>
      </c>
      <c r="P6813" s="386" t="s">
        <v>56</v>
      </c>
    </row>
    <row r="6814" spans="1:16" ht="15" x14ac:dyDescent="0.25">
      <c r="A6814" s="389" t="s">
        <v>5249</v>
      </c>
      <c r="B6814" s="390"/>
      <c r="C6814" s="386"/>
      <c r="D6814" s="390"/>
      <c r="E6814" s="390"/>
      <c r="F6814" s="386">
        <v>2.0325000000000002</v>
      </c>
      <c r="G6814" s="391">
        <v>0.23150000000000001</v>
      </c>
      <c r="H6814" s="391">
        <v>0.21460000000000001</v>
      </c>
      <c r="I6814" s="391">
        <v>0.64939999999999998</v>
      </c>
      <c r="J6814" s="391">
        <v>0.2165</v>
      </c>
      <c r="K6814" s="391">
        <v>1.3158000000000001</v>
      </c>
      <c r="L6814" s="391">
        <v>0.43859999999999999</v>
      </c>
      <c r="M6814" s="391">
        <v>1.3158000000000001</v>
      </c>
      <c r="N6814" s="391">
        <v>0.58819999999999995</v>
      </c>
      <c r="O6814" s="386">
        <v>3.125</v>
      </c>
      <c r="P6814" s="386" t="s">
        <v>56</v>
      </c>
    </row>
    <row r="6815" spans="1:16" ht="15" x14ac:dyDescent="0.25">
      <c r="A6815" s="389" t="s">
        <v>5250</v>
      </c>
      <c r="B6815" s="390"/>
      <c r="C6815" s="386"/>
      <c r="D6815" s="390"/>
      <c r="E6815" s="390"/>
      <c r="F6815" s="386">
        <v>0</v>
      </c>
      <c r="G6815" s="391">
        <v>0</v>
      </c>
      <c r="H6815" s="391">
        <v>0</v>
      </c>
      <c r="I6815" s="391">
        <v>1.7937000000000001</v>
      </c>
      <c r="J6815" s="391">
        <v>0</v>
      </c>
      <c r="K6815" s="391">
        <v>0.72119999999999995</v>
      </c>
      <c r="L6815" s="391">
        <v>1.5872999999999999</v>
      </c>
      <c r="M6815" s="391">
        <v>0.52910000000000001</v>
      </c>
      <c r="N6815" s="391">
        <v>1.4705999999999999</v>
      </c>
      <c r="O6815" s="386">
        <v>1.4</v>
      </c>
      <c r="P6815" s="386" t="s">
        <v>56</v>
      </c>
    </row>
    <row r="6816" spans="1:16" ht="15" x14ac:dyDescent="0.25">
      <c r="A6816" s="389" t="s">
        <v>5251</v>
      </c>
      <c r="B6816" s="390"/>
      <c r="C6816" s="386"/>
      <c r="D6816" s="390"/>
      <c r="E6816" s="390"/>
      <c r="F6816" s="386">
        <v>0</v>
      </c>
      <c r="G6816" s="391">
        <v>0</v>
      </c>
      <c r="H6816" s="391">
        <v>0</v>
      </c>
      <c r="I6816" s="391">
        <v>0</v>
      </c>
      <c r="J6816" s="391">
        <v>0</v>
      </c>
      <c r="K6816" s="391">
        <v>0</v>
      </c>
      <c r="L6816" s="391">
        <v>0</v>
      </c>
      <c r="M6816" s="391">
        <v>0</v>
      </c>
      <c r="N6816" s="391">
        <v>0</v>
      </c>
      <c r="O6816" s="386">
        <v>0</v>
      </c>
      <c r="P6816" s="386" t="s">
        <v>56</v>
      </c>
    </row>
    <row r="6817" spans="1:16" ht="15" x14ac:dyDescent="0.25">
      <c r="A6817" s="389" t="s">
        <v>5252</v>
      </c>
      <c r="B6817" s="390"/>
      <c r="C6817" s="386"/>
      <c r="D6817" s="390"/>
      <c r="E6817" s="390"/>
      <c r="F6817" s="386">
        <v>0</v>
      </c>
      <c r="G6817" s="391">
        <v>0</v>
      </c>
      <c r="H6817" s="391">
        <v>0</v>
      </c>
      <c r="I6817" s="391">
        <v>4.1237000000000004</v>
      </c>
      <c r="J6817" s="391">
        <v>0</v>
      </c>
      <c r="K6817" s="391">
        <v>1.4151</v>
      </c>
      <c r="L6817" s="391">
        <v>2.8302</v>
      </c>
      <c r="M6817" s="391">
        <v>0.94340000000000002</v>
      </c>
      <c r="N6817" s="391">
        <v>3.7037</v>
      </c>
      <c r="O6817" s="386">
        <v>7</v>
      </c>
      <c r="P6817" s="386" t="s">
        <v>56</v>
      </c>
    </row>
    <row r="6818" spans="1:16" ht="15" x14ac:dyDescent="0.25">
      <c r="A6818" s="389" t="s">
        <v>5253</v>
      </c>
      <c r="B6818" s="390"/>
      <c r="C6818" s="386"/>
      <c r="D6818" s="390"/>
      <c r="E6818" s="390"/>
      <c r="F6818" s="386">
        <v>0</v>
      </c>
      <c r="G6818" s="391">
        <v>0</v>
      </c>
      <c r="H6818" s="391">
        <v>1.25</v>
      </c>
      <c r="I6818" s="391">
        <v>0</v>
      </c>
      <c r="J6818" s="391">
        <v>0</v>
      </c>
      <c r="K6818" s="391">
        <v>0</v>
      </c>
      <c r="L6818" s="391">
        <v>0</v>
      </c>
      <c r="M6818" s="391">
        <v>0</v>
      </c>
      <c r="N6818" s="391">
        <v>0</v>
      </c>
      <c r="O6818" s="386">
        <v>0</v>
      </c>
      <c r="P6818" s="386" t="s">
        <v>56</v>
      </c>
    </row>
    <row r="6819" spans="1:16" ht="15" x14ac:dyDescent="0.25">
      <c r="A6819" s="389" t="s">
        <v>5254</v>
      </c>
      <c r="B6819" s="390"/>
      <c r="C6819" s="386"/>
      <c r="D6819" s="390"/>
      <c r="E6819" s="390"/>
      <c r="F6819" s="386">
        <v>0</v>
      </c>
      <c r="G6819" s="391">
        <v>0</v>
      </c>
      <c r="H6819" s="391">
        <v>1.25</v>
      </c>
      <c r="I6819" s="391">
        <v>0</v>
      </c>
      <c r="J6819" s="391">
        <v>0</v>
      </c>
      <c r="K6819" s="391">
        <v>0</v>
      </c>
      <c r="L6819" s="391">
        <v>0</v>
      </c>
      <c r="M6819" s="391">
        <v>0</v>
      </c>
      <c r="N6819" s="391">
        <v>0</v>
      </c>
      <c r="O6819" s="386">
        <v>0</v>
      </c>
      <c r="P6819" s="386" t="s">
        <v>56</v>
      </c>
    </row>
    <row r="6820" spans="1:16" ht="15" x14ac:dyDescent="0.25">
      <c r="A6820" s="389" t="s">
        <v>7806</v>
      </c>
      <c r="B6820" s="390"/>
      <c r="C6820" s="386"/>
      <c r="D6820" s="390"/>
      <c r="E6820" s="390"/>
      <c r="F6820" s="386">
        <v>20.954999999999998</v>
      </c>
      <c r="G6820" s="391">
        <v>18.056100000000001</v>
      </c>
      <c r="H6820" s="391">
        <v>20.2849</v>
      </c>
      <c r="I6820" s="391">
        <v>22.461400000000001</v>
      </c>
      <c r="J6820" s="391">
        <v>20.7897</v>
      </c>
      <c r="K6820" s="391">
        <v>29.926500000000001</v>
      </c>
      <c r="L6820" s="391">
        <v>25.585599999999999</v>
      </c>
      <c r="M6820" s="391">
        <v>23.5334</v>
      </c>
      <c r="N6820" s="391">
        <v>11.61</v>
      </c>
      <c r="O6820" s="386">
        <v>15.941000000000001</v>
      </c>
      <c r="P6820" s="386" t="s">
        <v>56</v>
      </c>
    </row>
    <row r="6821" spans="1:16" ht="15" x14ac:dyDescent="0.25">
      <c r="A6821" s="389" t="s">
        <v>7807</v>
      </c>
      <c r="B6821" s="390"/>
      <c r="C6821" s="386"/>
      <c r="D6821" s="390"/>
      <c r="E6821" s="390"/>
      <c r="F6821" s="386">
        <v>1.6556</v>
      </c>
      <c r="G6821" s="391">
        <v>1.0758000000000001</v>
      </c>
      <c r="H6821" s="391">
        <v>1.8766</v>
      </c>
      <c r="I6821" s="391">
        <v>1.9023000000000001</v>
      </c>
      <c r="J6821" s="391">
        <v>1.2345999999999999</v>
      </c>
      <c r="K6821" s="391">
        <v>2.4439000000000002</v>
      </c>
      <c r="L6821" s="391">
        <v>1.8129</v>
      </c>
      <c r="M6821" s="391">
        <v>1.3108</v>
      </c>
      <c r="N6821" s="391">
        <v>0.5696</v>
      </c>
      <c r="O6821" s="386">
        <v>0.31790000000000002</v>
      </c>
      <c r="P6821" s="386" t="s">
        <v>56</v>
      </c>
    </row>
    <row r="6822" spans="1:16" ht="15" x14ac:dyDescent="0.25">
      <c r="A6822" s="389" t="s">
        <v>7808</v>
      </c>
      <c r="B6822" s="390"/>
      <c r="C6822" s="386"/>
      <c r="D6822" s="390"/>
      <c r="E6822" s="390"/>
      <c r="F6822" s="386">
        <v>31.3597</v>
      </c>
      <c r="G6822" s="391">
        <v>27.914899999999999</v>
      </c>
      <c r="H6822" s="391">
        <v>30.529299999999999</v>
      </c>
      <c r="I6822" s="391">
        <v>33.693800000000003</v>
      </c>
      <c r="J6822" s="391">
        <v>32.0747</v>
      </c>
      <c r="K6822" s="391">
        <v>45.968000000000004</v>
      </c>
      <c r="L6822" s="391">
        <v>39.097999999999999</v>
      </c>
      <c r="M6822" s="391">
        <v>35.800400000000003</v>
      </c>
      <c r="N6822" s="391">
        <v>19.597100000000001</v>
      </c>
      <c r="O6822" s="386">
        <v>24.5199</v>
      </c>
      <c r="P6822" s="386" t="s">
        <v>56</v>
      </c>
    </row>
    <row r="6823" spans="1:16" ht="15" x14ac:dyDescent="0.25">
      <c r="A6823" s="389" t="s">
        <v>7809</v>
      </c>
      <c r="B6823" s="390"/>
      <c r="C6823" s="386"/>
      <c r="D6823" s="390"/>
      <c r="E6823" s="390"/>
      <c r="F6823" s="386">
        <v>8.1966999999999999</v>
      </c>
      <c r="G6823" s="391">
        <v>13.9344</v>
      </c>
      <c r="H6823" s="391">
        <v>8.75</v>
      </c>
      <c r="I6823" s="391">
        <v>10.526300000000001</v>
      </c>
      <c r="J6823" s="391">
        <v>5.2632000000000003</v>
      </c>
      <c r="K6823" s="391">
        <v>0</v>
      </c>
      <c r="L6823" s="391">
        <v>0</v>
      </c>
      <c r="M6823" s="391">
        <v>0</v>
      </c>
      <c r="N6823" s="391">
        <v>20.070399999999999</v>
      </c>
      <c r="O6823" s="386">
        <v>4.3432000000000004</v>
      </c>
      <c r="P6823" s="386" t="s">
        <v>56</v>
      </c>
    </row>
    <row r="6824" spans="1:16" ht="15" x14ac:dyDescent="0.25">
      <c r="A6824" s="389" t="s">
        <v>7810</v>
      </c>
      <c r="B6824" s="390"/>
      <c r="C6824" s="386"/>
      <c r="D6824" s="390"/>
      <c r="E6824" s="390"/>
      <c r="F6824" s="386">
        <v>0</v>
      </c>
      <c r="G6824" s="391">
        <v>14.2857</v>
      </c>
      <c r="H6824" s="391">
        <v>0</v>
      </c>
      <c r="I6824" s="391">
        <v>7.1429</v>
      </c>
      <c r="J6824" s="391">
        <v>7.1429</v>
      </c>
      <c r="K6824" s="391">
        <v>0</v>
      </c>
      <c r="L6824" s="391">
        <v>0</v>
      </c>
      <c r="M6824" s="391">
        <v>0</v>
      </c>
      <c r="N6824" s="391">
        <v>0</v>
      </c>
      <c r="O6824" s="386">
        <v>0</v>
      </c>
      <c r="P6824" s="386" t="s">
        <v>56</v>
      </c>
    </row>
    <row r="6825" spans="1:16" ht="15" x14ac:dyDescent="0.25">
      <c r="A6825" s="389" t="s">
        <v>7811</v>
      </c>
      <c r="B6825" s="390"/>
      <c r="C6825" s="386"/>
      <c r="D6825" s="390"/>
      <c r="E6825" s="390"/>
      <c r="F6825" s="386">
        <v>9.2592999999999996</v>
      </c>
      <c r="G6825" s="391">
        <v>13.8889</v>
      </c>
      <c r="H6825" s="391">
        <v>10.6061</v>
      </c>
      <c r="I6825" s="391">
        <v>12.5</v>
      </c>
      <c r="J6825" s="391">
        <v>4.1666999999999996</v>
      </c>
      <c r="K6825" s="391">
        <v>0</v>
      </c>
      <c r="L6825" s="391">
        <v>0</v>
      </c>
      <c r="M6825" s="391">
        <v>0</v>
      </c>
      <c r="N6825" s="391">
        <v>21.1111</v>
      </c>
      <c r="O6825" s="386">
        <v>4.5758999999999999</v>
      </c>
      <c r="P6825" s="386" t="s">
        <v>56</v>
      </c>
    </row>
    <row r="6826" spans="1:16" ht="15" x14ac:dyDescent="0.25">
      <c r="A6826" s="389" t="s">
        <v>7812</v>
      </c>
      <c r="B6826" s="390"/>
      <c r="C6826" s="386"/>
      <c r="D6826" s="390"/>
      <c r="E6826" s="390"/>
      <c r="F6826" s="386">
        <v>18.203800000000001</v>
      </c>
      <c r="G6826" s="391">
        <v>18.097200000000001</v>
      </c>
      <c r="H6826" s="391">
        <v>21.476400000000002</v>
      </c>
      <c r="I6826" s="391">
        <v>23.775300000000001</v>
      </c>
      <c r="J6826" s="391">
        <v>20.498899999999999</v>
      </c>
      <c r="K6826" s="391">
        <v>29.3172</v>
      </c>
      <c r="L6826" s="391">
        <v>26.116900000000001</v>
      </c>
      <c r="M6826" s="391">
        <v>23.770900000000001</v>
      </c>
      <c r="N6826" s="391">
        <v>10.626200000000001</v>
      </c>
      <c r="O6826" s="386">
        <v>15.7514</v>
      </c>
      <c r="P6826" s="386" t="s">
        <v>56</v>
      </c>
    </row>
    <row r="6827" spans="1:16" ht="15" x14ac:dyDescent="0.25">
      <c r="A6827" s="389" t="s">
        <v>7813</v>
      </c>
      <c r="B6827" s="390"/>
      <c r="C6827" s="386"/>
      <c r="D6827" s="390"/>
      <c r="E6827" s="390"/>
      <c r="F6827" s="386">
        <v>1.5482</v>
      </c>
      <c r="G6827" s="391">
        <v>1.0463</v>
      </c>
      <c r="H6827" s="391">
        <v>1.9348000000000001</v>
      </c>
      <c r="I6827" s="391">
        <v>1.8889</v>
      </c>
      <c r="J6827" s="391">
        <v>1.2746</v>
      </c>
      <c r="K6827" s="391">
        <v>2.5175999999999998</v>
      </c>
      <c r="L6827" s="391">
        <v>1.8646</v>
      </c>
      <c r="M6827" s="391">
        <v>1.3425</v>
      </c>
      <c r="N6827" s="391">
        <v>0.6089</v>
      </c>
      <c r="O6827" s="386">
        <v>0.28570000000000001</v>
      </c>
      <c r="P6827" s="386" t="s">
        <v>56</v>
      </c>
    </row>
    <row r="6828" spans="1:16" ht="15" x14ac:dyDescent="0.25">
      <c r="A6828" s="389" t="s">
        <v>7814</v>
      </c>
      <c r="B6828" s="390"/>
      <c r="C6828" s="386"/>
      <c r="D6828" s="390"/>
      <c r="E6828" s="390"/>
      <c r="F6828" s="386">
        <v>31.522200000000002</v>
      </c>
      <c r="G6828" s="391">
        <v>32.076700000000002</v>
      </c>
      <c r="H6828" s="391">
        <v>36.392400000000002</v>
      </c>
      <c r="I6828" s="391">
        <v>39.881399999999999</v>
      </c>
      <c r="J6828" s="391">
        <v>35.7988</v>
      </c>
      <c r="K6828" s="391">
        <v>49.813699999999997</v>
      </c>
      <c r="L6828" s="391">
        <v>43.744799999999998</v>
      </c>
      <c r="M6828" s="391">
        <v>39.485799999999998</v>
      </c>
      <c r="N6828" s="391">
        <v>20.341200000000001</v>
      </c>
      <c r="O6828" s="386">
        <v>25.883900000000001</v>
      </c>
      <c r="P6828" s="386" t="s">
        <v>56</v>
      </c>
    </row>
    <row r="6829" spans="1:16" ht="15" x14ac:dyDescent="0.25">
      <c r="A6829" s="389" t="s">
        <v>7815</v>
      </c>
      <c r="B6829" s="390"/>
      <c r="C6829" s="386"/>
      <c r="D6829" s="390"/>
      <c r="E6829" s="390"/>
      <c r="F6829" s="386">
        <v>1.7122999999999999</v>
      </c>
      <c r="G6829" s="391">
        <v>6.1643999999999997</v>
      </c>
      <c r="H6829" s="391">
        <v>1.3698999999999999</v>
      </c>
      <c r="I6829" s="391">
        <v>0</v>
      </c>
      <c r="J6829" s="391">
        <v>0</v>
      </c>
      <c r="K6829" s="391">
        <v>0.78129999999999999</v>
      </c>
      <c r="L6829" s="391">
        <v>0</v>
      </c>
      <c r="M6829" s="391">
        <v>0</v>
      </c>
      <c r="N6829" s="391">
        <v>0</v>
      </c>
      <c r="O6829" s="386">
        <v>0</v>
      </c>
      <c r="P6829" s="386" t="s">
        <v>56</v>
      </c>
    </row>
    <row r="6830" spans="1:16" ht="15" x14ac:dyDescent="0.25">
      <c r="A6830" s="389" t="s">
        <v>7816</v>
      </c>
      <c r="B6830" s="390"/>
      <c r="C6830" s="386"/>
      <c r="D6830" s="390"/>
      <c r="E6830" s="390"/>
      <c r="F6830" s="386">
        <v>0</v>
      </c>
      <c r="G6830" s="391">
        <v>0</v>
      </c>
      <c r="H6830" s="391">
        <v>0</v>
      </c>
      <c r="I6830" s="391">
        <v>0</v>
      </c>
      <c r="J6830" s="391">
        <v>0</v>
      </c>
      <c r="K6830" s="391">
        <v>0</v>
      </c>
      <c r="L6830" s="391">
        <v>0</v>
      </c>
      <c r="M6830" s="391">
        <v>0</v>
      </c>
      <c r="N6830" s="391">
        <v>0</v>
      </c>
      <c r="O6830" s="386">
        <v>0</v>
      </c>
      <c r="P6830" s="386" t="s">
        <v>56</v>
      </c>
    </row>
    <row r="6831" spans="1:16" ht="15" x14ac:dyDescent="0.25">
      <c r="A6831" s="389" t="s">
        <v>7817</v>
      </c>
      <c r="B6831" s="390"/>
      <c r="C6831" s="386"/>
      <c r="D6831" s="390"/>
      <c r="E6831" s="390"/>
      <c r="F6831" s="386">
        <v>1.7729999999999999</v>
      </c>
      <c r="G6831" s="391">
        <v>6.383</v>
      </c>
      <c r="H6831" s="391">
        <v>1.4184000000000001</v>
      </c>
      <c r="I6831" s="391">
        <v>0</v>
      </c>
      <c r="J6831" s="391">
        <v>0</v>
      </c>
      <c r="K6831" s="391">
        <v>0.81969999999999998</v>
      </c>
      <c r="L6831" s="391">
        <v>0</v>
      </c>
      <c r="M6831" s="391">
        <v>0</v>
      </c>
      <c r="N6831" s="391">
        <v>0</v>
      </c>
      <c r="O6831" s="386" t="s">
        <v>8416</v>
      </c>
      <c r="P6831" s="386" t="s">
        <v>56</v>
      </c>
    </row>
    <row r="6832" spans="1:16" ht="15" x14ac:dyDescent="0.25">
      <c r="A6832" s="389" t="s">
        <v>7818</v>
      </c>
      <c r="B6832" s="390"/>
      <c r="C6832" s="386"/>
      <c r="D6832" s="390"/>
      <c r="E6832" s="390"/>
      <c r="F6832" s="386">
        <v>23.844899999999999</v>
      </c>
      <c r="G6832" s="391">
        <v>16.433</v>
      </c>
      <c r="H6832" s="391">
        <v>8.7363</v>
      </c>
      <c r="I6832" s="391">
        <v>14.0152</v>
      </c>
      <c r="J6832" s="391">
        <v>8.7591000000000001</v>
      </c>
      <c r="K6832" s="391">
        <v>14.696999999999999</v>
      </c>
      <c r="L6832" s="391">
        <v>16.7927</v>
      </c>
      <c r="M6832" s="391">
        <v>16.293900000000001</v>
      </c>
      <c r="N6832" s="391">
        <v>9.2233000000000001</v>
      </c>
      <c r="O6832" s="386">
        <v>14.266999999999999</v>
      </c>
      <c r="P6832" s="386" t="s">
        <v>56</v>
      </c>
    </row>
    <row r="6833" spans="1:16" ht="15" x14ac:dyDescent="0.25">
      <c r="A6833" s="389" t="s">
        <v>7819</v>
      </c>
      <c r="B6833" s="390"/>
      <c r="C6833" s="386"/>
      <c r="D6833" s="390"/>
      <c r="E6833" s="390"/>
      <c r="F6833" s="386">
        <v>5.3571</v>
      </c>
      <c r="G6833" s="391">
        <v>0.80649999999999999</v>
      </c>
      <c r="H6833" s="391">
        <v>1.2097</v>
      </c>
      <c r="I6833" s="391">
        <v>1.8796999999999999</v>
      </c>
      <c r="J6833" s="391">
        <v>0.3846</v>
      </c>
      <c r="K6833" s="391">
        <v>1.6892</v>
      </c>
      <c r="L6833" s="391">
        <v>1.3513999999999999</v>
      </c>
      <c r="M6833" s="391">
        <v>1.087</v>
      </c>
      <c r="N6833" s="391">
        <v>0</v>
      </c>
      <c r="O6833" s="386">
        <v>0.72460000000000002</v>
      </c>
      <c r="P6833" s="386" t="s">
        <v>56</v>
      </c>
    </row>
    <row r="6834" spans="1:16" ht="15" x14ac:dyDescent="0.25">
      <c r="A6834" s="389" t="s">
        <v>7820</v>
      </c>
      <c r="B6834" s="390"/>
      <c r="C6834" s="386"/>
      <c r="D6834" s="390"/>
      <c r="E6834" s="390"/>
      <c r="F6834" s="386">
        <v>25.7273</v>
      </c>
      <c r="G6834" s="391">
        <v>20.1737</v>
      </c>
      <c r="H6834" s="391">
        <v>10.541600000000001</v>
      </c>
      <c r="I6834" s="391">
        <v>17.0778</v>
      </c>
      <c r="J6834" s="391">
        <v>10.720700000000001</v>
      </c>
      <c r="K6834" s="391">
        <v>18.457000000000001</v>
      </c>
      <c r="L6834" s="391">
        <v>21.247599999999998</v>
      </c>
      <c r="M6834" s="391">
        <v>20.5943</v>
      </c>
      <c r="N6834" s="391">
        <v>11.6564</v>
      </c>
      <c r="O6834" s="386">
        <v>18.563199999999998</v>
      </c>
      <c r="P6834" s="386" t="s">
        <v>56</v>
      </c>
    </row>
    <row r="6835" spans="1:16" ht="15" x14ac:dyDescent="0.25">
      <c r="A6835" s="389" t="s">
        <v>7821</v>
      </c>
      <c r="B6835" s="390"/>
      <c r="C6835" s="386"/>
      <c r="D6835" s="390"/>
      <c r="E6835" s="390"/>
      <c r="F6835" s="386">
        <v>50</v>
      </c>
      <c r="G6835" s="391">
        <v>24.654399999999999</v>
      </c>
      <c r="H6835" s="391">
        <v>33.294899999999998</v>
      </c>
      <c r="I6835" s="391">
        <v>30.53</v>
      </c>
      <c r="J6835" s="391">
        <v>50.229900000000001</v>
      </c>
      <c r="K6835" s="391">
        <v>64.597700000000003</v>
      </c>
      <c r="L6835" s="391">
        <v>41.256799999999998</v>
      </c>
      <c r="M6835" s="391">
        <v>38.934399999999997</v>
      </c>
      <c r="N6835" s="391">
        <v>35.9375</v>
      </c>
      <c r="O6835" s="386">
        <v>68.103399999999993</v>
      </c>
      <c r="P6835" s="386" t="s">
        <v>56</v>
      </c>
    </row>
    <row r="6836" spans="1:16" ht="15" x14ac:dyDescent="0.25">
      <c r="A6836" s="389" t="s">
        <v>7822</v>
      </c>
      <c r="B6836" s="390"/>
      <c r="C6836" s="386"/>
      <c r="D6836" s="390"/>
      <c r="E6836" s="390"/>
      <c r="F6836" s="386" t="s">
        <v>8416</v>
      </c>
      <c r="G6836" s="391" t="s">
        <v>8416</v>
      </c>
      <c r="H6836" s="391" t="s">
        <v>8416</v>
      </c>
      <c r="I6836" s="391" t="s">
        <v>8416</v>
      </c>
      <c r="J6836" s="391" t="s">
        <v>8416</v>
      </c>
      <c r="K6836" s="391" t="s">
        <v>8416</v>
      </c>
      <c r="L6836" s="391">
        <v>0</v>
      </c>
      <c r="M6836" s="391">
        <v>0</v>
      </c>
      <c r="N6836" s="391">
        <v>0</v>
      </c>
      <c r="O6836" s="386">
        <v>0</v>
      </c>
      <c r="P6836" s="386" t="s">
        <v>56</v>
      </c>
    </row>
    <row r="6837" spans="1:16" ht="15" x14ac:dyDescent="0.25">
      <c r="A6837" s="389" t="s">
        <v>7823</v>
      </c>
      <c r="B6837" s="390"/>
      <c r="C6837" s="386"/>
      <c r="D6837" s="390"/>
      <c r="E6837" s="390"/>
      <c r="F6837" s="386">
        <v>50</v>
      </c>
      <c r="G6837" s="391">
        <v>24.654399999999999</v>
      </c>
      <c r="H6837" s="391">
        <v>33.294899999999998</v>
      </c>
      <c r="I6837" s="391">
        <v>30.53</v>
      </c>
      <c r="J6837" s="391">
        <v>50.229900000000001</v>
      </c>
      <c r="K6837" s="391">
        <v>64.597700000000003</v>
      </c>
      <c r="L6837" s="391">
        <v>41.483499999999999</v>
      </c>
      <c r="M6837" s="391">
        <v>39.148400000000002</v>
      </c>
      <c r="N6837" s="391">
        <v>37.096800000000002</v>
      </c>
      <c r="O6837" s="386">
        <v>69.7059</v>
      </c>
      <c r="P6837" s="386" t="s">
        <v>56</v>
      </c>
    </row>
    <row r="6838" spans="1:16" ht="15" x14ac:dyDescent="0.25">
      <c r="A6838" s="389" t="s">
        <v>5255</v>
      </c>
      <c r="B6838" s="390"/>
      <c r="C6838" s="386"/>
      <c r="D6838" s="390"/>
      <c r="E6838" s="390"/>
      <c r="F6838" s="386">
        <v>3.1924999999999999</v>
      </c>
      <c r="G6838" s="391">
        <v>1.6529</v>
      </c>
      <c r="H6838" s="391">
        <v>3.1071</v>
      </c>
      <c r="I6838" s="391">
        <v>2.7004999999999999</v>
      </c>
      <c r="J6838" s="391">
        <v>2.5072999999999999</v>
      </c>
      <c r="K6838" s="391">
        <v>3.2452999999999999</v>
      </c>
      <c r="L6838" s="391">
        <v>3.2391999999999999</v>
      </c>
      <c r="M6838" s="391">
        <v>2.1273</v>
      </c>
      <c r="N6838" s="391">
        <v>1.5159</v>
      </c>
      <c r="O6838" s="386">
        <v>1.6535</v>
      </c>
      <c r="P6838" s="386" t="s">
        <v>56</v>
      </c>
    </row>
    <row r="6839" spans="1:16" ht="15" x14ac:dyDescent="0.25">
      <c r="A6839" s="389" t="s">
        <v>5256</v>
      </c>
      <c r="B6839" s="390"/>
      <c r="C6839" s="386"/>
      <c r="D6839" s="390"/>
      <c r="E6839" s="390"/>
      <c r="F6839" s="386">
        <v>1.5926</v>
      </c>
      <c r="G6839" s="391">
        <v>0.68130000000000002</v>
      </c>
      <c r="H6839" s="391">
        <v>1.5549999999999999</v>
      </c>
      <c r="I6839" s="391">
        <v>1.7616000000000001</v>
      </c>
      <c r="J6839" s="391">
        <v>1.5256000000000001</v>
      </c>
      <c r="K6839" s="391">
        <v>2.0857000000000001</v>
      </c>
      <c r="L6839" s="391">
        <v>1.8560000000000001</v>
      </c>
      <c r="M6839" s="391">
        <v>1.2987</v>
      </c>
      <c r="N6839" s="391">
        <v>0.66339999999999999</v>
      </c>
      <c r="O6839" s="386">
        <v>0.64559999999999995</v>
      </c>
      <c r="P6839" s="386" t="s">
        <v>56</v>
      </c>
    </row>
    <row r="6840" spans="1:16" ht="15" x14ac:dyDescent="0.25">
      <c r="A6840" s="389" t="s">
        <v>5257</v>
      </c>
      <c r="B6840" s="390"/>
      <c r="C6840" s="386"/>
      <c r="D6840" s="390"/>
      <c r="E6840" s="390"/>
      <c r="F6840" s="386">
        <v>8.59</v>
      </c>
      <c r="G6840" s="391">
        <v>5</v>
      </c>
      <c r="H6840" s="391">
        <v>8.6372999999999998</v>
      </c>
      <c r="I6840" s="391">
        <v>5.9687000000000001</v>
      </c>
      <c r="J6840" s="391">
        <v>5.9168000000000003</v>
      </c>
      <c r="K6840" s="391">
        <v>7.2297000000000002</v>
      </c>
      <c r="L6840" s="391">
        <v>8.0345999999999993</v>
      </c>
      <c r="M6840" s="391">
        <v>5.1595000000000004</v>
      </c>
      <c r="N6840" s="391">
        <v>4.4238999999999997</v>
      </c>
      <c r="O6840" s="386">
        <v>4.8814000000000002</v>
      </c>
      <c r="P6840" s="386" t="s">
        <v>56</v>
      </c>
    </row>
    <row r="6841" spans="1:16" ht="15" x14ac:dyDescent="0.25">
      <c r="A6841" s="389" t="s">
        <v>5258</v>
      </c>
      <c r="B6841" s="390"/>
      <c r="C6841" s="386"/>
      <c r="D6841" s="390"/>
      <c r="E6841" s="390"/>
      <c r="F6841" s="386">
        <v>6.4865000000000004</v>
      </c>
      <c r="G6841" s="391">
        <v>4.0317999999999996</v>
      </c>
      <c r="H6841" s="391">
        <v>7.5156000000000001</v>
      </c>
      <c r="I6841" s="391">
        <v>4.7374000000000001</v>
      </c>
      <c r="J6841" s="391">
        <v>4.6947000000000001</v>
      </c>
      <c r="K6841" s="391">
        <v>5.1378000000000004</v>
      </c>
      <c r="L6841" s="391">
        <v>5.95</v>
      </c>
      <c r="M6841" s="391">
        <v>3.1814</v>
      </c>
      <c r="N6841" s="391">
        <v>2.4725000000000001</v>
      </c>
      <c r="O6841" s="386">
        <v>2.9411999999999998</v>
      </c>
      <c r="P6841" s="386" t="s">
        <v>56</v>
      </c>
    </row>
    <row r="6842" spans="1:16" ht="15" x14ac:dyDescent="0.25">
      <c r="A6842" s="389" t="s">
        <v>5259</v>
      </c>
      <c r="B6842" s="390"/>
      <c r="C6842" s="386"/>
      <c r="D6842" s="390"/>
      <c r="E6842" s="390"/>
      <c r="F6842" s="386">
        <v>2.5123000000000002</v>
      </c>
      <c r="G6842" s="391">
        <v>1.1589</v>
      </c>
      <c r="H6842" s="391">
        <v>3.0678000000000001</v>
      </c>
      <c r="I6842" s="391">
        <v>2.1073</v>
      </c>
      <c r="J6842" s="391">
        <v>2.3512</v>
      </c>
      <c r="K6842" s="391">
        <v>3.0573999999999999</v>
      </c>
      <c r="L6842" s="391">
        <v>2.7153999999999998</v>
      </c>
      <c r="M6842" s="391">
        <v>2.0169000000000001</v>
      </c>
      <c r="N6842" s="391">
        <v>0.93679999999999997</v>
      </c>
      <c r="O6842" s="386">
        <v>0.61209999999999998</v>
      </c>
      <c r="P6842" s="386" t="s">
        <v>56</v>
      </c>
    </row>
    <row r="6843" spans="1:16" ht="15" x14ac:dyDescent="0.25">
      <c r="A6843" s="389" t="s">
        <v>5260</v>
      </c>
      <c r="B6843" s="390"/>
      <c r="C6843" s="386"/>
      <c r="D6843" s="390"/>
      <c r="E6843" s="390"/>
      <c r="F6843" s="386">
        <v>10.3062</v>
      </c>
      <c r="G6843" s="391">
        <v>7.0759999999999996</v>
      </c>
      <c r="H6843" s="391">
        <v>12.47</v>
      </c>
      <c r="I6843" s="391">
        <v>7.7950999999999997</v>
      </c>
      <c r="J6843" s="391">
        <v>7.3869999999999996</v>
      </c>
      <c r="K6843" s="391">
        <v>7.5106999999999999</v>
      </c>
      <c r="L6843" s="391">
        <v>9.6567000000000007</v>
      </c>
      <c r="M6843" s="391">
        <v>4.5160999999999998</v>
      </c>
      <c r="N6843" s="391">
        <v>4.6512000000000002</v>
      </c>
      <c r="O6843" s="386">
        <v>5.8788999999999998</v>
      </c>
      <c r="P6843" s="386" t="s">
        <v>56</v>
      </c>
    </row>
    <row r="6844" spans="1:16" ht="15" x14ac:dyDescent="0.25">
      <c r="A6844" s="389" t="s">
        <v>5261</v>
      </c>
      <c r="B6844" s="390"/>
      <c r="C6844" s="386"/>
      <c r="D6844" s="390"/>
      <c r="E6844" s="390"/>
      <c r="F6844" s="386">
        <v>0.73070000000000002</v>
      </c>
      <c r="G6844" s="391">
        <v>0</v>
      </c>
      <c r="H6844" s="391">
        <v>0.72919999999999996</v>
      </c>
      <c r="I6844" s="391">
        <v>1.6162000000000001</v>
      </c>
      <c r="J6844" s="391">
        <v>2.4194</v>
      </c>
      <c r="K6844" s="391">
        <v>2.1297999999999999</v>
      </c>
      <c r="L6844" s="391">
        <v>3.1633</v>
      </c>
      <c r="M6844" s="391">
        <v>0.91839999999999999</v>
      </c>
      <c r="N6844" s="391">
        <v>0</v>
      </c>
      <c r="O6844" s="386">
        <v>0.1022</v>
      </c>
      <c r="P6844" s="386" t="s">
        <v>56</v>
      </c>
    </row>
    <row r="6845" spans="1:16" ht="15" x14ac:dyDescent="0.25">
      <c r="A6845" s="389" t="s">
        <v>5262</v>
      </c>
      <c r="B6845" s="390"/>
      <c r="C6845" s="386"/>
      <c r="D6845" s="390"/>
      <c r="E6845" s="390"/>
      <c r="F6845" s="386">
        <v>0.79910000000000003</v>
      </c>
      <c r="G6845" s="391">
        <v>0</v>
      </c>
      <c r="H6845" s="391">
        <v>0.79730000000000001</v>
      </c>
      <c r="I6845" s="391">
        <v>1.8307</v>
      </c>
      <c r="J6845" s="391">
        <v>2.7397</v>
      </c>
      <c r="K6845" s="391">
        <v>2.4138000000000002</v>
      </c>
      <c r="L6845" s="391">
        <v>3.5880000000000001</v>
      </c>
      <c r="M6845" s="391">
        <v>1.0417000000000001</v>
      </c>
      <c r="N6845" s="391">
        <v>0</v>
      </c>
      <c r="O6845" s="386">
        <v>5.8000000000000003E-2</v>
      </c>
      <c r="P6845" s="386" t="s">
        <v>56</v>
      </c>
    </row>
    <row r="6846" spans="1:16" ht="15" x14ac:dyDescent="0.25">
      <c r="A6846" s="389" t="s">
        <v>5263</v>
      </c>
      <c r="B6846" s="390"/>
      <c r="C6846" s="386"/>
      <c r="D6846" s="390"/>
      <c r="E6846" s="390"/>
      <c r="F6846" s="386">
        <v>0</v>
      </c>
      <c r="G6846" s="391">
        <v>0</v>
      </c>
      <c r="H6846" s="391">
        <v>0</v>
      </c>
      <c r="I6846" s="391">
        <v>0</v>
      </c>
      <c r="J6846" s="391">
        <v>0</v>
      </c>
      <c r="K6846" s="391">
        <v>0</v>
      </c>
      <c r="L6846" s="391">
        <v>0</v>
      </c>
      <c r="M6846" s="391">
        <v>0</v>
      </c>
      <c r="N6846" s="391">
        <v>0</v>
      </c>
      <c r="O6846" s="386">
        <v>0.43099999999999999</v>
      </c>
      <c r="P6846" s="386" t="s">
        <v>56</v>
      </c>
    </row>
    <row r="6847" spans="1:16" ht="15" x14ac:dyDescent="0.25">
      <c r="A6847" s="389" t="s">
        <v>5264</v>
      </c>
      <c r="B6847" s="390"/>
      <c r="C6847" s="386"/>
      <c r="D6847" s="390"/>
      <c r="E6847" s="390"/>
      <c r="F6847" s="386">
        <v>1.2648999999999999</v>
      </c>
      <c r="G6847" s="391">
        <v>0.67520000000000002</v>
      </c>
      <c r="H6847" s="391">
        <v>1.1745000000000001</v>
      </c>
      <c r="I6847" s="391">
        <v>0.95189999999999997</v>
      </c>
      <c r="J6847" s="391">
        <v>1.1492</v>
      </c>
      <c r="K6847" s="391">
        <v>1.5551999999999999</v>
      </c>
      <c r="L6847" s="391">
        <v>1.2434000000000001</v>
      </c>
      <c r="M6847" s="391">
        <v>0.98070000000000002</v>
      </c>
      <c r="N6847" s="391">
        <v>0.98040000000000005</v>
      </c>
      <c r="O6847" s="386">
        <v>0.81620000000000004</v>
      </c>
      <c r="P6847" s="386" t="s">
        <v>56</v>
      </c>
    </row>
    <row r="6848" spans="1:16" ht="15" x14ac:dyDescent="0.25">
      <c r="A6848" s="389" t="s">
        <v>5265</v>
      </c>
      <c r="B6848" s="390"/>
      <c r="C6848" s="386"/>
      <c r="D6848" s="390"/>
      <c r="E6848" s="390"/>
      <c r="F6848" s="386">
        <v>0.97140000000000004</v>
      </c>
      <c r="G6848" s="391">
        <v>0.56310000000000004</v>
      </c>
      <c r="H6848" s="391">
        <v>0.90839999999999999</v>
      </c>
      <c r="I6848" s="391">
        <v>0.7409</v>
      </c>
      <c r="J6848" s="391">
        <v>0.79220000000000002</v>
      </c>
      <c r="K6848" s="391">
        <v>1.0306999999999999</v>
      </c>
      <c r="L6848" s="391">
        <v>0.73419999999999996</v>
      </c>
      <c r="M6848" s="391">
        <v>0.6139</v>
      </c>
      <c r="N6848" s="391">
        <v>0.67979999999999996</v>
      </c>
      <c r="O6848" s="386">
        <v>0.39450000000000002</v>
      </c>
      <c r="P6848" s="386" t="s">
        <v>56</v>
      </c>
    </row>
    <row r="6849" spans="1:16" ht="15" x14ac:dyDescent="0.25">
      <c r="A6849" s="389" t="s">
        <v>5266</v>
      </c>
      <c r="B6849" s="390"/>
      <c r="C6849" s="386"/>
      <c r="D6849" s="390"/>
      <c r="E6849" s="390"/>
      <c r="F6849" s="386">
        <v>4.7511000000000001</v>
      </c>
      <c r="G6849" s="391">
        <v>2.0089000000000001</v>
      </c>
      <c r="H6849" s="391">
        <v>4.3860000000000001</v>
      </c>
      <c r="I6849" s="391">
        <v>3.5242</v>
      </c>
      <c r="J6849" s="391">
        <v>5.5556000000000001</v>
      </c>
      <c r="K6849" s="391">
        <v>8</v>
      </c>
      <c r="L6849" s="391">
        <v>7.5892999999999997</v>
      </c>
      <c r="M6849" s="391">
        <v>8.3941999999999997</v>
      </c>
      <c r="N6849" s="391">
        <v>4.8076999999999996</v>
      </c>
      <c r="O6849" s="386">
        <v>5.3097000000000003</v>
      </c>
      <c r="P6849" s="386" t="s">
        <v>56</v>
      </c>
    </row>
    <row r="6850" spans="1:16" ht="15" x14ac:dyDescent="0.25">
      <c r="A6850" s="389" t="s">
        <v>5267</v>
      </c>
      <c r="B6850" s="390"/>
      <c r="C6850" s="386"/>
      <c r="D6850" s="390"/>
      <c r="E6850" s="390"/>
      <c r="F6850" s="386">
        <v>4.0357000000000003</v>
      </c>
      <c r="G6850" s="391">
        <v>1.2438</v>
      </c>
      <c r="H6850" s="391">
        <v>2.4876</v>
      </c>
      <c r="I6850" s="391">
        <v>3.9638</v>
      </c>
      <c r="J6850" s="391">
        <v>2.4075000000000002</v>
      </c>
      <c r="K6850" s="391">
        <v>4.5016999999999996</v>
      </c>
      <c r="L6850" s="391">
        <v>3.6709999999999998</v>
      </c>
      <c r="M6850" s="391">
        <v>3.3651</v>
      </c>
      <c r="N6850" s="391">
        <v>1.5528</v>
      </c>
      <c r="O6850" s="386">
        <v>2.0903999999999998</v>
      </c>
      <c r="P6850" s="386" t="s">
        <v>56</v>
      </c>
    </row>
    <row r="6851" spans="1:16" ht="15" x14ac:dyDescent="0.25">
      <c r="A6851" s="389" t="s">
        <v>5268</v>
      </c>
      <c r="B6851" s="390"/>
      <c r="C6851" s="386"/>
      <c r="D6851" s="390"/>
      <c r="E6851" s="390"/>
      <c r="F6851" s="386">
        <v>2.7618999999999998</v>
      </c>
      <c r="G6851" s="391">
        <v>0.85150000000000003</v>
      </c>
      <c r="H6851" s="391">
        <v>2.2233000000000001</v>
      </c>
      <c r="I6851" s="391">
        <v>3.9982000000000002</v>
      </c>
      <c r="J6851" s="391">
        <v>2.1198000000000001</v>
      </c>
      <c r="K6851" s="391">
        <v>3.6585000000000001</v>
      </c>
      <c r="L6851" s="391">
        <v>3.1612</v>
      </c>
      <c r="M6851" s="391">
        <v>2.4043000000000001</v>
      </c>
      <c r="N6851" s="391">
        <v>0.66490000000000005</v>
      </c>
      <c r="O6851" s="386">
        <v>1.7315</v>
      </c>
      <c r="P6851" s="386" t="s">
        <v>56</v>
      </c>
    </row>
    <row r="6852" spans="1:16" ht="15" x14ac:dyDescent="0.25">
      <c r="A6852" s="389" t="s">
        <v>5269</v>
      </c>
      <c r="B6852" s="390"/>
      <c r="C6852" s="386"/>
      <c r="D6852" s="390"/>
      <c r="E6852" s="390"/>
      <c r="F6852" s="386">
        <v>7.8571</v>
      </c>
      <c r="G6852" s="391">
        <v>2.4285999999999999</v>
      </c>
      <c r="H6852" s="391">
        <v>3.2856999999999998</v>
      </c>
      <c r="I6852" s="391">
        <v>3.8571</v>
      </c>
      <c r="J6852" s="391">
        <v>3.3046000000000002</v>
      </c>
      <c r="K6852" s="391">
        <v>7.1839000000000004</v>
      </c>
      <c r="L6852" s="391">
        <v>5.3160999999999996</v>
      </c>
      <c r="M6852" s="391">
        <v>6.4654999999999996</v>
      </c>
      <c r="N6852" s="391">
        <v>4.6729000000000003</v>
      </c>
      <c r="O6852" s="386">
        <v>2.9369999999999998</v>
      </c>
      <c r="P6852" s="386" t="s">
        <v>56</v>
      </c>
    </row>
    <row r="6853" spans="1:16" ht="15" x14ac:dyDescent="0.25">
      <c r="A6853" s="389" t="s">
        <v>5270</v>
      </c>
      <c r="B6853" s="390"/>
      <c r="C6853" s="386"/>
      <c r="D6853" s="390"/>
      <c r="E6853" s="390"/>
      <c r="F6853" s="386">
        <v>10.3482</v>
      </c>
      <c r="G6853" s="391">
        <v>8.1293000000000006</v>
      </c>
      <c r="H6853" s="391">
        <v>7.5590999999999999</v>
      </c>
      <c r="I6853" s="391">
        <v>7.7282999999999999</v>
      </c>
      <c r="J6853" s="391">
        <v>3.8546</v>
      </c>
      <c r="K6853" s="391">
        <v>8.5128000000000004</v>
      </c>
      <c r="L6853" s="391">
        <v>5.8038999999999996</v>
      </c>
      <c r="M6853" s="391">
        <v>5.2083000000000004</v>
      </c>
      <c r="N6853" s="391">
        <v>3.6610999999999998</v>
      </c>
      <c r="O6853" s="386">
        <v>3.5232999999999999</v>
      </c>
      <c r="P6853" s="386" t="s">
        <v>56</v>
      </c>
    </row>
    <row r="6854" spans="1:16" ht="15" x14ac:dyDescent="0.25">
      <c r="A6854" s="389" t="s">
        <v>5271</v>
      </c>
      <c r="B6854" s="390"/>
      <c r="C6854" s="386"/>
      <c r="D6854" s="390"/>
      <c r="E6854" s="390"/>
      <c r="F6854" s="386">
        <v>5.2545999999999999</v>
      </c>
      <c r="G6854" s="391">
        <v>4.1044999999999998</v>
      </c>
      <c r="H6854" s="391">
        <v>5.1520999999999999</v>
      </c>
      <c r="I6854" s="391">
        <v>5.5345000000000004</v>
      </c>
      <c r="J6854" s="391">
        <v>3.2608999999999999</v>
      </c>
      <c r="K6854" s="391">
        <v>8.7017000000000007</v>
      </c>
      <c r="L6854" s="391">
        <v>4.7618999999999998</v>
      </c>
      <c r="M6854" s="391">
        <v>3.9809000000000001</v>
      </c>
      <c r="N6854" s="391">
        <v>3.9300999999999999</v>
      </c>
      <c r="O6854" s="386">
        <v>2.0211000000000001</v>
      </c>
      <c r="P6854" s="386" t="s">
        <v>56</v>
      </c>
    </row>
    <row r="6855" spans="1:16" ht="15" x14ac:dyDescent="0.25">
      <c r="A6855" s="389" t="s">
        <v>5272</v>
      </c>
      <c r="B6855" s="390"/>
      <c r="C6855" s="386"/>
      <c r="D6855" s="390"/>
      <c r="E6855" s="390"/>
      <c r="F6855" s="386">
        <v>18.196999999999999</v>
      </c>
      <c r="G6855" s="391">
        <v>13.8931</v>
      </c>
      <c r="H6855" s="391">
        <v>10.994400000000001</v>
      </c>
      <c r="I6855" s="391">
        <v>10.7753</v>
      </c>
      <c r="J6855" s="391">
        <v>4.6833999999999998</v>
      </c>
      <c r="K6855" s="391">
        <v>8.3332999999999995</v>
      </c>
      <c r="L6855" s="391">
        <v>6.8063000000000002</v>
      </c>
      <c r="M6855" s="391">
        <v>6.2172999999999998</v>
      </c>
      <c r="N6855" s="391">
        <v>3.4137</v>
      </c>
      <c r="O6855" s="386">
        <v>5.0917000000000003</v>
      </c>
      <c r="P6855" s="386" t="s">
        <v>56</v>
      </c>
    </row>
    <row r="6856" spans="1:16" ht="15" x14ac:dyDescent="0.25">
      <c r="A6856" s="389" t="s">
        <v>5273</v>
      </c>
      <c r="B6856" s="390"/>
      <c r="C6856" s="386"/>
      <c r="D6856" s="390"/>
      <c r="E6856" s="390"/>
      <c r="F6856" s="386">
        <v>10.447800000000001</v>
      </c>
      <c r="G6856" s="391">
        <v>6.9767000000000001</v>
      </c>
      <c r="H6856" s="391">
        <v>6.3952999999999998</v>
      </c>
      <c r="I6856" s="391">
        <v>4.1485000000000003</v>
      </c>
      <c r="J6856" s="391">
        <v>2.0491999999999999</v>
      </c>
      <c r="K6856" s="391">
        <v>6.3785999999999996</v>
      </c>
      <c r="L6856" s="391">
        <v>4.3209999999999997</v>
      </c>
      <c r="M6856" s="391">
        <v>4.9382999999999999</v>
      </c>
      <c r="N6856" s="391">
        <v>3.7037</v>
      </c>
      <c r="O6856" s="386">
        <v>2.3632</v>
      </c>
      <c r="P6856" s="386" t="s">
        <v>56</v>
      </c>
    </row>
    <row r="6857" spans="1:16" ht="15" x14ac:dyDescent="0.25">
      <c r="A6857" s="389" t="s">
        <v>5274</v>
      </c>
      <c r="B6857" s="390"/>
      <c r="C6857" s="386"/>
      <c r="D6857" s="390"/>
      <c r="E6857" s="390"/>
      <c r="F6857" s="386">
        <v>9.5237999999999996</v>
      </c>
      <c r="G6857" s="391">
        <v>2.3809999999999998</v>
      </c>
      <c r="H6857" s="391">
        <v>4.7618999999999998</v>
      </c>
      <c r="I6857" s="391">
        <v>1.1904999999999999</v>
      </c>
      <c r="J6857" s="391">
        <v>0</v>
      </c>
      <c r="K6857" s="391">
        <v>0</v>
      </c>
      <c r="L6857" s="391">
        <v>0</v>
      </c>
      <c r="M6857" s="391">
        <v>0</v>
      </c>
      <c r="N6857" s="391">
        <v>0</v>
      </c>
      <c r="O6857" s="386">
        <v>0</v>
      </c>
      <c r="P6857" s="386" t="s">
        <v>56</v>
      </c>
    </row>
    <row r="6858" spans="1:16" ht="15" x14ac:dyDescent="0.25">
      <c r="A6858" s="389" t="s">
        <v>5275</v>
      </c>
      <c r="B6858" s="390"/>
      <c r="C6858" s="386"/>
      <c r="D6858" s="390"/>
      <c r="E6858" s="390"/>
      <c r="F6858" s="386">
        <v>10.8696</v>
      </c>
      <c r="G6858" s="391">
        <v>8.4614999999999991</v>
      </c>
      <c r="H6858" s="391">
        <v>6.9230999999999998</v>
      </c>
      <c r="I6858" s="391">
        <v>4.8128000000000002</v>
      </c>
      <c r="J6858" s="391">
        <v>2.4752000000000001</v>
      </c>
      <c r="K6858" s="391">
        <v>7.6733000000000002</v>
      </c>
      <c r="L6858" s="391">
        <v>5.1980000000000004</v>
      </c>
      <c r="M6858" s="391">
        <v>5.9405999999999999</v>
      </c>
      <c r="N6858" s="391">
        <v>4.1096000000000004</v>
      </c>
      <c r="O6858" s="386">
        <v>2.8788</v>
      </c>
      <c r="P6858" s="386" t="s">
        <v>56</v>
      </c>
    </row>
    <row r="6859" spans="1:16" ht="15" x14ac:dyDescent="0.25">
      <c r="A6859" s="389" t="s">
        <v>5276</v>
      </c>
      <c r="B6859" s="390"/>
      <c r="C6859" s="386"/>
      <c r="D6859" s="390"/>
      <c r="E6859" s="390"/>
      <c r="F6859" s="386">
        <v>8.1304999999999996</v>
      </c>
      <c r="G6859" s="391">
        <v>6.4408000000000003</v>
      </c>
      <c r="H6859" s="391">
        <v>6.1086</v>
      </c>
      <c r="I6859" s="391">
        <v>6.3528000000000002</v>
      </c>
      <c r="J6859" s="391">
        <v>1.5348999999999999</v>
      </c>
      <c r="K6859" s="391">
        <v>4.6060999999999996</v>
      </c>
      <c r="L6859" s="391">
        <v>2.7879</v>
      </c>
      <c r="M6859" s="391">
        <v>2.7159</v>
      </c>
      <c r="N6859" s="391">
        <v>0.95420000000000005</v>
      </c>
      <c r="O6859" s="386">
        <v>1.9443999999999999</v>
      </c>
      <c r="P6859" s="386" t="s">
        <v>56</v>
      </c>
    </row>
    <row r="6860" spans="1:16" ht="15" x14ac:dyDescent="0.25">
      <c r="A6860" s="389" t="s">
        <v>5277</v>
      </c>
      <c r="B6860" s="390"/>
      <c r="C6860" s="386"/>
      <c r="D6860" s="390"/>
      <c r="E6860" s="390"/>
      <c r="F6860" s="386">
        <v>5.5472000000000001</v>
      </c>
      <c r="G6860" s="391">
        <v>4.9253999999999998</v>
      </c>
      <c r="H6860" s="391">
        <v>5.1872999999999996</v>
      </c>
      <c r="I6860" s="391">
        <v>4.3948</v>
      </c>
      <c r="J6860" s="391">
        <v>0.79369999999999996</v>
      </c>
      <c r="K6860" s="391">
        <v>4.6275000000000004</v>
      </c>
      <c r="L6860" s="391">
        <v>0.90290000000000004</v>
      </c>
      <c r="M6860" s="391">
        <v>0</v>
      </c>
      <c r="N6860" s="391">
        <v>0.69440000000000002</v>
      </c>
      <c r="O6860" s="386">
        <v>0.39529999999999998</v>
      </c>
      <c r="P6860" s="386" t="s">
        <v>56</v>
      </c>
    </row>
    <row r="6861" spans="1:16" ht="15" x14ac:dyDescent="0.25">
      <c r="A6861" s="389" t="s">
        <v>5278</v>
      </c>
      <c r="B6861" s="390"/>
      <c r="C6861" s="386"/>
      <c r="D6861" s="390"/>
      <c r="E6861" s="390"/>
      <c r="F6861" s="386">
        <v>12.916700000000001</v>
      </c>
      <c r="G6861" s="391">
        <v>9.1270000000000007</v>
      </c>
      <c r="H6861" s="391">
        <v>7.6642000000000001</v>
      </c>
      <c r="I6861" s="391">
        <v>9.75</v>
      </c>
      <c r="J6861" s="391">
        <v>2.8795999999999999</v>
      </c>
      <c r="K6861" s="391">
        <v>4.5811999999999999</v>
      </c>
      <c r="L6861" s="391">
        <v>4.9737999999999998</v>
      </c>
      <c r="M6861" s="391">
        <v>5.1047000000000002</v>
      </c>
      <c r="N6861" s="391">
        <v>1.2712000000000001</v>
      </c>
      <c r="O6861" s="386">
        <v>3.9340000000000002</v>
      </c>
      <c r="P6861" s="386" t="s">
        <v>56</v>
      </c>
    </row>
    <row r="6862" spans="1:16" ht="15" x14ac:dyDescent="0.25">
      <c r="A6862" s="389" t="s">
        <v>5279</v>
      </c>
      <c r="B6862" s="390"/>
      <c r="C6862" s="386"/>
      <c r="D6862" s="390"/>
      <c r="E6862" s="390"/>
      <c r="F6862" s="386">
        <v>45.967700000000001</v>
      </c>
      <c r="G6862" s="391">
        <v>38.709699999999998</v>
      </c>
      <c r="H6862" s="391">
        <v>26.822900000000001</v>
      </c>
      <c r="I6862" s="391">
        <v>26.842099999999999</v>
      </c>
      <c r="J6862" s="391">
        <v>12.8947</v>
      </c>
      <c r="K6862" s="391">
        <v>24.226800000000001</v>
      </c>
      <c r="L6862" s="391">
        <v>15.1442</v>
      </c>
      <c r="M6862" s="391">
        <v>12.0192</v>
      </c>
      <c r="N6862" s="391">
        <v>9.8683999999999994</v>
      </c>
      <c r="O6862" s="386">
        <v>7.3129</v>
      </c>
      <c r="P6862" s="386" t="s">
        <v>56</v>
      </c>
    </row>
    <row r="6863" spans="1:16" ht="15" x14ac:dyDescent="0.25">
      <c r="A6863" s="389" t="s">
        <v>5280</v>
      </c>
      <c r="B6863" s="390"/>
      <c r="C6863" s="386"/>
      <c r="D6863" s="390"/>
      <c r="E6863" s="390"/>
      <c r="F6863" s="386">
        <v>30</v>
      </c>
      <c r="G6863" s="391">
        <v>16.666699999999999</v>
      </c>
      <c r="H6863" s="391">
        <v>23.684200000000001</v>
      </c>
      <c r="I6863" s="391">
        <v>30.909099999999999</v>
      </c>
      <c r="J6863" s="391">
        <v>9.0908999999999995</v>
      </c>
      <c r="K6863" s="391">
        <v>30.909099999999999</v>
      </c>
      <c r="L6863" s="391">
        <v>13.4328</v>
      </c>
      <c r="M6863" s="391">
        <v>13.4328</v>
      </c>
      <c r="N6863" s="391">
        <v>11.666700000000001</v>
      </c>
      <c r="O6863" s="386">
        <v>4.1666999999999996</v>
      </c>
      <c r="P6863" s="386" t="s">
        <v>56</v>
      </c>
    </row>
    <row r="6864" spans="1:16" ht="15" x14ac:dyDescent="0.25">
      <c r="A6864" s="389" t="s">
        <v>5281</v>
      </c>
      <c r="B6864" s="390"/>
      <c r="C6864" s="386"/>
      <c r="D6864" s="390"/>
      <c r="E6864" s="390"/>
      <c r="F6864" s="386">
        <v>48.165100000000002</v>
      </c>
      <c r="G6864" s="391">
        <v>41.743099999999998</v>
      </c>
      <c r="H6864" s="391">
        <v>28.148099999999999</v>
      </c>
      <c r="I6864" s="391">
        <v>25.185199999999998</v>
      </c>
      <c r="J6864" s="391">
        <v>14.4444</v>
      </c>
      <c r="K6864" s="391">
        <v>21.582699999999999</v>
      </c>
      <c r="L6864" s="391">
        <v>15.9574</v>
      </c>
      <c r="M6864" s="391">
        <v>11.3475</v>
      </c>
      <c r="N6864" s="391">
        <v>8.6957000000000004</v>
      </c>
      <c r="O6864" s="386">
        <v>7.4467999999999996</v>
      </c>
      <c r="P6864" s="386" t="s">
        <v>56</v>
      </c>
    </row>
    <row r="6865" spans="1:16" ht="15" x14ac:dyDescent="0.25">
      <c r="A6865" s="389" t="s">
        <v>5282</v>
      </c>
      <c r="B6865" s="390"/>
      <c r="C6865" s="386"/>
      <c r="D6865" s="390"/>
      <c r="E6865" s="390"/>
      <c r="F6865" s="386">
        <v>1.1364000000000001</v>
      </c>
      <c r="G6865" s="391">
        <v>1.1364000000000001</v>
      </c>
      <c r="H6865" s="391">
        <v>0</v>
      </c>
      <c r="I6865" s="391">
        <v>0</v>
      </c>
      <c r="J6865" s="391">
        <v>0</v>
      </c>
      <c r="K6865" s="391">
        <v>0</v>
      </c>
      <c r="L6865" s="391">
        <v>0</v>
      </c>
      <c r="M6865" s="391">
        <v>2.3809999999999998</v>
      </c>
      <c r="N6865" s="391">
        <v>0</v>
      </c>
      <c r="O6865" s="386">
        <v>5.2325999999999997</v>
      </c>
      <c r="P6865" s="386" t="s">
        <v>56</v>
      </c>
    </row>
    <row r="6866" spans="1:16" ht="15" x14ac:dyDescent="0.25">
      <c r="A6866" s="389" t="s">
        <v>5283</v>
      </c>
      <c r="B6866" s="390"/>
      <c r="C6866" s="386"/>
      <c r="D6866" s="390"/>
      <c r="E6866" s="390"/>
      <c r="F6866" s="386">
        <v>2.0832999999999999</v>
      </c>
      <c r="G6866" s="391">
        <v>2.0832999999999999</v>
      </c>
      <c r="H6866" s="391">
        <v>0</v>
      </c>
      <c r="I6866" s="391">
        <v>0</v>
      </c>
      <c r="J6866" s="391">
        <v>0</v>
      </c>
      <c r="K6866" s="391">
        <v>0</v>
      </c>
      <c r="L6866" s="391">
        <v>0</v>
      </c>
      <c r="M6866" s="391">
        <v>4.5454999999999997</v>
      </c>
      <c r="N6866" s="391">
        <v>0</v>
      </c>
      <c r="O6866" s="386">
        <v>1.1904999999999999</v>
      </c>
      <c r="P6866" s="386" t="s">
        <v>56</v>
      </c>
    </row>
    <row r="6867" spans="1:16" ht="15" x14ac:dyDescent="0.25">
      <c r="A6867" s="389" t="s">
        <v>5284</v>
      </c>
      <c r="B6867" s="390"/>
      <c r="C6867" s="386"/>
      <c r="D6867" s="390"/>
      <c r="E6867" s="390"/>
      <c r="F6867" s="386">
        <v>0</v>
      </c>
      <c r="G6867" s="391">
        <v>0</v>
      </c>
      <c r="H6867" s="391">
        <v>0</v>
      </c>
      <c r="I6867" s="391">
        <v>0</v>
      </c>
      <c r="J6867" s="391">
        <v>0</v>
      </c>
      <c r="K6867" s="391">
        <v>0</v>
      </c>
      <c r="L6867" s="391">
        <v>0</v>
      </c>
      <c r="M6867" s="391">
        <v>0</v>
      </c>
      <c r="N6867" s="391">
        <v>0</v>
      </c>
      <c r="O6867" s="386">
        <v>9.0908999999999995</v>
      </c>
      <c r="P6867" s="386" t="s">
        <v>56</v>
      </c>
    </row>
    <row r="6868" spans="1:16" ht="15" x14ac:dyDescent="0.25">
      <c r="A6868" s="389" t="s">
        <v>5285</v>
      </c>
      <c r="B6868" s="390"/>
      <c r="C6868" s="386"/>
      <c r="D6868" s="390"/>
      <c r="E6868" s="390"/>
      <c r="F6868" s="386">
        <v>1.2952999999999999</v>
      </c>
      <c r="G6868" s="391">
        <v>0.73170000000000002</v>
      </c>
      <c r="H6868" s="391">
        <v>0.44640000000000002</v>
      </c>
      <c r="I6868" s="391">
        <v>3.9622999999999999</v>
      </c>
      <c r="J6868" s="391">
        <v>9.0908999999999995</v>
      </c>
      <c r="K6868" s="391">
        <v>14.364599999999999</v>
      </c>
      <c r="L6868" s="391">
        <v>12.1547</v>
      </c>
      <c r="M6868" s="391">
        <v>8.2873000000000001</v>
      </c>
      <c r="N6868" s="391">
        <v>10.7143</v>
      </c>
      <c r="O6868" s="386">
        <v>4.6703000000000001</v>
      </c>
      <c r="P6868" s="386" t="s">
        <v>56</v>
      </c>
    </row>
    <row r="6869" spans="1:16" ht="15" x14ac:dyDescent="0.25">
      <c r="A6869" s="389" t="s">
        <v>5286</v>
      </c>
      <c r="B6869" s="390"/>
      <c r="C6869" s="386"/>
      <c r="D6869" s="390"/>
      <c r="E6869" s="390"/>
      <c r="F6869" s="386">
        <v>1.4286000000000001</v>
      </c>
      <c r="G6869" s="391">
        <v>0.80210000000000004</v>
      </c>
      <c r="H6869" s="391">
        <v>0.4854</v>
      </c>
      <c r="I6869" s="391">
        <v>4.2683</v>
      </c>
      <c r="J6869" s="391">
        <v>9.7958999999999996</v>
      </c>
      <c r="K6869" s="391">
        <v>15.7407</v>
      </c>
      <c r="L6869" s="391">
        <v>13.5802</v>
      </c>
      <c r="M6869" s="391">
        <v>9.2592999999999996</v>
      </c>
      <c r="N6869" s="391">
        <v>12.5</v>
      </c>
      <c r="O6869" s="386">
        <v>3.9525999999999999</v>
      </c>
      <c r="P6869" s="386" t="s">
        <v>56</v>
      </c>
    </row>
    <row r="6870" spans="1:16" ht="15" x14ac:dyDescent="0.25">
      <c r="A6870" s="389" t="s">
        <v>5287</v>
      </c>
      <c r="B6870" s="390"/>
      <c r="C6870" s="386"/>
      <c r="D6870" s="390"/>
      <c r="E6870" s="390"/>
      <c r="F6870" s="386">
        <v>0</v>
      </c>
      <c r="G6870" s="391">
        <v>0</v>
      </c>
      <c r="H6870" s="391">
        <v>0</v>
      </c>
      <c r="I6870" s="391">
        <v>0</v>
      </c>
      <c r="J6870" s="391">
        <v>0</v>
      </c>
      <c r="K6870" s="391">
        <v>2.6316000000000002</v>
      </c>
      <c r="L6870" s="391">
        <v>0</v>
      </c>
      <c r="M6870" s="391">
        <v>0</v>
      </c>
      <c r="N6870" s="391">
        <v>0</v>
      </c>
      <c r="O6870" s="386">
        <v>13.75</v>
      </c>
      <c r="P6870" s="386" t="s">
        <v>56</v>
      </c>
    </row>
    <row r="6871" spans="1:16" ht="15" x14ac:dyDescent="0.25">
      <c r="A6871" s="389" t="s">
        <v>5288</v>
      </c>
      <c r="B6871" s="390"/>
      <c r="C6871" s="386"/>
      <c r="D6871" s="390"/>
      <c r="E6871" s="390"/>
      <c r="F6871" s="386">
        <v>7.6231999999999998</v>
      </c>
      <c r="G6871" s="391">
        <v>10.1022</v>
      </c>
      <c r="H6871" s="391">
        <v>13.070499999999999</v>
      </c>
      <c r="I6871" s="391">
        <v>10.6835</v>
      </c>
      <c r="J6871" s="391">
        <v>6.8548</v>
      </c>
      <c r="K6871" s="391">
        <v>9.7539999999999996</v>
      </c>
      <c r="L6871" s="391">
        <v>6.9541000000000004</v>
      </c>
      <c r="M6871" s="391">
        <v>4.7736000000000001</v>
      </c>
      <c r="N6871" s="391">
        <v>2.9279000000000002</v>
      </c>
      <c r="O6871" s="386">
        <v>4.8441000000000001</v>
      </c>
      <c r="P6871" s="386" t="s">
        <v>56</v>
      </c>
    </row>
    <row r="6872" spans="1:16" ht="15" x14ac:dyDescent="0.25">
      <c r="A6872" s="389" t="s">
        <v>5289</v>
      </c>
      <c r="B6872" s="390"/>
      <c r="C6872" s="386"/>
      <c r="D6872" s="390"/>
      <c r="E6872" s="390"/>
      <c r="F6872" s="386">
        <v>1.1765000000000001</v>
      </c>
      <c r="G6872" s="391">
        <v>0.11210000000000001</v>
      </c>
      <c r="H6872" s="391">
        <v>1.1628000000000001</v>
      </c>
      <c r="I6872" s="391">
        <v>0.51549999999999996</v>
      </c>
      <c r="J6872" s="391">
        <v>8.0600000000000005E-2</v>
      </c>
      <c r="K6872" s="391">
        <v>0</v>
      </c>
      <c r="L6872" s="391">
        <v>0</v>
      </c>
      <c r="M6872" s="391">
        <v>0.1401</v>
      </c>
      <c r="N6872" s="391">
        <v>0</v>
      </c>
      <c r="O6872" s="386">
        <v>0.4788</v>
      </c>
      <c r="P6872" s="386" t="s">
        <v>56</v>
      </c>
    </row>
    <row r="6873" spans="1:16" ht="15" x14ac:dyDescent="0.25">
      <c r="A6873" s="389" t="s">
        <v>5290</v>
      </c>
      <c r="B6873" s="390"/>
      <c r="C6873" s="386"/>
      <c r="D6873" s="390"/>
      <c r="E6873" s="390"/>
      <c r="F6873" s="386">
        <v>10.1671</v>
      </c>
      <c r="G6873" s="391">
        <v>13.763400000000001</v>
      </c>
      <c r="H6873" s="391">
        <v>17.9328</v>
      </c>
      <c r="I6873" s="391">
        <v>14.931800000000001</v>
      </c>
      <c r="J6873" s="391">
        <v>9.4603000000000002</v>
      </c>
      <c r="K6873" s="391">
        <v>14.098599999999999</v>
      </c>
      <c r="L6873" s="391">
        <v>10.0817</v>
      </c>
      <c r="M6873" s="391">
        <v>6.9545000000000003</v>
      </c>
      <c r="N6873" s="391">
        <v>3.8159999999999998</v>
      </c>
      <c r="O6873" s="386">
        <v>6.2417999999999996</v>
      </c>
      <c r="P6873" s="386" t="s">
        <v>56</v>
      </c>
    </row>
    <row r="6874" spans="1:16" ht="15" x14ac:dyDescent="0.25">
      <c r="A6874" s="389" t="s">
        <v>5291</v>
      </c>
      <c r="B6874" s="390"/>
      <c r="C6874" s="386"/>
      <c r="D6874" s="390"/>
      <c r="E6874" s="390"/>
      <c r="F6874" s="386">
        <v>1</v>
      </c>
      <c r="G6874" s="391">
        <v>0</v>
      </c>
      <c r="H6874" s="391">
        <v>0.61729999999999996</v>
      </c>
      <c r="I6874" s="391">
        <v>1.2821</v>
      </c>
      <c r="J6874" s="391">
        <v>0.59519999999999995</v>
      </c>
      <c r="K6874" s="391">
        <v>0</v>
      </c>
      <c r="L6874" s="391">
        <v>0</v>
      </c>
      <c r="M6874" s="391">
        <v>1.7857000000000001</v>
      </c>
      <c r="N6874" s="391">
        <v>1.0638000000000001</v>
      </c>
      <c r="O6874" s="386">
        <v>0.57140000000000002</v>
      </c>
      <c r="P6874" s="386" t="s">
        <v>56</v>
      </c>
    </row>
    <row r="6875" spans="1:16" ht="15" x14ac:dyDescent="0.25">
      <c r="A6875" s="389" t="s">
        <v>5292</v>
      </c>
      <c r="B6875" s="390"/>
      <c r="C6875" s="386"/>
      <c r="D6875" s="390"/>
      <c r="E6875" s="390"/>
      <c r="F6875" s="386">
        <v>1.4286000000000001</v>
      </c>
      <c r="G6875" s="391">
        <v>0</v>
      </c>
      <c r="H6875" s="391">
        <v>0.84750000000000003</v>
      </c>
      <c r="I6875" s="391">
        <v>1.7857000000000001</v>
      </c>
      <c r="J6875" s="391">
        <v>0.80649999999999999</v>
      </c>
      <c r="K6875" s="391">
        <v>0</v>
      </c>
      <c r="L6875" s="391">
        <v>0</v>
      </c>
      <c r="M6875" s="391">
        <v>1.6129</v>
      </c>
      <c r="N6875" s="391">
        <v>0</v>
      </c>
      <c r="O6875" s="386">
        <v>0.38169999999999998</v>
      </c>
      <c r="P6875" s="386" t="s">
        <v>56</v>
      </c>
    </row>
    <row r="6876" spans="1:16" ht="15" x14ac:dyDescent="0.25">
      <c r="A6876" s="389" t="s">
        <v>5293</v>
      </c>
      <c r="B6876" s="390"/>
      <c r="C6876" s="386"/>
      <c r="D6876" s="390"/>
      <c r="E6876" s="390"/>
      <c r="F6876" s="386">
        <v>0</v>
      </c>
      <c r="G6876" s="391">
        <v>0</v>
      </c>
      <c r="H6876" s="391">
        <v>0</v>
      </c>
      <c r="I6876" s="391">
        <v>0</v>
      </c>
      <c r="J6876" s="391">
        <v>0</v>
      </c>
      <c r="K6876" s="391">
        <v>0</v>
      </c>
      <c r="L6876" s="391">
        <v>0</v>
      </c>
      <c r="M6876" s="391">
        <v>2.2726999999999999</v>
      </c>
      <c r="N6876" s="391">
        <v>4.5454999999999997</v>
      </c>
      <c r="O6876" s="386">
        <v>1.1364000000000001</v>
      </c>
      <c r="P6876" s="386" t="s">
        <v>56</v>
      </c>
    </row>
    <row r="6877" spans="1:16" ht="15" x14ac:dyDescent="0.25">
      <c r="A6877" s="389" t="s">
        <v>5294</v>
      </c>
      <c r="B6877" s="390"/>
      <c r="C6877" s="386"/>
      <c r="D6877" s="390"/>
      <c r="E6877" s="390"/>
      <c r="F6877" s="386">
        <v>2.5640999999999998</v>
      </c>
      <c r="G6877" s="391">
        <v>1.9350000000000001</v>
      </c>
      <c r="H6877" s="391">
        <v>2.7010999999999998</v>
      </c>
      <c r="I6877" s="391">
        <v>1.9743999999999999</v>
      </c>
      <c r="J6877" s="391">
        <v>1.9194</v>
      </c>
      <c r="K6877" s="391">
        <v>3.9173</v>
      </c>
      <c r="L6877" s="391">
        <v>2.7039</v>
      </c>
      <c r="M6877" s="391">
        <v>2.7949999999999999</v>
      </c>
      <c r="N6877" s="391">
        <v>1.4767999999999999</v>
      </c>
      <c r="O6877" s="386">
        <v>3.3527999999999998</v>
      </c>
      <c r="P6877" s="386" t="s">
        <v>56</v>
      </c>
    </row>
    <row r="6878" spans="1:16" ht="15" x14ac:dyDescent="0.25">
      <c r="A6878" s="389" t="s">
        <v>5295</v>
      </c>
      <c r="B6878" s="390"/>
      <c r="C6878" s="386"/>
      <c r="D6878" s="390"/>
      <c r="E6878" s="390"/>
      <c r="F6878" s="386">
        <v>0</v>
      </c>
      <c r="G6878" s="391">
        <v>0</v>
      </c>
      <c r="H6878" s="391">
        <v>0</v>
      </c>
      <c r="I6878" s="391">
        <v>0.46510000000000001</v>
      </c>
      <c r="J6878" s="391">
        <v>0</v>
      </c>
      <c r="K6878" s="391">
        <v>0</v>
      </c>
      <c r="L6878" s="391">
        <v>0</v>
      </c>
      <c r="M6878" s="391">
        <v>0</v>
      </c>
      <c r="N6878" s="391">
        <v>0</v>
      </c>
      <c r="O6878" s="386">
        <v>0.70420000000000005</v>
      </c>
      <c r="P6878" s="386" t="s">
        <v>56</v>
      </c>
    </row>
    <row r="6879" spans="1:16" ht="15" x14ac:dyDescent="0.25">
      <c r="A6879" s="389" t="s">
        <v>5296</v>
      </c>
      <c r="B6879" s="390"/>
      <c r="C6879" s="386"/>
      <c r="D6879" s="390"/>
      <c r="E6879" s="390"/>
      <c r="F6879" s="386">
        <v>4.1558000000000002</v>
      </c>
      <c r="G6879" s="391">
        <v>3.1486000000000001</v>
      </c>
      <c r="H6879" s="391">
        <v>4.8654000000000002</v>
      </c>
      <c r="I6879" s="391">
        <v>3.2544</v>
      </c>
      <c r="J6879" s="391">
        <v>3.4483000000000001</v>
      </c>
      <c r="K6879" s="391">
        <v>7.7256999999999998</v>
      </c>
      <c r="L6879" s="391">
        <v>5.3792</v>
      </c>
      <c r="M6879" s="391">
        <v>5.5556000000000001</v>
      </c>
      <c r="N6879" s="391">
        <v>2.4476</v>
      </c>
      <c r="O6879" s="386">
        <v>4.5454999999999997</v>
      </c>
      <c r="P6879" s="386" t="s">
        <v>56</v>
      </c>
    </row>
    <row r="6880" spans="1:16" ht="15" x14ac:dyDescent="0.25">
      <c r="A6880" s="389" t="s">
        <v>5297</v>
      </c>
      <c r="B6880" s="390"/>
      <c r="C6880" s="386"/>
      <c r="D6880" s="390"/>
      <c r="E6880" s="390"/>
      <c r="F6880" s="386">
        <v>6.8861999999999997</v>
      </c>
      <c r="G6880" s="391">
        <v>18.023299999999999</v>
      </c>
      <c r="H6880" s="391">
        <v>22.802199999999999</v>
      </c>
      <c r="I6880" s="391">
        <v>24.702400000000001</v>
      </c>
      <c r="J6880" s="391">
        <v>14.881</v>
      </c>
      <c r="K6880" s="391">
        <v>18.928599999999999</v>
      </c>
      <c r="L6880" s="391">
        <v>16.666699999999999</v>
      </c>
      <c r="M6880" s="391">
        <v>9.2857000000000003</v>
      </c>
      <c r="N6880" s="391">
        <v>19.047599999999999</v>
      </c>
      <c r="O6880" s="386">
        <v>11.507899999999999</v>
      </c>
      <c r="P6880" s="386" t="s">
        <v>56</v>
      </c>
    </row>
    <row r="6881" spans="1:16" ht="15" x14ac:dyDescent="0.25">
      <c r="A6881" s="389" t="s">
        <v>5298</v>
      </c>
      <c r="B6881" s="390"/>
      <c r="C6881" s="386"/>
      <c r="D6881" s="390"/>
      <c r="E6881" s="390"/>
      <c r="F6881" s="386">
        <v>0</v>
      </c>
      <c r="G6881" s="391">
        <v>0</v>
      </c>
      <c r="H6881" s="391">
        <v>0</v>
      </c>
      <c r="I6881" s="391">
        <v>0</v>
      </c>
      <c r="J6881" s="391">
        <v>0</v>
      </c>
      <c r="K6881" s="391">
        <v>0</v>
      </c>
      <c r="L6881" s="391">
        <v>0</v>
      </c>
      <c r="M6881" s="391">
        <v>0</v>
      </c>
      <c r="N6881" s="391">
        <v>0</v>
      </c>
      <c r="O6881" s="386">
        <v>0</v>
      </c>
      <c r="P6881" s="386" t="s">
        <v>56</v>
      </c>
    </row>
    <row r="6882" spans="1:16" ht="15" x14ac:dyDescent="0.25">
      <c r="A6882" s="389" t="s">
        <v>5299</v>
      </c>
      <c r="B6882" s="390"/>
      <c r="C6882" s="386"/>
      <c r="D6882" s="390"/>
      <c r="E6882" s="390"/>
      <c r="F6882" s="386">
        <v>12.6374</v>
      </c>
      <c r="G6882" s="391">
        <v>28.972000000000001</v>
      </c>
      <c r="H6882" s="391">
        <v>35.169499999999999</v>
      </c>
      <c r="I6882" s="391">
        <v>35.7759</v>
      </c>
      <c r="J6882" s="391">
        <v>21.5517</v>
      </c>
      <c r="K6882" s="391">
        <v>31.176500000000001</v>
      </c>
      <c r="L6882" s="391">
        <v>27.710799999999999</v>
      </c>
      <c r="M6882" s="391">
        <v>15.2941</v>
      </c>
      <c r="N6882" s="391">
        <v>33.333300000000001</v>
      </c>
      <c r="O6882" s="386">
        <v>20.422499999999999</v>
      </c>
      <c r="P6882" s="386" t="s">
        <v>56</v>
      </c>
    </row>
    <row r="6883" spans="1:16" ht="15" x14ac:dyDescent="0.25">
      <c r="A6883" s="389" t="s">
        <v>5300</v>
      </c>
      <c r="B6883" s="390"/>
      <c r="C6883" s="386"/>
      <c r="D6883" s="390"/>
      <c r="E6883" s="390"/>
      <c r="F6883" s="386">
        <v>13.0862</v>
      </c>
      <c r="G6883" s="391">
        <v>16.106100000000001</v>
      </c>
      <c r="H6883" s="391">
        <v>23.459099999999999</v>
      </c>
      <c r="I6883" s="391">
        <v>18.939399999999999</v>
      </c>
      <c r="J6883" s="391">
        <v>11.460599999999999</v>
      </c>
      <c r="K6883" s="391">
        <v>16.196400000000001</v>
      </c>
      <c r="L6883" s="391">
        <v>11.1691</v>
      </c>
      <c r="M6883" s="391">
        <v>6.875</v>
      </c>
      <c r="N6883" s="391">
        <v>2.2059000000000002</v>
      </c>
      <c r="O6883" s="386">
        <v>5.7613000000000003</v>
      </c>
      <c r="P6883" s="386" t="s">
        <v>56</v>
      </c>
    </row>
    <row r="6884" spans="1:16" ht="15" x14ac:dyDescent="0.25">
      <c r="A6884" s="389" t="s">
        <v>5301</v>
      </c>
      <c r="B6884" s="390"/>
      <c r="C6884" s="386"/>
      <c r="D6884" s="390"/>
      <c r="E6884" s="390"/>
      <c r="F6884" s="386">
        <v>6</v>
      </c>
      <c r="G6884" s="391">
        <v>0.60980000000000001</v>
      </c>
      <c r="H6884" s="391">
        <v>12.244899999999999</v>
      </c>
      <c r="I6884" s="391">
        <v>0</v>
      </c>
      <c r="J6884" s="391">
        <v>0</v>
      </c>
      <c r="K6884" s="391">
        <v>0</v>
      </c>
      <c r="L6884" s="391">
        <v>0</v>
      </c>
      <c r="M6884" s="391">
        <v>0</v>
      </c>
      <c r="N6884" s="391">
        <v>0</v>
      </c>
      <c r="O6884" s="386">
        <v>0</v>
      </c>
      <c r="P6884" s="386" t="s">
        <v>56</v>
      </c>
    </row>
    <row r="6885" spans="1:16" ht="15" x14ac:dyDescent="0.25">
      <c r="A6885" s="389" t="s">
        <v>5302</v>
      </c>
      <c r="B6885" s="390"/>
      <c r="C6885" s="386"/>
      <c r="D6885" s="390"/>
      <c r="E6885" s="390"/>
      <c r="F6885" s="386">
        <v>13.9932</v>
      </c>
      <c r="G6885" s="391">
        <v>17.945</v>
      </c>
      <c r="H6885" s="391">
        <v>24.195699999999999</v>
      </c>
      <c r="I6885" s="391">
        <v>20.0535</v>
      </c>
      <c r="J6885" s="391">
        <v>12.0246</v>
      </c>
      <c r="K6885" s="391">
        <v>16.847799999999999</v>
      </c>
      <c r="L6885" s="391">
        <v>11.6304</v>
      </c>
      <c r="M6885" s="391">
        <v>7.1767000000000003</v>
      </c>
      <c r="N6885" s="391">
        <v>2.2523</v>
      </c>
      <c r="O6885" s="386">
        <v>6.0816999999999997</v>
      </c>
      <c r="P6885" s="386" t="s">
        <v>56</v>
      </c>
    </row>
    <row r="6886" spans="1:16" ht="15" x14ac:dyDescent="0.25">
      <c r="A6886" s="389" t="s">
        <v>5303</v>
      </c>
      <c r="B6886" s="390"/>
      <c r="C6886" s="386"/>
      <c r="D6886" s="390"/>
      <c r="E6886" s="390"/>
      <c r="F6886" s="386">
        <v>4.2923</v>
      </c>
      <c r="G6886" s="391">
        <v>3.9803999999999999</v>
      </c>
      <c r="H6886" s="391">
        <v>6.6567999999999996</v>
      </c>
      <c r="I6886" s="391">
        <v>8.6888000000000005</v>
      </c>
      <c r="J6886" s="391">
        <v>16.0154</v>
      </c>
      <c r="K6886" s="391">
        <v>17.804099999999998</v>
      </c>
      <c r="L6886" s="391">
        <v>16.8767</v>
      </c>
      <c r="M6886" s="391">
        <v>14.731199999999999</v>
      </c>
      <c r="N6886" s="391">
        <v>11.742599999999999</v>
      </c>
      <c r="O6886" s="386">
        <v>12.3919</v>
      </c>
      <c r="P6886" s="386" t="s">
        <v>56</v>
      </c>
    </row>
    <row r="6887" spans="1:16" ht="15" x14ac:dyDescent="0.25">
      <c r="A6887" s="389" t="s">
        <v>5304</v>
      </c>
      <c r="B6887" s="390"/>
      <c r="C6887" s="386"/>
      <c r="D6887" s="390"/>
      <c r="E6887" s="390"/>
      <c r="F6887" s="386">
        <v>0.72989999999999999</v>
      </c>
      <c r="G6887" s="391">
        <v>0.61799999999999999</v>
      </c>
      <c r="H6887" s="391">
        <v>1.0821000000000001</v>
      </c>
      <c r="I6887" s="391">
        <v>1.2145999999999999</v>
      </c>
      <c r="J6887" s="391">
        <v>1.883</v>
      </c>
      <c r="K6887" s="391">
        <v>2.4579</v>
      </c>
      <c r="L6887" s="391">
        <v>1.3355999999999999</v>
      </c>
      <c r="M6887" s="391">
        <v>1.1896</v>
      </c>
      <c r="N6887" s="391">
        <v>1.4705999999999999</v>
      </c>
      <c r="O6887" s="386">
        <v>1.7563</v>
      </c>
      <c r="P6887" s="386" t="s">
        <v>56</v>
      </c>
    </row>
    <row r="6888" spans="1:16" ht="15" x14ac:dyDescent="0.25">
      <c r="A6888" s="389" t="s">
        <v>5305</v>
      </c>
      <c r="B6888" s="390"/>
      <c r="C6888" s="386"/>
      <c r="D6888" s="390"/>
      <c r="E6888" s="390"/>
      <c r="F6888" s="386">
        <v>6.8883000000000001</v>
      </c>
      <c r="G6888" s="391">
        <v>7.0175000000000001</v>
      </c>
      <c r="H6888" s="391">
        <v>11.9411</v>
      </c>
      <c r="I6888" s="391">
        <v>15.2704</v>
      </c>
      <c r="J6888" s="391">
        <v>29.9602</v>
      </c>
      <c r="K6888" s="391">
        <v>33.254199999999997</v>
      </c>
      <c r="L6888" s="391">
        <v>32.249299999999998</v>
      </c>
      <c r="M6888" s="391">
        <v>27.868300000000001</v>
      </c>
      <c r="N6888" s="391">
        <v>29.851900000000001</v>
      </c>
      <c r="O6888" s="386">
        <v>25.677199999999999</v>
      </c>
      <c r="P6888" s="386" t="s">
        <v>56</v>
      </c>
    </row>
    <row r="6889" spans="1:16" ht="15" x14ac:dyDescent="0.25">
      <c r="A6889" s="389" t="s">
        <v>5306</v>
      </c>
      <c r="B6889" s="390"/>
      <c r="C6889" s="386"/>
      <c r="D6889" s="390"/>
      <c r="E6889" s="390"/>
      <c r="F6889" s="386">
        <v>3.7806999999999999</v>
      </c>
      <c r="G6889" s="391">
        <v>3.5440999999999998</v>
      </c>
      <c r="H6889" s="391">
        <v>3.9613</v>
      </c>
      <c r="I6889" s="391">
        <v>6.9416000000000002</v>
      </c>
      <c r="J6889" s="391">
        <v>13.149800000000001</v>
      </c>
      <c r="K6889" s="391">
        <v>18.421099999999999</v>
      </c>
      <c r="L6889" s="391">
        <v>18.5015</v>
      </c>
      <c r="M6889" s="391">
        <v>16.720800000000001</v>
      </c>
      <c r="N6889" s="391">
        <v>10.7143</v>
      </c>
      <c r="O6889" s="386">
        <v>14.0845</v>
      </c>
      <c r="P6889" s="386" t="s">
        <v>56</v>
      </c>
    </row>
    <row r="6890" spans="1:16" ht="15" x14ac:dyDescent="0.25">
      <c r="A6890" s="389" t="s">
        <v>5307</v>
      </c>
      <c r="B6890" s="390"/>
      <c r="C6890" s="386"/>
      <c r="D6890" s="390"/>
      <c r="E6890" s="390"/>
      <c r="F6890" s="386">
        <v>1.3392999999999999</v>
      </c>
      <c r="G6890" s="391">
        <v>0</v>
      </c>
      <c r="H6890" s="391">
        <v>0.82869999999999999</v>
      </c>
      <c r="I6890" s="391">
        <v>0.29409999999999997</v>
      </c>
      <c r="J6890" s="391">
        <v>0</v>
      </c>
      <c r="K6890" s="391">
        <v>1.1696</v>
      </c>
      <c r="L6890" s="391">
        <v>0.28410000000000002</v>
      </c>
      <c r="M6890" s="391">
        <v>0</v>
      </c>
      <c r="N6890" s="391">
        <v>1.8349</v>
      </c>
      <c r="O6890" s="386">
        <v>0.83889999999999998</v>
      </c>
      <c r="P6890" s="386" t="s">
        <v>56</v>
      </c>
    </row>
    <row r="6891" spans="1:16" ht="15" x14ac:dyDescent="0.25">
      <c r="A6891" s="389" t="s">
        <v>5308</v>
      </c>
      <c r="B6891" s="390"/>
      <c r="C6891" s="386"/>
      <c r="D6891" s="390"/>
      <c r="E6891" s="390"/>
      <c r="F6891" s="386">
        <v>4.4364999999999997</v>
      </c>
      <c r="G6891" s="391">
        <v>4.8052000000000001</v>
      </c>
      <c r="H6891" s="391">
        <v>5.4264000000000001</v>
      </c>
      <c r="I6891" s="391">
        <v>10.397600000000001</v>
      </c>
      <c r="J6891" s="391">
        <v>28.2895</v>
      </c>
      <c r="K6891" s="391">
        <v>37.828899999999997</v>
      </c>
      <c r="L6891" s="391">
        <v>39.735100000000003</v>
      </c>
      <c r="M6891" s="391">
        <v>34.106000000000002</v>
      </c>
      <c r="N6891" s="391">
        <v>41.935499999999998</v>
      </c>
      <c r="O6891" s="386">
        <v>28.703700000000001</v>
      </c>
      <c r="P6891" s="386" t="s">
        <v>56</v>
      </c>
    </row>
    <row r="6892" spans="1:16" ht="15" x14ac:dyDescent="0.25">
      <c r="A6892" s="389" t="s">
        <v>5309</v>
      </c>
      <c r="B6892" s="390"/>
      <c r="C6892" s="386"/>
      <c r="D6892" s="390"/>
      <c r="E6892" s="390"/>
      <c r="F6892" s="386">
        <v>4.3319000000000001</v>
      </c>
      <c r="G6892" s="391">
        <v>6.7821999999999996</v>
      </c>
      <c r="H6892" s="391">
        <v>8.9855</v>
      </c>
      <c r="I6892" s="391">
        <v>6.4840999999999998</v>
      </c>
      <c r="J6892" s="391">
        <v>9.6635000000000009</v>
      </c>
      <c r="K6892" s="391">
        <v>10.742599999999999</v>
      </c>
      <c r="L6892" s="391">
        <v>10.198</v>
      </c>
      <c r="M6892" s="391">
        <v>9.6481999999999992</v>
      </c>
      <c r="N6892" s="391">
        <v>5.8823999999999996</v>
      </c>
      <c r="O6892" s="386">
        <v>8.4906000000000006</v>
      </c>
      <c r="P6892" s="386" t="s">
        <v>56</v>
      </c>
    </row>
    <row r="6893" spans="1:16" ht="15" x14ac:dyDescent="0.25">
      <c r="A6893" s="389" t="s">
        <v>5310</v>
      </c>
      <c r="B6893" s="390"/>
      <c r="C6893" s="386"/>
      <c r="D6893" s="390"/>
      <c r="E6893" s="390"/>
      <c r="F6893" s="386">
        <v>0.28899999999999998</v>
      </c>
      <c r="G6893" s="391">
        <v>0.78669999999999995</v>
      </c>
      <c r="H6893" s="391">
        <v>8.3900000000000002E-2</v>
      </c>
      <c r="I6893" s="391">
        <v>0.15129999999999999</v>
      </c>
      <c r="J6893" s="391">
        <v>1.2102999999999999</v>
      </c>
      <c r="K6893" s="391">
        <v>1.5083</v>
      </c>
      <c r="L6893" s="391">
        <v>1.2821</v>
      </c>
      <c r="M6893" s="391">
        <v>1.2289000000000001</v>
      </c>
      <c r="N6893" s="391">
        <v>1.1785000000000001</v>
      </c>
      <c r="O6893" s="386">
        <v>2</v>
      </c>
      <c r="P6893" s="386" t="s">
        <v>56</v>
      </c>
    </row>
    <row r="6894" spans="1:16" ht="15" x14ac:dyDescent="0.25">
      <c r="A6894" s="389" t="s">
        <v>5311</v>
      </c>
      <c r="B6894" s="390"/>
      <c r="C6894" s="386"/>
      <c r="D6894" s="390"/>
      <c r="E6894" s="390"/>
      <c r="F6894" s="386">
        <v>9.1115999999999993</v>
      </c>
      <c r="G6894" s="391">
        <v>14.6119</v>
      </c>
      <c r="H6894" s="391">
        <v>21.070599999999999</v>
      </c>
      <c r="I6894" s="391">
        <v>17.5</v>
      </c>
      <c r="J6894" s="391">
        <v>24.406300000000002</v>
      </c>
      <c r="K6894" s="391">
        <v>28.386199999999999</v>
      </c>
      <c r="L6894" s="391">
        <v>27.2334</v>
      </c>
      <c r="M6894" s="391">
        <v>25.581399999999999</v>
      </c>
      <c r="N6894" s="391">
        <v>29.166699999999999</v>
      </c>
      <c r="O6894" s="386">
        <v>25</v>
      </c>
      <c r="P6894" s="386" t="s">
        <v>56</v>
      </c>
    </row>
    <row r="6895" spans="1:16" ht="15" x14ac:dyDescent="0.25">
      <c r="A6895" s="389" t="s">
        <v>5312</v>
      </c>
      <c r="B6895" s="390"/>
      <c r="C6895" s="386"/>
      <c r="D6895" s="390"/>
      <c r="E6895" s="390"/>
      <c r="F6895" s="386">
        <v>4.4699</v>
      </c>
      <c r="G6895" s="391">
        <v>2.7326000000000001</v>
      </c>
      <c r="H6895" s="391">
        <v>6.2889999999999997</v>
      </c>
      <c r="I6895" s="391">
        <v>10.7453</v>
      </c>
      <c r="J6895" s="391">
        <v>20.869599999999998</v>
      </c>
      <c r="K6895" s="391">
        <v>22.298100000000002</v>
      </c>
      <c r="L6895" s="391">
        <v>20.9861</v>
      </c>
      <c r="M6895" s="391">
        <v>17.699100000000001</v>
      </c>
      <c r="N6895" s="391">
        <v>16.2</v>
      </c>
      <c r="O6895" s="386">
        <v>15.7148</v>
      </c>
      <c r="P6895" s="386" t="s">
        <v>56</v>
      </c>
    </row>
    <row r="6896" spans="1:16" ht="15" x14ac:dyDescent="0.25">
      <c r="A6896" s="389" t="s">
        <v>5313</v>
      </c>
      <c r="B6896" s="390"/>
      <c r="C6896" s="386"/>
      <c r="D6896" s="390"/>
      <c r="E6896" s="390"/>
      <c r="F6896" s="386">
        <v>0.96020000000000005</v>
      </c>
      <c r="G6896" s="391">
        <v>0.61160000000000003</v>
      </c>
      <c r="H6896" s="391">
        <v>1.7223999999999999</v>
      </c>
      <c r="I6896" s="391">
        <v>2.5701000000000001</v>
      </c>
      <c r="J6896" s="391">
        <v>3.1153</v>
      </c>
      <c r="K6896" s="391">
        <v>3.8161999999999998</v>
      </c>
      <c r="L6896" s="391">
        <v>1.7157</v>
      </c>
      <c r="M6896" s="391">
        <v>1.4705999999999999</v>
      </c>
      <c r="N6896" s="391">
        <v>1.7707999999999999</v>
      </c>
      <c r="O6896" s="386">
        <v>1.6869000000000001</v>
      </c>
      <c r="P6896" s="386" t="s">
        <v>56</v>
      </c>
    </row>
    <row r="6897" spans="1:16" ht="15" x14ac:dyDescent="0.25">
      <c r="A6897" s="389" t="s">
        <v>5314</v>
      </c>
      <c r="B6897" s="390"/>
      <c r="C6897" s="386"/>
      <c r="D6897" s="390"/>
      <c r="E6897" s="390"/>
      <c r="F6897" s="386">
        <v>6.9882</v>
      </c>
      <c r="G6897" s="391">
        <v>4.7142999999999997</v>
      </c>
      <c r="H6897" s="391">
        <v>10.6373</v>
      </c>
      <c r="I6897" s="391">
        <v>16.167400000000001</v>
      </c>
      <c r="J6897" s="391">
        <v>32.644599999999997</v>
      </c>
      <c r="K6897" s="391">
        <v>34.555799999999998</v>
      </c>
      <c r="L6897" s="391">
        <v>33.144300000000001</v>
      </c>
      <c r="M6897" s="391">
        <v>27.938099999999999</v>
      </c>
      <c r="N6897" s="391">
        <v>29.519200000000001</v>
      </c>
      <c r="O6897" s="386">
        <v>25.466000000000001</v>
      </c>
      <c r="P6897" s="386" t="s">
        <v>56</v>
      </c>
    </row>
    <row r="6898" spans="1:16" ht="15" x14ac:dyDescent="0.25">
      <c r="A6898" s="389" t="s">
        <v>5315</v>
      </c>
      <c r="B6898" s="390"/>
      <c r="C6898" s="386"/>
      <c r="D6898" s="390"/>
      <c r="E6898" s="390"/>
      <c r="F6898" s="386">
        <v>0</v>
      </c>
      <c r="G6898" s="391">
        <v>0</v>
      </c>
      <c r="H6898" s="391">
        <v>0</v>
      </c>
      <c r="I6898" s="391">
        <v>0</v>
      </c>
      <c r="J6898" s="391">
        <v>0</v>
      </c>
      <c r="K6898" s="391">
        <v>0</v>
      </c>
      <c r="L6898" s="391">
        <v>0</v>
      </c>
      <c r="M6898" s="391">
        <v>0</v>
      </c>
      <c r="N6898" s="391">
        <v>0</v>
      </c>
      <c r="O6898" s="386">
        <v>0.71430000000000005</v>
      </c>
      <c r="P6898" s="386" t="s">
        <v>56</v>
      </c>
    </row>
    <row r="6899" spans="1:16" ht="15" x14ac:dyDescent="0.25">
      <c r="A6899" s="389" t="s">
        <v>5316</v>
      </c>
      <c r="B6899" s="390"/>
      <c r="C6899" s="386"/>
      <c r="D6899" s="390"/>
      <c r="E6899" s="390"/>
      <c r="F6899" s="386">
        <v>0</v>
      </c>
      <c r="G6899" s="391">
        <v>0</v>
      </c>
      <c r="H6899" s="391">
        <v>0</v>
      </c>
      <c r="I6899" s="391">
        <v>0</v>
      </c>
      <c r="J6899" s="391">
        <v>0</v>
      </c>
      <c r="K6899" s="391">
        <v>0</v>
      </c>
      <c r="L6899" s="391">
        <v>0</v>
      </c>
      <c r="M6899" s="391">
        <v>0</v>
      </c>
      <c r="N6899" s="391">
        <v>0</v>
      </c>
      <c r="O6899" s="386">
        <v>0.71430000000000005</v>
      </c>
      <c r="P6899" s="386" t="s">
        <v>56</v>
      </c>
    </row>
    <row r="6900" spans="1:16" ht="15" x14ac:dyDescent="0.25">
      <c r="A6900" s="389" t="s">
        <v>5317</v>
      </c>
      <c r="B6900" s="390"/>
      <c r="C6900" s="386"/>
      <c r="D6900" s="390"/>
      <c r="E6900" s="390"/>
      <c r="F6900" s="386">
        <v>0</v>
      </c>
      <c r="G6900" s="391">
        <v>0</v>
      </c>
      <c r="H6900" s="391">
        <v>0</v>
      </c>
      <c r="I6900" s="391">
        <v>0</v>
      </c>
      <c r="J6900" s="391">
        <v>0</v>
      </c>
      <c r="K6900" s="391">
        <v>0</v>
      </c>
      <c r="L6900" s="391">
        <v>0</v>
      </c>
      <c r="M6900" s="391">
        <v>0</v>
      </c>
      <c r="N6900" s="391">
        <v>0</v>
      </c>
      <c r="O6900" s="386" t="s">
        <v>8416</v>
      </c>
      <c r="P6900" s="386" t="s">
        <v>56</v>
      </c>
    </row>
    <row r="6901" spans="1:16" ht="15" x14ac:dyDescent="0.25">
      <c r="A6901" s="389" t="s">
        <v>7824</v>
      </c>
      <c r="B6901" s="390"/>
      <c r="C6901" s="386"/>
      <c r="D6901" s="390"/>
      <c r="E6901" s="390"/>
      <c r="F6901" s="386">
        <v>17.970199999999998</v>
      </c>
      <c r="G6901" s="391">
        <v>10.972799999999999</v>
      </c>
      <c r="H6901" s="391">
        <v>7.7241</v>
      </c>
      <c r="I6901" s="391">
        <v>8.7172000000000001</v>
      </c>
      <c r="J6901" s="391">
        <v>7.5998000000000001</v>
      </c>
      <c r="K6901" s="391">
        <v>10.072900000000001</v>
      </c>
      <c r="L6901" s="391">
        <v>8.8841999999999999</v>
      </c>
      <c r="M6901" s="391">
        <v>7.8936000000000002</v>
      </c>
      <c r="N6901" s="391">
        <v>5.4584000000000001</v>
      </c>
      <c r="O6901" s="386">
        <v>5.5480999999999998</v>
      </c>
      <c r="P6901" s="386" t="s">
        <v>56</v>
      </c>
    </row>
    <row r="6902" spans="1:16" ht="15" x14ac:dyDescent="0.25">
      <c r="A6902" s="389" t="s">
        <v>7825</v>
      </c>
      <c r="B6902" s="390"/>
      <c r="C6902" s="386"/>
      <c r="D6902" s="390"/>
      <c r="E6902" s="390"/>
      <c r="F6902" s="386">
        <v>14.946199999999999</v>
      </c>
      <c r="G6902" s="391">
        <v>6.8810000000000002</v>
      </c>
      <c r="H6902" s="391">
        <v>4.2159000000000004</v>
      </c>
      <c r="I6902" s="391">
        <v>4.9581</v>
      </c>
      <c r="J6902" s="391">
        <v>4.8285</v>
      </c>
      <c r="K6902" s="391">
        <v>3.3022999999999998</v>
      </c>
      <c r="L6902" s="391">
        <v>4.2374999999999998</v>
      </c>
      <c r="M6902" s="391">
        <v>3.4249999999999998</v>
      </c>
      <c r="N6902" s="391">
        <v>1.5239</v>
      </c>
      <c r="O6902" s="386">
        <v>3.0573000000000001</v>
      </c>
      <c r="P6902" s="386" t="s">
        <v>56</v>
      </c>
    </row>
    <row r="6903" spans="1:16" ht="15" x14ac:dyDescent="0.25">
      <c r="A6903" s="389" t="s">
        <v>7826</v>
      </c>
      <c r="B6903" s="390"/>
      <c r="C6903" s="386"/>
      <c r="D6903" s="390"/>
      <c r="E6903" s="390"/>
      <c r="F6903" s="386">
        <v>18.827500000000001</v>
      </c>
      <c r="G6903" s="391">
        <v>12.3917</v>
      </c>
      <c r="H6903" s="391">
        <v>8.9780999999999995</v>
      </c>
      <c r="I6903" s="391">
        <v>10.3977</v>
      </c>
      <c r="J6903" s="391">
        <v>8.9276999999999997</v>
      </c>
      <c r="K6903" s="391">
        <v>14.4413</v>
      </c>
      <c r="L6903" s="391">
        <v>11.8903</v>
      </c>
      <c r="M6903" s="391">
        <v>10.903700000000001</v>
      </c>
      <c r="N6903" s="391">
        <v>8.3238000000000003</v>
      </c>
      <c r="O6903" s="386">
        <v>7.9424000000000001</v>
      </c>
      <c r="P6903" s="386" t="s">
        <v>56</v>
      </c>
    </row>
    <row r="6904" spans="1:16" ht="15" x14ac:dyDescent="0.25">
      <c r="A6904" s="389" t="s">
        <v>7827</v>
      </c>
      <c r="B6904" s="390"/>
      <c r="C6904" s="386"/>
      <c r="D6904" s="390"/>
      <c r="E6904" s="390"/>
      <c r="F6904" s="386">
        <v>7.1658999999999997</v>
      </c>
      <c r="G6904" s="391">
        <v>6.0385999999999997</v>
      </c>
      <c r="H6904" s="391">
        <v>3.1324000000000001</v>
      </c>
      <c r="I6904" s="391">
        <v>2.5337999999999998</v>
      </c>
      <c r="J6904" s="391">
        <v>2.8652000000000002</v>
      </c>
      <c r="K6904" s="391">
        <v>9.9552999999999994</v>
      </c>
      <c r="L6904" s="391">
        <v>7.2535999999999996</v>
      </c>
      <c r="M6904" s="391">
        <v>7.6483999999999996</v>
      </c>
      <c r="N6904" s="391">
        <v>5.7994000000000003</v>
      </c>
      <c r="O6904" s="386">
        <v>6.9720000000000004</v>
      </c>
      <c r="P6904" s="386" t="s">
        <v>56</v>
      </c>
    </row>
    <row r="6905" spans="1:16" ht="15" x14ac:dyDescent="0.25">
      <c r="A6905" s="389" t="s">
        <v>7828</v>
      </c>
      <c r="B6905" s="390"/>
      <c r="C6905" s="386"/>
      <c r="D6905" s="390"/>
      <c r="E6905" s="390"/>
      <c r="F6905" s="386">
        <v>5.9485999999999999</v>
      </c>
      <c r="G6905" s="391">
        <v>2.7351999999999999</v>
      </c>
      <c r="H6905" s="391">
        <v>0.84209999999999996</v>
      </c>
      <c r="I6905" s="391">
        <v>1.5504</v>
      </c>
      <c r="J6905" s="391">
        <v>1.0659000000000001</v>
      </c>
      <c r="K6905" s="391">
        <v>3.0769000000000002</v>
      </c>
      <c r="L6905" s="391">
        <v>1.5444</v>
      </c>
      <c r="M6905" s="391">
        <v>1.9881</v>
      </c>
      <c r="N6905" s="391">
        <v>1.5464</v>
      </c>
      <c r="O6905" s="386">
        <v>1.1929000000000001</v>
      </c>
      <c r="P6905" s="386" t="s">
        <v>56</v>
      </c>
    </row>
    <row r="6906" spans="1:16" ht="15" x14ac:dyDescent="0.25">
      <c r="A6906" s="389" t="s">
        <v>7829</v>
      </c>
      <c r="B6906" s="390"/>
      <c r="C6906" s="386"/>
      <c r="D6906" s="390"/>
      <c r="E6906" s="390"/>
      <c r="F6906" s="386">
        <v>8.3871000000000002</v>
      </c>
      <c r="G6906" s="391">
        <v>10.107799999999999</v>
      </c>
      <c r="H6906" s="391">
        <v>6.0647000000000002</v>
      </c>
      <c r="I6906" s="391">
        <v>3.8978000000000002</v>
      </c>
      <c r="J6906" s="391">
        <v>5.3475999999999999</v>
      </c>
      <c r="K6906" s="391">
        <v>19.518699999999999</v>
      </c>
      <c r="L6906" s="391">
        <v>14.9351</v>
      </c>
      <c r="M6906" s="391">
        <v>15.281499999999999</v>
      </c>
      <c r="N6906" s="391">
        <v>12.4</v>
      </c>
      <c r="O6906" s="386">
        <v>14.4</v>
      </c>
      <c r="P6906" s="386" t="s">
        <v>56</v>
      </c>
    </row>
    <row r="6907" spans="1:16" ht="15" x14ac:dyDescent="0.25">
      <c r="A6907" s="389" t="s">
        <v>7830</v>
      </c>
      <c r="B6907" s="390"/>
      <c r="C6907" s="386"/>
      <c r="D6907" s="390"/>
      <c r="E6907" s="390"/>
      <c r="F6907" s="386">
        <v>19.216100000000001</v>
      </c>
      <c r="G6907" s="391">
        <v>12.1998</v>
      </c>
      <c r="H6907" s="391">
        <v>8.7150999999999996</v>
      </c>
      <c r="I6907" s="391">
        <v>9.7451000000000008</v>
      </c>
      <c r="J6907" s="391">
        <v>8.6978000000000009</v>
      </c>
      <c r="K6907" s="391">
        <v>9.7394999999999996</v>
      </c>
      <c r="L6907" s="391">
        <v>8.8198000000000008</v>
      </c>
      <c r="M6907" s="391">
        <v>7.6791999999999998</v>
      </c>
      <c r="N6907" s="391">
        <v>5.1138000000000003</v>
      </c>
      <c r="O6907" s="386">
        <v>5.2073</v>
      </c>
      <c r="P6907" s="386" t="s">
        <v>56</v>
      </c>
    </row>
    <row r="6908" spans="1:16" ht="15" x14ac:dyDescent="0.25">
      <c r="A6908" s="389" t="s">
        <v>7831</v>
      </c>
      <c r="B6908" s="390"/>
      <c r="C6908" s="386"/>
      <c r="D6908" s="390"/>
      <c r="E6908" s="390"/>
      <c r="F6908" s="386">
        <v>26.720400000000001</v>
      </c>
      <c r="G6908" s="391">
        <v>11.728999999999999</v>
      </c>
      <c r="H6908" s="391">
        <v>7.6768000000000001</v>
      </c>
      <c r="I6908" s="391">
        <v>6.3080999999999996</v>
      </c>
      <c r="J6908" s="391">
        <v>6.3327</v>
      </c>
      <c r="K6908" s="391">
        <v>3.2816999999999998</v>
      </c>
      <c r="L6908" s="391">
        <v>5.0632999999999999</v>
      </c>
      <c r="M6908" s="391">
        <v>3.8643999999999998</v>
      </c>
      <c r="N6908" s="391">
        <v>1.4342999999999999</v>
      </c>
      <c r="O6908" s="386">
        <v>3.4788999999999999</v>
      </c>
      <c r="P6908" s="386" t="s">
        <v>56</v>
      </c>
    </row>
    <row r="6909" spans="1:16" ht="15" x14ac:dyDescent="0.25">
      <c r="A6909" s="389" t="s">
        <v>7832</v>
      </c>
      <c r="B6909" s="390"/>
      <c r="C6909" s="386"/>
      <c r="D6909" s="390"/>
      <c r="E6909" s="390"/>
      <c r="F6909" s="386">
        <v>17.942299999999999</v>
      </c>
      <c r="G6909" s="391">
        <v>12.309100000000001</v>
      </c>
      <c r="H6909" s="391">
        <v>8.9557000000000002</v>
      </c>
      <c r="I6909" s="391">
        <v>10.939399999999999</v>
      </c>
      <c r="J6909" s="391">
        <v>9.6265000000000001</v>
      </c>
      <c r="K6909" s="391">
        <v>13.633699999999999</v>
      </c>
      <c r="L6909" s="391">
        <v>11.0999</v>
      </c>
      <c r="M6909" s="391">
        <v>10.1538</v>
      </c>
      <c r="N6909" s="391">
        <v>7.5804999999999998</v>
      </c>
      <c r="O6909" s="386">
        <v>6.9485000000000001</v>
      </c>
      <c r="P6909" s="386" t="s">
        <v>56</v>
      </c>
    </row>
    <row r="6910" spans="1:16" ht="15" x14ac:dyDescent="0.25">
      <c r="A6910" s="389" t="s">
        <v>7833</v>
      </c>
      <c r="B6910" s="390"/>
      <c r="C6910" s="386"/>
      <c r="D6910" s="390"/>
      <c r="E6910" s="390"/>
      <c r="F6910" s="386">
        <v>20.7026</v>
      </c>
      <c r="G6910" s="391">
        <v>10.164300000000001</v>
      </c>
      <c r="H6910" s="391">
        <v>6.7526000000000002</v>
      </c>
      <c r="I6910" s="391">
        <v>7.8430999999999997</v>
      </c>
      <c r="J6910" s="391">
        <v>5.7465999999999999</v>
      </c>
      <c r="K6910" s="391">
        <v>10.908200000000001</v>
      </c>
      <c r="L6910" s="391">
        <v>9.3547999999999991</v>
      </c>
      <c r="M6910" s="391">
        <v>9.5754999999999999</v>
      </c>
      <c r="N6910" s="391">
        <v>9.4550999999999998</v>
      </c>
      <c r="O6910" s="386">
        <v>6.9810999999999996</v>
      </c>
      <c r="P6910" s="386" t="s">
        <v>56</v>
      </c>
    </row>
    <row r="6911" spans="1:16" ht="15" x14ac:dyDescent="0.25">
      <c r="A6911" s="389" t="s">
        <v>7834</v>
      </c>
      <c r="B6911" s="390"/>
      <c r="C6911" s="386"/>
      <c r="D6911" s="390"/>
      <c r="E6911" s="390"/>
      <c r="F6911" s="386">
        <v>2.3584999999999998</v>
      </c>
      <c r="G6911" s="391">
        <v>0.28249999999999997</v>
      </c>
      <c r="H6911" s="391">
        <v>0</v>
      </c>
      <c r="I6911" s="391">
        <v>4.0365000000000002</v>
      </c>
      <c r="J6911" s="391">
        <v>2.6042000000000001</v>
      </c>
      <c r="K6911" s="391">
        <v>4.2183999999999999</v>
      </c>
      <c r="L6911" s="391">
        <v>1.9851000000000001</v>
      </c>
      <c r="M6911" s="391">
        <v>2.0436000000000001</v>
      </c>
      <c r="N6911" s="391">
        <v>2.7606999999999999</v>
      </c>
      <c r="O6911" s="386">
        <v>1.8868</v>
      </c>
      <c r="P6911" s="386" t="s">
        <v>56</v>
      </c>
    </row>
    <row r="6912" spans="1:16" ht="15" x14ac:dyDescent="0.25">
      <c r="A6912" s="389" t="s">
        <v>7835</v>
      </c>
      <c r="B6912" s="390"/>
      <c r="C6912" s="386"/>
      <c r="D6912" s="390"/>
      <c r="E6912" s="390"/>
      <c r="F6912" s="386">
        <v>32.881</v>
      </c>
      <c r="G6912" s="391">
        <v>15.8065</v>
      </c>
      <c r="H6912" s="391">
        <v>10.564500000000001</v>
      </c>
      <c r="I6912" s="391">
        <v>10.141500000000001</v>
      </c>
      <c r="J6912" s="391">
        <v>7.6497999999999999</v>
      </c>
      <c r="K6912" s="391">
        <v>14.962400000000001</v>
      </c>
      <c r="L6912" s="391">
        <v>13.7097</v>
      </c>
      <c r="M6912" s="391">
        <v>13.8545</v>
      </c>
      <c r="N6912" s="391">
        <v>16.778500000000001</v>
      </c>
      <c r="O6912" s="386">
        <v>10.3774</v>
      </c>
      <c r="P6912" s="386" t="s">
        <v>56</v>
      </c>
    </row>
    <row r="6913" spans="1:16" ht="15" x14ac:dyDescent="0.25">
      <c r="A6913" s="389" t="s">
        <v>7836</v>
      </c>
      <c r="B6913" s="390"/>
      <c r="C6913" s="386"/>
      <c r="D6913" s="390"/>
      <c r="E6913" s="390"/>
      <c r="F6913" s="386">
        <v>20.9877</v>
      </c>
      <c r="G6913" s="391">
        <v>15.4321</v>
      </c>
      <c r="H6913" s="391">
        <v>18.0412</v>
      </c>
      <c r="I6913" s="391">
        <v>23.076899999999998</v>
      </c>
      <c r="J6913" s="391">
        <v>8.2417999999999996</v>
      </c>
      <c r="K6913" s="391">
        <v>22.222200000000001</v>
      </c>
      <c r="L6913" s="391">
        <v>27.222200000000001</v>
      </c>
      <c r="M6913" s="391">
        <v>22.222200000000001</v>
      </c>
      <c r="N6913" s="391">
        <v>18.965499999999999</v>
      </c>
      <c r="O6913" s="386">
        <v>14.0449</v>
      </c>
      <c r="P6913" s="386" t="s">
        <v>56</v>
      </c>
    </row>
    <row r="6914" spans="1:16" ht="15" x14ac:dyDescent="0.25">
      <c r="A6914" s="389" t="s">
        <v>7837</v>
      </c>
      <c r="B6914" s="390"/>
      <c r="C6914" s="386"/>
      <c r="D6914" s="390"/>
      <c r="E6914" s="390"/>
      <c r="F6914" s="386">
        <v>0</v>
      </c>
      <c r="G6914" s="391">
        <v>0</v>
      </c>
      <c r="H6914" s="391">
        <v>3.2258</v>
      </c>
      <c r="I6914" s="391">
        <v>14</v>
      </c>
      <c r="J6914" s="391">
        <v>16</v>
      </c>
      <c r="K6914" s="391">
        <v>6</v>
      </c>
      <c r="L6914" s="391">
        <v>16</v>
      </c>
      <c r="M6914" s="391">
        <v>4</v>
      </c>
      <c r="N6914" s="391">
        <v>0</v>
      </c>
      <c r="O6914" s="386">
        <v>2</v>
      </c>
      <c r="P6914" s="386" t="s">
        <v>56</v>
      </c>
    </row>
    <row r="6915" spans="1:16" ht="15" x14ac:dyDescent="0.25">
      <c r="A6915" s="389" t="s">
        <v>7838</v>
      </c>
      <c r="B6915" s="390"/>
      <c r="C6915" s="386"/>
      <c r="D6915" s="390"/>
      <c r="E6915" s="390"/>
      <c r="F6915" s="386">
        <v>25.7576</v>
      </c>
      <c r="G6915" s="391">
        <v>18.939399999999999</v>
      </c>
      <c r="H6915" s="391">
        <v>25</v>
      </c>
      <c r="I6915" s="391">
        <v>26.5152</v>
      </c>
      <c r="J6915" s="391">
        <v>5.3029999999999999</v>
      </c>
      <c r="K6915" s="391">
        <v>28.461500000000001</v>
      </c>
      <c r="L6915" s="391">
        <v>31.538499999999999</v>
      </c>
      <c r="M6915" s="391">
        <v>29.230799999999999</v>
      </c>
      <c r="N6915" s="391">
        <v>20.3704</v>
      </c>
      <c r="O6915" s="386">
        <v>18.75</v>
      </c>
      <c r="P6915" s="386" t="s">
        <v>56</v>
      </c>
    </row>
    <row r="6916" spans="1:16" ht="15" x14ac:dyDescent="0.25">
      <c r="A6916" s="389" t="s">
        <v>7839</v>
      </c>
      <c r="B6916" s="390"/>
      <c r="C6916" s="386"/>
      <c r="D6916" s="390"/>
      <c r="E6916" s="390"/>
      <c r="F6916" s="386">
        <v>3.6364000000000001</v>
      </c>
      <c r="G6916" s="391">
        <v>0.27779999999999999</v>
      </c>
      <c r="H6916" s="391">
        <v>1.1792</v>
      </c>
      <c r="I6916" s="391">
        <v>0.23810000000000001</v>
      </c>
      <c r="J6916" s="391">
        <v>2.1812</v>
      </c>
      <c r="K6916" s="391">
        <v>12.660299999999999</v>
      </c>
      <c r="L6916" s="391">
        <v>8.3062000000000005</v>
      </c>
      <c r="M6916" s="391">
        <v>5.1494999999999997</v>
      </c>
      <c r="N6916" s="391">
        <v>1.6529</v>
      </c>
      <c r="O6916" s="386">
        <v>3.1879</v>
      </c>
      <c r="P6916" s="386" t="s">
        <v>56</v>
      </c>
    </row>
    <row r="6917" spans="1:16" ht="15" x14ac:dyDescent="0.25">
      <c r="A6917" s="389" t="s">
        <v>7840</v>
      </c>
      <c r="B6917" s="390"/>
      <c r="C6917" s="386"/>
      <c r="D6917" s="390"/>
      <c r="E6917" s="390"/>
      <c r="F6917" s="386">
        <v>0</v>
      </c>
      <c r="G6917" s="391">
        <v>0</v>
      </c>
      <c r="H6917" s="391">
        <v>1.0101</v>
      </c>
      <c r="I6917" s="391">
        <v>0.51019999999999999</v>
      </c>
      <c r="J6917" s="391">
        <v>0.89290000000000003</v>
      </c>
      <c r="K6917" s="391">
        <v>0.92589999999999995</v>
      </c>
      <c r="L6917" s="391">
        <v>0</v>
      </c>
      <c r="M6917" s="391">
        <v>0</v>
      </c>
      <c r="N6917" s="391">
        <v>0</v>
      </c>
      <c r="O6917" s="386">
        <v>0</v>
      </c>
      <c r="P6917" s="386" t="s">
        <v>56</v>
      </c>
    </row>
    <row r="6918" spans="1:16" ht="15" x14ac:dyDescent="0.25">
      <c r="A6918" s="389" t="s">
        <v>7841</v>
      </c>
      <c r="B6918" s="390"/>
      <c r="C6918" s="386"/>
      <c r="D6918" s="390"/>
      <c r="E6918" s="390"/>
      <c r="F6918" s="386">
        <v>9.5237999999999996</v>
      </c>
      <c r="G6918" s="391">
        <v>0.4425</v>
      </c>
      <c r="H6918" s="391">
        <v>1.3273999999999999</v>
      </c>
      <c r="I6918" s="391">
        <v>0</v>
      </c>
      <c r="J6918" s="391">
        <v>2.9569999999999999</v>
      </c>
      <c r="K6918" s="391">
        <v>18.872499999999999</v>
      </c>
      <c r="L6918" s="391">
        <v>13.010199999999999</v>
      </c>
      <c r="M6918" s="391">
        <v>7.9081999999999999</v>
      </c>
      <c r="N6918" s="391">
        <v>2.6316000000000002</v>
      </c>
      <c r="O6918" s="386">
        <v>4.8468999999999998</v>
      </c>
      <c r="P6918" s="386" t="s">
        <v>56</v>
      </c>
    </row>
    <row r="6919" spans="1:16" ht="15" x14ac:dyDescent="0.25">
      <c r="A6919" s="389" t="s">
        <v>5318</v>
      </c>
      <c r="B6919" s="390"/>
      <c r="C6919" s="386"/>
      <c r="D6919" s="390"/>
      <c r="E6919" s="390"/>
      <c r="F6919" s="386">
        <v>13.840299999999999</v>
      </c>
      <c r="G6919" s="391">
        <v>8.1440999999999999</v>
      </c>
      <c r="H6919" s="391">
        <v>14.2918</v>
      </c>
      <c r="I6919" s="391">
        <v>11.432499999999999</v>
      </c>
      <c r="J6919" s="391">
        <v>9.8681000000000001</v>
      </c>
      <c r="K6919" s="391">
        <v>15.5304</v>
      </c>
      <c r="L6919" s="391">
        <v>11.741400000000001</v>
      </c>
      <c r="M6919" s="391">
        <v>10.2171</v>
      </c>
      <c r="N6919" s="391">
        <v>7.4286000000000003</v>
      </c>
      <c r="O6919" s="386">
        <v>5.7473000000000001</v>
      </c>
      <c r="P6919" s="386" t="s">
        <v>56</v>
      </c>
    </row>
    <row r="6920" spans="1:16" ht="15" x14ac:dyDescent="0.25">
      <c r="A6920" s="389" t="s">
        <v>5319</v>
      </c>
      <c r="B6920" s="390"/>
      <c r="C6920" s="386"/>
      <c r="D6920" s="390"/>
      <c r="E6920" s="390"/>
      <c r="F6920" s="386">
        <v>9.6472999999999995</v>
      </c>
      <c r="G6920" s="391">
        <v>3.8372000000000002</v>
      </c>
      <c r="H6920" s="391">
        <v>9.7204999999999995</v>
      </c>
      <c r="I6920" s="391">
        <v>6.8338000000000001</v>
      </c>
      <c r="J6920" s="391">
        <v>8.5660000000000007</v>
      </c>
      <c r="K6920" s="391">
        <v>12.8605</v>
      </c>
      <c r="L6920" s="391">
        <v>9.6311999999999998</v>
      </c>
      <c r="M6920" s="391">
        <v>8.7990999999999993</v>
      </c>
      <c r="N6920" s="391">
        <v>6.8014999999999999</v>
      </c>
      <c r="O6920" s="386">
        <v>5.2636000000000003</v>
      </c>
      <c r="P6920" s="386" t="s">
        <v>56</v>
      </c>
    </row>
    <row r="6921" spans="1:16" ht="15" x14ac:dyDescent="0.25">
      <c r="A6921" s="389" t="s">
        <v>5320</v>
      </c>
      <c r="B6921" s="390"/>
      <c r="C6921" s="386"/>
      <c r="D6921" s="390"/>
      <c r="E6921" s="390"/>
      <c r="F6921" s="386">
        <v>19.551400000000001</v>
      </c>
      <c r="G6921" s="391">
        <v>14.003500000000001</v>
      </c>
      <c r="H6921" s="391">
        <v>20.862200000000001</v>
      </c>
      <c r="I6921" s="391">
        <v>17.769400000000001</v>
      </c>
      <c r="J6921" s="391">
        <v>11.628299999999999</v>
      </c>
      <c r="K6921" s="391">
        <v>19.168800000000001</v>
      </c>
      <c r="L6921" s="391">
        <v>14.623100000000001</v>
      </c>
      <c r="M6921" s="391">
        <v>12.1768</v>
      </c>
      <c r="N6921" s="391">
        <v>8.3606999999999996</v>
      </c>
      <c r="O6921" s="386">
        <v>6.3207000000000004</v>
      </c>
      <c r="P6921" s="386" t="s">
        <v>56</v>
      </c>
    </row>
    <row r="6922" spans="1:16" ht="15" x14ac:dyDescent="0.25">
      <c r="A6922" s="389" t="s">
        <v>5321</v>
      </c>
      <c r="B6922" s="390"/>
      <c r="C6922" s="386"/>
      <c r="D6922" s="390"/>
      <c r="E6922" s="390"/>
      <c r="F6922" s="386">
        <v>5.4100000000000002E-2</v>
      </c>
      <c r="G6922" s="391">
        <v>8.1199999999999994E-2</v>
      </c>
      <c r="H6922" s="391">
        <v>7.8100000000000003E-2</v>
      </c>
      <c r="I6922" s="391">
        <v>0</v>
      </c>
      <c r="J6922" s="391">
        <v>7.6700000000000004E-2</v>
      </c>
      <c r="K6922" s="391">
        <v>0.1002</v>
      </c>
      <c r="L6922" s="391">
        <v>0.12509999999999999</v>
      </c>
      <c r="M6922" s="391">
        <v>0.35020000000000001</v>
      </c>
      <c r="N6922" s="391">
        <v>0.21740000000000001</v>
      </c>
      <c r="O6922" s="386">
        <v>0.1101</v>
      </c>
      <c r="P6922" s="386" t="s">
        <v>56</v>
      </c>
    </row>
    <row r="6923" spans="1:16" ht="15" x14ac:dyDescent="0.25">
      <c r="A6923" s="389" t="s">
        <v>5322</v>
      </c>
      <c r="B6923" s="390"/>
      <c r="C6923" s="386"/>
      <c r="D6923" s="390"/>
      <c r="E6923" s="390"/>
      <c r="F6923" s="386">
        <v>0</v>
      </c>
      <c r="G6923" s="391">
        <v>3.2599999999999997E-2</v>
      </c>
      <c r="H6923" s="391">
        <v>9.6600000000000005E-2</v>
      </c>
      <c r="I6923" s="391">
        <v>0</v>
      </c>
      <c r="J6923" s="391">
        <v>6.3E-2</v>
      </c>
      <c r="K6923" s="391">
        <v>3.0700000000000002E-2</v>
      </c>
      <c r="L6923" s="391">
        <v>0</v>
      </c>
      <c r="M6923" s="391">
        <v>3.0700000000000002E-2</v>
      </c>
      <c r="N6923" s="391">
        <v>0.1326</v>
      </c>
      <c r="O6923" s="386">
        <v>2.1399999999999999E-2</v>
      </c>
      <c r="P6923" s="386" t="s">
        <v>56</v>
      </c>
    </row>
    <row r="6924" spans="1:16" ht="15" x14ac:dyDescent="0.25">
      <c r="A6924" s="389" t="s">
        <v>5323</v>
      </c>
      <c r="B6924" s="390"/>
      <c r="C6924" s="386"/>
      <c r="D6924" s="390"/>
      <c r="E6924" s="390"/>
      <c r="F6924" s="386">
        <v>0.32050000000000001</v>
      </c>
      <c r="G6924" s="391">
        <v>0.32050000000000001</v>
      </c>
      <c r="H6924" s="391">
        <v>0</v>
      </c>
      <c r="I6924" s="391">
        <v>0</v>
      </c>
      <c r="J6924" s="391">
        <v>0.13589999999999999</v>
      </c>
      <c r="K6924" s="391">
        <v>0.40760000000000002</v>
      </c>
      <c r="L6924" s="391">
        <v>0.67930000000000001</v>
      </c>
      <c r="M6924" s="391">
        <v>1.7663</v>
      </c>
      <c r="N6924" s="391">
        <v>0.60240000000000005</v>
      </c>
      <c r="O6924" s="386">
        <v>0.35799999999999998</v>
      </c>
      <c r="P6924" s="386" t="s">
        <v>56</v>
      </c>
    </row>
    <row r="6925" spans="1:16" ht="15" x14ac:dyDescent="0.25">
      <c r="A6925" s="389" t="s">
        <v>5324</v>
      </c>
      <c r="B6925" s="390"/>
      <c r="C6925" s="386"/>
      <c r="D6925" s="390"/>
      <c r="E6925" s="390"/>
      <c r="F6925" s="386">
        <v>21.167200000000001</v>
      </c>
      <c r="G6925" s="391">
        <v>5.7465999999999999</v>
      </c>
      <c r="H6925" s="391">
        <v>16.134499999999999</v>
      </c>
      <c r="I6925" s="391">
        <v>12.5945</v>
      </c>
      <c r="J6925" s="391">
        <v>9.3199000000000005</v>
      </c>
      <c r="K6925" s="391">
        <v>15.2578</v>
      </c>
      <c r="L6925" s="391">
        <v>12.7836</v>
      </c>
      <c r="M6925" s="391">
        <v>6.4459999999999997</v>
      </c>
      <c r="N6925" s="391">
        <v>2.4887000000000001</v>
      </c>
      <c r="O6925" s="386">
        <v>6.7744999999999997</v>
      </c>
      <c r="P6925" s="386" t="s">
        <v>56</v>
      </c>
    </row>
    <row r="6926" spans="1:16" ht="15" x14ac:dyDescent="0.25">
      <c r="A6926" s="389" t="s">
        <v>5325</v>
      </c>
      <c r="B6926" s="390"/>
      <c r="C6926" s="386"/>
      <c r="D6926" s="390"/>
      <c r="E6926" s="390"/>
      <c r="F6926" s="386">
        <v>19.758600000000001</v>
      </c>
      <c r="G6926" s="391">
        <v>4.2784000000000004</v>
      </c>
      <c r="H6926" s="391">
        <v>13.6829</v>
      </c>
      <c r="I6926" s="391">
        <v>9.7187000000000001</v>
      </c>
      <c r="J6926" s="391">
        <v>6.266</v>
      </c>
      <c r="K6926" s="391">
        <v>11.1111</v>
      </c>
      <c r="L6926" s="391">
        <v>8.9985999999999997</v>
      </c>
      <c r="M6926" s="391">
        <v>5.3305999999999996</v>
      </c>
      <c r="N6926" s="391">
        <v>2.2189000000000001</v>
      </c>
      <c r="O6926" s="386">
        <v>6.4583000000000004</v>
      </c>
      <c r="P6926" s="386" t="s">
        <v>56</v>
      </c>
    </row>
    <row r="6927" spans="1:16" ht="15" x14ac:dyDescent="0.25">
      <c r="A6927" s="389" t="s">
        <v>5326</v>
      </c>
      <c r="B6927" s="390"/>
      <c r="C6927" s="386"/>
      <c r="D6927" s="390"/>
      <c r="E6927" s="390"/>
      <c r="F6927" s="386">
        <v>24.238199999999999</v>
      </c>
      <c r="G6927" s="391">
        <v>8.5574999999999992</v>
      </c>
      <c r="H6927" s="391">
        <v>20.833300000000001</v>
      </c>
      <c r="I6927" s="391">
        <v>18.0929</v>
      </c>
      <c r="J6927" s="391">
        <v>15.158899999999999</v>
      </c>
      <c r="K6927" s="391">
        <v>23.1051</v>
      </c>
      <c r="L6927" s="391">
        <v>19.655999999999999</v>
      </c>
      <c r="M6927" s="391">
        <v>8.4766999999999992</v>
      </c>
      <c r="N6927" s="391">
        <v>3.3654000000000002</v>
      </c>
      <c r="O6927" s="386">
        <v>7.2622</v>
      </c>
      <c r="P6927" s="386" t="s">
        <v>56</v>
      </c>
    </row>
    <row r="6928" spans="1:16" ht="15" x14ac:dyDescent="0.25">
      <c r="A6928" s="389" t="s">
        <v>5327</v>
      </c>
      <c r="B6928" s="390"/>
      <c r="C6928" s="386"/>
      <c r="D6928" s="390"/>
      <c r="E6928" s="390"/>
      <c r="F6928" s="386">
        <v>16.987400000000001</v>
      </c>
      <c r="G6928" s="391">
        <v>11.9312</v>
      </c>
      <c r="H6928" s="391">
        <v>18.672599999999999</v>
      </c>
      <c r="I6928" s="391">
        <v>14.8033</v>
      </c>
      <c r="J6928" s="391">
        <v>15.517200000000001</v>
      </c>
      <c r="K6928" s="391">
        <v>23.2302</v>
      </c>
      <c r="L6928" s="391">
        <v>18.098299999999998</v>
      </c>
      <c r="M6928" s="391">
        <v>16.1572</v>
      </c>
      <c r="N6928" s="391">
        <v>11.991199999999999</v>
      </c>
      <c r="O6928" s="386">
        <v>8.3699999999999992</v>
      </c>
      <c r="P6928" s="386" t="s">
        <v>56</v>
      </c>
    </row>
    <row r="6929" spans="1:16" ht="15" x14ac:dyDescent="0.25">
      <c r="A6929" s="389" t="s">
        <v>5328</v>
      </c>
      <c r="B6929" s="390"/>
      <c r="C6929" s="386"/>
      <c r="D6929" s="390"/>
      <c r="E6929" s="390"/>
      <c r="F6929" s="386">
        <v>13.930300000000001</v>
      </c>
      <c r="G6929" s="391">
        <v>7.4965000000000002</v>
      </c>
      <c r="H6929" s="391">
        <v>15.8537</v>
      </c>
      <c r="I6929" s="391">
        <v>10.8696</v>
      </c>
      <c r="J6929" s="391">
        <v>17.765899999999998</v>
      </c>
      <c r="K6929" s="391">
        <v>25.978300000000001</v>
      </c>
      <c r="L6929" s="391">
        <v>18.865400000000001</v>
      </c>
      <c r="M6929" s="391">
        <v>18.2852</v>
      </c>
      <c r="N6929" s="391">
        <v>13.9693</v>
      </c>
      <c r="O6929" s="386">
        <v>9.3466000000000005</v>
      </c>
      <c r="P6929" s="386" t="s">
        <v>56</v>
      </c>
    </row>
    <row r="6930" spans="1:16" ht="15" x14ac:dyDescent="0.25">
      <c r="A6930" s="389" t="s">
        <v>5329</v>
      </c>
      <c r="B6930" s="390"/>
      <c r="C6930" s="386"/>
      <c r="D6930" s="390"/>
      <c r="E6930" s="390"/>
      <c r="F6930" s="386">
        <v>19.664000000000001</v>
      </c>
      <c r="G6930" s="391">
        <v>15.969099999999999</v>
      </c>
      <c r="H6930" s="391">
        <v>21.727900000000002</v>
      </c>
      <c r="I6930" s="391">
        <v>19.064499999999999</v>
      </c>
      <c r="J6930" s="391">
        <v>13.185499999999999</v>
      </c>
      <c r="K6930" s="391">
        <v>20.380800000000001</v>
      </c>
      <c r="L6930" s="391">
        <v>17.265799999999999</v>
      </c>
      <c r="M6930" s="391">
        <v>13.8089</v>
      </c>
      <c r="N6930" s="391">
        <v>9.8527000000000005</v>
      </c>
      <c r="O6930" s="386">
        <v>7.4504000000000001</v>
      </c>
      <c r="P6930" s="386" t="s">
        <v>56</v>
      </c>
    </row>
    <row r="6931" spans="1:16" ht="15" x14ac:dyDescent="0.25">
      <c r="A6931" s="389" t="s">
        <v>5330</v>
      </c>
      <c r="B6931" s="390"/>
      <c r="C6931" s="386"/>
      <c r="D6931" s="390"/>
      <c r="E6931" s="390"/>
      <c r="F6931" s="386">
        <v>25.1111</v>
      </c>
      <c r="G6931" s="391">
        <v>17.664200000000001</v>
      </c>
      <c r="H6931" s="391">
        <v>30.028700000000001</v>
      </c>
      <c r="I6931" s="391">
        <v>22.671199999999999</v>
      </c>
      <c r="J6931" s="391">
        <v>11.1111</v>
      </c>
      <c r="K6931" s="391">
        <v>22.278300000000002</v>
      </c>
      <c r="L6931" s="391">
        <v>11.193199999999999</v>
      </c>
      <c r="M6931" s="391">
        <v>14.358700000000001</v>
      </c>
      <c r="N6931" s="391">
        <v>8.8476999999999997</v>
      </c>
      <c r="O6931" s="386">
        <v>6.4890999999999996</v>
      </c>
      <c r="P6931" s="386" t="s">
        <v>56</v>
      </c>
    </row>
    <row r="6932" spans="1:16" ht="15" x14ac:dyDescent="0.25">
      <c r="A6932" s="389" t="s">
        <v>5331</v>
      </c>
      <c r="B6932" s="390"/>
      <c r="C6932" s="386"/>
      <c r="D6932" s="390"/>
      <c r="E6932" s="390"/>
      <c r="F6932" s="386">
        <v>16.532299999999999</v>
      </c>
      <c r="G6932" s="391">
        <v>6.4516</v>
      </c>
      <c r="H6932" s="391">
        <v>21.1111</v>
      </c>
      <c r="I6932" s="391">
        <v>17.575800000000001</v>
      </c>
      <c r="J6932" s="391">
        <v>7.4713000000000003</v>
      </c>
      <c r="K6932" s="391">
        <v>15.662699999999999</v>
      </c>
      <c r="L6932" s="391">
        <v>4.1935000000000002</v>
      </c>
      <c r="M6932" s="391">
        <v>7.3718000000000004</v>
      </c>
      <c r="N6932" s="391">
        <v>4.3102999999999998</v>
      </c>
      <c r="O6932" s="386">
        <v>3.9216000000000002</v>
      </c>
      <c r="P6932" s="386" t="s">
        <v>56</v>
      </c>
    </row>
    <row r="6933" spans="1:16" ht="15" x14ac:dyDescent="0.25">
      <c r="A6933" s="389" t="s">
        <v>5332</v>
      </c>
      <c r="B6933" s="390"/>
      <c r="C6933" s="386"/>
      <c r="D6933" s="390"/>
      <c r="E6933" s="390"/>
      <c r="F6933" s="386">
        <v>27.041699999999999</v>
      </c>
      <c r="G6933" s="391">
        <v>20.142600000000002</v>
      </c>
      <c r="H6933" s="391">
        <v>32.174700000000001</v>
      </c>
      <c r="I6933" s="391">
        <v>23.8292</v>
      </c>
      <c r="J6933" s="391">
        <v>11.983499999999999</v>
      </c>
      <c r="K6933" s="391">
        <v>23.793099999999999</v>
      </c>
      <c r="L6933" s="391">
        <v>12.6897</v>
      </c>
      <c r="M6933" s="391">
        <v>15.8621</v>
      </c>
      <c r="N6933" s="391">
        <v>10.270300000000001</v>
      </c>
      <c r="O6933" s="386">
        <v>7.2541000000000002</v>
      </c>
      <c r="P6933" s="386" t="s">
        <v>56</v>
      </c>
    </row>
    <row r="6934" spans="1:16" ht="15" x14ac:dyDescent="0.25">
      <c r="A6934" s="389" t="s">
        <v>7842</v>
      </c>
      <c r="B6934" s="390"/>
      <c r="C6934" s="386"/>
      <c r="D6934" s="390"/>
      <c r="E6934" s="390"/>
      <c r="F6934" s="386">
        <v>15.5479</v>
      </c>
      <c r="G6934" s="391">
        <v>11.8507</v>
      </c>
      <c r="H6934" s="391">
        <v>15.3607</v>
      </c>
      <c r="I6934" s="391">
        <v>13.688700000000001</v>
      </c>
      <c r="J6934" s="391">
        <v>10.452199999999999</v>
      </c>
      <c r="K6934" s="391">
        <v>19.682200000000002</v>
      </c>
      <c r="L6934" s="391">
        <v>14.9176</v>
      </c>
      <c r="M6934" s="391">
        <v>13.5608</v>
      </c>
      <c r="N6934" s="391">
        <v>16.425999999999998</v>
      </c>
      <c r="O6934" s="386">
        <v>25.508800000000001</v>
      </c>
      <c r="P6934" s="386" t="s">
        <v>56</v>
      </c>
    </row>
    <row r="6935" spans="1:16" ht="15" x14ac:dyDescent="0.25">
      <c r="A6935" s="389" t="s">
        <v>7843</v>
      </c>
      <c r="B6935" s="390"/>
      <c r="C6935" s="386"/>
      <c r="D6935" s="390"/>
      <c r="E6935" s="390"/>
      <c r="F6935" s="386">
        <v>14.3443</v>
      </c>
      <c r="G6935" s="391">
        <v>7.3585000000000003</v>
      </c>
      <c r="H6935" s="391">
        <v>4.1509</v>
      </c>
      <c r="I6935" s="391">
        <v>5.3956999999999997</v>
      </c>
      <c r="J6935" s="391">
        <v>1.9927999999999999</v>
      </c>
      <c r="K6935" s="391">
        <v>2.3635999999999999</v>
      </c>
      <c r="L6935" s="391">
        <v>2.8269000000000002</v>
      </c>
      <c r="M6935" s="391">
        <v>1.9048</v>
      </c>
      <c r="N6935" s="391">
        <v>4.0541</v>
      </c>
      <c r="O6935" s="386">
        <v>1.0563</v>
      </c>
      <c r="P6935" s="386" t="s">
        <v>56</v>
      </c>
    </row>
    <row r="6936" spans="1:16" ht="15" x14ac:dyDescent="0.25">
      <c r="A6936" s="389" t="s">
        <v>7844</v>
      </c>
      <c r="B6936" s="390"/>
      <c r="C6936" s="386"/>
      <c r="D6936" s="390"/>
      <c r="E6936" s="390"/>
      <c r="F6936" s="386">
        <v>15.6577</v>
      </c>
      <c r="G6936" s="391">
        <v>12.695</v>
      </c>
      <c r="H6936" s="391">
        <v>18.261700000000001</v>
      </c>
      <c r="I6936" s="391">
        <v>15.935700000000001</v>
      </c>
      <c r="J6936" s="391">
        <v>12.6281</v>
      </c>
      <c r="K6936" s="391">
        <v>24.684899999999999</v>
      </c>
      <c r="L6936" s="391">
        <v>18.8506</v>
      </c>
      <c r="M6936" s="391">
        <v>17.995200000000001</v>
      </c>
      <c r="N6936" s="391">
        <v>18.333300000000001</v>
      </c>
      <c r="O6936" s="386">
        <v>27.642900000000001</v>
      </c>
      <c r="P6936" s="386" t="s">
        <v>56</v>
      </c>
    </row>
    <row r="6937" spans="1:16" ht="15" x14ac:dyDescent="0.25">
      <c r="A6937" s="389" t="s">
        <v>7845</v>
      </c>
      <c r="B6937" s="390"/>
      <c r="C6937" s="386"/>
      <c r="D6937" s="390"/>
      <c r="E6937" s="390"/>
      <c r="F6937" s="386">
        <v>13.4983</v>
      </c>
      <c r="G6937" s="391">
        <v>9.8232999999999997</v>
      </c>
      <c r="H6937" s="391">
        <v>20.228400000000001</v>
      </c>
      <c r="I6937" s="391">
        <v>18.455300000000001</v>
      </c>
      <c r="J6937" s="391">
        <v>13.9222</v>
      </c>
      <c r="K6937" s="391">
        <v>34.671500000000002</v>
      </c>
      <c r="L6937" s="391">
        <v>23.905100000000001</v>
      </c>
      <c r="M6937" s="391">
        <v>24.063099999999999</v>
      </c>
      <c r="N6937" s="391">
        <v>22.777799999999999</v>
      </c>
      <c r="O6937" s="386">
        <v>35.836300000000001</v>
      </c>
      <c r="P6937" s="386" t="s">
        <v>56</v>
      </c>
    </row>
    <row r="6938" spans="1:16" ht="15" x14ac:dyDescent="0.25">
      <c r="A6938" s="389" t="s">
        <v>7846</v>
      </c>
      <c r="B6938" s="390"/>
      <c r="C6938" s="386"/>
      <c r="D6938" s="390"/>
      <c r="E6938" s="390"/>
      <c r="F6938" s="386">
        <v>16.25</v>
      </c>
      <c r="G6938" s="391">
        <v>11.25</v>
      </c>
      <c r="H6938" s="391">
        <v>8.75</v>
      </c>
      <c r="I6938" s="391">
        <v>16.25</v>
      </c>
      <c r="J6938" s="391">
        <v>7.6086999999999998</v>
      </c>
      <c r="K6938" s="391">
        <v>8.8888999999999996</v>
      </c>
      <c r="L6938" s="391">
        <v>11.1111</v>
      </c>
      <c r="M6938" s="391">
        <v>8.8888999999999996</v>
      </c>
      <c r="N6938" s="391">
        <v>0</v>
      </c>
      <c r="O6938" s="386">
        <v>0.60240000000000005</v>
      </c>
      <c r="P6938" s="386" t="s">
        <v>56</v>
      </c>
    </row>
    <row r="6939" spans="1:16" ht="15" x14ac:dyDescent="0.25">
      <c r="A6939" s="389" t="s">
        <v>7847</v>
      </c>
      <c r="B6939" s="390"/>
      <c r="C6939" s="386"/>
      <c r="D6939" s="390"/>
      <c r="E6939" s="390"/>
      <c r="F6939" s="386">
        <v>13.3687</v>
      </c>
      <c r="G6939" s="391">
        <v>9.7614000000000001</v>
      </c>
      <c r="H6939" s="391">
        <v>21.029699999999998</v>
      </c>
      <c r="I6939" s="391">
        <v>18.608699999999999</v>
      </c>
      <c r="J6939" s="391">
        <v>14.389099999999999</v>
      </c>
      <c r="K6939" s="391">
        <v>36.978099999999998</v>
      </c>
      <c r="L6939" s="391">
        <v>25.049700000000001</v>
      </c>
      <c r="M6939" s="391">
        <v>25.5411</v>
      </c>
      <c r="N6939" s="391">
        <v>23.428599999999999</v>
      </c>
      <c r="O6939" s="386">
        <v>38.597700000000003</v>
      </c>
      <c r="P6939" s="386" t="s">
        <v>56</v>
      </c>
    </row>
    <row r="6940" spans="1:16" ht="15" x14ac:dyDescent="0.25">
      <c r="A6940" s="389" t="s">
        <v>7848</v>
      </c>
      <c r="B6940" s="390"/>
      <c r="C6940" s="386"/>
      <c r="D6940" s="390"/>
      <c r="E6940" s="390"/>
      <c r="F6940" s="386">
        <v>32.743400000000001</v>
      </c>
      <c r="G6940" s="391">
        <v>11.328099999999999</v>
      </c>
      <c r="H6940" s="391">
        <v>8.0077999999999996</v>
      </c>
      <c r="I6940" s="391">
        <v>8.7890999999999995</v>
      </c>
      <c r="J6940" s="391">
        <v>8.3984000000000005</v>
      </c>
      <c r="K6940" s="391">
        <v>9.7655999999999992</v>
      </c>
      <c r="L6940" s="391">
        <v>6.6406000000000001</v>
      </c>
      <c r="M6940" s="391">
        <v>7.6172000000000004</v>
      </c>
      <c r="N6940" s="391">
        <v>6.25</v>
      </c>
      <c r="O6940" s="386">
        <v>17.924499999999998</v>
      </c>
      <c r="P6940" s="386" t="s">
        <v>56</v>
      </c>
    </row>
    <row r="6941" spans="1:16" ht="15" x14ac:dyDescent="0.25">
      <c r="A6941" s="389" t="s">
        <v>7849</v>
      </c>
      <c r="B6941" s="390"/>
      <c r="C6941" s="386"/>
      <c r="D6941" s="390"/>
      <c r="E6941" s="390"/>
      <c r="F6941" s="386">
        <v>5.4687999999999999</v>
      </c>
      <c r="G6941" s="391">
        <v>2.657</v>
      </c>
      <c r="H6941" s="391">
        <v>0.48309999999999997</v>
      </c>
      <c r="I6941" s="391">
        <v>0.48309999999999997</v>
      </c>
      <c r="J6941" s="391">
        <v>0.48309999999999997</v>
      </c>
      <c r="K6941" s="391">
        <v>0.48309999999999997</v>
      </c>
      <c r="L6941" s="391">
        <v>0</v>
      </c>
      <c r="M6941" s="391">
        <v>0.48309999999999997</v>
      </c>
      <c r="N6941" s="391">
        <v>25</v>
      </c>
      <c r="O6941" s="386">
        <v>0</v>
      </c>
      <c r="P6941" s="386" t="s">
        <v>56</v>
      </c>
    </row>
    <row r="6942" spans="1:16" ht="15" x14ac:dyDescent="0.25">
      <c r="A6942" s="389" t="s">
        <v>7850</v>
      </c>
      <c r="B6942" s="390"/>
      <c r="C6942" s="386"/>
      <c r="D6942" s="390"/>
      <c r="E6942" s="390"/>
      <c r="F6942" s="386">
        <v>68.3673</v>
      </c>
      <c r="G6942" s="391">
        <v>47.959200000000003</v>
      </c>
      <c r="H6942" s="391">
        <v>39.795900000000003</v>
      </c>
      <c r="I6942" s="391">
        <v>43.877600000000001</v>
      </c>
      <c r="J6942" s="391">
        <v>41.8367</v>
      </c>
      <c r="K6942" s="391">
        <v>48.979599999999998</v>
      </c>
      <c r="L6942" s="391">
        <v>34.693899999999999</v>
      </c>
      <c r="M6942" s="391">
        <v>37.755099999999999</v>
      </c>
      <c r="N6942" s="391">
        <v>0</v>
      </c>
      <c r="O6942" s="386">
        <v>19.387799999999999</v>
      </c>
      <c r="P6942" s="386" t="s">
        <v>56</v>
      </c>
    </row>
    <row r="6943" spans="1:16" ht="15" x14ac:dyDescent="0.25">
      <c r="A6943" s="389" t="s">
        <v>7851</v>
      </c>
      <c r="B6943" s="390"/>
      <c r="C6943" s="386"/>
      <c r="D6943" s="390"/>
      <c r="E6943" s="390"/>
      <c r="F6943" s="386">
        <v>13.3621</v>
      </c>
      <c r="G6943" s="391">
        <v>21.120699999999999</v>
      </c>
      <c r="H6943" s="391">
        <v>18.354399999999998</v>
      </c>
      <c r="I6943" s="391">
        <v>12.5</v>
      </c>
      <c r="J6943" s="391">
        <v>5.3571</v>
      </c>
      <c r="K6943" s="391">
        <v>10.9756</v>
      </c>
      <c r="L6943" s="391">
        <v>9.4443999999999999</v>
      </c>
      <c r="M6943" s="391">
        <v>4.5454999999999997</v>
      </c>
      <c r="N6943" s="391">
        <v>2.2726999999999999</v>
      </c>
      <c r="O6943" s="386">
        <v>16.875</v>
      </c>
      <c r="P6943" s="386" t="s">
        <v>56</v>
      </c>
    </row>
    <row r="6944" spans="1:16" ht="15" x14ac:dyDescent="0.25">
      <c r="A6944" s="389" t="s">
        <v>7852</v>
      </c>
      <c r="B6944" s="390"/>
      <c r="C6944" s="386"/>
      <c r="D6944" s="390"/>
      <c r="E6944" s="390"/>
      <c r="F6944" s="386">
        <v>41.666699999999999</v>
      </c>
      <c r="G6944" s="391">
        <v>52.777799999999999</v>
      </c>
      <c r="H6944" s="391">
        <v>36.1111</v>
      </c>
      <c r="I6944" s="391">
        <v>24.1935</v>
      </c>
      <c r="J6944" s="391">
        <v>4.3478000000000003</v>
      </c>
      <c r="K6944" s="391">
        <v>6.5217000000000001</v>
      </c>
      <c r="L6944" s="391">
        <v>9.6774000000000004</v>
      </c>
      <c r="M6944" s="391">
        <v>1.5872999999999999</v>
      </c>
      <c r="N6944" s="391">
        <v>3.3332999999999999</v>
      </c>
      <c r="O6944" s="386">
        <v>1.8182</v>
      </c>
      <c r="P6944" s="386" t="s">
        <v>56</v>
      </c>
    </row>
    <row r="6945" spans="1:16" ht="15" x14ac:dyDescent="0.25">
      <c r="A6945" s="389" t="s">
        <v>7853</v>
      </c>
      <c r="B6945" s="390"/>
      <c r="C6945" s="386"/>
      <c r="D6945" s="390"/>
      <c r="E6945" s="390"/>
      <c r="F6945" s="386">
        <v>8.1632999999999996</v>
      </c>
      <c r="G6945" s="391">
        <v>15.306100000000001</v>
      </c>
      <c r="H6945" s="391">
        <v>13.114800000000001</v>
      </c>
      <c r="I6945" s="391">
        <v>6.5574000000000003</v>
      </c>
      <c r="J6945" s="391">
        <v>5.7377000000000002</v>
      </c>
      <c r="K6945" s="391">
        <v>12.7119</v>
      </c>
      <c r="L6945" s="391">
        <v>9.3219999999999992</v>
      </c>
      <c r="M6945" s="391">
        <v>7.7586000000000004</v>
      </c>
      <c r="N6945" s="391">
        <v>0</v>
      </c>
      <c r="O6945" s="386">
        <v>24.761900000000001</v>
      </c>
      <c r="P6945" s="386" t="s">
        <v>56</v>
      </c>
    </row>
    <row r="6946" spans="1:16" ht="15" x14ac:dyDescent="0.25">
      <c r="A6946" s="389" t="s">
        <v>7854</v>
      </c>
      <c r="B6946" s="390"/>
      <c r="C6946" s="386"/>
      <c r="D6946" s="390"/>
      <c r="E6946" s="390"/>
      <c r="F6946" s="386">
        <v>15.935700000000001</v>
      </c>
      <c r="G6946" s="391">
        <v>14.8094</v>
      </c>
      <c r="H6946" s="391">
        <v>11.436999999999999</v>
      </c>
      <c r="I6946" s="391">
        <v>9.0908999999999995</v>
      </c>
      <c r="J6946" s="391">
        <v>6.4516</v>
      </c>
      <c r="K6946" s="391">
        <v>5.1319999999999997</v>
      </c>
      <c r="L6946" s="391">
        <v>5.9846000000000004</v>
      </c>
      <c r="M6946" s="391">
        <v>3.0888</v>
      </c>
      <c r="N6946" s="391">
        <v>6.6666999999999996</v>
      </c>
      <c r="O6946" s="386">
        <v>1.3285</v>
      </c>
      <c r="P6946" s="386" t="s">
        <v>56</v>
      </c>
    </row>
    <row r="6947" spans="1:16" ht="15" x14ac:dyDescent="0.25">
      <c r="A6947" s="389" t="s">
        <v>7855</v>
      </c>
      <c r="B6947" s="390"/>
      <c r="C6947" s="386"/>
      <c r="D6947" s="390"/>
      <c r="E6947" s="390"/>
      <c r="F6947" s="386">
        <v>15.935700000000001</v>
      </c>
      <c r="G6947" s="391">
        <v>14.8094</v>
      </c>
      <c r="H6947" s="391">
        <v>11.436999999999999</v>
      </c>
      <c r="I6947" s="391">
        <v>9.0908999999999995</v>
      </c>
      <c r="J6947" s="391">
        <v>6.4516</v>
      </c>
      <c r="K6947" s="391">
        <v>5.1319999999999997</v>
      </c>
      <c r="L6947" s="391">
        <v>5.9846000000000004</v>
      </c>
      <c r="M6947" s="391">
        <v>3.0888</v>
      </c>
      <c r="N6947" s="391">
        <v>6.6666999999999996</v>
      </c>
      <c r="O6947" s="386">
        <v>1.3285</v>
      </c>
      <c r="P6947" s="386" t="s">
        <v>56</v>
      </c>
    </row>
    <row r="6948" spans="1:16" ht="15" x14ac:dyDescent="0.25">
      <c r="A6948" s="389" t="s">
        <v>5333</v>
      </c>
      <c r="B6948" s="390"/>
      <c r="C6948" s="386"/>
      <c r="D6948" s="390"/>
      <c r="E6948" s="390"/>
      <c r="F6948" s="386">
        <v>39.483699999999999</v>
      </c>
      <c r="G6948" s="391">
        <v>52.896000000000001</v>
      </c>
      <c r="H6948" s="391">
        <v>43.111400000000003</v>
      </c>
      <c r="I6948" s="391">
        <v>44.473700000000001</v>
      </c>
      <c r="J6948" s="391">
        <v>39.638199999999998</v>
      </c>
      <c r="K6948" s="391">
        <v>51.045099999999998</v>
      </c>
      <c r="L6948" s="391">
        <v>46.689399999999999</v>
      </c>
      <c r="M6948" s="391">
        <v>44.868699999999997</v>
      </c>
      <c r="N6948" s="391">
        <v>27.786899999999999</v>
      </c>
      <c r="O6948" s="386">
        <v>29.248100000000001</v>
      </c>
      <c r="P6948" s="386" t="s">
        <v>56</v>
      </c>
    </row>
    <row r="6949" spans="1:16" ht="15" x14ac:dyDescent="0.25">
      <c r="A6949" s="389" t="s">
        <v>5334</v>
      </c>
      <c r="B6949" s="390"/>
      <c r="C6949" s="386"/>
      <c r="D6949" s="390"/>
      <c r="E6949" s="390"/>
      <c r="F6949" s="386">
        <v>0</v>
      </c>
      <c r="G6949" s="391">
        <v>0</v>
      </c>
      <c r="H6949" s="391">
        <v>0</v>
      </c>
      <c r="I6949" s="391">
        <v>0</v>
      </c>
      <c r="J6949" s="391">
        <v>0</v>
      </c>
      <c r="K6949" s="391">
        <v>0</v>
      </c>
      <c r="L6949" s="391">
        <v>0</v>
      </c>
      <c r="M6949" s="391">
        <v>35.106400000000001</v>
      </c>
      <c r="N6949" s="391">
        <v>0</v>
      </c>
      <c r="O6949" s="386">
        <v>0</v>
      </c>
      <c r="P6949" s="386" t="s">
        <v>56</v>
      </c>
    </row>
    <row r="6950" spans="1:16" ht="15" x14ac:dyDescent="0.25">
      <c r="A6950" s="389" t="s">
        <v>5335</v>
      </c>
      <c r="B6950" s="390"/>
      <c r="C6950" s="386"/>
      <c r="D6950" s="390"/>
      <c r="E6950" s="390"/>
      <c r="F6950" s="386">
        <v>42.692900000000002</v>
      </c>
      <c r="G6950" s="391">
        <v>56.779000000000003</v>
      </c>
      <c r="H6950" s="391">
        <v>46.088799999999999</v>
      </c>
      <c r="I6950" s="391">
        <v>47.538699999999999</v>
      </c>
      <c r="J6950" s="391">
        <v>42.369900000000001</v>
      </c>
      <c r="K6950" s="391">
        <v>54.535899999999998</v>
      </c>
      <c r="L6950" s="391">
        <v>50.0366</v>
      </c>
      <c r="M6950" s="391">
        <v>45.247900000000001</v>
      </c>
      <c r="N6950" s="391">
        <v>33.235300000000002</v>
      </c>
      <c r="O6950" s="386">
        <v>31.845500000000001</v>
      </c>
      <c r="P6950" s="386" t="s">
        <v>56</v>
      </c>
    </row>
    <row r="6951" spans="1:16" ht="15" x14ac:dyDescent="0.25">
      <c r="A6951" s="389" t="s">
        <v>5336</v>
      </c>
      <c r="B6951" s="390"/>
      <c r="C6951" s="386"/>
      <c r="D6951" s="390"/>
      <c r="E6951" s="390"/>
      <c r="F6951" s="386">
        <v>88.709699999999998</v>
      </c>
      <c r="G6951" s="391">
        <v>73.275899999999993</v>
      </c>
      <c r="H6951" s="391">
        <v>71.551699999999997</v>
      </c>
      <c r="I6951" s="391">
        <v>62.069000000000003</v>
      </c>
      <c r="J6951" s="391">
        <v>51.7241</v>
      </c>
      <c r="K6951" s="391">
        <v>62.930999999999997</v>
      </c>
      <c r="L6951" s="391">
        <v>54.310299999999998</v>
      </c>
      <c r="M6951" s="391">
        <v>41.790999999999997</v>
      </c>
      <c r="N6951" s="391">
        <v>34.482799999999997</v>
      </c>
      <c r="O6951" s="386">
        <v>34.482799999999997</v>
      </c>
      <c r="P6951" s="386" t="s">
        <v>56</v>
      </c>
    </row>
    <row r="6952" spans="1:16" ht="15" x14ac:dyDescent="0.25">
      <c r="A6952" s="389" t="s">
        <v>5337</v>
      </c>
      <c r="B6952" s="390"/>
      <c r="C6952" s="386"/>
      <c r="D6952" s="390"/>
      <c r="E6952" s="390"/>
      <c r="F6952" s="386" t="s">
        <v>8416</v>
      </c>
      <c r="G6952" s="391" t="s">
        <v>8416</v>
      </c>
      <c r="H6952" s="391" t="s">
        <v>8416</v>
      </c>
      <c r="I6952" s="391" t="s">
        <v>8416</v>
      </c>
      <c r="J6952" s="391" t="s">
        <v>8416</v>
      </c>
      <c r="K6952" s="391" t="s">
        <v>8416</v>
      </c>
      <c r="L6952" s="391" t="s">
        <v>8416</v>
      </c>
      <c r="M6952" s="391">
        <v>38.8889</v>
      </c>
      <c r="N6952" s="391" t="s">
        <v>8416</v>
      </c>
      <c r="O6952" s="386" t="s">
        <v>8416</v>
      </c>
      <c r="P6952" s="386" t="s">
        <v>56</v>
      </c>
    </row>
    <row r="6953" spans="1:16" ht="15" x14ac:dyDescent="0.25">
      <c r="A6953" s="389" t="s">
        <v>5338</v>
      </c>
      <c r="B6953" s="390"/>
      <c r="C6953" s="386"/>
      <c r="D6953" s="390"/>
      <c r="E6953" s="390"/>
      <c r="F6953" s="386">
        <v>88.709699999999998</v>
      </c>
      <c r="G6953" s="391">
        <v>73.275899999999993</v>
      </c>
      <c r="H6953" s="391">
        <v>71.551699999999997</v>
      </c>
      <c r="I6953" s="391">
        <v>62.069000000000003</v>
      </c>
      <c r="J6953" s="391">
        <v>51.7241</v>
      </c>
      <c r="K6953" s="391">
        <v>62.930999999999997</v>
      </c>
      <c r="L6953" s="391">
        <v>54.310299999999998</v>
      </c>
      <c r="M6953" s="391">
        <v>42.241399999999999</v>
      </c>
      <c r="N6953" s="391">
        <v>34.482799999999997</v>
      </c>
      <c r="O6953" s="386">
        <v>34.482799999999997</v>
      </c>
      <c r="P6953" s="386" t="s">
        <v>56</v>
      </c>
    </row>
    <row r="6954" spans="1:16" ht="15" x14ac:dyDescent="0.25">
      <c r="A6954" s="389" t="s">
        <v>5339</v>
      </c>
      <c r="B6954" s="390"/>
      <c r="C6954" s="386"/>
      <c r="D6954" s="390"/>
      <c r="E6954" s="390"/>
      <c r="F6954" s="386">
        <v>40</v>
      </c>
      <c r="G6954" s="391">
        <v>56.861899999999999</v>
      </c>
      <c r="H6954" s="391">
        <v>46.716200000000001</v>
      </c>
      <c r="I6954" s="391">
        <v>46.794400000000003</v>
      </c>
      <c r="J6954" s="391">
        <v>40.617699999999999</v>
      </c>
      <c r="K6954" s="391">
        <v>53.294600000000003</v>
      </c>
      <c r="L6954" s="391">
        <v>48.9788</v>
      </c>
      <c r="M6954" s="391">
        <v>48.411099999999998</v>
      </c>
      <c r="N6954" s="391">
        <v>26.528600000000001</v>
      </c>
      <c r="O6954" s="386">
        <v>29.824100000000001</v>
      </c>
      <c r="P6954" s="386" t="s">
        <v>56</v>
      </c>
    </row>
    <row r="6955" spans="1:16" ht="15" x14ac:dyDescent="0.25">
      <c r="A6955" s="389" t="s">
        <v>5340</v>
      </c>
      <c r="B6955" s="390"/>
      <c r="C6955" s="386"/>
      <c r="D6955" s="390"/>
      <c r="E6955" s="390"/>
      <c r="F6955" s="386">
        <v>0</v>
      </c>
      <c r="G6955" s="391">
        <v>0</v>
      </c>
      <c r="H6955" s="391">
        <v>0</v>
      </c>
      <c r="I6955" s="391">
        <v>0</v>
      </c>
      <c r="J6955" s="391">
        <v>0</v>
      </c>
      <c r="K6955" s="391">
        <v>0</v>
      </c>
      <c r="L6955" s="391">
        <v>0</v>
      </c>
      <c r="M6955" s="391">
        <v>34.210500000000003</v>
      </c>
      <c r="N6955" s="391">
        <v>0</v>
      </c>
      <c r="O6955" s="386">
        <v>0</v>
      </c>
      <c r="P6955" s="386" t="s">
        <v>56</v>
      </c>
    </row>
    <row r="6956" spans="1:16" ht="15" x14ac:dyDescent="0.25">
      <c r="A6956" s="389" t="s">
        <v>5341</v>
      </c>
      <c r="B6956" s="390"/>
      <c r="C6956" s="386"/>
      <c r="D6956" s="390"/>
      <c r="E6956" s="390"/>
      <c r="F6956" s="386">
        <v>44.036700000000003</v>
      </c>
      <c r="G6956" s="391">
        <v>61.941699999999997</v>
      </c>
      <c r="H6956" s="391">
        <v>50.592700000000001</v>
      </c>
      <c r="I6956" s="391">
        <v>50.677399999999999</v>
      </c>
      <c r="J6956" s="391">
        <v>43.988100000000003</v>
      </c>
      <c r="K6956" s="391">
        <v>57.676200000000001</v>
      </c>
      <c r="L6956" s="391">
        <v>53.241599999999998</v>
      </c>
      <c r="M6956" s="391">
        <v>48.968000000000004</v>
      </c>
      <c r="N6956" s="391">
        <v>33.046700000000001</v>
      </c>
      <c r="O6956" s="386">
        <v>33.224499999999999</v>
      </c>
      <c r="P6956" s="386" t="s">
        <v>56</v>
      </c>
    </row>
    <row r="6957" spans="1:16" ht="15" x14ac:dyDescent="0.25">
      <c r="A6957" s="389" t="s">
        <v>5342</v>
      </c>
      <c r="B6957" s="390"/>
      <c r="C6957" s="386"/>
      <c r="D6957" s="390"/>
      <c r="E6957" s="390"/>
      <c r="F6957" s="386">
        <v>19.7605</v>
      </c>
      <c r="G6957" s="391">
        <v>20.639500000000002</v>
      </c>
      <c r="H6957" s="391">
        <v>8.7209000000000003</v>
      </c>
      <c r="I6957" s="391">
        <v>23.714300000000001</v>
      </c>
      <c r="J6957" s="391">
        <v>30.285699999999999</v>
      </c>
      <c r="K6957" s="391">
        <v>32.857100000000003</v>
      </c>
      <c r="L6957" s="391">
        <v>30.285699999999999</v>
      </c>
      <c r="M6957" s="391">
        <v>27.714300000000001</v>
      </c>
      <c r="N6957" s="391">
        <v>35.211300000000001</v>
      </c>
      <c r="O6957" s="386">
        <v>25.7225</v>
      </c>
      <c r="P6957" s="386" t="s">
        <v>56</v>
      </c>
    </row>
    <row r="6958" spans="1:16" ht="15" x14ac:dyDescent="0.25">
      <c r="A6958" s="389" t="s">
        <v>5343</v>
      </c>
      <c r="B6958" s="390"/>
      <c r="C6958" s="386"/>
      <c r="D6958" s="390"/>
      <c r="E6958" s="390"/>
      <c r="F6958" s="386">
        <v>19.7605</v>
      </c>
      <c r="G6958" s="391">
        <v>20.639500000000002</v>
      </c>
      <c r="H6958" s="391">
        <v>8.7209000000000003</v>
      </c>
      <c r="I6958" s="391">
        <v>23.714300000000001</v>
      </c>
      <c r="J6958" s="391">
        <v>30.285699999999999</v>
      </c>
      <c r="K6958" s="391">
        <v>32.857100000000003</v>
      </c>
      <c r="L6958" s="391">
        <v>30.285699999999999</v>
      </c>
      <c r="M6958" s="391">
        <v>27.714300000000001</v>
      </c>
      <c r="N6958" s="391">
        <v>35.211300000000001</v>
      </c>
      <c r="O6958" s="386">
        <v>25.7225</v>
      </c>
      <c r="P6958" s="386" t="s">
        <v>56</v>
      </c>
    </row>
    <row r="6959" spans="1:16" ht="15" x14ac:dyDescent="0.25">
      <c r="A6959" s="389" t="s">
        <v>5344</v>
      </c>
      <c r="B6959" s="390"/>
      <c r="C6959" s="386"/>
      <c r="D6959" s="390"/>
      <c r="E6959" s="390"/>
      <c r="F6959" s="386">
        <v>0</v>
      </c>
      <c r="G6959" s="391">
        <v>6.25</v>
      </c>
      <c r="H6959" s="391">
        <v>0</v>
      </c>
      <c r="I6959" s="391">
        <v>0</v>
      </c>
      <c r="J6959" s="391">
        <v>0</v>
      </c>
      <c r="K6959" s="391">
        <v>0</v>
      </c>
      <c r="L6959" s="391">
        <v>0</v>
      </c>
      <c r="M6959" s="391">
        <v>0</v>
      </c>
      <c r="N6959" s="391">
        <v>0</v>
      </c>
      <c r="O6959" s="386">
        <v>0</v>
      </c>
      <c r="P6959" s="386" t="s">
        <v>56</v>
      </c>
    </row>
    <row r="6960" spans="1:16" ht="15" x14ac:dyDescent="0.25">
      <c r="A6960" s="389" t="s">
        <v>5345</v>
      </c>
      <c r="B6960" s="390"/>
      <c r="C6960" s="386"/>
      <c r="D6960" s="390"/>
      <c r="E6960" s="390"/>
      <c r="F6960" s="386">
        <v>0</v>
      </c>
      <c r="G6960" s="391">
        <v>6.25</v>
      </c>
      <c r="H6960" s="391">
        <v>0</v>
      </c>
      <c r="I6960" s="391">
        <v>0</v>
      </c>
      <c r="J6960" s="391">
        <v>0</v>
      </c>
      <c r="K6960" s="391">
        <v>0</v>
      </c>
      <c r="L6960" s="391">
        <v>0</v>
      </c>
      <c r="M6960" s="391">
        <v>0</v>
      </c>
      <c r="N6960" s="391">
        <v>0</v>
      </c>
      <c r="O6960" s="386">
        <v>0</v>
      </c>
      <c r="P6960" s="386" t="s">
        <v>56</v>
      </c>
    </row>
    <row r="6961" spans="1:16" ht="15" x14ac:dyDescent="0.25">
      <c r="A6961" s="389" t="s">
        <v>5346</v>
      </c>
      <c r="B6961" s="390"/>
      <c r="C6961" s="386"/>
      <c r="D6961" s="390"/>
      <c r="E6961" s="390"/>
      <c r="F6961" s="386">
        <v>18.816199999999998</v>
      </c>
      <c r="G6961" s="391">
        <v>13.782999999999999</v>
      </c>
      <c r="H6961" s="391">
        <v>10.3666</v>
      </c>
      <c r="I6961" s="391">
        <v>9.3971999999999998</v>
      </c>
      <c r="J6961" s="391">
        <v>8.0180000000000007</v>
      </c>
      <c r="K6961" s="391">
        <v>11.2903</v>
      </c>
      <c r="L6961" s="391">
        <v>9.9471000000000007</v>
      </c>
      <c r="M6961" s="391">
        <v>8.6519999999999992</v>
      </c>
      <c r="N6961" s="391">
        <v>9.0030999999999999</v>
      </c>
      <c r="O6961" s="386">
        <v>8.4116</v>
      </c>
      <c r="P6961" s="386" t="s">
        <v>56</v>
      </c>
    </row>
    <row r="6962" spans="1:16" ht="15" x14ac:dyDescent="0.25">
      <c r="A6962" s="389" t="s">
        <v>5347</v>
      </c>
      <c r="B6962" s="390"/>
      <c r="C6962" s="386"/>
      <c r="D6962" s="390"/>
      <c r="E6962" s="390"/>
      <c r="F6962" s="386">
        <v>10.4046</v>
      </c>
      <c r="G6962" s="391">
        <v>11.25</v>
      </c>
      <c r="H6962" s="391">
        <v>7.5194999999999999</v>
      </c>
      <c r="I6962" s="391">
        <v>7.8895</v>
      </c>
      <c r="J6962" s="391">
        <v>4.3563999999999998</v>
      </c>
      <c r="K6962" s="391">
        <v>11.1546</v>
      </c>
      <c r="L6962" s="391">
        <v>6.4961000000000002</v>
      </c>
      <c r="M6962" s="391">
        <v>5.6768999999999998</v>
      </c>
      <c r="N6962" s="391">
        <v>2.2875999999999999</v>
      </c>
      <c r="O6962" s="386">
        <v>4.6498999999999997</v>
      </c>
      <c r="P6962" s="386" t="s">
        <v>56</v>
      </c>
    </row>
    <row r="6963" spans="1:16" ht="15" x14ac:dyDescent="0.25">
      <c r="A6963" s="389" t="s">
        <v>5348</v>
      </c>
      <c r="B6963" s="390"/>
      <c r="C6963" s="386"/>
      <c r="D6963" s="390"/>
      <c r="E6963" s="390"/>
      <c r="F6963" s="386">
        <v>20.3843</v>
      </c>
      <c r="G6963" s="391">
        <v>14.264799999999999</v>
      </c>
      <c r="H6963" s="391">
        <v>10.899800000000001</v>
      </c>
      <c r="I6963" s="391">
        <v>9.6774000000000004</v>
      </c>
      <c r="J6963" s="391">
        <v>8.6981000000000002</v>
      </c>
      <c r="K6963" s="391">
        <v>11.3162</v>
      </c>
      <c r="L6963" s="391">
        <v>10.5954</v>
      </c>
      <c r="M6963" s="391">
        <v>9.1705000000000005</v>
      </c>
      <c r="N6963" s="391">
        <v>9.9036000000000008</v>
      </c>
      <c r="O6963" s="386">
        <v>9.5890000000000004</v>
      </c>
      <c r="P6963" s="386" t="s">
        <v>56</v>
      </c>
    </row>
    <row r="6964" spans="1:16" ht="15" x14ac:dyDescent="0.25">
      <c r="A6964" s="389" t="s">
        <v>5349</v>
      </c>
      <c r="B6964" s="390"/>
      <c r="C6964" s="386"/>
      <c r="D6964" s="390"/>
      <c r="E6964" s="390"/>
      <c r="F6964" s="386">
        <v>15.9216</v>
      </c>
      <c r="G6964" s="391">
        <v>10.5975</v>
      </c>
      <c r="H6964" s="391">
        <v>9.2138000000000009</v>
      </c>
      <c r="I6964" s="391">
        <v>8.9565999999999999</v>
      </c>
      <c r="J6964" s="391">
        <v>6.4424999999999999</v>
      </c>
      <c r="K6964" s="391">
        <v>9.7736999999999998</v>
      </c>
      <c r="L6964" s="391">
        <v>10.1759</v>
      </c>
      <c r="M6964" s="391">
        <v>9.2217000000000002</v>
      </c>
      <c r="N6964" s="391">
        <v>8.1790000000000003</v>
      </c>
      <c r="O6964" s="386">
        <v>8.8041999999999998</v>
      </c>
      <c r="P6964" s="386" t="s">
        <v>56</v>
      </c>
    </row>
    <row r="6965" spans="1:16" ht="15" x14ac:dyDescent="0.25">
      <c r="A6965" s="389" t="s">
        <v>5350</v>
      </c>
      <c r="B6965" s="390"/>
      <c r="C6965" s="386"/>
      <c r="D6965" s="390"/>
      <c r="E6965" s="390"/>
      <c r="F6965" s="386">
        <v>8.3332999999999995</v>
      </c>
      <c r="G6965" s="391">
        <v>9.1502999999999997</v>
      </c>
      <c r="H6965" s="391">
        <v>6.5358999999999998</v>
      </c>
      <c r="I6965" s="391">
        <v>9.4771000000000001</v>
      </c>
      <c r="J6965" s="391">
        <v>3.7582</v>
      </c>
      <c r="K6965" s="391">
        <v>9.8039000000000005</v>
      </c>
      <c r="L6965" s="391">
        <v>5.8632</v>
      </c>
      <c r="M6965" s="391">
        <v>5.9028</v>
      </c>
      <c r="N6965" s="391">
        <v>2.9762</v>
      </c>
      <c r="O6965" s="386">
        <v>4.7743000000000002</v>
      </c>
      <c r="P6965" s="386" t="s">
        <v>56</v>
      </c>
    </row>
    <row r="6966" spans="1:16" ht="15" x14ac:dyDescent="0.25">
      <c r="A6966" s="389" t="s">
        <v>5351</v>
      </c>
      <c r="B6966" s="390"/>
      <c r="C6966" s="386"/>
      <c r="D6966" s="390"/>
      <c r="E6966" s="390"/>
      <c r="F6966" s="386">
        <v>17.671399999999998</v>
      </c>
      <c r="G6966" s="391">
        <v>10.942399999999999</v>
      </c>
      <c r="H6966" s="391">
        <v>9.8520000000000003</v>
      </c>
      <c r="I6966" s="391">
        <v>8.8327000000000009</v>
      </c>
      <c r="J6966" s="391">
        <v>7.0816999999999997</v>
      </c>
      <c r="K6966" s="391">
        <v>9.7665000000000006</v>
      </c>
      <c r="L6966" s="391">
        <v>11.206200000000001</v>
      </c>
      <c r="M6966" s="391">
        <v>9.9918999999999993</v>
      </c>
      <c r="N6966" s="391">
        <v>8.9539000000000009</v>
      </c>
      <c r="O6966" s="386">
        <v>10.4552</v>
      </c>
      <c r="P6966" s="386" t="s">
        <v>56</v>
      </c>
    </row>
    <row r="6967" spans="1:16" ht="15" x14ac:dyDescent="0.25">
      <c r="A6967" s="389" t="s">
        <v>5352</v>
      </c>
      <c r="B6967" s="390"/>
      <c r="C6967" s="386"/>
      <c r="D6967" s="390"/>
      <c r="E6967" s="390"/>
      <c r="F6967" s="386">
        <v>10.4603</v>
      </c>
      <c r="G6967" s="391">
        <v>9.8325999999999993</v>
      </c>
      <c r="H6967" s="391">
        <v>6.0669000000000004</v>
      </c>
      <c r="I6967" s="391">
        <v>5.2632000000000003</v>
      </c>
      <c r="J6967" s="391">
        <v>5.2632000000000003</v>
      </c>
      <c r="K6967" s="391">
        <v>12.045500000000001</v>
      </c>
      <c r="L6967" s="391">
        <v>8.7963000000000005</v>
      </c>
      <c r="M6967" s="391">
        <v>5.5232999999999999</v>
      </c>
      <c r="N6967" s="391">
        <v>4.4443999999999999</v>
      </c>
      <c r="O6967" s="386">
        <v>4.9715999999999996</v>
      </c>
      <c r="P6967" s="386" t="s">
        <v>56</v>
      </c>
    </row>
    <row r="6968" spans="1:16" ht="15" x14ac:dyDescent="0.25">
      <c r="A6968" s="389" t="s">
        <v>5353</v>
      </c>
      <c r="B6968" s="390"/>
      <c r="C6968" s="386"/>
      <c r="D6968" s="390"/>
      <c r="E6968" s="390"/>
      <c r="F6968" s="386">
        <v>15.702500000000001</v>
      </c>
      <c r="G6968" s="391">
        <v>15.289300000000001</v>
      </c>
      <c r="H6968" s="391">
        <v>10.7438</v>
      </c>
      <c r="I6968" s="391">
        <v>8.5470000000000006</v>
      </c>
      <c r="J6968" s="391">
        <v>8.5470000000000006</v>
      </c>
      <c r="K6968" s="391">
        <v>20.564499999999999</v>
      </c>
      <c r="L6968" s="391">
        <v>12.083299999999999</v>
      </c>
      <c r="M6968" s="391">
        <v>7.8651999999999997</v>
      </c>
      <c r="N6968" s="391">
        <v>4.7618999999999998</v>
      </c>
      <c r="O6968" s="386">
        <v>7.7957000000000001</v>
      </c>
      <c r="P6968" s="386" t="s">
        <v>56</v>
      </c>
    </row>
    <row r="6969" spans="1:16" ht="15" x14ac:dyDescent="0.25">
      <c r="A6969" s="389" t="s">
        <v>5354</v>
      </c>
      <c r="B6969" s="390"/>
      <c r="C6969" s="386"/>
      <c r="D6969" s="390"/>
      <c r="E6969" s="390"/>
      <c r="F6969" s="386">
        <v>5.0846999999999998</v>
      </c>
      <c r="G6969" s="391">
        <v>4.2373000000000003</v>
      </c>
      <c r="H6969" s="391">
        <v>1.2712000000000001</v>
      </c>
      <c r="I6969" s="391">
        <v>1.8018000000000001</v>
      </c>
      <c r="J6969" s="391">
        <v>1.8018000000000001</v>
      </c>
      <c r="K6969" s="391">
        <v>1.0417000000000001</v>
      </c>
      <c r="L6969" s="391">
        <v>4.6875</v>
      </c>
      <c r="M6969" s="391">
        <v>3.012</v>
      </c>
      <c r="N6969" s="391">
        <v>4.1666999999999996</v>
      </c>
      <c r="O6969" s="386">
        <v>1.8071999999999999</v>
      </c>
      <c r="P6969" s="386" t="s">
        <v>56</v>
      </c>
    </row>
    <row r="6970" spans="1:16" ht="15" x14ac:dyDescent="0.25">
      <c r="A6970" s="389" t="s">
        <v>5355</v>
      </c>
      <c r="B6970" s="390"/>
      <c r="C6970" s="386"/>
      <c r="D6970" s="390"/>
      <c r="E6970" s="390"/>
      <c r="F6970" s="386">
        <v>23.5975</v>
      </c>
      <c r="G6970" s="391">
        <v>18.063400000000001</v>
      </c>
      <c r="H6970" s="391">
        <v>12.4292</v>
      </c>
      <c r="I6970" s="391">
        <v>10.5953</v>
      </c>
      <c r="J6970" s="391">
        <v>10.2857</v>
      </c>
      <c r="K6970" s="391">
        <v>12.962999999999999</v>
      </c>
      <c r="L6970" s="391">
        <v>9.8642000000000003</v>
      </c>
      <c r="M6970" s="391">
        <v>8.4116</v>
      </c>
      <c r="N6970" s="391">
        <v>10.232900000000001</v>
      </c>
      <c r="O6970" s="386">
        <v>8.6999999999999993</v>
      </c>
      <c r="P6970" s="386" t="s">
        <v>56</v>
      </c>
    </row>
    <row r="6971" spans="1:16" ht="15" x14ac:dyDescent="0.25">
      <c r="A6971" s="389" t="s">
        <v>5356</v>
      </c>
      <c r="B6971" s="390"/>
      <c r="C6971" s="386"/>
      <c r="D6971" s="390"/>
      <c r="E6971" s="390"/>
      <c r="F6971" s="386">
        <v>10.3261</v>
      </c>
      <c r="G6971" s="391">
        <v>12.9032</v>
      </c>
      <c r="H6971" s="391">
        <v>6.4706000000000001</v>
      </c>
      <c r="I6971" s="391">
        <v>1.1904999999999999</v>
      </c>
      <c r="J6971" s="391">
        <v>0.60980000000000001</v>
      </c>
      <c r="K6971" s="391">
        <v>1.8519000000000001</v>
      </c>
      <c r="L6971" s="391">
        <v>0.61729999999999996</v>
      </c>
      <c r="M6971" s="391">
        <v>2.4691000000000001</v>
      </c>
      <c r="N6971" s="391">
        <v>0</v>
      </c>
      <c r="O6971" s="386">
        <v>0.32890000000000003</v>
      </c>
      <c r="P6971" s="386" t="s">
        <v>56</v>
      </c>
    </row>
    <row r="6972" spans="1:16" ht="15" x14ac:dyDescent="0.25">
      <c r="A6972" s="389" t="s">
        <v>5357</v>
      </c>
      <c r="B6972" s="390"/>
      <c r="C6972" s="386"/>
      <c r="D6972" s="390"/>
      <c r="E6972" s="390"/>
      <c r="F6972" s="386">
        <v>24.512699999999999</v>
      </c>
      <c r="G6972" s="391">
        <v>18.425000000000001</v>
      </c>
      <c r="H6972" s="391">
        <v>12.8109</v>
      </c>
      <c r="I6972" s="391">
        <v>11.1907</v>
      </c>
      <c r="J6972" s="391">
        <v>10.887700000000001</v>
      </c>
      <c r="K6972" s="391">
        <v>13.657400000000001</v>
      </c>
      <c r="L6972" s="391">
        <v>10.432499999999999</v>
      </c>
      <c r="M6972" s="391">
        <v>8.7806999999999995</v>
      </c>
      <c r="N6972" s="391">
        <v>11.1212</v>
      </c>
      <c r="O6972" s="386">
        <v>9.6439000000000004</v>
      </c>
      <c r="P6972" s="386" t="s">
        <v>56</v>
      </c>
    </row>
    <row r="6973" spans="1:16" ht="15" x14ac:dyDescent="0.25">
      <c r="A6973" s="389" t="s">
        <v>5358</v>
      </c>
      <c r="B6973" s="390"/>
      <c r="C6973" s="386"/>
      <c r="D6973" s="390"/>
      <c r="E6973" s="390"/>
      <c r="F6973" s="386">
        <v>0</v>
      </c>
      <c r="G6973" s="391">
        <v>9.4595000000000002</v>
      </c>
      <c r="H6973" s="391">
        <v>21.052600000000002</v>
      </c>
      <c r="I6973" s="391">
        <v>12.5</v>
      </c>
      <c r="J6973" s="391">
        <v>5.9523999999999999</v>
      </c>
      <c r="K6973" s="391">
        <v>4.8780000000000001</v>
      </c>
      <c r="L6973" s="391">
        <v>1.1904999999999999</v>
      </c>
      <c r="M6973" s="391">
        <v>0</v>
      </c>
      <c r="N6973" s="391">
        <v>0</v>
      </c>
      <c r="O6973" s="386">
        <v>0</v>
      </c>
      <c r="P6973" s="386" t="s">
        <v>56</v>
      </c>
    </row>
    <row r="6974" spans="1:16" ht="15" x14ac:dyDescent="0.25">
      <c r="A6974" s="389" t="s">
        <v>5359</v>
      </c>
      <c r="B6974" s="390"/>
      <c r="C6974" s="386"/>
      <c r="D6974" s="390"/>
      <c r="E6974" s="390"/>
      <c r="F6974" s="386">
        <v>0</v>
      </c>
      <c r="G6974" s="391">
        <v>9.4595000000000002</v>
      </c>
      <c r="H6974" s="391">
        <v>21.052600000000002</v>
      </c>
      <c r="I6974" s="391">
        <v>12.5</v>
      </c>
      <c r="J6974" s="391">
        <v>5.9523999999999999</v>
      </c>
      <c r="K6974" s="391">
        <v>4.8780000000000001</v>
      </c>
      <c r="L6974" s="391">
        <v>1.1904999999999999</v>
      </c>
      <c r="M6974" s="391">
        <v>0</v>
      </c>
      <c r="N6974" s="391">
        <v>0</v>
      </c>
      <c r="O6974" s="386">
        <v>0</v>
      </c>
      <c r="P6974" s="386" t="s">
        <v>56</v>
      </c>
    </row>
    <row r="6975" spans="1:16" ht="15" x14ac:dyDescent="0.25">
      <c r="A6975" s="389" t="s">
        <v>5360</v>
      </c>
      <c r="B6975" s="390"/>
      <c r="C6975" s="386"/>
      <c r="D6975" s="390"/>
      <c r="E6975" s="390"/>
      <c r="F6975" s="386">
        <v>0</v>
      </c>
      <c r="G6975" s="391">
        <v>9.4595000000000002</v>
      </c>
      <c r="H6975" s="391">
        <v>21.052600000000002</v>
      </c>
      <c r="I6975" s="391">
        <v>12.5</v>
      </c>
      <c r="J6975" s="391">
        <v>5.9523999999999999</v>
      </c>
      <c r="K6975" s="391">
        <v>4.8780000000000001</v>
      </c>
      <c r="L6975" s="391">
        <v>1.1904999999999999</v>
      </c>
      <c r="M6975" s="391">
        <v>0</v>
      </c>
      <c r="N6975" s="391">
        <v>0</v>
      </c>
      <c r="O6975" s="386">
        <v>0</v>
      </c>
      <c r="P6975" s="386" t="s">
        <v>56</v>
      </c>
    </row>
    <row r="6976" spans="1:16" ht="15" x14ac:dyDescent="0.25">
      <c r="A6976" s="389" t="s">
        <v>5361</v>
      </c>
      <c r="B6976" s="390"/>
      <c r="C6976" s="386"/>
      <c r="D6976" s="390"/>
      <c r="E6976" s="390"/>
      <c r="F6976" s="386">
        <v>0</v>
      </c>
      <c r="G6976" s="391">
        <v>9.4595000000000002</v>
      </c>
      <c r="H6976" s="391">
        <v>21.052600000000002</v>
      </c>
      <c r="I6976" s="391">
        <v>12.5</v>
      </c>
      <c r="J6976" s="391">
        <v>5.9523999999999999</v>
      </c>
      <c r="K6976" s="391">
        <v>4.8780000000000001</v>
      </c>
      <c r="L6976" s="391">
        <v>1.1904999999999999</v>
      </c>
      <c r="M6976" s="391">
        <v>0</v>
      </c>
      <c r="N6976" s="391">
        <v>0</v>
      </c>
      <c r="O6976" s="386">
        <v>0</v>
      </c>
      <c r="P6976" s="386" t="s">
        <v>56</v>
      </c>
    </row>
    <row r="6977" spans="1:16" ht="15" x14ac:dyDescent="0.25">
      <c r="A6977" s="389" t="s">
        <v>5362</v>
      </c>
      <c r="B6977" s="390"/>
      <c r="C6977" s="386"/>
      <c r="D6977" s="390"/>
      <c r="E6977" s="390"/>
      <c r="F6977" s="386">
        <v>14.720800000000001</v>
      </c>
      <c r="G6977" s="391">
        <v>13.1313</v>
      </c>
      <c r="H6977" s="391">
        <v>40.776699999999998</v>
      </c>
      <c r="I6977" s="391">
        <v>38.837200000000003</v>
      </c>
      <c r="J6977" s="391">
        <v>29.017900000000001</v>
      </c>
      <c r="K6977" s="391">
        <v>47.395800000000001</v>
      </c>
      <c r="L6977" s="391">
        <v>42.708300000000001</v>
      </c>
      <c r="M6977" s="391">
        <v>32.198999999999998</v>
      </c>
      <c r="N6977" s="391">
        <v>30.5</v>
      </c>
      <c r="O6977" s="386">
        <v>22.643999999999998</v>
      </c>
      <c r="P6977" s="386" t="s">
        <v>56</v>
      </c>
    </row>
    <row r="6978" spans="1:16" ht="15" x14ac:dyDescent="0.25">
      <c r="A6978" s="389" t="s">
        <v>5363</v>
      </c>
      <c r="B6978" s="390"/>
      <c r="C6978" s="386"/>
      <c r="D6978" s="390"/>
      <c r="E6978" s="390"/>
      <c r="F6978" s="386">
        <v>0</v>
      </c>
      <c r="G6978" s="391">
        <v>0</v>
      </c>
      <c r="H6978" s="391">
        <v>4.5454999999999997</v>
      </c>
      <c r="I6978" s="391">
        <v>0</v>
      </c>
      <c r="J6978" s="391">
        <v>0</v>
      </c>
      <c r="K6978" s="391">
        <v>0</v>
      </c>
      <c r="L6978" s="391">
        <v>0</v>
      </c>
      <c r="M6978" s="391">
        <v>0</v>
      </c>
      <c r="N6978" s="391">
        <v>0</v>
      </c>
      <c r="O6978" s="386">
        <v>0</v>
      </c>
      <c r="P6978" s="386" t="s">
        <v>56</v>
      </c>
    </row>
    <row r="6979" spans="1:16" ht="15" x14ac:dyDescent="0.25">
      <c r="A6979" s="389" t="s">
        <v>5364</v>
      </c>
      <c r="B6979" s="390"/>
      <c r="C6979" s="386"/>
      <c r="D6979" s="390"/>
      <c r="E6979" s="390"/>
      <c r="F6979" s="386">
        <v>15.5914</v>
      </c>
      <c r="G6979" s="391">
        <v>13.903700000000001</v>
      </c>
      <c r="H6979" s="391">
        <v>42.820500000000003</v>
      </c>
      <c r="I6979" s="391">
        <v>41.75</v>
      </c>
      <c r="J6979" s="391">
        <v>32.5</v>
      </c>
      <c r="K6979" s="391">
        <v>54.166699999999999</v>
      </c>
      <c r="L6979" s="391">
        <v>48.8095</v>
      </c>
      <c r="M6979" s="391">
        <v>36.826300000000003</v>
      </c>
      <c r="N6979" s="391">
        <v>34.659100000000002</v>
      </c>
      <c r="O6979" s="386">
        <v>25.898199999999999</v>
      </c>
      <c r="P6979" s="386" t="s">
        <v>56</v>
      </c>
    </row>
    <row r="6980" spans="1:16" ht="15" x14ac:dyDescent="0.25">
      <c r="A6980" s="389" t="s">
        <v>5365</v>
      </c>
      <c r="B6980" s="390"/>
      <c r="C6980" s="386"/>
      <c r="D6980" s="390"/>
      <c r="E6980" s="390"/>
      <c r="F6980" s="386">
        <v>0</v>
      </c>
      <c r="G6980" s="391">
        <v>0</v>
      </c>
      <c r="H6980" s="391">
        <v>0</v>
      </c>
      <c r="I6980" s="391">
        <v>0</v>
      </c>
      <c r="J6980" s="391">
        <v>0</v>
      </c>
      <c r="K6980" s="391">
        <v>0</v>
      </c>
      <c r="L6980" s="391">
        <v>0</v>
      </c>
      <c r="M6980" s="391">
        <v>0</v>
      </c>
      <c r="N6980" s="391">
        <v>0</v>
      </c>
      <c r="O6980" s="386">
        <v>0</v>
      </c>
      <c r="P6980" s="386" t="s">
        <v>56</v>
      </c>
    </row>
    <row r="6981" spans="1:16" ht="15" x14ac:dyDescent="0.25">
      <c r="A6981" s="389" t="s">
        <v>5366</v>
      </c>
      <c r="B6981" s="390"/>
      <c r="C6981" s="386"/>
      <c r="D6981" s="390"/>
      <c r="E6981" s="390"/>
      <c r="F6981" s="386">
        <v>0</v>
      </c>
      <c r="G6981" s="391">
        <v>0</v>
      </c>
      <c r="H6981" s="391">
        <v>0</v>
      </c>
      <c r="I6981" s="391">
        <v>0</v>
      </c>
      <c r="J6981" s="391">
        <v>0</v>
      </c>
      <c r="K6981" s="391">
        <v>0</v>
      </c>
      <c r="L6981" s="391">
        <v>0</v>
      </c>
      <c r="M6981" s="391">
        <v>0</v>
      </c>
      <c r="N6981" s="391">
        <v>0</v>
      </c>
      <c r="O6981" s="386">
        <v>0</v>
      </c>
      <c r="P6981" s="386" t="s">
        <v>56</v>
      </c>
    </row>
    <row r="6982" spans="1:16" ht="15" x14ac:dyDescent="0.25">
      <c r="A6982" s="389" t="s">
        <v>5367</v>
      </c>
      <c r="B6982" s="390"/>
      <c r="C6982" s="386"/>
      <c r="D6982" s="390"/>
      <c r="E6982" s="390"/>
      <c r="F6982" s="386">
        <v>26.415099999999999</v>
      </c>
      <c r="G6982" s="391">
        <v>23.831800000000001</v>
      </c>
      <c r="H6982" s="391">
        <v>76.635499999999993</v>
      </c>
      <c r="I6982" s="391">
        <v>71.962599999999995</v>
      </c>
      <c r="J6982" s="391">
        <v>51.869199999999999</v>
      </c>
      <c r="K6982" s="391">
        <v>71.028000000000006</v>
      </c>
      <c r="L6982" s="391">
        <v>63.084099999999999</v>
      </c>
      <c r="M6982" s="391">
        <v>47.663600000000002</v>
      </c>
      <c r="N6982" s="391">
        <v>52.941200000000002</v>
      </c>
      <c r="O6982" s="386">
        <v>37.971699999999998</v>
      </c>
      <c r="P6982" s="386" t="s">
        <v>56</v>
      </c>
    </row>
    <row r="6983" spans="1:16" ht="15" x14ac:dyDescent="0.25">
      <c r="A6983" s="389" t="s">
        <v>5368</v>
      </c>
      <c r="B6983" s="390"/>
      <c r="C6983" s="386"/>
      <c r="D6983" s="390"/>
      <c r="E6983" s="390"/>
      <c r="F6983" s="386">
        <v>26.415099999999999</v>
      </c>
      <c r="G6983" s="391">
        <v>23.831800000000001</v>
      </c>
      <c r="H6983" s="391">
        <v>76.635499999999993</v>
      </c>
      <c r="I6983" s="391">
        <v>71.962599999999995</v>
      </c>
      <c r="J6983" s="391">
        <v>51.869199999999999</v>
      </c>
      <c r="K6983" s="391">
        <v>71.028000000000006</v>
      </c>
      <c r="L6983" s="391">
        <v>63.084099999999999</v>
      </c>
      <c r="M6983" s="391">
        <v>47.663600000000002</v>
      </c>
      <c r="N6983" s="391">
        <v>52.941200000000002</v>
      </c>
      <c r="O6983" s="386">
        <v>37.971699999999998</v>
      </c>
      <c r="P6983" s="386" t="s">
        <v>56</v>
      </c>
    </row>
    <row r="6984" spans="1:16" ht="15" x14ac:dyDescent="0.25">
      <c r="A6984" s="389" t="s">
        <v>5369</v>
      </c>
      <c r="B6984" s="390"/>
      <c r="C6984" s="386"/>
      <c r="D6984" s="390"/>
      <c r="E6984" s="390"/>
      <c r="F6984" s="386">
        <v>1.1364000000000001</v>
      </c>
      <c r="G6984" s="391">
        <v>0.56820000000000004</v>
      </c>
      <c r="H6984" s="391">
        <v>2.0832999999999999</v>
      </c>
      <c r="I6984" s="391">
        <v>6.1905000000000001</v>
      </c>
      <c r="J6984" s="391">
        <v>8.6364000000000001</v>
      </c>
      <c r="K6984" s="391">
        <v>19.230799999999999</v>
      </c>
      <c r="L6984" s="391">
        <v>18.589700000000001</v>
      </c>
      <c r="M6984" s="391">
        <v>13.6364</v>
      </c>
      <c r="N6984" s="391">
        <v>8.1395</v>
      </c>
      <c r="O6984" s="386">
        <v>3.8462000000000001</v>
      </c>
      <c r="P6984" s="386" t="s">
        <v>56</v>
      </c>
    </row>
    <row r="6985" spans="1:16" ht="15" x14ac:dyDescent="0.25">
      <c r="A6985" s="389" t="s">
        <v>5370</v>
      </c>
      <c r="B6985" s="390"/>
      <c r="C6985" s="386"/>
      <c r="D6985" s="390"/>
      <c r="E6985" s="390"/>
      <c r="F6985" s="386">
        <v>0</v>
      </c>
      <c r="G6985" s="391">
        <v>0</v>
      </c>
      <c r="H6985" s="391">
        <v>6.25</v>
      </c>
      <c r="I6985" s="391">
        <v>0</v>
      </c>
      <c r="J6985" s="391">
        <v>0</v>
      </c>
      <c r="K6985" s="391">
        <v>0</v>
      </c>
      <c r="L6985" s="391">
        <v>0</v>
      </c>
      <c r="M6985" s="391">
        <v>0</v>
      </c>
      <c r="N6985" s="391">
        <v>0</v>
      </c>
      <c r="O6985" s="386">
        <v>0</v>
      </c>
      <c r="P6985" s="386" t="s">
        <v>56</v>
      </c>
    </row>
    <row r="6986" spans="1:16" ht="15" x14ac:dyDescent="0.25">
      <c r="A6986" s="389" t="s">
        <v>5371</v>
      </c>
      <c r="B6986" s="390"/>
      <c r="C6986" s="386"/>
      <c r="D6986" s="390"/>
      <c r="E6986" s="390"/>
      <c r="F6986" s="386">
        <v>1.25</v>
      </c>
      <c r="G6986" s="391">
        <v>0.625</v>
      </c>
      <c r="H6986" s="391">
        <v>1.7044999999999999</v>
      </c>
      <c r="I6986" s="391">
        <v>6.9892000000000003</v>
      </c>
      <c r="J6986" s="391">
        <v>10.2151</v>
      </c>
      <c r="K6986" s="391">
        <v>24.590199999999999</v>
      </c>
      <c r="L6986" s="391">
        <v>23.770499999999998</v>
      </c>
      <c r="M6986" s="391">
        <v>17.5</v>
      </c>
      <c r="N6986" s="391">
        <v>9.4595000000000002</v>
      </c>
      <c r="O6986" s="386">
        <v>4.9180000000000001</v>
      </c>
      <c r="P6986" s="386" t="s">
        <v>56</v>
      </c>
    </row>
    <row r="6987" spans="1:16" ht="15" x14ac:dyDescent="0.25">
      <c r="A6987" s="389" t="s">
        <v>5372</v>
      </c>
      <c r="B6987" s="390"/>
      <c r="C6987" s="386"/>
      <c r="D6987" s="390"/>
      <c r="E6987" s="390"/>
      <c r="F6987" s="386">
        <v>11.005100000000001</v>
      </c>
      <c r="G6987" s="391">
        <v>18.224299999999999</v>
      </c>
      <c r="H6987" s="391">
        <v>19.829799999999999</v>
      </c>
      <c r="I6987" s="391">
        <v>20.5853</v>
      </c>
      <c r="J6987" s="391">
        <v>17.696899999999999</v>
      </c>
      <c r="K6987" s="391">
        <v>18.931799999999999</v>
      </c>
      <c r="L6987" s="391">
        <v>17.796600000000002</v>
      </c>
      <c r="M6987" s="391">
        <v>13.998100000000001</v>
      </c>
      <c r="N6987" s="391">
        <v>7.7987000000000002</v>
      </c>
      <c r="O6987" s="386">
        <v>9.1613000000000007</v>
      </c>
      <c r="P6987" s="386" t="s">
        <v>56</v>
      </c>
    </row>
    <row r="6988" spans="1:16" ht="15" x14ac:dyDescent="0.25">
      <c r="A6988" s="389" t="s">
        <v>5373</v>
      </c>
      <c r="B6988" s="390"/>
      <c r="C6988" s="386"/>
      <c r="D6988" s="390"/>
      <c r="E6988" s="390"/>
      <c r="F6988" s="386">
        <v>4.7008999999999999</v>
      </c>
      <c r="G6988" s="391">
        <v>2.6086999999999998</v>
      </c>
      <c r="H6988" s="391">
        <v>2.5125999999999999</v>
      </c>
      <c r="I6988" s="391">
        <v>3.75</v>
      </c>
      <c r="J6988" s="391">
        <v>2.3696999999999999</v>
      </c>
      <c r="K6988" s="391">
        <v>3.9216000000000002</v>
      </c>
      <c r="L6988" s="391">
        <v>3.2143000000000002</v>
      </c>
      <c r="M6988" s="391">
        <v>2.1739000000000002</v>
      </c>
      <c r="N6988" s="391">
        <v>1.4793000000000001</v>
      </c>
      <c r="O6988" s="386">
        <v>1.5707</v>
      </c>
      <c r="P6988" s="386" t="s">
        <v>56</v>
      </c>
    </row>
    <row r="6989" spans="1:16" ht="15" x14ac:dyDescent="0.25">
      <c r="A6989" s="389" t="s">
        <v>5374</v>
      </c>
      <c r="B6989" s="390"/>
      <c r="C6989" s="386"/>
      <c r="D6989" s="390"/>
      <c r="E6989" s="390"/>
      <c r="F6989" s="386">
        <v>12.817399999999999</v>
      </c>
      <c r="G6989" s="391">
        <v>21.879200000000001</v>
      </c>
      <c r="H6989" s="391">
        <v>24.302399999999999</v>
      </c>
      <c r="I6989" s="391">
        <v>24.796700000000001</v>
      </c>
      <c r="J6989" s="391">
        <v>21.7803</v>
      </c>
      <c r="K6989" s="391">
        <v>22.793199999999999</v>
      </c>
      <c r="L6989" s="391">
        <v>21.658300000000001</v>
      </c>
      <c r="M6989" s="391">
        <v>16.925799999999999</v>
      </c>
      <c r="N6989" s="391">
        <v>9.5047999999999995</v>
      </c>
      <c r="O6989" s="386">
        <v>11.512</v>
      </c>
      <c r="P6989" s="386" t="s">
        <v>56</v>
      </c>
    </row>
    <row r="6990" spans="1:16" ht="15" x14ac:dyDescent="0.25">
      <c r="A6990" s="389" t="s">
        <v>5375</v>
      </c>
      <c r="B6990" s="390"/>
      <c r="C6990" s="386"/>
      <c r="D6990" s="390"/>
      <c r="E6990" s="390"/>
      <c r="F6990" s="386">
        <v>0</v>
      </c>
      <c r="G6990" s="391">
        <v>0</v>
      </c>
      <c r="H6990" s="391">
        <v>0</v>
      </c>
      <c r="I6990" s="391">
        <v>0</v>
      </c>
      <c r="J6990" s="391">
        <v>0</v>
      </c>
      <c r="K6990" s="391">
        <v>0</v>
      </c>
      <c r="L6990" s="391">
        <v>0</v>
      </c>
      <c r="M6990" s="391">
        <v>0</v>
      </c>
      <c r="N6990" s="391">
        <v>0</v>
      </c>
      <c r="O6990" s="386">
        <v>0</v>
      </c>
      <c r="P6990" s="386" t="s">
        <v>56</v>
      </c>
    </row>
    <row r="6991" spans="1:16" ht="15" x14ac:dyDescent="0.25">
      <c r="A6991" s="389" t="s">
        <v>5376</v>
      </c>
      <c r="B6991" s="390"/>
      <c r="C6991" s="386"/>
      <c r="D6991" s="390"/>
      <c r="E6991" s="390"/>
      <c r="F6991" s="386">
        <v>0</v>
      </c>
      <c r="G6991" s="391">
        <v>0</v>
      </c>
      <c r="H6991" s="391">
        <v>0</v>
      </c>
      <c r="I6991" s="391">
        <v>0</v>
      </c>
      <c r="J6991" s="391">
        <v>0</v>
      </c>
      <c r="K6991" s="391">
        <v>0</v>
      </c>
      <c r="L6991" s="391">
        <v>0</v>
      </c>
      <c r="M6991" s="391">
        <v>0</v>
      </c>
      <c r="N6991" s="391">
        <v>0</v>
      </c>
      <c r="O6991" s="386">
        <v>0</v>
      </c>
      <c r="P6991" s="386" t="s">
        <v>56</v>
      </c>
    </row>
    <row r="6992" spans="1:16" ht="15" x14ac:dyDescent="0.25">
      <c r="A6992" s="389" t="s">
        <v>5377</v>
      </c>
      <c r="B6992" s="390"/>
      <c r="C6992" s="386"/>
      <c r="D6992" s="390"/>
      <c r="E6992" s="390"/>
      <c r="F6992" s="386" t="s">
        <v>8416</v>
      </c>
      <c r="G6992" s="391" t="s">
        <v>8416</v>
      </c>
      <c r="H6992" s="391" t="s">
        <v>8416</v>
      </c>
      <c r="I6992" s="391">
        <v>0</v>
      </c>
      <c r="J6992" s="391">
        <v>0</v>
      </c>
      <c r="K6992" s="391">
        <v>0</v>
      </c>
      <c r="L6992" s="391">
        <v>0</v>
      </c>
      <c r="M6992" s="391">
        <v>0</v>
      </c>
      <c r="N6992" s="391">
        <v>0</v>
      </c>
      <c r="O6992" s="386">
        <v>0</v>
      </c>
      <c r="P6992" s="386" t="s">
        <v>56</v>
      </c>
    </row>
    <row r="6993" spans="1:16" ht="15" x14ac:dyDescent="0.25">
      <c r="A6993" s="389" t="s">
        <v>5378</v>
      </c>
      <c r="B6993" s="390"/>
      <c r="C6993" s="386"/>
      <c r="D6993" s="390"/>
      <c r="E6993" s="390"/>
      <c r="F6993" s="386">
        <v>16.9574</v>
      </c>
      <c r="G6993" s="391">
        <v>26.578099999999999</v>
      </c>
      <c r="H6993" s="391">
        <v>28.737500000000001</v>
      </c>
      <c r="I6993" s="391">
        <v>31.459700000000002</v>
      </c>
      <c r="J6993" s="391">
        <v>27.936199999999999</v>
      </c>
      <c r="K6993" s="391">
        <v>29.426600000000001</v>
      </c>
      <c r="L6993" s="391">
        <v>27.908899999999999</v>
      </c>
      <c r="M6993" s="391">
        <v>23.7331</v>
      </c>
      <c r="N6993" s="391">
        <v>15.611800000000001</v>
      </c>
      <c r="O6993" s="386">
        <v>18.086500000000001</v>
      </c>
      <c r="P6993" s="386" t="s">
        <v>56</v>
      </c>
    </row>
    <row r="6994" spans="1:16" ht="15" x14ac:dyDescent="0.25">
      <c r="A6994" s="389" t="s">
        <v>5379</v>
      </c>
      <c r="B6994" s="390"/>
      <c r="C6994" s="386"/>
      <c r="D6994" s="390"/>
      <c r="E6994" s="390"/>
      <c r="F6994" s="386">
        <v>0</v>
      </c>
      <c r="G6994" s="391">
        <v>0</v>
      </c>
      <c r="H6994" s="391">
        <v>0</v>
      </c>
      <c r="I6994" s="391">
        <v>0</v>
      </c>
      <c r="J6994" s="391">
        <v>0</v>
      </c>
      <c r="K6994" s="391">
        <v>0</v>
      </c>
      <c r="L6994" s="391">
        <v>0</v>
      </c>
      <c r="M6994" s="391">
        <v>0</v>
      </c>
      <c r="N6994" s="391">
        <v>0</v>
      </c>
      <c r="O6994" s="386">
        <v>0</v>
      </c>
      <c r="P6994" s="386" t="s">
        <v>56</v>
      </c>
    </row>
    <row r="6995" spans="1:16" ht="15" x14ac:dyDescent="0.25">
      <c r="A6995" s="389" t="s">
        <v>5380</v>
      </c>
      <c r="B6995" s="390"/>
      <c r="C6995" s="386"/>
      <c r="D6995" s="390"/>
      <c r="E6995" s="390"/>
      <c r="F6995" s="386">
        <v>17.6768</v>
      </c>
      <c r="G6995" s="391">
        <v>27.538699999999999</v>
      </c>
      <c r="H6995" s="391">
        <v>29.776199999999999</v>
      </c>
      <c r="I6995" s="391">
        <v>32.216500000000003</v>
      </c>
      <c r="J6995" s="391">
        <v>28.6082</v>
      </c>
      <c r="K6995" s="391">
        <v>30.034400000000002</v>
      </c>
      <c r="L6995" s="391">
        <v>28.485399999999998</v>
      </c>
      <c r="M6995" s="391">
        <v>24.2241</v>
      </c>
      <c r="N6995" s="391">
        <v>16.087</v>
      </c>
      <c r="O6995" s="386">
        <v>18.6739</v>
      </c>
      <c r="P6995" s="386" t="s">
        <v>56</v>
      </c>
    </row>
    <row r="6996" spans="1:16" ht="15" x14ac:dyDescent="0.25">
      <c r="A6996" s="389" t="s">
        <v>5381</v>
      </c>
      <c r="B6996" s="390"/>
      <c r="C6996" s="386"/>
      <c r="D6996" s="390"/>
      <c r="E6996" s="390"/>
      <c r="F6996" s="386">
        <v>8.0729000000000006</v>
      </c>
      <c r="G6996" s="391">
        <v>14.8841</v>
      </c>
      <c r="H6996" s="391">
        <v>16.666699999999999</v>
      </c>
      <c r="I6996" s="391">
        <v>16.576899999999998</v>
      </c>
      <c r="J6996" s="391">
        <v>13.8485</v>
      </c>
      <c r="K6996" s="391">
        <v>14.604200000000001</v>
      </c>
      <c r="L6996" s="391">
        <v>13.8508</v>
      </c>
      <c r="M6996" s="391">
        <v>10.328799999999999</v>
      </c>
      <c r="N6996" s="391">
        <v>4.2134999999999998</v>
      </c>
      <c r="O6996" s="386">
        <v>6.3516000000000004</v>
      </c>
      <c r="P6996" s="386" t="s">
        <v>56</v>
      </c>
    </row>
    <row r="6997" spans="1:16" ht="15" x14ac:dyDescent="0.25">
      <c r="A6997" s="389" t="s">
        <v>5382</v>
      </c>
      <c r="B6997" s="390"/>
      <c r="C6997" s="386"/>
      <c r="D6997" s="390"/>
      <c r="E6997" s="390"/>
      <c r="F6997" s="386">
        <v>3.5565000000000002</v>
      </c>
      <c r="G6997" s="391">
        <v>1.9231</v>
      </c>
      <c r="H6997" s="391">
        <v>1.9164000000000001</v>
      </c>
      <c r="I6997" s="391">
        <v>2.226</v>
      </c>
      <c r="J6997" s="391">
        <v>0.79620000000000002</v>
      </c>
      <c r="K6997" s="391">
        <v>0.99009999999999998</v>
      </c>
      <c r="L6997" s="391">
        <v>1.2658</v>
      </c>
      <c r="M6997" s="391">
        <v>0.63690000000000002</v>
      </c>
      <c r="N6997" s="391">
        <v>0</v>
      </c>
      <c r="O6997" s="386">
        <v>0.40060000000000001</v>
      </c>
      <c r="P6997" s="386" t="s">
        <v>56</v>
      </c>
    </row>
    <row r="6998" spans="1:16" ht="15" x14ac:dyDescent="0.25">
      <c r="A6998" s="389" t="s">
        <v>5383</v>
      </c>
      <c r="B6998" s="390"/>
      <c r="C6998" s="386"/>
      <c r="D6998" s="390"/>
      <c r="E6998" s="390"/>
      <c r="F6998" s="386">
        <v>9.57</v>
      </c>
      <c r="G6998" s="391">
        <v>18.299499999999998</v>
      </c>
      <c r="H6998" s="391">
        <v>21.099499999999999</v>
      </c>
      <c r="I6998" s="391">
        <v>20.734100000000002</v>
      </c>
      <c r="J6998" s="391">
        <v>17.9758</v>
      </c>
      <c r="K6998" s="391">
        <v>18.737500000000001</v>
      </c>
      <c r="L6998" s="391">
        <v>17.835699999999999</v>
      </c>
      <c r="M6998" s="391">
        <v>13.133599999999999</v>
      </c>
      <c r="N6998" s="391">
        <v>5.7252000000000001</v>
      </c>
      <c r="O6998" s="386">
        <v>8.5181000000000004</v>
      </c>
      <c r="P6998" s="386" t="s">
        <v>56</v>
      </c>
    </row>
    <row r="6999" spans="1:16" ht="15" x14ac:dyDescent="0.25">
      <c r="A6999" s="389" t="s">
        <v>5384</v>
      </c>
      <c r="B6999" s="390"/>
      <c r="C6999" s="386"/>
      <c r="D6999" s="390"/>
      <c r="E6999" s="390"/>
      <c r="F6999" s="386">
        <v>10.3896</v>
      </c>
      <c r="G6999" s="391">
        <v>5.8441999999999998</v>
      </c>
      <c r="H6999" s="391">
        <v>5.8441999999999998</v>
      </c>
      <c r="I6999" s="391">
        <v>11.039</v>
      </c>
      <c r="J6999" s="391">
        <v>9.7402999999999995</v>
      </c>
      <c r="K6999" s="391">
        <v>17.1053</v>
      </c>
      <c r="L6999" s="391">
        <v>12.5</v>
      </c>
      <c r="M6999" s="391">
        <v>9.2104999999999997</v>
      </c>
      <c r="N6999" s="391">
        <v>17.857099999999999</v>
      </c>
      <c r="O6999" s="386">
        <v>10.106400000000001</v>
      </c>
      <c r="P6999" s="386" t="s">
        <v>56</v>
      </c>
    </row>
    <row r="7000" spans="1:16" ht="15" x14ac:dyDescent="0.25">
      <c r="A7000" s="389" t="s">
        <v>5385</v>
      </c>
      <c r="B7000" s="390"/>
      <c r="C7000" s="386"/>
      <c r="D7000" s="390"/>
      <c r="E7000" s="390"/>
      <c r="F7000" s="386">
        <v>11.1111</v>
      </c>
      <c r="G7000" s="391">
        <v>6.25</v>
      </c>
      <c r="H7000" s="391">
        <v>6.25</v>
      </c>
      <c r="I7000" s="391">
        <v>11.8056</v>
      </c>
      <c r="J7000" s="391">
        <v>10.416700000000001</v>
      </c>
      <c r="K7000" s="391">
        <v>18.309899999999999</v>
      </c>
      <c r="L7000" s="391">
        <v>13.3803</v>
      </c>
      <c r="M7000" s="391">
        <v>9.8591999999999995</v>
      </c>
      <c r="N7000" s="391">
        <v>19.230799999999999</v>
      </c>
      <c r="O7000" s="386">
        <v>11.3095</v>
      </c>
      <c r="P7000" s="386" t="s">
        <v>56</v>
      </c>
    </row>
    <row r="7001" spans="1:16" ht="15" x14ac:dyDescent="0.25">
      <c r="A7001" s="389" t="s">
        <v>5386</v>
      </c>
      <c r="B7001" s="390"/>
      <c r="C7001" s="386"/>
      <c r="D7001" s="390"/>
      <c r="E7001" s="390"/>
      <c r="F7001" s="386">
        <v>0</v>
      </c>
      <c r="G7001" s="391">
        <v>0</v>
      </c>
      <c r="H7001" s="391">
        <v>0</v>
      </c>
      <c r="I7001" s="391">
        <v>0</v>
      </c>
      <c r="J7001" s="391">
        <v>0</v>
      </c>
      <c r="K7001" s="391">
        <v>0</v>
      </c>
      <c r="L7001" s="391">
        <v>0</v>
      </c>
      <c r="M7001" s="391">
        <v>0</v>
      </c>
      <c r="N7001" s="391">
        <v>0</v>
      </c>
      <c r="O7001" s="386">
        <v>0</v>
      </c>
      <c r="P7001" s="386" t="s">
        <v>56</v>
      </c>
    </row>
    <row r="7002" spans="1:16" ht="15" x14ac:dyDescent="0.25">
      <c r="A7002" s="389" t="s">
        <v>5387</v>
      </c>
      <c r="B7002" s="390"/>
      <c r="C7002" s="386"/>
      <c r="D7002" s="390"/>
      <c r="E7002" s="390"/>
      <c r="F7002" s="386">
        <v>1.3611</v>
      </c>
      <c r="G7002" s="391">
        <v>1.6285000000000001</v>
      </c>
      <c r="H7002" s="391">
        <v>1.4365000000000001</v>
      </c>
      <c r="I7002" s="391">
        <v>0.97840000000000005</v>
      </c>
      <c r="J7002" s="391">
        <v>1.0327</v>
      </c>
      <c r="K7002" s="391">
        <v>1.6497999999999999</v>
      </c>
      <c r="L7002" s="391">
        <v>1.8372999999999999</v>
      </c>
      <c r="M7002" s="391">
        <v>2.3132000000000001</v>
      </c>
      <c r="N7002" s="391">
        <v>1.6996</v>
      </c>
      <c r="O7002" s="386">
        <v>1.6597999999999999</v>
      </c>
      <c r="P7002" s="386" t="s">
        <v>56</v>
      </c>
    </row>
    <row r="7003" spans="1:16" ht="15" x14ac:dyDescent="0.25">
      <c r="A7003" s="389" t="s">
        <v>5388</v>
      </c>
      <c r="B7003" s="390"/>
      <c r="C7003" s="386"/>
      <c r="D7003" s="390"/>
      <c r="E7003" s="390"/>
      <c r="F7003" s="386">
        <v>0.36499999999999999</v>
      </c>
      <c r="G7003" s="391">
        <v>0.48759999999999998</v>
      </c>
      <c r="H7003" s="391">
        <v>0.37540000000000001</v>
      </c>
      <c r="I7003" s="391">
        <v>0.26469999999999999</v>
      </c>
      <c r="J7003" s="391">
        <v>0.18160000000000001</v>
      </c>
      <c r="K7003" s="391">
        <v>0.40989999999999999</v>
      </c>
      <c r="L7003" s="391">
        <v>0.84570000000000001</v>
      </c>
      <c r="M7003" s="391">
        <v>0.90790000000000004</v>
      </c>
      <c r="N7003" s="391">
        <v>0.4743</v>
      </c>
      <c r="O7003" s="386">
        <v>0.46050000000000002</v>
      </c>
      <c r="P7003" s="386" t="s">
        <v>56</v>
      </c>
    </row>
    <row r="7004" spans="1:16" ht="15" x14ac:dyDescent="0.25">
      <c r="A7004" s="389" t="s">
        <v>5389</v>
      </c>
      <c r="B7004" s="390"/>
      <c r="C7004" s="386"/>
      <c r="D7004" s="390"/>
      <c r="E7004" s="390"/>
      <c r="F7004" s="386">
        <v>4.8712999999999997</v>
      </c>
      <c r="G7004" s="391">
        <v>5.7179000000000002</v>
      </c>
      <c r="H7004" s="391">
        <v>5.2874999999999996</v>
      </c>
      <c r="I7004" s="391">
        <v>3.7079</v>
      </c>
      <c r="J7004" s="391">
        <v>4.2713999999999999</v>
      </c>
      <c r="K7004" s="391">
        <v>6.3461999999999996</v>
      </c>
      <c r="L7004" s="391">
        <v>5.8545999999999996</v>
      </c>
      <c r="M7004" s="391">
        <v>8.2241999999999997</v>
      </c>
      <c r="N7004" s="391">
        <v>4.9230999999999998</v>
      </c>
      <c r="O7004" s="386">
        <v>4.1395999999999997</v>
      </c>
      <c r="P7004" s="386" t="s">
        <v>56</v>
      </c>
    </row>
    <row r="7005" spans="1:16" ht="15" x14ac:dyDescent="0.25">
      <c r="A7005" s="389" t="s">
        <v>5390</v>
      </c>
      <c r="B7005" s="390"/>
      <c r="C7005" s="386"/>
      <c r="D7005" s="390"/>
      <c r="E7005" s="390"/>
      <c r="F7005" s="386">
        <v>1.2721</v>
      </c>
      <c r="G7005" s="391">
        <v>1.4492</v>
      </c>
      <c r="H7005" s="391">
        <v>1.4673</v>
      </c>
      <c r="I7005" s="391">
        <v>1.0898000000000001</v>
      </c>
      <c r="J7005" s="391">
        <v>1.0835999999999999</v>
      </c>
      <c r="K7005" s="391">
        <v>1.4474</v>
      </c>
      <c r="L7005" s="391">
        <v>1.5147999999999999</v>
      </c>
      <c r="M7005" s="391">
        <v>2.3359000000000001</v>
      </c>
      <c r="N7005" s="391">
        <v>1.0483</v>
      </c>
      <c r="O7005" s="386">
        <v>1.0743</v>
      </c>
      <c r="P7005" s="386" t="s">
        <v>56</v>
      </c>
    </row>
    <row r="7006" spans="1:16" ht="15" x14ac:dyDescent="0.25">
      <c r="A7006" s="389" t="s">
        <v>5391</v>
      </c>
      <c r="B7006" s="390"/>
      <c r="C7006" s="386"/>
      <c r="D7006" s="390"/>
      <c r="E7006" s="390"/>
      <c r="F7006" s="386">
        <v>0.25190000000000001</v>
      </c>
      <c r="G7006" s="391">
        <v>0.3634</v>
      </c>
      <c r="H7006" s="391">
        <v>0.44240000000000002</v>
      </c>
      <c r="I7006" s="391">
        <v>0.30259999999999998</v>
      </c>
      <c r="J7006" s="391">
        <v>0.13109999999999999</v>
      </c>
      <c r="K7006" s="391">
        <v>0.12520000000000001</v>
      </c>
      <c r="L7006" s="391">
        <v>0.43559999999999999</v>
      </c>
      <c r="M7006" s="391">
        <v>0.73080000000000001</v>
      </c>
      <c r="N7006" s="391">
        <v>0.14030000000000001</v>
      </c>
      <c r="O7006" s="386">
        <v>0.1371</v>
      </c>
      <c r="P7006" s="386" t="s">
        <v>56</v>
      </c>
    </row>
    <row r="7007" spans="1:16" ht="15" x14ac:dyDescent="0.25">
      <c r="A7007" s="389" t="s">
        <v>5392</v>
      </c>
      <c r="B7007" s="390"/>
      <c r="C7007" s="386"/>
      <c r="D7007" s="390"/>
      <c r="E7007" s="390"/>
      <c r="F7007" s="386">
        <v>5.6211000000000002</v>
      </c>
      <c r="G7007" s="391">
        <v>6.1001000000000003</v>
      </c>
      <c r="H7007" s="391">
        <v>5.8674999999999997</v>
      </c>
      <c r="I7007" s="391">
        <v>4.4880000000000004</v>
      </c>
      <c r="J7007" s="391">
        <v>5.1150000000000002</v>
      </c>
      <c r="K7007" s="391">
        <v>7.0011999999999999</v>
      </c>
      <c r="L7007" s="391">
        <v>6.0345000000000004</v>
      </c>
      <c r="M7007" s="391">
        <v>9.0470000000000006</v>
      </c>
      <c r="N7007" s="391">
        <v>2.9293</v>
      </c>
      <c r="O7007" s="386">
        <v>2.6573000000000002</v>
      </c>
      <c r="P7007" s="386" t="s">
        <v>56</v>
      </c>
    </row>
    <row r="7008" spans="1:16" ht="15" x14ac:dyDescent="0.25">
      <c r="A7008" s="389" t="s">
        <v>5393</v>
      </c>
      <c r="B7008" s="390"/>
      <c r="C7008" s="386"/>
      <c r="D7008" s="390"/>
      <c r="E7008" s="390"/>
      <c r="F7008" s="386">
        <v>0.73660000000000003</v>
      </c>
      <c r="G7008" s="391">
        <v>0.88180000000000003</v>
      </c>
      <c r="H7008" s="391">
        <v>5.3100000000000001E-2</v>
      </c>
      <c r="I7008" s="391">
        <v>0.15340000000000001</v>
      </c>
      <c r="J7008" s="391">
        <v>0.26079999999999998</v>
      </c>
      <c r="K7008" s="391">
        <v>0.21479999999999999</v>
      </c>
      <c r="L7008" s="391">
        <v>9.2100000000000001E-2</v>
      </c>
      <c r="M7008" s="391">
        <v>0.29149999999999998</v>
      </c>
      <c r="N7008" s="391">
        <v>2.52E-2</v>
      </c>
      <c r="O7008" s="386">
        <v>4.3299999999999998E-2</v>
      </c>
      <c r="P7008" s="386" t="s">
        <v>56</v>
      </c>
    </row>
    <row r="7009" spans="1:16" ht="15" x14ac:dyDescent="0.25">
      <c r="A7009" s="389" t="s">
        <v>5394</v>
      </c>
      <c r="B7009" s="390"/>
      <c r="C7009" s="386"/>
      <c r="D7009" s="390"/>
      <c r="E7009" s="390"/>
      <c r="F7009" s="386">
        <v>0.73660000000000003</v>
      </c>
      <c r="G7009" s="391">
        <v>0.88180000000000003</v>
      </c>
      <c r="H7009" s="391">
        <v>5.3100000000000001E-2</v>
      </c>
      <c r="I7009" s="391">
        <v>0.15340000000000001</v>
      </c>
      <c r="J7009" s="391">
        <v>0.26079999999999998</v>
      </c>
      <c r="K7009" s="391">
        <v>0.21479999999999999</v>
      </c>
      <c r="L7009" s="391">
        <v>9.2100000000000001E-2</v>
      </c>
      <c r="M7009" s="391">
        <v>0.29149999999999998</v>
      </c>
      <c r="N7009" s="391">
        <v>2.52E-2</v>
      </c>
      <c r="O7009" s="386">
        <v>4.3299999999999998E-2</v>
      </c>
      <c r="P7009" s="386" t="s">
        <v>56</v>
      </c>
    </row>
    <row r="7010" spans="1:16" ht="15" x14ac:dyDescent="0.25">
      <c r="A7010" s="389" t="s">
        <v>5395</v>
      </c>
      <c r="B7010" s="390"/>
      <c r="C7010" s="386"/>
      <c r="D7010" s="390"/>
      <c r="E7010" s="390"/>
      <c r="F7010" s="386">
        <v>15.625</v>
      </c>
      <c r="G7010" s="391">
        <v>14.1732</v>
      </c>
      <c r="H7010" s="391">
        <v>0</v>
      </c>
      <c r="I7010" s="391">
        <v>0</v>
      </c>
      <c r="J7010" s="391">
        <v>0</v>
      </c>
      <c r="K7010" s="391">
        <v>0</v>
      </c>
      <c r="L7010" s="391">
        <v>0</v>
      </c>
      <c r="M7010" s="391">
        <v>0</v>
      </c>
      <c r="N7010" s="391">
        <v>0</v>
      </c>
      <c r="O7010" s="386">
        <v>0.29070000000000001</v>
      </c>
      <c r="P7010" s="386" t="s">
        <v>56</v>
      </c>
    </row>
    <row r="7011" spans="1:16" ht="15" x14ac:dyDescent="0.25">
      <c r="A7011" s="389" t="s">
        <v>5396</v>
      </c>
      <c r="B7011" s="390"/>
      <c r="C7011" s="386"/>
      <c r="D7011" s="390"/>
      <c r="E7011" s="390"/>
      <c r="F7011" s="386">
        <v>0</v>
      </c>
      <c r="G7011" s="391">
        <v>0</v>
      </c>
      <c r="H7011" s="391">
        <v>0</v>
      </c>
      <c r="I7011" s="391">
        <v>0</v>
      </c>
      <c r="J7011" s="391">
        <v>0</v>
      </c>
      <c r="K7011" s="391">
        <v>0</v>
      </c>
      <c r="L7011" s="391">
        <v>0</v>
      </c>
      <c r="M7011" s="391">
        <v>0</v>
      </c>
      <c r="N7011" s="391">
        <v>0</v>
      </c>
      <c r="O7011" s="386">
        <v>0</v>
      </c>
      <c r="P7011" s="386" t="s">
        <v>56</v>
      </c>
    </row>
    <row r="7012" spans="1:16" ht="15" x14ac:dyDescent="0.25">
      <c r="A7012" s="389" t="s">
        <v>5397</v>
      </c>
      <c r="B7012" s="390"/>
      <c r="C7012" s="386"/>
      <c r="D7012" s="390"/>
      <c r="E7012" s="390"/>
      <c r="F7012" s="386">
        <v>21.276599999999998</v>
      </c>
      <c r="G7012" s="391">
        <v>19.148900000000001</v>
      </c>
      <c r="H7012" s="391">
        <v>0</v>
      </c>
      <c r="I7012" s="391">
        <v>0</v>
      </c>
      <c r="J7012" s="391">
        <v>0</v>
      </c>
      <c r="K7012" s="391">
        <v>0</v>
      </c>
      <c r="L7012" s="391">
        <v>0</v>
      </c>
      <c r="M7012" s="391">
        <v>0</v>
      </c>
      <c r="N7012" s="391">
        <v>0</v>
      </c>
      <c r="O7012" s="386">
        <v>0.58140000000000003</v>
      </c>
      <c r="P7012" s="386" t="s">
        <v>56</v>
      </c>
    </row>
    <row r="7013" spans="1:16" ht="15" x14ac:dyDescent="0.25">
      <c r="A7013" s="389" t="s">
        <v>5398</v>
      </c>
      <c r="B7013" s="390"/>
      <c r="C7013" s="386"/>
      <c r="D7013" s="390"/>
      <c r="E7013" s="390"/>
      <c r="F7013" s="386">
        <v>1.7154</v>
      </c>
      <c r="G7013" s="391">
        <v>2.6055999999999999</v>
      </c>
      <c r="H7013" s="391">
        <v>2.6196000000000002</v>
      </c>
      <c r="I7013" s="391">
        <v>1.4157</v>
      </c>
      <c r="J7013" s="391">
        <v>1.6705000000000001</v>
      </c>
      <c r="K7013" s="391">
        <v>4.0479000000000003</v>
      </c>
      <c r="L7013" s="391">
        <v>5.2107999999999999</v>
      </c>
      <c r="M7013" s="391">
        <v>4.5917000000000003</v>
      </c>
      <c r="N7013" s="391">
        <v>6.1643999999999997</v>
      </c>
      <c r="O7013" s="386">
        <v>6.2847999999999997</v>
      </c>
      <c r="P7013" s="386" t="s">
        <v>56</v>
      </c>
    </row>
    <row r="7014" spans="1:16" ht="15" x14ac:dyDescent="0.25">
      <c r="A7014" s="389" t="s">
        <v>5399</v>
      </c>
      <c r="B7014" s="390"/>
      <c r="C7014" s="386"/>
      <c r="D7014" s="390"/>
      <c r="E7014" s="390"/>
      <c r="F7014" s="386">
        <v>0.48580000000000001</v>
      </c>
      <c r="G7014" s="391">
        <v>0.61260000000000003</v>
      </c>
      <c r="H7014" s="391">
        <v>0.53869999999999996</v>
      </c>
      <c r="I7014" s="391">
        <v>0.25430000000000003</v>
      </c>
      <c r="J7014" s="391">
        <v>0.3548</v>
      </c>
      <c r="K7014" s="391">
        <v>2.6966999999999999</v>
      </c>
      <c r="L7014" s="391">
        <v>4.8434999999999997</v>
      </c>
      <c r="M7014" s="391">
        <v>3.1741000000000001</v>
      </c>
      <c r="N7014" s="391">
        <v>2.7544</v>
      </c>
      <c r="O7014" s="386">
        <v>2.8536999999999999</v>
      </c>
      <c r="P7014" s="386" t="s">
        <v>56</v>
      </c>
    </row>
    <row r="7015" spans="1:16" ht="15" x14ac:dyDescent="0.25">
      <c r="A7015" s="389" t="s">
        <v>5400</v>
      </c>
      <c r="B7015" s="390"/>
      <c r="C7015" s="386"/>
      <c r="D7015" s="390"/>
      <c r="E7015" s="390"/>
      <c r="F7015" s="386">
        <v>2.7052999999999998</v>
      </c>
      <c r="G7015" s="391">
        <v>4.3025000000000002</v>
      </c>
      <c r="H7015" s="391">
        <v>4.5655000000000001</v>
      </c>
      <c r="I7015" s="391">
        <v>2.6059000000000001</v>
      </c>
      <c r="J7015" s="391">
        <v>3.0272999999999999</v>
      </c>
      <c r="K7015" s="391">
        <v>5.4562999999999997</v>
      </c>
      <c r="L7015" s="391">
        <v>5.6997</v>
      </c>
      <c r="M7015" s="391">
        <v>6.7342000000000004</v>
      </c>
      <c r="N7015" s="391">
        <v>11.527200000000001</v>
      </c>
      <c r="O7015" s="386">
        <v>11.669499999999999</v>
      </c>
      <c r="P7015" s="386" t="s">
        <v>56</v>
      </c>
    </row>
    <row r="7016" spans="1:16" ht="15" x14ac:dyDescent="0.25">
      <c r="A7016" s="389" t="s">
        <v>5401</v>
      </c>
      <c r="B7016" s="390"/>
      <c r="C7016" s="386"/>
      <c r="D7016" s="390"/>
      <c r="E7016" s="390"/>
      <c r="F7016" s="386">
        <v>22.146599999999999</v>
      </c>
      <c r="G7016" s="391">
        <v>23.763400000000001</v>
      </c>
      <c r="H7016" s="391">
        <v>25.321899999999999</v>
      </c>
      <c r="I7016" s="391">
        <v>27.631599999999999</v>
      </c>
      <c r="J7016" s="391">
        <v>12.8096</v>
      </c>
      <c r="K7016" s="391">
        <v>16.584199999999999</v>
      </c>
      <c r="L7016" s="391">
        <v>13.210900000000001</v>
      </c>
      <c r="M7016" s="391">
        <v>8.0833999999999993</v>
      </c>
      <c r="N7016" s="391">
        <v>6.9565000000000001</v>
      </c>
      <c r="O7016" s="386">
        <v>2.8098999999999998</v>
      </c>
      <c r="P7016" s="386" t="s">
        <v>56</v>
      </c>
    </row>
    <row r="7017" spans="1:16" ht="15" x14ac:dyDescent="0.25">
      <c r="A7017" s="389" t="s">
        <v>5402</v>
      </c>
      <c r="B7017" s="390"/>
      <c r="C7017" s="386"/>
      <c r="D7017" s="390"/>
      <c r="E7017" s="390"/>
      <c r="F7017" s="386">
        <v>15.71</v>
      </c>
      <c r="G7017" s="391">
        <v>7.0900999999999996</v>
      </c>
      <c r="H7017" s="391">
        <v>9.6324000000000005</v>
      </c>
      <c r="I7017" s="391">
        <v>9.8253000000000004</v>
      </c>
      <c r="J7017" s="391">
        <v>2.0954000000000002</v>
      </c>
      <c r="K7017" s="391">
        <v>4.8341000000000003</v>
      </c>
      <c r="L7017" s="391">
        <v>5.9880000000000004</v>
      </c>
      <c r="M7017" s="391">
        <v>3.3178999999999998</v>
      </c>
      <c r="N7017" s="391">
        <v>2.7027000000000001</v>
      </c>
      <c r="O7017" s="386">
        <v>0.44579999999999997</v>
      </c>
      <c r="P7017" s="386" t="s">
        <v>56</v>
      </c>
    </row>
    <row r="7018" spans="1:16" ht="15" x14ac:dyDescent="0.25">
      <c r="A7018" s="389" t="s">
        <v>5403</v>
      </c>
      <c r="B7018" s="390"/>
      <c r="C7018" s="386"/>
      <c r="D7018" s="390"/>
      <c r="E7018" s="390"/>
      <c r="F7018" s="386">
        <v>28.593</v>
      </c>
      <c r="G7018" s="391">
        <v>39.484699999999997</v>
      </c>
      <c r="H7018" s="391">
        <v>40.181100000000001</v>
      </c>
      <c r="I7018" s="391">
        <v>44.645299999999999</v>
      </c>
      <c r="J7018" s="391">
        <v>23.0929</v>
      </c>
      <c r="K7018" s="391">
        <v>27.8779</v>
      </c>
      <c r="L7018" s="391">
        <v>19.902899999999999</v>
      </c>
      <c r="M7018" s="391">
        <v>12.378299999999999</v>
      </c>
      <c r="N7018" s="391">
        <v>10.9244</v>
      </c>
      <c r="O7018" s="386">
        <v>5.3513999999999999</v>
      </c>
      <c r="P7018" s="386" t="s">
        <v>56</v>
      </c>
    </row>
    <row r="7019" spans="1:16" ht="15" x14ac:dyDescent="0.25">
      <c r="A7019" s="389" t="s">
        <v>5404</v>
      </c>
      <c r="B7019" s="390"/>
      <c r="C7019" s="386"/>
      <c r="D7019" s="390"/>
      <c r="E7019" s="390"/>
      <c r="F7019" s="386">
        <v>26.309799999999999</v>
      </c>
      <c r="G7019" s="391">
        <v>27.886800000000001</v>
      </c>
      <c r="H7019" s="391">
        <v>30.034700000000001</v>
      </c>
      <c r="I7019" s="391">
        <v>35.236400000000003</v>
      </c>
      <c r="J7019" s="391">
        <v>14.746499999999999</v>
      </c>
      <c r="K7019" s="391">
        <v>21.658999999999999</v>
      </c>
      <c r="L7019" s="391">
        <v>14.1608</v>
      </c>
      <c r="M7019" s="391">
        <v>11.9186</v>
      </c>
      <c r="N7019" s="391">
        <v>9.8615999999999993</v>
      </c>
      <c r="O7019" s="386">
        <v>3.1052</v>
      </c>
      <c r="P7019" s="386" t="s">
        <v>56</v>
      </c>
    </row>
    <row r="7020" spans="1:16" ht="15" x14ac:dyDescent="0.25">
      <c r="A7020" s="389" t="s">
        <v>5405</v>
      </c>
      <c r="B7020" s="390"/>
      <c r="C7020" s="386"/>
      <c r="D7020" s="390"/>
      <c r="E7020" s="390"/>
      <c r="F7020" s="386">
        <v>24.6736</v>
      </c>
      <c r="G7020" s="391">
        <v>10.916399999999999</v>
      </c>
      <c r="H7020" s="391">
        <v>14.4986</v>
      </c>
      <c r="I7020" s="391">
        <v>15.6334</v>
      </c>
      <c r="J7020" s="391">
        <v>2.5537999999999998</v>
      </c>
      <c r="K7020" s="391">
        <v>5.7796000000000003</v>
      </c>
      <c r="L7020" s="391">
        <v>2.6242999999999999</v>
      </c>
      <c r="M7020" s="391">
        <v>5.7691999999999997</v>
      </c>
      <c r="N7020" s="391">
        <v>5.3571</v>
      </c>
      <c r="O7020" s="386">
        <v>0.71609999999999996</v>
      </c>
      <c r="P7020" s="386" t="s">
        <v>56</v>
      </c>
    </row>
    <row r="7021" spans="1:16" ht="15" x14ac:dyDescent="0.25">
      <c r="A7021" s="389" t="s">
        <v>5406</v>
      </c>
      <c r="B7021" s="390"/>
      <c r="C7021" s="386"/>
      <c r="D7021" s="390"/>
      <c r="E7021" s="390"/>
      <c r="F7021" s="386">
        <v>27.575800000000001</v>
      </c>
      <c r="G7021" s="391">
        <v>40.606099999999998</v>
      </c>
      <c r="H7021" s="391">
        <v>41.616199999999999</v>
      </c>
      <c r="I7021" s="391">
        <v>49.8992</v>
      </c>
      <c r="J7021" s="391">
        <v>23.891100000000002</v>
      </c>
      <c r="K7021" s="391">
        <v>33.5685</v>
      </c>
      <c r="L7021" s="391">
        <v>22.5806</v>
      </c>
      <c r="M7021" s="391">
        <v>16.4315</v>
      </c>
      <c r="N7021" s="391">
        <v>12.7119</v>
      </c>
      <c r="O7021" s="386">
        <v>5.3704000000000001</v>
      </c>
      <c r="P7021" s="386" t="s">
        <v>56</v>
      </c>
    </row>
    <row r="7022" spans="1:16" ht="15" x14ac:dyDescent="0.25">
      <c r="A7022" s="389" t="s">
        <v>5407</v>
      </c>
      <c r="B7022" s="390"/>
      <c r="C7022" s="386"/>
      <c r="D7022" s="390"/>
      <c r="E7022" s="390"/>
      <c r="F7022" s="386">
        <v>23.351600000000001</v>
      </c>
      <c r="G7022" s="391">
        <v>34.791699999999999</v>
      </c>
      <c r="H7022" s="391">
        <v>32.857100000000003</v>
      </c>
      <c r="I7022" s="391">
        <v>30.578499999999998</v>
      </c>
      <c r="J7022" s="391">
        <v>21.255099999999999</v>
      </c>
      <c r="K7022" s="391">
        <v>13.7097</v>
      </c>
      <c r="L7022" s="391">
        <v>10.548500000000001</v>
      </c>
      <c r="M7022" s="391">
        <v>1.7020999999999999</v>
      </c>
      <c r="N7022" s="391">
        <v>3.3784000000000001</v>
      </c>
      <c r="O7022" s="386">
        <v>3.3755000000000002</v>
      </c>
      <c r="P7022" s="386" t="s">
        <v>56</v>
      </c>
    </row>
    <row r="7023" spans="1:16" ht="15" x14ac:dyDescent="0.25">
      <c r="A7023" s="389" t="s">
        <v>5408</v>
      </c>
      <c r="B7023" s="390"/>
      <c r="C7023" s="386"/>
      <c r="D7023" s="390"/>
      <c r="E7023" s="390"/>
      <c r="F7023" s="386">
        <v>9.1953999999999994</v>
      </c>
      <c r="G7023" s="391">
        <v>5.1135999999999999</v>
      </c>
      <c r="H7023" s="391">
        <v>2.6882000000000001</v>
      </c>
      <c r="I7023" s="391">
        <v>5</v>
      </c>
      <c r="J7023" s="391">
        <v>4.8387000000000002</v>
      </c>
      <c r="K7023" s="391">
        <v>2.1276999999999999</v>
      </c>
      <c r="L7023" s="391">
        <v>0.60240000000000005</v>
      </c>
      <c r="M7023" s="391">
        <v>0.60240000000000005</v>
      </c>
      <c r="N7023" s="391">
        <v>0</v>
      </c>
      <c r="O7023" s="386">
        <v>0.28739999999999999</v>
      </c>
      <c r="P7023" s="386" t="s">
        <v>56</v>
      </c>
    </row>
    <row r="7024" spans="1:16" ht="15" x14ac:dyDescent="0.25">
      <c r="A7024" s="389" t="s">
        <v>5409</v>
      </c>
      <c r="B7024" s="390"/>
      <c r="C7024" s="386"/>
      <c r="D7024" s="390"/>
      <c r="E7024" s="390"/>
      <c r="F7024" s="386">
        <v>36.315800000000003</v>
      </c>
      <c r="G7024" s="391">
        <v>51.973700000000001</v>
      </c>
      <c r="H7024" s="391">
        <v>51.315800000000003</v>
      </c>
      <c r="I7024" s="391">
        <v>45.723700000000001</v>
      </c>
      <c r="J7024" s="391">
        <v>31.168800000000001</v>
      </c>
      <c r="K7024" s="391">
        <v>20.779199999999999</v>
      </c>
      <c r="L7024" s="391">
        <v>15.9091</v>
      </c>
      <c r="M7024" s="391">
        <v>2.3026</v>
      </c>
      <c r="N7024" s="391">
        <v>5.8140000000000001</v>
      </c>
      <c r="O7024" s="386">
        <v>5.1666999999999996</v>
      </c>
      <c r="P7024" s="386" t="s">
        <v>56</v>
      </c>
    </row>
    <row r="7025" spans="1:16" ht="15" x14ac:dyDescent="0.25">
      <c r="A7025" s="389" t="s">
        <v>5410</v>
      </c>
      <c r="B7025" s="390"/>
      <c r="C7025" s="386"/>
      <c r="D7025" s="390"/>
      <c r="E7025" s="390"/>
      <c r="F7025" s="386">
        <v>7.4143999999999997</v>
      </c>
      <c r="G7025" s="391">
        <v>2.2490999999999999</v>
      </c>
      <c r="H7025" s="391">
        <v>4.8442999999999996</v>
      </c>
      <c r="I7025" s="391">
        <v>3.0303</v>
      </c>
      <c r="J7025" s="391">
        <v>0.1678</v>
      </c>
      <c r="K7025" s="391">
        <v>4.1946000000000003</v>
      </c>
      <c r="L7025" s="391">
        <v>12.585000000000001</v>
      </c>
      <c r="M7025" s="391">
        <v>1.4705999999999999</v>
      </c>
      <c r="N7025" s="391">
        <v>1.0308999999999999</v>
      </c>
      <c r="O7025" s="386">
        <v>1.4652000000000001</v>
      </c>
      <c r="P7025" s="386" t="s">
        <v>56</v>
      </c>
    </row>
    <row r="7026" spans="1:16" ht="15" x14ac:dyDescent="0.25">
      <c r="A7026" s="389" t="s">
        <v>5411</v>
      </c>
      <c r="B7026" s="390"/>
      <c r="C7026" s="386"/>
      <c r="D7026" s="390"/>
      <c r="E7026" s="390"/>
      <c r="F7026" s="386">
        <v>0.78129999999999999</v>
      </c>
      <c r="G7026" s="391">
        <v>1.3761000000000001</v>
      </c>
      <c r="H7026" s="391">
        <v>4.3578000000000001</v>
      </c>
      <c r="I7026" s="391">
        <v>2.2124000000000001</v>
      </c>
      <c r="J7026" s="391">
        <v>0.2203</v>
      </c>
      <c r="K7026" s="391">
        <v>4.4053000000000004</v>
      </c>
      <c r="L7026" s="391">
        <v>13.4529</v>
      </c>
      <c r="M7026" s="391">
        <v>0</v>
      </c>
      <c r="N7026" s="391">
        <v>0</v>
      </c>
      <c r="O7026" s="386">
        <v>0</v>
      </c>
      <c r="P7026" s="386" t="s">
        <v>56</v>
      </c>
    </row>
    <row r="7027" spans="1:16" ht="15" x14ac:dyDescent="0.25">
      <c r="A7027" s="389" t="s">
        <v>5412</v>
      </c>
      <c r="B7027" s="390"/>
      <c r="C7027" s="386"/>
      <c r="D7027" s="390"/>
      <c r="E7027" s="390"/>
      <c r="F7027" s="386">
        <v>25.3521</v>
      </c>
      <c r="G7027" s="391">
        <v>4.9295999999999998</v>
      </c>
      <c r="H7027" s="391">
        <v>6.3380000000000001</v>
      </c>
      <c r="I7027" s="391">
        <v>5.6337999999999999</v>
      </c>
      <c r="J7027" s="391">
        <v>0</v>
      </c>
      <c r="K7027" s="391">
        <v>3.5211000000000001</v>
      </c>
      <c r="L7027" s="391">
        <v>9.8591999999999995</v>
      </c>
      <c r="M7027" s="391">
        <v>5.6337999999999999</v>
      </c>
      <c r="N7027" s="391">
        <v>5.5556000000000001</v>
      </c>
      <c r="O7027" s="386">
        <v>5.6337999999999999</v>
      </c>
      <c r="P7027" s="386" t="s">
        <v>56</v>
      </c>
    </row>
    <row r="7028" spans="1:16" ht="15" x14ac:dyDescent="0.25">
      <c r="A7028" s="389" t="s">
        <v>5413</v>
      </c>
      <c r="B7028" s="390"/>
      <c r="C7028" s="386"/>
      <c r="D7028" s="390"/>
      <c r="E7028" s="390"/>
      <c r="F7028" s="386">
        <v>1.3346</v>
      </c>
      <c r="G7028" s="391">
        <v>0.55469999999999997</v>
      </c>
      <c r="H7028" s="391">
        <v>0.497</v>
      </c>
      <c r="I7028" s="391">
        <v>0.36680000000000001</v>
      </c>
      <c r="J7028" s="391">
        <v>0.33679999999999999</v>
      </c>
      <c r="K7028" s="391">
        <v>0.20880000000000001</v>
      </c>
      <c r="L7028" s="391">
        <v>0.20619999999999999</v>
      </c>
      <c r="M7028" s="391">
        <v>0.24540000000000001</v>
      </c>
      <c r="N7028" s="391">
        <v>0.29670000000000002</v>
      </c>
      <c r="O7028" s="386">
        <v>0.39900000000000002</v>
      </c>
      <c r="P7028" s="386" t="s">
        <v>56</v>
      </c>
    </row>
    <row r="7029" spans="1:16" ht="15" x14ac:dyDescent="0.25">
      <c r="A7029" s="389" t="s">
        <v>5414</v>
      </c>
      <c r="B7029" s="390"/>
      <c r="C7029" s="386"/>
      <c r="D7029" s="390"/>
      <c r="E7029" s="390"/>
      <c r="F7029" s="386">
        <v>1.0238</v>
      </c>
      <c r="G7029" s="391">
        <v>0.38040000000000002</v>
      </c>
      <c r="H7029" s="391">
        <v>0.43919999999999998</v>
      </c>
      <c r="I7029" s="391">
        <v>0.317</v>
      </c>
      <c r="J7029" s="391">
        <v>0.30509999999999998</v>
      </c>
      <c r="K7029" s="391">
        <v>0.14979999999999999</v>
      </c>
      <c r="L7029" s="391">
        <v>0.1532</v>
      </c>
      <c r="M7029" s="391">
        <v>0.2009</v>
      </c>
      <c r="N7029" s="391">
        <v>0.22819999999999999</v>
      </c>
      <c r="O7029" s="386">
        <v>0.38109999999999999</v>
      </c>
      <c r="P7029" s="386" t="s">
        <v>56</v>
      </c>
    </row>
    <row r="7030" spans="1:16" ht="15" x14ac:dyDescent="0.25">
      <c r="A7030" s="389" t="s">
        <v>5415</v>
      </c>
      <c r="B7030" s="390"/>
      <c r="C7030" s="386"/>
      <c r="D7030" s="390"/>
      <c r="E7030" s="390"/>
      <c r="F7030" s="386">
        <v>9.6921999999999997</v>
      </c>
      <c r="G7030" s="391">
        <v>5.1790000000000003</v>
      </c>
      <c r="H7030" s="391">
        <v>1.7271000000000001</v>
      </c>
      <c r="I7030" s="391">
        <v>1.4368000000000001</v>
      </c>
      <c r="J7030" s="391">
        <v>1.0005999999999999</v>
      </c>
      <c r="K7030" s="391">
        <v>1.4469000000000001</v>
      </c>
      <c r="L7030" s="391">
        <v>1.2665</v>
      </c>
      <c r="M7030" s="391">
        <v>1.1364000000000001</v>
      </c>
      <c r="N7030" s="391">
        <v>1.5499000000000001</v>
      </c>
      <c r="O7030" s="386">
        <v>0.91759999999999997</v>
      </c>
      <c r="P7030" s="386" t="s">
        <v>56</v>
      </c>
    </row>
    <row r="7031" spans="1:16" ht="15" x14ac:dyDescent="0.25">
      <c r="A7031" s="389" t="s">
        <v>5416</v>
      </c>
      <c r="B7031" s="390"/>
      <c r="C7031" s="386"/>
      <c r="D7031" s="390"/>
      <c r="E7031" s="390"/>
      <c r="F7031" s="386">
        <v>1.3706</v>
      </c>
      <c r="G7031" s="391">
        <v>0.57269999999999999</v>
      </c>
      <c r="H7031" s="391">
        <v>0.51329999999999998</v>
      </c>
      <c r="I7031" s="391">
        <v>0.38009999999999999</v>
      </c>
      <c r="J7031" s="391">
        <v>0.3488</v>
      </c>
      <c r="K7031" s="391">
        <v>0.21629999999999999</v>
      </c>
      <c r="L7031" s="391">
        <v>0.20180000000000001</v>
      </c>
      <c r="M7031" s="391">
        <v>0.25409999999999999</v>
      </c>
      <c r="N7031" s="391">
        <v>0.31119999999999998</v>
      </c>
      <c r="O7031" s="386">
        <v>0.41139999999999999</v>
      </c>
      <c r="P7031" s="386" t="s">
        <v>56</v>
      </c>
    </row>
    <row r="7032" spans="1:16" ht="15" x14ac:dyDescent="0.25">
      <c r="A7032" s="389" t="s">
        <v>5417</v>
      </c>
      <c r="B7032" s="390"/>
      <c r="C7032" s="386"/>
      <c r="D7032" s="390"/>
      <c r="E7032" s="390"/>
      <c r="F7032" s="386">
        <v>1.0388999999999999</v>
      </c>
      <c r="G7032" s="391">
        <v>0.38900000000000001</v>
      </c>
      <c r="H7032" s="391">
        <v>0.4506</v>
      </c>
      <c r="I7032" s="391">
        <v>0.32650000000000001</v>
      </c>
      <c r="J7032" s="391">
        <v>0.31409999999999999</v>
      </c>
      <c r="K7032" s="391">
        <v>0.15429999999999999</v>
      </c>
      <c r="L7032" s="391">
        <v>0.1454</v>
      </c>
      <c r="M7032" s="391">
        <v>0.20680000000000001</v>
      </c>
      <c r="N7032" s="391">
        <v>0.2382</v>
      </c>
      <c r="O7032" s="386">
        <v>0.39050000000000001</v>
      </c>
      <c r="P7032" s="386" t="s">
        <v>56</v>
      </c>
    </row>
    <row r="7033" spans="1:16" ht="15" x14ac:dyDescent="0.25">
      <c r="A7033" s="389" t="s">
        <v>5418</v>
      </c>
      <c r="B7033" s="390"/>
      <c r="C7033" s="386"/>
      <c r="D7033" s="390"/>
      <c r="E7033" s="390"/>
      <c r="F7033" s="386">
        <v>12.6768</v>
      </c>
      <c r="G7033" s="391">
        <v>6.6018999999999997</v>
      </c>
      <c r="H7033" s="391">
        <v>2.0632999999999999</v>
      </c>
      <c r="I7033" s="391">
        <v>1.7159</v>
      </c>
      <c r="J7033" s="391">
        <v>1.1873</v>
      </c>
      <c r="K7033" s="391">
        <v>1.7173</v>
      </c>
      <c r="L7033" s="391">
        <v>1.4887999999999999</v>
      </c>
      <c r="M7033" s="391">
        <v>1.3362000000000001</v>
      </c>
      <c r="N7033" s="391">
        <v>1.7857000000000001</v>
      </c>
      <c r="O7033" s="386">
        <v>1.1312</v>
      </c>
      <c r="P7033" s="386" t="s">
        <v>56</v>
      </c>
    </row>
    <row r="7034" spans="1:16" ht="15" x14ac:dyDescent="0.25">
      <c r="A7034" s="389" t="s">
        <v>5419</v>
      </c>
      <c r="B7034" s="390"/>
      <c r="C7034" s="386"/>
      <c r="D7034" s="390"/>
      <c r="E7034" s="390"/>
      <c r="F7034" s="386" t="s">
        <v>8416</v>
      </c>
      <c r="G7034" s="391" t="s">
        <v>8416</v>
      </c>
      <c r="H7034" s="391">
        <v>0</v>
      </c>
      <c r="I7034" s="391">
        <v>0</v>
      </c>
      <c r="J7034" s="391">
        <v>0</v>
      </c>
      <c r="K7034" s="391">
        <v>0</v>
      </c>
      <c r="L7034" s="391">
        <v>0</v>
      </c>
      <c r="M7034" s="391">
        <v>0</v>
      </c>
      <c r="N7034" s="391">
        <v>0</v>
      </c>
      <c r="O7034" s="386">
        <v>0</v>
      </c>
      <c r="P7034" s="386" t="s">
        <v>56</v>
      </c>
    </row>
    <row r="7035" spans="1:16" ht="15" x14ac:dyDescent="0.25">
      <c r="A7035" s="389" t="s">
        <v>5420</v>
      </c>
      <c r="B7035" s="390"/>
      <c r="C7035" s="386"/>
      <c r="D7035" s="390"/>
      <c r="E7035" s="390"/>
      <c r="F7035" s="386" t="s">
        <v>8416</v>
      </c>
      <c r="G7035" s="391" t="s">
        <v>8416</v>
      </c>
      <c r="H7035" s="391">
        <v>0</v>
      </c>
      <c r="I7035" s="391">
        <v>0</v>
      </c>
      <c r="J7035" s="391">
        <v>0</v>
      </c>
      <c r="K7035" s="391">
        <v>0</v>
      </c>
      <c r="L7035" s="391">
        <v>0</v>
      </c>
      <c r="M7035" s="391">
        <v>0</v>
      </c>
      <c r="N7035" s="391">
        <v>0</v>
      </c>
      <c r="O7035" s="386">
        <v>0</v>
      </c>
      <c r="P7035" s="386" t="s">
        <v>56</v>
      </c>
    </row>
    <row r="7036" spans="1:16" ht="15" x14ac:dyDescent="0.25">
      <c r="A7036" s="389" t="s">
        <v>5421</v>
      </c>
      <c r="B7036" s="390"/>
      <c r="C7036" s="386"/>
      <c r="D7036" s="390"/>
      <c r="E7036" s="390"/>
      <c r="F7036" s="386">
        <v>0.42899999999999999</v>
      </c>
      <c r="G7036" s="391">
        <v>7.6200000000000004E-2</v>
      </c>
      <c r="H7036" s="391">
        <v>3.7999999999999999E-2</v>
      </c>
      <c r="I7036" s="391">
        <v>0</v>
      </c>
      <c r="J7036" s="391">
        <v>0</v>
      </c>
      <c r="K7036" s="391">
        <v>0</v>
      </c>
      <c r="L7036" s="391">
        <v>0.33710000000000001</v>
      </c>
      <c r="M7036" s="391">
        <v>0</v>
      </c>
      <c r="N7036" s="391">
        <v>0</v>
      </c>
      <c r="O7036" s="386">
        <v>4.9700000000000001E-2</v>
      </c>
      <c r="P7036" s="386" t="s">
        <v>56</v>
      </c>
    </row>
    <row r="7037" spans="1:16" ht="15" x14ac:dyDescent="0.25">
      <c r="A7037" s="389" t="s">
        <v>5422</v>
      </c>
      <c r="B7037" s="390"/>
      <c r="C7037" s="386"/>
      <c r="D7037" s="390"/>
      <c r="E7037" s="390"/>
      <c r="F7037" s="386">
        <v>0.55059999999999998</v>
      </c>
      <c r="G7037" s="391">
        <v>9.7199999999999995E-2</v>
      </c>
      <c r="H7037" s="391">
        <v>4.8399999999999999E-2</v>
      </c>
      <c r="I7037" s="391">
        <v>0</v>
      </c>
      <c r="J7037" s="391">
        <v>0</v>
      </c>
      <c r="K7037" s="391">
        <v>0</v>
      </c>
      <c r="L7037" s="391">
        <v>0.42780000000000001</v>
      </c>
      <c r="M7037" s="391">
        <v>0</v>
      </c>
      <c r="N7037" s="391">
        <v>0</v>
      </c>
      <c r="O7037" s="386">
        <v>6.1199999999999997E-2</v>
      </c>
      <c r="P7037" s="386" t="s">
        <v>56</v>
      </c>
    </row>
    <row r="7038" spans="1:16" ht="15" x14ac:dyDescent="0.25">
      <c r="A7038" s="389" t="s">
        <v>5423</v>
      </c>
      <c r="B7038" s="390"/>
      <c r="C7038" s="386"/>
      <c r="D7038" s="390"/>
      <c r="E7038" s="390"/>
      <c r="F7038" s="386">
        <v>0</v>
      </c>
      <c r="G7038" s="391">
        <v>0</v>
      </c>
      <c r="H7038" s="391">
        <v>0</v>
      </c>
      <c r="I7038" s="391">
        <v>0</v>
      </c>
      <c r="J7038" s="391">
        <v>0</v>
      </c>
      <c r="K7038" s="391">
        <v>0</v>
      </c>
      <c r="L7038" s="391">
        <v>0</v>
      </c>
      <c r="M7038" s="391">
        <v>0</v>
      </c>
      <c r="N7038" s="391">
        <v>0</v>
      </c>
      <c r="O7038" s="386">
        <v>0</v>
      </c>
      <c r="P7038" s="386" t="s">
        <v>56</v>
      </c>
    </row>
    <row r="7039" spans="1:16" ht="15" x14ac:dyDescent="0.25">
      <c r="A7039" s="389" t="s">
        <v>5424</v>
      </c>
      <c r="B7039" s="390"/>
      <c r="C7039" s="386"/>
      <c r="D7039" s="390"/>
      <c r="E7039" s="390"/>
      <c r="F7039" s="386">
        <v>1.1062000000000001</v>
      </c>
      <c r="G7039" s="391">
        <v>6.4158999999999997</v>
      </c>
      <c r="H7039" s="391">
        <v>0.6048</v>
      </c>
      <c r="I7039" s="391">
        <v>3.8306</v>
      </c>
      <c r="J7039" s="391">
        <v>3.629</v>
      </c>
      <c r="K7039" s="391">
        <v>1.2097</v>
      </c>
      <c r="L7039" s="391">
        <v>1.2097</v>
      </c>
      <c r="M7039" s="391">
        <v>7.4596999999999998</v>
      </c>
      <c r="N7039" s="391">
        <v>4.8611000000000004</v>
      </c>
      <c r="O7039" s="386">
        <v>7.6471</v>
      </c>
      <c r="P7039" s="386" t="s">
        <v>56</v>
      </c>
    </row>
    <row r="7040" spans="1:16" ht="15" x14ac:dyDescent="0.25">
      <c r="A7040" s="389" t="s">
        <v>5425</v>
      </c>
      <c r="B7040" s="390"/>
      <c r="C7040" s="386"/>
      <c r="D7040" s="390"/>
      <c r="E7040" s="390"/>
      <c r="F7040" s="386">
        <v>0.3906</v>
      </c>
      <c r="G7040" s="391">
        <v>8.9844000000000008</v>
      </c>
      <c r="H7040" s="391">
        <v>0.33329999999999999</v>
      </c>
      <c r="I7040" s="391">
        <v>6</v>
      </c>
      <c r="J7040" s="391">
        <v>5.3333000000000004</v>
      </c>
      <c r="K7040" s="391">
        <v>2</v>
      </c>
      <c r="L7040" s="391">
        <v>2</v>
      </c>
      <c r="M7040" s="391">
        <v>12</v>
      </c>
      <c r="N7040" s="391">
        <v>8.3332999999999995</v>
      </c>
      <c r="O7040" s="386">
        <v>12.420400000000001</v>
      </c>
      <c r="P7040" s="386" t="s">
        <v>56</v>
      </c>
    </row>
    <row r="7041" spans="1:16" ht="15" x14ac:dyDescent="0.25">
      <c r="A7041" s="389" t="s">
        <v>5426</v>
      </c>
      <c r="B7041" s="390"/>
      <c r="C7041" s="386"/>
      <c r="D7041" s="390"/>
      <c r="E7041" s="390"/>
      <c r="F7041" s="386">
        <v>2.0407999999999999</v>
      </c>
      <c r="G7041" s="391">
        <v>3.0611999999999999</v>
      </c>
      <c r="H7041" s="391">
        <v>1.0204</v>
      </c>
      <c r="I7041" s="391">
        <v>0.51019999999999999</v>
      </c>
      <c r="J7041" s="391">
        <v>1.0204</v>
      </c>
      <c r="K7041" s="391">
        <v>0</v>
      </c>
      <c r="L7041" s="391">
        <v>0</v>
      </c>
      <c r="M7041" s="391">
        <v>0.51019999999999999</v>
      </c>
      <c r="N7041" s="391">
        <v>0</v>
      </c>
      <c r="O7041" s="386">
        <v>0</v>
      </c>
      <c r="P7041" s="386" t="s">
        <v>56</v>
      </c>
    </row>
    <row r="7042" spans="1:16" ht="15" x14ac:dyDescent="0.25">
      <c r="A7042" s="389" t="s">
        <v>5427</v>
      </c>
      <c r="B7042" s="390"/>
      <c r="C7042" s="386"/>
      <c r="D7042" s="390"/>
      <c r="E7042" s="390"/>
      <c r="F7042" s="386">
        <v>1.1062000000000001</v>
      </c>
      <c r="G7042" s="391">
        <v>6.4158999999999997</v>
      </c>
      <c r="H7042" s="391">
        <v>0.6048</v>
      </c>
      <c r="I7042" s="391">
        <v>3.8306</v>
      </c>
      <c r="J7042" s="391">
        <v>3.629</v>
      </c>
      <c r="K7042" s="391">
        <v>1.2097</v>
      </c>
      <c r="L7042" s="391">
        <v>1.2097</v>
      </c>
      <c r="M7042" s="391">
        <v>7.4596999999999998</v>
      </c>
      <c r="N7042" s="391">
        <v>4.8611000000000004</v>
      </c>
      <c r="O7042" s="386">
        <v>7.6471</v>
      </c>
      <c r="P7042" s="386" t="s">
        <v>56</v>
      </c>
    </row>
    <row r="7043" spans="1:16" ht="15" x14ac:dyDescent="0.25">
      <c r="A7043" s="389" t="s">
        <v>5428</v>
      </c>
      <c r="B7043" s="390"/>
      <c r="C7043" s="386"/>
      <c r="D7043" s="390"/>
      <c r="E7043" s="390"/>
      <c r="F7043" s="386">
        <v>0.3906</v>
      </c>
      <c r="G7043" s="391">
        <v>8.9844000000000008</v>
      </c>
      <c r="H7043" s="391">
        <v>0.33329999999999999</v>
      </c>
      <c r="I7043" s="391">
        <v>6</v>
      </c>
      <c r="J7043" s="391">
        <v>5.3333000000000004</v>
      </c>
      <c r="K7043" s="391">
        <v>2</v>
      </c>
      <c r="L7043" s="391">
        <v>2</v>
      </c>
      <c r="M7043" s="391">
        <v>12</v>
      </c>
      <c r="N7043" s="391">
        <v>8.3332999999999995</v>
      </c>
      <c r="O7043" s="386">
        <v>12.420400000000001</v>
      </c>
      <c r="P7043" s="386" t="s">
        <v>56</v>
      </c>
    </row>
    <row r="7044" spans="1:16" ht="15" x14ac:dyDescent="0.25">
      <c r="A7044" s="389" t="s">
        <v>5429</v>
      </c>
      <c r="B7044" s="390"/>
      <c r="C7044" s="386"/>
      <c r="D7044" s="390"/>
      <c r="E7044" s="390"/>
      <c r="F7044" s="386">
        <v>2.0407999999999999</v>
      </c>
      <c r="G7044" s="391">
        <v>3.0611999999999999</v>
      </c>
      <c r="H7044" s="391">
        <v>1.0204</v>
      </c>
      <c r="I7044" s="391">
        <v>0.51019999999999999</v>
      </c>
      <c r="J7044" s="391">
        <v>1.0204</v>
      </c>
      <c r="K7044" s="391">
        <v>0</v>
      </c>
      <c r="L7044" s="391">
        <v>0</v>
      </c>
      <c r="M7044" s="391">
        <v>0.51019999999999999</v>
      </c>
      <c r="N7044" s="391">
        <v>0</v>
      </c>
      <c r="O7044" s="386">
        <v>0</v>
      </c>
      <c r="P7044" s="386" t="s">
        <v>56</v>
      </c>
    </row>
    <row r="7045" spans="1:16" ht="15" x14ac:dyDescent="0.25">
      <c r="A7045" s="389" t="s">
        <v>487</v>
      </c>
      <c r="B7045" s="390"/>
      <c r="C7045" s="386"/>
      <c r="D7045" s="390"/>
      <c r="E7045" s="390"/>
      <c r="F7045" s="386">
        <v>7.1696</v>
      </c>
      <c r="G7045" s="391">
        <v>5.7736000000000001</v>
      </c>
      <c r="H7045" s="391">
        <v>6.0571999999999999</v>
      </c>
      <c r="I7045" s="391">
        <v>5.9764999999999997</v>
      </c>
      <c r="J7045" s="391">
        <v>5.2439</v>
      </c>
      <c r="K7045" s="391">
        <v>6.931</v>
      </c>
      <c r="L7045" s="391">
        <v>5.8023999999999996</v>
      </c>
      <c r="M7045" s="391">
        <v>5.2759999999999998</v>
      </c>
      <c r="N7045" s="391">
        <v>3.9026999999999998</v>
      </c>
      <c r="O7045" s="386">
        <v>3.8500999999999999</v>
      </c>
      <c r="P7045" s="386" t="s">
        <v>56</v>
      </c>
    </row>
    <row r="7046" spans="1:16" ht="15" x14ac:dyDescent="0.25">
      <c r="A7046" s="389" t="s">
        <v>488</v>
      </c>
      <c r="B7046" s="390"/>
      <c r="C7046" s="386"/>
      <c r="D7046" s="390"/>
      <c r="E7046" s="390"/>
      <c r="F7046" s="386">
        <v>1.994</v>
      </c>
      <c r="G7046" s="391">
        <v>1.0127999999999999</v>
      </c>
      <c r="H7046" s="391">
        <v>1.4166000000000001</v>
      </c>
      <c r="I7046" s="391">
        <v>1.2589999999999999</v>
      </c>
      <c r="J7046" s="391">
        <v>1.1107</v>
      </c>
      <c r="K7046" s="391">
        <v>1.4774</v>
      </c>
      <c r="L7046" s="391">
        <v>1.2621</v>
      </c>
      <c r="M7046" s="391">
        <v>1.1742999999999999</v>
      </c>
      <c r="N7046" s="391">
        <v>0.80979999999999996</v>
      </c>
      <c r="O7046" s="386">
        <v>0.85919999999999996</v>
      </c>
      <c r="P7046" s="386" t="s">
        <v>56</v>
      </c>
    </row>
    <row r="7047" spans="1:16" ht="15" x14ac:dyDescent="0.25">
      <c r="A7047" s="389" t="s">
        <v>489</v>
      </c>
      <c r="B7047" s="390"/>
      <c r="C7047" s="386"/>
      <c r="D7047" s="390"/>
      <c r="E7047" s="390"/>
      <c r="F7047" s="386">
        <v>17.320799999999998</v>
      </c>
      <c r="G7047" s="391">
        <v>15.400499999999999</v>
      </c>
      <c r="H7047" s="391">
        <v>15.638400000000001</v>
      </c>
      <c r="I7047" s="391">
        <v>15.800599999999999</v>
      </c>
      <c r="J7047" s="391">
        <v>13.9991</v>
      </c>
      <c r="K7047" s="391">
        <v>19.011399999999998</v>
      </c>
      <c r="L7047" s="391">
        <v>16.507400000000001</v>
      </c>
      <c r="M7047" s="391">
        <v>14.9567</v>
      </c>
      <c r="N7047" s="391">
        <v>10.811999999999999</v>
      </c>
      <c r="O7047" s="386">
        <v>11.428800000000001</v>
      </c>
      <c r="P7047" s="386" t="s">
        <v>56</v>
      </c>
    </row>
    <row r="7048" spans="1:16" ht="15" x14ac:dyDescent="0.25">
      <c r="A7048" s="389" t="s">
        <v>641</v>
      </c>
      <c r="B7048" s="390"/>
      <c r="C7048" s="386"/>
      <c r="D7048" s="390"/>
      <c r="E7048" s="390"/>
      <c r="F7048" s="386">
        <v>12.718500000000001</v>
      </c>
      <c r="G7048" s="391">
        <v>10.4886</v>
      </c>
      <c r="H7048" s="391">
        <v>11.476000000000001</v>
      </c>
      <c r="I7048" s="391">
        <v>10.3165</v>
      </c>
      <c r="J7048" s="391">
        <v>7.4763000000000002</v>
      </c>
      <c r="K7048" s="391">
        <v>10.960100000000001</v>
      </c>
      <c r="L7048" s="391">
        <v>9.3986000000000001</v>
      </c>
      <c r="M7048" s="391">
        <v>8.1734000000000009</v>
      </c>
      <c r="N7048" s="391">
        <v>7.6768999999999998</v>
      </c>
      <c r="O7048" s="386">
        <v>9.3092000000000006</v>
      </c>
      <c r="P7048" s="386" t="s">
        <v>56</v>
      </c>
    </row>
    <row r="7049" spans="1:16" ht="15" x14ac:dyDescent="0.25">
      <c r="A7049" s="389" t="s">
        <v>631</v>
      </c>
      <c r="B7049" s="390"/>
      <c r="C7049" s="386"/>
      <c r="D7049" s="390"/>
      <c r="E7049" s="390"/>
      <c r="F7049" s="386">
        <v>6.8234000000000004</v>
      </c>
      <c r="G7049" s="391">
        <v>3.6053000000000002</v>
      </c>
      <c r="H7049" s="391">
        <v>3.9504000000000001</v>
      </c>
      <c r="I7049" s="391">
        <v>4.0528000000000004</v>
      </c>
      <c r="J7049" s="391">
        <v>1.7718</v>
      </c>
      <c r="K7049" s="391">
        <v>3.1484999999999999</v>
      </c>
      <c r="L7049" s="391">
        <v>2.1124999999999998</v>
      </c>
      <c r="M7049" s="391">
        <v>2.3441999999999998</v>
      </c>
      <c r="N7049" s="391">
        <v>1.4728000000000001</v>
      </c>
      <c r="O7049" s="386">
        <v>1.054</v>
      </c>
      <c r="P7049" s="386" t="s">
        <v>56</v>
      </c>
    </row>
    <row r="7050" spans="1:16" ht="15" x14ac:dyDescent="0.25">
      <c r="A7050" s="389" t="s">
        <v>632</v>
      </c>
      <c r="B7050" s="390"/>
      <c r="C7050" s="386"/>
      <c r="D7050" s="390"/>
      <c r="E7050" s="390"/>
      <c r="F7050" s="386">
        <v>15.547599999999999</v>
      </c>
      <c r="G7050" s="391">
        <v>14.186999999999999</v>
      </c>
      <c r="H7050" s="391">
        <v>15.9354</v>
      </c>
      <c r="I7050" s="391">
        <v>14.2072</v>
      </c>
      <c r="J7050" s="391">
        <v>11.1937</v>
      </c>
      <c r="K7050" s="391">
        <v>16.670100000000001</v>
      </c>
      <c r="L7050" s="391">
        <v>14.7065</v>
      </c>
      <c r="M7050" s="391">
        <v>12.7189</v>
      </c>
      <c r="N7050" s="391">
        <v>12.13</v>
      </c>
      <c r="O7050" s="386">
        <v>15.7989</v>
      </c>
      <c r="P7050" s="386" t="s">
        <v>56</v>
      </c>
    </row>
    <row r="7051" spans="1:16" ht="15" x14ac:dyDescent="0.25">
      <c r="A7051" s="389" t="s">
        <v>490</v>
      </c>
      <c r="B7051" s="390"/>
      <c r="C7051" s="386"/>
      <c r="D7051" s="390"/>
      <c r="E7051" s="390"/>
      <c r="F7051" s="386">
        <v>3.0577999999999999</v>
      </c>
      <c r="G7051" s="391">
        <v>1.8791</v>
      </c>
      <c r="H7051" s="391">
        <v>1.6423000000000001</v>
      </c>
      <c r="I7051" s="391">
        <v>1.696</v>
      </c>
      <c r="J7051" s="391">
        <v>1.4793000000000001</v>
      </c>
      <c r="K7051" s="391">
        <v>1.7575000000000001</v>
      </c>
      <c r="L7051" s="391">
        <v>1.5105</v>
      </c>
      <c r="M7051" s="391">
        <v>1.6094999999999999</v>
      </c>
      <c r="N7051" s="391">
        <v>1.163</v>
      </c>
      <c r="O7051" s="386">
        <v>1.1440999999999999</v>
      </c>
      <c r="P7051" s="386" t="s">
        <v>56</v>
      </c>
    </row>
    <row r="7052" spans="1:16" ht="15" x14ac:dyDescent="0.25">
      <c r="A7052" s="389" t="s">
        <v>491</v>
      </c>
      <c r="B7052" s="390"/>
      <c r="C7052" s="386"/>
      <c r="D7052" s="390"/>
      <c r="E7052" s="390"/>
      <c r="F7052" s="386">
        <v>1.2092000000000001</v>
      </c>
      <c r="G7052" s="391">
        <v>0.61480000000000001</v>
      </c>
      <c r="H7052" s="391">
        <v>0.61180000000000001</v>
      </c>
      <c r="I7052" s="391">
        <v>0.52769999999999995</v>
      </c>
      <c r="J7052" s="391">
        <v>0.46110000000000001</v>
      </c>
      <c r="K7052" s="391">
        <v>0.34870000000000001</v>
      </c>
      <c r="L7052" s="391">
        <v>0.44190000000000002</v>
      </c>
      <c r="M7052" s="391">
        <v>0.4642</v>
      </c>
      <c r="N7052" s="391">
        <v>0.28810000000000002</v>
      </c>
      <c r="O7052" s="386">
        <v>0.54679999999999995</v>
      </c>
      <c r="P7052" s="386" t="s">
        <v>56</v>
      </c>
    </row>
    <row r="7053" spans="1:16" ht="15" x14ac:dyDescent="0.25">
      <c r="A7053" s="389" t="s">
        <v>492</v>
      </c>
      <c r="B7053" s="390"/>
      <c r="C7053" s="386"/>
      <c r="D7053" s="390"/>
      <c r="E7053" s="390"/>
      <c r="F7053" s="386">
        <v>11.423999999999999</v>
      </c>
      <c r="G7053" s="391">
        <v>7.7986000000000004</v>
      </c>
      <c r="H7053" s="391">
        <v>6.4316000000000004</v>
      </c>
      <c r="I7053" s="391">
        <v>6.9932999999999996</v>
      </c>
      <c r="J7053" s="391">
        <v>6.1753999999999998</v>
      </c>
      <c r="K7053" s="391">
        <v>8.4309999999999992</v>
      </c>
      <c r="L7053" s="391">
        <v>6.9642999999999997</v>
      </c>
      <c r="M7053" s="391">
        <v>7.2091000000000003</v>
      </c>
      <c r="N7053" s="391">
        <v>4.3928000000000003</v>
      </c>
      <c r="O7053" s="386">
        <v>4.0034000000000001</v>
      </c>
      <c r="P7053" s="386" t="s">
        <v>56</v>
      </c>
    </row>
    <row r="7054" spans="1:16" ht="15" x14ac:dyDescent="0.25">
      <c r="A7054" s="389" t="s">
        <v>642</v>
      </c>
      <c r="B7054" s="390"/>
      <c r="C7054" s="386"/>
      <c r="D7054" s="390"/>
      <c r="E7054" s="390"/>
      <c r="F7054" s="386">
        <v>14.6714</v>
      </c>
      <c r="G7054" s="391">
        <v>13.7865</v>
      </c>
      <c r="H7054" s="391">
        <v>14.739699999999999</v>
      </c>
      <c r="I7054" s="391">
        <v>14.7508</v>
      </c>
      <c r="J7054" s="391">
        <v>12.273199999999999</v>
      </c>
      <c r="K7054" s="391">
        <v>17.594999999999999</v>
      </c>
      <c r="L7054" s="391">
        <v>15.5844</v>
      </c>
      <c r="M7054" s="391">
        <v>14.2643</v>
      </c>
      <c r="N7054" s="391">
        <v>7.3470000000000004</v>
      </c>
      <c r="O7054" s="386">
        <v>10.630699999999999</v>
      </c>
      <c r="P7054" s="386" t="s">
        <v>56</v>
      </c>
    </row>
    <row r="7055" spans="1:16" ht="15" x14ac:dyDescent="0.25">
      <c r="A7055" s="389" t="s">
        <v>633</v>
      </c>
      <c r="B7055" s="390"/>
      <c r="C7055" s="386"/>
      <c r="D7055" s="390"/>
      <c r="E7055" s="390"/>
      <c r="F7055" s="386">
        <v>3.4226000000000001</v>
      </c>
      <c r="G7055" s="391">
        <v>1.1987000000000001</v>
      </c>
      <c r="H7055" s="391">
        <v>2.3016000000000001</v>
      </c>
      <c r="I7055" s="391">
        <v>2.1673</v>
      </c>
      <c r="J7055" s="391">
        <v>1.3065</v>
      </c>
      <c r="K7055" s="391">
        <v>2.3344999999999998</v>
      </c>
      <c r="L7055" s="391">
        <v>1.6960999999999999</v>
      </c>
      <c r="M7055" s="391">
        <v>1.5055000000000001</v>
      </c>
      <c r="N7055" s="391">
        <v>0.73609999999999998</v>
      </c>
      <c r="O7055" s="386">
        <v>0.92069999999999996</v>
      </c>
      <c r="P7055" s="386" t="s">
        <v>56</v>
      </c>
    </row>
    <row r="7056" spans="1:16" ht="15" x14ac:dyDescent="0.25">
      <c r="A7056" s="389" t="s">
        <v>634</v>
      </c>
      <c r="B7056" s="390"/>
      <c r="C7056" s="386"/>
      <c r="D7056" s="390"/>
      <c r="E7056" s="390"/>
      <c r="F7056" s="386">
        <v>28.810600000000001</v>
      </c>
      <c r="G7056" s="391">
        <v>29.403300000000002</v>
      </c>
      <c r="H7056" s="391">
        <v>29.4132</v>
      </c>
      <c r="I7056" s="391">
        <v>30.410799999999998</v>
      </c>
      <c r="J7056" s="391">
        <v>26.074000000000002</v>
      </c>
      <c r="K7056" s="391">
        <v>37.451099999999997</v>
      </c>
      <c r="L7056" s="391">
        <v>33.3583</v>
      </c>
      <c r="M7056" s="391">
        <v>30.618200000000002</v>
      </c>
      <c r="N7056" s="391">
        <v>20.831099999999999</v>
      </c>
      <c r="O7056" s="386">
        <v>22.403700000000001</v>
      </c>
      <c r="P7056" s="386" t="s">
        <v>56</v>
      </c>
    </row>
    <row r="7057" spans="1:16" ht="15" x14ac:dyDescent="0.25">
      <c r="A7057" s="389" t="s">
        <v>643</v>
      </c>
      <c r="B7057" s="390"/>
      <c r="C7057" s="386"/>
      <c r="D7057" s="390"/>
      <c r="E7057" s="390"/>
      <c r="F7057" s="386">
        <v>9.2579999999999991</v>
      </c>
      <c r="G7057" s="391">
        <v>8.7546999999999997</v>
      </c>
      <c r="H7057" s="391">
        <v>11.318300000000001</v>
      </c>
      <c r="I7057" s="391">
        <v>10.043200000000001</v>
      </c>
      <c r="J7057" s="391">
        <v>9.9172999999999991</v>
      </c>
      <c r="K7057" s="391">
        <v>12.3666</v>
      </c>
      <c r="L7057" s="391">
        <v>10.4701</v>
      </c>
      <c r="M7057" s="391">
        <v>9.1818000000000008</v>
      </c>
      <c r="N7057" s="391">
        <v>7.9036</v>
      </c>
      <c r="O7057" s="386">
        <v>6.2686000000000002</v>
      </c>
      <c r="P7057" s="386" t="s">
        <v>56</v>
      </c>
    </row>
    <row r="7058" spans="1:16" ht="15" x14ac:dyDescent="0.25">
      <c r="A7058" s="389" t="s">
        <v>635</v>
      </c>
      <c r="B7058" s="390"/>
      <c r="C7058" s="386"/>
      <c r="D7058" s="390"/>
      <c r="E7058" s="390"/>
      <c r="F7058" s="386">
        <v>4.6029</v>
      </c>
      <c r="G7058" s="391">
        <v>2.6682999999999999</v>
      </c>
      <c r="H7058" s="391">
        <v>4.9062000000000001</v>
      </c>
      <c r="I7058" s="391">
        <v>3.4401000000000002</v>
      </c>
      <c r="J7058" s="391">
        <v>5.0476000000000001</v>
      </c>
      <c r="K7058" s="391">
        <v>6.9539</v>
      </c>
      <c r="L7058" s="391">
        <v>5.2058999999999997</v>
      </c>
      <c r="M7058" s="391">
        <v>4.9173999999999998</v>
      </c>
      <c r="N7058" s="391">
        <v>3.6572</v>
      </c>
      <c r="O7058" s="386">
        <v>2.4058000000000002</v>
      </c>
      <c r="P7058" s="386" t="s">
        <v>56</v>
      </c>
    </row>
    <row r="7059" spans="1:16" ht="15" x14ac:dyDescent="0.25">
      <c r="A7059" s="389" t="s">
        <v>636</v>
      </c>
      <c r="B7059" s="390"/>
      <c r="C7059" s="386"/>
      <c r="D7059" s="390"/>
      <c r="E7059" s="390"/>
      <c r="F7059" s="386">
        <v>15.9971</v>
      </c>
      <c r="G7059" s="391">
        <v>17.4801</v>
      </c>
      <c r="H7059" s="391">
        <v>21.032</v>
      </c>
      <c r="I7059" s="391">
        <v>20.5533</v>
      </c>
      <c r="J7059" s="391">
        <v>17.610099999999999</v>
      </c>
      <c r="K7059" s="391">
        <v>21.560300000000002</v>
      </c>
      <c r="L7059" s="391">
        <v>19.613099999999999</v>
      </c>
      <c r="M7059" s="391">
        <v>16.7835</v>
      </c>
      <c r="N7059" s="391">
        <v>15.4358</v>
      </c>
      <c r="O7059" s="386">
        <v>13.395</v>
      </c>
      <c r="P7059" s="386" t="s">
        <v>56</v>
      </c>
    </row>
    <row r="7060" spans="1:16" ht="15" x14ac:dyDescent="0.25">
      <c r="A7060" s="389" t="s">
        <v>644</v>
      </c>
      <c r="B7060" s="390"/>
      <c r="C7060" s="386"/>
      <c r="D7060" s="390"/>
      <c r="E7060" s="390"/>
      <c r="F7060" s="386">
        <v>11.712300000000001</v>
      </c>
      <c r="G7060" s="391">
        <v>9.6631</v>
      </c>
      <c r="H7060" s="391">
        <v>9.8495000000000008</v>
      </c>
      <c r="I7060" s="391">
        <v>10.682600000000001</v>
      </c>
      <c r="J7060" s="391">
        <v>9.7774000000000001</v>
      </c>
      <c r="K7060" s="391">
        <v>13.1922</v>
      </c>
      <c r="L7060" s="391">
        <v>11.6463</v>
      </c>
      <c r="M7060" s="391">
        <v>10.289899999999999</v>
      </c>
      <c r="N7060" s="391">
        <v>8.5239999999999991</v>
      </c>
      <c r="O7060" s="386">
        <v>8.1524999999999999</v>
      </c>
      <c r="P7060" s="386" t="s">
        <v>56</v>
      </c>
    </row>
    <row r="7061" spans="1:16" ht="15" x14ac:dyDescent="0.25">
      <c r="A7061" s="389" t="s">
        <v>637</v>
      </c>
      <c r="B7061" s="390"/>
      <c r="C7061" s="386"/>
      <c r="D7061" s="390"/>
      <c r="E7061" s="390"/>
      <c r="F7061" s="386">
        <v>2.1032000000000002</v>
      </c>
      <c r="G7061" s="391">
        <v>1.2069000000000001</v>
      </c>
      <c r="H7061" s="391">
        <v>2.3170000000000002</v>
      </c>
      <c r="I7061" s="391">
        <v>2.5430000000000001</v>
      </c>
      <c r="J7061" s="391">
        <v>1.9877</v>
      </c>
      <c r="K7061" s="391">
        <v>3.4876</v>
      </c>
      <c r="L7061" s="391">
        <v>3.4470000000000001</v>
      </c>
      <c r="M7061" s="391">
        <v>2.6457000000000002</v>
      </c>
      <c r="N7061" s="391">
        <v>2.0118999999999998</v>
      </c>
      <c r="O7061" s="386">
        <v>2.0583</v>
      </c>
      <c r="P7061" s="386" t="s">
        <v>56</v>
      </c>
    </row>
    <row r="7062" spans="1:16" ht="15" x14ac:dyDescent="0.25">
      <c r="A7062" s="389" t="s">
        <v>638</v>
      </c>
      <c r="B7062" s="390"/>
      <c r="C7062" s="386"/>
      <c r="D7062" s="390"/>
      <c r="E7062" s="390"/>
      <c r="F7062" s="386">
        <v>18.078700000000001</v>
      </c>
      <c r="G7062" s="391">
        <v>15.6204</v>
      </c>
      <c r="H7062" s="391">
        <v>15.311199999999999</v>
      </c>
      <c r="I7062" s="391">
        <v>16.458400000000001</v>
      </c>
      <c r="J7062" s="391">
        <v>15.2164</v>
      </c>
      <c r="K7062" s="391">
        <v>20.078199999999999</v>
      </c>
      <c r="L7062" s="391">
        <v>17.6845</v>
      </c>
      <c r="M7062" s="391">
        <v>15.964399999999999</v>
      </c>
      <c r="N7062" s="391">
        <v>14.269399999999999</v>
      </c>
      <c r="O7062" s="386">
        <v>13.7097</v>
      </c>
      <c r="P7062" s="386" t="s">
        <v>56</v>
      </c>
    </row>
    <row r="7063" spans="1:16" ht="15" x14ac:dyDescent="0.25">
      <c r="A7063" s="389" t="s">
        <v>645</v>
      </c>
      <c r="B7063" s="390"/>
      <c r="C7063" s="386"/>
      <c r="D7063" s="390"/>
      <c r="E7063" s="390"/>
      <c r="F7063" s="386">
        <v>31.638400000000001</v>
      </c>
      <c r="G7063" s="391">
        <v>18.423999999999999</v>
      </c>
      <c r="H7063" s="391">
        <v>21.315200000000001</v>
      </c>
      <c r="I7063" s="391">
        <v>18.619199999999999</v>
      </c>
      <c r="J7063" s="391">
        <v>25.914300000000001</v>
      </c>
      <c r="K7063" s="391">
        <v>33.054400000000001</v>
      </c>
      <c r="L7063" s="391">
        <v>21.9255</v>
      </c>
      <c r="M7063" s="391">
        <v>19.6875</v>
      </c>
      <c r="N7063" s="391">
        <v>11.3208</v>
      </c>
      <c r="O7063" s="386">
        <v>10.429</v>
      </c>
      <c r="P7063" s="386" t="s">
        <v>56</v>
      </c>
    </row>
    <row r="7064" spans="1:16" ht="15" x14ac:dyDescent="0.25">
      <c r="A7064" s="389" t="s">
        <v>639</v>
      </c>
      <c r="B7064" s="390"/>
      <c r="C7064" s="386"/>
      <c r="D7064" s="390"/>
      <c r="E7064" s="390"/>
      <c r="F7064" s="386">
        <v>9.7561</v>
      </c>
      <c r="G7064" s="391">
        <v>5.5556000000000001</v>
      </c>
      <c r="H7064" s="391">
        <v>5.5556000000000001</v>
      </c>
      <c r="I7064" s="391">
        <v>9.3547999999999991</v>
      </c>
      <c r="J7064" s="391">
        <v>4.8387000000000002</v>
      </c>
      <c r="K7064" s="391">
        <v>11.3636</v>
      </c>
      <c r="L7064" s="391">
        <v>6.0896999999999997</v>
      </c>
      <c r="M7064" s="391">
        <v>4.4871999999999996</v>
      </c>
      <c r="N7064" s="391">
        <v>4.6666999999999996</v>
      </c>
      <c r="O7064" s="386">
        <v>3.5061</v>
      </c>
      <c r="P7064" s="386" t="s">
        <v>56</v>
      </c>
    </row>
    <row r="7065" spans="1:16" ht="15" x14ac:dyDescent="0.25">
      <c r="A7065" s="389" t="s">
        <v>640</v>
      </c>
      <c r="B7065" s="390"/>
      <c r="C7065" s="386"/>
      <c r="D7065" s="390"/>
      <c r="E7065" s="390"/>
      <c r="F7065" s="386">
        <v>33.872999999999998</v>
      </c>
      <c r="G7065" s="391">
        <v>19.725300000000001</v>
      </c>
      <c r="H7065" s="391">
        <v>22.908899999999999</v>
      </c>
      <c r="I7065" s="391">
        <v>20.411999999999999</v>
      </c>
      <c r="J7065" s="391">
        <v>29.987500000000001</v>
      </c>
      <c r="K7065" s="391">
        <v>37.219499999999996</v>
      </c>
      <c r="L7065" s="391">
        <v>25.7319</v>
      </c>
      <c r="M7065" s="391">
        <v>23.369599999999998</v>
      </c>
      <c r="N7065" s="391">
        <v>17.261900000000001</v>
      </c>
      <c r="O7065" s="386">
        <v>12.6465</v>
      </c>
      <c r="P7065" s="386" t="s">
        <v>56</v>
      </c>
    </row>
    <row r="7066" spans="1:16" ht="15" x14ac:dyDescent="0.25">
      <c r="A7066" s="389" t="s">
        <v>7856</v>
      </c>
      <c r="B7066" s="390"/>
      <c r="C7066" s="386"/>
      <c r="D7066" s="390"/>
      <c r="E7066" s="390"/>
      <c r="F7066" s="386">
        <v>0.41649999999999998</v>
      </c>
      <c r="G7066" s="391">
        <v>0.42230000000000001</v>
      </c>
      <c r="H7066" s="391">
        <v>0.60219999999999996</v>
      </c>
      <c r="I7066" s="391">
        <v>0.57479999999999998</v>
      </c>
      <c r="J7066" s="391">
        <v>0.41060000000000002</v>
      </c>
      <c r="K7066" s="391">
        <v>1.6364000000000001</v>
      </c>
      <c r="L7066" s="391">
        <v>1.2766</v>
      </c>
      <c r="M7066" s="391">
        <v>1.6023000000000001</v>
      </c>
      <c r="N7066" s="391">
        <v>1.3805000000000001</v>
      </c>
      <c r="O7066" s="386">
        <v>1.9316</v>
      </c>
      <c r="P7066" s="386" t="s">
        <v>7857</v>
      </c>
    </row>
    <row r="7067" spans="1:16" ht="15" x14ac:dyDescent="0.25">
      <c r="A7067" s="389" t="s">
        <v>7858</v>
      </c>
      <c r="B7067" s="390"/>
      <c r="C7067" s="386"/>
      <c r="D7067" s="390"/>
      <c r="E7067" s="390"/>
      <c r="F7067" s="386">
        <v>0.1507</v>
      </c>
      <c r="G7067" s="391">
        <v>8.3699999999999997E-2</v>
      </c>
      <c r="H7067" s="391">
        <v>0.1507</v>
      </c>
      <c r="I7067" s="391">
        <v>0.12559999999999999</v>
      </c>
      <c r="J7067" s="391">
        <v>5.8599999999999999E-2</v>
      </c>
      <c r="K7067" s="391">
        <v>0.55479999999999996</v>
      </c>
      <c r="L7067" s="391">
        <v>0.16120000000000001</v>
      </c>
      <c r="M7067" s="391">
        <v>0.20039999999999999</v>
      </c>
      <c r="N7067" s="391">
        <v>0.1651</v>
      </c>
      <c r="O7067" s="386">
        <v>0.34920000000000001</v>
      </c>
      <c r="P7067" s="386" t="s">
        <v>7857</v>
      </c>
    </row>
    <row r="7068" spans="1:16" ht="15" x14ac:dyDescent="0.25">
      <c r="A7068" s="389" t="s">
        <v>7859</v>
      </c>
      <c r="B7068" s="390"/>
      <c r="C7068" s="386"/>
      <c r="D7068" s="390"/>
      <c r="E7068" s="390"/>
      <c r="F7068" s="386">
        <v>4.1691000000000003</v>
      </c>
      <c r="G7068" s="391">
        <v>5.2039999999999997</v>
      </c>
      <c r="H7068" s="391">
        <v>6.9781000000000004</v>
      </c>
      <c r="I7068" s="391">
        <v>6.9149000000000003</v>
      </c>
      <c r="J7068" s="391">
        <v>5.3783000000000003</v>
      </c>
      <c r="K7068" s="391">
        <v>16.903099999999998</v>
      </c>
      <c r="L7068" s="391">
        <v>17.228100000000001</v>
      </c>
      <c r="M7068" s="391">
        <v>21.152699999999999</v>
      </c>
      <c r="N7068" s="391">
        <v>23.4255</v>
      </c>
      <c r="O7068" s="386">
        <v>24.277799999999999</v>
      </c>
      <c r="P7068" s="386" t="s">
        <v>7857</v>
      </c>
    </row>
    <row r="7069" spans="1:16" ht="15" x14ac:dyDescent="0.25">
      <c r="A7069" s="389" t="s">
        <v>7860</v>
      </c>
      <c r="B7069" s="390"/>
      <c r="C7069" s="386"/>
      <c r="D7069" s="390"/>
      <c r="E7069" s="390"/>
      <c r="F7069" s="386">
        <v>0.68079999999999996</v>
      </c>
      <c r="G7069" s="391">
        <v>0.75060000000000004</v>
      </c>
      <c r="H7069" s="391">
        <v>0.97170000000000001</v>
      </c>
      <c r="I7069" s="391">
        <v>0.97170000000000001</v>
      </c>
      <c r="J7069" s="391">
        <v>0.75060000000000004</v>
      </c>
      <c r="K7069" s="391">
        <v>1.8096000000000001</v>
      </c>
      <c r="L7069" s="391">
        <v>1.51</v>
      </c>
      <c r="M7069" s="391">
        <v>2.3351999999999999</v>
      </c>
      <c r="N7069" s="391">
        <v>2.9148000000000001</v>
      </c>
      <c r="O7069" s="386">
        <v>2.6375999999999999</v>
      </c>
      <c r="P7069" s="386" t="s">
        <v>7857</v>
      </c>
    </row>
    <row r="7070" spans="1:16" ht="15" x14ac:dyDescent="0.25">
      <c r="A7070" s="389" t="s">
        <v>7861</v>
      </c>
      <c r="B7070" s="390"/>
      <c r="C7070" s="386"/>
      <c r="D7070" s="390"/>
      <c r="E7070" s="390"/>
      <c r="F7070" s="386">
        <v>0.152</v>
      </c>
      <c r="G7070" s="391">
        <v>5.7000000000000002E-2</v>
      </c>
      <c r="H7070" s="391">
        <v>5.7000000000000002E-2</v>
      </c>
      <c r="I7070" s="391">
        <v>3.1699999999999999E-2</v>
      </c>
      <c r="J7070" s="391">
        <v>3.1699999999999999E-2</v>
      </c>
      <c r="K7070" s="391">
        <v>0.20899999999999999</v>
      </c>
      <c r="L7070" s="391">
        <v>4.87E-2</v>
      </c>
      <c r="M7070" s="391">
        <v>0.1096</v>
      </c>
      <c r="N7070" s="391">
        <v>0.34129999999999999</v>
      </c>
      <c r="O7070" s="386">
        <v>0.34410000000000002</v>
      </c>
      <c r="P7070" s="386" t="s">
        <v>7857</v>
      </c>
    </row>
    <row r="7071" spans="1:16" ht="15" x14ac:dyDescent="0.25">
      <c r="A7071" s="389" t="s">
        <v>7862</v>
      </c>
      <c r="B7071" s="390"/>
      <c r="C7071" s="386"/>
      <c r="D7071" s="390"/>
      <c r="E7071" s="390"/>
      <c r="F7071" s="386">
        <v>6.6619000000000002</v>
      </c>
      <c r="G7071" s="391">
        <v>8.5960000000000001</v>
      </c>
      <c r="H7071" s="391">
        <v>11.318099999999999</v>
      </c>
      <c r="I7071" s="391">
        <v>11.6046</v>
      </c>
      <c r="J7071" s="391">
        <v>8.8825000000000003</v>
      </c>
      <c r="K7071" s="391">
        <v>19.914000000000001</v>
      </c>
      <c r="L7071" s="391">
        <v>18.696300000000001</v>
      </c>
      <c r="M7071" s="391">
        <v>26.990600000000001</v>
      </c>
      <c r="N7071" s="391">
        <v>35.818199999999997</v>
      </c>
      <c r="O7071" s="386">
        <v>28.8047</v>
      </c>
      <c r="P7071" s="386" t="s">
        <v>7857</v>
      </c>
    </row>
    <row r="7072" spans="1:16" ht="15" x14ac:dyDescent="0.25">
      <c r="A7072" s="389" t="s">
        <v>7863</v>
      </c>
      <c r="B7072" s="390"/>
      <c r="C7072" s="386"/>
      <c r="D7072" s="390"/>
      <c r="E7072" s="390"/>
      <c r="F7072" s="386">
        <v>0.40089999999999998</v>
      </c>
      <c r="G7072" s="391">
        <v>0.46479999999999999</v>
      </c>
      <c r="H7072" s="391">
        <v>0.67390000000000005</v>
      </c>
      <c r="I7072" s="391">
        <v>0.62729999999999997</v>
      </c>
      <c r="J7072" s="391">
        <v>0.4647</v>
      </c>
      <c r="K7072" s="391">
        <v>2.1316999999999999</v>
      </c>
      <c r="L7072" s="391">
        <v>2.1492</v>
      </c>
      <c r="M7072" s="391">
        <v>2.1724000000000001</v>
      </c>
      <c r="N7072" s="391">
        <v>1.7057</v>
      </c>
      <c r="O7072" s="386">
        <v>2.8113000000000001</v>
      </c>
      <c r="P7072" s="386" t="s">
        <v>7857</v>
      </c>
    </row>
    <row r="7073" spans="1:16" ht="15" x14ac:dyDescent="0.25">
      <c r="A7073" s="389" t="s">
        <v>7864</v>
      </c>
      <c r="B7073" s="390"/>
      <c r="C7073" s="386"/>
      <c r="D7073" s="390"/>
      <c r="E7073" s="390"/>
      <c r="F7073" s="386">
        <v>0.1351</v>
      </c>
      <c r="G7073" s="391">
        <v>0.15440000000000001</v>
      </c>
      <c r="H7073" s="391">
        <v>0.24440000000000001</v>
      </c>
      <c r="I7073" s="391">
        <v>0.2316</v>
      </c>
      <c r="J7073" s="391">
        <v>0.14149999999999999</v>
      </c>
      <c r="K7073" s="391">
        <v>0.46960000000000002</v>
      </c>
      <c r="L7073" s="391">
        <v>0.30880000000000002</v>
      </c>
      <c r="M7073" s="391">
        <v>0.25729999999999997</v>
      </c>
      <c r="N7073" s="391">
        <v>0.15790000000000001</v>
      </c>
      <c r="O7073" s="386">
        <v>0.42780000000000001</v>
      </c>
      <c r="P7073" s="386" t="s">
        <v>7857</v>
      </c>
    </row>
    <row r="7074" spans="1:16" ht="15" x14ac:dyDescent="0.25">
      <c r="A7074" s="389" t="s">
        <v>7865</v>
      </c>
      <c r="B7074" s="390"/>
      <c r="C7074" s="386"/>
      <c r="D7074" s="390"/>
      <c r="E7074" s="390"/>
      <c r="F7074" s="386">
        <v>2.8776999999999999</v>
      </c>
      <c r="G7074" s="391">
        <v>3.3573</v>
      </c>
      <c r="H7074" s="391">
        <v>4.6763000000000003</v>
      </c>
      <c r="I7074" s="391">
        <v>4.3113999999999999</v>
      </c>
      <c r="J7074" s="391">
        <v>3.4731000000000001</v>
      </c>
      <c r="K7074" s="391">
        <v>17.604800000000001</v>
      </c>
      <c r="L7074" s="391">
        <v>19.281400000000001</v>
      </c>
      <c r="M7074" s="391">
        <v>20</v>
      </c>
      <c r="N7074" s="391">
        <v>18.43</v>
      </c>
      <c r="O7074" s="386">
        <v>25</v>
      </c>
      <c r="P7074" s="386" t="s">
        <v>7857</v>
      </c>
    </row>
    <row r="7075" spans="1:16" ht="15" x14ac:dyDescent="0.25">
      <c r="A7075" s="389" t="s">
        <v>7866</v>
      </c>
      <c r="B7075" s="390"/>
      <c r="C7075" s="386"/>
      <c r="D7075" s="390"/>
      <c r="E7075" s="390"/>
      <c r="F7075" s="386">
        <v>0.16120000000000001</v>
      </c>
      <c r="G7075" s="391">
        <v>4.1799999999999997E-2</v>
      </c>
      <c r="H7075" s="391">
        <v>0.14929999999999999</v>
      </c>
      <c r="I7075" s="391">
        <v>0.1134</v>
      </c>
      <c r="J7075" s="391">
        <v>6.0000000000000001E-3</v>
      </c>
      <c r="K7075" s="391">
        <v>0.94940000000000002</v>
      </c>
      <c r="L7075" s="391">
        <v>0.13139999999999999</v>
      </c>
      <c r="M7075" s="391">
        <v>0.2329</v>
      </c>
      <c r="N7075" s="391">
        <v>4.8000000000000001E-2</v>
      </c>
      <c r="O7075" s="386">
        <v>0.2747</v>
      </c>
      <c r="P7075" s="386" t="s">
        <v>7857</v>
      </c>
    </row>
    <row r="7076" spans="1:16" ht="15" x14ac:dyDescent="0.25">
      <c r="A7076" s="389" t="s">
        <v>7867</v>
      </c>
      <c r="B7076" s="390"/>
      <c r="C7076" s="386"/>
      <c r="D7076" s="390"/>
      <c r="E7076" s="390"/>
      <c r="F7076" s="386">
        <v>0.1643</v>
      </c>
      <c r="G7076" s="391">
        <v>4.2599999999999999E-2</v>
      </c>
      <c r="H7076" s="391">
        <v>0.1522</v>
      </c>
      <c r="I7076" s="391">
        <v>0.11559999999999999</v>
      </c>
      <c r="J7076" s="391">
        <v>6.1000000000000004E-3</v>
      </c>
      <c r="K7076" s="391">
        <v>0.9677</v>
      </c>
      <c r="L7076" s="391">
        <v>0.13389999999999999</v>
      </c>
      <c r="M7076" s="391">
        <v>0.2374</v>
      </c>
      <c r="N7076" s="391">
        <v>4.8800000000000003E-2</v>
      </c>
      <c r="O7076" s="386">
        <v>0.28000000000000003</v>
      </c>
      <c r="P7076" s="386" t="s">
        <v>7857</v>
      </c>
    </row>
    <row r="7077" spans="1:16" ht="15" x14ac:dyDescent="0.25">
      <c r="A7077" s="389" t="s">
        <v>7868</v>
      </c>
      <c r="B7077" s="390"/>
      <c r="C7077" s="386"/>
      <c r="D7077" s="390"/>
      <c r="E7077" s="390"/>
      <c r="F7077" s="386">
        <v>0</v>
      </c>
      <c r="G7077" s="391">
        <v>0</v>
      </c>
      <c r="H7077" s="391">
        <v>0</v>
      </c>
      <c r="I7077" s="391">
        <v>0</v>
      </c>
      <c r="J7077" s="391">
        <v>0</v>
      </c>
      <c r="K7077" s="391">
        <v>0</v>
      </c>
      <c r="L7077" s="391">
        <v>0</v>
      </c>
      <c r="M7077" s="391">
        <v>0</v>
      </c>
      <c r="N7077" s="391">
        <v>0</v>
      </c>
      <c r="O7077" s="386">
        <v>0</v>
      </c>
      <c r="P7077" s="386" t="s">
        <v>7857</v>
      </c>
    </row>
    <row r="7078" spans="1:16" ht="15" x14ac:dyDescent="0.25">
      <c r="A7078" s="389" t="s">
        <v>7869</v>
      </c>
      <c r="B7078" s="390"/>
      <c r="C7078" s="386"/>
      <c r="D7078" s="390"/>
      <c r="E7078" s="390"/>
      <c r="F7078" s="386">
        <v>0.55020000000000002</v>
      </c>
      <c r="G7078" s="391">
        <v>0.31640000000000001</v>
      </c>
      <c r="H7078" s="391">
        <v>0.39090000000000003</v>
      </c>
      <c r="I7078" s="391">
        <v>0.43880000000000002</v>
      </c>
      <c r="J7078" s="391">
        <v>0.24410000000000001</v>
      </c>
      <c r="K7078" s="391">
        <v>0.29389999999999999</v>
      </c>
      <c r="L7078" s="391">
        <v>0.30499999999999999</v>
      </c>
      <c r="M7078" s="391">
        <v>0.18820000000000001</v>
      </c>
      <c r="N7078" s="391">
        <v>0.50839999999999996</v>
      </c>
      <c r="O7078" s="386">
        <v>0.54430000000000001</v>
      </c>
      <c r="P7078" s="386" t="s">
        <v>7857</v>
      </c>
    </row>
    <row r="7079" spans="1:16" ht="15" x14ac:dyDescent="0.25">
      <c r="A7079" s="389" t="s">
        <v>7870</v>
      </c>
      <c r="B7079" s="390"/>
      <c r="C7079" s="386"/>
      <c r="D7079" s="390"/>
      <c r="E7079" s="390"/>
      <c r="F7079" s="386">
        <v>0.34150000000000003</v>
      </c>
      <c r="G7079" s="391">
        <v>2.1399999999999999E-2</v>
      </c>
      <c r="H7079" s="391">
        <v>0.20610000000000001</v>
      </c>
      <c r="I7079" s="391">
        <v>0.24329999999999999</v>
      </c>
      <c r="J7079" s="391">
        <v>0.1087</v>
      </c>
      <c r="K7079" s="391">
        <v>0.18940000000000001</v>
      </c>
      <c r="L7079" s="391">
        <v>0.19670000000000001</v>
      </c>
      <c r="M7079" s="391">
        <v>5.8099999999999999E-2</v>
      </c>
      <c r="N7079" s="391">
        <v>0.48759999999999998</v>
      </c>
      <c r="O7079" s="386">
        <v>0.46689999999999998</v>
      </c>
      <c r="P7079" s="386" t="s">
        <v>7857</v>
      </c>
    </row>
    <row r="7080" spans="1:16" ht="15" x14ac:dyDescent="0.25">
      <c r="A7080" s="389" t="s">
        <v>7871</v>
      </c>
      <c r="B7080" s="390"/>
      <c r="C7080" s="386"/>
      <c r="D7080" s="390"/>
      <c r="E7080" s="390"/>
      <c r="F7080" s="386">
        <v>2.1231</v>
      </c>
      <c r="G7080" s="391">
        <v>2.5356999999999998</v>
      </c>
      <c r="H7080" s="391">
        <v>1.78</v>
      </c>
      <c r="I7080" s="391">
        <v>2.0184000000000002</v>
      </c>
      <c r="J7080" s="391">
        <v>1.4000999999999999</v>
      </c>
      <c r="K7080" s="391">
        <v>1.2171000000000001</v>
      </c>
      <c r="L7080" s="391">
        <v>1.3925000000000001</v>
      </c>
      <c r="M7080" s="391">
        <v>1.446</v>
      </c>
      <c r="N7080" s="391">
        <v>0.68149999999999999</v>
      </c>
      <c r="O7080" s="386">
        <v>1.3123</v>
      </c>
      <c r="P7080" s="386" t="s">
        <v>7857</v>
      </c>
    </row>
    <row r="7081" spans="1:16" ht="15" x14ac:dyDescent="0.25">
      <c r="A7081" s="389" t="s">
        <v>7872</v>
      </c>
      <c r="B7081" s="390"/>
      <c r="C7081" s="386"/>
      <c r="D7081" s="390"/>
      <c r="E7081" s="390"/>
      <c r="F7081" s="386">
        <v>0.3448</v>
      </c>
      <c r="G7081" s="391">
        <v>0</v>
      </c>
      <c r="H7081" s="391">
        <v>0.22989999999999999</v>
      </c>
      <c r="I7081" s="391">
        <v>0.18060000000000001</v>
      </c>
      <c r="J7081" s="391">
        <v>6.0900000000000003E-2</v>
      </c>
      <c r="K7081" s="391">
        <v>0.2253</v>
      </c>
      <c r="L7081" s="391">
        <v>9.2700000000000005E-2</v>
      </c>
      <c r="M7081" s="391">
        <v>0.22420000000000001</v>
      </c>
      <c r="N7081" s="391">
        <v>0.31509999999999999</v>
      </c>
      <c r="O7081" s="386">
        <v>0.22439999999999999</v>
      </c>
      <c r="P7081" s="386" t="s">
        <v>7857</v>
      </c>
    </row>
    <row r="7082" spans="1:16" ht="15" x14ac:dyDescent="0.25">
      <c r="A7082" s="389" t="s">
        <v>7873</v>
      </c>
      <c r="B7082" s="390"/>
      <c r="C7082" s="386"/>
      <c r="D7082" s="390"/>
      <c r="E7082" s="390"/>
      <c r="F7082" s="386">
        <v>0.37590000000000001</v>
      </c>
      <c r="G7082" s="391">
        <v>0</v>
      </c>
      <c r="H7082" s="391">
        <v>0.16109999999999999</v>
      </c>
      <c r="I7082" s="391">
        <v>1.7899999999999999E-2</v>
      </c>
      <c r="J7082" s="391">
        <v>3.3099999999999997E-2</v>
      </c>
      <c r="K7082" s="391">
        <v>6.0100000000000001E-2</v>
      </c>
      <c r="L7082" s="391">
        <v>0</v>
      </c>
      <c r="M7082" s="391">
        <v>1.49E-2</v>
      </c>
      <c r="N7082" s="391">
        <v>0.2329</v>
      </c>
      <c r="O7082" s="386">
        <v>0.20369999999999999</v>
      </c>
      <c r="P7082" s="386" t="s">
        <v>7857</v>
      </c>
    </row>
    <row r="7083" spans="1:16" ht="15" x14ac:dyDescent="0.25">
      <c r="A7083" s="389" t="s">
        <v>7874</v>
      </c>
      <c r="B7083" s="390"/>
      <c r="C7083" s="386"/>
      <c r="D7083" s="390"/>
      <c r="E7083" s="390"/>
      <c r="F7083" s="386">
        <v>0</v>
      </c>
      <c r="G7083" s="391">
        <v>0</v>
      </c>
      <c r="H7083" s="391">
        <v>0.99209999999999998</v>
      </c>
      <c r="I7083" s="391">
        <v>1.9841</v>
      </c>
      <c r="J7083" s="391">
        <v>0.38019999999999998</v>
      </c>
      <c r="K7083" s="391">
        <v>1.4673</v>
      </c>
      <c r="L7083" s="391">
        <v>0.78649999999999998</v>
      </c>
      <c r="M7083" s="391">
        <v>1.7978000000000001</v>
      </c>
      <c r="N7083" s="391">
        <v>1.0713999999999999</v>
      </c>
      <c r="O7083" s="386">
        <v>0.40110000000000001</v>
      </c>
      <c r="P7083" s="386" t="s">
        <v>7857</v>
      </c>
    </row>
    <row r="7084" spans="1:16" ht="15" x14ac:dyDescent="0.25">
      <c r="A7084" s="389" t="s">
        <v>7875</v>
      </c>
      <c r="B7084" s="390"/>
      <c r="C7084" s="386"/>
      <c r="D7084" s="390"/>
      <c r="E7084" s="390"/>
      <c r="F7084" s="386">
        <v>0.73160000000000003</v>
      </c>
      <c r="G7084" s="391">
        <v>0.24129999999999999</v>
      </c>
      <c r="H7084" s="391">
        <v>0.41070000000000001</v>
      </c>
      <c r="I7084" s="391">
        <v>0.3841</v>
      </c>
      <c r="J7084" s="391">
        <v>0.33550000000000002</v>
      </c>
      <c r="K7084" s="391">
        <v>0.3866</v>
      </c>
      <c r="L7084" s="391">
        <v>0.40699999999999997</v>
      </c>
      <c r="M7084" s="391">
        <v>0.2001</v>
      </c>
      <c r="N7084" s="391">
        <v>0.76459999999999995</v>
      </c>
      <c r="O7084" s="386">
        <v>0.88149999999999995</v>
      </c>
      <c r="P7084" s="386" t="s">
        <v>7857</v>
      </c>
    </row>
    <row r="7085" spans="1:16" ht="15" x14ac:dyDescent="0.25">
      <c r="A7085" s="389" t="s">
        <v>7876</v>
      </c>
      <c r="B7085" s="390"/>
      <c r="C7085" s="386"/>
      <c r="D7085" s="390"/>
      <c r="E7085" s="390"/>
      <c r="F7085" s="386">
        <v>0.51270000000000004</v>
      </c>
      <c r="G7085" s="391">
        <v>3.0700000000000002E-2</v>
      </c>
      <c r="H7085" s="391">
        <v>0.18329999999999999</v>
      </c>
      <c r="I7085" s="391">
        <v>0.25159999999999999</v>
      </c>
      <c r="J7085" s="391">
        <v>0.1714</v>
      </c>
      <c r="K7085" s="391">
        <v>0.26769999999999999</v>
      </c>
      <c r="L7085" s="391">
        <v>0.28360000000000002</v>
      </c>
      <c r="M7085" s="391">
        <v>4.8300000000000003E-2</v>
      </c>
      <c r="N7085" s="391">
        <v>0.74390000000000001</v>
      </c>
      <c r="O7085" s="386">
        <v>0.7843</v>
      </c>
      <c r="P7085" s="386" t="s">
        <v>7857</v>
      </c>
    </row>
    <row r="7086" spans="1:16" ht="15" x14ac:dyDescent="0.25">
      <c r="A7086" s="389" t="s">
        <v>7877</v>
      </c>
      <c r="B7086" s="390"/>
      <c r="C7086" s="386"/>
      <c r="D7086" s="390"/>
      <c r="E7086" s="390"/>
      <c r="F7086" s="386">
        <v>2.0345</v>
      </c>
      <c r="G7086" s="391">
        <v>1.5105</v>
      </c>
      <c r="H7086" s="391">
        <v>1.7879</v>
      </c>
      <c r="I7086" s="391">
        <v>1.3254999999999999</v>
      </c>
      <c r="J7086" s="391">
        <v>1.6348</v>
      </c>
      <c r="K7086" s="391">
        <v>1.5058</v>
      </c>
      <c r="L7086" s="391">
        <v>1.8076000000000001</v>
      </c>
      <c r="M7086" s="391">
        <v>1.827</v>
      </c>
      <c r="N7086" s="391">
        <v>0.93459999999999999</v>
      </c>
      <c r="O7086" s="386">
        <v>1.8303</v>
      </c>
      <c r="P7086" s="386" t="s">
        <v>7857</v>
      </c>
    </row>
    <row r="7087" spans="1:16" ht="15" x14ac:dyDescent="0.25">
      <c r="A7087" s="389" t="s">
        <v>7878</v>
      </c>
      <c r="B7087" s="390"/>
      <c r="C7087" s="386"/>
      <c r="D7087" s="390"/>
      <c r="E7087" s="390"/>
      <c r="F7087" s="386">
        <v>0.16370000000000001</v>
      </c>
      <c r="G7087" s="391">
        <v>0.24179999999999999</v>
      </c>
      <c r="H7087" s="391">
        <v>0.26569999999999999</v>
      </c>
      <c r="I7087" s="391">
        <v>0.28939999999999999</v>
      </c>
      <c r="J7087" s="391">
        <v>4.8099999999999997E-2</v>
      </c>
      <c r="K7087" s="391">
        <v>0.1072</v>
      </c>
      <c r="L7087" s="391">
        <v>0.15</v>
      </c>
      <c r="M7087" s="391">
        <v>0.1055</v>
      </c>
      <c r="N7087" s="391">
        <v>3.2899999999999999E-2</v>
      </c>
      <c r="O7087" s="386">
        <v>0.1106</v>
      </c>
      <c r="P7087" s="386" t="s">
        <v>7857</v>
      </c>
    </row>
    <row r="7088" spans="1:16" ht="15" x14ac:dyDescent="0.25">
      <c r="A7088" s="389" t="s">
        <v>7879</v>
      </c>
      <c r="B7088" s="390"/>
      <c r="C7088" s="386"/>
      <c r="D7088" s="390"/>
      <c r="E7088" s="390"/>
      <c r="F7088" s="386">
        <v>0.14050000000000001</v>
      </c>
      <c r="G7088" s="391">
        <v>1.9199999999999998E-2</v>
      </c>
      <c r="H7088" s="391">
        <v>0.21709999999999999</v>
      </c>
      <c r="I7088" s="391">
        <v>0.249</v>
      </c>
      <c r="J7088" s="391">
        <v>3.8199999999999998E-2</v>
      </c>
      <c r="K7088" s="391">
        <v>8.2400000000000001E-2</v>
      </c>
      <c r="L7088" s="391">
        <v>8.2400000000000001E-2</v>
      </c>
      <c r="M7088" s="391">
        <v>0.1</v>
      </c>
      <c r="N7088" s="391">
        <v>3.4799999999999998E-2</v>
      </c>
      <c r="O7088" s="386">
        <v>7.7899999999999997E-2</v>
      </c>
      <c r="P7088" s="386" t="s">
        <v>7857</v>
      </c>
    </row>
    <row r="7089" spans="1:16" ht="15" x14ac:dyDescent="0.25">
      <c r="A7089" s="389" t="s">
        <v>7880</v>
      </c>
      <c r="B7089" s="390"/>
      <c r="C7089" s="386"/>
      <c r="D7089" s="390"/>
      <c r="E7089" s="390"/>
      <c r="F7089" s="386">
        <v>0.59950000000000003</v>
      </c>
      <c r="G7089" s="391">
        <v>4.2237</v>
      </c>
      <c r="H7089" s="391">
        <v>1.1186</v>
      </c>
      <c r="I7089" s="391">
        <v>0.97399999999999998</v>
      </c>
      <c r="J7089" s="391">
        <v>0.2165</v>
      </c>
      <c r="K7089" s="391">
        <v>0.499</v>
      </c>
      <c r="L7089" s="391">
        <v>1.2974000000000001</v>
      </c>
      <c r="M7089" s="391">
        <v>0.1996</v>
      </c>
      <c r="N7089" s="391">
        <v>0</v>
      </c>
      <c r="O7089" s="386">
        <v>0.68489999999999995</v>
      </c>
      <c r="P7089" s="386" t="s">
        <v>7857</v>
      </c>
    </row>
    <row r="7090" spans="1:16" ht="15" x14ac:dyDescent="0.25">
      <c r="A7090" s="389" t="s">
        <v>7881</v>
      </c>
      <c r="B7090" s="390"/>
      <c r="C7090" s="386"/>
      <c r="D7090" s="390"/>
      <c r="E7090" s="390"/>
      <c r="F7090" s="386">
        <v>2.0870000000000002</v>
      </c>
      <c r="G7090" s="391">
        <v>2.4348000000000001</v>
      </c>
      <c r="H7090" s="391">
        <v>1.5217000000000001</v>
      </c>
      <c r="I7090" s="391">
        <v>2.8260999999999998</v>
      </c>
      <c r="J7090" s="391">
        <v>1.0229999999999999</v>
      </c>
      <c r="K7090" s="391">
        <v>0.51190000000000002</v>
      </c>
      <c r="L7090" s="391">
        <v>0.42659999999999998</v>
      </c>
      <c r="M7090" s="391">
        <v>0.50590000000000002</v>
      </c>
      <c r="N7090" s="391">
        <v>0</v>
      </c>
      <c r="O7090" s="386">
        <v>0.36249999999999999</v>
      </c>
      <c r="P7090" s="386" t="s">
        <v>7857</v>
      </c>
    </row>
    <row r="7091" spans="1:16" ht="15" x14ac:dyDescent="0.25">
      <c r="A7091" s="389" t="s">
        <v>7882</v>
      </c>
      <c r="B7091" s="390"/>
      <c r="C7091" s="386"/>
      <c r="D7091" s="390"/>
      <c r="E7091" s="390"/>
      <c r="F7091" s="386">
        <v>7.5499999999999998E-2</v>
      </c>
      <c r="G7091" s="391">
        <v>0</v>
      </c>
      <c r="H7091" s="391">
        <v>0.60419999999999996</v>
      </c>
      <c r="I7091" s="391">
        <v>0.9819</v>
      </c>
      <c r="J7091" s="391">
        <v>7.5499999999999998E-2</v>
      </c>
      <c r="K7091" s="391">
        <v>0.30209999999999998</v>
      </c>
      <c r="L7091" s="391">
        <v>0.2266</v>
      </c>
      <c r="M7091" s="391">
        <v>0</v>
      </c>
      <c r="N7091" s="391">
        <v>0</v>
      </c>
      <c r="O7091" s="386">
        <v>0</v>
      </c>
      <c r="P7091" s="386" t="s">
        <v>7857</v>
      </c>
    </row>
    <row r="7092" spans="1:16" ht="15" x14ac:dyDescent="0.25">
      <c r="A7092" s="389" t="s">
        <v>7883</v>
      </c>
      <c r="B7092" s="390"/>
      <c r="C7092" s="386"/>
      <c r="D7092" s="390"/>
      <c r="E7092" s="390"/>
      <c r="F7092" s="386">
        <v>4.8155999999999999</v>
      </c>
      <c r="G7092" s="391">
        <v>5.7377000000000002</v>
      </c>
      <c r="H7092" s="391">
        <v>2.7664</v>
      </c>
      <c r="I7092" s="391">
        <v>5.3278999999999996</v>
      </c>
      <c r="J7092" s="391">
        <v>2.2505000000000002</v>
      </c>
      <c r="K7092" s="391">
        <v>0.7843</v>
      </c>
      <c r="L7092" s="391">
        <v>0.68630000000000002</v>
      </c>
      <c r="M7092" s="391">
        <v>1.145</v>
      </c>
      <c r="N7092" s="391">
        <v>0</v>
      </c>
      <c r="O7092" s="386">
        <v>1.0417000000000001</v>
      </c>
      <c r="P7092" s="386" t="s">
        <v>7857</v>
      </c>
    </row>
    <row r="7093" spans="1:16" ht="15" x14ac:dyDescent="0.25">
      <c r="A7093" s="389" t="s">
        <v>7884</v>
      </c>
      <c r="B7093" s="390"/>
      <c r="C7093" s="386"/>
      <c r="D7093" s="390"/>
      <c r="E7093" s="390"/>
      <c r="F7093" s="386">
        <v>0.68489999999999995</v>
      </c>
      <c r="G7093" s="391">
        <v>0.47739999999999999</v>
      </c>
      <c r="H7093" s="391">
        <v>0.72260000000000002</v>
      </c>
      <c r="I7093" s="391">
        <v>0.61809999999999998</v>
      </c>
      <c r="J7093" s="391">
        <v>0.62390000000000001</v>
      </c>
      <c r="K7093" s="391">
        <v>0.52380000000000004</v>
      </c>
      <c r="L7093" s="391">
        <v>0.44259999999999999</v>
      </c>
      <c r="M7093" s="391">
        <v>0.59199999999999997</v>
      </c>
      <c r="N7093" s="391">
        <v>0.3322</v>
      </c>
      <c r="O7093" s="386">
        <v>0.48520000000000002</v>
      </c>
      <c r="P7093" s="386" t="s">
        <v>7857</v>
      </c>
    </row>
    <row r="7094" spans="1:16" ht="15" x14ac:dyDescent="0.25">
      <c r="A7094" s="389" t="s">
        <v>7885</v>
      </c>
      <c r="B7094" s="390"/>
      <c r="C7094" s="386"/>
      <c r="D7094" s="390"/>
      <c r="E7094" s="390"/>
      <c r="F7094" s="386">
        <v>0.2344</v>
      </c>
      <c r="G7094" s="391">
        <v>9.69E-2</v>
      </c>
      <c r="H7094" s="391">
        <v>0.18279999999999999</v>
      </c>
      <c r="I7094" s="391">
        <v>0.1469</v>
      </c>
      <c r="J7094" s="391">
        <v>8.4400000000000003E-2</v>
      </c>
      <c r="K7094" s="391">
        <v>7.9699999999999993E-2</v>
      </c>
      <c r="L7094" s="391">
        <v>4.2200000000000001E-2</v>
      </c>
      <c r="M7094" s="391">
        <v>0.14219999999999999</v>
      </c>
      <c r="N7094" s="391">
        <v>6.5100000000000005E-2</v>
      </c>
      <c r="O7094" s="386">
        <v>0.14119999999999999</v>
      </c>
      <c r="P7094" s="386" t="s">
        <v>7857</v>
      </c>
    </row>
    <row r="7095" spans="1:16" ht="15" x14ac:dyDescent="0.25">
      <c r="A7095" s="389" t="s">
        <v>7886</v>
      </c>
      <c r="B7095" s="390"/>
      <c r="C7095" s="386"/>
      <c r="D7095" s="390"/>
      <c r="E7095" s="390"/>
      <c r="F7095" s="386">
        <v>6.5526999999999997</v>
      </c>
      <c r="G7095" s="391">
        <v>5.4335000000000004</v>
      </c>
      <c r="H7095" s="391">
        <v>7.7534000000000001</v>
      </c>
      <c r="I7095" s="391">
        <v>6.7561999999999998</v>
      </c>
      <c r="J7095" s="391">
        <v>7.6516000000000002</v>
      </c>
      <c r="K7095" s="391">
        <v>6.3085000000000004</v>
      </c>
      <c r="L7095" s="391">
        <v>5.6573000000000002</v>
      </c>
      <c r="M7095" s="391">
        <v>6.4509999999999996</v>
      </c>
      <c r="N7095" s="391">
        <v>3.5224000000000002</v>
      </c>
      <c r="O7095" s="386">
        <v>5.2176999999999998</v>
      </c>
      <c r="P7095" s="386" t="s">
        <v>7857</v>
      </c>
    </row>
    <row r="7096" spans="1:16" ht="15" x14ac:dyDescent="0.25">
      <c r="A7096" s="389" t="s">
        <v>7887</v>
      </c>
      <c r="B7096" s="390"/>
      <c r="C7096" s="386"/>
      <c r="D7096" s="390"/>
      <c r="E7096" s="390"/>
      <c r="F7096" s="386">
        <v>0.42020000000000002</v>
      </c>
      <c r="G7096" s="391">
        <v>0.42959999999999998</v>
      </c>
      <c r="H7096" s="391">
        <v>0.45760000000000001</v>
      </c>
      <c r="I7096" s="391">
        <v>0.48559999999999998</v>
      </c>
      <c r="J7096" s="391">
        <v>0.39219999999999999</v>
      </c>
      <c r="K7096" s="391">
        <v>3.7400000000000003E-2</v>
      </c>
      <c r="L7096" s="391">
        <v>4.6699999999999998E-2</v>
      </c>
      <c r="M7096" s="391">
        <v>6.54E-2</v>
      </c>
      <c r="N7096" s="391">
        <v>4.3299999999999998E-2</v>
      </c>
      <c r="O7096" s="386">
        <v>0.13539999999999999</v>
      </c>
      <c r="P7096" s="386" t="s">
        <v>7857</v>
      </c>
    </row>
    <row r="7097" spans="1:16" ht="15" x14ac:dyDescent="0.25">
      <c r="A7097" s="389" t="s">
        <v>7888</v>
      </c>
      <c r="B7097" s="390"/>
      <c r="C7097" s="386"/>
      <c r="D7097" s="390"/>
      <c r="E7097" s="390"/>
      <c r="F7097" s="386">
        <v>0</v>
      </c>
      <c r="G7097" s="391">
        <v>0.02</v>
      </c>
      <c r="H7097" s="391">
        <v>0.03</v>
      </c>
      <c r="I7097" s="391">
        <v>0.05</v>
      </c>
      <c r="J7097" s="391">
        <v>0.03</v>
      </c>
      <c r="K7097" s="391">
        <v>0.01</v>
      </c>
      <c r="L7097" s="391">
        <v>0.02</v>
      </c>
      <c r="M7097" s="391">
        <v>0.02</v>
      </c>
      <c r="N7097" s="391">
        <v>0</v>
      </c>
      <c r="O7097" s="386">
        <v>5.4899999999999997E-2</v>
      </c>
      <c r="P7097" s="386" t="s">
        <v>7857</v>
      </c>
    </row>
    <row r="7098" spans="1:16" ht="15" x14ac:dyDescent="0.25">
      <c r="A7098" s="389" t="s">
        <v>7889</v>
      </c>
      <c r="B7098" s="390"/>
      <c r="C7098" s="386"/>
      <c r="D7098" s="390"/>
      <c r="E7098" s="390"/>
      <c r="F7098" s="386">
        <v>6.4470000000000001</v>
      </c>
      <c r="G7098" s="391">
        <v>6.3037000000000001</v>
      </c>
      <c r="H7098" s="391">
        <v>6.5903</v>
      </c>
      <c r="I7098" s="391">
        <v>6.7335000000000003</v>
      </c>
      <c r="J7098" s="391">
        <v>5.5873999999999997</v>
      </c>
      <c r="K7098" s="391">
        <v>0.42980000000000002</v>
      </c>
      <c r="L7098" s="391">
        <v>0.42980000000000002</v>
      </c>
      <c r="M7098" s="391">
        <v>0.71630000000000005</v>
      </c>
      <c r="N7098" s="391">
        <v>0.64100000000000001</v>
      </c>
      <c r="O7098" s="386">
        <v>1.2894000000000001</v>
      </c>
      <c r="P7098" s="386" t="s">
        <v>7857</v>
      </c>
    </row>
    <row r="7099" spans="1:16" ht="15" x14ac:dyDescent="0.25">
      <c r="A7099" s="389" t="s">
        <v>7890</v>
      </c>
      <c r="B7099" s="390"/>
      <c r="C7099" s="386"/>
      <c r="D7099" s="390"/>
      <c r="E7099" s="390"/>
      <c r="F7099" s="386">
        <v>0.35699999999999998</v>
      </c>
      <c r="G7099" s="391">
        <v>0.2472</v>
      </c>
      <c r="H7099" s="391">
        <v>0.49430000000000002</v>
      </c>
      <c r="I7099" s="391">
        <v>0.49430000000000002</v>
      </c>
      <c r="J7099" s="391">
        <v>0.63849999999999996</v>
      </c>
      <c r="K7099" s="391">
        <v>0.50119999999999998</v>
      </c>
      <c r="L7099" s="391">
        <v>0.52880000000000005</v>
      </c>
      <c r="M7099" s="391">
        <v>0.62139999999999995</v>
      </c>
      <c r="N7099" s="391">
        <v>0.63370000000000004</v>
      </c>
      <c r="O7099" s="386">
        <v>0.71960000000000002</v>
      </c>
      <c r="P7099" s="386" t="s">
        <v>7857</v>
      </c>
    </row>
    <row r="7100" spans="1:16" ht="15" x14ac:dyDescent="0.25">
      <c r="A7100" s="389" t="s">
        <v>7891</v>
      </c>
      <c r="B7100" s="390"/>
      <c r="C7100" s="386"/>
      <c r="D7100" s="390"/>
      <c r="E7100" s="390"/>
      <c r="F7100" s="386">
        <v>0.22739999999999999</v>
      </c>
      <c r="G7100" s="391">
        <v>0.16789999999999999</v>
      </c>
      <c r="H7100" s="391">
        <v>0.19939999999999999</v>
      </c>
      <c r="I7100" s="391">
        <v>0.15040000000000001</v>
      </c>
      <c r="J7100" s="391">
        <v>0.1014</v>
      </c>
      <c r="K7100" s="391">
        <v>5.6000000000000001E-2</v>
      </c>
      <c r="L7100" s="391">
        <v>3.85E-2</v>
      </c>
      <c r="M7100" s="391">
        <v>3.15E-2</v>
      </c>
      <c r="N7100" s="391">
        <v>5.5100000000000003E-2</v>
      </c>
      <c r="O7100" s="386">
        <v>0.12920000000000001</v>
      </c>
      <c r="P7100" s="386" t="s">
        <v>7857</v>
      </c>
    </row>
    <row r="7101" spans="1:16" ht="15" x14ac:dyDescent="0.25">
      <c r="A7101" s="389" t="s">
        <v>7892</v>
      </c>
      <c r="B7101" s="390"/>
      <c r="C7101" s="386"/>
      <c r="D7101" s="390"/>
      <c r="E7101" s="390"/>
      <c r="F7101" s="386">
        <v>7.1691000000000003</v>
      </c>
      <c r="G7101" s="391">
        <v>4.4118000000000004</v>
      </c>
      <c r="H7101" s="391">
        <v>15.992599999999999</v>
      </c>
      <c r="I7101" s="391">
        <v>18.566199999999998</v>
      </c>
      <c r="J7101" s="391">
        <v>28.860299999999999</v>
      </c>
      <c r="K7101" s="391">
        <v>23.897099999999998</v>
      </c>
      <c r="L7101" s="391">
        <v>26.286799999999999</v>
      </c>
      <c r="M7101" s="391">
        <v>31.617599999999999</v>
      </c>
      <c r="N7101" s="391">
        <v>22.6891</v>
      </c>
      <c r="O7101" s="386">
        <v>31.801500000000001</v>
      </c>
      <c r="P7101" s="386" t="s">
        <v>7857</v>
      </c>
    </row>
    <row r="7102" spans="1:16" ht="15" x14ac:dyDescent="0.25">
      <c r="A7102" s="389" t="s">
        <v>7893</v>
      </c>
      <c r="B7102" s="390"/>
      <c r="C7102" s="386"/>
      <c r="D7102" s="390"/>
      <c r="E7102" s="390"/>
      <c r="F7102" s="386">
        <v>1.1107</v>
      </c>
      <c r="G7102" s="391">
        <v>0.72550000000000003</v>
      </c>
      <c r="H7102" s="391">
        <v>1.0488</v>
      </c>
      <c r="I7102" s="391">
        <v>0.79090000000000005</v>
      </c>
      <c r="J7102" s="391">
        <v>0.6946</v>
      </c>
      <c r="K7102" s="391">
        <v>0.72550000000000003</v>
      </c>
      <c r="L7102" s="391">
        <v>0.502</v>
      </c>
      <c r="M7102" s="391">
        <v>0.75639999999999996</v>
      </c>
      <c r="N7102" s="391">
        <v>0.22969999999999999</v>
      </c>
      <c r="O7102" s="386">
        <v>0.37940000000000002</v>
      </c>
      <c r="P7102" s="386" t="s">
        <v>7857</v>
      </c>
    </row>
    <row r="7103" spans="1:16" ht="15" x14ac:dyDescent="0.25">
      <c r="A7103" s="389" t="s">
        <v>7894</v>
      </c>
      <c r="B7103" s="390"/>
      <c r="C7103" s="386"/>
      <c r="D7103" s="390"/>
      <c r="E7103" s="390"/>
      <c r="F7103" s="386">
        <v>0.33450000000000002</v>
      </c>
      <c r="G7103" s="391">
        <v>4.7199999999999999E-2</v>
      </c>
      <c r="H7103" s="391">
        <v>0.2243</v>
      </c>
      <c r="I7103" s="391">
        <v>0.18099999999999999</v>
      </c>
      <c r="J7103" s="391">
        <v>8.6599999999999996E-2</v>
      </c>
      <c r="K7103" s="391">
        <v>0.1338</v>
      </c>
      <c r="L7103" s="391">
        <v>5.5100000000000003E-2</v>
      </c>
      <c r="M7103" s="391">
        <v>0.31480000000000002</v>
      </c>
      <c r="N7103" s="391">
        <v>9.4299999999999995E-2</v>
      </c>
      <c r="O7103" s="386">
        <v>0.18790000000000001</v>
      </c>
      <c r="P7103" s="386" t="s">
        <v>7857</v>
      </c>
    </row>
    <row r="7104" spans="1:16" ht="15" x14ac:dyDescent="0.25">
      <c r="A7104" s="389" t="s">
        <v>7895</v>
      </c>
      <c r="B7104" s="390"/>
      <c r="C7104" s="386"/>
      <c r="D7104" s="390"/>
      <c r="E7104" s="390"/>
      <c r="F7104" s="386">
        <v>6.4814999999999996</v>
      </c>
      <c r="G7104" s="391">
        <v>5.4194000000000004</v>
      </c>
      <c r="H7104" s="391">
        <v>6.7538</v>
      </c>
      <c r="I7104" s="391">
        <v>5.0109000000000004</v>
      </c>
      <c r="J7104" s="391">
        <v>4.9020000000000001</v>
      </c>
      <c r="K7104" s="391">
        <v>4.8202999999999996</v>
      </c>
      <c r="L7104" s="391">
        <v>3.5948000000000002</v>
      </c>
      <c r="M7104" s="391">
        <v>3.8126000000000002</v>
      </c>
      <c r="N7104" s="391">
        <v>1.2836000000000001</v>
      </c>
      <c r="O7104" s="386">
        <v>1.8148</v>
      </c>
      <c r="P7104" s="386" t="s">
        <v>7857</v>
      </c>
    </row>
    <row r="7105" spans="1:16" ht="15" x14ac:dyDescent="0.25">
      <c r="A7105" s="389" t="s">
        <v>7896</v>
      </c>
      <c r="B7105" s="390"/>
      <c r="C7105" s="386"/>
      <c r="D7105" s="390"/>
      <c r="E7105" s="390"/>
      <c r="F7105" s="386">
        <v>1.728</v>
      </c>
      <c r="G7105" s="391">
        <v>1.5463</v>
      </c>
      <c r="H7105" s="391">
        <v>1.3945000000000001</v>
      </c>
      <c r="I7105" s="391">
        <v>1.6111</v>
      </c>
      <c r="J7105" s="391">
        <v>1.4288000000000001</v>
      </c>
      <c r="K7105" s="391">
        <v>1.7458</v>
      </c>
      <c r="L7105" s="391">
        <v>1.5234000000000001</v>
      </c>
      <c r="M7105" s="391">
        <v>1.2776000000000001</v>
      </c>
      <c r="N7105" s="391">
        <v>1.0728</v>
      </c>
      <c r="O7105" s="386">
        <v>0.621</v>
      </c>
      <c r="P7105" s="386" t="s">
        <v>7857</v>
      </c>
    </row>
    <row r="7106" spans="1:16" ht="15" x14ac:dyDescent="0.25">
      <c r="A7106" s="389" t="s">
        <v>7897</v>
      </c>
      <c r="B7106" s="390"/>
      <c r="C7106" s="386"/>
      <c r="D7106" s="390"/>
      <c r="E7106" s="390"/>
      <c r="F7106" s="386">
        <v>0.1913</v>
      </c>
      <c r="G7106" s="391">
        <v>0.12520000000000001</v>
      </c>
      <c r="H7106" s="391">
        <v>0.1358</v>
      </c>
      <c r="I7106" s="391">
        <v>0.15260000000000001</v>
      </c>
      <c r="J7106" s="391">
        <v>0.12570000000000001</v>
      </c>
      <c r="K7106" s="391">
        <v>0.18890000000000001</v>
      </c>
      <c r="L7106" s="391">
        <v>0.15110000000000001</v>
      </c>
      <c r="M7106" s="391">
        <v>0.1351</v>
      </c>
      <c r="N7106" s="391">
        <v>0.1207</v>
      </c>
      <c r="O7106" s="386">
        <v>8.7999999999999995E-2</v>
      </c>
      <c r="P7106" s="386" t="s">
        <v>7857</v>
      </c>
    </row>
    <row r="7107" spans="1:16" ht="15" x14ac:dyDescent="0.25">
      <c r="A7107" s="389" t="s">
        <v>7898</v>
      </c>
      <c r="B7107" s="390"/>
      <c r="C7107" s="386"/>
      <c r="D7107" s="390"/>
      <c r="E7107" s="390"/>
      <c r="F7107" s="386">
        <v>14.0459</v>
      </c>
      <c r="G7107" s="391">
        <v>12.9377</v>
      </c>
      <c r="H7107" s="391">
        <v>11.4931</v>
      </c>
      <c r="I7107" s="391">
        <v>13.1616</v>
      </c>
      <c r="J7107" s="391">
        <v>11.7073</v>
      </c>
      <c r="K7107" s="391">
        <v>14.0677</v>
      </c>
      <c r="L7107" s="391">
        <v>12.383900000000001</v>
      </c>
      <c r="M7107" s="391">
        <v>10.3226</v>
      </c>
      <c r="N7107" s="391">
        <v>8.9497</v>
      </c>
      <c r="O7107" s="386">
        <v>5.4119999999999999</v>
      </c>
      <c r="P7107" s="386" t="s">
        <v>7857</v>
      </c>
    </row>
    <row r="7108" spans="1:16" ht="15" x14ac:dyDescent="0.25">
      <c r="A7108" s="389" t="s">
        <v>7899</v>
      </c>
      <c r="B7108" s="390"/>
      <c r="C7108" s="386"/>
      <c r="D7108" s="390"/>
      <c r="E7108" s="390"/>
      <c r="F7108" s="386">
        <v>1.2236</v>
      </c>
      <c r="G7108" s="391">
        <v>1.3413999999999999</v>
      </c>
      <c r="H7108" s="391">
        <v>1.2107000000000001</v>
      </c>
      <c r="I7108" s="391">
        <v>0.58609999999999995</v>
      </c>
      <c r="J7108" s="391">
        <v>0.61529999999999996</v>
      </c>
      <c r="K7108" s="391">
        <v>0.67210000000000003</v>
      </c>
      <c r="L7108" s="391">
        <v>0.60580000000000001</v>
      </c>
      <c r="M7108" s="391">
        <v>0.42799999999999999</v>
      </c>
      <c r="N7108" s="391">
        <v>0.55489999999999995</v>
      </c>
      <c r="O7108" s="386">
        <v>0.24610000000000001</v>
      </c>
      <c r="P7108" s="386" t="s">
        <v>7857</v>
      </c>
    </row>
    <row r="7109" spans="1:16" ht="15" x14ac:dyDescent="0.25">
      <c r="A7109" s="389" t="s">
        <v>7900</v>
      </c>
      <c r="B7109" s="390"/>
      <c r="C7109" s="386"/>
      <c r="D7109" s="390"/>
      <c r="E7109" s="390"/>
      <c r="F7109" s="386">
        <v>0.13039999999999999</v>
      </c>
      <c r="G7109" s="391">
        <v>0.18060000000000001</v>
      </c>
      <c r="H7109" s="391">
        <v>0.156</v>
      </c>
      <c r="I7109" s="391">
        <v>8.6999999999999994E-2</v>
      </c>
      <c r="J7109" s="391">
        <v>7.6899999999999996E-2</v>
      </c>
      <c r="K7109" s="391">
        <v>4.3400000000000001E-2</v>
      </c>
      <c r="L7109" s="391">
        <v>3.3399999999999999E-2</v>
      </c>
      <c r="M7109" s="391">
        <v>3.6799999999999999E-2</v>
      </c>
      <c r="N7109" s="391">
        <v>8.5699999999999998E-2</v>
      </c>
      <c r="O7109" s="386">
        <v>6.0199999999999997E-2</v>
      </c>
      <c r="P7109" s="386" t="s">
        <v>7857</v>
      </c>
    </row>
    <row r="7110" spans="1:16" ht="15" x14ac:dyDescent="0.25">
      <c r="A7110" s="389" t="s">
        <v>7901</v>
      </c>
      <c r="B7110" s="390"/>
      <c r="C7110" s="386"/>
      <c r="D7110" s="390"/>
      <c r="E7110" s="390"/>
      <c r="F7110" s="386">
        <v>11.430400000000001</v>
      </c>
      <c r="G7110" s="391">
        <v>12.1799</v>
      </c>
      <c r="H7110" s="391">
        <v>11.114599999999999</v>
      </c>
      <c r="I7110" s="391">
        <v>5.2466999999999997</v>
      </c>
      <c r="J7110" s="391">
        <v>5.5624000000000002</v>
      </c>
      <c r="K7110" s="391">
        <v>6.4535999999999998</v>
      </c>
      <c r="L7110" s="391">
        <v>5.8696999999999999</v>
      </c>
      <c r="M7110" s="391">
        <v>4.0258000000000003</v>
      </c>
      <c r="N7110" s="391">
        <v>4.8640999999999996</v>
      </c>
      <c r="O7110" s="386">
        <v>2.2418</v>
      </c>
      <c r="P7110" s="386" t="s">
        <v>7857</v>
      </c>
    </row>
    <row r="7111" spans="1:16" ht="15" x14ac:dyDescent="0.25">
      <c r="A7111" s="389" t="s">
        <v>7902</v>
      </c>
      <c r="B7111" s="390"/>
      <c r="C7111" s="386"/>
      <c r="D7111" s="390"/>
      <c r="E7111" s="390"/>
      <c r="F7111" s="386">
        <v>0.27839999999999998</v>
      </c>
      <c r="G7111" s="391">
        <v>0.16969999999999999</v>
      </c>
      <c r="H7111" s="391">
        <v>0.20030000000000001</v>
      </c>
      <c r="I7111" s="391">
        <v>0.11650000000000001</v>
      </c>
      <c r="J7111" s="391">
        <v>8.2699999999999996E-2</v>
      </c>
      <c r="K7111" s="391">
        <v>0.15359999999999999</v>
      </c>
      <c r="L7111" s="391">
        <v>0.1215</v>
      </c>
      <c r="M7111" s="391">
        <v>5.2299999999999999E-2</v>
      </c>
      <c r="N7111" s="391">
        <v>7.4999999999999997E-2</v>
      </c>
      <c r="O7111" s="386">
        <v>7.4200000000000002E-2</v>
      </c>
      <c r="P7111" s="386" t="s">
        <v>7857</v>
      </c>
    </row>
    <row r="7112" spans="1:16" ht="15" x14ac:dyDescent="0.25">
      <c r="A7112" s="389" t="s">
        <v>7903</v>
      </c>
      <c r="B7112" s="390"/>
      <c r="C7112" s="386"/>
      <c r="D7112" s="390"/>
      <c r="E7112" s="390"/>
      <c r="F7112" s="386">
        <v>0.1973</v>
      </c>
      <c r="G7112" s="391">
        <v>7.9299999999999995E-2</v>
      </c>
      <c r="H7112" s="391">
        <v>0.1051</v>
      </c>
      <c r="I7112" s="391">
        <v>5.5E-2</v>
      </c>
      <c r="J7112" s="391">
        <v>2.5700000000000001E-2</v>
      </c>
      <c r="K7112" s="391">
        <v>6.4199999999999993E-2</v>
      </c>
      <c r="L7112" s="391">
        <v>4.7699999999999999E-2</v>
      </c>
      <c r="M7112" s="391">
        <v>1.47E-2</v>
      </c>
      <c r="N7112" s="391">
        <v>1.55E-2</v>
      </c>
      <c r="O7112" s="386">
        <v>2.1999999999999999E-2</v>
      </c>
      <c r="P7112" s="386" t="s">
        <v>7857</v>
      </c>
    </row>
    <row r="7113" spans="1:16" ht="15" x14ac:dyDescent="0.25">
      <c r="A7113" s="389" t="s">
        <v>7904</v>
      </c>
      <c r="B7113" s="390"/>
      <c r="C7113" s="386"/>
      <c r="D7113" s="390"/>
      <c r="E7113" s="390"/>
      <c r="F7113" s="386">
        <v>1.2159</v>
      </c>
      <c r="G7113" s="391">
        <v>1.2159</v>
      </c>
      <c r="H7113" s="391">
        <v>1.3011999999999999</v>
      </c>
      <c r="I7113" s="391">
        <v>0.83189999999999997</v>
      </c>
      <c r="J7113" s="391">
        <v>0.74660000000000004</v>
      </c>
      <c r="K7113" s="391">
        <v>1.1944999999999999</v>
      </c>
      <c r="L7113" s="391">
        <v>0.98119999999999996</v>
      </c>
      <c r="M7113" s="391">
        <v>0.49059999999999998</v>
      </c>
      <c r="N7113" s="391">
        <v>0.77769999999999995</v>
      </c>
      <c r="O7113" s="386">
        <v>0.68259999999999998</v>
      </c>
      <c r="P7113" s="386" t="s">
        <v>7857</v>
      </c>
    </row>
    <row r="7114" spans="1:16" ht="15" x14ac:dyDescent="0.25">
      <c r="A7114" s="389" t="s">
        <v>7905</v>
      </c>
      <c r="B7114" s="390"/>
      <c r="C7114" s="386"/>
      <c r="D7114" s="390"/>
      <c r="E7114" s="390"/>
      <c r="F7114" s="386">
        <v>6.7697000000000003</v>
      </c>
      <c r="G7114" s="391">
        <v>5.8857999999999997</v>
      </c>
      <c r="H7114" s="391">
        <v>5.1649000000000003</v>
      </c>
      <c r="I7114" s="391">
        <v>7.5674000000000001</v>
      </c>
      <c r="J7114" s="391">
        <v>6.6189999999999998</v>
      </c>
      <c r="K7114" s="391">
        <v>7.9701000000000004</v>
      </c>
      <c r="L7114" s="391">
        <v>6.9595000000000002</v>
      </c>
      <c r="M7114" s="391">
        <v>6.1069000000000004</v>
      </c>
      <c r="N7114" s="391">
        <v>5.5218999999999996</v>
      </c>
      <c r="O7114" s="386">
        <v>2.8828</v>
      </c>
      <c r="P7114" s="386" t="s">
        <v>7857</v>
      </c>
    </row>
    <row r="7115" spans="1:16" ht="15" x14ac:dyDescent="0.25">
      <c r="A7115" s="389" t="s">
        <v>7906</v>
      </c>
      <c r="B7115" s="390"/>
      <c r="C7115" s="386"/>
      <c r="D7115" s="390"/>
      <c r="E7115" s="390"/>
      <c r="F7115" s="386">
        <v>0.2868</v>
      </c>
      <c r="G7115" s="391">
        <v>0.17849999999999999</v>
      </c>
      <c r="H7115" s="391">
        <v>0.20399999999999999</v>
      </c>
      <c r="I7115" s="391">
        <v>0.61419999999999997</v>
      </c>
      <c r="J7115" s="391">
        <v>0.5635</v>
      </c>
      <c r="K7115" s="391">
        <v>0.88139999999999996</v>
      </c>
      <c r="L7115" s="391">
        <v>0.72</v>
      </c>
      <c r="M7115" s="391">
        <v>0.72629999999999995</v>
      </c>
      <c r="N7115" s="391">
        <v>0.63849999999999996</v>
      </c>
      <c r="O7115" s="386">
        <v>0.36459999999999998</v>
      </c>
      <c r="P7115" s="386" t="s">
        <v>7857</v>
      </c>
    </row>
    <row r="7116" spans="1:16" ht="15" x14ac:dyDescent="0.25">
      <c r="A7116" s="389" t="s">
        <v>7907</v>
      </c>
      <c r="B7116" s="390"/>
      <c r="C7116" s="386"/>
      <c r="D7116" s="390"/>
      <c r="E7116" s="390"/>
      <c r="F7116" s="386">
        <v>29.066199999999998</v>
      </c>
      <c r="G7116" s="391">
        <v>25.5151</v>
      </c>
      <c r="H7116" s="391">
        <v>22.2271</v>
      </c>
      <c r="I7116" s="391">
        <v>30.599799999999998</v>
      </c>
      <c r="J7116" s="391">
        <v>26.677900000000001</v>
      </c>
      <c r="K7116" s="391">
        <v>31.921099999999999</v>
      </c>
      <c r="L7116" s="391">
        <v>28.0411</v>
      </c>
      <c r="M7116" s="391">
        <v>24.286899999999999</v>
      </c>
      <c r="N7116" s="391">
        <v>21.875</v>
      </c>
      <c r="O7116" s="386">
        <v>13.7662</v>
      </c>
      <c r="P7116" s="386" t="s">
        <v>7857</v>
      </c>
    </row>
    <row r="7117" spans="1:16" ht="15" x14ac:dyDescent="0.25">
      <c r="A7117" s="389" t="s">
        <v>7908</v>
      </c>
      <c r="B7117" s="390"/>
      <c r="C7117" s="386"/>
      <c r="D7117" s="390"/>
      <c r="E7117" s="390"/>
      <c r="F7117" s="386">
        <v>1.5411999999999999</v>
      </c>
      <c r="G7117" s="391">
        <v>0.6542</v>
      </c>
      <c r="H7117" s="391">
        <v>1.0497000000000001</v>
      </c>
      <c r="I7117" s="391">
        <v>0.85919999999999996</v>
      </c>
      <c r="J7117" s="391">
        <v>0.69550000000000001</v>
      </c>
      <c r="K7117" s="391">
        <v>1.0643</v>
      </c>
      <c r="L7117" s="391">
        <v>0.68500000000000005</v>
      </c>
      <c r="M7117" s="391">
        <v>0.61419999999999997</v>
      </c>
      <c r="N7117" s="391">
        <v>0.46500000000000002</v>
      </c>
      <c r="O7117" s="386">
        <v>0.59609999999999996</v>
      </c>
      <c r="P7117" s="386" t="s">
        <v>7857</v>
      </c>
    </row>
    <row r="7118" spans="1:16" ht="15" x14ac:dyDescent="0.25">
      <c r="A7118" s="389" t="s">
        <v>7909</v>
      </c>
      <c r="B7118" s="390"/>
      <c r="C7118" s="386"/>
      <c r="D7118" s="390"/>
      <c r="E7118" s="390"/>
      <c r="F7118" s="386">
        <v>0.36280000000000001</v>
      </c>
      <c r="G7118" s="391">
        <v>0.1123</v>
      </c>
      <c r="H7118" s="391">
        <v>0.29170000000000001</v>
      </c>
      <c r="I7118" s="391">
        <v>0.10929999999999999</v>
      </c>
      <c r="J7118" s="391">
        <v>3.3399999999999999E-2</v>
      </c>
      <c r="K7118" s="391">
        <v>0.1074</v>
      </c>
      <c r="L7118" s="391">
        <v>8.8900000000000007E-2</v>
      </c>
      <c r="M7118" s="391">
        <v>0.1071</v>
      </c>
      <c r="N7118" s="391">
        <v>4.8500000000000001E-2</v>
      </c>
      <c r="O7118" s="386">
        <v>7.7600000000000002E-2</v>
      </c>
      <c r="P7118" s="386" t="s">
        <v>7857</v>
      </c>
    </row>
    <row r="7119" spans="1:16" ht="15" x14ac:dyDescent="0.25">
      <c r="A7119" s="389" t="s">
        <v>7910</v>
      </c>
      <c r="B7119" s="390"/>
      <c r="C7119" s="386"/>
      <c r="D7119" s="390"/>
      <c r="E7119" s="390"/>
      <c r="F7119" s="386">
        <v>9.5946999999999996</v>
      </c>
      <c r="G7119" s="391">
        <v>4.4156000000000004</v>
      </c>
      <c r="H7119" s="391">
        <v>6.1353</v>
      </c>
      <c r="I7119" s="391">
        <v>5.8906999999999998</v>
      </c>
      <c r="J7119" s="391">
        <v>5.1365999999999996</v>
      </c>
      <c r="K7119" s="391">
        <v>7.6029</v>
      </c>
      <c r="L7119" s="391">
        <v>6.1920999999999999</v>
      </c>
      <c r="M7119" s="391">
        <v>5.2369000000000003</v>
      </c>
      <c r="N7119" s="391">
        <v>4.1627000000000001</v>
      </c>
      <c r="O7119" s="386">
        <v>6.8784999999999998</v>
      </c>
      <c r="P7119" s="386" t="s">
        <v>7857</v>
      </c>
    </row>
    <row r="7120" spans="1:16" ht="15" x14ac:dyDescent="0.25">
      <c r="A7120" s="389" t="s">
        <v>7911</v>
      </c>
      <c r="B7120" s="390"/>
      <c r="C7120" s="386"/>
      <c r="D7120" s="390"/>
      <c r="E7120" s="390"/>
      <c r="F7120" s="386">
        <v>0.1038</v>
      </c>
      <c r="G7120" s="391">
        <v>0</v>
      </c>
      <c r="H7120" s="391">
        <v>0.1038</v>
      </c>
      <c r="I7120" s="391">
        <v>0.12970000000000001</v>
      </c>
      <c r="J7120" s="391">
        <v>0.1038</v>
      </c>
      <c r="K7120" s="391">
        <v>0.20050000000000001</v>
      </c>
      <c r="L7120" s="391">
        <v>0.25059999999999999</v>
      </c>
      <c r="M7120" s="391">
        <v>7.5200000000000003E-2</v>
      </c>
      <c r="N7120" s="391">
        <v>0</v>
      </c>
      <c r="O7120" s="386">
        <v>2.5100000000000001E-2</v>
      </c>
      <c r="P7120" s="386" t="s">
        <v>7857</v>
      </c>
    </row>
    <row r="7121" spans="1:16" ht="15" x14ac:dyDescent="0.25">
      <c r="A7121" s="389" t="s">
        <v>7912</v>
      </c>
      <c r="B7121" s="390"/>
      <c r="C7121" s="386"/>
      <c r="D7121" s="390"/>
      <c r="E7121" s="390"/>
      <c r="F7121" s="386">
        <v>0.1038</v>
      </c>
      <c r="G7121" s="391">
        <v>0</v>
      </c>
      <c r="H7121" s="391">
        <v>0.1038</v>
      </c>
      <c r="I7121" s="391">
        <v>0.12970000000000001</v>
      </c>
      <c r="J7121" s="391">
        <v>0.1038</v>
      </c>
      <c r="K7121" s="391">
        <v>0.20050000000000001</v>
      </c>
      <c r="L7121" s="391">
        <v>0.25059999999999999</v>
      </c>
      <c r="M7121" s="391">
        <v>7.5200000000000003E-2</v>
      </c>
      <c r="N7121" s="391">
        <v>0</v>
      </c>
      <c r="O7121" s="386">
        <v>2.5100000000000001E-2</v>
      </c>
      <c r="P7121" s="386" t="s">
        <v>7857</v>
      </c>
    </row>
    <row r="7122" spans="1:16" ht="15" x14ac:dyDescent="0.25">
      <c r="A7122" s="389" t="s">
        <v>7913</v>
      </c>
      <c r="B7122" s="390"/>
      <c r="C7122" s="386"/>
      <c r="D7122" s="390"/>
      <c r="E7122" s="390"/>
      <c r="F7122" s="386">
        <v>3.5739000000000001</v>
      </c>
      <c r="G7122" s="391">
        <v>1.6327</v>
      </c>
      <c r="H7122" s="391">
        <v>2.2770000000000001</v>
      </c>
      <c r="I7122" s="391">
        <v>2.1555</v>
      </c>
      <c r="J7122" s="391">
        <v>1.7417</v>
      </c>
      <c r="K7122" s="391">
        <v>2.6541999999999999</v>
      </c>
      <c r="L7122" s="391">
        <v>1.1554</v>
      </c>
      <c r="M7122" s="391">
        <v>1.0185</v>
      </c>
      <c r="N7122" s="391">
        <v>0.82330000000000003</v>
      </c>
      <c r="O7122" s="386">
        <v>1.2282999999999999</v>
      </c>
      <c r="P7122" s="386" t="s">
        <v>7857</v>
      </c>
    </row>
    <row r="7123" spans="1:16" ht="15" x14ac:dyDescent="0.25">
      <c r="A7123" s="389" t="s">
        <v>7914</v>
      </c>
      <c r="B7123" s="390"/>
      <c r="C7123" s="386"/>
      <c r="D7123" s="390"/>
      <c r="E7123" s="390"/>
      <c r="F7123" s="386">
        <v>0.8931</v>
      </c>
      <c r="G7123" s="391">
        <v>0.31240000000000001</v>
      </c>
      <c r="H7123" s="391">
        <v>0.1081</v>
      </c>
      <c r="I7123" s="391">
        <v>0.14410000000000001</v>
      </c>
      <c r="J7123" s="391">
        <v>3.5999999999999997E-2</v>
      </c>
      <c r="K7123" s="391">
        <v>0.2031</v>
      </c>
      <c r="L7123" s="391">
        <v>0.10249999999999999</v>
      </c>
      <c r="M7123" s="391">
        <v>0.1673</v>
      </c>
      <c r="N7123" s="391">
        <v>2.4799999999999999E-2</v>
      </c>
      <c r="O7123" s="386">
        <v>0.16750000000000001</v>
      </c>
      <c r="P7123" s="386" t="s">
        <v>7857</v>
      </c>
    </row>
    <row r="7124" spans="1:16" ht="15" x14ac:dyDescent="0.25">
      <c r="A7124" s="389" t="s">
        <v>7915</v>
      </c>
      <c r="B7124" s="390"/>
      <c r="C7124" s="386"/>
      <c r="D7124" s="390"/>
      <c r="E7124" s="390"/>
      <c r="F7124" s="386">
        <v>10.2752</v>
      </c>
      <c r="G7124" s="391">
        <v>5.0091999999999999</v>
      </c>
      <c r="H7124" s="391">
        <v>7.7934000000000001</v>
      </c>
      <c r="I7124" s="391">
        <v>7.2737999999999996</v>
      </c>
      <c r="J7124" s="391">
        <v>6.0819000000000001</v>
      </c>
      <c r="K7124" s="391">
        <v>8.9242000000000008</v>
      </c>
      <c r="L7124" s="391">
        <v>7.4371999999999998</v>
      </c>
      <c r="M7124" s="391">
        <v>6.0012999999999996</v>
      </c>
      <c r="N7124" s="391">
        <v>5.3747999999999996</v>
      </c>
      <c r="O7124" s="386">
        <v>9.5056999999999992</v>
      </c>
      <c r="P7124" s="386" t="s">
        <v>7857</v>
      </c>
    </row>
    <row r="7125" spans="1:16" ht="15" x14ac:dyDescent="0.25">
      <c r="A7125" s="389" t="s">
        <v>7916</v>
      </c>
      <c r="B7125" s="390"/>
      <c r="C7125" s="386"/>
      <c r="D7125" s="390"/>
      <c r="E7125" s="390"/>
      <c r="F7125" s="386">
        <v>4.1799999999999997E-2</v>
      </c>
      <c r="G7125" s="391">
        <v>0</v>
      </c>
      <c r="H7125" s="391">
        <v>1.66E-2</v>
      </c>
      <c r="I7125" s="391">
        <v>1.66E-2</v>
      </c>
      <c r="J7125" s="391">
        <v>0</v>
      </c>
      <c r="K7125" s="391">
        <v>8.2900000000000001E-2</v>
      </c>
      <c r="L7125" s="391">
        <v>4.8399999999999999E-2</v>
      </c>
      <c r="M7125" s="391">
        <v>4.8399999999999999E-2</v>
      </c>
      <c r="N7125" s="391">
        <v>3.9899999999999998E-2</v>
      </c>
      <c r="O7125" s="386">
        <v>0</v>
      </c>
      <c r="P7125" s="386" t="s">
        <v>7857</v>
      </c>
    </row>
    <row r="7126" spans="1:16" ht="15" x14ac:dyDescent="0.25">
      <c r="A7126" s="389" t="s">
        <v>7917</v>
      </c>
      <c r="B7126" s="390"/>
      <c r="C7126" s="386"/>
      <c r="D7126" s="390"/>
      <c r="E7126" s="390"/>
      <c r="F7126" s="386">
        <v>4.1799999999999997E-2</v>
      </c>
      <c r="G7126" s="391">
        <v>0</v>
      </c>
      <c r="H7126" s="391">
        <v>1.7100000000000001E-2</v>
      </c>
      <c r="I7126" s="391">
        <v>1.7100000000000001E-2</v>
      </c>
      <c r="J7126" s="391">
        <v>0</v>
      </c>
      <c r="K7126" s="391">
        <v>8.5400000000000004E-2</v>
      </c>
      <c r="L7126" s="391">
        <v>4.99E-2</v>
      </c>
      <c r="M7126" s="391">
        <v>4.99E-2</v>
      </c>
      <c r="N7126" s="391">
        <v>4.0899999999999999E-2</v>
      </c>
      <c r="O7126" s="386">
        <v>0</v>
      </c>
      <c r="P7126" s="386" t="s">
        <v>7857</v>
      </c>
    </row>
    <row r="7127" spans="1:16" ht="15" x14ac:dyDescent="0.25">
      <c r="A7127" s="389" t="s">
        <v>7918</v>
      </c>
      <c r="B7127" s="390"/>
      <c r="C7127" s="386"/>
      <c r="D7127" s="390"/>
      <c r="E7127" s="390"/>
      <c r="F7127" s="386" t="s">
        <v>8416</v>
      </c>
      <c r="G7127" s="391" t="s">
        <v>8416</v>
      </c>
      <c r="H7127" s="391">
        <v>0</v>
      </c>
      <c r="I7127" s="391">
        <v>0</v>
      </c>
      <c r="J7127" s="391">
        <v>0</v>
      </c>
      <c r="K7127" s="391">
        <v>0</v>
      </c>
      <c r="L7127" s="391">
        <v>0</v>
      </c>
      <c r="M7127" s="391">
        <v>0</v>
      </c>
      <c r="N7127" s="391">
        <v>0</v>
      </c>
      <c r="O7127" s="386">
        <v>0</v>
      </c>
      <c r="P7127" s="386" t="s">
        <v>7857</v>
      </c>
    </row>
    <row r="7128" spans="1:16" ht="15" x14ac:dyDescent="0.25">
      <c r="A7128" s="389" t="s">
        <v>7919</v>
      </c>
      <c r="B7128" s="390"/>
      <c r="C7128" s="386"/>
      <c r="D7128" s="390"/>
      <c r="E7128" s="390"/>
      <c r="F7128" s="386">
        <v>0.89239999999999997</v>
      </c>
      <c r="G7128" s="391">
        <v>0.31369999999999998</v>
      </c>
      <c r="H7128" s="391">
        <v>0.78339999999999999</v>
      </c>
      <c r="I7128" s="391">
        <v>0.42220000000000002</v>
      </c>
      <c r="J7128" s="391">
        <v>0.34910000000000002</v>
      </c>
      <c r="K7128" s="391">
        <v>0.51900000000000002</v>
      </c>
      <c r="L7128" s="391">
        <v>0.4168</v>
      </c>
      <c r="M7128" s="391">
        <v>0.42859999999999998</v>
      </c>
      <c r="N7128" s="391">
        <v>0.23680000000000001</v>
      </c>
      <c r="O7128" s="386">
        <v>0.21809999999999999</v>
      </c>
      <c r="P7128" s="386" t="s">
        <v>7857</v>
      </c>
    </row>
    <row r="7129" spans="1:16" ht="15" x14ac:dyDescent="0.25">
      <c r="A7129" s="389" t="s">
        <v>7920</v>
      </c>
      <c r="B7129" s="390"/>
      <c r="C7129" s="386"/>
      <c r="D7129" s="390"/>
      <c r="E7129" s="390"/>
      <c r="F7129" s="386">
        <v>0.2419</v>
      </c>
      <c r="G7129" s="391">
        <v>6.7199999999999996E-2</v>
      </c>
      <c r="H7129" s="391">
        <v>0.55079999999999996</v>
      </c>
      <c r="I7129" s="391">
        <v>0.12089999999999999</v>
      </c>
      <c r="J7129" s="391">
        <v>2.69E-2</v>
      </c>
      <c r="K7129" s="391">
        <v>3.9199999999999999E-2</v>
      </c>
      <c r="L7129" s="391">
        <v>4.5699999999999998E-2</v>
      </c>
      <c r="M7129" s="391">
        <v>6.5199999999999994E-2</v>
      </c>
      <c r="N7129" s="391">
        <v>9.1499999999999998E-2</v>
      </c>
      <c r="O7129" s="386">
        <v>2.1100000000000001E-2</v>
      </c>
      <c r="P7129" s="386" t="s">
        <v>7857</v>
      </c>
    </row>
    <row r="7130" spans="1:16" ht="15" x14ac:dyDescent="0.25">
      <c r="A7130" s="389" t="s">
        <v>7921</v>
      </c>
      <c r="B7130" s="390"/>
      <c r="C7130" s="386"/>
      <c r="D7130" s="390"/>
      <c r="E7130" s="390"/>
      <c r="F7130" s="386">
        <v>7.9678000000000004</v>
      </c>
      <c r="G7130" s="391">
        <v>3.0015000000000001</v>
      </c>
      <c r="H7130" s="391">
        <v>3.1680000000000001</v>
      </c>
      <c r="I7130" s="391">
        <v>3.5124</v>
      </c>
      <c r="J7130" s="391">
        <v>3.6501000000000001</v>
      </c>
      <c r="K7130" s="391">
        <v>5.5785</v>
      </c>
      <c r="L7130" s="391">
        <v>4.2973999999999997</v>
      </c>
      <c r="M7130" s="391">
        <v>4.2176999999999998</v>
      </c>
      <c r="N7130" s="391">
        <v>1.7799</v>
      </c>
      <c r="O7130" s="386">
        <v>2.6453000000000002</v>
      </c>
      <c r="P7130" s="386" t="s">
        <v>7857</v>
      </c>
    </row>
    <row r="7131" spans="1:16" ht="15" x14ac:dyDescent="0.25">
      <c r="A7131" s="389" t="s">
        <v>7922</v>
      </c>
      <c r="B7131" s="390"/>
      <c r="C7131" s="386"/>
      <c r="D7131" s="390"/>
      <c r="E7131" s="390"/>
      <c r="F7131" s="386">
        <v>0.20030000000000001</v>
      </c>
      <c r="G7131" s="391">
        <v>0.105</v>
      </c>
      <c r="H7131" s="391">
        <v>0.22009999999999999</v>
      </c>
      <c r="I7131" s="391">
        <v>0.15570000000000001</v>
      </c>
      <c r="J7131" s="391">
        <v>0.1116</v>
      </c>
      <c r="K7131" s="391">
        <v>0.1263</v>
      </c>
      <c r="L7131" s="391">
        <v>0.2351</v>
      </c>
      <c r="M7131" s="391">
        <v>0.21299999999999999</v>
      </c>
      <c r="N7131" s="391">
        <v>0.1797</v>
      </c>
      <c r="O7131" s="386">
        <v>0.1847</v>
      </c>
      <c r="P7131" s="386" t="s">
        <v>7857</v>
      </c>
    </row>
    <row r="7132" spans="1:16" ht="15" x14ac:dyDescent="0.25">
      <c r="A7132" s="389" t="s">
        <v>7923</v>
      </c>
      <c r="B7132" s="390"/>
      <c r="C7132" s="386"/>
      <c r="D7132" s="390"/>
      <c r="E7132" s="390"/>
      <c r="F7132" s="386">
        <v>0.12759999999999999</v>
      </c>
      <c r="G7132" s="391">
        <v>7.1099999999999997E-2</v>
      </c>
      <c r="H7132" s="391">
        <v>0.13869999999999999</v>
      </c>
      <c r="I7132" s="391">
        <v>7.5999999999999998E-2</v>
      </c>
      <c r="J7132" s="391">
        <v>3.6900000000000002E-2</v>
      </c>
      <c r="K7132" s="391">
        <v>4.6300000000000001E-2</v>
      </c>
      <c r="L7132" s="391">
        <v>7.1900000000000006E-2</v>
      </c>
      <c r="M7132" s="391">
        <v>6.8400000000000002E-2</v>
      </c>
      <c r="N7132" s="391">
        <v>9.8299999999999998E-2</v>
      </c>
      <c r="O7132" s="386">
        <v>0.1197</v>
      </c>
      <c r="P7132" s="386" t="s">
        <v>7857</v>
      </c>
    </row>
    <row r="7133" spans="1:16" ht="15" x14ac:dyDescent="0.25">
      <c r="A7133" s="389" t="s">
        <v>7924</v>
      </c>
      <c r="B7133" s="390"/>
      <c r="C7133" s="386"/>
      <c r="D7133" s="390"/>
      <c r="E7133" s="390"/>
      <c r="F7133" s="386">
        <v>2.6153</v>
      </c>
      <c r="G7133" s="391">
        <v>1.2606999999999999</v>
      </c>
      <c r="H7133" s="391">
        <v>2.9971000000000001</v>
      </c>
      <c r="I7133" s="391">
        <v>2.8767999999999998</v>
      </c>
      <c r="J7133" s="391">
        <v>2.6629</v>
      </c>
      <c r="K7133" s="391">
        <v>2.8767999999999998</v>
      </c>
      <c r="L7133" s="391">
        <v>5.7964000000000002</v>
      </c>
      <c r="M7133" s="391">
        <v>5.1830999999999996</v>
      </c>
      <c r="N7133" s="391">
        <v>2.8433000000000002</v>
      </c>
      <c r="O7133" s="386">
        <v>2.5030999999999999</v>
      </c>
      <c r="P7133" s="386" t="s">
        <v>7857</v>
      </c>
    </row>
    <row r="7134" spans="1:16" ht="15" x14ac:dyDescent="0.25">
      <c r="A7134" s="389" t="s">
        <v>7925</v>
      </c>
      <c r="B7134" s="390"/>
      <c r="C7134" s="386"/>
      <c r="D7134" s="390"/>
      <c r="E7134" s="390"/>
      <c r="F7134" s="386">
        <v>0.33610000000000001</v>
      </c>
      <c r="G7134" s="391">
        <v>0.39079999999999998</v>
      </c>
      <c r="H7134" s="391">
        <v>0.64149999999999996</v>
      </c>
      <c r="I7134" s="391">
        <v>0.17419999999999999</v>
      </c>
      <c r="J7134" s="391">
        <v>0.17419999999999999</v>
      </c>
      <c r="K7134" s="391">
        <v>5.9299999999999999E-2</v>
      </c>
      <c r="L7134" s="391">
        <v>0.127</v>
      </c>
      <c r="M7134" s="391">
        <v>0.1143</v>
      </c>
      <c r="N7134" s="391">
        <v>0.24110000000000001</v>
      </c>
      <c r="O7134" s="386">
        <v>0.12529999999999999</v>
      </c>
      <c r="P7134" s="386" t="s">
        <v>7857</v>
      </c>
    </row>
    <row r="7135" spans="1:16" ht="15" x14ac:dyDescent="0.25">
      <c r="A7135" s="389" t="s">
        <v>7926</v>
      </c>
      <c r="B7135" s="390"/>
      <c r="C7135" s="386"/>
      <c r="D7135" s="390"/>
      <c r="E7135" s="390"/>
      <c r="F7135" s="386">
        <v>0.32129999999999997</v>
      </c>
      <c r="G7135" s="391">
        <v>0.29920000000000002</v>
      </c>
      <c r="H7135" s="391">
        <v>0.5333</v>
      </c>
      <c r="I7135" s="391">
        <v>9.5399999999999999E-2</v>
      </c>
      <c r="J7135" s="391">
        <v>5.1999999999999998E-2</v>
      </c>
      <c r="K7135" s="391">
        <v>1.2999999999999999E-2</v>
      </c>
      <c r="L7135" s="391">
        <v>6.4799999999999996E-2</v>
      </c>
      <c r="M7135" s="391">
        <v>4.3E-3</v>
      </c>
      <c r="N7135" s="391">
        <v>0.192</v>
      </c>
      <c r="O7135" s="386">
        <v>0.1019</v>
      </c>
      <c r="P7135" s="386" t="s">
        <v>7857</v>
      </c>
    </row>
    <row r="7136" spans="1:16" ht="15" x14ac:dyDescent="0.25">
      <c r="A7136" s="389" t="s">
        <v>7927</v>
      </c>
      <c r="B7136" s="390"/>
      <c r="C7136" s="386"/>
      <c r="D7136" s="390"/>
      <c r="E7136" s="390"/>
      <c r="F7136" s="386">
        <v>1.046</v>
      </c>
      <c r="G7136" s="391">
        <v>4.8117000000000001</v>
      </c>
      <c r="H7136" s="391">
        <v>5.8577000000000004</v>
      </c>
      <c r="I7136" s="391">
        <v>3.9748999999999999</v>
      </c>
      <c r="J7136" s="391">
        <v>6.0669000000000004</v>
      </c>
      <c r="K7136" s="391">
        <v>2.3012999999999999</v>
      </c>
      <c r="L7136" s="391">
        <v>3.1381000000000001</v>
      </c>
      <c r="M7136" s="391">
        <v>5.4393000000000002</v>
      </c>
      <c r="N7136" s="391">
        <v>3.012</v>
      </c>
      <c r="O7136" s="386">
        <v>1.2552000000000001</v>
      </c>
      <c r="P7136" s="386" t="s">
        <v>7857</v>
      </c>
    </row>
    <row r="7137" spans="1:16" ht="15" x14ac:dyDescent="0.25">
      <c r="A7137" s="389" t="s">
        <v>7928</v>
      </c>
      <c r="B7137" s="390"/>
      <c r="C7137" s="386"/>
      <c r="D7137" s="390"/>
      <c r="E7137" s="390"/>
      <c r="F7137" s="386">
        <v>0.68730000000000002</v>
      </c>
      <c r="G7137" s="391">
        <v>0.1807</v>
      </c>
      <c r="H7137" s="391">
        <v>0.50680000000000003</v>
      </c>
      <c r="I7137" s="391">
        <v>0.48680000000000001</v>
      </c>
      <c r="J7137" s="391">
        <v>0.40889999999999999</v>
      </c>
      <c r="K7137" s="391">
        <v>0.56389999999999996</v>
      </c>
      <c r="L7137" s="391">
        <v>1.2934000000000001</v>
      </c>
      <c r="M7137" s="391">
        <v>1.0387</v>
      </c>
      <c r="N7137" s="391">
        <v>0.43049999999999999</v>
      </c>
      <c r="O7137" s="386">
        <v>0.43669999999999998</v>
      </c>
      <c r="P7137" s="386" t="s">
        <v>7857</v>
      </c>
    </row>
    <row r="7138" spans="1:16" ht="15" x14ac:dyDescent="0.25">
      <c r="A7138" s="389" t="s">
        <v>7929</v>
      </c>
      <c r="B7138" s="390"/>
      <c r="C7138" s="386"/>
      <c r="D7138" s="390"/>
      <c r="E7138" s="390"/>
      <c r="F7138" s="386">
        <v>0.2114</v>
      </c>
      <c r="G7138" s="391">
        <v>4.9000000000000002E-2</v>
      </c>
      <c r="H7138" s="391">
        <v>4.3499999999999997E-2</v>
      </c>
      <c r="I7138" s="391">
        <v>3.27E-2</v>
      </c>
      <c r="J7138" s="391">
        <v>0</v>
      </c>
      <c r="K7138" s="391">
        <v>6.9599999999999995E-2</v>
      </c>
      <c r="L7138" s="391">
        <v>0.21970000000000001</v>
      </c>
      <c r="M7138" s="391">
        <v>0.15</v>
      </c>
      <c r="N7138" s="391">
        <v>3.1099999999999999E-2</v>
      </c>
      <c r="O7138" s="386">
        <v>6.1699999999999998E-2</v>
      </c>
      <c r="P7138" s="386" t="s">
        <v>7857</v>
      </c>
    </row>
    <row r="7139" spans="1:16" ht="15" x14ac:dyDescent="0.25">
      <c r="A7139" s="389" t="s">
        <v>7930</v>
      </c>
      <c r="B7139" s="390"/>
      <c r="C7139" s="386"/>
      <c r="D7139" s="390"/>
      <c r="E7139" s="390"/>
      <c r="F7139" s="386">
        <v>6.0488999999999997</v>
      </c>
      <c r="G7139" s="391">
        <v>1.7397</v>
      </c>
      <c r="H7139" s="391">
        <v>5.9923000000000002</v>
      </c>
      <c r="I7139" s="391">
        <v>5.8634000000000004</v>
      </c>
      <c r="J7139" s="391">
        <v>5.2835000000000001</v>
      </c>
      <c r="K7139" s="391">
        <v>6.5076999999999998</v>
      </c>
      <c r="L7139" s="391">
        <v>13.8994</v>
      </c>
      <c r="M7139" s="391">
        <v>11.726800000000001</v>
      </c>
      <c r="N7139" s="391">
        <v>5.1597</v>
      </c>
      <c r="O7139" s="386">
        <v>5.4246999999999996</v>
      </c>
      <c r="P7139" s="386" t="s">
        <v>7857</v>
      </c>
    </row>
    <row r="7140" spans="1:16" ht="15" x14ac:dyDescent="0.25">
      <c r="A7140" s="389" t="s">
        <v>7931</v>
      </c>
      <c r="B7140" s="390"/>
      <c r="C7140" s="386"/>
      <c r="D7140" s="390"/>
      <c r="E7140" s="390"/>
      <c r="F7140" s="386">
        <v>0.1527</v>
      </c>
      <c r="G7140" s="391">
        <v>3.7699999999999997E-2</v>
      </c>
      <c r="H7140" s="391">
        <v>0.1244</v>
      </c>
      <c r="I7140" s="391">
        <v>0.14699999999999999</v>
      </c>
      <c r="J7140" s="391">
        <v>9.4200000000000006E-2</v>
      </c>
      <c r="K7140" s="391">
        <v>0.15790000000000001</v>
      </c>
      <c r="L7140" s="391">
        <v>0.15790000000000001</v>
      </c>
      <c r="M7140" s="391">
        <v>0.2019</v>
      </c>
      <c r="N7140" s="391">
        <v>0.29980000000000001</v>
      </c>
      <c r="O7140" s="386">
        <v>0.34510000000000002</v>
      </c>
      <c r="P7140" s="386" t="s">
        <v>7857</v>
      </c>
    </row>
    <row r="7141" spans="1:16" ht="15" x14ac:dyDescent="0.25">
      <c r="A7141" s="389" t="s">
        <v>7932</v>
      </c>
      <c r="B7141" s="390"/>
      <c r="C7141" s="386"/>
      <c r="D7141" s="390"/>
      <c r="E7141" s="390"/>
      <c r="F7141" s="386">
        <v>0.13439999999999999</v>
      </c>
      <c r="G7141" s="391">
        <v>3.56E-2</v>
      </c>
      <c r="H7141" s="391">
        <v>0.12659999999999999</v>
      </c>
      <c r="I7141" s="391">
        <v>0.1424</v>
      </c>
      <c r="J7141" s="391">
        <v>9.5000000000000001E-2</v>
      </c>
      <c r="K7141" s="391">
        <v>0.1424</v>
      </c>
      <c r="L7141" s="391">
        <v>0.15390000000000001</v>
      </c>
      <c r="M7141" s="391">
        <v>0.1847</v>
      </c>
      <c r="N7141" s="391">
        <v>0.2883</v>
      </c>
      <c r="O7141" s="386">
        <v>0.31940000000000002</v>
      </c>
      <c r="P7141" s="386" t="s">
        <v>7857</v>
      </c>
    </row>
    <row r="7142" spans="1:16" ht="15" x14ac:dyDescent="0.25">
      <c r="A7142" s="389" t="s">
        <v>7933</v>
      </c>
      <c r="B7142" s="390"/>
      <c r="C7142" s="386"/>
      <c r="D7142" s="390"/>
      <c r="E7142" s="390"/>
      <c r="F7142" s="386">
        <v>0.47849999999999998</v>
      </c>
      <c r="G7142" s="391">
        <v>7.9699999999999993E-2</v>
      </c>
      <c r="H7142" s="391">
        <v>7.9699999999999993E-2</v>
      </c>
      <c r="I7142" s="391">
        <v>0.2392</v>
      </c>
      <c r="J7142" s="391">
        <v>7.9699999999999993E-2</v>
      </c>
      <c r="K7142" s="391">
        <v>0.47849999999999998</v>
      </c>
      <c r="L7142" s="391">
        <v>0.2392</v>
      </c>
      <c r="M7142" s="391">
        <v>0.55820000000000003</v>
      </c>
      <c r="N7142" s="391">
        <v>0.54949999999999999</v>
      </c>
      <c r="O7142" s="386">
        <v>0.87719999999999998</v>
      </c>
      <c r="P7142" s="386" t="s">
        <v>7857</v>
      </c>
    </row>
    <row r="7143" spans="1:16" ht="15" x14ac:dyDescent="0.25">
      <c r="A7143" s="389" t="s">
        <v>7934</v>
      </c>
      <c r="B7143" s="390"/>
      <c r="C7143" s="386"/>
      <c r="D7143" s="390"/>
      <c r="E7143" s="390"/>
      <c r="F7143" s="386">
        <v>5.5E-2</v>
      </c>
      <c r="G7143" s="391">
        <v>2.1299999999999999E-2</v>
      </c>
      <c r="H7143" s="391">
        <v>4.9599999999999998E-2</v>
      </c>
      <c r="I7143" s="391">
        <v>5.5E-2</v>
      </c>
      <c r="J7143" s="391">
        <v>2.6599999999999999E-2</v>
      </c>
      <c r="K7143" s="391">
        <v>1.6E-2</v>
      </c>
      <c r="L7143" s="391">
        <v>1.4200000000000001E-2</v>
      </c>
      <c r="M7143" s="391">
        <v>4.0800000000000003E-2</v>
      </c>
      <c r="N7143" s="391">
        <v>2.9499999999999998E-2</v>
      </c>
      <c r="O7143" s="386">
        <v>7.2700000000000001E-2</v>
      </c>
      <c r="P7143" s="386" t="s">
        <v>7857</v>
      </c>
    </row>
    <row r="7144" spans="1:16" ht="15" x14ac:dyDescent="0.25">
      <c r="A7144" s="389" t="s">
        <v>7935</v>
      </c>
      <c r="B7144" s="390"/>
      <c r="C7144" s="386"/>
      <c r="D7144" s="390"/>
      <c r="E7144" s="390"/>
      <c r="F7144" s="386">
        <v>4.6899999999999997E-2</v>
      </c>
      <c r="G7144" s="391">
        <v>1.7999999999999999E-2</v>
      </c>
      <c r="H7144" s="391">
        <v>4.3299999999999998E-2</v>
      </c>
      <c r="I7144" s="391">
        <v>4.1500000000000002E-2</v>
      </c>
      <c r="J7144" s="391">
        <v>2.7E-2</v>
      </c>
      <c r="K7144" s="391">
        <v>1.0800000000000001E-2</v>
      </c>
      <c r="L7144" s="391">
        <v>1.8E-3</v>
      </c>
      <c r="M7144" s="391">
        <v>3.5999999999999997E-2</v>
      </c>
      <c r="N7144" s="391">
        <v>1.4999999999999999E-2</v>
      </c>
      <c r="O7144" s="386">
        <v>5.8599999999999999E-2</v>
      </c>
      <c r="P7144" s="386" t="s">
        <v>7857</v>
      </c>
    </row>
    <row r="7145" spans="1:16" ht="15" x14ac:dyDescent="0.25">
      <c r="A7145" s="389" t="s">
        <v>7936</v>
      </c>
      <c r="B7145" s="390"/>
      <c r="C7145" s="386"/>
      <c r="D7145" s="390"/>
      <c r="E7145" s="390"/>
      <c r="F7145" s="386">
        <v>0.54349999999999998</v>
      </c>
      <c r="G7145" s="391">
        <v>0.21740000000000001</v>
      </c>
      <c r="H7145" s="391">
        <v>0.43480000000000002</v>
      </c>
      <c r="I7145" s="391">
        <v>0.86770000000000003</v>
      </c>
      <c r="J7145" s="391">
        <v>0</v>
      </c>
      <c r="K7145" s="391">
        <v>0.32540000000000002</v>
      </c>
      <c r="L7145" s="391">
        <v>0.75919999999999999</v>
      </c>
      <c r="M7145" s="391">
        <v>0.32540000000000002</v>
      </c>
      <c r="N7145" s="391">
        <v>0.88759999999999994</v>
      </c>
      <c r="O7145" s="386">
        <v>0.92190000000000005</v>
      </c>
      <c r="P7145" s="386" t="s">
        <v>7857</v>
      </c>
    </row>
    <row r="7146" spans="1:16" ht="15" x14ac:dyDescent="0.25">
      <c r="A7146" s="389" t="s">
        <v>7937</v>
      </c>
      <c r="B7146" s="390"/>
      <c r="C7146" s="386"/>
      <c r="D7146" s="390"/>
      <c r="E7146" s="390"/>
      <c r="F7146" s="386">
        <v>5.1799999999999999E-2</v>
      </c>
      <c r="G7146" s="391">
        <v>2.35E-2</v>
      </c>
      <c r="H7146" s="391">
        <v>5.6399999999999999E-2</v>
      </c>
      <c r="I7146" s="391">
        <v>0.10340000000000001</v>
      </c>
      <c r="J7146" s="391">
        <v>9.4000000000000004E-3</v>
      </c>
      <c r="K7146" s="391">
        <v>3.7499999999999999E-2</v>
      </c>
      <c r="L7146" s="391">
        <v>3.2800000000000003E-2</v>
      </c>
      <c r="M7146" s="391">
        <v>9.4000000000000004E-3</v>
      </c>
      <c r="N7146" s="391">
        <v>1.9599999999999999E-2</v>
      </c>
      <c r="O7146" s="386">
        <v>0.1055</v>
      </c>
      <c r="P7146" s="386" t="s">
        <v>7857</v>
      </c>
    </row>
    <row r="7147" spans="1:16" ht="15" x14ac:dyDescent="0.25">
      <c r="A7147" s="389" t="s">
        <v>7938</v>
      </c>
      <c r="B7147" s="390"/>
      <c r="C7147" s="386"/>
      <c r="D7147" s="390"/>
      <c r="E7147" s="390"/>
      <c r="F7147" s="386">
        <v>5.1799999999999999E-2</v>
      </c>
      <c r="G7147" s="391">
        <v>2.35E-2</v>
      </c>
      <c r="H7147" s="391">
        <v>5.6399999999999999E-2</v>
      </c>
      <c r="I7147" s="391">
        <v>0.10340000000000001</v>
      </c>
      <c r="J7147" s="391">
        <v>9.4000000000000004E-3</v>
      </c>
      <c r="K7147" s="391">
        <v>3.7499999999999999E-2</v>
      </c>
      <c r="L7147" s="391">
        <v>3.2800000000000003E-2</v>
      </c>
      <c r="M7147" s="391">
        <v>9.4000000000000004E-3</v>
      </c>
      <c r="N7147" s="391">
        <v>1.9599999999999999E-2</v>
      </c>
      <c r="O7147" s="386">
        <v>0.1055</v>
      </c>
      <c r="P7147" s="386" t="s">
        <v>7857</v>
      </c>
    </row>
    <row r="7148" spans="1:16" ht="15" x14ac:dyDescent="0.25">
      <c r="A7148" s="389" t="s">
        <v>7939</v>
      </c>
      <c r="B7148" s="390"/>
      <c r="C7148" s="386"/>
      <c r="D7148" s="390"/>
      <c r="E7148" s="390"/>
      <c r="F7148" s="386">
        <v>1.8196000000000001</v>
      </c>
      <c r="G7148" s="391">
        <v>1.6334</v>
      </c>
      <c r="H7148" s="391">
        <v>1.7915000000000001</v>
      </c>
      <c r="I7148" s="391">
        <v>1.9836</v>
      </c>
      <c r="J7148" s="391">
        <v>1.7252000000000001</v>
      </c>
      <c r="K7148" s="391">
        <v>2.6097999999999999</v>
      </c>
      <c r="L7148" s="391">
        <v>2.0188999999999999</v>
      </c>
      <c r="M7148" s="391">
        <v>1.8503000000000001</v>
      </c>
      <c r="N7148" s="391">
        <v>0.93500000000000005</v>
      </c>
      <c r="O7148" s="386">
        <v>1.3769</v>
      </c>
      <c r="P7148" s="386" t="s">
        <v>7857</v>
      </c>
    </row>
    <row r="7149" spans="1:16" ht="15" x14ac:dyDescent="0.25">
      <c r="A7149" s="389" t="s">
        <v>7940</v>
      </c>
      <c r="B7149" s="390"/>
      <c r="C7149" s="386"/>
      <c r="D7149" s="390"/>
      <c r="E7149" s="390"/>
      <c r="F7149" s="386">
        <v>0.2392</v>
      </c>
      <c r="G7149" s="391">
        <v>0.20019999999999999</v>
      </c>
      <c r="H7149" s="391">
        <v>0.24590000000000001</v>
      </c>
      <c r="I7149" s="391">
        <v>0.2306</v>
      </c>
      <c r="J7149" s="391">
        <v>0.1096</v>
      </c>
      <c r="K7149" s="391">
        <v>0.3962</v>
      </c>
      <c r="L7149" s="391">
        <v>0.14849999999999999</v>
      </c>
      <c r="M7149" s="391">
        <v>0.14779999999999999</v>
      </c>
      <c r="N7149" s="391">
        <v>8.6699999999999999E-2</v>
      </c>
      <c r="O7149" s="386">
        <v>0.245</v>
      </c>
      <c r="P7149" s="386" t="s">
        <v>7857</v>
      </c>
    </row>
    <row r="7150" spans="1:16" ht="15" x14ac:dyDescent="0.25">
      <c r="A7150" s="389" t="s">
        <v>7941</v>
      </c>
      <c r="B7150" s="390"/>
      <c r="C7150" s="386"/>
      <c r="D7150" s="390"/>
      <c r="E7150" s="390"/>
      <c r="F7150" s="386">
        <v>19.9284</v>
      </c>
      <c r="G7150" s="391">
        <v>18.126100000000001</v>
      </c>
      <c r="H7150" s="391">
        <v>19.594999999999999</v>
      </c>
      <c r="I7150" s="391">
        <v>22.169699999999999</v>
      </c>
      <c r="J7150" s="391">
        <v>20.325700000000001</v>
      </c>
      <c r="K7150" s="391">
        <v>28.0488</v>
      </c>
      <c r="L7150" s="391">
        <v>23.520299999999999</v>
      </c>
      <c r="M7150" s="391">
        <v>21.422799999999999</v>
      </c>
      <c r="N7150" s="391">
        <v>11.1991</v>
      </c>
      <c r="O7150" s="386">
        <v>14.8142</v>
      </c>
      <c r="P7150" s="386" t="s">
        <v>7857</v>
      </c>
    </row>
    <row r="7151" spans="1:16" ht="15" x14ac:dyDescent="0.25">
      <c r="A7151" s="389" t="s">
        <v>7942</v>
      </c>
      <c r="B7151" s="390"/>
      <c r="C7151" s="386"/>
      <c r="D7151" s="390"/>
      <c r="E7151" s="390"/>
      <c r="F7151" s="386">
        <v>9.74E-2</v>
      </c>
      <c r="G7151" s="391">
        <v>0.2394</v>
      </c>
      <c r="H7151" s="391">
        <v>0.1948</v>
      </c>
      <c r="I7151" s="391">
        <v>0.18260000000000001</v>
      </c>
      <c r="J7151" s="391">
        <v>0.14199999999999999</v>
      </c>
      <c r="K7151" s="391">
        <v>0.67349999999999999</v>
      </c>
      <c r="L7151" s="391">
        <v>8.9300000000000004E-2</v>
      </c>
      <c r="M7151" s="391">
        <v>0.23530000000000001</v>
      </c>
      <c r="N7151" s="391">
        <v>0.83860000000000001</v>
      </c>
      <c r="O7151" s="386">
        <v>0.49259999999999998</v>
      </c>
      <c r="P7151" s="386" t="s">
        <v>7857</v>
      </c>
    </row>
    <row r="7152" spans="1:16" ht="15" x14ac:dyDescent="0.25">
      <c r="A7152" s="389" t="s">
        <v>7943</v>
      </c>
      <c r="B7152" s="390"/>
      <c r="C7152" s="386"/>
      <c r="D7152" s="390"/>
      <c r="E7152" s="390"/>
      <c r="F7152" s="386">
        <v>4.6300000000000001E-2</v>
      </c>
      <c r="G7152" s="391">
        <v>0.13059999999999999</v>
      </c>
      <c r="H7152" s="391">
        <v>0.1222</v>
      </c>
      <c r="I7152" s="391">
        <v>7.5800000000000006E-2</v>
      </c>
      <c r="J7152" s="391">
        <v>0.12640000000000001</v>
      </c>
      <c r="K7152" s="391">
        <v>0.64870000000000005</v>
      </c>
      <c r="L7152" s="391">
        <v>4.2099999999999999E-2</v>
      </c>
      <c r="M7152" s="391">
        <v>0.2064</v>
      </c>
      <c r="N7152" s="391">
        <v>0.17829999999999999</v>
      </c>
      <c r="O7152" s="386">
        <v>0.32229999999999998</v>
      </c>
      <c r="P7152" s="386" t="s">
        <v>7857</v>
      </c>
    </row>
    <row r="7153" spans="1:16" ht="15" x14ac:dyDescent="0.25">
      <c r="A7153" s="389" t="s">
        <v>7944</v>
      </c>
      <c r="B7153" s="390"/>
      <c r="C7153" s="386"/>
      <c r="D7153" s="390"/>
      <c r="E7153" s="390"/>
      <c r="F7153" s="386">
        <v>1.4317</v>
      </c>
      <c r="G7153" s="391">
        <v>3.0836999999999999</v>
      </c>
      <c r="H7153" s="391">
        <v>2.0924999999999998</v>
      </c>
      <c r="I7153" s="391">
        <v>2.9735999999999998</v>
      </c>
      <c r="J7153" s="391">
        <v>0.55069999999999997</v>
      </c>
      <c r="K7153" s="391">
        <v>1.3216000000000001</v>
      </c>
      <c r="L7153" s="391">
        <v>1.3216000000000001</v>
      </c>
      <c r="M7153" s="391">
        <v>0.99119999999999997</v>
      </c>
      <c r="N7153" s="391">
        <v>9.3137000000000008</v>
      </c>
      <c r="O7153" s="386">
        <v>3.5285000000000002</v>
      </c>
      <c r="P7153" s="386" t="s">
        <v>7857</v>
      </c>
    </row>
    <row r="7154" spans="1:16" ht="15" x14ac:dyDescent="0.25">
      <c r="A7154" s="389" t="s">
        <v>7945</v>
      </c>
      <c r="B7154" s="390"/>
      <c r="C7154" s="386"/>
      <c r="D7154" s="390"/>
      <c r="E7154" s="390"/>
      <c r="F7154" s="386">
        <v>4.8631000000000002</v>
      </c>
      <c r="G7154" s="391">
        <v>4.9509999999999996</v>
      </c>
      <c r="H7154" s="391">
        <v>5.6681999999999997</v>
      </c>
      <c r="I7154" s="391">
        <v>6.3402000000000003</v>
      </c>
      <c r="J7154" s="391">
        <v>5.3606999999999996</v>
      </c>
      <c r="K7154" s="391">
        <v>7.7666000000000004</v>
      </c>
      <c r="L7154" s="391">
        <v>6.6955999999999998</v>
      </c>
      <c r="M7154" s="391">
        <v>5.9867999999999997</v>
      </c>
      <c r="N7154" s="391">
        <v>2.9411999999999998</v>
      </c>
      <c r="O7154" s="386">
        <v>3.9603999999999999</v>
      </c>
      <c r="P7154" s="386" t="s">
        <v>7857</v>
      </c>
    </row>
    <row r="7155" spans="1:16" ht="15" x14ac:dyDescent="0.25">
      <c r="A7155" s="389" t="s">
        <v>7946</v>
      </c>
      <c r="B7155" s="390"/>
      <c r="C7155" s="386"/>
      <c r="D7155" s="390"/>
      <c r="E7155" s="390"/>
      <c r="F7155" s="386">
        <v>0.60650000000000004</v>
      </c>
      <c r="G7155" s="391">
        <v>0.41460000000000002</v>
      </c>
      <c r="H7155" s="391">
        <v>0.5272</v>
      </c>
      <c r="I7155" s="391">
        <v>0.52710000000000001</v>
      </c>
      <c r="J7155" s="391">
        <v>0.2177</v>
      </c>
      <c r="K7155" s="391">
        <v>0.59240000000000004</v>
      </c>
      <c r="L7155" s="391">
        <v>0.36709999999999998</v>
      </c>
      <c r="M7155" s="391">
        <v>0.2243</v>
      </c>
      <c r="N7155" s="391">
        <v>0.13850000000000001</v>
      </c>
      <c r="O7155" s="386">
        <v>0.193</v>
      </c>
      <c r="P7155" s="386" t="s">
        <v>7857</v>
      </c>
    </row>
    <row r="7156" spans="1:16" ht="15" x14ac:dyDescent="0.25">
      <c r="A7156" s="389" t="s">
        <v>7947</v>
      </c>
      <c r="B7156" s="390"/>
      <c r="C7156" s="386"/>
      <c r="D7156" s="390"/>
      <c r="E7156" s="390"/>
      <c r="F7156" s="386">
        <v>23.232800000000001</v>
      </c>
      <c r="G7156" s="391">
        <v>24.679600000000001</v>
      </c>
      <c r="H7156" s="391">
        <v>28.171500000000002</v>
      </c>
      <c r="I7156" s="391">
        <v>31.678000000000001</v>
      </c>
      <c r="J7156" s="391">
        <v>27.7712</v>
      </c>
      <c r="K7156" s="391">
        <v>38.903700000000001</v>
      </c>
      <c r="L7156" s="391">
        <v>34.205100000000002</v>
      </c>
      <c r="M7156" s="391">
        <v>31.043099999999999</v>
      </c>
      <c r="N7156" s="391">
        <v>16.499199999999998</v>
      </c>
      <c r="O7156" s="386">
        <v>20.934000000000001</v>
      </c>
      <c r="P7156" s="386" t="s">
        <v>7857</v>
      </c>
    </row>
    <row r="7157" spans="1:16" ht="15" x14ac:dyDescent="0.25">
      <c r="A7157" s="389" t="s">
        <v>7948</v>
      </c>
      <c r="B7157" s="390"/>
      <c r="C7157" s="386"/>
      <c r="D7157" s="390"/>
      <c r="E7157" s="390"/>
      <c r="F7157" s="386">
        <v>7.6999999999999999E-2</v>
      </c>
      <c r="G7157" s="391">
        <v>0.1303</v>
      </c>
      <c r="H7157" s="391">
        <v>0.12139999999999999</v>
      </c>
      <c r="I7157" s="391">
        <v>0.2281</v>
      </c>
      <c r="J7157" s="391">
        <v>7.6999999999999999E-2</v>
      </c>
      <c r="K7157" s="391">
        <v>0.27250000000000002</v>
      </c>
      <c r="L7157" s="391">
        <v>0.2014</v>
      </c>
      <c r="M7157" s="391">
        <v>0.22209999999999999</v>
      </c>
      <c r="N7157" s="391">
        <v>3.09E-2</v>
      </c>
      <c r="O7157" s="386">
        <v>0.47389999999999999</v>
      </c>
      <c r="P7157" s="386" t="s">
        <v>7857</v>
      </c>
    </row>
    <row r="7158" spans="1:16" ht="15" x14ac:dyDescent="0.25">
      <c r="A7158" s="389" t="s">
        <v>7949</v>
      </c>
      <c r="B7158" s="390"/>
      <c r="C7158" s="386"/>
      <c r="D7158" s="390"/>
      <c r="E7158" s="390"/>
      <c r="F7158" s="386">
        <v>6.4500000000000002E-2</v>
      </c>
      <c r="G7158" s="391">
        <v>7.9899999999999999E-2</v>
      </c>
      <c r="H7158" s="391">
        <v>0.11070000000000001</v>
      </c>
      <c r="I7158" s="391">
        <v>0.2213</v>
      </c>
      <c r="J7158" s="391">
        <v>7.6799999999999993E-2</v>
      </c>
      <c r="K7158" s="391">
        <v>0.24279999999999999</v>
      </c>
      <c r="L7158" s="391">
        <v>0.16600000000000001</v>
      </c>
      <c r="M7158" s="391">
        <v>0.17829999999999999</v>
      </c>
      <c r="N7158" s="391">
        <v>3.2000000000000001E-2</v>
      </c>
      <c r="O7158" s="386">
        <v>0.40110000000000001</v>
      </c>
      <c r="P7158" s="386" t="s">
        <v>7857</v>
      </c>
    </row>
    <row r="7159" spans="1:16" ht="15" x14ac:dyDescent="0.25">
      <c r="A7159" s="389" t="s">
        <v>7950</v>
      </c>
      <c r="B7159" s="390"/>
      <c r="C7159" s="386"/>
      <c r="D7159" s="390"/>
      <c r="E7159" s="390"/>
      <c r="F7159" s="386">
        <v>0.40720000000000001</v>
      </c>
      <c r="G7159" s="391">
        <v>1.4658</v>
      </c>
      <c r="H7159" s="391">
        <v>0.40720000000000001</v>
      </c>
      <c r="I7159" s="391">
        <v>0.40720000000000001</v>
      </c>
      <c r="J7159" s="391">
        <v>8.14E-2</v>
      </c>
      <c r="K7159" s="391">
        <v>1.0586</v>
      </c>
      <c r="L7159" s="391">
        <v>1.1400999999999999</v>
      </c>
      <c r="M7159" s="391">
        <v>1.3844000000000001</v>
      </c>
      <c r="N7159" s="391">
        <v>0</v>
      </c>
      <c r="O7159" s="386">
        <v>2.4022999999999999</v>
      </c>
      <c r="P7159" s="386" t="s">
        <v>7857</v>
      </c>
    </row>
    <row r="7160" spans="1:16" ht="15" x14ac:dyDescent="0.25">
      <c r="A7160" s="389" t="s">
        <v>7951</v>
      </c>
      <c r="B7160" s="390"/>
      <c r="C7160" s="386"/>
      <c r="D7160" s="390"/>
      <c r="E7160" s="390"/>
      <c r="F7160" s="386">
        <v>2.1276000000000002</v>
      </c>
      <c r="G7160" s="391">
        <v>1.6180000000000001</v>
      </c>
      <c r="H7160" s="391">
        <v>1.1677999999999999</v>
      </c>
      <c r="I7160" s="391">
        <v>1.464</v>
      </c>
      <c r="J7160" s="391">
        <v>0.86839999999999995</v>
      </c>
      <c r="K7160" s="391">
        <v>1.2921</v>
      </c>
      <c r="L7160" s="391">
        <v>1.1243000000000001</v>
      </c>
      <c r="M7160" s="391">
        <v>1.0697000000000001</v>
      </c>
      <c r="N7160" s="391">
        <v>0.61509999999999998</v>
      </c>
      <c r="O7160" s="386">
        <v>1.1315</v>
      </c>
      <c r="P7160" s="386" t="s">
        <v>7857</v>
      </c>
    </row>
    <row r="7161" spans="1:16" ht="15" x14ac:dyDescent="0.25">
      <c r="A7161" s="389" t="s">
        <v>7952</v>
      </c>
      <c r="B7161" s="390"/>
      <c r="C7161" s="386"/>
      <c r="D7161" s="390"/>
      <c r="E7161" s="390"/>
      <c r="F7161" s="386">
        <v>0.40479999999999999</v>
      </c>
      <c r="G7161" s="391">
        <v>0.38619999999999999</v>
      </c>
      <c r="H7161" s="391">
        <v>0.38619999999999999</v>
      </c>
      <c r="I7161" s="391">
        <v>0.2984</v>
      </c>
      <c r="J7161" s="391">
        <v>0.12859999999999999</v>
      </c>
      <c r="K7161" s="391">
        <v>0.38109999999999999</v>
      </c>
      <c r="L7161" s="391">
        <v>0.1148</v>
      </c>
      <c r="M7161" s="391">
        <v>0.1515</v>
      </c>
      <c r="N7161" s="391">
        <v>0.15840000000000001</v>
      </c>
      <c r="O7161" s="386">
        <v>0.30380000000000001</v>
      </c>
      <c r="P7161" s="386" t="s">
        <v>7857</v>
      </c>
    </row>
    <row r="7162" spans="1:16" ht="15" x14ac:dyDescent="0.25">
      <c r="A7162" s="389" t="s">
        <v>7953</v>
      </c>
      <c r="B7162" s="390"/>
      <c r="C7162" s="386"/>
      <c r="D7162" s="390"/>
      <c r="E7162" s="390"/>
      <c r="F7162" s="386">
        <v>20.116599999999998</v>
      </c>
      <c r="G7162" s="391">
        <v>14.4801</v>
      </c>
      <c r="H7162" s="391">
        <v>9.3293999999999997</v>
      </c>
      <c r="I7162" s="391">
        <v>13.799799999999999</v>
      </c>
      <c r="J7162" s="391">
        <v>8.6978000000000009</v>
      </c>
      <c r="K7162" s="391">
        <v>10.9329</v>
      </c>
      <c r="L7162" s="391">
        <v>11.807600000000001</v>
      </c>
      <c r="M7162" s="391">
        <v>10.7872</v>
      </c>
      <c r="N7162" s="391">
        <v>5.2462999999999997</v>
      </c>
      <c r="O7162" s="386">
        <v>9.9024000000000001</v>
      </c>
      <c r="P7162" s="386" t="s">
        <v>7857</v>
      </c>
    </row>
    <row r="7163" spans="1:16" ht="15" x14ac:dyDescent="0.25">
      <c r="A7163" s="389" t="s">
        <v>7954</v>
      </c>
      <c r="B7163" s="390"/>
      <c r="C7163" s="386"/>
      <c r="D7163" s="390"/>
      <c r="E7163" s="390"/>
      <c r="F7163" s="386">
        <v>1.3837999999999999</v>
      </c>
      <c r="G7163" s="391">
        <v>0.68059999999999998</v>
      </c>
      <c r="H7163" s="391">
        <v>0.95279999999999998</v>
      </c>
      <c r="I7163" s="391">
        <v>0.80820000000000003</v>
      </c>
      <c r="J7163" s="391">
        <v>1.2619</v>
      </c>
      <c r="K7163" s="391">
        <v>1.8064</v>
      </c>
      <c r="L7163" s="391">
        <v>0.91310000000000002</v>
      </c>
      <c r="M7163" s="391">
        <v>0.81950000000000001</v>
      </c>
      <c r="N7163" s="391">
        <v>0.14899999999999999</v>
      </c>
      <c r="O7163" s="386">
        <v>0.39910000000000001</v>
      </c>
      <c r="P7163" s="386" t="s">
        <v>7857</v>
      </c>
    </row>
    <row r="7164" spans="1:16" ht="15" x14ac:dyDescent="0.25">
      <c r="A7164" s="389" t="s">
        <v>7955</v>
      </c>
      <c r="B7164" s="390"/>
      <c r="C7164" s="386"/>
      <c r="D7164" s="390"/>
      <c r="E7164" s="390"/>
      <c r="F7164" s="386">
        <v>0.12089999999999999</v>
      </c>
      <c r="G7164" s="391">
        <v>6.1899999999999997E-2</v>
      </c>
      <c r="H7164" s="391">
        <v>0.12970000000000001</v>
      </c>
      <c r="I7164" s="391">
        <v>4.7199999999999999E-2</v>
      </c>
      <c r="J7164" s="391">
        <v>2.3599999999999999E-2</v>
      </c>
      <c r="K7164" s="391">
        <v>0.20630000000000001</v>
      </c>
      <c r="L7164" s="391">
        <v>3.8300000000000001E-2</v>
      </c>
      <c r="M7164" s="391">
        <v>8.8000000000000005E-3</v>
      </c>
      <c r="N7164" s="391">
        <v>0</v>
      </c>
      <c r="O7164" s="386">
        <v>4.8599999999999997E-2</v>
      </c>
      <c r="P7164" s="386" t="s">
        <v>7857</v>
      </c>
    </row>
    <row r="7165" spans="1:16" ht="15" x14ac:dyDescent="0.25">
      <c r="A7165" s="389" t="s">
        <v>7956</v>
      </c>
      <c r="B7165" s="390"/>
      <c r="C7165" s="386"/>
      <c r="D7165" s="390"/>
      <c r="E7165" s="390"/>
      <c r="F7165" s="386">
        <v>33.408099999999997</v>
      </c>
      <c r="G7165" s="391">
        <v>16.367699999999999</v>
      </c>
      <c r="H7165" s="391">
        <v>21.823599999999999</v>
      </c>
      <c r="I7165" s="391">
        <v>20.104600000000001</v>
      </c>
      <c r="J7165" s="391">
        <v>32.660699999999999</v>
      </c>
      <c r="K7165" s="391">
        <v>42.3767</v>
      </c>
      <c r="L7165" s="391">
        <v>23.094200000000001</v>
      </c>
      <c r="M7165" s="391">
        <v>21.3752</v>
      </c>
      <c r="N7165" s="391">
        <v>7.1875</v>
      </c>
      <c r="O7165" s="386">
        <v>15.641</v>
      </c>
      <c r="P7165" s="386" t="s">
        <v>7857</v>
      </c>
    </row>
    <row r="7166" spans="1:16" ht="15" x14ac:dyDescent="0.25">
      <c r="A7166" s="389" t="s">
        <v>7957</v>
      </c>
      <c r="B7166" s="390"/>
      <c r="C7166" s="386"/>
      <c r="D7166" s="390"/>
      <c r="E7166" s="390"/>
      <c r="F7166" s="386">
        <v>0.42330000000000001</v>
      </c>
      <c r="G7166" s="391">
        <v>0.21079999999999999</v>
      </c>
      <c r="H7166" s="391">
        <v>0.4713</v>
      </c>
      <c r="I7166" s="391">
        <v>0.58109999999999995</v>
      </c>
      <c r="J7166" s="391">
        <v>0.46500000000000002</v>
      </c>
      <c r="K7166" s="391">
        <v>0.61119999999999997</v>
      </c>
      <c r="L7166" s="391">
        <v>0.61099999999999999</v>
      </c>
      <c r="M7166" s="391">
        <v>0.49149999999999999</v>
      </c>
      <c r="N7166" s="391">
        <v>0.28589999999999999</v>
      </c>
      <c r="O7166" s="386">
        <v>0.36709999999999998</v>
      </c>
      <c r="P7166" s="386" t="s">
        <v>7857</v>
      </c>
    </row>
    <row r="7167" spans="1:16" ht="15" x14ac:dyDescent="0.25">
      <c r="A7167" s="389" t="s">
        <v>7958</v>
      </c>
      <c r="B7167" s="390"/>
      <c r="C7167" s="386"/>
      <c r="D7167" s="390"/>
      <c r="E7167" s="390"/>
      <c r="F7167" s="386">
        <v>0.2006</v>
      </c>
      <c r="G7167" s="391">
        <v>8.5999999999999993E-2</v>
      </c>
      <c r="H7167" s="391">
        <v>0.25069999999999998</v>
      </c>
      <c r="I7167" s="391">
        <v>0.41270000000000001</v>
      </c>
      <c r="J7167" s="391">
        <v>0.30869999999999997</v>
      </c>
      <c r="K7167" s="391">
        <v>0.41270000000000001</v>
      </c>
      <c r="L7167" s="391">
        <v>0.38200000000000001</v>
      </c>
      <c r="M7167" s="391">
        <v>0.35039999999999999</v>
      </c>
      <c r="N7167" s="391">
        <v>0.16839999999999999</v>
      </c>
      <c r="O7167" s="386">
        <v>0.222</v>
      </c>
      <c r="P7167" s="386" t="s">
        <v>7857</v>
      </c>
    </row>
    <row r="7168" spans="1:16" ht="15" x14ac:dyDescent="0.25">
      <c r="A7168" s="389" t="s">
        <v>7959</v>
      </c>
      <c r="B7168" s="390"/>
      <c r="C7168" s="386"/>
      <c r="D7168" s="390"/>
      <c r="E7168" s="390"/>
      <c r="F7168" s="386">
        <v>1.9016999999999999</v>
      </c>
      <c r="G7168" s="391">
        <v>1.0390999999999999</v>
      </c>
      <c r="H7168" s="391">
        <v>1.9356</v>
      </c>
      <c r="I7168" s="391">
        <v>1.7012</v>
      </c>
      <c r="J7168" s="391">
        <v>1.5046999999999999</v>
      </c>
      <c r="K7168" s="391">
        <v>1.9327000000000001</v>
      </c>
      <c r="L7168" s="391">
        <v>2.1362000000000001</v>
      </c>
      <c r="M7168" s="391">
        <v>1.4309000000000001</v>
      </c>
      <c r="N7168" s="391">
        <v>1.0906</v>
      </c>
      <c r="O7168" s="386">
        <v>1.3167</v>
      </c>
      <c r="P7168" s="386" t="s">
        <v>7857</v>
      </c>
    </row>
    <row r="7169" spans="1:16" ht="15" x14ac:dyDescent="0.25">
      <c r="A7169" s="389" t="s">
        <v>7960</v>
      </c>
      <c r="B7169" s="390"/>
      <c r="C7169" s="386"/>
      <c r="D7169" s="390"/>
      <c r="E7169" s="390"/>
      <c r="F7169" s="386">
        <v>0.55169999999999997</v>
      </c>
      <c r="G7169" s="391">
        <v>0.3332</v>
      </c>
      <c r="H7169" s="391">
        <v>0.70099999999999996</v>
      </c>
      <c r="I7169" s="391">
        <v>0.628</v>
      </c>
      <c r="J7169" s="391">
        <v>0.5423</v>
      </c>
      <c r="K7169" s="391">
        <v>0.63670000000000004</v>
      </c>
      <c r="L7169" s="391">
        <v>0.75449999999999995</v>
      </c>
      <c r="M7169" s="391">
        <v>0.45440000000000003</v>
      </c>
      <c r="N7169" s="391">
        <v>0.33629999999999999</v>
      </c>
      <c r="O7169" s="386">
        <v>0.43569999999999998</v>
      </c>
      <c r="P7169" s="386" t="s">
        <v>7857</v>
      </c>
    </row>
    <row r="7170" spans="1:16" ht="15" x14ac:dyDescent="0.25">
      <c r="A7170" s="389" t="s">
        <v>7961</v>
      </c>
      <c r="B7170" s="390"/>
      <c r="C7170" s="386"/>
      <c r="D7170" s="390"/>
      <c r="E7170" s="390"/>
      <c r="F7170" s="386">
        <v>0.15670000000000001</v>
      </c>
      <c r="G7170" s="391">
        <v>6.7100000000000007E-2</v>
      </c>
      <c r="H7170" s="391">
        <v>0.2288</v>
      </c>
      <c r="I7170" s="391">
        <v>0.23139999999999999</v>
      </c>
      <c r="J7170" s="391">
        <v>0.21410000000000001</v>
      </c>
      <c r="K7170" s="391">
        <v>0.27079999999999999</v>
      </c>
      <c r="L7170" s="391">
        <v>0.315</v>
      </c>
      <c r="M7170" s="391">
        <v>0.224</v>
      </c>
      <c r="N7170" s="391">
        <v>0.1696</v>
      </c>
      <c r="O7170" s="386">
        <v>0.20039999999999999</v>
      </c>
      <c r="P7170" s="386" t="s">
        <v>7857</v>
      </c>
    </row>
    <row r="7171" spans="1:16" ht="15" x14ac:dyDescent="0.25">
      <c r="A7171" s="389" t="s">
        <v>7962</v>
      </c>
      <c r="B7171" s="390"/>
      <c r="C7171" s="386"/>
      <c r="D7171" s="390"/>
      <c r="E7171" s="390"/>
      <c r="F7171" s="386">
        <v>3.1979000000000002</v>
      </c>
      <c r="G7171" s="391">
        <v>2.1153</v>
      </c>
      <c r="H7171" s="391">
        <v>3.8641000000000001</v>
      </c>
      <c r="I7171" s="391">
        <v>3.3012999999999999</v>
      </c>
      <c r="J7171" s="391">
        <v>2.7538</v>
      </c>
      <c r="K7171" s="391">
        <v>3.1063000000000001</v>
      </c>
      <c r="L7171" s="391">
        <v>3.7208999999999999</v>
      </c>
      <c r="M7171" s="391">
        <v>2.0099999999999998</v>
      </c>
      <c r="N7171" s="391">
        <v>1.6213</v>
      </c>
      <c r="O7171" s="386">
        <v>2.1008</v>
      </c>
      <c r="P7171" s="386" t="s">
        <v>7857</v>
      </c>
    </row>
    <row r="7172" spans="1:16" ht="15" x14ac:dyDescent="0.25">
      <c r="A7172" s="389" t="s">
        <v>7963</v>
      </c>
      <c r="B7172" s="390"/>
      <c r="C7172" s="386"/>
      <c r="D7172" s="390"/>
      <c r="E7172" s="390"/>
      <c r="F7172" s="386">
        <v>0.1605</v>
      </c>
      <c r="G7172" s="391">
        <v>0</v>
      </c>
      <c r="H7172" s="391">
        <v>0.33710000000000001</v>
      </c>
      <c r="I7172" s="391">
        <v>2.3917000000000002</v>
      </c>
      <c r="J7172" s="391">
        <v>1.4766999999999999</v>
      </c>
      <c r="K7172" s="391">
        <v>1.8620000000000001</v>
      </c>
      <c r="L7172" s="391">
        <v>1.3323</v>
      </c>
      <c r="M7172" s="391">
        <v>1.4927999999999999</v>
      </c>
      <c r="N7172" s="391">
        <v>8.7599999999999997E-2</v>
      </c>
      <c r="O7172" s="386">
        <v>0.2268</v>
      </c>
      <c r="P7172" s="386" t="s">
        <v>7857</v>
      </c>
    </row>
    <row r="7173" spans="1:16" ht="15" x14ac:dyDescent="0.25">
      <c r="A7173" s="389" t="s">
        <v>7964</v>
      </c>
      <c r="B7173" s="390"/>
      <c r="C7173" s="386"/>
      <c r="D7173" s="390"/>
      <c r="E7173" s="390"/>
      <c r="F7173" s="386">
        <v>0.17050000000000001</v>
      </c>
      <c r="G7173" s="391">
        <v>0</v>
      </c>
      <c r="H7173" s="391">
        <v>0.35809999999999997</v>
      </c>
      <c r="I7173" s="391">
        <v>2.5409000000000002</v>
      </c>
      <c r="J7173" s="391">
        <v>1.5689</v>
      </c>
      <c r="K7173" s="391">
        <v>1.9782</v>
      </c>
      <c r="L7173" s="391">
        <v>1.4154</v>
      </c>
      <c r="M7173" s="391">
        <v>1.5859000000000001</v>
      </c>
      <c r="N7173" s="391">
        <v>9.3600000000000003E-2</v>
      </c>
      <c r="O7173" s="386">
        <v>0.2324</v>
      </c>
      <c r="P7173" s="386" t="s">
        <v>7857</v>
      </c>
    </row>
    <row r="7174" spans="1:16" ht="15" x14ac:dyDescent="0.25">
      <c r="A7174" s="389" t="s">
        <v>7965</v>
      </c>
      <c r="B7174" s="390"/>
      <c r="C7174" s="386"/>
      <c r="D7174" s="390"/>
      <c r="E7174" s="390"/>
      <c r="F7174" s="386">
        <v>0</v>
      </c>
      <c r="G7174" s="391">
        <v>0</v>
      </c>
      <c r="H7174" s="391">
        <v>0</v>
      </c>
      <c r="I7174" s="391">
        <v>0</v>
      </c>
      <c r="J7174" s="391">
        <v>0</v>
      </c>
      <c r="K7174" s="391">
        <v>0</v>
      </c>
      <c r="L7174" s="391">
        <v>0</v>
      </c>
      <c r="M7174" s="391">
        <v>0</v>
      </c>
      <c r="N7174" s="391">
        <v>0</v>
      </c>
      <c r="O7174" s="386">
        <v>0.1366</v>
      </c>
      <c r="P7174" s="386" t="s">
        <v>7857</v>
      </c>
    </row>
    <row r="7175" spans="1:16" ht="15" x14ac:dyDescent="0.25">
      <c r="A7175" s="389" t="s">
        <v>7966</v>
      </c>
      <c r="B7175" s="390"/>
      <c r="C7175" s="386"/>
      <c r="D7175" s="390"/>
      <c r="E7175" s="390"/>
      <c r="F7175" s="386">
        <v>0.2213</v>
      </c>
      <c r="G7175" s="391">
        <v>0.1094</v>
      </c>
      <c r="H7175" s="391">
        <v>0.21879999999999999</v>
      </c>
      <c r="I7175" s="391">
        <v>0.19889999999999999</v>
      </c>
      <c r="J7175" s="391">
        <v>0.2437</v>
      </c>
      <c r="K7175" s="391">
        <v>0.32079999999999997</v>
      </c>
      <c r="L7175" s="391">
        <v>0.3009</v>
      </c>
      <c r="M7175" s="391">
        <v>0.32079999999999997</v>
      </c>
      <c r="N7175" s="391">
        <v>0.22189999999999999</v>
      </c>
      <c r="O7175" s="386">
        <v>0.2424</v>
      </c>
      <c r="P7175" s="386" t="s">
        <v>7857</v>
      </c>
    </row>
    <row r="7176" spans="1:16" ht="15" x14ac:dyDescent="0.25">
      <c r="A7176" s="389" t="s">
        <v>7967</v>
      </c>
      <c r="B7176" s="390"/>
      <c r="C7176" s="386"/>
      <c r="D7176" s="390"/>
      <c r="E7176" s="390"/>
      <c r="F7176" s="386">
        <v>0.16600000000000001</v>
      </c>
      <c r="G7176" s="391">
        <v>0.1037</v>
      </c>
      <c r="H7176" s="391">
        <v>0.17780000000000001</v>
      </c>
      <c r="I7176" s="391">
        <v>0.16889999999999999</v>
      </c>
      <c r="J7176" s="391">
        <v>0.19259999999999999</v>
      </c>
      <c r="K7176" s="391">
        <v>0.24299999999999999</v>
      </c>
      <c r="L7176" s="391">
        <v>0.20449999999999999</v>
      </c>
      <c r="M7176" s="391">
        <v>0.27560000000000001</v>
      </c>
      <c r="N7176" s="391">
        <v>0.17100000000000001</v>
      </c>
      <c r="O7176" s="386">
        <v>0.17630000000000001</v>
      </c>
      <c r="P7176" s="386" t="s">
        <v>7857</v>
      </c>
    </row>
    <row r="7177" spans="1:16" ht="15" x14ac:dyDescent="0.25">
      <c r="A7177" s="389" t="s">
        <v>7968</v>
      </c>
      <c r="B7177" s="390"/>
      <c r="C7177" s="386"/>
      <c r="D7177" s="390"/>
      <c r="E7177" s="390"/>
      <c r="F7177" s="386">
        <v>0.50990000000000002</v>
      </c>
      <c r="G7177" s="391">
        <v>0.1391</v>
      </c>
      <c r="H7177" s="391">
        <v>0.43259999999999998</v>
      </c>
      <c r="I7177" s="391">
        <v>0.35499999999999998</v>
      </c>
      <c r="J7177" s="391">
        <v>0.50939999999999996</v>
      </c>
      <c r="K7177" s="391">
        <v>0.72550000000000003</v>
      </c>
      <c r="L7177" s="391">
        <v>0.80269999999999997</v>
      </c>
      <c r="M7177" s="391">
        <v>0.55569999999999997</v>
      </c>
      <c r="N7177" s="391">
        <v>0.48420000000000002</v>
      </c>
      <c r="O7177" s="386">
        <v>0.58660000000000001</v>
      </c>
      <c r="P7177" s="386" t="s">
        <v>7857</v>
      </c>
    </row>
    <row r="7178" spans="1:16" ht="15" x14ac:dyDescent="0.25">
      <c r="A7178" s="389" t="s">
        <v>7969</v>
      </c>
      <c r="B7178" s="390"/>
      <c r="C7178" s="386"/>
      <c r="D7178" s="390"/>
      <c r="E7178" s="390"/>
      <c r="F7178" s="386">
        <v>0.61650000000000005</v>
      </c>
      <c r="G7178" s="391">
        <v>0.1971</v>
      </c>
      <c r="H7178" s="391">
        <v>0.49009999999999998</v>
      </c>
      <c r="I7178" s="391">
        <v>0.67700000000000005</v>
      </c>
      <c r="J7178" s="391">
        <v>0.4143</v>
      </c>
      <c r="K7178" s="391">
        <v>0.74780000000000002</v>
      </c>
      <c r="L7178" s="391">
        <v>0.67589999999999995</v>
      </c>
      <c r="M7178" s="391">
        <v>0.61040000000000005</v>
      </c>
      <c r="N7178" s="391">
        <v>0.39889999999999998</v>
      </c>
      <c r="O7178" s="386">
        <v>0.57369999999999999</v>
      </c>
      <c r="P7178" s="386" t="s">
        <v>7857</v>
      </c>
    </row>
    <row r="7179" spans="1:16" ht="15" x14ac:dyDescent="0.25">
      <c r="A7179" s="389" t="s">
        <v>7970</v>
      </c>
      <c r="B7179" s="390"/>
      <c r="C7179" s="386"/>
      <c r="D7179" s="390"/>
      <c r="E7179" s="390"/>
      <c r="F7179" s="386">
        <v>0.37409999999999999</v>
      </c>
      <c r="G7179" s="391">
        <v>0.1229</v>
      </c>
      <c r="H7179" s="391">
        <v>0.40210000000000001</v>
      </c>
      <c r="I7179" s="391">
        <v>0.58620000000000005</v>
      </c>
      <c r="J7179" s="391">
        <v>0.32940000000000003</v>
      </c>
      <c r="K7179" s="391">
        <v>0.54159999999999997</v>
      </c>
      <c r="L7179" s="391">
        <v>0.52949999999999997</v>
      </c>
      <c r="M7179" s="391">
        <v>0.37340000000000001</v>
      </c>
      <c r="N7179" s="391">
        <v>0.1963</v>
      </c>
      <c r="O7179" s="386">
        <v>0.4229</v>
      </c>
      <c r="P7179" s="386" t="s">
        <v>7857</v>
      </c>
    </row>
    <row r="7180" spans="1:16" ht="15" x14ac:dyDescent="0.25">
      <c r="A7180" s="389" t="s">
        <v>7971</v>
      </c>
      <c r="B7180" s="390"/>
      <c r="C7180" s="386"/>
      <c r="D7180" s="390"/>
      <c r="E7180" s="390"/>
      <c r="F7180" s="386">
        <v>2.9224000000000001</v>
      </c>
      <c r="G7180" s="391">
        <v>0.90329999999999999</v>
      </c>
      <c r="H7180" s="391">
        <v>1.3284</v>
      </c>
      <c r="I7180" s="391">
        <v>1.5408999999999999</v>
      </c>
      <c r="J7180" s="391">
        <v>1.2221</v>
      </c>
      <c r="K7180" s="391">
        <v>2.7099000000000002</v>
      </c>
      <c r="L7180" s="391">
        <v>2.0722999999999998</v>
      </c>
      <c r="M7180" s="391">
        <v>2.8693</v>
      </c>
      <c r="N7180" s="391">
        <v>2.2936000000000001</v>
      </c>
      <c r="O7180" s="386">
        <v>1.7857000000000001</v>
      </c>
      <c r="P7180" s="386" t="s">
        <v>7857</v>
      </c>
    </row>
    <row r="7181" spans="1:16" ht="15" x14ac:dyDescent="0.25">
      <c r="A7181" s="389" t="s">
        <v>7972</v>
      </c>
      <c r="B7181" s="390"/>
      <c r="C7181" s="386"/>
      <c r="D7181" s="390"/>
      <c r="E7181" s="390"/>
      <c r="F7181" s="386">
        <v>0.63080000000000003</v>
      </c>
      <c r="G7181" s="391">
        <v>0.50149999999999995</v>
      </c>
      <c r="H7181" s="391">
        <v>0.46279999999999999</v>
      </c>
      <c r="I7181" s="391">
        <v>0.47910000000000003</v>
      </c>
      <c r="J7181" s="391">
        <v>0.1938</v>
      </c>
      <c r="K7181" s="391">
        <v>0.36309999999999998</v>
      </c>
      <c r="L7181" s="391">
        <v>0.28560000000000002</v>
      </c>
      <c r="M7181" s="391">
        <v>0.2447</v>
      </c>
      <c r="N7181" s="391">
        <v>0.24030000000000001</v>
      </c>
      <c r="O7181" s="386">
        <v>0.21290000000000001</v>
      </c>
      <c r="P7181" s="386" t="s">
        <v>7857</v>
      </c>
    </row>
    <row r="7182" spans="1:16" ht="15" x14ac:dyDescent="0.25">
      <c r="A7182" s="389" t="s">
        <v>7973</v>
      </c>
      <c r="B7182" s="390"/>
      <c r="C7182" s="386"/>
      <c r="D7182" s="390"/>
      <c r="E7182" s="390"/>
      <c r="F7182" s="386">
        <v>0.23019999999999999</v>
      </c>
      <c r="G7182" s="391">
        <v>0.15820000000000001</v>
      </c>
      <c r="H7182" s="391">
        <v>0.16769999999999999</v>
      </c>
      <c r="I7182" s="391">
        <v>0.1754</v>
      </c>
      <c r="J7182" s="391">
        <v>0.1226</v>
      </c>
      <c r="K7182" s="391">
        <v>0.23200000000000001</v>
      </c>
      <c r="L7182" s="391">
        <v>0.16850000000000001</v>
      </c>
      <c r="M7182" s="391">
        <v>0.13900000000000001</v>
      </c>
      <c r="N7182" s="391">
        <v>0.17649999999999999</v>
      </c>
      <c r="O7182" s="386">
        <v>0.1439</v>
      </c>
      <c r="P7182" s="386" t="s">
        <v>7857</v>
      </c>
    </row>
    <row r="7183" spans="1:16" ht="15" x14ac:dyDescent="0.25">
      <c r="A7183" s="389" t="s">
        <v>7974</v>
      </c>
      <c r="B7183" s="390"/>
      <c r="C7183" s="386"/>
      <c r="D7183" s="390"/>
      <c r="E7183" s="390"/>
      <c r="F7183" s="386">
        <v>6.0875000000000004</v>
      </c>
      <c r="G7183" s="391">
        <v>5.2092999999999998</v>
      </c>
      <c r="H7183" s="391">
        <v>4.5099</v>
      </c>
      <c r="I7183" s="391">
        <v>4.6452</v>
      </c>
      <c r="J7183" s="391">
        <v>1.1691</v>
      </c>
      <c r="K7183" s="391">
        <v>2.1583000000000001</v>
      </c>
      <c r="L7183" s="391">
        <v>1.8874</v>
      </c>
      <c r="M7183" s="391">
        <v>1.6926000000000001</v>
      </c>
      <c r="N7183" s="391">
        <v>1.0984</v>
      </c>
      <c r="O7183" s="386">
        <v>1.2404999999999999</v>
      </c>
      <c r="P7183" s="386" t="s">
        <v>7857</v>
      </c>
    </row>
    <row r="7184" spans="1:16" ht="15" x14ac:dyDescent="0.25">
      <c r="A7184" s="389" t="s">
        <v>7975</v>
      </c>
      <c r="B7184" s="390"/>
      <c r="C7184" s="386"/>
      <c r="D7184" s="390"/>
      <c r="E7184" s="390"/>
      <c r="F7184" s="386">
        <v>0.73560000000000003</v>
      </c>
      <c r="G7184" s="391">
        <v>0.8276</v>
      </c>
      <c r="H7184" s="391">
        <v>0.64339999999999997</v>
      </c>
      <c r="I7184" s="391">
        <v>0.57440000000000002</v>
      </c>
      <c r="J7184" s="391">
        <v>0.25159999999999999</v>
      </c>
      <c r="K7184" s="391">
        <v>0.75480000000000003</v>
      </c>
      <c r="L7184" s="391">
        <v>0.50319999999999998</v>
      </c>
      <c r="M7184" s="391">
        <v>0.6633</v>
      </c>
      <c r="N7184" s="391">
        <v>0.58220000000000005</v>
      </c>
      <c r="O7184" s="386">
        <v>0.26950000000000002</v>
      </c>
      <c r="P7184" s="386" t="s">
        <v>7857</v>
      </c>
    </row>
    <row r="7185" spans="1:16" ht="15" x14ac:dyDescent="0.25">
      <c r="A7185" s="389" t="s">
        <v>7976</v>
      </c>
      <c r="B7185" s="390"/>
      <c r="C7185" s="386"/>
      <c r="D7185" s="390"/>
      <c r="E7185" s="390"/>
      <c r="F7185" s="386">
        <v>0.34379999999999999</v>
      </c>
      <c r="G7185" s="391">
        <v>0.15279999999999999</v>
      </c>
      <c r="H7185" s="391">
        <v>0.22900000000000001</v>
      </c>
      <c r="I7185" s="391">
        <v>0.1145</v>
      </c>
      <c r="J7185" s="391">
        <v>0</v>
      </c>
      <c r="K7185" s="391">
        <v>0</v>
      </c>
      <c r="L7185" s="391">
        <v>0</v>
      </c>
      <c r="M7185" s="391">
        <v>3.8199999999999998E-2</v>
      </c>
      <c r="N7185" s="391">
        <v>0</v>
      </c>
      <c r="O7185" s="386">
        <v>0.02</v>
      </c>
      <c r="P7185" s="386" t="s">
        <v>7857</v>
      </c>
    </row>
    <row r="7186" spans="1:16" ht="15" x14ac:dyDescent="0.25">
      <c r="A7186" s="389" t="s">
        <v>7977</v>
      </c>
      <c r="B7186" s="390"/>
      <c r="C7186" s="386"/>
      <c r="D7186" s="390"/>
      <c r="E7186" s="390"/>
      <c r="F7186" s="386">
        <v>1.3279000000000001</v>
      </c>
      <c r="G7186" s="391">
        <v>1.8475999999999999</v>
      </c>
      <c r="H7186" s="391">
        <v>1.2702</v>
      </c>
      <c r="I7186" s="391">
        <v>1.2702</v>
      </c>
      <c r="J7186" s="391">
        <v>0.62790000000000001</v>
      </c>
      <c r="K7186" s="391">
        <v>1.8835999999999999</v>
      </c>
      <c r="L7186" s="391">
        <v>1.2557</v>
      </c>
      <c r="M7186" s="391">
        <v>1.5982000000000001</v>
      </c>
      <c r="N7186" s="391">
        <v>1.4652000000000001</v>
      </c>
      <c r="O7186" s="386">
        <v>0.66669999999999996</v>
      </c>
      <c r="P7186" s="386" t="s">
        <v>7857</v>
      </c>
    </row>
    <row r="7187" spans="1:16" ht="15" x14ac:dyDescent="0.25">
      <c r="A7187" s="389" t="s">
        <v>7978</v>
      </c>
      <c r="B7187" s="390"/>
      <c r="C7187" s="386"/>
      <c r="D7187" s="390"/>
      <c r="E7187" s="390"/>
      <c r="F7187" s="386">
        <v>5.5766</v>
      </c>
      <c r="G7187" s="391">
        <v>4.6215000000000002</v>
      </c>
      <c r="H7187" s="391">
        <v>4.3696999999999999</v>
      </c>
      <c r="I7187" s="391">
        <v>4.4482999999999997</v>
      </c>
      <c r="J7187" s="391">
        <v>0.62870000000000004</v>
      </c>
      <c r="K7187" s="391">
        <v>1.5246999999999999</v>
      </c>
      <c r="L7187" s="391">
        <v>1.3989</v>
      </c>
      <c r="M7187" s="391">
        <v>1.0217000000000001</v>
      </c>
      <c r="N7187" s="391">
        <v>1.3290999999999999</v>
      </c>
      <c r="O7187" s="386">
        <v>1.262</v>
      </c>
      <c r="P7187" s="386" t="s">
        <v>7857</v>
      </c>
    </row>
    <row r="7188" spans="1:16" ht="15" x14ac:dyDescent="0.25">
      <c r="A7188" s="389" t="s">
        <v>7979</v>
      </c>
      <c r="B7188" s="390"/>
      <c r="C7188" s="386"/>
      <c r="D7188" s="390"/>
      <c r="E7188" s="390"/>
      <c r="F7188" s="386">
        <v>2.2452999999999999</v>
      </c>
      <c r="G7188" s="391">
        <v>1.8349</v>
      </c>
      <c r="H7188" s="391">
        <v>1.859</v>
      </c>
      <c r="I7188" s="391">
        <v>1.5692999999999999</v>
      </c>
      <c r="J7188" s="391">
        <v>0.31390000000000001</v>
      </c>
      <c r="K7188" s="391">
        <v>1.2071000000000001</v>
      </c>
      <c r="L7188" s="391">
        <v>0.82089999999999996</v>
      </c>
      <c r="M7188" s="391">
        <v>0.4587</v>
      </c>
      <c r="N7188" s="391">
        <v>1.4603999999999999</v>
      </c>
      <c r="O7188" s="386">
        <v>0.78559999999999997</v>
      </c>
      <c r="P7188" s="386" t="s">
        <v>7857</v>
      </c>
    </row>
    <row r="7189" spans="1:16" ht="15" x14ac:dyDescent="0.25">
      <c r="A7189" s="389" t="s">
        <v>7980</v>
      </c>
      <c r="B7189" s="390"/>
      <c r="C7189" s="386"/>
      <c r="D7189" s="390"/>
      <c r="E7189" s="390"/>
      <c r="F7189" s="386">
        <v>11.882999999999999</v>
      </c>
      <c r="G7189" s="391">
        <v>9.8726000000000003</v>
      </c>
      <c r="H7189" s="391">
        <v>9.0541</v>
      </c>
      <c r="I7189" s="391">
        <v>9.8198000000000008</v>
      </c>
      <c r="J7189" s="391">
        <v>1.2161999999999999</v>
      </c>
      <c r="K7189" s="391">
        <v>2.1171000000000002</v>
      </c>
      <c r="L7189" s="391">
        <v>2.4775</v>
      </c>
      <c r="M7189" s="391">
        <v>2.0720999999999998</v>
      </c>
      <c r="N7189" s="391">
        <v>1.0752999999999999</v>
      </c>
      <c r="O7189" s="386">
        <v>1.9581</v>
      </c>
      <c r="P7189" s="386" t="s">
        <v>7857</v>
      </c>
    </row>
    <row r="7190" spans="1:16" ht="15" x14ac:dyDescent="0.25">
      <c r="A7190" s="389" t="s">
        <v>7981</v>
      </c>
      <c r="B7190" s="390"/>
      <c r="C7190" s="386"/>
      <c r="D7190" s="390"/>
      <c r="E7190" s="390"/>
      <c r="F7190" s="386">
        <v>0.87450000000000006</v>
      </c>
      <c r="G7190" s="391">
        <v>0.65380000000000005</v>
      </c>
      <c r="H7190" s="391">
        <v>0.67779999999999996</v>
      </c>
      <c r="I7190" s="391">
        <v>0.6653</v>
      </c>
      <c r="J7190" s="391">
        <v>0.32319999999999999</v>
      </c>
      <c r="K7190" s="391">
        <v>0.68369999999999997</v>
      </c>
      <c r="L7190" s="391">
        <v>0.43469999999999998</v>
      </c>
      <c r="M7190" s="391">
        <v>0.42849999999999999</v>
      </c>
      <c r="N7190" s="391">
        <v>0.27039999999999997</v>
      </c>
      <c r="O7190" s="386">
        <v>0.2026</v>
      </c>
      <c r="P7190" s="386" t="s">
        <v>7857</v>
      </c>
    </row>
    <row r="7191" spans="1:16" ht="15" x14ac:dyDescent="0.25">
      <c r="A7191" s="389" t="s">
        <v>7982</v>
      </c>
      <c r="B7191" s="390"/>
      <c r="C7191" s="386"/>
      <c r="D7191" s="390"/>
      <c r="E7191" s="390"/>
      <c r="F7191" s="386">
        <v>0.12939999999999999</v>
      </c>
      <c r="G7191" s="391">
        <v>5.62E-2</v>
      </c>
      <c r="H7191" s="391">
        <v>0.22090000000000001</v>
      </c>
      <c r="I7191" s="391">
        <v>0.2611</v>
      </c>
      <c r="J7191" s="391">
        <v>8.0299999999999996E-2</v>
      </c>
      <c r="K7191" s="391">
        <v>0.3145</v>
      </c>
      <c r="L7191" s="391">
        <v>0.15379999999999999</v>
      </c>
      <c r="M7191" s="391">
        <v>0.214</v>
      </c>
      <c r="N7191" s="391">
        <v>0.1464</v>
      </c>
      <c r="O7191" s="386">
        <v>5.7000000000000002E-2</v>
      </c>
      <c r="P7191" s="386" t="s">
        <v>7857</v>
      </c>
    </row>
    <row r="7192" spans="1:16" ht="15" x14ac:dyDescent="0.25">
      <c r="A7192" s="389" t="s">
        <v>7983</v>
      </c>
      <c r="B7192" s="390"/>
      <c r="C7192" s="386"/>
      <c r="D7192" s="390"/>
      <c r="E7192" s="390"/>
      <c r="F7192" s="386">
        <v>10.560700000000001</v>
      </c>
      <c r="G7192" s="391">
        <v>8.6142000000000003</v>
      </c>
      <c r="H7192" s="391">
        <v>6.6433999999999997</v>
      </c>
      <c r="I7192" s="391">
        <v>5.9440999999999997</v>
      </c>
      <c r="J7192" s="391">
        <v>3.4965000000000002</v>
      </c>
      <c r="K7192" s="391">
        <v>5.5069999999999997</v>
      </c>
      <c r="L7192" s="391">
        <v>4.0941000000000001</v>
      </c>
      <c r="M7192" s="391">
        <v>3.2229999999999999</v>
      </c>
      <c r="N7192" s="391">
        <v>1.7699</v>
      </c>
      <c r="O7192" s="386">
        <v>1.8728</v>
      </c>
      <c r="P7192" s="386" t="s">
        <v>7857</v>
      </c>
    </row>
    <row r="7193" spans="1:16" ht="15" x14ac:dyDescent="0.25">
      <c r="A7193" s="389" t="s">
        <v>7984</v>
      </c>
      <c r="B7193" s="390"/>
      <c r="C7193" s="386"/>
      <c r="D7193" s="390"/>
      <c r="E7193" s="390"/>
      <c r="F7193" s="386">
        <v>0.2059</v>
      </c>
      <c r="G7193" s="391">
        <v>0.13730000000000001</v>
      </c>
      <c r="H7193" s="391">
        <v>3.6299999999999999E-2</v>
      </c>
      <c r="I7193" s="391">
        <v>4.8500000000000001E-2</v>
      </c>
      <c r="J7193" s="391">
        <v>1.21E-2</v>
      </c>
      <c r="K7193" s="391">
        <v>2.41E-2</v>
      </c>
      <c r="L7193" s="391">
        <v>2.81E-2</v>
      </c>
      <c r="M7193" s="391">
        <v>3.2199999999999999E-2</v>
      </c>
      <c r="N7193" s="391">
        <v>3.9399999999999998E-2</v>
      </c>
      <c r="O7193" s="386">
        <v>4.7399999999999998E-2</v>
      </c>
      <c r="P7193" s="386" t="s">
        <v>7857</v>
      </c>
    </row>
    <row r="7194" spans="1:16" ht="15" x14ac:dyDescent="0.25">
      <c r="A7194" s="389" t="s">
        <v>7985</v>
      </c>
      <c r="B7194" s="390"/>
      <c r="C7194" s="386"/>
      <c r="D7194" s="390"/>
      <c r="E7194" s="390"/>
      <c r="F7194" s="386">
        <v>0.20530000000000001</v>
      </c>
      <c r="G7194" s="391">
        <v>0.1396</v>
      </c>
      <c r="H7194" s="391">
        <v>3.6999999999999998E-2</v>
      </c>
      <c r="I7194" s="391">
        <v>4.9299999999999997E-2</v>
      </c>
      <c r="J7194" s="391">
        <v>1.23E-2</v>
      </c>
      <c r="K7194" s="391">
        <v>2.4500000000000001E-2</v>
      </c>
      <c r="L7194" s="391">
        <v>2.4500000000000001E-2</v>
      </c>
      <c r="M7194" s="391">
        <v>2.86E-2</v>
      </c>
      <c r="N7194" s="391">
        <v>4.0300000000000002E-2</v>
      </c>
      <c r="O7194" s="386">
        <v>3.0700000000000002E-2</v>
      </c>
      <c r="P7194" s="386" t="s">
        <v>7857</v>
      </c>
    </row>
    <row r="7195" spans="1:16" ht="15" x14ac:dyDescent="0.25">
      <c r="A7195" s="389" t="s">
        <v>7986</v>
      </c>
      <c r="B7195" s="390"/>
      <c r="C7195" s="386"/>
      <c r="D7195" s="390"/>
      <c r="E7195" s="390"/>
      <c r="F7195" s="386">
        <v>0.24510000000000001</v>
      </c>
      <c r="G7195" s="391">
        <v>0</v>
      </c>
      <c r="H7195" s="391">
        <v>0</v>
      </c>
      <c r="I7195" s="391">
        <v>0</v>
      </c>
      <c r="J7195" s="391">
        <v>0</v>
      </c>
      <c r="K7195" s="391">
        <v>0</v>
      </c>
      <c r="L7195" s="391">
        <v>0.24510000000000001</v>
      </c>
      <c r="M7195" s="391">
        <v>0.24510000000000001</v>
      </c>
      <c r="N7195" s="391">
        <v>0</v>
      </c>
      <c r="O7195" s="386">
        <v>0.97089999999999999</v>
      </c>
      <c r="P7195" s="386" t="s">
        <v>7857</v>
      </c>
    </row>
    <row r="7196" spans="1:16" ht="15" x14ac:dyDescent="0.25">
      <c r="A7196" s="389" t="s">
        <v>7987</v>
      </c>
      <c r="B7196" s="390"/>
      <c r="C7196" s="386"/>
      <c r="D7196" s="390"/>
      <c r="E7196" s="390"/>
      <c r="F7196" s="386">
        <v>7.9699999999999993E-2</v>
      </c>
      <c r="G7196" s="391">
        <v>4.3900000000000002E-2</v>
      </c>
      <c r="H7196" s="391">
        <v>6.2600000000000003E-2</v>
      </c>
      <c r="I7196" s="391">
        <v>9.06E-2</v>
      </c>
      <c r="J7196" s="391">
        <v>0.18129999999999999</v>
      </c>
      <c r="K7196" s="391">
        <v>0.2374</v>
      </c>
      <c r="L7196" s="391">
        <v>0.19850000000000001</v>
      </c>
      <c r="M7196" s="391">
        <v>0.1489</v>
      </c>
      <c r="N7196" s="391">
        <v>0.1457</v>
      </c>
      <c r="O7196" s="386">
        <v>0.21149999999999999</v>
      </c>
      <c r="P7196" s="386" t="s">
        <v>7857</v>
      </c>
    </row>
    <row r="7197" spans="1:16" ht="15" x14ac:dyDescent="0.25">
      <c r="A7197" s="389" t="s">
        <v>7988</v>
      </c>
      <c r="B7197" s="390"/>
      <c r="C7197" s="386"/>
      <c r="D7197" s="390"/>
      <c r="E7197" s="390"/>
      <c r="F7197" s="386">
        <v>7.9500000000000001E-2</v>
      </c>
      <c r="G7197" s="391">
        <v>4.4999999999999998E-2</v>
      </c>
      <c r="H7197" s="391">
        <v>6.2E-2</v>
      </c>
      <c r="I7197" s="391">
        <v>9.0700000000000003E-2</v>
      </c>
      <c r="J7197" s="391">
        <v>0.18590000000000001</v>
      </c>
      <c r="K7197" s="391">
        <v>0.2412</v>
      </c>
      <c r="L7197" s="391">
        <v>0.20130000000000001</v>
      </c>
      <c r="M7197" s="391">
        <v>0.15049999999999999</v>
      </c>
      <c r="N7197" s="391">
        <v>0.14269999999999999</v>
      </c>
      <c r="O7197" s="386">
        <v>0.20250000000000001</v>
      </c>
      <c r="P7197" s="386" t="s">
        <v>7857</v>
      </c>
    </row>
    <row r="7198" spans="1:16" ht="15" x14ac:dyDescent="0.25">
      <c r="A7198" s="389" t="s">
        <v>7989</v>
      </c>
      <c r="B7198" s="390"/>
      <c r="C7198" s="386"/>
      <c r="D7198" s="390"/>
      <c r="E7198" s="390"/>
      <c r="F7198" s="386">
        <v>8.77E-2</v>
      </c>
      <c r="G7198" s="391">
        <v>0</v>
      </c>
      <c r="H7198" s="391">
        <v>8.7099999999999997E-2</v>
      </c>
      <c r="I7198" s="391">
        <v>8.7099999999999997E-2</v>
      </c>
      <c r="J7198" s="391">
        <v>0</v>
      </c>
      <c r="K7198" s="391">
        <v>8.7099999999999997E-2</v>
      </c>
      <c r="L7198" s="391">
        <v>8.7099999999999997E-2</v>
      </c>
      <c r="M7198" s="391">
        <v>8.7099999999999997E-2</v>
      </c>
      <c r="N7198" s="391">
        <v>0.2747</v>
      </c>
      <c r="O7198" s="386">
        <v>0.56620000000000004</v>
      </c>
      <c r="P7198" s="386" t="s">
        <v>7857</v>
      </c>
    </row>
    <row r="7199" spans="1:16" ht="15" x14ac:dyDescent="0.25">
      <c r="A7199" s="389" t="s">
        <v>7990</v>
      </c>
      <c r="B7199" s="390"/>
      <c r="C7199" s="386"/>
      <c r="D7199" s="390"/>
      <c r="E7199" s="390"/>
      <c r="F7199" s="386">
        <v>0.40150000000000002</v>
      </c>
      <c r="G7199" s="391">
        <v>0.52500000000000002</v>
      </c>
      <c r="H7199" s="391">
        <v>0.61199999999999999</v>
      </c>
      <c r="I7199" s="391">
        <v>0.44419999999999998</v>
      </c>
      <c r="J7199" s="391">
        <v>0.31879999999999997</v>
      </c>
      <c r="K7199" s="391">
        <v>0.50229999999999997</v>
      </c>
      <c r="L7199" s="391">
        <v>0.36699999999999999</v>
      </c>
      <c r="M7199" s="391">
        <v>0.21560000000000001</v>
      </c>
      <c r="N7199" s="391">
        <v>0.1633</v>
      </c>
      <c r="O7199" s="386">
        <v>0.22220000000000001</v>
      </c>
      <c r="P7199" s="386" t="s">
        <v>7857</v>
      </c>
    </row>
    <row r="7200" spans="1:16" ht="15" x14ac:dyDescent="0.25">
      <c r="A7200" s="389" t="s">
        <v>7991</v>
      </c>
      <c r="B7200" s="390"/>
      <c r="C7200" s="386"/>
      <c r="D7200" s="390"/>
      <c r="E7200" s="390"/>
      <c r="F7200" s="386">
        <v>9.7100000000000006E-2</v>
      </c>
      <c r="G7200" s="391">
        <v>0.1022</v>
      </c>
      <c r="H7200" s="391">
        <v>9.1300000000000006E-2</v>
      </c>
      <c r="I7200" s="391">
        <v>3.9600000000000003E-2</v>
      </c>
      <c r="J7200" s="391">
        <v>2.6200000000000001E-2</v>
      </c>
      <c r="K7200" s="391">
        <v>4.2799999999999998E-2</v>
      </c>
      <c r="L7200" s="391">
        <v>4.8899999999999999E-2</v>
      </c>
      <c r="M7200" s="391">
        <v>2.7900000000000001E-2</v>
      </c>
      <c r="N7200" s="391">
        <v>5.3699999999999998E-2</v>
      </c>
      <c r="O7200" s="386">
        <v>7.2400000000000006E-2</v>
      </c>
      <c r="P7200" s="386" t="s">
        <v>7857</v>
      </c>
    </row>
    <row r="7201" spans="1:16" ht="15" x14ac:dyDescent="0.25">
      <c r="A7201" s="389" t="s">
        <v>7992</v>
      </c>
      <c r="B7201" s="390"/>
      <c r="C7201" s="386"/>
      <c r="D7201" s="390"/>
      <c r="E7201" s="390"/>
      <c r="F7201" s="386">
        <v>3.3952</v>
      </c>
      <c r="G7201" s="391">
        <v>4.7302999999999997</v>
      </c>
      <c r="H7201" s="391">
        <v>5.8090000000000002</v>
      </c>
      <c r="I7201" s="391">
        <v>4.5092999999999996</v>
      </c>
      <c r="J7201" s="391">
        <v>3.2803</v>
      </c>
      <c r="K7201" s="391">
        <v>5.1547000000000001</v>
      </c>
      <c r="L7201" s="391">
        <v>3.5897000000000001</v>
      </c>
      <c r="M7201" s="391">
        <v>2.1219999999999999</v>
      </c>
      <c r="N7201" s="391">
        <v>1.2517</v>
      </c>
      <c r="O7201" s="386">
        <v>1.8897999999999999</v>
      </c>
      <c r="P7201" s="386" t="s">
        <v>7857</v>
      </c>
    </row>
    <row r="7202" spans="1:16" ht="15" x14ac:dyDescent="0.25">
      <c r="A7202" s="389" t="s">
        <v>7993</v>
      </c>
      <c r="B7202" s="390"/>
      <c r="C7202" s="386"/>
      <c r="D7202" s="390"/>
      <c r="E7202" s="390"/>
      <c r="F7202" s="386">
        <v>0.84</v>
      </c>
      <c r="G7202" s="391">
        <v>0.54069999999999996</v>
      </c>
      <c r="H7202" s="391">
        <v>0.64119999999999999</v>
      </c>
      <c r="I7202" s="391">
        <v>0.24560000000000001</v>
      </c>
      <c r="J7202" s="391">
        <v>0.1091</v>
      </c>
      <c r="K7202" s="391">
        <v>0.32740000000000002</v>
      </c>
      <c r="L7202" s="391">
        <v>5.4600000000000003E-2</v>
      </c>
      <c r="M7202" s="391">
        <v>0.1091</v>
      </c>
      <c r="N7202" s="391">
        <v>6.3E-2</v>
      </c>
      <c r="O7202" s="386">
        <v>0.17130000000000001</v>
      </c>
      <c r="P7202" s="386" t="s">
        <v>7857</v>
      </c>
    </row>
    <row r="7203" spans="1:16" ht="15" x14ac:dyDescent="0.25">
      <c r="A7203" s="389" t="s">
        <v>7994</v>
      </c>
      <c r="B7203" s="390"/>
      <c r="C7203" s="386"/>
      <c r="D7203" s="390"/>
      <c r="E7203" s="390"/>
      <c r="F7203" s="386">
        <v>0.89390000000000003</v>
      </c>
      <c r="G7203" s="391">
        <v>0.57540000000000002</v>
      </c>
      <c r="H7203" s="391">
        <v>0.66610000000000003</v>
      </c>
      <c r="I7203" s="391">
        <v>0.2606</v>
      </c>
      <c r="J7203" s="391">
        <v>0.1158</v>
      </c>
      <c r="K7203" s="391">
        <v>0.2172</v>
      </c>
      <c r="L7203" s="391">
        <v>2.9000000000000001E-2</v>
      </c>
      <c r="M7203" s="391">
        <v>8.6900000000000005E-2</v>
      </c>
      <c r="N7203" s="391">
        <v>3.39E-2</v>
      </c>
      <c r="O7203" s="386">
        <v>5.8200000000000002E-2</v>
      </c>
      <c r="P7203" s="386" t="s">
        <v>7857</v>
      </c>
    </row>
    <row r="7204" spans="1:16" ht="15" x14ac:dyDescent="0.25">
      <c r="A7204" s="389" t="s">
        <v>7995</v>
      </c>
      <c r="B7204" s="390"/>
      <c r="C7204" s="386"/>
      <c r="D7204" s="390"/>
      <c r="E7204" s="390"/>
      <c r="F7204" s="386">
        <v>0</v>
      </c>
      <c r="G7204" s="391">
        <v>0</v>
      </c>
      <c r="H7204" s="391">
        <v>0.23580000000000001</v>
      </c>
      <c r="I7204" s="391">
        <v>0</v>
      </c>
      <c r="J7204" s="391">
        <v>0</v>
      </c>
      <c r="K7204" s="391">
        <v>2.1225999999999998</v>
      </c>
      <c r="L7204" s="391">
        <v>0.47170000000000001</v>
      </c>
      <c r="M7204" s="391">
        <v>0.47170000000000001</v>
      </c>
      <c r="N7204" s="391">
        <v>0.45050000000000001</v>
      </c>
      <c r="O7204" s="386">
        <v>2.0047000000000001</v>
      </c>
      <c r="P7204" s="386" t="s">
        <v>7857</v>
      </c>
    </row>
    <row r="7205" spans="1:16" ht="15" x14ac:dyDescent="0.25">
      <c r="A7205" s="389" t="s">
        <v>7996</v>
      </c>
      <c r="B7205" s="390"/>
      <c r="C7205" s="386"/>
      <c r="D7205" s="390"/>
      <c r="E7205" s="390"/>
      <c r="F7205" s="386">
        <v>0.23069999999999999</v>
      </c>
      <c r="G7205" s="391">
        <v>0.2349</v>
      </c>
      <c r="H7205" s="391">
        <v>0.17519999999999999</v>
      </c>
      <c r="I7205" s="391">
        <v>8.8499999999999995E-2</v>
      </c>
      <c r="J7205" s="391">
        <v>9.7900000000000001E-2</v>
      </c>
      <c r="K7205" s="391">
        <v>0.1885</v>
      </c>
      <c r="L7205" s="391">
        <v>0.18490000000000001</v>
      </c>
      <c r="M7205" s="391">
        <v>0.13270000000000001</v>
      </c>
      <c r="N7205" s="391">
        <v>9.0399999999999994E-2</v>
      </c>
      <c r="O7205" s="386">
        <v>0.19969999999999999</v>
      </c>
      <c r="P7205" s="386" t="s">
        <v>7857</v>
      </c>
    </row>
    <row r="7206" spans="1:16" ht="15" x14ac:dyDescent="0.25">
      <c r="A7206" s="389" t="s">
        <v>7997</v>
      </c>
      <c r="B7206" s="390"/>
      <c r="C7206" s="386"/>
      <c r="D7206" s="390"/>
      <c r="E7206" s="390"/>
      <c r="F7206" s="386">
        <v>2.58E-2</v>
      </c>
      <c r="G7206" s="391">
        <v>2.35E-2</v>
      </c>
      <c r="H7206" s="391">
        <v>1.7600000000000001E-2</v>
      </c>
      <c r="I7206" s="391">
        <v>2.7099999999999999E-2</v>
      </c>
      <c r="J7206" s="391">
        <v>2.29E-2</v>
      </c>
      <c r="K7206" s="391">
        <v>1.9099999999999999E-2</v>
      </c>
      <c r="L7206" s="391">
        <v>7.0499999999999993E-2</v>
      </c>
      <c r="M7206" s="391">
        <v>1.14E-2</v>
      </c>
      <c r="N7206" s="391">
        <v>4.3299999999999998E-2</v>
      </c>
      <c r="O7206" s="386">
        <v>0.12570000000000001</v>
      </c>
      <c r="P7206" s="386" t="s">
        <v>7857</v>
      </c>
    </row>
    <row r="7207" spans="1:16" ht="15" x14ac:dyDescent="0.25">
      <c r="A7207" s="389" t="s">
        <v>7998</v>
      </c>
      <c r="B7207" s="390"/>
      <c r="C7207" s="386"/>
      <c r="D7207" s="390"/>
      <c r="E7207" s="390"/>
      <c r="F7207" s="386">
        <v>2.9630000000000001</v>
      </c>
      <c r="G7207" s="391">
        <v>3.0952000000000002</v>
      </c>
      <c r="H7207" s="391">
        <v>2.3016000000000001</v>
      </c>
      <c r="I7207" s="391">
        <v>0.92589999999999995</v>
      </c>
      <c r="J7207" s="391">
        <v>1.1375999999999999</v>
      </c>
      <c r="K7207" s="391">
        <v>2.5396999999999998</v>
      </c>
      <c r="L7207" s="391">
        <v>1.7725</v>
      </c>
      <c r="M7207" s="391">
        <v>1.8253999999999999</v>
      </c>
      <c r="N7207" s="391">
        <v>0.81599999999999995</v>
      </c>
      <c r="O7207" s="386">
        <v>1.2037</v>
      </c>
      <c r="P7207" s="386" t="s">
        <v>7857</v>
      </c>
    </row>
    <row r="7208" spans="1:16" ht="15" x14ac:dyDescent="0.25">
      <c r="A7208" s="389" t="s">
        <v>7999</v>
      </c>
      <c r="B7208" s="390"/>
      <c r="C7208" s="386"/>
      <c r="D7208" s="390"/>
      <c r="E7208" s="390"/>
      <c r="F7208" s="386">
        <v>0.16089999999999999</v>
      </c>
      <c r="G7208" s="391">
        <v>0.2369</v>
      </c>
      <c r="H7208" s="391">
        <v>0.3674</v>
      </c>
      <c r="I7208" s="391">
        <v>0.34379999999999999</v>
      </c>
      <c r="J7208" s="391">
        <v>0.2087</v>
      </c>
      <c r="K7208" s="391">
        <v>0.27939999999999998</v>
      </c>
      <c r="L7208" s="391">
        <v>0.2051</v>
      </c>
      <c r="M7208" s="391">
        <v>0.15559999999999999</v>
      </c>
      <c r="N7208" s="391">
        <v>0.33100000000000002</v>
      </c>
      <c r="O7208" s="386">
        <v>0.19850000000000001</v>
      </c>
      <c r="P7208" s="386" t="s">
        <v>7857</v>
      </c>
    </row>
    <row r="7209" spans="1:16" ht="15" x14ac:dyDescent="0.25">
      <c r="A7209" s="389" t="s">
        <v>8000</v>
      </c>
      <c r="B7209" s="390"/>
      <c r="C7209" s="386"/>
      <c r="D7209" s="390"/>
      <c r="E7209" s="390"/>
      <c r="F7209" s="386">
        <v>3.2099999999999997E-2</v>
      </c>
      <c r="G7209" s="391">
        <v>3.8999999999999998E-3</v>
      </c>
      <c r="H7209" s="391">
        <v>5.8599999999999999E-2</v>
      </c>
      <c r="I7209" s="391">
        <v>7.7999999999999996E-3</v>
      </c>
      <c r="J7209" s="391">
        <v>2.3199999999999998E-2</v>
      </c>
      <c r="K7209" s="391">
        <v>7.7399999999999997E-2</v>
      </c>
      <c r="L7209" s="391">
        <v>3.4799999999999998E-2</v>
      </c>
      <c r="M7209" s="391">
        <v>5.4199999999999998E-2</v>
      </c>
      <c r="N7209" s="391">
        <v>0.127</v>
      </c>
      <c r="O7209" s="386">
        <v>2.3199999999999998E-2</v>
      </c>
      <c r="P7209" s="386" t="s">
        <v>7857</v>
      </c>
    </row>
    <row r="7210" spans="1:16" ht="15" x14ac:dyDescent="0.25">
      <c r="A7210" s="389" t="s">
        <v>8001</v>
      </c>
      <c r="B7210" s="390"/>
      <c r="C7210" s="386"/>
      <c r="D7210" s="390"/>
      <c r="E7210" s="390"/>
      <c r="F7210" s="386">
        <v>1.4851000000000001</v>
      </c>
      <c r="G7210" s="391">
        <v>2.6815000000000002</v>
      </c>
      <c r="H7210" s="391">
        <v>3.6303999999999998</v>
      </c>
      <c r="I7210" s="391">
        <v>3.9190999999999998</v>
      </c>
      <c r="J7210" s="391">
        <v>2.1865000000000001</v>
      </c>
      <c r="K7210" s="391">
        <v>2.4340000000000002</v>
      </c>
      <c r="L7210" s="391">
        <v>2.0215000000000001</v>
      </c>
      <c r="M7210" s="391">
        <v>1.2376</v>
      </c>
      <c r="N7210" s="391">
        <v>2.6764000000000001</v>
      </c>
      <c r="O7210" s="386">
        <v>2.3460000000000001</v>
      </c>
      <c r="P7210" s="386" t="s">
        <v>7857</v>
      </c>
    </row>
    <row r="7211" spans="1:16" ht="15" x14ac:dyDescent="0.25">
      <c r="A7211" s="389" t="s">
        <v>8002</v>
      </c>
      <c r="B7211" s="390"/>
      <c r="C7211" s="386"/>
      <c r="D7211" s="390"/>
      <c r="E7211" s="390"/>
      <c r="F7211" s="386">
        <v>0.77649999999999997</v>
      </c>
      <c r="G7211" s="391">
        <v>1.2262999999999999</v>
      </c>
      <c r="H7211" s="391">
        <v>1.5111000000000001</v>
      </c>
      <c r="I7211" s="391">
        <v>1.1495</v>
      </c>
      <c r="J7211" s="391">
        <v>0.82020000000000004</v>
      </c>
      <c r="K7211" s="391">
        <v>1.2454000000000001</v>
      </c>
      <c r="L7211" s="391">
        <v>0.87019999999999997</v>
      </c>
      <c r="M7211" s="391">
        <v>0.42630000000000001</v>
      </c>
      <c r="N7211" s="391">
        <v>0.18149999999999999</v>
      </c>
      <c r="O7211" s="386">
        <v>0.29099999999999998</v>
      </c>
      <c r="P7211" s="386" t="s">
        <v>7857</v>
      </c>
    </row>
    <row r="7212" spans="1:16" ht="15" x14ac:dyDescent="0.25">
      <c r="A7212" s="389" t="s">
        <v>8003</v>
      </c>
      <c r="B7212" s="390"/>
      <c r="C7212" s="386"/>
      <c r="D7212" s="390"/>
      <c r="E7212" s="390"/>
      <c r="F7212" s="386">
        <v>9.5500000000000002E-2</v>
      </c>
      <c r="G7212" s="391">
        <v>0.21829999999999999</v>
      </c>
      <c r="H7212" s="391">
        <v>0.1125</v>
      </c>
      <c r="I7212" s="391">
        <v>3.7499999999999999E-2</v>
      </c>
      <c r="J7212" s="391">
        <v>1.3599999999999999E-2</v>
      </c>
      <c r="K7212" s="391">
        <v>1.37E-2</v>
      </c>
      <c r="L7212" s="391">
        <v>2.7300000000000001E-2</v>
      </c>
      <c r="M7212" s="391">
        <v>2.0500000000000001E-2</v>
      </c>
      <c r="N7212" s="391">
        <v>1.04E-2</v>
      </c>
      <c r="O7212" s="386">
        <v>2.5600000000000001E-2</v>
      </c>
      <c r="P7212" s="386" t="s">
        <v>7857</v>
      </c>
    </row>
    <row r="7213" spans="1:16" ht="15" x14ac:dyDescent="0.25">
      <c r="A7213" s="389" t="s">
        <v>8004</v>
      </c>
      <c r="B7213" s="390"/>
      <c r="C7213" s="386"/>
      <c r="D7213" s="390"/>
      <c r="E7213" s="390"/>
      <c r="F7213" s="386">
        <v>5.0406000000000004</v>
      </c>
      <c r="G7213" s="391">
        <v>7.5395000000000003</v>
      </c>
      <c r="H7213" s="391">
        <v>10.273400000000001</v>
      </c>
      <c r="I7213" s="391">
        <v>8.1161999999999992</v>
      </c>
      <c r="J7213" s="391">
        <v>5.8735999999999997</v>
      </c>
      <c r="K7213" s="391">
        <v>8.9491999999999994</v>
      </c>
      <c r="L7213" s="391">
        <v>6.1512000000000002</v>
      </c>
      <c r="M7213" s="391">
        <v>2.9687999999999999</v>
      </c>
      <c r="N7213" s="391">
        <v>1.0406</v>
      </c>
      <c r="O7213" s="386">
        <v>2.2986</v>
      </c>
      <c r="P7213" s="386" t="s">
        <v>7857</v>
      </c>
    </row>
    <row r="7214" spans="1:16" ht="15" x14ac:dyDescent="0.25">
      <c r="A7214" s="389" t="s">
        <v>8005</v>
      </c>
      <c r="B7214" s="390"/>
      <c r="C7214" s="386"/>
      <c r="D7214" s="390"/>
      <c r="E7214" s="390"/>
      <c r="F7214" s="386">
        <v>0.4476</v>
      </c>
      <c r="G7214" s="391">
        <v>0.39889999999999998</v>
      </c>
      <c r="H7214" s="391">
        <v>0.69930000000000003</v>
      </c>
      <c r="I7214" s="391">
        <v>0.87409999999999999</v>
      </c>
      <c r="J7214" s="391">
        <v>1.5475000000000001</v>
      </c>
      <c r="K7214" s="391">
        <v>1.8957999999999999</v>
      </c>
      <c r="L7214" s="391">
        <v>1.7131000000000001</v>
      </c>
      <c r="M7214" s="391">
        <v>1.4864999999999999</v>
      </c>
      <c r="N7214" s="391">
        <v>1.7667999999999999</v>
      </c>
      <c r="O7214" s="386">
        <v>1.5618000000000001</v>
      </c>
      <c r="P7214" s="386" t="s">
        <v>7857</v>
      </c>
    </row>
    <row r="7215" spans="1:16" ht="15" x14ac:dyDescent="0.25">
      <c r="A7215" s="389" t="s">
        <v>8006</v>
      </c>
      <c r="B7215" s="390"/>
      <c r="C7215" s="386"/>
      <c r="D7215" s="390"/>
      <c r="E7215" s="390"/>
      <c r="F7215" s="386">
        <v>9.5200000000000007E-2</v>
      </c>
      <c r="G7215" s="391">
        <v>5.6000000000000001E-2</v>
      </c>
      <c r="H7215" s="391">
        <v>8.9499999999999996E-2</v>
      </c>
      <c r="I7215" s="391">
        <v>9.6500000000000002E-2</v>
      </c>
      <c r="J7215" s="391">
        <v>0.17480000000000001</v>
      </c>
      <c r="K7215" s="391">
        <v>0.29509999999999997</v>
      </c>
      <c r="L7215" s="391">
        <v>0.13850000000000001</v>
      </c>
      <c r="M7215" s="391">
        <v>0.1133</v>
      </c>
      <c r="N7215" s="391">
        <v>0.27289999999999998</v>
      </c>
      <c r="O7215" s="386">
        <v>0.3987</v>
      </c>
      <c r="P7215" s="386" t="s">
        <v>7857</v>
      </c>
    </row>
    <row r="7216" spans="1:16" ht="15" x14ac:dyDescent="0.25">
      <c r="A7216" s="389" t="s">
        <v>8007</v>
      </c>
      <c r="B7216" s="390"/>
      <c r="C7216" s="386"/>
      <c r="D7216" s="390"/>
      <c r="E7216" s="390"/>
      <c r="F7216" s="386">
        <v>4.7236000000000002</v>
      </c>
      <c r="G7216" s="391">
        <v>4.6886000000000001</v>
      </c>
      <c r="H7216" s="391">
        <v>8.3216999999999999</v>
      </c>
      <c r="I7216" s="391">
        <v>10.5944</v>
      </c>
      <c r="J7216" s="391">
        <v>18.706299999999999</v>
      </c>
      <c r="K7216" s="391">
        <v>21.9056</v>
      </c>
      <c r="L7216" s="391">
        <v>21.376200000000001</v>
      </c>
      <c r="M7216" s="391">
        <v>18.6343</v>
      </c>
      <c r="N7216" s="391">
        <v>21.906400000000001</v>
      </c>
      <c r="O7216" s="386">
        <v>17.182500000000001</v>
      </c>
      <c r="P7216" s="386" t="s">
        <v>7857</v>
      </c>
    </row>
    <row r="7217" spans="1:16" ht="15" x14ac:dyDescent="0.25">
      <c r="A7217" s="389" t="s">
        <v>8008</v>
      </c>
      <c r="B7217" s="390"/>
      <c r="C7217" s="386"/>
      <c r="D7217" s="390"/>
      <c r="E7217" s="390"/>
      <c r="F7217" s="386">
        <v>0.2651</v>
      </c>
      <c r="G7217" s="391">
        <v>0.1643</v>
      </c>
      <c r="H7217" s="391">
        <v>0.20899999999999999</v>
      </c>
      <c r="I7217" s="391">
        <v>0.27239999999999998</v>
      </c>
      <c r="J7217" s="391">
        <v>0.43659999999999999</v>
      </c>
      <c r="K7217" s="391">
        <v>0.84340000000000004</v>
      </c>
      <c r="L7217" s="391">
        <v>0.56720000000000004</v>
      </c>
      <c r="M7217" s="391">
        <v>0.49259999999999998</v>
      </c>
      <c r="N7217" s="391">
        <v>0.59570000000000001</v>
      </c>
      <c r="O7217" s="386">
        <v>0.6008</v>
      </c>
      <c r="P7217" s="386" t="s">
        <v>7857</v>
      </c>
    </row>
    <row r="7218" spans="1:16" ht="15" x14ac:dyDescent="0.25">
      <c r="A7218" s="389" t="s">
        <v>8009</v>
      </c>
      <c r="B7218" s="390"/>
      <c r="C7218" s="386"/>
      <c r="D7218" s="390"/>
      <c r="E7218" s="390"/>
      <c r="F7218" s="386">
        <v>0.12570000000000001</v>
      </c>
      <c r="G7218" s="391">
        <v>2.75E-2</v>
      </c>
      <c r="H7218" s="391">
        <v>4.3200000000000002E-2</v>
      </c>
      <c r="I7218" s="391">
        <v>1.9599999999999999E-2</v>
      </c>
      <c r="J7218" s="391">
        <v>0.10199999999999999</v>
      </c>
      <c r="K7218" s="391">
        <v>0.39639999999999997</v>
      </c>
      <c r="L7218" s="391">
        <v>9.8100000000000007E-2</v>
      </c>
      <c r="M7218" s="391">
        <v>9.0300000000000005E-2</v>
      </c>
      <c r="N7218" s="391">
        <v>0.32779999999999998</v>
      </c>
      <c r="O7218" s="386">
        <v>0.28060000000000002</v>
      </c>
      <c r="P7218" s="386" t="s">
        <v>7857</v>
      </c>
    </row>
    <row r="7219" spans="1:16" ht="15" x14ac:dyDescent="0.25">
      <c r="A7219" s="389" t="s">
        <v>8010</v>
      </c>
      <c r="B7219" s="390"/>
      <c r="C7219" s="386"/>
      <c r="D7219" s="390"/>
      <c r="E7219" s="390"/>
      <c r="F7219" s="386">
        <v>2.968</v>
      </c>
      <c r="G7219" s="391">
        <v>2.8157999999999999</v>
      </c>
      <c r="H7219" s="391">
        <v>3.4142999999999999</v>
      </c>
      <c r="I7219" s="391">
        <v>5.1593</v>
      </c>
      <c r="J7219" s="391">
        <v>6.9043999999999999</v>
      </c>
      <c r="K7219" s="391">
        <v>9.4840999999999998</v>
      </c>
      <c r="L7219" s="391">
        <v>9.6357999999999997</v>
      </c>
      <c r="M7219" s="391">
        <v>8.2700999999999993</v>
      </c>
      <c r="N7219" s="391">
        <v>9.0322999999999993</v>
      </c>
      <c r="O7219" s="386">
        <v>6.7906000000000004</v>
      </c>
      <c r="P7219" s="386" t="s">
        <v>7857</v>
      </c>
    </row>
    <row r="7220" spans="1:16" ht="15" x14ac:dyDescent="0.25">
      <c r="A7220" s="389" t="s">
        <v>8011</v>
      </c>
      <c r="B7220" s="390"/>
      <c r="C7220" s="386"/>
      <c r="D7220" s="390"/>
      <c r="E7220" s="390"/>
      <c r="F7220" s="386">
        <v>0.34200000000000003</v>
      </c>
      <c r="G7220" s="391">
        <v>0.54569999999999996</v>
      </c>
      <c r="H7220" s="391">
        <v>0.77629999999999999</v>
      </c>
      <c r="I7220" s="391">
        <v>0.68400000000000005</v>
      </c>
      <c r="J7220" s="391">
        <v>1.1644000000000001</v>
      </c>
      <c r="K7220" s="391">
        <v>1.395</v>
      </c>
      <c r="L7220" s="391">
        <v>1.3718999999999999</v>
      </c>
      <c r="M7220" s="391">
        <v>1.1297999999999999</v>
      </c>
      <c r="N7220" s="391">
        <v>1.3649</v>
      </c>
      <c r="O7220" s="386">
        <v>1.2682</v>
      </c>
      <c r="P7220" s="386" t="s">
        <v>7857</v>
      </c>
    </row>
    <row r="7221" spans="1:16" ht="15" x14ac:dyDescent="0.25">
      <c r="A7221" s="389" t="s">
        <v>8012</v>
      </c>
      <c r="B7221" s="390"/>
      <c r="C7221" s="386"/>
      <c r="D7221" s="390"/>
      <c r="E7221" s="390"/>
      <c r="F7221" s="386">
        <v>3.6499999999999998E-2</v>
      </c>
      <c r="G7221" s="391">
        <v>5.6800000000000003E-2</v>
      </c>
      <c r="H7221" s="391">
        <v>5.2699999999999997E-2</v>
      </c>
      <c r="I7221" s="391">
        <v>4.0599999999999997E-2</v>
      </c>
      <c r="J7221" s="391">
        <v>0.14599999999999999</v>
      </c>
      <c r="K7221" s="391">
        <v>0.1217</v>
      </c>
      <c r="L7221" s="391">
        <v>0.1663</v>
      </c>
      <c r="M7221" s="391">
        <v>8.1100000000000005E-2</v>
      </c>
      <c r="N7221" s="391">
        <v>0.2041</v>
      </c>
      <c r="O7221" s="386">
        <v>0.221</v>
      </c>
      <c r="P7221" s="386" t="s">
        <v>7857</v>
      </c>
    </row>
    <row r="7222" spans="1:16" ht="15" x14ac:dyDescent="0.25">
      <c r="A7222" s="389" t="s">
        <v>8013</v>
      </c>
      <c r="B7222" s="390"/>
      <c r="C7222" s="386"/>
      <c r="D7222" s="390"/>
      <c r="E7222" s="390"/>
      <c r="F7222" s="386">
        <v>5.8564999999999996</v>
      </c>
      <c r="G7222" s="391">
        <v>9.3704000000000001</v>
      </c>
      <c r="H7222" s="391">
        <v>13.836</v>
      </c>
      <c r="I7222" s="391">
        <v>12.2987</v>
      </c>
      <c r="J7222" s="391">
        <v>19.546099999999999</v>
      </c>
      <c r="K7222" s="391">
        <v>24.377700000000001</v>
      </c>
      <c r="L7222" s="391">
        <v>23.133199999999999</v>
      </c>
      <c r="M7222" s="391">
        <v>20.058599999999998</v>
      </c>
      <c r="N7222" s="391">
        <v>23.010400000000001</v>
      </c>
      <c r="O7222" s="386">
        <v>20.168399999999998</v>
      </c>
      <c r="P7222" s="386" t="s">
        <v>7857</v>
      </c>
    </row>
    <row r="7223" spans="1:16" ht="15" x14ac:dyDescent="0.25">
      <c r="A7223" s="389" t="s">
        <v>8014</v>
      </c>
      <c r="B7223" s="390"/>
      <c r="C7223" s="386"/>
      <c r="D7223" s="390"/>
      <c r="E7223" s="390"/>
      <c r="F7223" s="386">
        <v>1.1171</v>
      </c>
      <c r="G7223" s="391">
        <v>0.68899999999999995</v>
      </c>
      <c r="H7223" s="391">
        <v>1.581</v>
      </c>
      <c r="I7223" s="391">
        <v>2.3885000000000001</v>
      </c>
      <c r="J7223" s="391">
        <v>4.3704000000000001</v>
      </c>
      <c r="K7223" s="391">
        <v>4.9180999999999999</v>
      </c>
      <c r="L7223" s="391">
        <v>4.5891000000000002</v>
      </c>
      <c r="M7223" s="391">
        <v>4.0415000000000001</v>
      </c>
      <c r="N7223" s="391">
        <v>4.1893000000000002</v>
      </c>
      <c r="O7223" s="386">
        <v>3.4016000000000002</v>
      </c>
      <c r="P7223" s="386" t="s">
        <v>7857</v>
      </c>
    </row>
    <row r="7224" spans="1:16" ht="15" x14ac:dyDescent="0.25">
      <c r="A7224" s="389" t="s">
        <v>8015</v>
      </c>
      <c r="B7224" s="390"/>
      <c r="C7224" s="386"/>
      <c r="D7224" s="390"/>
      <c r="E7224" s="390"/>
      <c r="F7224" s="386">
        <v>0.1794</v>
      </c>
      <c r="G7224" s="391">
        <v>0.12709999999999999</v>
      </c>
      <c r="H7224" s="391">
        <v>0.25409999999999999</v>
      </c>
      <c r="I7224" s="391">
        <v>0.35439999999999999</v>
      </c>
      <c r="J7224" s="391">
        <v>0.41449999999999998</v>
      </c>
      <c r="K7224" s="391">
        <v>0.50819999999999999</v>
      </c>
      <c r="L7224" s="391">
        <v>0.22059999999999999</v>
      </c>
      <c r="M7224" s="391">
        <v>0.214</v>
      </c>
      <c r="N7224" s="391">
        <v>0.28210000000000002</v>
      </c>
      <c r="O7224" s="386">
        <v>0.1903</v>
      </c>
      <c r="P7224" s="386" t="s">
        <v>7857</v>
      </c>
    </row>
    <row r="7225" spans="1:16" ht="15" x14ac:dyDescent="0.25">
      <c r="A7225" s="389" t="s">
        <v>8016</v>
      </c>
      <c r="B7225" s="390"/>
      <c r="C7225" s="386"/>
      <c r="D7225" s="390"/>
      <c r="E7225" s="390"/>
      <c r="F7225" s="386">
        <v>5.4828999999999999</v>
      </c>
      <c r="G7225" s="391">
        <v>3.74</v>
      </c>
      <c r="H7225" s="391">
        <v>8.7872000000000003</v>
      </c>
      <c r="I7225" s="391">
        <v>13.435</v>
      </c>
      <c r="J7225" s="391">
        <v>25.853300000000001</v>
      </c>
      <c r="K7225" s="391">
        <v>28.867100000000001</v>
      </c>
      <c r="L7225" s="391">
        <v>28.260899999999999</v>
      </c>
      <c r="M7225" s="391">
        <v>24.782599999999999</v>
      </c>
      <c r="N7225" s="391">
        <v>26.115100000000002</v>
      </c>
      <c r="O7225" s="386">
        <v>23.2073</v>
      </c>
      <c r="P7225" s="386" t="s">
        <v>7857</v>
      </c>
    </row>
    <row r="7226" spans="1:16" ht="15" x14ac:dyDescent="0.25">
      <c r="A7226" s="389" t="s">
        <v>8017</v>
      </c>
      <c r="B7226" s="390"/>
      <c r="C7226" s="386"/>
      <c r="D7226" s="390"/>
      <c r="E7226" s="390"/>
      <c r="F7226" s="386">
        <v>2.9899999999999999E-2</v>
      </c>
      <c r="G7226" s="391">
        <v>0</v>
      </c>
      <c r="H7226" s="391">
        <v>2.9899999999999999E-2</v>
      </c>
      <c r="I7226" s="391">
        <v>1.49E-2</v>
      </c>
      <c r="J7226" s="391">
        <v>1.49E-2</v>
      </c>
      <c r="K7226" s="391">
        <v>5.9799999999999999E-2</v>
      </c>
      <c r="L7226" s="391">
        <v>1.49E-2</v>
      </c>
      <c r="M7226" s="391">
        <v>8.9599999999999999E-2</v>
      </c>
      <c r="N7226" s="391">
        <v>0.29849999999999999</v>
      </c>
      <c r="O7226" s="386">
        <v>2.0167000000000002</v>
      </c>
      <c r="P7226" s="386" t="s">
        <v>7857</v>
      </c>
    </row>
    <row r="7227" spans="1:16" ht="15" x14ac:dyDescent="0.25">
      <c r="A7227" s="389" t="s">
        <v>8018</v>
      </c>
      <c r="B7227" s="390"/>
      <c r="C7227" s="386"/>
      <c r="D7227" s="390"/>
      <c r="E7227" s="390"/>
      <c r="F7227" s="386">
        <v>3.1199999999999999E-2</v>
      </c>
      <c r="G7227" s="391">
        <v>0</v>
      </c>
      <c r="H7227" s="391">
        <v>3.1199999999999999E-2</v>
      </c>
      <c r="I7227" s="391">
        <v>1.5599999999999999E-2</v>
      </c>
      <c r="J7227" s="391">
        <v>1.5599999999999999E-2</v>
      </c>
      <c r="K7227" s="391">
        <v>6.2399999999999997E-2</v>
      </c>
      <c r="L7227" s="391">
        <v>0</v>
      </c>
      <c r="M7227" s="391">
        <v>9.3600000000000003E-2</v>
      </c>
      <c r="N7227" s="391">
        <v>0.30719999999999997</v>
      </c>
      <c r="O7227" s="386">
        <v>2.0118999999999998</v>
      </c>
      <c r="P7227" s="386" t="s">
        <v>7857</v>
      </c>
    </row>
    <row r="7228" spans="1:16" ht="15" x14ac:dyDescent="0.25">
      <c r="A7228" s="389" t="s">
        <v>8019</v>
      </c>
      <c r="B7228" s="390"/>
      <c r="C7228" s="386"/>
      <c r="D7228" s="390"/>
      <c r="E7228" s="390"/>
      <c r="F7228" s="386">
        <v>0</v>
      </c>
      <c r="G7228" s="391">
        <v>0</v>
      </c>
      <c r="H7228" s="391">
        <v>0</v>
      </c>
      <c r="I7228" s="391">
        <v>0</v>
      </c>
      <c r="J7228" s="391">
        <v>0</v>
      </c>
      <c r="K7228" s="391">
        <v>0</v>
      </c>
      <c r="L7228" s="391">
        <v>0.35460000000000003</v>
      </c>
      <c r="M7228" s="391">
        <v>0</v>
      </c>
      <c r="N7228" s="391">
        <v>0</v>
      </c>
      <c r="O7228" s="386">
        <v>2.1276999999999999</v>
      </c>
      <c r="P7228" s="386" t="s">
        <v>7857</v>
      </c>
    </row>
    <row r="7229" spans="1:16" ht="15" x14ac:dyDescent="0.25">
      <c r="A7229" s="389" t="s">
        <v>8020</v>
      </c>
      <c r="B7229" s="390"/>
      <c r="C7229" s="386"/>
      <c r="D7229" s="390"/>
      <c r="E7229" s="390"/>
      <c r="F7229" s="386">
        <v>1.8414999999999999</v>
      </c>
      <c r="G7229" s="391">
        <v>1.2371000000000001</v>
      </c>
      <c r="H7229" s="391">
        <v>1.0173000000000001</v>
      </c>
      <c r="I7229" s="391">
        <v>1.1782999999999999</v>
      </c>
      <c r="J7229" s="391">
        <v>1.0054000000000001</v>
      </c>
      <c r="K7229" s="391">
        <v>1.4318</v>
      </c>
      <c r="L7229" s="391">
        <v>1.2014</v>
      </c>
      <c r="M7229" s="391">
        <v>1.2410000000000001</v>
      </c>
      <c r="N7229" s="391">
        <v>0.90239999999999998</v>
      </c>
      <c r="O7229" s="386">
        <v>1.1181000000000001</v>
      </c>
      <c r="P7229" s="386" t="s">
        <v>7857</v>
      </c>
    </row>
    <row r="7230" spans="1:16" ht="15" x14ac:dyDescent="0.25">
      <c r="A7230" s="389" t="s">
        <v>8021</v>
      </c>
      <c r="B7230" s="390"/>
      <c r="C7230" s="386"/>
      <c r="D7230" s="390"/>
      <c r="E7230" s="390"/>
      <c r="F7230" s="386">
        <v>0.52380000000000004</v>
      </c>
      <c r="G7230" s="391">
        <v>0.27129999999999999</v>
      </c>
      <c r="H7230" s="391">
        <v>0.2923</v>
      </c>
      <c r="I7230" s="391">
        <v>0.28649999999999998</v>
      </c>
      <c r="J7230" s="391">
        <v>0.26840000000000003</v>
      </c>
      <c r="K7230" s="391">
        <v>0.26910000000000001</v>
      </c>
      <c r="L7230" s="391">
        <v>0.27950000000000003</v>
      </c>
      <c r="M7230" s="391">
        <v>0.30740000000000001</v>
      </c>
      <c r="N7230" s="391">
        <v>0.23</v>
      </c>
      <c r="O7230" s="386">
        <v>0.57809999999999995</v>
      </c>
      <c r="P7230" s="386" t="s">
        <v>7857</v>
      </c>
    </row>
    <row r="7231" spans="1:16" ht="15" x14ac:dyDescent="0.25">
      <c r="A7231" s="389" t="s">
        <v>8022</v>
      </c>
      <c r="B7231" s="390"/>
      <c r="C7231" s="386"/>
      <c r="D7231" s="390"/>
      <c r="E7231" s="390"/>
      <c r="F7231" s="386">
        <v>10.6706</v>
      </c>
      <c r="G7231" s="391">
        <v>7.6542000000000003</v>
      </c>
      <c r="H7231" s="391">
        <v>5.8242000000000003</v>
      </c>
      <c r="I7231" s="391">
        <v>6.8384</v>
      </c>
      <c r="J7231" s="391">
        <v>5.702</v>
      </c>
      <c r="K7231" s="391">
        <v>8.8394999999999992</v>
      </c>
      <c r="L7231" s="391">
        <v>7.0682</v>
      </c>
      <c r="M7231" s="391">
        <v>6.7397</v>
      </c>
      <c r="N7231" s="391">
        <v>4.9965999999999999</v>
      </c>
      <c r="O7231" s="386">
        <v>4.8582000000000001</v>
      </c>
      <c r="P7231" s="386" t="s">
        <v>7857</v>
      </c>
    </row>
    <row r="7232" spans="1:16" ht="15" x14ac:dyDescent="0.25">
      <c r="A7232" s="389" t="s">
        <v>8023</v>
      </c>
      <c r="B7232" s="390"/>
      <c r="C7232" s="386"/>
      <c r="D7232" s="390"/>
      <c r="E7232" s="390"/>
      <c r="F7232" s="386">
        <v>0.59889999999999999</v>
      </c>
      <c r="G7232" s="391">
        <v>0.73980000000000001</v>
      </c>
      <c r="H7232" s="391">
        <v>0.42859999999999998</v>
      </c>
      <c r="I7232" s="391">
        <v>0.3085</v>
      </c>
      <c r="J7232" s="391">
        <v>0.39589999999999997</v>
      </c>
      <c r="K7232" s="391">
        <v>1.2044999999999999</v>
      </c>
      <c r="L7232" s="391">
        <v>0.7954</v>
      </c>
      <c r="M7232" s="391">
        <v>0.87090000000000001</v>
      </c>
      <c r="N7232" s="391">
        <v>0.61750000000000005</v>
      </c>
      <c r="O7232" s="386">
        <v>0.75800000000000001</v>
      </c>
      <c r="P7232" s="386" t="s">
        <v>7857</v>
      </c>
    </row>
    <row r="7233" spans="1:16" ht="15" x14ac:dyDescent="0.25">
      <c r="A7233" s="389" t="s">
        <v>8024</v>
      </c>
      <c r="B7233" s="390"/>
      <c r="C7233" s="386"/>
      <c r="D7233" s="390"/>
      <c r="E7233" s="390"/>
      <c r="F7233" s="386">
        <v>0.31190000000000001</v>
      </c>
      <c r="G7233" s="391">
        <v>0.27939999999999998</v>
      </c>
      <c r="H7233" s="391">
        <v>0.16250000000000001</v>
      </c>
      <c r="I7233" s="391">
        <v>0.12870000000000001</v>
      </c>
      <c r="J7233" s="391">
        <v>0.12870000000000001</v>
      </c>
      <c r="K7233" s="391">
        <v>0.25740000000000002</v>
      </c>
      <c r="L7233" s="391">
        <v>0.12870000000000001</v>
      </c>
      <c r="M7233" s="391">
        <v>0.1802</v>
      </c>
      <c r="N7233" s="391">
        <v>0.1113</v>
      </c>
      <c r="O7233" s="386">
        <v>0.11310000000000001</v>
      </c>
      <c r="P7233" s="386" t="s">
        <v>7857</v>
      </c>
    </row>
    <row r="7234" spans="1:16" ht="15" x14ac:dyDescent="0.25">
      <c r="A7234" s="389" t="s">
        <v>8025</v>
      </c>
      <c r="B7234" s="390"/>
      <c r="C7234" s="386"/>
      <c r="D7234" s="390"/>
      <c r="E7234" s="390"/>
      <c r="F7234" s="386">
        <v>3.2847</v>
      </c>
      <c r="G7234" s="391">
        <v>5.0487000000000002</v>
      </c>
      <c r="H7234" s="391">
        <v>2.9197000000000002</v>
      </c>
      <c r="I7234" s="391">
        <v>2.0072999999999999</v>
      </c>
      <c r="J7234" s="391">
        <v>2.9197000000000002</v>
      </c>
      <c r="K7234" s="391">
        <v>10.158200000000001</v>
      </c>
      <c r="L7234" s="391">
        <v>6.9560000000000004</v>
      </c>
      <c r="M7234" s="391">
        <v>7.2533000000000003</v>
      </c>
      <c r="N7234" s="391">
        <v>5.3254000000000001</v>
      </c>
      <c r="O7234" s="386">
        <v>6.6885000000000003</v>
      </c>
      <c r="P7234" s="386" t="s">
        <v>7857</v>
      </c>
    </row>
    <row r="7235" spans="1:16" ht="15" x14ac:dyDescent="0.25">
      <c r="A7235" s="389" t="s">
        <v>8026</v>
      </c>
      <c r="B7235" s="390"/>
      <c r="C7235" s="386"/>
      <c r="D7235" s="390"/>
      <c r="E7235" s="390"/>
      <c r="F7235" s="386">
        <v>10.411300000000001</v>
      </c>
      <c r="G7235" s="391">
        <v>7.2522000000000002</v>
      </c>
      <c r="H7235" s="391">
        <v>5.3640999999999996</v>
      </c>
      <c r="I7235" s="391">
        <v>6.2180999999999997</v>
      </c>
      <c r="J7235" s="391">
        <v>5.4893999999999998</v>
      </c>
      <c r="K7235" s="391">
        <v>6.7041000000000004</v>
      </c>
      <c r="L7235" s="391">
        <v>6.0025000000000004</v>
      </c>
      <c r="M7235" s="391">
        <v>5.4557000000000002</v>
      </c>
      <c r="N7235" s="391">
        <v>3.9321000000000002</v>
      </c>
      <c r="O7235" s="386">
        <v>4.0849000000000002</v>
      </c>
      <c r="P7235" s="386" t="s">
        <v>7857</v>
      </c>
    </row>
    <row r="7236" spans="1:16" ht="15" x14ac:dyDescent="0.25">
      <c r="A7236" s="389" t="s">
        <v>8027</v>
      </c>
      <c r="B7236" s="390"/>
      <c r="C7236" s="386"/>
      <c r="D7236" s="390"/>
      <c r="E7236" s="390"/>
      <c r="F7236" s="386">
        <v>4.6022999999999996</v>
      </c>
      <c r="G7236" s="391">
        <v>2.9419</v>
      </c>
      <c r="H7236" s="391">
        <v>2.0070000000000001</v>
      </c>
      <c r="I7236" s="391">
        <v>2.0095000000000001</v>
      </c>
      <c r="J7236" s="391">
        <v>2.1978</v>
      </c>
      <c r="K7236" s="391">
        <v>1.7705</v>
      </c>
      <c r="L7236" s="391">
        <v>2.7090999999999998</v>
      </c>
      <c r="M7236" s="391">
        <v>2.2801999999999998</v>
      </c>
      <c r="N7236" s="391">
        <v>1.1265000000000001</v>
      </c>
      <c r="O7236" s="386">
        <v>2.6366999999999998</v>
      </c>
      <c r="P7236" s="386" t="s">
        <v>7857</v>
      </c>
    </row>
    <row r="7237" spans="1:16" ht="15" x14ac:dyDescent="0.25">
      <c r="A7237" s="389" t="s">
        <v>8028</v>
      </c>
      <c r="B7237" s="390"/>
      <c r="C7237" s="386"/>
      <c r="D7237" s="390"/>
      <c r="E7237" s="390"/>
      <c r="F7237" s="386">
        <v>14.7621</v>
      </c>
      <c r="G7237" s="391">
        <v>10.4537</v>
      </c>
      <c r="H7237" s="391">
        <v>7.8476999999999997</v>
      </c>
      <c r="I7237" s="391">
        <v>9.9786999999999999</v>
      </c>
      <c r="J7237" s="391">
        <v>8.5833999999999993</v>
      </c>
      <c r="K7237" s="391">
        <v>11.338699999999999</v>
      </c>
      <c r="L7237" s="391">
        <v>9.0856999999999992</v>
      </c>
      <c r="M7237" s="391">
        <v>8.4899000000000004</v>
      </c>
      <c r="N7237" s="391">
        <v>6.3285999999999998</v>
      </c>
      <c r="O7237" s="386">
        <v>5.7506000000000004</v>
      </c>
      <c r="P7237" s="386" t="s">
        <v>7857</v>
      </c>
    </row>
    <row r="7238" spans="1:16" ht="15" x14ac:dyDescent="0.25">
      <c r="A7238" s="389" t="s">
        <v>8029</v>
      </c>
      <c r="B7238" s="390"/>
      <c r="C7238" s="386"/>
      <c r="D7238" s="390"/>
      <c r="E7238" s="390"/>
      <c r="F7238" s="386">
        <v>0.80920000000000003</v>
      </c>
      <c r="G7238" s="391">
        <v>0.43659999999999999</v>
      </c>
      <c r="H7238" s="391">
        <v>0.32690000000000002</v>
      </c>
      <c r="I7238" s="391">
        <v>0.38529999999999998</v>
      </c>
      <c r="J7238" s="391">
        <v>0.24929999999999999</v>
      </c>
      <c r="K7238" s="391">
        <v>0.52300000000000002</v>
      </c>
      <c r="L7238" s="391">
        <v>0.42859999999999998</v>
      </c>
      <c r="M7238" s="391">
        <v>0.47870000000000001</v>
      </c>
      <c r="N7238" s="391">
        <v>0.49230000000000002</v>
      </c>
      <c r="O7238" s="386">
        <v>1.0279</v>
      </c>
      <c r="P7238" s="386" t="s">
        <v>7857</v>
      </c>
    </row>
    <row r="7239" spans="1:16" ht="15" x14ac:dyDescent="0.25">
      <c r="A7239" s="389" t="s">
        <v>8030</v>
      </c>
      <c r="B7239" s="390"/>
      <c r="C7239" s="386"/>
      <c r="D7239" s="390"/>
      <c r="E7239" s="390"/>
      <c r="F7239" s="386">
        <v>0.21</v>
      </c>
      <c r="G7239" s="391">
        <v>5.45E-2</v>
      </c>
      <c r="H7239" s="391">
        <v>5.04E-2</v>
      </c>
      <c r="I7239" s="391">
        <v>9.2799999999999994E-2</v>
      </c>
      <c r="J7239" s="391">
        <v>6.4500000000000002E-2</v>
      </c>
      <c r="K7239" s="391">
        <v>0.1169</v>
      </c>
      <c r="L7239" s="391">
        <v>6.25E-2</v>
      </c>
      <c r="M7239" s="391">
        <v>7.6100000000000001E-2</v>
      </c>
      <c r="N7239" s="391">
        <v>0.2641</v>
      </c>
      <c r="O7239" s="386">
        <v>0.78039999999999998</v>
      </c>
      <c r="P7239" s="386" t="s">
        <v>7857</v>
      </c>
    </row>
    <row r="7240" spans="1:16" ht="15" x14ac:dyDescent="0.25">
      <c r="A7240" s="389" t="s">
        <v>8031</v>
      </c>
      <c r="B7240" s="390"/>
      <c r="C7240" s="386"/>
      <c r="D7240" s="390"/>
      <c r="E7240" s="390"/>
      <c r="F7240" s="386">
        <v>9.6428999999999991</v>
      </c>
      <c r="G7240" s="391">
        <v>6.0713999999999997</v>
      </c>
      <c r="H7240" s="391">
        <v>4.4047999999999998</v>
      </c>
      <c r="I7240" s="391">
        <v>4.7023999999999999</v>
      </c>
      <c r="J7240" s="391">
        <v>2.9762</v>
      </c>
      <c r="K7240" s="391">
        <v>6.5179</v>
      </c>
      <c r="L7240" s="391">
        <v>5.8333000000000004</v>
      </c>
      <c r="M7240" s="391">
        <v>5.8333000000000004</v>
      </c>
      <c r="N7240" s="391">
        <v>4.1085000000000003</v>
      </c>
      <c r="O7240" s="386">
        <v>4.6131000000000002</v>
      </c>
      <c r="P7240" s="386" t="s">
        <v>7857</v>
      </c>
    </row>
    <row r="7241" spans="1:16" ht="15" x14ac:dyDescent="0.25">
      <c r="A7241" s="389" t="s">
        <v>8032</v>
      </c>
      <c r="B7241" s="390"/>
      <c r="C7241" s="386"/>
      <c r="D7241" s="390"/>
      <c r="E7241" s="390"/>
      <c r="F7241" s="386">
        <v>0.45290000000000002</v>
      </c>
      <c r="G7241" s="391">
        <v>0.26</v>
      </c>
      <c r="H7241" s="391">
        <v>0.47239999999999999</v>
      </c>
      <c r="I7241" s="391">
        <v>0.33800000000000002</v>
      </c>
      <c r="J7241" s="391">
        <v>0.15920000000000001</v>
      </c>
      <c r="K7241" s="391">
        <v>0.2291</v>
      </c>
      <c r="L7241" s="391">
        <v>0.1676</v>
      </c>
      <c r="M7241" s="391">
        <v>0.2233</v>
      </c>
      <c r="N7241" s="391">
        <v>0.17269999999999999</v>
      </c>
      <c r="O7241" s="386">
        <v>0.222</v>
      </c>
      <c r="P7241" s="386" t="s">
        <v>7857</v>
      </c>
    </row>
    <row r="7242" spans="1:16" ht="15" x14ac:dyDescent="0.25">
      <c r="A7242" s="389" t="s">
        <v>8033</v>
      </c>
      <c r="B7242" s="390"/>
      <c r="C7242" s="386"/>
      <c r="D7242" s="390"/>
      <c r="E7242" s="390"/>
      <c r="F7242" s="386">
        <v>0.30059999999999998</v>
      </c>
      <c r="G7242" s="391">
        <v>0.13009999999999999</v>
      </c>
      <c r="H7242" s="391">
        <v>0.29480000000000001</v>
      </c>
      <c r="I7242" s="391">
        <v>0.22539999999999999</v>
      </c>
      <c r="J7242" s="391">
        <v>0.1416</v>
      </c>
      <c r="K7242" s="391">
        <v>0.12720000000000001</v>
      </c>
      <c r="L7242" s="391">
        <v>5.1999999999999998E-2</v>
      </c>
      <c r="M7242" s="391">
        <v>0.11840000000000001</v>
      </c>
      <c r="N7242" s="391">
        <v>8.4599999999999995E-2</v>
      </c>
      <c r="O7242" s="386">
        <v>0.15740000000000001</v>
      </c>
      <c r="P7242" s="386" t="s">
        <v>7857</v>
      </c>
    </row>
    <row r="7243" spans="1:16" ht="15" x14ac:dyDescent="0.25">
      <c r="A7243" s="389" t="s">
        <v>8034</v>
      </c>
      <c r="B7243" s="390"/>
      <c r="C7243" s="386"/>
      <c r="D7243" s="390"/>
      <c r="E7243" s="390"/>
      <c r="F7243" s="386">
        <v>4.9573</v>
      </c>
      <c r="G7243" s="391">
        <v>4.1025999999999998</v>
      </c>
      <c r="H7243" s="391">
        <v>5.7264999999999997</v>
      </c>
      <c r="I7243" s="391">
        <v>3.6074000000000002</v>
      </c>
      <c r="J7243" s="391">
        <v>0.67110000000000003</v>
      </c>
      <c r="K7243" s="391">
        <v>3.1879</v>
      </c>
      <c r="L7243" s="391">
        <v>3.5234999999999999</v>
      </c>
      <c r="M7243" s="391">
        <v>3.2717999999999998</v>
      </c>
      <c r="N7243" s="391">
        <v>3.2353000000000001</v>
      </c>
      <c r="O7243" s="386">
        <v>2.0973000000000002</v>
      </c>
      <c r="P7243" s="386" t="s">
        <v>7857</v>
      </c>
    </row>
    <row r="7244" spans="1:16" ht="15" x14ac:dyDescent="0.25">
      <c r="A7244" s="389" t="s">
        <v>8035</v>
      </c>
      <c r="B7244" s="390"/>
      <c r="C7244" s="386"/>
      <c r="D7244" s="390"/>
      <c r="E7244" s="390"/>
      <c r="F7244" s="386">
        <v>0.61180000000000001</v>
      </c>
      <c r="G7244" s="391">
        <v>0.26269999999999999</v>
      </c>
      <c r="H7244" s="391">
        <v>0.45090000000000002</v>
      </c>
      <c r="I7244" s="391">
        <v>0.13489999999999999</v>
      </c>
      <c r="J7244" s="391">
        <v>0.1065</v>
      </c>
      <c r="K7244" s="391">
        <v>0.37630000000000002</v>
      </c>
      <c r="L7244" s="391">
        <v>0.1953</v>
      </c>
      <c r="M7244" s="391">
        <v>0.16689999999999999</v>
      </c>
      <c r="N7244" s="391">
        <v>4.8399999999999999E-2</v>
      </c>
      <c r="O7244" s="386">
        <v>0.30199999999999999</v>
      </c>
      <c r="P7244" s="386" t="s">
        <v>7857</v>
      </c>
    </row>
    <row r="7245" spans="1:16" ht="15" x14ac:dyDescent="0.25">
      <c r="A7245" s="389" t="s">
        <v>8036</v>
      </c>
      <c r="B7245" s="390"/>
      <c r="C7245" s="386"/>
      <c r="D7245" s="390"/>
      <c r="E7245" s="390"/>
      <c r="F7245" s="386">
        <v>0.28220000000000001</v>
      </c>
      <c r="G7245" s="391">
        <v>3.5799999999999998E-2</v>
      </c>
      <c r="H7245" s="391">
        <v>0.29809999999999998</v>
      </c>
      <c r="I7245" s="391">
        <v>0.1033</v>
      </c>
      <c r="J7245" s="391">
        <v>5.1700000000000003E-2</v>
      </c>
      <c r="K7245" s="391">
        <v>8.7400000000000005E-2</v>
      </c>
      <c r="L7245" s="391">
        <v>1.1900000000000001E-2</v>
      </c>
      <c r="M7245" s="391">
        <v>5.96E-2</v>
      </c>
      <c r="N7245" s="391">
        <v>1.7899999999999999E-2</v>
      </c>
      <c r="O7245" s="386">
        <v>7.7600000000000002E-2</v>
      </c>
      <c r="P7245" s="386" t="s">
        <v>7857</v>
      </c>
    </row>
    <row r="7246" spans="1:16" ht="15" x14ac:dyDescent="0.25">
      <c r="A7246" s="389" t="s">
        <v>8037</v>
      </c>
      <c r="B7246" s="390"/>
      <c r="C7246" s="386"/>
      <c r="D7246" s="390"/>
      <c r="E7246" s="390"/>
      <c r="F7246" s="386">
        <v>3.4214000000000002</v>
      </c>
      <c r="G7246" s="391">
        <v>2.1652</v>
      </c>
      <c r="H7246" s="391">
        <v>1.7322</v>
      </c>
      <c r="I7246" s="391">
        <v>0.3997</v>
      </c>
      <c r="J7246" s="391">
        <v>0.56630000000000003</v>
      </c>
      <c r="K7246" s="391">
        <v>2.7980999999999998</v>
      </c>
      <c r="L7246" s="391">
        <v>1.7322</v>
      </c>
      <c r="M7246" s="391">
        <v>1.0688</v>
      </c>
      <c r="N7246" s="391">
        <v>0.32890000000000003</v>
      </c>
      <c r="O7246" s="386">
        <v>2.1589</v>
      </c>
      <c r="P7246" s="386" t="s">
        <v>7857</v>
      </c>
    </row>
    <row r="7247" spans="1:16" ht="15" x14ac:dyDescent="0.25">
      <c r="A7247" s="389" t="s">
        <v>8038</v>
      </c>
      <c r="B7247" s="390"/>
      <c r="C7247" s="386"/>
      <c r="D7247" s="390"/>
      <c r="E7247" s="390"/>
      <c r="F7247" s="386">
        <v>1.2524999999999999</v>
      </c>
      <c r="G7247" s="391">
        <v>0.66490000000000005</v>
      </c>
      <c r="H7247" s="391">
        <v>1.3432999999999999</v>
      </c>
      <c r="I7247" s="391">
        <v>1.091</v>
      </c>
      <c r="J7247" s="391">
        <v>0.9536</v>
      </c>
      <c r="K7247" s="391">
        <v>1.5394000000000001</v>
      </c>
      <c r="L7247" s="391">
        <v>1.1375999999999999</v>
      </c>
      <c r="M7247" s="391">
        <v>0.93259999999999998</v>
      </c>
      <c r="N7247" s="391">
        <v>0.5655</v>
      </c>
      <c r="O7247" s="386">
        <v>0.48199999999999998</v>
      </c>
      <c r="P7247" s="386" t="s">
        <v>7857</v>
      </c>
    </row>
    <row r="7248" spans="1:16" ht="15" x14ac:dyDescent="0.25">
      <c r="A7248" s="389" t="s">
        <v>8039</v>
      </c>
      <c r="B7248" s="390"/>
      <c r="C7248" s="386"/>
      <c r="D7248" s="390"/>
      <c r="E7248" s="390"/>
      <c r="F7248" s="386">
        <v>0.61850000000000005</v>
      </c>
      <c r="G7248" s="391">
        <v>0.2147</v>
      </c>
      <c r="H7248" s="391">
        <v>0.6643</v>
      </c>
      <c r="I7248" s="391">
        <v>0.45550000000000002</v>
      </c>
      <c r="J7248" s="391">
        <v>0.5413</v>
      </c>
      <c r="K7248" s="391">
        <v>0.89929999999999999</v>
      </c>
      <c r="L7248" s="391">
        <v>0.68200000000000005</v>
      </c>
      <c r="M7248" s="391">
        <v>0.55169999999999997</v>
      </c>
      <c r="N7248" s="391">
        <v>0.3332</v>
      </c>
      <c r="O7248" s="386">
        <v>0.26679999999999998</v>
      </c>
      <c r="P7248" s="386" t="s">
        <v>7857</v>
      </c>
    </row>
    <row r="7249" spans="1:16" ht="15" x14ac:dyDescent="0.25">
      <c r="A7249" s="389" t="s">
        <v>8040</v>
      </c>
      <c r="B7249" s="390"/>
      <c r="C7249" s="386"/>
      <c r="D7249" s="390"/>
      <c r="E7249" s="390"/>
      <c r="F7249" s="386">
        <v>6.9782000000000002</v>
      </c>
      <c r="G7249" s="391">
        <v>4.7899000000000003</v>
      </c>
      <c r="H7249" s="391">
        <v>7.5633999999999997</v>
      </c>
      <c r="I7249" s="391">
        <v>6.8063000000000002</v>
      </c>
      <c r="J7249" s="391">
        <v>4.6619999999999999</v>
      </c>
      <c r="K7249" s="391">
        <v>7.2312000000000003</v>
      </c>
      <c r="L7249" s="391">
        <v>5.4256000000000002</v>
      </c>
      <c r="M7249" s="391">
        <v>4.5180999999999996</v>
      </c>
      <c r="N7249" s="391">
        <v>2.9740000000000002</v>
      </c>
      <c r="O7249" s="386">
        <v>2.5884</v>
      </c>
      <c r="P7249" s="386" t="s">
        <v>7857</v>
      </c>
    </row>
    <row r="7250" spans="1:16" ht="15" x14ac:dyDescent="0.25">
      <c r="A7250" s="389" t="s">
        <v>8041</v>
      </c>
      <c r="B7250" s="390"/>
      <c r="C7250" s="386"/>
      <c r="D7250" s="390"/>
      <c r="E7250" s="390"/>
      <c r="F7250" s="386">
        <v>2.8299999999999999E-2</v>
      </c>
      <c r="G7250" s="391">
        <v>4.24E-2</v>
      </c>
      <c r="H7250" s="391">
        <v>7.0699999999999999E-2</v>
      </c>
      <c r="I7250" s="391">
        <v>0</v>
      </c>
      <c r="J7250" s="391">
        <v>4.24E-2</v>
      </c>
      <c r="K7250" s="391">
        <v>5.6500000000000002E-2</v>
      </c>
      <c r="L7250" s="391">
        <v>0.1976</v>
      </c>
      <c r="M7250" s="391">
        <v>0.25190000000000001</v>
      </c>
      <c r="N7250" s="391">
        <v>9.7699999999999995E-2</v>
      </c>
      <c r="O7250" s="386">
        <v>0.1406</v>
      </c>
      <c r="P7250" s="386" t="s">
        <v>7857</v>
      </c>
    </row>
    <row r="7251" spans="1:16" ht="15" x14ac:dyDescent="0.25">
      <c r="A7251" s="389" t="s">
        <v>8042</v>
      </c>
      <c r="B7251" s="390"/>
      <c r="C7251" s="386"/>
      <c r="D7251" s="390"/>
      <c r="E7251" s="390"/>
      <c r="F7251" s="386">
        <v>0</v>
      </c>
      <c r="G7251" s="391">
        <v>1.6E-2</v>
      </c>
      <c r="H7251" s="391">
        <v>8.0199999999999994E-2</v>
      </c>
      <c r="I7251" s="391">
        <v>0</v>
      </c>
      <c r="J7251" s="391">
        <v>3.2099999999999997E-2</v>
      </c>
      <c r="K7251" s="391">
        <v>1.6E-2</v>
      </c>
      <c r="L7251" s="391">
        <v>0.14419999999999999</v>
      </c>
      <c r="M7251" s="391">
        <v>7.9299999999999995E-2</v>
      </c>
      <c r="N7251" s="391">
        <v>5.3900000000000003E-2</v>
      </c>
      <c r="O7251" s="386">
        <v>0.1056</v>
      </c>
      <c r="P7251" s="386" t="s">
        <v>7857</v>
      </c>
    </row>
    <row r="7252" spans="1:16" ht="15" x14ac:dyDescent="0.25">
      <c r="A7252" s="389" t="s">
        <v>8043</v>
      </c>
      <c r="B7252" s="390"/>
      <c r="C7252" s="386"/>
      <c r="D7252" s="390"/>
      <c r="E7252" s="390"/>
      <c r="F7252" s="386">
        <v>0.23749999999999999</v>
      </c>
      <c r="G7252" s="391">
        <v>0.23749999999999999</v>
      </c>
      <c r="H7252" s="391">
        <v>0</v>
      </c>
      <c r="I7252" s="391">
        <v>0</v>
      </c>
      <c r="J7252" s="391">
        <v>0.1188</v>
      </c>
      <c r="K7252" s="391">
        <v>0.35630000000000001</v>
      </c>
      <c r="L7252" s="391">
        <v>0.59379999999999999</v>
      </c>
      <c r="M7252" s="391">
        <v>1.5439000000000001</v>
      </c>
      <c r="N7252" s="391">
        <v>0.51549999999999996</v>
      </c>
      <c r="O7252" s="386">
        <v>0.3669</v>
      </c>
      <c r="P7252" s="386" t="s">
        <v>7857</v>
      </c>
    </row>
    <row r="7253" spans="1:16" ht="15" x14ac:dyDescent="0.25">
      <c r="A7253" s="389" t="s">
        <v>8044</v>
      </c>
      <c r="B7253" s="390"/>
      <c r="C7253" s="386"/>
      <c r="D7253" s="390"/>
      <c r="E7253" s="390"/>
      <c r="F7253" s="386">
        <v>2.9308000000000001</v>
      </c>
      <c r="G7253" s="391">
        <v>0.7853</v>
      </c>
      <c r="H7253" s="391">
        <v>2.3616999999999999</v>
      </c>
      <c r="I7253" s="391">
        <v>1.8775999999999999</v>
      </c>
      <c r="J7253" s="391">
        <v>1.3257000000000001</v>
      </c>
      <c r="K7253" s="391">
        <v>2.2932999999999999</v>
      </c>
      <c r="L7253" s="391">
        <v>1.7397</v>
      </c>
      <c r="M7253" s="391">
        <v>0.8921</v>
      </c>
      <c r="N7253" s="391">
        <v>0.41239999999999999</v>
      </c>
      <c r="O7253" s="386">
        <v>0.85470000000000002</v>
      </c>
      <c r="P7253" s="386" t="s">
        <v>7857</v>
      </c>
    </row>
    <row r="7254" spans="1:16" ht="15" x14ac:dyDescent="0.25">
      <c r="A7254" s="389" t="s">
        <v>8045</v>
      </c>
      <c r="B7254" s="390"/>
      <c r="C7254" s="386"/>
      <c r="D7254" s="390"/>
      <c r="E7254" s="390"/>
      <c r="F7254" s="386">
        <v>2.1518000000000002</v>
      </c>
      <c r="G7254" s="391">
        <v>0.43290000000000001</v>
      </c>
      <c r="H7254" s="391">
        <v>1.5532999999999999</v>
      </c>
      <c r="I7254" s="391">
        <v>1.1520999999999999</v>
      </c>
      <c r="J7254" s="391">
        <v>0.66839999999999999</v>
      </c>
      <c r="K7254" s="391">
        <v>1.3132999999999999</v>
      </c>
      <c r="L7254" s="391">
        <v>0.91549999999999998</v>
      </c>
      <c r="M7254" s="391">
        <v>0.54269999999999996</v>
      </c>
      <c r="N7254" s="391">
        <v>0.33450000000000002</v>
      </c>
      <c r="O7254" s="386">
        <v>0.53969999999999996</v>
      </c>
      <c r="P7254" s="386" t="s">
        <v>7857</v>
      </c>
    </row>
    <row r="7255" spans="1:16" ht="15" x14ac:dyDescent="0.25">
      <c r="A7255" s="389" t="s">
        <v>8046</v>
      </c>
      <c r="B7255" s="390"/>
      <c r="C7255" s="386"/>
      <c r="D7255" s="390"/>
      <c r="E7255" s="390"/>
      <c r="F7255" s="386">
        <v>9.4956999999999994</v>
      </c>
      <c r="G7255" s="391">
        <v>3.7553999999999998</v>
      </c>
      <c r="H7255" s="391">
        <v>9.1738</v>
      </c>
      <c r="I7255" s="391">
        <v>7.9850000000000003</v>
      </c>
      <c r="J7255" s="391">
        <v>6.8596000000000004</v>
      </c>
      <c r="K7255" s="391">
        <v>10.610900000000001</v>
      </c>
      <c r="L7255" s="391">
        <v>8.7353000000000005</v>
      </c>
      <c r="M7255" s="391">
        <v>3.8584999999999998</v>
      </c>
      <c r="N7255" s="391">
        <v>1.1217999999999999</v>
      </c>
      <c r="O7255" s="386">
        <v>4.6052999999999997</v>
      </c>
      <c r="P7255" s="386" t="s">
        <v>7857</v>
      </c>
    </row>
    <row r="7256" spans="1:16" ht="15" x14ac:dyDescent="0.25">
      <c r="A7256" s="389" t="s">
        <v>8047</v>
      </c>
      <c r="B7256" s="390"/>
      <c r="C7256" s="386"/>
      <c r="D7256" s="390"/>
      <c r="E7256" s="390"/>
      <c r="F7256" s="386">
        <v>0.92910000000000004</v>
      </c>
      <c r="G7256" s="391">
        <v>0.55549999999999999</v>
      </c>
      <c r="H7256" s="391">
        <v>1.0533999999999999</v>
      </c>
      <c r="I7256" s="391">
        <v>0.81510000000000005</v>
      </c>
      <c r="J7256" s="391">
        <v>0.87229999999999996</v>
      </c>
      <c r="K7256" s="391">
        <v>1.3243</v>
      </c>
      <c r="L7256" s="391">
        <v>1.0639000000000001</v>
      </c>
      <c r="M7256" s="391">
        <v>0.86119999999999997</v>
      </c>
      <c r="N7256" s="391">
        <v>0.57889999999999997</v>
      </c>
      <c r="O7256" s="386">
        <v>0.43099999999999999</v>
      </c>
      <c r="P7256" s="386" t="s">
        <v>7857</v>
      </c>
    </row>
    <row r="7257" spans="1:16" ht="15" x14ac:dyDescent="0.25">
      <c r="A7257" s="389" t="s">
        <v>8048</v>
      </c>
      <c r="B7257" s="390"/>
      <c r="C7257" s="386"/>
      <c r="D7257" s="390"/>
      <c r="E7257" s="390"/>
      <c r="F7257" s="386">
        <v>0.44769999999999999</v>
      </c>
      <c r="G7257" s="391">
        <v>0.1968</v>
      </c>
      <c r="H7257" s="391">
        <v>0.55469999999999997</v>
      </c>
      <c r="I7257" s="391">
        <v>0.34820000000000001</v>
      </c>
      <c r="J7257" s="391">
        <v>0.55700000000000005</v>
      </c>
      <c r="K7257" s="391">
        <v>0.88119999999999998</v>
      </c>
      <c r="L7257" s="391">
        <v>0.71089999999999998</v>
      </c>
      <c r="M7257" s="391">
        <v>0.58130000000000004</v>
      </c>
      <c r="N7257" s="391">
        <v>0.36370000000000002</v>
      </c>
      <c r="O7257" s="386">
        <v>0.24929999999999999</v>
      </c>
      <c r="P7257" s="386" t="s">
        <v>7857</v>
      </c>
    </row>
    <row r="7258" spans="1:16" ht="15" x14ac:dyDescent="0.25">
      <c r="A7258" s="389" t="s">
        <v>8049</v>
      </c>
      <c r="B7258" s="390"/>
      <c r="C7258" s="386"/>
      <c r="D7258" s="390"/>
      <c r="E7258" s="390"/>
      <c r="F7258" s="386">
        <v>5.4504999999999999</v>
      </c>
      <c r="G7258" s="391">
        <v>3.9887999999999999</v>
      </c>
      <c r="H7258" s="391">
        <v>5.8247</v>
      </c>
      <c r="I7258" s="391">
        <v>5.2823000000000002</v>
      </c>
      <c r="J7258" s="391">
        <v>3.8881000000000001</v>
      </c>
      <c r="K7258" s="391">
        <v>5.4943</v>
      </c>
      <c r="L7258" s="391">
        <v>4.6142000000000003</v>
      </c>
      <c r="M7258" s="391">
        <v>3.6753999999999998</v>
      </c>
      <c r="N7258" s="391">
        <v>2.8119999999999998</v>
      </c>
      <c r="O7258" s="386">
        <v>2.2515000000000001</v>
      </c>
      <c r="P7258" s="386" t="s">
        <v>7857</v>
      </c>
    </row>
    <row r="7259" spans="1:16" ht="15" x14ac:dyDescent="0.25">
      <c r="A7259" s="389" t="s">
        <v>8050</v>
      </c>
      <c r="B7259" s="390"/>
      <c r="C7259" s="386"/>
      <c r="D7259" s="390"/>
      <c r="E7259" s="390"/>
      <c r="F7259" s="386">
        <v>3.3759999999999999</v>
      </c>
      <c r="G7259" s="391">
        <v>2.2869999999999999</v>
      </c>
      <c r="H7259" s="391">
        <v>4.2489999999999997</v>
      </c>
      <c r="I7259" s="391">
        <v>3.9581</v>
      </c>
      <c r="J7259" s="391">
        <v>1.9514</v>
      </c>
      <c r="K7259" s="391">
        <v>3.956</v>
      </c>
      <c r="L7259" s="391">
        <v>1.8126</v>
      </c>
      <c r="M7259" s="391">
        <v>2.4226000000000001</v>
      </c>
      <c r="N7259" s="391">
        <v>0.75549999999999995</v>
      </c>
      <c r="O7259" s="386">
        <v>0.89959999999999996</v>
      </c>
      <c r="P7259" s="386" t="s">
        <v>7857</v>
      </c>
    </row>
    <row r="7260" spans="1:16" ht="15" x14ac:dyDescent="0.25">
      <c r="A7260" s="389" t="s">
        <v>8051</v>
      </c>
      <c r="B7260" s="390"/>
      <c r="C7260" s="386"/>
      <c r="D7260" s="390"/>
      <c r="E7260" s="390"/>
      <c r="F7260" s="386">
        <v>0.68520000000000003</v>
      </c>
      <c r="G7260" s="391">
        <v>0.22140000000000001</v>
      </c>
      <c r="H7260" s="391">
        <v>1.0303</v>
      </c>
      <c r="I7260" s="391">
        <v>1.0183</v>
      </c>
      <c r="J7260" s="391">
        <v>0.45689999999999997</v>
      </c>
      <c r="K7260" s="391">
        <v>1.028</v>
      </c>
      <c r="L7260" s="391">
        <v>0.21729999999999999</v>
      </c>
      <c r="M7260" s="391">
        <v>0.4345</v>
      </c>
      <c r="N7260" s="391">
        <v>0.127</v>
      </c>
      <c r="O7260" s="386">
        <v>0.1888</v>
      </c>
      <c r="P7260" s="386" t="s">
        <v>7857</v>
      </c>
    </row>
    <row r="7261" spans="1:16" ht="15" x14ac:dyDescent="0.25">
      <c r="A7261" s="389" t="s">
        <v>8052</v>
      </c>
      <c r="B7261" s="390"/>
      <c r="C7261" s="386"/>
      <c r="D7261" s="390"/>
      <c r="E7261" s="390"/>
      <c r="F7261" s="386">
        <v>23.071000000000002</v>
      </c>
      <c r="G7261" s="391">
        <v>17.199400000000001</v>
      </c>
      <c r="H7261" s="391">
        <v>27.549499999999998</v>
      </c>
      <c r="I7261" s="391">
        <v>21.167899999999999</v>
      </c>
      <c r="J7261" s="391">
        <v>10.7056</v>
      </c>
      <c r="K7261" s="391">
        <v>21.107099999999999</v>
      </c>
      <c r="L7261" s="391">
        <v>11.1922</v>
      </c>
      <c r="M7261" s="391">
        <v>14.1119</v>
      </c>
      <c r="N7261" s="391">
        <v>8.5202000000000009</v>
      </c>
      <c r="O7261" s="386">
        <v>6.1425000000000001</v>
      </c>
      <c r="P7261" s="386" t="s">
        <v>7857</v>
      </c>
    </row>
    <row r="7262" spans="1:16" ht="15" x14ac:dyDescent="0.25">
      <c r="A7262" s="389" t="s">
        <v>8053</v>
      </c>
      <c r="B7262" s="390"/>
      <c r="C7262" s="386"/>
      <c r="D7262" s="390"/>
      <c r="E7262" s="390"/>
      <c r="F7262" s="386">
        <v>0.62660000000000005</v>
      </c>
      <c r="G7262" s="391">
        <v>0.5847</v>
      </c>
      <c r="H7262" s="391">
        <v>0.55200000000000005</v>
      </c>
      <c r="I7262" s="391">
        <v>0.56969999999999998</v>
      </c>
      <c r="J7262" s="391">
        <v>0.50070000000000003</v>
      </c>
      <c r="K7262" s="391">
        <v>0.79449999999999998</v>
      </c>
      <c r="L7262" s="391">
        <v>0.78320000000000001</v>
      </c>
      <c r="M7262" s="391">
        <v>0.69240000000000002</v>
      </c>
      <c r="N7262" s="391">
        <v>0.82579999999999998</v>
      </c>
      <c r="O7262" s="386">
        <v>0.97719999999999996</v>
      </c>
      <c r="P7262" s="386" t="s">
        <v>7857</v>
      </c>
    </row>
    <row r="7263" spans="1:16" ht="15" x14ac:dyDescent="0.25">
      <c r="A7263" s="389" t="s">
        <v>8054</v>
      </c>
      <c r="B7263" s="390"/>
      <c r="C7263" s="386"/>
      <c r="D7263" s="390"/>
      <c r="E7263" s="390"/>
      <c r="F7263" s="386">
        <v>0.16420000000000001</v>
      </c>
      <c r="G7263" s="391">
        <v>0.1701</v>
      </c>
      <c r="H7263" s="391">
        <v>0.1069</v>
      </c>
      <c r="I7263" s="391">
        <v>7.5800000000000006E-2</v>
      </c>
      <c r="J7263" s="391">
        <v>2.4299999999999999E-2</v>
      </c>
      <c r="K7263" s="391">
        <v>2.53E-2</v>
      </c>
      <c r="L7263" s="391">
        <v>5.2499999999999998E-2</v>
      </c>
      <c r="M7263" s="391">
        <v>3.5000000000000003E-2</v>
      </c>
      <c r="N7263" s="391">
        <v>9.0200000000000002E-2</v>
      </c>
      <c r="O7263" s="386">
        <v>0.1341</v>
      </c>
      <c r="P7263" s="386" t="s">
        <v>7857</v>
      </c>
    </row>
    <row r="7264" spans="1:16" ht="15" x14ac:dyDescent="0.25">
      <c r="A7264" s="389" t="s">
        <v>8055</v>
      </c>
      <c r="B7264" s="390"/>
      <c r="C7264" s="386"/>
      <c r="D7264" s="390"/>
      <c r="E7264" s="390"/>
      <c r="F7264" s="386">
        <v>11.5899</v>
      </c>
      <c r="G7264" s="391">
        <v>10.4147</v>
      </c>
      <c r="H7264" s="391">
        <v>11.106</v>
      </c>
      <c r="I7264" s="391">
        <v>12.2811</v>
      </c>
      <c r="J7264" s="391">
        <v>11.7972</v>
      </c>
      <c r="K7264" s="391">
        <v>19.032299999999999</v>
      </c>
      <c r="L7264" s="391">
        <v>18.110600000000002</v>
      </c>
      <c r="M7264" s="391">
        <v>16.297799999999999</v>
      </c>
      <c r="N7264" s="391">
        <v>16.600000000000001</v>
      </c>
      <c r="O7264" s="386">
        <v>22.1571</v>
      </c>
      <c r="P7264" s="386" t="s">
        <v>7857</v>
      </c>
    </row>
    <row r="7265" spans="1:16" ht="15" x14ac:dyDescent="0.25">
      <c r="A7265" s="389" t="s">
        <v>8056</v>
      </c>
      <c r="B7265" s="390"/>
      <c r="C7265" s="386"/>
      <c r="D7265" s="390"/>
      <c r="E7265" s="390"/>
      <c r="F7265" s="386">
        <v>0.57399999999999995</v>
      </c>
      <c r="G7265" s="391">
        <v>0.53690000000000004</v>
      </c>
      <c r="H7265" s="391">
        <v>0.59340000000000004</v>
      </c>
      <c r="I7265" s="391">
        <v>0.63500000000000001</v>
      </c>
      <c r="J7265" s="391">
        <v>0.58440000000000003</v>
      </c>
      <c r="K7265" s="391">
        <v>1.0276000000000001</v>
      </c>
      <c r="L7265" s="391">
        <v>0.98450000000000004</v>
      </c>
      <c r="M7265" s="391">
        <v>0.87890000000000001</v>
      </c>
      <c r="N7265" s="391">
        <v>1.0758000000000001</v>
      </c>
      <c r="O7265" s="386">
        <v>1.3435999999999999</v>
      </c>
      <c r="P7265" s="386" t="s">
        <v>7857</v>
      </c>
    </row>
    <row r="7266" spans="1:16" ht="15" x14ac:dyDescent="0.25">
      <c r="A7266" s="389" t="s">
        <v>8057</v>
      </c>
      <c r="B7266" s="390"/>
      <c r="C7266" s="386"/>
      <c r="D7266" s="390"/>
      <c r="E7266" s="390"/>
      <c r="F7266" s="386">
        <v>0.14549999999999999</v>
      </c>
      <c r="G7266" s="391">
        <v>0.14860000000000001</v>
      </c>
      <c r="H7266" s="391">
        <v>0.10829999999999999</v>
      </c>
      <c r="I7266" s="391">
        <v>6.6500000000000004E-2</v>
      </c>
      <c r="J7266" s="391">
        <v>1.7000000000000001E-2</v>
      </c>
      <c r="K7266" s="391">
        <v>2.3199999999999998E-2</v>
      </c>
      <c r="L7266" s="391">
        <v>3.4000000000000002E-2</v>
      </c>
      <c r="M7266" s="391">
        <v>3.7100000000000001E-2</v>
      </c>
      <c r="N7266" s="391">
        <v>5.5500000000000001E-2</v>
      </c>
      <c r="O7266" s="386">
        <v>0.12609999999999999</v>
      </c>
      <c r="P7266" s="386" t="s">
        <v>7857</v>
      </c>
    </row>
    <row r="7267" spans="1:16" ht="15" x14ac:dyDescent="0.25">
      <c r="A7267" s="389" t="s">
        <v>8058</v>
      </c>
      <c r="B7267" s="390"/>
      <c r="C7267" s="386"/>
      <c r="D7267" s="390"/>
      <c r="E7267" s="390"/>
      <c r="F7267" s="386">
        <v>11.1111</v>
      </c>
      <c r="G7267" s="391">
        <v>10.0837</v>
      </c>
      <c r="H7267" s="391">
        <v>12.519</v>
      </c>
      <c r="I7267" s="391">
        <v>14.6119</v>
      </c>
      <c r="J7267" s="391">
        <v>14.5358</v>
      </c>
      <c r="K7267" s="391">
        <v>25.722999999999999</v>
      </c>
      <c r="L7267" s="391">
        <v>24.353100000000001</v>
      </c>
      <c r="M7267" s="391">
        <v>21.575299999999999</v>
      </c>
      <c r="N7267" s="391">
        <v>25.8065</v>
      </c>
      <c r="O7267" s="386">
        <v>31.278500000000001</v>
      </c>
      <c r="P7267" s="386" t="s">
        <v>7857</v>
      </c>
    </row>
    <row r="7268" spans="1:16" ht="15" x14ac:dyDescent="0.25">
      <c r="A7268" s="389" t="s">
        <v>8059</v>
      </c>
      <c r="B7268" s="390"/>
      <c r="C7268" s="386"/>
      <c r="D7268" s="390"/>
      <c r="E7268" s="390"/>
      <c r="F7268" s="386">
        <v>14.5914</v>
      </c>
      <c r="G7268" s="391">
        <v>11.6732</v>
      </c>
      <c r="H7268" s="391">
        <v>8.3658000000000001</v>
      </c>
      <c r="I7268" s="391">
        <v>9.1440000000000001</v>
      </c>
      <c r="J7268" s="391">
        <v>8.3658000000000001</v>
      </c>
      <c r="K7268" s="391">
        <v>10.1167</v>
      </c>
      <c r="L7268" s="391">
        <v>7.0038999999999998</v>
      </c>
      <c r="M7268" s="391">
        <v>7.5875000000000004</v>
      </c>
      <c r="N7268" s="391">
        <v>1.4286000000000001</v>
      </c>
      <c r="O7268" s="386">
        <v>3.8910999999999998</v>
      </c>
      <c r="P7268" s="386" t="s">
        <v>7857</v>
      </c>
    </row>
    <row r="7269" spans="1:16" ht="15" x14ac:dyDescent="0.25">
      <c r="A7269" s="389" t="s">
        <v>8060</v>
      </c>
      <c r="B7269" s="390"/>
      <c r="C7269" s="386"/>
      <c r="D7269" s="390"/>
      <c r="E7269" s="390"/>
      <c r="F7269" s="386">
        <v>1.9231</v>
      </c>
      <c r="G7269" s="391">
        <v>3.125</v>
      </c>
      <c r="H7269" s="391">
        <v>0.96150000000000002</v>
      </c>
      <c r="I7269" s="391">
        <v>0.96150000000000002</v>
      </c>
      <c r="J7269" s="391">
        <v>0.48080000000000001</v>
      </c>
      <c r="K7269" s="391">
        <v>0.96150000000000002</v>
      </c>
      <c r="L7269" s="391">
        <v>0.48080000000000001</v>
      </c>
      <c r="M7269" s="391">
        <v>0.48080000000000001</v>
      </c>
      <c r="N7269" s="391">
        <v>0.24390000000000001</v>
      </c>
      <c r="O7269" s="386">
        <v>0.2404</v>
      </c>
      <c r="P7269" s="386" t="s">
        <v>7857</v>
      </c>
    </row>
    <row r="7270" spans="1:16" ht="15" x14ac:dyDescent="0.25">
      <c r="A7270" s="389" t="s">
        <v>8061</v>
      </c>
      <c r="B7270" s="390"/>
      <c r="C7270" s="386"/>
      <c r="D7270" s="390"/>
      <c r="E7270" s="390"/>
      <c r="F7270" s="386">
        <v>68.3673</v>
      </c>
      <c r="G7270" s="391">
        <v>47.959200000000003</v>
      </c>
      <c r="H7270" s="391">
        <v>39.795900000000003</v>
      </c>
      <c r="I7270" s="391">
        <v>43.877600000000001</v>
      </c>
      <c r="J7270" s="391">
        <v>41.8367</v>
      </c>
      <c r="K7270" s="391">
        <v>48.979599999999998</v>
      </c>
      <c r="L7270" s="391">
        <v>34.693899999999999</v>
      </c>
      <c r="M7270" s="391">
        <v>37.755099999999999</v>
      </c>
      <c r="N7270" s="391">
        <v>7.5</v>
      </c>
      <c r="O7270" s="386">
        <v>19.387799999999999</v>
      </c>
      <c r="P7270" s="386" t="s">
        <v>7857</v>
      </c>
    </row>
    <row r="7271" spans="1:16" ht="15" x14ac:dyDescent="0.25">
      <c r="A7271" s="389" t="s">
        <v>8062</v>
      </c>
      <c r="B7271" s="390"/>
      <c r="C7271" s="386"/>
      <c r="D7271" s="390"/>
      <c r="E7271" s="390"/>
      <c r="F7271" s="386">
        <v>0.434</v>
      </c>
      <c r="G7271" s="391">
        <v>0.53449999999999998</v>
      </c>
      <c r="H7271" s="391">
        <v>0.30690000000000001</v>
      </c>
      <c r="I7271" s="391">
        <v>0.38629999999999998</v>
      </c>
      <c r="J7271" s="391">
        <v>0.2858</v>
      </c>
      <c r="K7271" s="391">
        <v>0.3599</v>
      </c>
      <c r="L7271" s="391">
        <v>0.51319999999999999</v>
      </c>
      <c r="M7271" s="391">
        <v>0.43759999999999999</v>
      </c>
      <c r="N7271" s="391">
        <v>0.65339999999999998</v>
      </c>
      <c r="O7271" s="386">
        <v>0.50539999999999996</v>
      </c>
      <c r="P7271" s="386" t="s">
        <v>7857</v>
      </c>
    </row>
    <row r="7272" spans="1:16" ht="15" x14ac:dyDescent="0.25">
      <c r="A7272" s="389" t="s">
        <v>8063</v>
      </c>
      <c r="B7272" s="390"/>
      <c r="C7272" s="386"/>
      <c r="D7272" s="390"/>
      <c r="E7272" s="390"/>
      <c r="F7272" s="386">
        <v>0.28460000000000002</v>
      </c>
      <c r="G7272" s="391">
        <v>0.33929999999999999</v>
      </c>
      <c r="H7272" s="391">
        <v>0.1368</v>
      </c>
      <c r="I7272" s="391">
        <v>0.1696</v>
      </c>
      <c r="J7272" s="391">
        <v>4.9299999999999997E-2</v>
      </c>
      <c r="K7272" s="391">
        <v>3.8300000000000001E-2</v>
      </c>
      <c r="L7272" s="391">
        <v>0.1641</v>
      </c>
      <c r="M7272" s="391">
        <v>5.45E-2</v>
      </c>
      <c r="N7272" s="391">
        <v>0.17380000000000001</v>
      </c>
      <c r="O7272" s="386">
        <v>0.21560000000000001</v>
      </c>
      <c r="P7272" s="386" t="s">
        <v>7857</v>
      </c>
    </row>
    <row r="7273" spans="1:16" ht="15" x14ac:dyDescent="0.25">
      <c r="A7273" s="389" t="s">
        <v>8064</v>
      </c>
      <c r="B7273" s="390"/>
      <c r="C7273" s="386"/>
      <c r="D7273" s="390"/>
      <c r="E7273" s="390"/>
      <c r="F7273" s="386">
        <v>4.8231999999999999</v>
      </c>
      <c r="G7273" s="391">
        <v>6.2701000000000002</v>
      </c>
      <c r="H7273" s="391">
        <v>5.3055000000000003</v>
      </c>
      <c r="I7273" s="391">
        <v>6.7523999999999997</v>
      </c>
      <c r="J7273" s="391">
        <v>7.2347000000000001</v>
      </c>
      <c r="K7273" s="391">
        <v>9.8071000000000002</v>
      </c>
      <c r="L7273" s="391">
        <v>10.771699999999999</v>
      </c>
      <c r="M7273" s="391">
        <v>11.7742</v>
      </c>
      <c r="N7273" s="391">
        <v>21.511600000000001</v>
      </c>
      <c r="O7273" s="386">
        <v>14.473699999999999</v>
      </c>
      <c r="P7273" s="386" t="s">
        <v>7857</v>
      </c>
    </row>
    <row r="7274" spans="1:16" ht="15" x14ac:dyDescent="0.25">
      <c r="A7274" s="389" t="s">
        <v>8065</v>
      </c>
      <c r="B7274" s="390"/>
      <c r="C7274" s="386"/>
      <c r="D7274" s="390"/>
      <c r="E7274" s="390"/>
      <c r="F7274" s="386">
        <v>0.62660000000000005</v>
      </c>
      <c r="G7274" s="391">
        <v>0.51</v>
      </c>
      <c r="H7274" s="391">
        <v>0.44690000000000002</v>
      </c>
      <c r="I7274" s="391">
        <v>0.31090000000000001</v>
      </c>
      <c r="J7274" s="391">
        <v>0.2283</v>
      </c>
      <c r="K7274" s="391">
        <v>0.1991</v>
      </c>
      <c r="L7274" s="391">
        <v>0.21859999999999999</v>
      </c>
      <c r="M7274" s="391">
        <v>0.1457</v>
      </c>
      <c r="N7274" s="391">
        <v>0.28160000000000002</v>
      </c>
      <c r="O7274" s="386">
        <v>0.13600000000000001</v>
      </c>
      <c r="P7274" s="386" t="s">
        <v>7857</v>
      </c>
    </row>
    <row r="7275" spans="1:16" ht="15" x14ac:dyDescent="0.25">
      <c r="A7275" s="389" t="s">
        <v>8066</v>
      </c>
      <c r="B7275" s="390"/>
      <c r="C7275" s="386"/>
      <c r="D7275" s="390"/>
      <c r="E7275" s="390"/>
      <c r="F7275" s="386">
        <v>7.6499999999999999E-2</v>
      </c>
      <c r="G7275" s="391">
        <v>2.0400000000000001E-2</v>
      </c>
      <c r="H7275" s="391">
        <v>5.6099999999999997E-2</v>
      </c>
      <c r="I7275" s="391">
        <v>0</v>
      </c>
      <c r="J7275" s="391">
        <v>1.5299999999999999E-2</v>
      </c>
      <c r="K7275" s="391">
        <v>0</v>
      </c>
      <c r="L7275" s="391">
        <v>0</v>
      </c>
      <c r="M7275" s="391">
        <v>0</v>
      </c>
      <c r="N7275" s="391">
        <v>8.0100000000000005E-2</v>
      </c>
      <c r="O7275" s="386">
        <v>8.1600000000000006E-2</v>
      </c>
      <c r="P7275" s="386" t="s">
        <v>7857</v>
      </c>
    </row>
    <row r="7276" spans="1:16" ht="15" x14ac:dyDescent="0.25">
      <c r="A7276" s="389" t="s">
        <v>8067</v>
      </c>
      <c r="B7276" s="390"/>
      <c r="C7276" s="386"/>
      <c r="D7276" s="390"/>
      <c r="E7276" s="390"/>
      <c r="F7276" s="386">
        <v>11.491899999999999</v>
      </c>
      <c r="G7276" s="391">
        <v>10.1815</v>
      </c>
      <c r="H7276" s="391">
        <v>8.1653000000000002</v>
      </c>
      <c r="I7276" s="391">
        <v>6.4516</v>
      </c>
      <c r="J7276" s="391">
        <v>4.4355000000000002</v>
      </c>
      <c r="K7276" s="391">
        <v>4.1330999999999998</v>
      </c>
      <c r="L7276" s="391">
        <v>4.5362999999999998</v>
      </c>
      <c r="M7276" s="391">
        <v>3.0242</v>
      </c>
      <c r="N7276" s="391">
        <v>2.7778</v>
      </c>
      <c r="O7276" s="386">
        <v>1.2097</v>
      </c>
      <c r="P7276" s="386" t="s">
        <v>7857</v>
      </c>
    </row>
    <row r="7277" spans="1:16" ht="15" x14ac:dyDescent="0.25">
      <c r="A7277" s="389" t="s">
        <v>8068</v>
      </c>
      <c r="B7277" s="390"/>
      <c r="C7277" s="386"/>
      <c r="D7277" s="390"/>
      <c r="E7277" s="390"/>
      <c r="F7277" s="386">
        <v>1.2302999999999999</v>
      </c>
      <c r="G7277" s="391">
        <v>1.5419</v>
      </c>
      <c r="H7277" s="391">
        <v>1.2582</v>
      </c>
      <c r="I7277" s="391">
        <v>1.3580000000000001</v>
      </c>
      <c r="J7277" s="391">
        <v>1.1891</v>
      </c>
      <c r="K7277" s="391">
        <v>1.6128</v>
      </c>
      <c r="L7277" s="391">
        <v>1.3257000000000001</v>
      </c>
      <c r="M7277" s="391">
        <v>1.1575</v>
      </c>
      <c r="N7277" s="391">
        <v>0.78900000000000003</v>
      </c>
      <c r="O7277" s="386">
        <v>0.7671</v>
      </c>
      <c r="P7277" s="386" t="s">
        <v>7857</v>
      </c>
    </row>
    <row r="7278" spans="1:16" ht="15" x14ac:dyDescent="0.25">
      <c r="A7278" s="389" t="s">
        <v>8069</v>
      </c>
      <c r="B7278" s="390"/>
      <c r="C7278" s="386"/>
      <c r="D7278" s="390"/>
      <c r="E7278" s="390"/>
      <c r="F7278" s="386">
        <v>0.26369999999999999</v>
      </c>
      <c r="G7278" s="391">
        <v>0.13730000000000001</v>
      </c>
      <c r="H7278" s="391">
        <v>6.7599999999999993E-2</v>
      </c>
      <c r="I7278" s="391">
        <v>0.13800000000000001</v>
      </c>
      <c r="J7278" s="391">
        <v>7.2300000000000003E-2</v>
      </c>
      <c r="K7278" s="391">
        <v>0.18079999999999999</v>
      </c>
      <c r="L7278" s="391">
        <v>6.9500000000000006E-2</v>
      </c>
      <c r="M7278" s="391">
        <v>0.1351</v>
      </c>
      <c r="N7278" s="391">
        <v>5.79E-2</v>
      </c>
      <c r="O7278" s="386">
        <v>0.1123</v>
      </c>
      <c r="P7278" s="386" t="s">
        <v>7857</v>
      </c>
    </row>
    <row r="7279" spans="1:16" ht="15" x14ac:dyDescent="0.25">
      <c r="A7279" s="389" t="s">
        <v>8070</v>
      </c>
      <c r="B7279" s="390"/>
      <c r="C7279" s="386"/>
      <c r="D7279" s="390"/>
      <c r="E7279" s="390"/>
      <c r="F7279" s="386">
        <v>12.398199999999999</v>
      </c>
      <c r="G7279" s="391">
        <v>17.744800000000001</v>
      </c>
      <c r="H7279" s="391">
        <v>15.0044</v>
      </c>
      <c r="I7279" s="391">
        <v>15.4438</v>
      </c>
      <c r="J7279" s="391">
        <v>14.0817</v>
      </c>
      <c r="K7279" s="391">
        <v>18.145900000000001</v>
      </c>
      <c r="L7279" s="391">
        <v>15.828200000000001</v>
      </c>
      <c r="M7279" s="391">
        <v>12.9613</v>
      </c>
      <c r="N7279" s="391">
        <v>8.9954999999999998</v>
      </c>
      <c r="O7279" s="386">
        <v>8.6166</v>
      </c>
      <c r="P7279" s="386" t="s">
        <v>7857</v>
      </c>
    </row>
    <row r="7280" spans="1:16" ht="15" x14ac:dyDescent="0.25">
      <c r="A7280" s="389" t="s">
        <v>8071</v>
      </c>
      <c r="B7280" s="390"/>
      <c r="C7280" s="386"/>
      <c r="D7280" s="390"/>
      <c r="E7280" s="390"/>
      <c r="F7280" s="386">
        <v>0.51500000000000001</v>
      </c>
      <c r="G7280" s="391">
        <v>0.313</v>
      </c>
      <c r="H7280" s="391">
        <v>0.26960000000000001</v>
      </c>
      <c r="I7280" s="391">
        <v>0.32440000000000002</v>
      </c>
      <c r="J7280" s="391">
        <v>0.1736</v>
      </c>
      <c r="K7280" s="391">
        <v>0.25359999999999999</v>
      </c>
      <c r="L7280" s="391">
        <v>0.249</v>
      </c>
      <c r="M7280" s="391">
        <v>0.18279999999999999</v>
      </c>
      <c r="N7280" s="391">
        <v>0.1212</v>
      </c>
      <c r="O7280" s="386">
        <v>0.1885</v>
      </c>
      <c r="P7280" s="386" t="s">
        <v>7857</v>
      </c>
    </row>
    <row r="7281" spans="1:16" ht="15" x14ac:dyDescent="0.25">
      <c r="A7281" s="389" t="s">
        <v>8072</v>
      </c>
      <c r="B7281" s="390"/>
      <c r="C7281" s="386"/>
      <c r="D7281" s="390"/>
      <c r="E7281" s="390"/>
      <c r="F7281" s="386">
        <v>0.21829999999999999</v>
      </c>
      <c r="G7281" s="391">
        <v>8.2000000000000003E-2</v>
      </c>
      <c r="H7281" s="391">
        <v>6.7900000000000002E-2</v>
      </c>
      <c r="I7281" s="391">
        <v>0.14990000000000001</v>
      </c>
      <c r="J7281" s="391">
        <v>2.1100000000000001E-2</v>
      </c>
      <c r="K7281" s="391">
        <v>5.8599999999999999E-2</v>
      </c>
      <c r="L7281" s="391">
        <v>9.3700000000000006E-2</v>
      </c>
      <c r="M7281" s="391">
        <v>6.7900000000000002E-2</v>
      </c>
      <c r="N7281" s="391">
        <v>1.1299999999999999E-2</v>
      </c>
      <c r="O7281" s="386">
        <v>9.9599999999999994E-2</v>
      </c>
      <c r="P7281" s="386" t="s">
        <v>7857</v>
      </c>
    </row>
    <row r="7282" spans="1:16" ht="15" x14ac:dyDescent="0.25">
      <c r="A7282" s="389" t="s">
        <v>8073</v>
      </c>
      <c r="B7282" s="390"/>
      <c r="C7282" s="386"/>
      <c r="D7282" s="390"/>
      <c r="E7282" s="390"/>
      <c r="F7282" s="386">
        <v>12.1996</v>
      </c>
      <c r="G7282" s="391">
        <v>9.4269999999999996</v>
      </c>
      <c r="H7282" s="391">
        <v>8.2255000000000003</v>
      </c>
      <c r="I7282" s="391">
        <v>7.2088999999999999</v>
      </c>
      <c r="J7282" s="391">
        <v>6.1921999999999997</v>
      </c>
      <c r="K7282" s="391">
        <v>7.9481999999999999</v>
      </c>
      <c r="L7282" s="391">
        <v>6.3771000000000004</v>
      </c>
      <c r="M7282" s="391">
        <v>4.7134999999999998</v>
      </c>
      <c r="N7282" s="391">
        <v>4.7847</v>
      </c>
      <c r="O7282" s="386">
        <v>3.6968999999999999</v>
      </c>
      <c r="P7282" s="386" t="s">
        <v>7857</v>
      </c>
    </row>
    <row r="7283" spans="1:16" ht="15" x14ac:dyDescent="0.25">
      <c r="A7283" s="389" t="s">
        <v>8074</v>
      </c>
      <c r="B7283" s="390"/>
      <c r="C7283" s="386"/>
      <c r="D7283" s="390"/>
      <c r="E7283" s="390"/>
      <c r="F7283" s="386">
        <v>2.8411</v>
      </c>
      <c r="G7283" s="391">
        <v>4.3654999999999999</v>
      </c>
      <c r="H7283" s="391">
        <v>3.6648000000000001</v>
      </c>
      <c r="I7283" s="391">
        <v>3.7820999999999998</v>
      </c>
      <c r="J7283" s="391">
        <v>3.3393999999999999</v>
      </c>
      <c r="K7283" s="391">
        <v>4.6089000000000002</v>
      </c>
      <c r="L7283" s="391">
        <v>3.6823999999999999</v>
      </c>
      <c r="M7283" s="391">
        <v>3.2456</v>
      </c>
      <c r="N7283" s="391">
        <v>1.9330000000000001</v>
      </c>
      <c r="O7283" s="386">
        <v>1.9913000000000001</v>
      </c>
      <c r="P7283" s="386" t="s">
        <v>7857</v>
      </c>
    </row>
    <row r="7284" spans="1:16" ht="15" x14ac:dyDescent="0.25">
      <c r="A7284" s="389" t="s">
        <v>8075</v>
      </c>
      <c r="B7284" s="390"/>
      <c r="C7284" s="386"/>
      <c r="D7284" s="390"/>
      <c r="E7284" s="390"/>
      <c r="F7284" s="386">
        <v>0.1762</v>
      </c>
      <c r="G7284" s="391">
        <v>0.27139999999999997</v>
      </c>
      <c r="H7284" s="391">
        <v>6.3399999999999998E-2</v>
      </c>
      <c r="I7284" s="391">
        <v>0.1973</v>
      </c>
      <c r="J7284" s="391">
        <v>0.1973</v>
      </c>
      <c r="K7284" s="391">
        <v>0.50749999999999995</v>
      </c>
      <c r="L7284" s="391">
        <v>4.58E-2</v>
      </c>
      <c r="M7284" s="391">
        <v>0.30659999999999998</v>
      </c>
      <c r="N7284" s="391">
        <v>0.14419999999999999</v>
      </c>
      <c r="O7284" s="386">
        <v>0.1938</v>
      </c>
      <c r="P7284" s="386" t="s">
        <v>7857</v>
      </c>
    </row>
    <row r="7285" spans="1:16" ht="15" x14ac:dyDescent="0.25">
      <c r="A7285" s="389" t="s">
        <v>8076</v>
      </c>
      <c r="B7285" s="390"/>
      <c r="C7285" s="386"/>
      <c r="D7285" s="390"/>
      <c r="E7285" s="390"/>
      <c r="F7285" s="386">
        <v>16.038399999999999</v>
      </c>
      <c r="G7285" s="391">
        <v>24.633600000000001</v>
      </c>
      <c r="H7285" s="391">
        <v>21.493400000000001</v>
      </c>
      <c r="I7285" s="391">
        <v>21.528300000000002</v>
      </c>
      <c r="J7285" s="391">
        <v>18.893899999999999</v>
      </c>
      <c r="K7285" s="391">
        <v>24.912800000000001</v>
      </c>
      <c r="L7285" s="391">
        <v>21.685300000000002</v>
      </c>
      <c r="M7285" s="391">
        <v>17.794799999999999</v>
      </c>
      <c r="N7285" s="391">
        <v>10.635199999999999</v>
      </c>
      <c r="O7285" s="386">
        <v>11.4437</v>
      </c>
      <c r="P7285" s="386" t="s">
        <v>7857</v>
      </c>
    </row>
    <row r="7286" spans="1:16" ht="15" x14ac:dyDescent="0.25">
      <c r="A7286" s="389" t="s">
        <v>8077</v>
      </c>
      <c r="B7286" s="390"/>
      <c r="C7286" s="386"/>
      <c r="D7286" s="390"/>
      <c r="E7286" s="390"/>
      <c r="F7286" s="386">
        <v>0.86850000000000005</v>
      </c>
      <c r="G7286" s="391">
        <v>0.55610000000000004</v>
      </c>
      <c r="H7286" s="391">
        <v>0.26219999999999999</v>
      </c>
      <c r="I7286" s="391">
        <v>0.48820000000000002</v>
      </c>
      <c r="J7286" s="391">
        <v>0.62839999999999996</v>
      </c>
      <c r="K7286" s="391">
        <v>0.63739999999999997</v>
      </c>
      <c r="L7286" s="391">
        <v>0.61480000000000001</v>
      </c>
      <c r="M7286" s="391">
        <v>0.51080000000000003</v>
      </c>
      <c r="N7286" s="391">
        <v>0.56469999999999998</v>
      </c>
      <c r="O7286" s="386">
        <v>0.50409999999999999</v>
      </c>
      <c r="P7286" s="386" t="s">
        <v>7857</v>
      </c>
    </row>
    <row r="7287" spans="1:16" ht="15" x14ac:dyDescent="0.25">
      <c r="A7287" s="389" t="s">
        <v>8078</v>
      </c>
      <c r="B7287" s="390"/>
      <c r="C7287" s="386"/>
      <c r="D7287" s="390"/>
      <c r="E7287" s="390"/>
      <c r="F7287" s="386">
        <v>0.57569999999999999</v>
      </c>
      <c r="G7287" s="391">
        <v>0.14760000000000001</v>
      </c>
      <c r="H7287" s="391">
        <v>7.3800000000000004E-2</v>
      </c>
      <c r="I7287" s="391">
        <v>7.3800000000000004E-2</v>
      </c>
      <c r="J7287" s="391">
        <v>4.9200000000000001E-2</v>
      </c>
      <c r="K7287" s="391">
        <v>2.9499999999999998E-2</v>
      </c>
      <c r="L7287" s="391">
        <v>3.9399999999999998E-2</v>
      </c>
      <c r="M7287" s="391">
        <v>3.9399999999999998E-2</v>
      </c>
      <c r="N7287" s="391">
        <v>0</v>
      </c>
      <c r="O7287" s="386">
        <v>8.1199999999999994E-2</v>
      </c>
      <c r="P7287" s="386" t="s">
        <v>7857</v>
      </c>
    </row>
    <row r="7288" spans="1:16" ht="15" x14ac:dyDescent="0.25">
      <c r="A7288" s="389" t="s">
        <v>8079</v>
      </c>
      <c r="B7288" s="390"/>
      <c r="C7288" s="386"/>
      <c r="D7288" s="390"/>
      <c r="E7288" s="390"/>
      <c r="F7288" s="386">
        <v>4.2039999999999997</v>
      </c>
      <c r="G7288" s="391">
        <v>5.1782000000000004</v>
      </c>
      <c r="H7288" s="391">
        <v>2.3942000000000001</v>
      </c>
      <c r="I7288" s="391">
        <v>5.1782000000000004</v>
      </c>
      <c r="J7288" s="391">
        <v>7.1825999999999999</v>
      </c>
      <c r="K7288" s="391">
        <v>7.5167000000000002</v>
      </c>
      <c r="L7288" s="391">
        <v>7.1269</v>
      </c>
      <c r="M7288" s="391">
        <v>5.8463000000000003</v>
      </c>
      <c r="N7288" s="391">
        <v>7.0442</v>
      </c>
      <c r="O7288" s="386">
        <v>5.2895000000000003</v>
      </c>
      <c r="P7288" s="386" t="s">
        <v>7857</v>
      </c>
    </row>
    <row r="7289" spans="1:16" ht="15" x14ac:dyDescent="0.25">
      <c r="A7289" s="389" t="s">
        <v>8080</v>
      </c>
      <c r="B7289" s="390"/>
      <c r="C7289" s="386"/>
      <c r="D7289" s="390"/>
      <c r="E7289" s="390"/>
      <c r="F7289" s="386">
        <v>0.12670000000000001</v>
      </c>
      <c r="G7289" s="391">
        <v>5.7299999999999997E-2</v>
      </c>
      <c r="H7289" s="391">
        <v>7.7399999999999997E-2</v>
      </c>
      <c r="I7289" s="391">
        <v>7.7399999999999997E-2</v>
      </c>
      <c r="J7289" s="391">
        <v>2.81E-2</v>
      </c>
      <c r="K7289" s="391">
        <v>0.12670000000000001</v>
      </c>
      <c r="L7289" s="391">
        <v>9.1499999999999998E-2</v>
      </c>
      <c r="M7289" s="391">
        <v>0.15479999999999999</v>
      </c>
      <c r="N7289" s="391">
        <v>0.10249999999999999</v>
      </c>
      <c r="O7289" s="386">
        <v>4.9299999999999997E-2</v>
      </c>
      <c r="P7289" s="386" t="s">
        <v>7857</v>
      </c>
    </row>
    <row r="7290" spans="1:16" ht="15" x14ac:dyDescent="0.25">
      <c r="A7290" s="389" t="s">
        <v>8081</v>
      </c>
      <c r="B7290" s="390"/>
      <c r="C7290" s="386"/>
      <c r="D7290" s="390"/>
      <c r="E7290" s="390"/>
      <c r="F7290" s="386">
        <v>0.1239</v>
      </c>
      <c r="G7290" s="391">
        <v>1.4800000000000001E-2</v>
      </c>
      <c r="H7290" s="391">
        <v>6.5600000000000006E-2</v>
      </c>
      <c r="I7290" s="391">
        <v>7.2900000000000006E-2</v>
      </c>
      <c r="J7290" s="391">
        <v>7.3000000000000001E-3</v>
      </c>
      <c r="K7290" s="391">
        <v>0.10929999999999999</v>
      </c>
      <c r="L7290" s="391">
        <v>8.7499999999999994E-2</v>
      </c>
      <c r="M7290" s="391">
        <v>0.13120000000000001</v>
      </c>
      <c r="N7290" s="391">
        <v>8.77E-2</v>
      </c>
      <c r="O7290" s="386">
        <v>2.92E-2</v>
      </c>
      <c r="P7290" s="386" t="s">
        <v>7857</v>
      </c>
    </row>
    <row r="7291" spans="1:16" ht="15" x14ac:dyDescent="0.25">
      <c r="A7291" s="389" t="s">
        <v>8082</v>
      </c>
      <c r="B7291" s="390"/>
      <c r="C7291" s="386"/>
      <c r="D7291" s="390"/>
      <c r="E7291" s="390"/>
      <c r="F7291" s="386">
        <v>0.2024</v>
      </c>
      <c r="G7291" s="391">
        <v>1.25</v>
      </c>
      <c r="H7291" s="391">
        <v>0.40489999999999998</v>
      </c>
      <c r="I7291" s="391">
        <v>0.2024</v>
      </c>
      <c r="J7291" s="391">
        <v>0.60729999999999995</v>
      </c>
      <c r="K7291" s="391">
        <v>0.60729999999999995</v>
      </c>
      <c r="L7291" s="391">
        <v>0.2024</v>
      </c>
      <c r="M7291" s="391">
        <v>0.80969999999999998</v>
      </c>
      <c r="N7291" s="391">
        <v>0.65790000000000004</v>
      </c>
      <c r="O7291" s="386">
        <v>0.60729999999999995</v>
      </c>
      <c r="P7291" s="386" t="s">
        <v>7857</v>
      </c>
    </row>
    <row r="7292" spans="1:16" ht="15" x14ac:dyDescent="0.25">
      <c r="A7292" s="389" t="s">
        <v>8083</v>
      </c>
      <c r="B7292" s="390"/>
      <c r="C7292" s="386"/>
      <c r="D7292" s="390"/>
      <c r="E7292" s="390"/>
      <c r="F7292" s="386">
        <v>1.0814999999999999</v>
      </c>
      <c r="G7292" s="391">
        <v>1.0037</v>
      </c>
      <c r="H7292" s="391">
        <v>0.85560000000000003</v>
      </c>
      <c r="I7292" s="391">
        <v>0.6754</v>
      </c>
      <c r="J7292" s="391">
        <v>0.628</v>
      </c>
      <c r="K7292" s="391">
        <v>0.79479999999999995</v>
      </c>
      <c r="L7292" s="391">
        <v>0.65210000000000001</v>
      </c>
      <c r="M7292" s="391">
        <v>0.67330000000000001</v>
      </c>
      <c r="N7292" s="391">
        <v>0.91490000000000005</v>
      </c>
      <c r="O7292" s="386">
        <v>0.54990000000000006</v>
      </c>
      <c r="P7292" s="386" t="s">
        <v>7857</v>
      </c>
    </row>
    <row r="7293" spans="1:16" ht="15" x14ac:dyDescent="0.25">
      <c r="A7293" s="389" t="s">
        <v>8084</v>
      </c>
      <c r="B7293" s="390"/>
      <c r="C7293" s="386"/>
      <c r="D7293" s="390"/>
      <c r="E7293" s="390"/>
      <c r="F7293" s="386">
        <v>0.192</v>
      </c>
      <c r="G7293" s="391">
        <v>0.42280000000000001</v>
      </c>
      <c r="H7293" s="391">
        <v>0.41170000000000001</v>
      </c>
      <c r="I7293" s="391">
        <v>0.2467</v>
      </c>
      <c r="J7293" s="391">
        <v>0.25700000000000001</v>
      </c>
      <c r="K7293" s="391">
        <v>0.29349999999999998</v>
      </c>
      <c r="L7293" s="391">
        <v>0.17929999999999999</v>
      </c>
      <c r="M7293" s="391">
        <v>0.24199999999999999</v>
      </c>
      <c r="N7293" s="391">
        <v>0.37280000000000002</v>
      </c>
      <c r="O7293" s="386">
        <v>0.27050000000000002</v>
      </c>
      <c r="P7293" s="386" t="s">
        <v>7857</v>
      </c>
    </row>
    <row r="7294" spans="1:16" ht="15" x14ac:dyDescent="0.25">
      <c r="A7294" s="389" t="s">
        <v>8085</v>
      </c>
      <c r="B7294" s="390"/>
      <c r="C7294" s="386"/>
      <c r="D7294" s="390"/>
      <c r="E7294" s="390"/>
      <c r="F7294" s="386">
        <v>11.3056</v>
      </c>
      <c r="G7294" s="391">
        <v>7.64</v>
      </c>
      <c r="H7294" s="391">
        <v>5.9271000000000003</v>
      </c>
      <c r="I7294" s="391">
        <v>5.5727000000000002</v>
      </c>
      <c r="J7294" s="391">
        <v>4.8658999999999999</v>
      </c>
      <c r="K7294" s="391">
        <v>6.5650000000000004</v>
      </c>
      <c r="L7294" s="391">
        <v>6.0529000000000002</v>
      </c>
      <c r="M7294" s="391">
        <v>5.5998999999999999</v>
      </c>
      <c r="N7294" s="391">
        <v>6.6531000000000002</v>
      </c>
      <c r="O7294" s="386">
        <v>4.5583999999999998</v>
      </c>
      <c r="P7294" s="386" t="s">
        <v>7857</v>
      </c>
    </row>
    <row r="7295" spans="1:16" ht="15" x14ac:dyDescent="0.25">
      <c r="A7295" s="389" t="s">
        <v>8086</v>
      </c>
      <c r="B7295" s="390"/>
      <c r="C7295" s="386"/>
      <c r="D7295" s="390"/>
      <c r="E7295" s="390"/>
      <c r="F7295" s="386">
        <v>1.8915999999999999</v>
      </c>
      <c r="G7295" s="391">
        <v>1.2301</v>
      </c>
      <c r="H7295" s="391">
        <v>1.1422000000000001</v>
      </c>
      <c r="I7295" s="391">
        <v>1.0824</v>
      </c>
      <c r="J7295" s="391">
        <v>0.85040000000000004</v>
      </c>
      <c r="K7295" s="391">
        <v>1.2089000000000001</v>
      </c>
      <c r="L7295" s="391">
        <v>1.2616000000000001</v>
      </c>
      <c r="M7295" s="391">
        <v>1.1878</v>
      </c>
      <c r="N7295" s="391">
        <v>0.93689999999999996</v>
      </c>
      <c r="O7295" s="386">
        <v>0.82320000000000004</v>
      </c>
      <c r="P7295" s="386" t="s">
        <v>7857</v>
      </c>
    </row>
    <row r="7296" spans="1:16" ht="15" x14ac:dyDescent="0.25">
      <c r="A7296" s="389" t="s">
        <v>8087</v>
      </c>
      <c r="B7296" s="390"/>
      <c r="C7296" s="386"/>
      <c r="D7296" s="390"/>
      <c r="E7296" s="390"/>
      <c r="F7296" s="386">
        <v>0.25540000000000002</v>
      </c>
      <c r="G7296" s="391">
        <v>0.25940000000000002</v>
      </c>
      <c r="H7296" s="391">
        <v>0.2833</v>
      </c>
      <c r="I7296" s="391">
        <v>0.31929999999999997</v>
      </c>
      <c r="J7296" s="391">
        <v>0.23549999999999999</v>
      </c>
      <c r="K7296" s="391">
        <v>0.37109999999999999</v>
      </c>
      <c r="L7296" s="391">
        <v>0.25540000000000002</v>
      </c>
      <c r="M7296" s="391">
        <v>0.35920000000000002</v>
      </c>
      <c r="N7296" s="391">
        <v>0.1416</v>
      </c>
      <c r="O7296" s="386">
        <v>0.29730000000000001</v>
      </c>
      <c r="P7296" s="386" t="s">
        <v>7857</v>
      </c>
    </row>
    <row r="7297" spans="1:16" ht="15" x14ac:dyDescent="0.25">
      <c r="A7297" s="389" t="s">
        <v>8088</v>
      </c>
      <c r="B7297" s="390"/>
      <c r="C7297" s="386"/>
      <c r="D7297" s="390"/>
      <c r="E7297" s="390"/>
      <c r="F7297" s="386">
        <v>14.2042</v>
      </c>
      <c r="G7297" s="391">
        <v>8.3922000000000008</v>
      </c>
      <c r="H7297" s="391">
        <v>7.4794</v>
      </c>
      <c r="I7297" s="391">
        <v>6.7098000000000004</v>
      </c>
      <c r="J7297" s="391">
        <v>5.3855000000000004</v>
      </c>
      <c r="K7297" s="391">
        <v>7.3867000000000003</v>
      </c>
      <c r="L7297" s="391">
        <v>8.6815999999999995</v>
      </c>
      <c r="M7297" s="391">
        <v>7.2984</v>
      </c>
      <c r="N7297" s="391">
        <v>6.9057000000000004</v>
      </c>
      <c r="O7297" s="386">
        <v>6.4640000000000004</v>
      </c>
      <c r="P7297" s="386" t="s">
        <v>7857</v>
      </c>
    </row>
    <row r="7298" spans="1:16" ht="15" x14ac:dyDescent="0.25">
      <c r="A7298" s="389" t="s">
        <v>8089</v>
      </c>
      <c r="B7298" s="390"/>
      <c r="C7298" s="386"/>
      <c r="D7298" s="390"/>
      <c r="E7298" s="390"/>
      <c r="F7298" s="386">
        <v>0.1946</v>
      </c>
      <c r="G7298" s="391">
        <v>0.3911</v>
      </c>
      <c r="H7298" s="391">
        <v>0.45660000000000001</v>
      </c>
      <c r="I7298" s="391">
        <v>0.25240000000000001</v>
      </c>
      <c r="J7298" s="391">
        <v>0.35639999999999999</v>
      </c>
      <c r="K7298" s="391">
        <v>0.314</v>
      </c>
      <c r="L7298" s="391">
        <v>0.26390000000000002</v>
      </c>
      <c r="M7298" s="391">
        <v>0.30249999999999999</v>
      </c>
      <c r="N7298" s="391">
        <v>0.22359999999999999</v>
      </c>
      <c r="O7298" s="386">
        <v>0.23219999999999999</v>
      </c>
      <c r="P7298" s="386" t="s">
        <v>7857</v>
      </c>
    </row>
    <row r="7299" spans="1:16" ht="15" x14ac:dyDescent="0.25">
      <c r="A7299" s="389" t="s">
        <v>8090</v>
      </c>
      <c r="B7299" s="390"/>
      <c r="C7299" s="386"/>
      <c r="D7299" s="390"/>
      <c r="E7299" s="390"/>
      <c r="F7299" s="386">
        <v>0.1767</v>
      </c>
      <c r="G7299" s="391">
        <v>0.3715</v>
      </c>
      <c r="H7299" s="391">
        <v>0.46379999999999999</v>
      </c>
      <c r="I7299" s="391">
        <v>0.249</v>
      </c>
      <c r="J7299" s="391">
        <v>0.35139999999999999</v>
      </c>
      <c r="K7299" s="391">
        <v>0.31519999999999998</v>
      </c>
      <c r="L7299" s="391">
        <v>0.255</v>
      </c>
      <c r="M7299" s="391">
        <v>0.29920000000000002</v>
      </c>
      <c r="N7299" s="391">
        <v>0.2203</v>
      </c>
      <c r="O7299" s="386">
        <v>0.21890000000000001</v>
      </c>
      <c r="P7299" s="386" t="s">
        <v>7857</v>
      </c>
    </row>
    <row r="7300" spans="1:16" ht="15" x14ac:dyDescent="0.25">
      <c r="A7300" s="389" t="s">
        <v>8091</v>
      </c>
      <c r="B7300" s="390"/>
      <c r="C7300" s="386"/>
      <c r="D7300" s="390"/>
      <c r="E7300" s="390"/>
      <c r="F7300" s="386">
        <v>0.6179</v>
      </c>
      <c r="G7300" s="391">
        <v>0.85550000000000004</v>
      </c>
      <c r="H7300" s="391">
        <v>0.28520000000000001</v>
      </c>
      <c r="I7300" s="391">
        <v>0.3327</v>
      </c>
      <c r="J7300" s="391">
        <v>0.4753</v>
      </c>
      <c r="K7300" s="391">
        <v>0.28520000000000001</v>
      </c>
      <c r="L7300" s="391">
        <v>0.4753</v>
      </c>
      <c r="M7300" s="391">
        <v>0.38019999999999998</v>
      </c>
      <c r="N7300" s="391">
        <v>0.30399999999999999</v>
      </c>
      <c r="O7300" s="386">
        <v>0.54659999999999997</v>
      </c>
      <c r="P7300" s="386" t="s">
        <v>7857</v>
      </c>
    </row>
    <row r="7301" spans="1:16" ht="15" x14ac:dyDescent="0.25">
      <c r="A7301" s="389" t="s">
        <v>8092</v>
      </c>
      <c r="B7301" s="390"/>
      <c r="C7301" s="386"/>
      <c r="D7301" s="390"/>
      <c r="E7301" s="390"/>
      <c r="F7301" s="386">
        <v>1.8357000000000001</v>
      </c>
      <c r="G7301" s="391">
        <v>1.6555</v>
      </c>
      <c r="H7301" s="391">
        <v>1.1307</v>
      </c>
      <c r="I7301" s="391">
        <v>1.0067999999999999</v>
      </c>
      <c r="J7301" s="391">
        <v>0.96399999999999997</v>
      </c>
      <c r="K7301" s="391">
        <v>1.2321</v>
      </c>
      <c r="L7301" s="391">
        <v>0.87619999999999998</v>
      </c>
      <c r="M7301" s="391">
        <v>0.88519999999999999</v>
      </c>
      <c r="N7301" s="391">
        <v>1.7228000000000001</v>
      </c>
      <c r="O7301" s="386">
        <v>0.79259999999999997</v>
      </c>
      <c r="P7301" s="386" t="s">
        <v>7857</v>
      </c>
    </row>
    <row r="7302" spans="1:16" ht="15" x14ac:dyDescent="0.25">
      <c r="A7302" s="389" t="s">
        <v>8093</v>
      </c>
      <c r="B7302" s="390"/>
      <c r="C7302" s="386"/>
      <c r="D7302" s="390"/>
      <c r="E7302" s="390"/>
      <c r="F7302" s="386">
        <v>0.19819999999999999</v>
      </c>
      <c r="G7302" s="391">
        <v>0.50929999999999997</v>
      </c>
      <c r="H7302" s="391">
        <v>0.29349999999999998</v>
      </c>
      <c r="I7302" s="391">
        <v>0.1731</v>
      </c>
      <c r="J7302" s="391">
        <v>0.21329999999999999</v>
      </c>
      <c r="K7302" s="391">
        <v>0.25590000000000002</v>
      </c>
      <c r="L7302" s="391">
        <v>7.5300000000000006E-2</v>
      </c>
      <c r="M7302" s="391">
        <v>0.15049999999999999</v>
      </c>
      <c r="N7302" s="391">
        <v>0.76649999999999996</v>
      </c>
      <c r="O7302" s="386">
        <v>0.3826</v>
      </c>
      <c r="P7302" s="386" t="s">
        <v>7857</v>
      </c>
    </row>
    <row r="7303" spans="1:16" ht="15" x14ac:dyDescent="0.25">
      <c r="A7303" s="389" t="s">
        <v>8094</v>
      </c>
      <c r="B7303" s="390"/>
      <c r="C7303" s="386"/>
      <c r="D7303" s="390"/>
      <c r="E7303" s="390"/>
      <c r="F7303" s="386">
        <v>16.211500000000001</v>
      </c>
      <c r="G7303" s="391">
        <v>11.7181</v>
      </c>
      <c r="H7303" s="391">
        <v>8.4802</v>
      </c>
      <c r="I7303" s="391">
        <v>8.3260000000000005</v>
      </c>
      <c r="J7303" s="391">
        <v>7.5551000000000004</v>
      </c>
      <c r="K7303" s="391">
        <v>9.9641000000000002</v>
      </c>
      <c r="L7303" s="391">
        <v>7.9074999999999998</v>
      </c>
      <c r="M7303" s="391">
        <v>7.3348000000000004</v>
      </c>
      <c r="N7303" s="391">
        <v>9.0332000000000008</v>
      </c>
      <c r="O7303" s="386">
        <v>5.6683000000000003</v>
      </c>
      <c r="P7303" s="386" t="s">
        <v>7857</v>
      </c>
    </row>
    <row r="7304" spans="1:16" ht="15" x14ac:dyDescent="0.25">
      <c r="A7304" s="389" t="s">
        <v>8095</v>
      </c>
      <c r="B7304" s="390"/>
      <c r="C7304" s="386"/>
      <c r="D7304" s="390"/>
      <c r="E7304" s="390"/>
      <c r="F7304" s="386">
        <v>0.2351</v>
      </c>
      <c r="G7304" s="391">
        <v>0.71350000000000002</v>
      </c>
      <c r="H7304" s="391">
        <v>0.88370000000000004</v>
      </c>
      <c r="I7304" s="391">
        <v>0.32429999999999998</v>
      </c>
      <c r="J7304" s="391">
        <v>4.8599999999999997E-2</v>
      </c>
      <c r="K7304" s="391">
        <v>0.29189999999999999</v>
      </c>
      <c r="L7304" s="391">
        <v>7.2999999999999995E-2</v>
      </c>
      <c r="M7304" s="391">
        <v>0.2838</v>
      </c>
      <c r="N7304" s="391">
        <v>0.18129999999999999</v>
      </c>
      <c r="O7304" s="386">
        <v>0.42970000000000003</v>
      </c>
      <c r="P7304" s="386" t="s">
        <v>7857</v>
      </c>
    </row>
    <row r="7305" spans="1:16" ht="15" x14ac:dyDescent="0.25">
      <c r="A7305" s="389" t="s">
        <v>8096</v>
      </c>
      <c r="B7305" s="390"/>
      <c r="C7305" s="386"/>
      <c r="D7305" s="390"/>
      <c r="E7305" s="390"/>
      <c r="F7305" s="386">
        <v>9.7000000000000003E-2</v>
      </c>
      <c r="G7305" s="391">
        <v>0.70550000000000002</v>
      </c>
      <c r="H7305" s="391">
        <v>0.88180000000000003</v>
      </c>
      <c r="I7305" s="391">
        <v>0.33510000000000001</v>
      </c>
      <c r="J7305" s="391">
        <v>4.41E-2</v>
      </c>
      <c r="K7305" s="391">
        <v>0.15870000000000001</v>
      </c>
      <c r="L7305" s="391">
        <v>4.41E-2</v>
      </c>
      <c r="M7305" s="391">
        <v>5.2900000000000003E-2</v>
      </c>
      <c r="N7305" s="391">
        <v>8.2500000000000004E-2</v>
      </c>
      <c r="O7305" s="386">
        <v>4.41E-2</v>
      </c>
      <c r="P7305" s="386" t="s">
        <v>7857</v>
      </c>
    </row>
    <row r="7306" spans="1:16" ht="15" x14ac:dyDescent="0.25">
      <c r="A7306" s="389" t="s">
        <v>8097</v>
      </c>
      <c r="B7306" s="390"/>
      <c r="C7306" s="386"/>
      <c r="D7306" s="390"/>
      <c r="E7306" s="390"/>
      <c r="F7306" s="386">
        <v>1.8109</v>
      </c>
      <c r="G7306" s="391">
        <v>0.80479999999999996</v>
      </c>
      <c r="H7306" s="391">
        <v>0.90539999999999998</v>
      </c>
      <c r="I7306" s="391">
        <v>0.20119999999999999</v>
      </c>
      <c r="J7306" s="391">
        <v>0.10059999999999999</v>
      </c>
      <c r="K7306" s="391">
        <v>1.8109</v>
      </c>
      <c r="L7306" s="391">
        <v>0.40239999999999998</v>
      </c>
      <c r="M7306" s="391">
        <v>2.9175</v>
      </c>
      <c r="N7306" s="391">
        <v>1.8018000000000001</v>
      </c>
      <c r="O7306" s="386">
        <v>4.8289999999999997</v>
      </c>
      <c r="P7306" s="386" t="s">
        <v>7857</v>
      </c>
    </row>
    <row r="7307" spans="1:16" ht="15" x14ac:dyDescent="0.25">
      <c r="A7307" s="389" t="s">
        <v>8098</v>
      </c>
      <c r="B7307" s="390"/>
      <c r="C7307" s="386"/>
      <c r="D7307" s="390"/>
      <c r="E7307" s="390"/>
      <c r="F7307" s="386">
        <v>3.9199999999999999E-2</v>
      </c>
      <c r="G7307" s="391">
        <v>6.2E-2</v>
      </c>
      <c r="H7307" s="391">
        <v>8.0100000000000005E-2</v>
      </c>
      <c r="I7307" s="391">
        <v>4.65E-2</v>
      </c>
      <c r="J7307" s="391">
        <v>4.1300000000000003E-2</v>
      </c>
      <c r="K7307" s="391">
        <v>9.0399999999999994E-2</v>
      </c>
      <c r="L7307" s="391">
        <v>3.1E-2</v>
      </c>
      <c r="M7307" s="391">
        <v>3.6200000000000003E-2</v>
      </c>
      <c r="N7307" s="391">
        <v>1.09E-2</v>
      </c>
      <c r="O7307" s="386">
        <v>3.7400000000000003E-2</v>
      </c>
      <c r="P7307" s="386" t="s">
        <v>7857</v>
      </c>
    </row>
    <row r="7308" spans="1:16" ht="15" x14ac:dyDescent="0.25">
      <c r="A7308" s="389" t="s">
        <v>8099</v>
      </c>
      <c r="B7308" s="390"/>
      <c r="C7308" s="386"/>
      <c r="D7308" s="390"/>
      <c r="E7308" s="390"/>
      <c r="F7308" s="386">
        <v>3.7400000000000003E-2</v>
      </c>
      <c r="G7308" s="391">
        <v>6.3299999999999995E-2</v>
      </c>
      <c r="H7308" s="391">
        <v>8.1799999999999998E-2</v>
      </c>
      <c r="I7308" s="391">
        <v>4.7500000000000001E-2</v>
      </c>
      <c r="J7308" s="391">
        <v>4.2200000000000001E-2</v>
      </c>
      <c r="K7308" s="391">
        <v>8.9599999999999999E-2</v>
      </c>
      <c r="L7308" s="391">
        <v>3.1600000000000003E-2</v>
      </c>
      <c r="M7308" s="391">
        <v>3.6900000000000002E-2</v>
      </c>
      <c r="N7308" s="391">
        <v>1.11E-2</v>
      </c>
      <c r="O7308" s="386">
        <v>3.56E-2</v>
      </c>
      <c r="P7308" s="386" t="s">
        <v>7857</v>
      </c>
    </row>
    <row r="7309" spans="1:16" ht="15" x14ac:dyDescent="0.25">
      <c r="A7309" s="389" t="s">
        <v>8100</v>
      </c>
      <c r="B7309" s="390"/>
      <c r="C7309" s="386"/>
      <c r="D7309" s="390"/>
      <c r="E7309" s="390"/>
      <c r="F7309" s="386">
        <v>0.12559999999999999</v>
      </c>
      <c r="G7309" s="391">
        <v>0</v>
      </c>
      <c r="H7309" s="391">
        <v>0</v>
      </c>
      <c r="I7309" s="391">
        <v>0</v>
      </c>
      <c r="J7309" s="391">
        <v>0</v>
      </c>
      <c r="K7309" s="391">
        <v>0.12559999999999999</v>
      </c>
      <c r="L7309" s="391">
        <v>0</v>
      </c>
      <c r="M7309" s="391">
        <v>0</v>
      </c>
      <c r="N7309" s="391">
        <v>0</v>
      </c>
      <c r="O7309" s="386">
        <v>0.12559999999999999</v>
      </c>
      <c r="P7309" s="386" t="s">
        <v>7857</v>
      </c>
    </row>
    <row r="7310" spans="1:16" ht="15" x14ac:dyDescent="0.25">
      <c r="A7310" s="389" t="s">
        <v>8101</v>
      </c>
      <c r="B7310" s="390"/>
      <c r="C7310" s="386"/>
      <c r="D7310" s="390"/>
      <c r="E7310" s="390"/>
      <c r="F7310" s="386">
        <v>3.9199999999999999E-2</v>
      </c>
      <c r="G7310" s="391">
        <v>6.2E-2</v>
      </c>
      <c r="H7310" s="391">
        <v>8.0100000000000005E-2</v>
      </c>
      <c r="I7310" s="391">
        <v>4.65E-2</v>
      </c>
      <c r="J7310" s="391">
        <v>4.1300000000000003E-2</v>
      </c>
      <c r="K7310" s="391">
        <v>9.0399999999999994E-2</v>
      </c>
      <c r="L7310" s="391">
        <v>3.1E-2</v>
      </c>
      <c r="M7310" s="391">
        <v>3.6200000000000003E-2</v>
      </c>
      <c r="N7310" s="391">
        <v>1.09E-2</v>
      </c>
      <c r="O7310" s="386">
        <v>3.7400000000000003E-2</v>
      </c>
      <c r="P7310" s="386" t="s">
        <v>7857</v>
      </c>
    </row>
    <row r="7311" spans="1:16" ht="15" x14ac:dyDescent="0.25">
      <c r="A7311" s="389" t="s">
        <v>8102</v>
      </c>
      <c r="B7311" s="390"/>
      <c r="C7311" s="386"/>
      <c r="D7311" s="390"/>
      <c r="E7311" s="390"/>
      <c r="F7311" s="386">
        <v>3.7400000000000003E-2</v>
      </c>
      <c r="G7311" s="391">
        <v>6.3299999999999995E-2</v>
      </c>
      <c r="H7311" s="391">
        <v>8.1799999999999998E-2</v>
      </c>
      <c r="I7311" s="391">
        <v>4.7500000000000001E-2</v>
      </c>
      <c r="J7311" s="391">
        <v>4.2200000000000001E-2</v>
      </c>
      <c r="K7311" s="391">
        <v>8.9599999999999999E-2</v>
      </c>
      <c r="L7311" s="391">
        <v>3.1600000000000003E-2</v>
      </c>
      <c r="M7311" s="391">
        <v>3.6900000000000002E-2</v>
      </c>
      <c r="N7311" s="391">
        <v>1.11E-2</v>
      </c>
      <c r="O7311" s="386">
        <v>3.56E-2</v>
      </c>
      <c r="P7311" s="386" t="s">
        <v>7857</v>
      </c>
    </row>
    <row r="7312" spans="1:16" ht="15" x14ac:dyDescent="0.25">
      <c r="A7312" s="389" t="s">
        <v>8103</v>
      </c>
      <c r="B7312" s="390"/>
      <c r="C7312" s="386"/>
      <c r="D7312" s="390"/>
      <c r="E7312" s="390"/>
      <c r="F7312" s="386">
        <v>0.12559999999999999</v>
      </c>
      <c r="G7312" s="391">
        <v>0</v>
      </c>
      <c r="H7312" s="391">
        <v>0</v>
      </c>
      <c r="I7312" s="391">
        <v>0</v>
      </c>
      <c r="J7312" s="391">
        <v>0</v>
      </c>
      <c r="K7312" s="391">
        <v>0.12559999999999999</v>
      </c>
      <c r="L7312" s="391">
        <v>0</v>
      </c>
      <c r="M7312" s="391">
        <v>0</v>
      </c>
      <c r="N7312" s="391">
        <v>0</v>
      </c>
      <c r="O7312" s="386">
        <v>0.12559999999999999</v>
      </c>
      <c r="P7312" s="386" t="s">
        <v>7857</v>
      </c>
    </row>
    <row r="7313" spans="1:16" ht="15" x14ac:dyDescent="0.25">
      <c r="A7313" s="389" t="s">
        <v>8104</v>
      </c>
      <c r="B7313" s="390"/>
      <c r="C7313" s="386"/>
      <c r="D7313" s="390"/>
      <c r="E7313" s="390"/>
      <c r="F7313" s="386">
        <v>0.33200000000000002</v>
      </c>
      <c r="G7313" s="391">
        <v>0.28460000000000002</v>
      </c>
      <c r="H7313" s="391">
        <v>0.6673</v>
      </c>
      <c r="I7313" s="391">
        <v>0.68920000000000003</v>
      </c>
      <c r="J7313" s="391">
        <v>0.53580000000000005</v>
      </c>
      <c r="K7313" s="391">
        <v>1.1226</v>
      </c>
      <c r="L7313" s="391">
        <v>1.0315000000000001</v>
      </c>
      <c r="M7313" s="391">
        <v>0.76180000000000003</v>
      </c>
      <c r="N7313" s="391">
        <v>0.74519999999999997</v>
      </c>
      <c r="O7313" s="386">
        <v>0.65810000000000002</v>
      </c>
      <c r="P7313" s="386" t="s">
        <v>7857</v>
      </c>
    </row>
    <row r="7314" spans="1:16" ht="15" x14ac:dyDescent="0.25">
      <c r="A7314" s="389" t="s">
        <v>8105</v>
      </c>
      <c r="B7314" s="390"/>
      <c r="C7314" s="386"/>
      <c r="D7314" s="390"/>
      <c r="E7314" s="390"/>
      <c r="F7314" s="386">
        <v>0.12130000000000001</v>
      </c>
      <c r="G7314" s="391">
        <v>8.3699999999999997E-2</v>
      </c>
      <c r="H7314" s="391">
        <v>4.5999999999999999E-2</v>
      </c>
      <c r="I7314" s="391">
        <v>5.8500000000000003E-2</v>
      </c>
      <c r="J7314" s="391">
        <v>4.1799999999999997E-2</v>
      </c>
      <c r="K7314" s="391">
        <v>0.12540000000000001</v>
      </c>
      <c r="L7314" s="391">
        <v>6.2700000000000006E-2</v>
      </c>
      <c r="M7314" s="391">
        <v>5.0200000000000002E-2</v>
      </c>
      <c r="N7314" s="391">
        <v>1.89E-2</v>
      </c>
      <c r="O7314" s="386">
        <v>7.5499999999999998E-2</v>
      </c>
      <c r="P7314" s="386" t="s">
        <v>7857</v>
      </c>
    </row>
    <row r="7315" spans="1:16" ht="15" x14ac:dyDescent="0.25">
      <c r="A7315" s="389" t="s">
        <v>8106</v>
      </c>
      <c r="B7315" s="390"/>
      <c r="C7315" s="386"/>
      <c r="D7315" s="390"/>
      <c r="E7315" s="390"/>
      <c r="F7315" s="386">
        <v>1.7704</v>
      </c>
      <c r="G7315" s="391">
        <v>1.6543000000000001</v>
      </c>
      <c r="H7315" s="391">
        <v>4.9031000000000002</v>
      </c>
      <c r="I7315" s="391">
        <v>4.9885999999999999</v>
      </c>
      <c r="J7315" s="391">
        <v>3.9054000000000002</v>
      </c>
      <c r="K7315" s="391">
        <v>7.9246999999999996</v>
      </c>
      <c r="L7315" s="391">
        <v>7.6397000000000004</v>
      </c>
      <c r="M7315" s="391">
        <v>5.6157000000000004</v>
      </c>
      <c r="N7315" s="391">
        <v>5.0335999999999999</v>
      </c>
      <c r="O7315" s="386">
        <v>4.6180000000000003</v>
      </c>
      <c r="P7315" s="386" t="s">
        <v>7857</v>
      </c>
    </row>
    <row r="7316" spans="1:16" ht="15" x14ac:dyDescent="0.25">
      <c r="A7316" s="389" t="s">
        <v>8107</v>
      </c>
      <c r="B7316" s="390"/>
      <c r="C7316" s="386"/>
      <c r="D7316" s="390"/>
      <c r="E7316" s="390"/>
      <c r="F7316" s="386">
        <v>5.5599999999999997E-2</v>
      </c>
      <c r="G7316" s="391">
        <v>0</v>
      </c>
      <c r="H7316" s="391">
        <v>0</v>
      </c>
      <c r="I7316" s="391">
        <v>2.47E-2</v>
      </c>
      <c r="J7316" s="391">
        <v>0</v>
      </c>
      <c r="K7316" s="391">
        <v>2.47E-2</v>
      </c>
      <c r="L7316" s="391">
        <v>1.23E-2</v>
      </c>
      <c r="M7316" s="391">
        <v>6.1999999999999998E-3</v>
      </c>
      <c r="N7316" s="391">
        <v>0</v>
      </c>
      <c r="O7316" s="386">
        <v>4.65E-2</v>
      </c>
      <c r="P7316" s="386" t="s">
        <v>7857</v>
      </c>
    </row>
    <row r="7317" spans="1:16" ht="15" x14ac:dyDescent="0.25">
      <c r="A7317" s="389" t="s">
        <v>8108</v>
      </c>
      <c r="B7317" s="390"/>
      <c r="C7317" s="386"/>
      <c r="D7317" s="390"/>
      <c r="E7317" s="390"/>
      <c r="F7317" s="386">
        <v>5.6599999999999998E-2</v>
      </c>
      <c r="G7317" s="391">
        <v>0</v>
      </c>
      <c r="H7317" s="391">
        <v>0</v>
      </c>
      <c r="I7317" s="391">
        <v>2.5100000000000001E-2</v>
      </c>
      <c r="J7317" s="391">
        <v>0</v>
      </c>
      <c r="K7317" s="391">
        <v>2.5100000000000001E-2</v>
      </c>
      <c r="L7317" s="391">
        <v>1.26E-2</v>
      </c>
      <c r="M7317" s="391">
        <v>6.3E-3</v>
      </c>
      <c r="N7317" s="391">
        <v>0</v>
      </c>
      <c r="O7317" s="386">
        <v>4.7399999999999998E-2</v>
      </c>
      <c r="P7317" s="386" t="s">
        <v>7857</v>
      </c>
    </row>
    <row r="7318" spans="1:16" ht="15" x14ac:dyDescent="0.25">
      <c r="A7318" s="389" t="s">
        <v>8109</v>
      </c>
      <c r="B7318" s="390"/>
      <c r="C7318" s="386"/>
      <c r="D7318" s="390"/>
      <c r="E7318" s="390"/>
      <c r="F7318" s="386">
        <v>0</v>
      </c>
      <c r="G7318" s="391">
        <v>0</v>
      </c>
      <c r="H7318" s="391">
        <v>0</v>
      </c>
      <c r="I7318" s="391">
        <v>0</v>
      </c>
      <c r="J7318" s="391">
        <v>0</v>
      </c>
      <c r="K7318" s="391">
        <v>0</v>
      </c>
      <c r="L7318" s="391">
        <v>0</v>
      </c>
      <c r="M7318" s="391">
        <v>0</v>
      </c>
      <c r="N7318" s="391">
        <v>0</v>
      </c>
      <c r="O7318" s="386">
        <v>0</v>
      </c>
      <c r="P7318" s="386" t="s">
        <v>7857</v>
      </c>
    </row>
    <row r="7319" spans="1:16" ht="15" x14ac:dyDescent="0.25">
      <c r="A7319" s="389" t="s">
        <v>8110</v>
      </c>
      <c r="B7319" s="390"/>
      <c r="C7319" s="386"/>
      <c r="D7319" s="390"/>
      <c r="E7319" s="390"/>
      <c r="F7319" s="386">
        <v>3.5802</v>
      </c>
      <c r="G7319" s="391">
        <v>3.3866999999999998</v>
      </c>
      <c r="H7319" s="391">
        <v>10.283300000000001</v>
      </c>
      <c r="I7319" s="391">
        <v>9.8521999999999998</v>
      </c>
      <c r="J7319" s="391">
        <v>6.835</v>
      </c>
      <c r="K7319" s="391">
        <v>10.7759</v>
      </c>
      <c r="L7319" s="391">
        <v>9.9754000000000005</v>
      </c>
      <c r="M7319" s="391">
        <v>6.4039000000000001</v>
      </c>
      <c r="N7319" s="391">
        <v>6.3529</v>
      </c>
      <c r="O7319" s="386">
        <v>5.1108000000000002</v>
      </c>
      <c r="P7319" s="386" t="s">
        <v>7857</v>
      </c>
    </row>
    <row r="7320" spans="1:16" ht="15" x14ac:dyDescent="0.25">
      <c r="A7320" s="389" t="s">
        <v>8111</v>
      </c>
      <c r="B7320" s="390"/>
      <c r="C7320" s="386"/>
      <c r="D7320" s="390"/>
      <c r="E7320" s="390"/>
      <c r="F7320" s="386">
        <v>0</v>
      </c>
      <c r="G7320" s="391">
        <v>0</v>
      </c>
      <c r="H7320" s="391">
        <v>0</v>
      </c>
      <c r="I7320" s="391">
        <v>0</v>
      </c>
      <c r="J7320" s="391">
        <v>0</v>
      </c>
      <c r="K7320" s="391">
        <v>0</v>
      </c>
      <c r="L7320" s="391">
        <v>0</v>
      </c>
      <c r="M7320" s="391">
        <v>0</v>
      </c>
      <c r="N7320" s="391">
        <v>0</v>
      </c>
      <c r="O7320" s="386">
        <v>0</v>
      </c>
      <c r="P7320" s="386" t="s">
        <v>7857</v>
      </c>
    </row>
    <row r="7321" spans="1:16" ht="15" x14ac:dyDescent="0.25">
      <c r="A7321" s="389" t="s">
        <v>8112</v>
      </c>
      <c r="B7321" s="390"/>
      <c r="C7321" s="386"/>
      <c r="D7321" s="390"/>
      <c r="E7321" s="390"/>
      <c r="F7321" s="386">
        <v>3.657</v>
      </c>
      <c r="G7321" s="391">
        <v>3.4590999999999998</v>
      </c>
      <c r="H7321" s="391">
        <v>10.5031</v>
      </c>
      <c r="I7321" s="391">
        <v>10.062900000000001</v>
      </c>
      <c r="J7321" s="391">
        <v>6.9810999999999996</v>
      </c>
      <c r="K7321" s="391">
        <v>11.0063</v>
      </c>
      <c r="L7321" s="391">
        <v>10.188700000000001</v>
      </c>
      <c r="M7321" s="391">
        <v>6.5408999999999997</v>
      </c>
      <c r="N7321" s="391">
        <v>6.5374999999999996</v>
      </c>
      <c r="O7321" s="386">
        <v>5.2201000000000004</v>
      </c>
      <c r="P7321" s="386" t="s">
        <v>7857</v>
      </c>
    </row>
    <row r="7322" spans="1:16" ht="15" x14ac:dyDescent="0.25">
      <c r="A7322" s="389" t="s">
        <v>8113</v>
      </c>
      <c r="B7322" s="390"/>
      <c r="C7322" s="386"/>
      <c r="D7322" s="390"/>
      <c r="E7322" s="390"/>
      <c r="F7322" s="386">
        <v>0.24990000000000001</v>
      </c>
      <c r="G7322" s="391">
        <v>0.23949999999999999</v>
      </c>
      <c r="H7322" s="391">
        <v>0.1666</v>
      </c>
      <c r="I7322" s="391">
        <v>0.26029999999999998</v>
      </c>
      <c r="J7322" s="391">
        <v>0.37459999999999999</v>
      </c>
      <c r="K7322" s="391">
        <v>1.3424</v>
      </c>
      <c r="L7322" s="391">
        <v>1.2383</v>
      </c>
      <c r="M7322" s="391">
        <v>1.0822000000000001</v>
      </c>
      <c r="N7322" s="391">
        <v>0.84409999999999996</v>
      </c>
      <c r="O7322" s="386">
        <v>0.93130000000000002</v>
      </c>
      <c r="P7322" s="386" t="s">
        <v>7857</v>
      </c>
    </row>
    <row r="7323" spans="1:16" ht="15" x14ac:dyDescent="0.25">
      <c r="A7323" s="389" t="s">
        <v>8114</v>
      </c>
      <c r="B7323" s="390"/>
      <c r="C7323" s="386"/>
      <c r="D7323" s="390"/>
      <c r="E7323" s="390"/>
      <c r="F7323" s="386">
        <v>0.25090000000000001</v>
      </c>
      <c r="G7323" s="391">
        <v>0.25090000000000001</v>
      </c>
      <c r="H7323" s="391">
        <v>0.13800000000000001</v>
      </c>
      <c r="I7323" s="391">
        <v>0.1255</v>
      </c>
      <c r="J7323" s="391">
        <v>0.12540000000000001</v>
      </c>
      <c r="K7323" s="391">
        <v>0.3261</v>
      </c>
      <c r="L7323" s="391">
        <v>0.16300000000000001</v>
      </c>
      <c r="M7323" s="391">
        <v>0.13789999999999999</v>
      </c>
      <c r="N7323" s="391">
        <v>5.4699999999999999E-2</v>
      </c>
      <c r="O7323" s="386">
        <v>0.13170000000000001</v>
      </c>
      <c r="P7323" s="386" t="s">
        <v>7857</v>
      </c>
    </row>
    <row r="7324" spans="1:16" ht="15" x14ac:dyDescent="0.25">
      <c r="A7324" s="389" t="s">
        <v>8115</v>
      </c>
      <c r="B7324" s="390"/>
      <c r="C7324" s="386"/>
      <c r="D7324" s="390"/>
      <c r="E7324" s="390"/>
      <c r="F7324" s="386">
        <v>0.24479999999999999</v>
      </c>
      <c r="G7324" s="391">
        <v>0.18360000000000001</v>
      </c>
      <c r="H7324" s="391">
        <v>0.30559999999999998</v>
      </c>
      <c r="I7324" s="391">
        <v>0.91690000000000005</v>
      </c>
      <c r="J7324" s="391">
        <v>1.5891999999999999</v>
      </c>
      <c r="K7324" s="391">
        <v>6.2957999999999998</v>
      </c>
      <c r="L7324" s="391">
        <v>6.4791999999999996</v>
      </c>
      <c r="M7324" s="391">
        <v>5.6845999999999997</v>
      </c>
      <c r="N7324" s="391">
        <v>4.2553000000000001</v>
      </c>
      <c r="O7324" s="386">
        <v>4.8289</v>
      </c>
      <c r="P7324" s="386" t="s">
        <v>7857</v>
      </c>
    </row>
    <row r="7325" spans="1:16" ht="15" x14ac:dyDescent="0.25">
      <c r="A7325" s="389" t="s">
        <v>8116</v>
      </c>
      <c r="B7325" s="390"/>
      <c r="C7325" s="386"/>
      <c r="D7325" s="390"/>
      <c r="E7325" s="390"/>
      <c r="F7325" s="386">
        <v>0.46479999999999999</v>
      </c>
      <c r="G7325" s="391">
        <v>0.81389999999999996</v>
      </c>
      <c r="H7325" s="391">
        <v>1.0064</v>
      </c>
      <c r="I7325" s="391">
        <v>1.0602</v>
      </c>
      <c r="J7325" s="391">
        <v>0.81599999999999995</v>
      </c>
      <c r="K7325" s="391">
        <v>0.89939999999999998</v>
      </c>
      <c r="L7325" s="391">
        <v>0.85780000000000001</v>
      </c>
      <c r="M7325" s="391">
        <v>0.64790000000000003</v>
      </c>
      <c r="N7325" s="391">
        <v>0.36020000000000002</v>
      </c>
      <c r="O7325" s="386">
        <v>0.42099999999999999</v>
      </c>
      <c r="P7325" s="386" t="s">
        <v>7857</v>
      </c>
    </row>
    <row r="7326" spans="1:16" ht="15" x14ac:dyDescent="0.25">
      <c r="A7326" s="389" t="s">
        <v>8117</v>
      </c>
      <c r="B7326" s="390"/>
      <c r="C7326" s="386"/>
      <c r="D7326" s="390"/>
      <c r="E7326" s="390"/>
      <c r="F7326" s="386">
        <v>8.7800000000000003E-2</v>
      </c>
      <c r="G7326" s="391">
        <v>9.2200000000000004E-2</v>
      </c>
      <c r="H7326" s="391">
        <v>0.17849999999999999</v>
      </c>
      <c r="I7326" s="391">
        <v>0.21249999999999999</v>
      </c>
      <c r="J7326" s="391">
        <v>0.1089</v>
      </c>
      <c r="K7326" s="391">
        <v>0.14779999999999999</v>
      </c>
      <c r="L7326" s="391">
        <v>0.10680000000000001</v>
      </c>
      <c r="M7326" s="391">
        <v>5.6000000000000001E-2</v>
      </c>
      <c r="N7326" s="391">
        <v>4.5600000000000002E-2</v>
      </c>
      <c r="O7326" s="386">
        <v>0.13039999999999999</v>
      </c>
      <c r="P7326" s="386" t="s">
        <v>7857</v>
      </c>
    </row>
    <row r="7327" spans="1:16" ht="15" x14ac:dyDescent="0.25">
      <c r="A7327" s="389" t="s">
        <v>8118</v>
      </c>
      <c r="B7327" s="390"/>
      <c r="C7327" s="386"/>
      <c r="D7327" s="390"/>
      <c r="E7327" s="390"/>
      <c r="F7327" s="386">
        <v>3.8355999999999999</v>
      </c>
      <c r="G7327" s="391">
        <v>7.0654000000000003</v>
      </c>
      <c r="H7327" s="391">
        <v>8.2826000000000004</v>
      </c>
      <c r="I7327" s="391">
        <v>8.4845000000000006</v>
      </c>
      <c r="J7327" s="391">
        <v>7.0079000000000002</v>
      </c>
      <c r="K7327" s="391">
        <v>7.4802</v>
      </c>
      <c r="L7327" s="391">
        <v>7.4329000000000001</v>
      </c>
      <c r="M7327" s="391">
        <v>5.7347000000000001</v>
      </c>
      <c r="N7327" s="391">
        <v>3.0621999999999998</v>
      </c>
      <c r="O7327" s="386">
        <v>3.1669999999999998</v>
      </c>
      <c r="P7327" s="386" t="s">
        <v>7857</v>
      </c>
    </row>
    <row r="7328" spans="1:16" ht="15" x14ac:dyDescent="0.25">
      <c r="A7328" s="389" t="s">
        <v>8119</v>
      </c>
      <c r="B7328" s="390"/>
      <c r="C7328" s="386"/>
      <c r="D7328" s="390"/>
      <c r="E7328" s="390"/>
      <c r="F7328" s="386">
        <v>0</v>
      </c>
      <c r="G7328" s="391">
        <v>3.2099999999999997E-2</v>
      </c>
      <c r="H7328" s="391">
        <v>0.38490000000000002</v>
      </c>
      <c r="I7328" s="391">
        <v>0.7056</v>
      </c>
      <c r="J7328" s="391">
        <v>0.1283</v>
      </c>
      <c r="K7328" s="391">
        <v>9.6199999999999994E-2</v>
      </c>
      <c r="L7328" s="391">
        <v>0</v>
      </c>
      <c r="M7328" s="391">
        <v>0</v>
      </c>
      <c r="N7328" s="391">
        <v>0</v>
      </c>
      <c r="O7328" s="386">
        <v>3.2099999999999997E-2</v>
      </c>
      <c r="P7328" s="386" t="s">
        <v>7857</v>
      </c>
    </row>
    <row r="7329" spans="1:16" ht="15" x14ac:dyDescent="0.25">
      <c r="A7329" s="389" t="s">
        <v>8120</v>
      </c>
      <c r="B7329" s="390"/>
      <c r="C7329" s="386"/>
      <c r="D7329" s="390"/>
      <c r="E7329" s="390"/>
      <c r="F7329" s="386">
        <v>0</v>
      </c>
      <c r="G7329" s="391">
        <v>0</v>
      </c>
      <c r="H7329" s="391">
        <v>0.23219999999999999</v>
      </c>
      <c r="I7329" s="391">
        <v>0.49769999999999998</v>
      </c>
      <c r="J7329" s="391">
        <v>0.13270000000000001</v>
      </c>
      <c r="K7329" s="391">
        <v>9.9500000000000005E-2</v>
      </c>
      <c r="L7329" s="391">
        <v>0</v>
      </c>
      <c r="M7329" s="391">
        <v>0</v>
      </c>
      <c r="N7329" s="391">
        <v>0</v>
      </c>
      <c r="O7329" s="386">
        <v>3.32E-2</v>
      </c>
      <c r="P7329" s="386" t="s">
        <v>7857</v>
      </c>
    </row>
    <row r="7330" spans="1:16" ht="15" x14ac:dyDescent="0.25">
      <c r="A7330" s="389" t="s">
        <v>8121</v>
      </c>
      <c r="B7330" s="390"/>
      <c r="C7330" s="386"/>
      <c r="D7330" s="390"/>
      <c r="E7330" s="390"/>
      <c r="F7330" s="386">
        <v>0</v>
      </c>
      <c r="G7330" s="391">
        <v>0.96150000000000002</v>
      </c>
      <c r="H7330" s="391">
        <v>4.8076999999999996</v>
      </c>
      <c r="I7330" s="391">
        <v>6.7308000000000003</v>
      </c>
      <c r="J7330" s="391">
        <v>0</v>
      </c>
      <c r="K7330" s="391">
        <v>0</v>
      </c>
      <c r="L7330" s="391">
        <v>0</v>
      </c>
      <c r="M7330" s="391">
        <v>0</v>
      </c>
      <c r="N7330" s="391">
        <v>0</v>
      </c>
      <c r="O7330" s="386">
        <v>0</v>
      </c>
      <c r="P7330" s="386" t="s">
        <v>7857</v>
      </c>
    </row>
    <row r="7331" spans="1:16" ht="15" x14ac:dyDescent="0.25">
      <c r="A7331" s="389" t="s">
        <v>8122</v>
      </c>
      <c r="B7331" s="390"/>
      <c r="C7331" s="386"/>
      <c r="D7331" s="390"/>
      <c r="E7331" s="390"/>
      <c r="F7331" s="386">
        <v>0.7137</v>
      </c>
      <c r="G7331" s="391">
        <v>1.2176</v>
      </c>
      <c r="H7331" s="391">
        <v>1.3935</v>
      </c>
      <c r="I7331" s="391">
        <v>1.5761000000000001</v>
      </c>
      <c r="J7331" s="391">
        <v>1.2109000000000001</v>
      </c>
      <c r="K7331" s="391">
        <v>1.2954000000000001</v>
      </c>
      <c r="L7331" s="391">
        <v>1.2040999999999999</v>
      </c>
      <c r="M7331" s="391">
        <v>1.0653999999999999</v>
      </c>
      <c r="N7331" s="391">
        <v>0.59099999999999997</v>
      </c>
      <c r="O7331" s="386">
        <v>0.49640000000000001</v>
      </c>
      <c r="P7331" s="386" t="s">
        <v>7857</v>
      </c>
    </row>
    <row r="7332" spans="1:16" ht="15" x14ac:dyDescent="0.25">
      <c r="A7332" s="389" t="s">
        <v>8123</v>
      </c>
      <c r="B7332" s="390"/>
      <c r="C7332" s="386"/>
      <c r="D7332" s="390"/>
      <c r="E7332" s="390"/>
      <c r="F7332" s="386">
        <v>2.6700000000000002E-2</v>
      </c>
      <c r="G7332" s="391">
        <v>6.0900000000000003E-2</v>
      </c>
      <c r="H7332" s="391">
        <v>0.1371</v>
      </c>
      <c r="I7332" s="391">
        <v>0.20949999999999999</v>
      </c>
      <c r="J7332" s="391">
        <v>6.0900000000000003E-2</v>
      </c>
      <c r="K7332" s="391">
        <v>5.7099999999999998E-2</v>
      </c>
      <c r="L7332" s="391">
        <v>3.4299999999999997E-2</v>
      </c>
      <c r="M7332" s="391">
        <v>1.14E-2</v>
      </c>
      <c r="N7332" s="391">
        <v>0</v>
      </c>
      <c r="O7332" s="386">
        <v>5.7000000000000002E-3</v>
      </c>
      <c r="P7332" s="386" t="s">
        <v>7857</v>
      </c>
    </row>
    <row r="7333" spans="1:16" ht="15" x14ac:dyDescent="0.25">
      <c r="A7333" s="389" t="s">
        <v>8124</v>
      </c>
      <c r="B7333" s="390"/>
      <c r="C7333" s="386"/>
      <c r="D7333" s="390"/>
      <c r="E7333" s="390"/>
      <c r="F7333" s="386">
        <v>6.1669</v>
      </c>
      <c r="G7333" s="391">
        <v>10.398999999999999</v>
      </c>
      <c r="H7333" s="391">
        <v>11.366400000000001</v>
      </c>
      <c r="I7333" s="391">
        <v>12.4244</v>
      </c>
      <c r="J7333" s="391">
        <v>10.3386</v>
      </c>
      <c r="K7333" s="391">
        <v>11.124499999999999</v>
      </c>
      <c r="L7333" s="391">
        <v>10.489699999999999</v>
      </c>
      <c r="M7333" s="391">
        <v>9.4316999999999993</v>
      </c>
      <c r="N7333" s="391">
        <v>5.1128999999999998</v>
      </c>
      <c r="O7333" s="386">
        <v>4.8573000000000004</v>
      </c>
      <c r="P7333" s="386" t="s">
        <v>7857</v>
      </c>
    </row>
    <row r="7334" spans="1:16" ht="15" x14ac:dyDescent="0.25">
      <c r="A7334" s="389" t="s">
        <v>8125</v>
      </c>
      <c r="B7334" s="390"/>
      <c r="C7334" s="386"/>
      <c r="D7334" s="390"/>
      <c r="E7334" s="390"/>
      <c r="F7334" s="386">
        <v>0.57099999999999995</v>
      </c>
      <c r="G7334" s="391">
        <v>1.0419</v>
      </c>
      <c r="H7334" s="391">
        <v>1.3282</v>
      </c>
      <c r="I7334" s="391">
        <v>1.2734000000000001</v>
      </c>
      <c r="J7334" s="391">
        <v>0.97340000000000004</v>
      </c>
      <c r="K7334" s="391">
        <v>0.99880000000000002</v>
      </c>
      <c r="L7334" s="391">
        <v>1.0818000000000001</v>
      </c>
      <c r="M7334" s="391">
        <v>0.75980000000000003</v>
      </c>
      <c r="N7334" s="391">
        <v>0.3528</v>
      </c>
      <c r="O7334" s="386">
        <v>0.57020000000000004</v>
      </c>
      <c r="P7334" s="386" t="s">
        <v>7857</v>
      </c>
    </row>
    <row r="7335" spans="1:16" ht="15" x14ac:dyDescent="0.25">
      <c r="A7335" s="389" t="s">
        <v>8126</v>
      </c>
      <c r="B7335" s="390"/>
      <c r="C7335" s="386"/>
      <c r="D7335" s="390"/>
      <c r="E7335" s="390"/>
      <c r="F7335" s="386">
        <v>0.14000000000000001</v>
      </c>
      <c r="G7335" s="391">
        <v>0.10290000000000001</v>
      </c>
      <c r="H7335" s="391">
        <v>0.22839999999999999</v>
      </c>
      <c r="I7335" s="391">
        <v>0.21840000000000001</v>
      </c>
      <c r="J7335" s="391">
        <v>6.0100000000000001E-2</v>
      </c>
      <c r="K7335" s="391">
        <v>5.4600000000000003E-2</v>
      </c>
      <c r="L7335" s="391">
        <v>9.2799999999999994E-2</v>
      </c>
      <c r="M7335" s="391">
        <v>6.83E-2</v>
      </c>
      <c r="N7335" s="391">
        <v>4.6600000000000003E-2</v>
      </c>
      <c r="O7335" s="386">
        <v>0.21920000000000001</v>
      </c>
      <c r="P7335" s="386" t="s">
        <v>7857</v>
      </c>
    </row>
    <row r="7336" spans="1:16" ht="15" x14ac:dyDescent="0.25">
      <c r="A7336" s="389" t="s">
        <v>8127</v>
      </c>
      <c r="B7336" s="390"/>
      <c r="C7336" s="386"/>
      <c r="D7336" s="390"/>
      <c r="E7336" s="390"/>
      <c r="F7336" s="386">
        <v>2.9533</v>
      </c>
      <c r="G7336" s="391">
        <v>5.9813999999999998</v>
      </c>
      <c r="H7336" s="391">
        <v>7.3338999999999999</v>
      </c>
      <c r="I7336" s="391">
        <v>7.0217000000000001</v>
      </c>
      <c r="J7336" s="391">
        <v>5.9470999999999998</v>
      </c>
      <c r="K7336" s="391">
        <v>6.1403999999999996</v>
      </c>
      <c r="L7336" s="391">
        <v>6.4673999999999996</v>
      </c>
      <c r="M7336" s="391">
        <v>4.4142999999999999</v>
      </c>
      <c r="N7336" s="391">
        <v>1.9867999999999999</v>
      </c>
      <c r="O7336" s="386">
        <v>2.6099000000000001</v>
      </c>
      <c r="P7336" s="386" t="s">
        <v>7857</v>
      </c>
    </row>
    <row r="7337" spans="1:16" ht="15" x14ac:dyDescent="0.25">
      <c r="A7337" s="389" t="s">
        <v>8128</v>
      </c>
      <c r="B7337" s="390"/>
      <c r="C7337" s="386"/>
      <c r="D7337" s="390"/>
      <c r="E7337" s="390"/>
      <c r="F7337" s="386">
        <v>8.7800000000000003E-2</v>
      </c>
      <c r="G7337" s="391">
        <v>0.1174</v>
      </c>
      <c r="H7337" s="391">
        <v>0.15040000000000001</v>
      </c>
      <c r="I7337" s="391">
        <v>0.20180000000000001</v>
      </c>
      <c r="J7337" s="391">
        <v>0.21640000000000001</v>
      </c>
      <c r="K7337" s="391">
        <v>0.40360000000000001</v>
      </c>
      <c r="L7337" s="391">
        <v>0.2238</v>
      </c>
      <c r="M7337" s="391">
        <v>9.1499999999999998E-2</v>
      </c>
      <c r="N7337" s="391">
        <v>0.10440000000000001</v>
      </c>
      <c r="O7337" s="386">
        <v>0.15010000000000001</v>
      </c>
      <c r="P7337" s="386" t="s">
        <v>7857</v>
      </c>
    </row>
    <row r="7338" spans="1:16" ht="15" x14ac:dyDescent="0.25">
      <c r="A7338" s="389" t="s">
        <v>8129</v>
      </c>
      <c r="B7338" s="390"/>
      <c r="C7338" s="386"/>
      <c r="D7338" s="390"/>
      <c r="E7338" s="390"/>
      <c r="F7338" s="386">
        <v>8.9300000000000004E-2</v>
      </c>
      <c r="G7338" s="391">
        <v>0.1193</v>
      </c>
      <c r="H7338" s="391">
        <v>0.1454</v>
      </c>
      <c r="I7338" s="391">
        <v>0.1754</v>
      </c>
      <c r="J7338" s="391">
        <v>0.22</v>
      </c>
      <c r="K7338" s="391">
        <v>0.36930000000000002</v>
      </c>
      <c r="L7338" s="391">
        <v>0.2089</v>
      </c>
      <c r="M7338" s="391">
        <v>8.9300000000000004E-2</v>
      </c>
      <c r="N7338" s="391">
        <v>0.1057</v>
      </c>
      <c r="O7338" s="386">
        <v>0.1414</v>
      </c>
      <c r="P7338" s="386" t="s">
        <v>7857</v>
      </c>
    </row>
    <row r="7339" spans="1:16" ht="15" x14ac:dyDescent="0.25">
      <c r="A7339" s="389" t="s">
        <v>8130</v>
      </c>
      <c r="B7339" s="390"/>
      <c r="C7339" s="386"/>
      <c r="D7339" s="390"/>
      <c r="E7339" s="390"/>
      <c r="F7339" s="386">
        <v>0</v>
      </c>
      <c r="G7339" s="391">
        <v>0</v>
      </c>
      <c r="H7339" s="391">
        <v>0.44440000000000002</v>
      </c>
      <c r="I7339" s="391">
        <v>1.7778</v>
      </c>
      <c r="J7339" s="391">
        <v>0</v>
      </c>
      <c r="K7339" s="391">
        <v>2.4443999999999999</v>
      </c>
      <c r="L7339" s="391">
        <v>1.1111</v>
      </c>
      <c r="M7339" s="391">
        <v>0.22220000000000001</v>
      </c>
      <c r="N7339" s="391">
        <v>0</v>
      </c>
      <c r="O7339" s="386">
        <v>0.66669999999999996</v>
      </c>
      <c r="P7339" s="386" t="s">
        <v>7857</v>
      </c>
    </row>
    <row r="7340" spans="1:16" ht="15" x14ac:dyDescent="0.25">
      <c r="A7340" s="389" t="s">
        <v>8131</v>
      </c>
      <c r="B7340" s="390"/>
      <c r="C7340" s="386"/>
      <c r="D7340" s="390"/>
      <c r="E7340" s="390"/>
      <c r="F7340" s="386">
        <v>0.88949999999999996</v>
      </c>
      <c r="G7340" s="391">
        <v>1.2202999999999999</v>
      </c>
      <c r="H7340" s="391">
        <v>0.96009999999999995</v>
      </c>
      <c r="I7340" s="391">
        <v>0.69630000000000003</v>
      </c>
      <c r="J7340" s="391">
        <v>0.71730000000000005</v>
      </c>
      <c r="K7340" s="391">
        <v>1.1989000000000001</v>
      </c>
      <c r="L7340" s="391">
        <v>1.1822999999999999</v>
      </c>
      <c r="M7340" s="391">
        <v>1.7262999999999999</v>
      </c>
      <c r="N7340" s="391">
        <v>1.2762</v>
      </c>
      <c r="O7340" s="386">
        <v>1.3086</v>
      </c>
      <c r="P7340" s="386" t="s">
        <v>7857</v>
      </c>
    </row>
    <row r="7341" spans="1:16" ht="15" x14ac:dyDescent="0.25">
      <c r="A7341" s="389" t="s">
        <v>8132</v>
      </c>
      <c r="B7341" s="390"/>
      <c r="C7341" s="386"/>
      <c r="D7341" s="390"/>
      <c r="E7341" s="390"/>
      <c r="F7341" s="386">
        <v>0.29609999999999997</v>
      </c>
      <c r="G7341" s="391">
        <v>0.56240000000000001</v>
      </c>
      <c r="H7341" s="391">
        <v>0.32500000000000001</v>
      </c>
      <c r="I7341" s="391">
        <v>0.26079999999999998</v>
      </c>
      <c r="J7341" s="391">
        <v>0.1517</v>
      </c>
      <c r="K7341" s="391">
        <v>0.37519999999999998</v>
      </c>
      <c r="L7341" s="391">
        <v>0.50790000000000002</v>
      </c>
      <c r="M7341" s="391">
        <v>0.83389999999999997</v>
      </c>
      <c r="N7341" s="391">
        <v>0.34710000000000002</v>
      </c>
      <c r="O7341" s="386">
        <v>0.41649999999999998</v>
      </c>
      <c r="P7341" s="386" t="s">
        <v>7857</v>
      </c>
    </row>
    <row r="7342" spans="1:16" ht="15" x14ac:dyDescent="0.25">
      <c r="A7342" s="389" t="s">
        <v>8133</v>
      </c>
      <c r="B7342" s="390"/>
      <c r="C7342" s="386"/>
      <c r="D7342" s="390"/>
      <c r="E7342" s="390"/>
      <c r="F7342" s="386">
        <v>4.2896000000000001</v>
      </c>
      <c r="G7342" s="391">
        <v>5.0053000000000001</v>
      </c>
      <c r="H7342" s="391">
        <v>4.6191000000000004</v>
      </c>
      <c r="I7342" s="391">
        <v>3.2618</v>
      </c>
      <c r="J7342" s="391">
        <v>4.0509000000000004</v>
      </c>
      <c r="K7342" s="391">
        <v>6.0347</v>
      </c>
      <c r="L7342" s="391">
        <v>5.1471999999999998</v>
      </c>
      <c r="M7342" s="391">
        <v>6.8209999999999997</v>
      </c>
      <c r="N7342" s="391">
        <v>4.6235999999999997</v>
      </c>
      <c r="O7342" s="386">
        <v>3.9106000000000001</v>
      </c>
      <c r="P7342" s="386" t="s">
        <v>7857</v>
      </c>
    </row>
    <row r="7343" spans="1:16" ht="15" x14ac:dyDescent="0.25">
      <c r="A7343" s="389" t="s">
        <v>8134</v>
      </c>
      <c r="B7343" s="390"/>
      <c r="C7343" s="386"/>
      <c r="D7343" s="390"/>
      <c r="E7343" s="390"/>
      <c r="F7343" s="386">
        <v>1.0126999999999999</v>
      </c>
      <c r="G7343" s="391">
        <v>1.5478000000000001</v>
      </c>
      <c r="H7343" s="391">
        <v>1.1509</v>
      </c>
      <c r="I7343" s="391">
        <v>0.86370000000000002</v>
      </c>
      <c r="J7343" s="391">
        <v>0.80189999999999995</v>
      </c>
      <c r="K7343" s="391">
        <v>1.1246</v>
      </c>
      <c r="L7343" s="391">
        <v>1.1509</v>
      </c>
      <c r="M7343" s="391">
        <v>2.2124999999999999</v>
      </c>
      <c r="N7343" s="391">
        <v>0.84830000000000005</v>
      </c>
      <c r="O7343" s="386">
        <v>1.0478000000000001</v>
      </c>
      <c r="P7343" s="386" t="s">
        <v>7857</v>
      </c>
    </row>
    <row r="7344" spans="1:16" ht="15" x14ac:dyDescent="0.25">
      <c r="A7344" s="389" t="s">
        <v>8135</v>
      </c>
      <c r="B7344" s="390"/>
      <c r="C7344" s="386"/>
      <c r="D7344" s="390"/>
      <c r="E7344" s="390"/>
      <c r="F7344" s="386">
        <v>0.2621</v>
      </c>
      <c r="G7344" s="391">
        <v>0.77480000000000004</v>
      </c>
      <c r="H7344" s="391">
        <v>0.37630000000000002</v>
      </c>
      <c r="I7344" s="391">
        <v>0.2833</v>
      </c>
      <c r="J7344" s="391">
        <v>9.1999999999999998E-2</v>
      </c>
      <c r="K7344" s="391">
        <v>0.122</v>
      </c>
      <c r="L7344" s="391">
        <v>0.33119999999999999</v>
      </c>
      <c r="M7344" s="391">
        <v>1.0569999999999999</v>
      </c>
      <c r="N7344" s="391">
        <v>0.1958</v>
      </c>
      <c r="O7344" s="386">
        <v>0.35</v>
      </c>
      <c r="P7344" s="386" t="s">
        <v>7857</v>
      </c>
    </row>
    <row r="7345" spans="1:16" ht="15" x14ac:dyDescent="0.25">
      <c r="A7345" s="389" t="s">
        <v>8136</v>
      </c>
      <c r="B7345" s="390"/>
      <c r="C7345" s="386"/>
      <c r="D7345" s="390"/>
      <c r="E7345" s="390"/>
      <c r="F7345" s="386">
        <v>5.3036000000000003</v>
      </c>
      <c r="G7345" s="391">
        <v>5.9715999999999996</v>
      </c>
      <c r="H7345" s="391">
        <v>5.6013999999999999</v>
      </c>
      <c r="I7345" s="391">
        <v>4.2060000000000004</v>
      </c>
      <c r="J7345" s="391">
        <v>4.8939000000000004</v>
      </c>
      <c r="K7345" s="391">
        <v>6.8578000000000001</v>
      </c>
      <c r="L7345" s="391">
        <v>5.8503999999999996</v>
      </c>
      <c r="M7345" s="391">
        <v>8.7562999999999995</v>
      </c>
      <c r="N7345" s="391">
        <v>2.5432999999999999</v>
      </c>
      <c r="O7345" s="386">
        <v>2.4367999999999999</v>
      </c>
      <c r="P7345" s="386" t="s">
        <v>7857</v>
      </c>
    </row>
    <row r="7346" spans="1:16" ht="15" x14ac:dyDescent="0.25">
      <c r="A7346" s="389" t="s">
        <v>8137</v>
      </c>
      <c r="B7346" s="390"/>
      <c r="C7346" s="386"/>
      <c r="D7346" s="390"/>
      <c r="E7346" s="390"/>
      <c r="F7346" s="386">
        <v>0.74070000000000003</v>
      </c>
      <c r="G7346" s="391">
        <v>0.88180000000000003</v>
      </c>
      <c r="H7346" s="391">
        <v>5.2900000000000003E-2</v>
      </c>
      <c r="I7346" s="391">
        <v>0.151</v>
      </c>
      <c r="J7346" s="391">
        <v>0.25669999999999998</v>
      </c>
      <c r="K7346" s="391">
        <v>0.2114</v>
      </c>
      <c r="L7346" s="391">
        <v>9.06E-2</v>
      </c>
      <c r="M7346" s="391">
        <v>0.28689999999999999</v>
      </c>
      <c r="N7346" s="391">
        <v>5.0099999999999999E-2</v>
      </c>
      <c r="O7346" s="386">
        <v>6.0400000000000002E-2</v>
      </c>
      <c r="P7346" s="386" t="s">
        <v>7857</v>
      </c>
    </row>
    <row r="7347" spans="1:16" ht="15" x14ac:dyDescent="0.25">
      <c r="A7347" s="389" t="s">
        <v>8138</v>
      </c>
      <c r="B7347" s="390"/>
      <c r="C7347" s="386"/>
      <c r="D7347" s="390"/>
      <c r="E7347" s="390"/>
      <c r="F7347" s="386">
        <v>0.74070000000000003</v>
      </c>
      <c r="G7347" s="391">
        <v>0.88180000000000003</v>
      </c>
      <c r="H7347" s="391">
        <v>5.2900000000000003E-2</v>
      </c>
      <c r="I7347" s="391">
        <v>0.151</v>
      </c>
      <c r="J7347" s="391">
        <v>0.25669999999999998</v>
      </c>
      <c r="K7347" s="391">
        <v>0.2114</v>
      </c>
      <c r="L7347" s="391">
        <v>9.06E-2</v>
      </c>
      <c r="M7347" s="391">
        <v>0.28689999999999999</v>
      </c>
      <c r="N7347" s="391">
        <v>5.0099999999999999E-2</v>
      </c>
      <c r="O7347" s="386">
        <v>6.0400000000000002E-2</v>
      </c>
      <c r="P7347" s="386" t="s">
        <v>7857</v>
      </c>
    </row>
    <row r="7348" spans="1:16" ht="15" x14ac:dyDescent="0.25">
      <c r="A7348" s="389" t="s">
        <v>8139</v>
      </c>
      <c r="B7348" s="390"/>
      <c r="C7348" s="386"/>
      <c r="D7348" s="390"/>
      <c r="E7348" s="390"/>
      <c r="F7348" s="386">
        <v>1.385</v>
      </c>
      <c r="G7348" s="391">
        <v>1.2436</v>
      </c>
      <c r="H7348" s="391">
        <v>0.87619999999999998</v>
      </c>
      <c r="I7348" s="391">
        <v>0.79139999999999999</v>
      </c>
      <c r="J7348" s="391">
        <v>1.5546</v>
      </c>
      <c r="K7348" s="391">
        <v>1.1871</v>
      </c>
      <c r="L7348" s="391">
        <v>0.28260000000000002</v>
      </c>
      <c r="M7348" s="391">
        <v>8.48E-2</v>
      </c>
      <c r="N7348" s="391">
        <v>0.2586</v>
      </c>
      <c r="O7348" s="386">
        <v>0.91859999999999997</v>
      </c>
      <c r="P7348" s="386" t="s">
        <v>7857</v>
      </c>
    </row>
    <row r="7349" spans="1:16" ht="15" x14ac:dyDescent="0.25">
      <c r="A7349" s="389" t="s">
        <v>8140</v>
      </c>
      <c r="B7349" s="390"/>
      <c r="C7349" s="386"/>
      <c r="D7349" s="390"/>
      <c r="E7349" s="390"/>
      <c r="F7349" s="386">
        <v>0.28920000000000001</v>
      </c>
      <c r="G7349" s="391">
        <v>0.2571</v>
      </c>
      <c r="H7349" s="391">
        <v>0.89970000000000006</v>
      </c>
      <c r="I7349" s="391">
        <v>0.67479999999999996</v>
      </c>
      <c r="J7349" s="391">
        <v>0.64270000000000005</v>
      </c>
      <c r="K7349" s="391">
        <v>0.86760000000000004</v>
      </c>
      <c r="L7349" s="391">
        <v>0.1285</v>
      </c>
      <c r="M7349" s="391">
        <v>3.2099999999999997E-2</v>
      </c>
      <c r="N7349" s="391">
        <v>0.20330000000000001</v>
      </c>
      <c r="O7349" s="386">
        <v>0.1125</v>
      </c>
      <c r="P7349" s="386" t="s">
        <v>7857</v>
      </c>
    </row>
    <row r="7350" spans="1:16" ht="15" x14ac:dyDescent="0.25">
      <c r="A7350" s="389" t="s">
        <v>8141</v>
      </c>
      <c r="B7350" s="390"/>
      <c r="C7350" s="386"/>
      <c r="D7350" s="390"/>
      <c r="E7350" s="390"/>
      <c r="F7350" s="386">
        <v>9.3896999999999995</v>
      </c>
      <c r="G7350" s="391">
        <v>8.4506999999999994</v>
      </c>
      <c r="H7350" s="391">
        <v>0.70420000000000005</v>
      </c>
      <c r="I7350" s="391">
        <v>1.6432</v>
      </c>
      <c r="J7350" s="391">
        <v>8.2159999999999993</v>
      </c>
      <c r="K7350" s="391">
        <v>3.5211000000000001</v>
      </c>
      <c r="L7350" s="391">
        <v>1.4085000000000001</v>
      </c>
      <c r="M7350" s="391">
        <v>0.46949999999999997</v>
      </c>
      <c r="N7350" s="391">
        <v>0.56820000000000004</v>
      </c>
      <c r="O7350" s="386">
        <v>6.8075000000000001</v>
      </c>
      <c r="P7350" s="386" t="s">
        <v>7857</v>
      </c>
    </row>
    <row r="7351" spans="1:16" ht="15" x14ac:dyDescent="0.25">
      <c r="A7351" s="389" t="s">
        <v>8142</v>
      </c>
      <c r="B7351" s="390"/>
      <c r="C7351" s="386"/>
      <c r="D7351" s="390"/>
      <c r="E7351" s="390"/>
      <c r="F7351" s="386">
        <v>0.64129999999999998</v>
      </c>
      <c r="G7351" s="391">
        <v>0.77080000000000004</v>
      </c>
      <c r="H7351" s="391">
        <v>0.90659999999999996</v>
      </c>
      <c r="I7351" s="391">
        <v>0.57779999999999998</v>
      </c>
      <c r="J7351" s="391">
        <v>0.58260000000000001</v>
      </c>
      <c r="K7351" s="391">
        <v>1.6355</v>
      </c>
      <c r="L7351" s="391">
        <v>1.7309000000000001</v>
      </c>
      <c r="M7351" s="391">
        <v>1.6621999999999999</v>
      </c>
      <c r="N7351" s="391">
        <v>2.5617999999999999</v>
      </c>
      <c r="O7351" s="386">
        <v>2.2063999999999999</v>
      </c>
      <c r="P7351" s="386" t="s">
        <v>7857</v>
      </c>
    </row>
    <row r="7352" spans="1:16" ht="15" x14ac:dyDescent="0.25">
      <c r="A7352" s="389" t="s">
        <v>8143</v>
      </c>
      <c r="B7352" s="390"/>
      <c r="C7352" s="386"/>
      <c r="D7352" s="390"/>
      <c r="E7352" s="390"/>
      <c r="F7352" s="386">
        <v>0.2049</v>
      </c>
      <c r="G7352" s="391">
        <v>0.1431</v>
      </c>
      <c r="H7352" s="391">
        <v>0.22090000000000001</v>
      </c>
      <c r="I7352" s="391">
        <v>0.1888</v>
      </c>
      <c r="J7352" s="391">
        <v>0.1239</v>
      </c>
      <c r="K7352" s="391">
        <v>0.78910000000000002</v>
      </c>
      <c r="L7352" s="391">
        <v>1.0482</v>
      </c>
      <c r="M7352" s="391">
        <v>0.8105</v>
      </c>
      <c r="N7352" s="391">
        <v>0.73099999999999998</v>
      </c>
      <c r="O7352" s="386">
        <v>0.69620000000000004</v>
      </c>
      <c r="P7352" s="386" t="s">
        <v>7857</v>
      </c>
    </row>
    <row r="7353" spans="1:16" ht="15" x14ac:dyDescent="0.25">
      <c r="A7353" s="389" t="s">
        <v>8144</v>
      </c>
      <c r="B7353" s="390"/>
      <c r="C7353" s="386"/>
      <c r="D7353" s="390"/>
      <c r="E7353" s="390"/>
      <c r="F7353" s="386">
        <v>2.4561000000000002</v>
      </c>
      <c r="G7353" s="391">
        <v>3.4085000000000001</v>
      </c>
      <c r="H7353" s="391">
        <v>3.7845</v>
      </c>
      <c r="I7353" s="391">
        <v>2.2305999999999999</v>
      </c>
      <c r="J7353" s="391">
        <v>2.5312999999999999</v>
      </c>
      <c r="K7353" s="391">
        <v>5.2381000000000002</v>
      </c>
      <c r="L7353" s="391">
        <v>4.6365999999999996</v>
      </c>
      <c r="M7353" s="391">
        <v>5.1125999999999996</v>
      </c>
      <c r="N7353" s="391">
        <v>9.9817999999999998</v>
      </c>
      <c r="O7353" s="386">
        <v>8.3710000000000004</v>
      </c>
      <c r="P7353" s="386" t="s">
        <v>7857</v>
      </c>
    </row>
    <row r="7354" spans="1:16" ht="15" x14ac:dyDescent="0.25">
      <c r="A7354" s="389" t="s">
        <v>8145</v>
      </c>
      <c r="B7354" s="390"/>
      <c r="C7354" s="386"/>
      <c r="D7354" s="390"/>
      <c r="E7354" s="390"/>
      <c r="F7354" s="386">
        <v>0.45619999999999999</v>
      </c>
      <c r="G7354" s="391">
        <v>0.45219999999999999</v>
      </c>
      <c r="H7354" s="391">
        <v>0.4899</v>
      </c>
      <c r="I7354" s="391">
        <v>0.59019999999999995</v>
      </c>
      <c r="J7354" s="391">
        <v>0.27360000000000001</v>
      </c>
      <c r="K7354" s="391">
        <v>0.34589999999999999</v>
      </c>
      <c r="L7354" s="391">
        <v>0.27129999999999999</v>
      </c>
      <c r="M7354" s="391">
        <v>0.16239999999999999</v>
      </c>
      <c r="N7354" s="391">
        <v>0.2366</v>
      </c>
      <c r="O7354" s="386">
        <v>0.13689999999999999</v>
      </c>
      <c r="P7354" s="386" t="s">
        <v>7857</v>
      </c>
    </row>
    <row r="7355" spans="1:16" ht="15" x14ac:dyDescent="0.25">
      <c r="A7355" s="389" t="s">
        <v>8146</v>
      </c>
      <c r="B7355" s="390"/>
      <c r="C7355" s="386"/>
      <c r="D7355" s="390"/>
      <c r="E7355" s="390"/>
      <c r="F7355" s="386">
        <v>0.1971</v>
      </c>
      <c r="G7355" s="391">
        <v>0.1171</v>
      </c>
      <c r="H7355" s="391">
        <v>0.15590000000000001</v>
      </c>
      <c r="I7355" s="391">
        <v>0.20680000000000001</v>
      </c>
      <c r="J7355" s="391">
        <v>6.5500000000000003E-2</v>
      </c>
      <c r="K7355" s="391">
        <v>9.64E-2</v>
      </c>
      <c r="L7355" s="391">
        <v>9.2100000000000001E-2</v>
      </c>
      <c r="M7355" s="391">
        <v>4.7899999999999998E-2</v>
      </c>
      <c r="N7355" s="391">
        <v>0.16289999999999999</v>
      </c>
      <c r="O7355" s="386">
        <v>9.7900000000000001E-2</v>
      </c>
      <c r="P7355" s="386" t="s">
        <v>7857</v>
      </c>
    </row>
    <row r="7356" spans="1:16" ht="15" x14ac:dyDescent="0.25">
      <c r="A7356" s="389" t="s">
        <v>8147</v>
      </c>
      <c r="B7356" s="390"/>
      <c r="C7356" s="386"/>
      <c r="D7356" s="390"/>
      <c r="E7356" s="390"/>
      <c r="F7356" s="386">
        <v>4.5368000000000004</v>
      </c>
      <c r="G7356" s="391">
        <v>5.7306999999999997</v>
      </c>
      <c r="H7356" s="391">
        <v>5.7497999999999996</v>
      </c>
      <c r="I7356" s="391">
        <v>6.6284999999999998</v>
      </c>
      <c r="J7356" s="391">
        <v>3.5529999999999999</v>
      </c>
      <c r="K7356" s="391">
        <v>4.2789000000000001</v>
      </c>
      <c r="L7356" s="391">
        <v>3.0945999999999998</v>
      </c>
      <c r="M7356" s="391">
        <v>1.9675</v>
      </c>
      <c r="N7356" s="391">
        <v>1.2101999999999999</v>
      </c>
      <c r="O7356" s="386">
        <v>0.76239999999999997</v>
      </c>
      <c r="P7356" s="386" t="s">
        <v>7857</v>
      </c>
    </row>
    <row r="7357" spans="1:16" ht="15" x14ac:dyDescent="0.25">
      <c r="A7357" s="389" t="s">
        <v>8148</v>
      </c>
      <c r="B7357" s="390"/>
      <c r="C7357" s="386"/>
      <c r="D7357" s="390"/>
      <c r="E7357" s="390"/>
      <c r="F7357" s="386">
        <v>0.56910000000000005</v>
      </c>
      <c r="G7357" s="391">
        <v>0.52629999999999999</v>
      </c>
      <c r="H7357" s="391">
        <v>0.52349999999999997</v>
      </c>
      <c r="I7357" s="391">
        <v>0.67689999999999995</v>
      </c>
      <c r="J7357" s="391">
        <v>0.3075</v>
      </c>
      <c r="K7357" s="391">
        <v>0.42180000000000001</v>
      </c>
      <c r="L7357" s="391">
        <v>0.27129999999999999</v>
      </c>
      <c r="M7357" s="391">
        <v>0.21829999999999999</v>
      </c>
      <c r="N7357" s="391">
        <v>0.20910000000000001</v>
      </c>
      <c r="O7357" s="386">
        <v>0.1205</v>
      </c>
      <c r="P7357" s="386" t="s">
        <v>7857</v>
      </c>
    </row>
    <row r="7358" spans="1:16" ht="15" x14ac:dyDescent="0.25">
      <c r="A7358" s="389" t="s">
        <v>8149</v>
      </c>
      <c r="B7358" s="390"/>
      <c r="C7358" s="386"/>
      <c r="D7358" s="390"/>
      <c r="E7358" s="390"/>
      <c r="F7358" s="386">
        <v>0.25719999999999998</v>
      </c>
      <c r="G7358" s="391">
        <v>0.13389999999999999</v>
      </c>
      <c r="H7358" s="391">
        <v>0.13</v>
      </c>
      <c r="I7358" s="391">
        <v>0.20519999999999999</v>
      </c>
      <c r="J7358" s="391">
        <v>8.2799999999999999E-2</v>
      </c>
      <c r="K7358" s="391">
        <v>0.1011</v>
      </c>
      <c r="L7358" s="391">
        <v>5.2900000000000003E-2</v>
      </c>
      <c r="M7358" s="391">
        <v>6.2600000000000003E-2</v>
      </c>
      <c r="N7358" s="391">
        <v>9.1700000000000004E-2</v>
      </c>
      <c r="O7358" s="386">
        <v>7.51E-2</v>
      </c>
      <c r="P7358" s="386" t="s">
        <v>7857</v>
      </c>
    </row>
    <row r="7359" spans="1:16" ht="15" x14ac:dyDescent="0.25">
      <c r="A7359" s="389" t="s">
        <v>8150</v>
      </c>
      <c r="B7359" s="390"/>
      <c r="C7359" s="386"/>
      <c r="D7359" s="390"/>
      <c r="E7359" s="390"/>
      <c r="F7359" s="386">
        <v>9.2492999999999999</v>
      </c>
      <c r="G7359" s="391">
        <v>11.447699999999999</v>
      </c>
      <c r="H7359" s="391">
        <v>11.474500000000001</v>
      </c>
      <c r="I7359" s="391">
        <v>13.807</v>
      </c>
      <c r="J7359" s="391">
        <v>6.5683999999999996</v>
      </c>
      <c r="K7359" s="391">
        <v>9.3566000000000003</v>
      </c>
      <c r="L7359" s="391">
        <v>6.3539000000000003</v>
      </c>
      <c r="M7359" s="391">
        <v>4.5575999999999999</v>
      </c>
      <c r="N7359" s="391">
        <v>3.3784000000000001</v>
      </c>
      <c r="O7359" s="386">
        <v>1.4515</v>
      </c>
      <c r="P7359" s="386" t="s">
        <v>7857</v>
      </c>
    </row>
    <row r="7360" spans="1:16" ht="15" x14ac:dyDescent="0.25">
      <c r="A7360" s="389" t="s">
        <v>8151</v>
      </c>
      <c r="B7360" s="390"/>
      <c r="C7360" s="386"/>
      <c r="D7360" s="390"/>
      <c r="E7360" s="390"/>
      <c r="F7360" s="386">
        <v>0.25519999999999998</v>
      </c>
      <c r="G7360" s="391">
        <v>0.40100000000000002</v>
      </c>
      <c r="H7360" s="391">
        <v>0.43359999999999999</v>
      </c>
      <c r="I7360" s="391">
        <v>0.46429999999999999</v>
      </c>
      <c r="J7360" s="391">
        <v>0.27250000000000002</v>
      </c>
      <c r="K7360" s="391">
        <v>0.21110000000000001</v>
      </c>
      <c r="L7360" s="391">
        <v>0.1804</v>
      </c>
      <c r="M7360" s="391">
        <v>7.8700000000000006E-2</v>
      </c>
      <c r="N7360" s="391">
        <v>0.221</v>
      </c>
      <c r="O7360" s="386">
        <v>0.13139999999999999</v>
      </c>
      <c r="P7360" s="386" t="s">
        <v>7857</v>
      </c>
    </row>
    <row r="7361" spans="1:16" ht="15" x14ac:dyDescent="0.25">
      <c r="A7361" s="389" t="s">
        <v>8152</v>
      </c>
      <c r="B7361" s="390"/>
      <c r="C7361" s="386"/>
      <c r="D7361" s="390"/>
      <c r="E7361" s="390"/>
      <c r="F7361" s="386">
        <v>8.48E-2</v>
      </c>
      <c r="G7361" s="391">
        <v>9.35E-2</v>
      </c>
      <c r="H7361" s="391">
        <v>0.13489999999999999</v>
      </c>
      <c r="I7361" s="391">
        <v>0.16750000000000001</v>
      </c>
      <c r="J7361" s="391">
        <v>3.4799999999999998E-2</v>
      </c>
      <c r="K7361" s="391">
        <v>4.1300000000000003E-2</v>
      </c>
      <c r="L7361" s="391">
        <v>5.2200000000000003E-2</v>
      </c>
      <c r="M7361" s="391">
        <v>3.0499999999999999E-2</v>
      </c>
      <c r="N7361" s="391">
        <v>0.21560000000000001</v>
      </c>
      <c r="O7361" s="386">
        <v>0.1077</v>
      </c>
      <c r="P7361" s="386" t="s">
        <v>7857</v>
      </c>
    </row>
    <row r="7362" spans="1:16" ht="15" x14ac:dyDescent="0.25">
      <c r="A7362" s="389" t="s">
        <v>8153</v>
      </c>
      <c r="B7362" s="390"/>
      <c r="C7362" s="386"/>
      <c r="D7362" s="390"/>
      <c r="E7362" s="390"/>
      <c r="F7362" s="386">
        <v>1.5289999999999999</v>
      </c>
      <c r="G7362" s="391">
        <v>2.7000999999999999</v>
      </c>
      <c r="H7362" s="391">
        <v>2.6675</v>
      </c>
      <c r="I7362" s="391">
        <v>2.6838000000000002</v>
      </c>
      <c r="J7362" s="391">
        <v>2.0493999999999999</v>
      </c>
      <c r="K7362" s="391">
        <v>1.4802</v>
      </c>
      <c r="L7362" s="391">
        <v>1.1386000000000001</v>
      </c>
      <c r="M7362" s="391">
        <v>0.43919999999999998</v>
      </c>
      <c r="N7362" s="391">
        <v>0.25530000000000003</v>
      </c>
      <c r="O7362" s="386">
        <v>0.30859999999999999</v>
      </c>
      <c r="P7362" s="386" t="s">
        <v>7857</v>
      </c>
    </row>
    <row r="7363" spans="1:16" ht="15" x14ac:dyDescent="0.25">
      <c r="A7363" s="389" t="s">
        <v>8154</v>
      </c>
      <c r="B7363" s="390"/>
      <c r="C7363" s="386"/>
      <c r="D7363" s="390"/>
      <c r="E7363" s="390"/>
      <c r="F7363" s="386">
        <v>0.35039999999999999</v>
      </c>
      <c r="G7363" s="391">
        <v>0.1147</v>
      </c>
      <c r="H7363" s="391">
        <v>0.44600000000000001</v>
      </c>
      <c r="I7363" s="391">
        <v>0.41370000000000001</v>
      </c>
      <c r="J7363" s="391">
        <v>4.4600000000000001E-2</v>
      </c>
      <c r="K7363" s="391">
        <v>0.2737</v>
      </c>
      <c r="L7363" s="391">
        <v>0.57289999999999996</v>
      </c>
      <c r="M7363" s="391">
        <v>5.7299999999999997E-2</v>
      </c>
      <c r="N7363" s="391">
        <v>0.47220000000000001</v>
      </c>
      <c r="O7363" s="386">
        <v>0.26729999999999998</v>
      </c>
      <c r="P7363" s="386" t="s">
        <v>7857</v>
      </c>
    </row>
    <row r="7364" spans="1:16" ht="15" x14ac:dyDescent="0.25">
      <c r="A7364" s="389" t="s">
        <v>8155</v>
      </c>
      <c r="B7364" s="390"/>
      <c r="C7364" s="386"/>
      <c r="D7364" s="390"/>
      <c r="E7364" s="390"/>
      <c r="F7364" s="386">
        <v>0.1258</v>
      </c>
      <c r="G7364" s="391">
        <v>7.2800000000000004E-2</v>
      </c>
      <c r="H7364" s="391">
        <v>0.3972</v>
      </c>
      <c r="I7364" s="391">
        <v>0.33729999999999999</v>
      </c>
      <c r="J7364" s="391">
        <v>3.9699999999999999E-2</v>
      </c>
      <c r="K7364" s="391">
        <v>0.23150000000000001</v>
      </c>
      <c r="L7364" s="391">
        <v>0.4829</v>
      </c>
      <c r="M7364" s="391">
        <v>0</v>
      </c>
      <c r="N7364" s="391">
        <v>0.46899999999999997</v>
      </c>
      <c r="O7364" s="386">
        <v>0.22489999999999999</v>
      </c>
      <c r="P7364" s="386" t="s">
        <v>7857</v>
      </c>
    </row>
    <row r="7365" spans="1:16" ht="15" x14ac:dyDescent="0.25">
      <c r="A7365" s="389" t="s">
        <v>8156</v>
      </c>
      <c r="B7365" s="390"/>
      <c r="C7365" s="386"/>
      <c r="D7365" s="390"/>
      <c r="E7365" s="390"/>
      <c r="F7365" s="386">
        <v>6.0811000000000002</v>
      </c>
      <c r="G7365" s="391">
        <v>1.1823999999999999</v>
      </c>
      <c r="H7365" s="391">
        <v>1.6892</v>
      </c>
      <c r="I7365" s="391">
        <v>2.3649</v>
      </c>
      <c r="J7365" s="391">
        <v>0.16889999999999999</v>
      </c>
      <c r="K7365" s="391">
        <v>1.3513999999999999</v>
      </c>
      <c r="L7365" s="391">
        <v>2.8715999999999999</v>
      </c>
      <c r="M7365" s="391">
        <v>1.5203</v>
      </c>
      <c r="N7365" s="391">
        <v>0.51549999999999996</v>
      </c>
      <c r="O7365" s="386">
        <v>1.3513999999999999</v>
      </c>
      <c r="P7365" s="386" t="s">
        <v>7857</v>
      </c>
    </row>
    <row r="7366" spans="1:16" ht="15" x14ac:dyDescent="0.25">
      <c r="A7366" s="389" t="s">
        <v>8157</v>
      </c>
      <c r="B7366" s="390"/>
      <c r="C7366" s="386"/>
      <c r="D7366" s="390"/>
      <c r="E7366" s="390"/>
      <c r="F7366" s="386">
        <v>1.5686</v>
      </c>
      <c r="G7366" s="391">
        <v>0.56289999999999996</v>
      </c>
      <c r="H7366" s="391">
        <v>0.50009999999999999</v>
      </c>
      <c r="I7366" s="391">
        <v>0.35899999999999999</v>
      </c>
      <c r="J7366" s="391">
        <v>0.33110000000000001</v>
      </c>
      <c r="K7366" s="391">
        <v>0.2283</v>
      </c>
      <c r="L7366" s="391">
        <v>0.22670000000000001</v>
      </c>
      <c r="M7366" s="391">
        <v>0.24379999999999999</v>
      </c>
      <c r="N7366" s="391">
        <v>0.26</v>
      </c>
      <c r="O7366" s="386">
        <v>0.36919999999999997</v>
      </c>
      <c r="P7366" s="386" t="s">
        <v>7857</v>
      </c>
    </row>
    <row r="7367" spans="1:16" ht="15" x14ac:dyDescent="0.25">
      <c r="A7367" s="389" t="s">
        <v>8158</v>
      </c>
      <c r="B7367" s="390"/>
      <c r="C7367" s="386"/>
      <c r="D7367" s="390"/>
      <c r="E7367" s="390"/>
      <c r="F7367" s="386">
        <v>1.2666999999999999</v>
      </c>
      <c r="G7367" s="391">
        <v>0.38569999999999999</v>
      </c>
      <c r="H7367" s="391">
        <v>0.433</v>
      </c>
      <c r="I7367" s="391">
        <v>0.31169999999999998</v>
      </c>
      <c r="J7367" s="391">
        <v>0.30099999999999999</v>
      </c>
      <c r="K7367" s="391">
        <v>0.1721</v>
      </c>
      <c r="L7367" s="391">
        <v>0.1759</v>
      </c>
      <c r="M7367" s="391">
        <v>0.2006</v>
      </c>
      <c r="N7367" s="391">
        <v>0.1991</v>
      </c>
      <c r="O7367" s="386">
        <v>0.35439999999999999</v>
      </c>
      <c r="P7367" s="386" t="s">
        <v>7857</v>
      </c>
    </row>
    <row r="7368" spans="1:16" ht="15" x14ac:dyDescent="0.25">
      <c r="A7368" s="389" t="s">
        <v>8159</v>
      </c>
      <c r="B7368" s="390"/>
      <c r="C7368" s="386"/>
      <c r="D7368" s="390"/>
      <c r="E7368" s="390"/>
      <c r="F7368" s="386">
        <v>9.6003000000000007</v>
      </c>
      <c r="G7368" s="391">
        <v>5.0938999999999997</v>
      </c>
      <c r="H7368" s="391">
        <v>1.8023</v>
      </c>
      <c r="I7368" s="391">
        <v>1.2827</v>
      </c>
      <c r="J7368" s="391">
        <v>0.91649999999999998</v>
      </c>
      <c r="K7368" s="391">
        <v>1.3238000000000001</v>
      </c>
      <c r="L7368" s="391">
        <v>1.2048000000000001</v>
      </c>
      <c r="M7368" s="391">
        <v>1.0602</v>
      </c>
      <c r="N7368" s="391">
        <v>1.3187</v>
      </c>
      <c r="O7368" s="386">
        <v>0.7248</v>
      </c>
      <c r="P7368" s="386" t="s">
        <v>7857</v>
      </c>
    </row>
    <row r="7369" spans="1:16" ht="15" x14ac:dyDescent="0.25">
      <c r="A7369" s="389" t="s">
        <v>8160</v>
      </c>
      <c r="B7369" s="390"/>
      <c r="C7369" s="386"/>
      <c r="D7369" s="390"/>
      <c r="E7369" s="390"/>
      <c r="F7369" s="386">
        <v>1.6144000000000001</v>
      </c>
      <c r="G7369" s="391">
        <v>0.57709999999999995</v>
      </c>
      <c r="H7369" s="391">
        <v>0.51649999999999996</v>
      </c>
      <c r="I7369" s="391">
        <v>0.37180000000000002</v>
      </c>
      <c r="J7369" s="391">
        <v>0.34279999999999999</v>
      </c>
      <c r="K7369" s="391">
        <v>0.23630000000000001</v>
      </c>
      <c r="L7369" s="391">
        <v>0.22309999999999999</v>
      </c>
      <c r="M7369" s="391">
        <v>0.25230000000000002</v>
      </c>
      <c r="N7369" s="391">
        <v>0.30730000000000002</v>
      </c>
      <c r="O7369" s="386">
        <v>0.4052</v>
      </c>
      <c r="P7369" s="386" t="s">
        <v>7857</v>
      </c>
    </row>
    <row r="7370" spans="1:16" ht="15" x14ac:dyDescent="0.25">
      <c r="A7370" s="389" t="s">
        <v>8161</v>
      </c>
      <c r="B7370" s="390"/>
      <c r="C7370" s="386"/>
      <c r="D7370" s="390"/>
      <c r="E7370" s="390"/>
      <c r="F7370" s="386">
        <v>1.2907</v>
      </c>
      <c r="G7370" s="391">
        <v>0.39029999999999998</v>
      </c>
      <c r="H7370" s="391">
        <v>0.44419999999999998</v>
      </c>
      <c r="I7370" s="391">
        <v>0.32079999999999997</v>
      </c>
      <c r="J7370" s="391">
        <v>0.30980000000000002</v>
      </c>
      <c r="K7370" s="391">
        <v>0.1772</v>
      </c>
      <c r="L7370" s="391">
        <v>0.16900000000000001</v>
      </c>
      <c r="M7370" s="391">
        <v>0.20649999999999999</v>
      </c>
      <c r="N7370" s="391">
        <v>0.23580000000000001</v>
      </c>
      <c r="O7370" s="386">
        <v>0.38650000000000001</v>
      </c>
      <c r="P7370" s="386" t="s">
        <v>7857</v>
      </c>
    </row>
    <row r="7371" spans="1:16" ht="15" x14ac:dyDescent="0.25">
      <c r="A7371" s="389" t="s">
        <v>8162</v>
      </c>
      <c r="B7371" s="390"/>
      <c r="C7371" s="386"/>
      <c r="D7371" s="390"/>
      <c r="E7371" s="390"/>
      <c r="F7371" s="386">
        <v>12.336399999999999</v>
      </c>
      <c r="G7371" s="391">
        <v>6.4032999999999998</v>
      </c>
      <c r="H7371" s="391">
        <v>2.1097000000000001</v>
      </c>
      <c r="I7371" s="391">
        <v>1.5005999999999999</v>
      </c>
      <c r="J7371" s="391">
        <v>1.0708</v>
      </c>
      <c r="K7371" s="391">
        <v>1.5467</v>
      </c>
      <c r="L7371" s="391">
        <v>1.4043000000000001</v>
      </c>
      <c r="M7371" s="391">
        <v>1.2321</v>
      </c>
      <c r="N7371" s="391">
        <v>1.6837</v>
      </c>
      <c r="O7371" s="386">
        <v>0.95789999999999997</v>
      </c>
      <c r="P7371" s="386" t="s">
        <v>7857</v>
      </c>
    </row>
    <row r="7372" spans="1:16" ht="15" x14ac:dyDescent="0.25">
      <c r="A7372" s="389" t="s">
        <v>8163</v>
      </c>
      <c r="B7372" s="390"/>
      <c r="C7372" s="386"/>
      <c r="D7372" s="390"/>
      <c r="E7372" s="390"/>
      <c r="F7372" s="386">
        <v>0</v>
      </c>
      <c r="G7372" s="391">
        <v>37.5</v>
      </c>
      <c r="H7372" s="391">
        <v>0</v>
      </c>
      <c r="I7372" s="391">
        <v>0</v>
      </c>
      <c r="J7372" s="391">
        <v>0</v>
      </c>
      <c r="K7372" s="391">
        <v>0</v>
      </c>
      <c r="L7372" s="391">
        <v>0</v>
      </c>
      <c r="M7372" s="391">
        <v>0</v>
      </c>
      <c r="N7372" s="391">
        <v>0</v>
      </c>
      <c r="O7372" s="386">
        <v>0</v>
      </c>
      <c r="P7372" s="386" t="s">
        <v>7857</v>
      </c>
    </row>
    <row r="7373" spans="1:16" ht="15" x14ac:dyDescent="0.25">
      <c r="A7373" s="389" t="s">
        <v>8164</v>
      </c>
      <c r="B7373" s="390"/>
      <c r="C7373" s="386"/>
      <c r="D7373" s="390"/>
      <c r="E7373" s="390"/>
      <c r="F7373" s="386">
        <v>0</v>
      </c>
      <c r="G7373" s="391">
        <v>37.5</v>
      </c>
      <c r="H7373" s="391">
        <v>0</v>
      </c>
      <c r="I7373" s="391">
        <v>0</v>
      </c>
      <c r="J7373" s="391">
        <v>0</v>
      </c>
      <c r="K7373" s="391">
        <v>0</v>
      </c>
      <c r="L7373" s="391">
        <v>0</v>
      </c>
      <c r="M7373" s="391">
        <v>0</v>
      </c>
      <c r="N7373" s="391">
        <v>0</v>
      </c>
      <c r="O7373" s="386">
        <v>0</v>
      </c>
      <c r="P7373" s="386" t="s">
        <v>7857</v>
      </c>
    </row>
    <row r="7374" spans="1:16" ht="15" x14ac:dyDescent="0.25">
      <c r="A7374" s="389" t="s">
        <v>8165</v>
      </c>
      <c r="B7374" s="390"/>
      <c r="C7374" s="386"/>
      <c r="D7374" s="390"/>
      <c r="E7374" s="390"/>
      <c r="F7374" s="386">
        <v>0.41199999999999998</v>
      </c>
      <c r="G7374" s="391">
        <v>7.4899999999999994E-2</v>
      </c>
      <c r="H7374" s="391">
        <v>3.7499999999999999E-2</v>
      </c>
      <c r="I7374" s="391">
        <v>0</v>
      </c>
      <c r="J7374" s="391">
        <v>0</v>
      </c>
      <c r="K7374" s="391">
        <v>0</v>
      </c>
      <c r="L7374" s="391">
        <v>0.33710000000000001</v>
      </c>
      <c r="M7374" s="391">
        <v>0</v>
      </c>
      <c r="N7374" s="391">
        <v>3.4500000000000003E-2</v>
      </c>
      <c r="O7374" s="386">
        <v>2.7099999999999999E-2</v>
      </c>
      <c r="P7374" s="386" t="s">
        <v>7857</v>
      </c>
    </row>
    <row r="7375" spans="1:16" ht="15" x14ac:dyDescent="0.25">
      <c r="A7375" s="389" t="s">
        <v>8166</v>
      </c>
      <c r="B7375" s="390"/>
      <c r="C7375" s="386"/>
      <c r="D7375" s="390"/>
      <c r="E7375" s="390"/>
      <c r="F7375" s="386">
        <v>0.52280000000000004</v>
      </c>
      <c r="G7375" s="391">
        <v>9.5100000000000004E-2</v>
      </c>
      <c r="H7375" s="391">
        <v>4.7500000000000001E-2</v>
      </c>
      <c r="I7375" s="391">
        <v>0</v>
      </c>
      <c r="J7375" s="391">
        <v>0</v>
      </c>
      <c r="K7375" s="391">
        <v>0</v>
      </c>
      <c r="L7375" s="391">
        <v>0.42780000000000001</v>
      </c>
      <c r="M7375" s="391">
        <v>0</v>
      </c>
      <c r="N7375" s="391">
        <v>1.8700000000000001E-2</v>
      </c>
      <c r="O7375" s="386">
        <v>2.4299999999999999E-2</v>
      </c>
      <c r="P7375" s="386" t="s">
        <v>7857</v>
      </c>
    </row>
    <row r="7376" spans="1:16" ht="15" x14ac:dyDescent="0.25">
      <c r="A7376" s="389" t="s">
        <v>8167</v>
      </c>
      <c r="B7376" s="390"/>
      <c r="C7376" s="386"/>
      <c r="D7376" s="390"/>
      <c r="E7376" s="390"/>
      <c r="F7376" s="386">
        <v>0</v>
      </c>
      <c r="G7376" s="391">
        <v>0</v>
      </c>
      <c r="H7376" s="391">
        <v>0</v>
      </c>
      <c r="I7376" s="391">
        <v>0</v>
      </c>
      <c r="J7376" s="391">
        <v>0</v>
      </c>
      <c r="K7376" s="391">
        <v>0</v>
      </c>
      <c r="L7376" s="391">
        <v>0</v>
      </c>
      <c r="M7376" s="391">
        <v>0</v>
      </c>
      <c r="N7376" s="391">
        <v>0.2203</v>
      </c>
      <c r="O7376" s="386">
        <v>5.04E-2</v>
      </c>
      <c r="P7376" s="386" t="s">
        <v>7857</v>
      </c>
    </row>
    <row r="7377" spans="1:16" ht="15" x14ac:dyDescent="0.25">
      <c r="A7377" s="389" t="s">
        <v>8168</v>
      </c>
      <c r="B7377" s="390"/>
      <c r="C7377" s="386"/>
      <c r="D7377" s="390"/>
      <c r="E7377" s="390"/>
      <c r="F7377" s="386">
        <v>0.13009999999999999</v>
      </c>
      <c r="G7377" s="391">
        <v>0.79730000000000001</v>
      </c>
      <c r="H7377" s="391">
        <v>0.78469999999999995</v>
      </c>
      <c r="I7377" s="391">
        <v>0.41959999999999997</v>
      </c>
      <c r="J7377" s="391">
        <v>0.48680000000000001</v>
      </c>
      <c r="K7377" s="391">
        <v>0.64200000000000002</v>
      </c>
      <c r="L7377" s="391">
        <v>0.65880000000000005</v>
      </c>
      <c r="M7377" s="391">
        <v>0.6966</v>
      </c>
      <c r="N7377" s="391">
        <v>0.59870000000000001</v>
      </c>
      <c r="O7377" s="386">
        <v>0.52249999999999996</v>
      </c>
      <c r="P7377" s="386" t="s">
        <v>7857</v>
      </c>
    </row>
    <row r="7378" spans="1:16" ht="15" x14ac:dyDescent="0.25">
      <c r="A7378" s="389" t="s">
        <v>8169</v>
      </c>
      <c r="B7378" s="390"/>
      <c r="C7378" s="386"/>
      <c r="D7378" s="390"/>
      <c r="E7378" s="390"/>
      <c r="F7378" s="386">
        <v>0.11609999999999999</v>
      </c>
      <c r="G7378" s="391">
        <v>0.79139999999999999</v>
      </c>
      <c r="H7378" s="391">
        <v>0.79139999999999999</v>
      </c>
      <c r="I7378" s="391">
        <v>0.42580000000000001</v>
      </c>
      <c r="J7378" s="391">
        <v>0.48599999999999999</v>
      </c>
      <c r="K7378" s="391">
        <v>0.64949999999999997</v>
      </c>
      <c r="L7378" s="391">
        <v>0.66669999999999996</v>
      </c>
      <c r="M7378" s="391">
        <v>0.6925</v>
      </c>
      <c r="N7378" s="391">
        <v>0.57769999999999999</v>
      </c>
      <c r="O7378" s="386">
        <v>0.53549999999999998</v>
      </c>
      <c r="P7378" s="386" t="s">
        <v>7857</v>
      </c>
    </row>
    <row r="7379" spans="1:16" ht="15" x14ac:dyDescent="0.25">
      <c r="A7379" s="389" t="s">
        <v>8170</v>
      </c>
      <c r="B7379" s="390"/>
      <c r="C7379" s="386"/>
      <c r="D7379" s="390"/>
      <c r="E7379" s="390"/>
      <c r="F7379" s="386">
        <v>0.68969999999999998</v>
      </c>
      <c r="G7379" s="391">
        <v>1.0345</v>
      </c>
      <c r="H7379" s="391">
        <v>0.51719999999999999</v>
      </c>
      <c r="I7379" s="391">
        <v>0.1724</v>
      </c>
      <c r="J7379" s="391">
        <v>0.51719999999999999</v>
      </c>
      <c r="K7379" s="391">
        <v>0.3448</v>
      </c>
      <c r="L7379" s="391">
        <v>0.3448</v>
      </c>
      <c r="M7379" s="391">
        <v>0.86209999999999998</v>
      </c>
      <c r="N7379" s="391">
        <v>1.5625</v>
      </c>
      <c r="O7379" s="386">
        <v>0</v>
      </c>
      <c r="P7379" s="386" t="s">
        <v>7857</v>
      </c>
    </row>
    <row r="7380" spans="1:16" ht="15" x14ac:dyDescent="0.25">
      <c r="A7380" s="389" t="s">
        <v>8171</v>
      </c>
      <c r="B7380" s="390"/>
      <c r="C7380" s="386"/>
      <c r="D7380" s="390"/>
      <c r="E7380" s="390"/>
      <c r="F7380" s="386">
        <v>0.13009999999999999</v>
      </c>
      <c r="G7380" s="391">
        <v>0.79730000000000001</v>
      </c>
      <c r="H7380" s="391">
        <v>0.78469999999999995</v>
      </c>
      <c r="I7380" s="391">
        <v>0.41959999999999997</v>
      </c>
      <c r="J7380" s="391">
        <v>0.48680000000000001</v>
      </c>
      <c r="K7380" s="391">
        <v>0.64200000000000002</v>
      </c>
      <c r="L7380" s="391">
        <v>0.65880000000000005</v>
      </c>
      <c r="M7380" s="391">
        <v>0.6966</v>
      </c>
      <c r="N7380" s="391">
        <v>0.59870000000000001</v>
      </c>
      <c r="O7380" s="386">
        <v>0.52249999999999996</v>
      </c>
      <c r="P7380" s="386" t="s">
        <v>7857</v>
      </c>
    </row>
    <row r="7381" spans="1:16" ht="15" x14ac:dyDescent="0.25">
      <c r="A7381" s="389" t="s">
        <v>8172</v>
      </c>
      <c r="B7381" s="390"/>
      <c r="C7381" s="386"/>
      <c r="D7381" s="390"/>
      <c r="E7381" s="390"/>
      <c r="F7381" s="386">
        <v>0.11609999999999999</v>
      </c>
      <c r="G7381" s="391">
        <v>0.79139999999999999</v>
      </c>
      <c r="H7381" s="391">
        <v>0.79139999999999999</v>
      </c>
      <c r="I7381" s="391">
        <v>0.42580000000000001</v>
      </c>
      <c r="J7381" s="391">
        <v>0.48599999999999999</v>
      </c>
      <c r="K7381" s="391">
        <v>0.64949999999999997</v>
      </c>
      <c r="L7381" s="391">
        <v>0.66669999999999996</v>
      </c>
      <c r="M7381" s="391">
        <v>0.6925</v>
      </c>
      <c r="N7381" s="391">
        <v>0.57769999999999999</v>
      </c>
      <c r="O7381" s="386">
        <v>0.53549999999999998</v>
      </c>
      <c r="P7381" s="386" t="s">
        <v>7857</v>
      </c>
    </row>
    <row r="7382" spans="1:16" ht="15" x14ac:dyDescent="0.25">
      <c r="A7382" s="389" t="s">
        <v>8173</v>
      </c>
      <c r="B7382" s="390"/>
      <c r="C7382" s="386"/>
      <c r="D7382" s="390"/>
      <c r="E7382" s="390"/>
      <c r="F7382" s="386">
        <v>0.68969999999999998</v>
      </c>
      <c r="G7382" s="391">
        <v>1.0345</v>
      </c>
      <c r="H7382" s="391">
        <v>0.51719999999999999</v>
      </c>
      <c r="I7382" s="391">
        <v>0.1724</v>
      </c>
      <c r="J7382" s="391">
        <v>0.51719999999999999</v>
      </c>
      <c r="K7382" s="391">
        <v>0.3448</v>
      </c>
      <c r="L7382" s="391">
        <v>0.3448</v>
      </c>
      <c r="M7382" s="391">
        <v>0.86209999999999998</v>
      </c>
      <c r="N7382" s="391">
        <v>1.5625</v>
      </c>
      <c r="O7382" s="386">
        <v>0</v>
      </c>
      <c r="P7382" s="386" t="s">
        <v>7857</v>
      </c>
    </row>
    <row r="7383" spans="1:16" ht="15" x14ac:dyDescent="0.25">
      <c r="A7383" s="389" t="s">
        <v>8174</v>
      </c>
      <c r="B7383" s="390"/>
      <c r="C7383" s="386"/>
      <c r="D7383" s="390"/>
      <c r="E7383" s="390"/>
      <c r="F7383" s="386">
        <v>0.90939999999999999</v>
      </c>
      <c r="G7383" s="391">
        <v>0.76319999999999999</v>
      </c>
      <c r="H7383" s="391">
        <v>0.84</v>
      </c>
      <c r="I7383" s="391">
        <v>0.8367</v>
      </c>
      <c r="J7383" s="391">
        <v>0.71779999999999999</v>
      </c>
      <c r="K7383" s="391">
        <v>1.0132000000000001</v>
      </c>
      <c r="L7383" s="391">
        <v>0.85329999999999995</v>
      </c>
      <c r="M7383" s="391">
        <v>0.78139999999999998</v>
      </c>
      <c r="N7383" s="391">
        <v>0.64559999999999995</v>
      </c>
      <c r="O7383" s="386">
        <v>0.64429999999999998</v>
      </c>
      <c r="P7383" s="386" t="s">
        <v>7857</v>
      </c>
    </row>
    <row r="7384" spans="1:16" ht="15" x14ac:dyDescent="0.25">
      <c r="A7384" s="389" t="s">
        <v>8175</v>
      </c>
      <c r="B7384" s="390"/>
      <c r="C7384" s="386"/>
      <c r="D7384" s="390"/>
      <c r="E7384" s="390"/>
      <c r="F7384" s="386">
        <v>0.27729999999999999</v>
      </c>
      <c r="G7384" s="391">
        <v>0.1807</v>
      </c>
      <c r="H7384" s="391">
        <v>0.24030000000000001</v>
      </c>
      <c r="I7384" s="391">
        <v>0.20760000000000001</v>
      </c>
      <c r="J7384" s="391">
        <v>0.16320000000000001</v>
      </c>
      <c r="K7384" s="391">
        <v>0.26029999999999998</v>
      </c>
      <c r="L7384" s="391">
        <v>0.19980000000000001</v>
      </c>
      <c r="M7384" s="391">
        <v>0.19539999999999999</v>
      </c>
      <c r="N7384" s="391">
        <v>0.1769</v>
      </c>
      <c r="O7384" s="386">
        <v>0.2238</v>
      </c>
      <c r="P7384" s="386" t="s">
        <v>7857</v>
      </c>
    </row>
    <row r="7385" spans="1:16" ht="15" x14ac:dyDescent="0.25">
      <c r="A7385" s="389" t="s">
        <v>8176</v>
      </c>
      <c r="B7385" s="390"/>
      <c r="C7385" s="386"/>
      <c r="D7385" s="390"/>
      <c r="E7385" s="390"/>
      <c r="F7385" s="386">
        <v>7.8158000000000003</v>
      </c>
      <c r="G7385" s="391">
        <v>7.1456</v>
      </c>
      <c r="H7385" s="391">
        <v>7.3851000000000004</v>
      </c>
      <c r="I7385" s="391">
        <v>7.6608000000000001</v>
      </c>
      <c r="J7385" s="391">
        <v>6.7441000000000004</v>
      </c>
      <c r="K7385" s="391">
        <v>9.1969999999999992</v>
      </c>
      <c r="L7385" s="391">
        <v>8.0466999999999995</v>
      </c>
      <c r="M7385" s="391">
        <v>7.1559999999999997</v>
      </c>
      <c r="N7385" s="391">
        <v>5.5134999999999996</v>
      </c>
      <c r="O7385" s="386">
        <v>5.3822000000000001</v>
      </c>
      <c r="P7385" s="386" t="s">
        <v>7857</v>
      </c>
    </row>
    <row r="7386" spans="1:16" ht="15" x14ac:dyDescent="0.25">
      <c r="A7386" s="389" t="s">
        <v>8177</v>
      </c>
      <c r="B7386" s="390"/>
      <c r="C7386" s="386"/>
      <c r="D7386" s="390"/>
      <c r="E7386" s="390"/>
      <c r="F7386" s="386">
        <v>0.61050000000000004</v>
      </c>
      <c r="G7386" s="391">
        <v>0.52249999999999996</v>
      </c>
      <c r="H7386" s="391">
        <v>0.55510000000000004</v>
      </c>
      <c r="I7386" s="391">
        <v>0.51870000000000005</v>
      </c>
      <c r="J7386" s="391">
        <v>0.38900000000000001</v>
      </c>
      <c r="K7386" s="391">
        <v>0.59819999999999995</v>
      </c>
      <c r="L7386" s="391">
        <v>0.50070000000000003</v>
      </c>
      <c r="M7386" s="391">
        <v>0.42959999999999998</v>
      </c>
      <c r="N7386" s="391">
        <v>0.44359999999999999</v>
      </c>
      <c r="O7386" s="386">
        <v>0.45350000000000001</v>
      </c>
      <c r="P7386" s="386" t="s">
        <v>7857</v>
      </c>
    </row>
    <row r="7387" spans="1:16" ht="15" x14ac:dyDescent="0.25">
      <c r="A7387" s="389" t="s">
        <v>8178</v>
      </c>
      <c r="B7387" s="390"/>
      <c r="C7387" s="386"/>
      <c r="D7387" s="390"/>
      <c r="E7387" s="390"/>
      <c r="F7387" s="386">
        <v>0.2009</v>
      </c>
      <c r="G7387" s="391">
        <v>0.13819999999999999</v>
      </c>
      <c r="H7387" s="391">
        <v>0.15989999999999999</v>
      </c>
      <c r="I7387" s="391">
        <v>0.14380000000000001</v>
      </c>
      <c r="J7387" s="391">
        <v>8.6699999999999999E-2</v>
      </c>
      <c r="K7387" s="391">
        <v>0.15640000000000001</v>
      </c>
      <c r="L7387" s="391">
        <v>9.1200000000000003E-2</v>
      </c>
      <c r="M7387" s="391">
        <v>9.5699999999999993E-2</v>
      </c>
      <c r="N7387" s="391">
        <v>0.1066</v>
      </c>
      <c r="O7387" s="386">
        <v>0.1348</v>
      </c>
      <c r="P7387" s="386" t="s">
        <v>7857</v>
      </c>
    </row>
    <row r="7388" spans="1:16" ht="15" x14ac:dyDescent="0.25">
      <c r="A7388" s="389" t="s">
        <v>8179</v>
      </c>
      <c r="B7388" s="390"/>
      <c r="C7388" s="386"/>
      <c r="D7388" s="390"/>
      <c r="E7388" s="390"/>
      <c r="F7388" s="386">
        <v>7.0517000000000003</v>
      </c>
      <c r="G7388" s="391">
        <v>6.5552999999999999</v>
      </c>
      <c r="H7388" s="391">
        <v>6.7683</v>
      </c>
      <c r="I7388" s="391">
        <v>6.4097999999999997</v>
      </c>
      <c r="J7388" s="391">
        <v>5.1284999999999998</v>
      </c>
      <c r="K7388" s="391">
        <v>7.4530000000000003</v>
      </c>
      <c r="L7388" s="391">
        <v>6.8452000000000002</v>
      </c>
      <c r="M7388" s="391">
        <v>5.6025</v>
      </c>
      <c r="N7388" s="391">
        <v>5.6657000000000002</v>
      </c>
      <c r="O7388" s="386">
        <v>5.7340999999999998</v>
      </c>
      <c r="P7388" s="386" t="s">
        <v>7857</v>
      </c>
    </row>
    <row r="7389" spans="1:16" ht="15" x14ac:dyDescent="0.25">
      <c r="A7389" s="389" t="s">
        <v>8180</v>
      </c>
      <c r="B7389" s="390"/>
      <c r="C7389" s="386"/>
      <c r="D7389" s="390"/>
      <c r="E7389" s="390"/>
      <c r="F7389" s="386">
        <v>2.3048999999999999</v>
      </c>
      <c r="G7389" s="391">
        <v>1.4554</v>
      </c>
      <c r="H7389" s="391">
        <v>1.2588999999999999</v>
      </c>
      <c r="I7389" s="391">
        <v>1.3668</v>
      </c>
      <c r="J7389" s="391">
        <v>1.0915999999999999</v>
      </c>
      <c r="K7389" s="391">
        <v>1.3228</v>
      </c>
      <c r="L7389" s="391">
        <v>1.1973</v>
      </c>
      <c r="M7389" s="391">
        <v>1.2830999999999999</v>
      </c>
      <c r="N7389" s="391">
        <v>0.92689999999999995</v>
      </c>
      <c r="O7389" s="386">
        <v>0.99</v>
      </c>
      <c r="P7389" s="386" t="s">
        <v>7857</v>
      </c>
    </row>
    <row r="7390" spans="1:16" ht="15" x14ac:dyDescent="0.25">
      <c r="A7390" s="389" t="s">
        <v>8181</v>
      </c>
      <c r="B7390" s="390"/>
      <c r="C7390" s="386"/>
      <c r="D7390" s="390"/>
      <c r="E7390" s="390"/>
      <c r="F7390" s="386">
        <v>0.97870000000000001</v>
      </c>
      <c r="G7390" s="391">
        <v>0.50349999999999995</v>
      </c>
      <c r="H7390" s="391">
        <v>0.43469999999999998</v>
      </c>
      <c r="I7390" s="391">
        <v>0.46039999999999998</v>
      </c>
      <c r="J7390" s="391">
        <v>0.36080000000000001</v>
      </c>
      <c r="K7390" s="391">
        <v>0.34320000000000001</v>
      </c>
      <c r="L7390" s="391">
        <v>0.39989999999999998</v>
      </c>
      <c r="M7390" s="391">
        <v>0.46089999999999998</v>
      </c>
      <c r="N7390" s="391">
        <v>0.33560000000000001</v>
      </c>
      <c r="O7390" s="386">
        <v>0.51300000000000001</v>
      </c>
      <c r="P7390" s="386" t="s">
        <v>7857</v>
      </c>
    </row>
    <row r="7391" spans="1:16" ht="15" x14ac:dyDescent="0.25">
      <c r="A7391" s="389" t="s">
        <v>8182</v>
      </c>
      <c r="B7391" s="390"/>
      <c r="C7391" s="386"/>
      <c r="D7391" s="390"/>
      <c r="E7391" s="390"/>
      <c r="F7391" s="386">
        <v>9.7540999999999993</v>
      </c>
      <c r="G7391" s="391">
        <v>6.8773</v>
      </c>
      <c r="H7391" s="391">
        <v>5.8967000000000001</v>
      </c>
      <c r="I7391" s="391">
        <v>6.4493</v>
      </c>
      <c r="J7391" s="391">
        <v>5.2704000000000004</v>
      </c>
      <c r="K7391" s="391">
        <v>7.0789999999999997</v>
      </c>
      <c r="L7391" s="391">
        <v>6.3075000000000001</v>
      </c>
      <c r="M7391" s="391">
        <v>6.3368000000000002</v>
      </c>
      <c r="N7391" s="391">
        <v>3.7593999999999999</v>
      </c>
      <c r="O7391" s="386">
        <v>3.6568000000000001</v>
      </c>
      <c r="P7391" s="386" t="s">
        <v>7857</v>
      </c>
    </row>
    <row r="7392" spans="1:16" ht="15" x14ac:dyDescent="0.25">
      <c r="A7392" s="389" t="s">
        <v>8183</v>
      </c>
      <c r="B7392" s="390"/>
      <c r="C7392" s="386"/>
      <c r="D7392" s="390"/>
      <c r="E7392" s="390"/>
      <c r="F7392" s="386">
        <v>1.6052999999999999</v>
      </c>
      <c r="G7392" s="391">
        <v>1.5584</v>
      </c>
      <c r="H7392" s="391">
        <v>1.6449</v>
      </c>
      <c r="I7392" s="391">
        <v>1.7093</v>
      </c>
      <c r="J7392" s="391">
        <v>1.4125000000000001</v>
      </c>
      <c r="K7392" s="391">
        <v>2.1362000000000001</v>
      </c>
      <c r="L7392" s="391">
        <v>1.776</v>
      </c>
      <c r="M7392" s="391">
        <v>1.6501999999999999</v>
      </c>
      <c r="N7392" s="391">
        <v>1.0434000000000001</v>
      </c>
      <c r="O7392" s="386">
        <v>1.3436999999999999</v>
      </c>
      <c r="P7392" s="386" t="s">
        <v>7857</v>
      </c>
    </row>
    <row r="7393" spans="1:16" ht="15" x14ac:dyDescent="0.25">
      <c r="A7393" s="389" t="s">
        <v>8184</v>
      </c>
      <c r="B7393" s="390"/>
      <c r="C7393" s="386"/>
      <c r="D7393" s="390"/>
      <c r="E7393" s="390"/>
      <c r="F7393" s="386">
        <v>0.3448</v>
      </c>
      <c r="G7393" s="391">
        <v>0.16220000000000001</v>
      </c>
      <c r="H7393" s="391">
        <v>0.224</v>
      </c>
      <c r="I7393" s="391">
        <v>0.22839999999999999</v>
      </c>
      <c r="J7393" s="391">
        <v>0.13730000000000001</v>
      </c>
      <c r="K7393" s="391">
        <v>0.3034</v>
      </c>
      <c r="L7393" s="391">
        <v>0.17150000000000001</v>
      </c>
      <c r="M7393" s="391">
        <v>0.16850000000000001</v>
      </c>
      <c r="N7393" s="391">
        <v>0.18509999999999999</v>
      </c>
      <c r="O7393" s="386">
        <v>0.33679999999999999</v>
      </c>
      <c r="P7393" s="386" t="s">
        <v>7857</v>
      </c>
    </row>
    <row r="7394" spans="1:16" ht="15" x14ac:dyDescent="0.25">
      <c r="A7394" s="389" t="s">
        <v>8185</v>
      </c>
      <c r="B7394" s="390"/>
      <c r="C7394" s="386"/>
      <c r="D7394" s="390"/>
      <c r="E7394" s="390"/>
      <c r="F7394" s="386">
        <v>13.1464</v>
      </c>
      <c r="G7394" s="391">
        <v>14.5923</v>
      </c>
      <c r="H7394" s="391">
        <v>14.9133</v>
      </c>
      <c r="I7394" s="391">
        <v>15.6104</v>
      </c>
      <c r="J7394" s="391">
        <v>13.4217</v>
      </c>
      <c r="K7394" s="391">
        <v>19.450600000000001</v>
      </c>
      <c r="L7394" s="391">
        <v>16.973600000000001</v>
      </c>
      <c r="M7394" s="391">
        <v>15.3683</v>
      </c>
      <c r="N7394" s="391">
        <v>9.7012</v>
      </c>
      <c r="O7394" s="386">
        <v>11.1097</v>
      </c>
      <c r="P7394" s="386" t="s">
        <v>7857</v>
      </c>
    </row>
    <row r="7395" spans="1:16" ht="15" x14ac:dyDescent="0.25">
      <c r="A7395" s="389" t="s">
        <v>8186</v>
      </c>
      <c r="B7395" s="390"/>
      <c r="C7395" s="386"/>
      <c r="D7395" s="390"/>
      <c r="E7395" s="390"/>
      <c r="F7395" s="386">
        <v>0.41820000000000002</v>
      </c>
      <c r="G7395" s="391">
        <v>0.36059999999999998</v>
      </c>
      <c r="H7395" s="391">
        <v>0.52059999999999995</v>
      </c>
      <c r="I7395" s="391">
        <v>0.45900000000000002</v>
      </c>
      <c r="J7395" s="391">
        <v>0.441</v>
      </c>
      <c r="K7395" s="391">
        <v>0.57030000000000003</v>
      </c>
      <c r="L7395" s="391">
        <v>0.49690000000000001</v>
      </c>
      <c r="M7395" s="391">
        <v>0.42349999999999999</v>
      </c>
      <c r="N7395" s="391">
        <v>0.34899999999999998</v>
      </c>
      <c r="O7395" s="386">
        <v>0.32579999999999998</v>
      </c>
      <c r="P7395" s="386" t="s">
        <v>7857</v>
      </c>
    </row>
    <row r="7396" spans="1:16" ht="15" x14ac:dyDescent="0.25">
      <c r="A7396" s="389" t="s">
        <v>8187</v>
      </c>
      <c r="B7396" s="390"/>
      <c r="C7396" s="386"/>
      <c r="D7396" s="390"/>
      <c r="E7396" s="390"/>
      <c r="F7396" s="386">
        <v>0.20319999999999999</v>
      </c>
      <c r="G7396" s="391">
        <v>0.12870000000000001</v>
      </c>
      <c r="H7396" s="391">
        <v>0.23469999999999999</v>
      </c>
      <c r="I7396" s="391">
        <v>0.1734</v>
      </c>
      <c r="J7396" s="391">
        <v>0.18659999999999999</v>
      </c>
      <c r="K7396" s="391">
        <v>0.26479999999999998</v>
      </c>
      <c r="L7396" s="391">
        <v>0.21940000000000001</v>
      </c>
      <c r="M7396" s="391">
        <v>0.19789999999999999</v>
      </c>
      <c r="N7396" s="391">
        <v>0.14219999999999999</v>
      </c>
      <c r="O7396" s="386">
        <v>0.1447</v>
      </c>
      <c r="P7396" s="386" t="s">
        <v>7857</v>
      </c>
    </row>
    <row r="7397" spans="1:16" ht="15" x14ac:dyDescent="0.25">
      <c r="A7397" s="389" t="s">
        <v>8188</v>
      </c>
      <c r="B7397" s="390"/>
      <c r="C7397" s="386"/>
      <c r="D7397" s="390"/>
      <c r="E7397" s="390"/>
      <c r="F7397" s="386">
        <v>3.2040999999999999</v>
      </c>
      <c r="G7397" s="391">
        <v>3.3761000000000001</v>
      </c>
      <c r="H7397" s="391">
        <v>4.2308000000000003</v>
      </c>
      <c r="I7397" s="391">
        <v>4.1627999999999998</v>
      </c>
      <c r="J7397" s="391">
        <v>3.7397999999999998</v>
      </c>
      <c r="K7397" s="391">
        <v>4.5101000000000004</v>
      </c>
      <c r="L7397" s="391">
        <v>4.1176000000000004</v>
      </c>
      <c r="M7397" s="391">
        <v>3.3681000000000001</v>
      </c>
      <c r="N7397" s="391">
        <v>2.9746999999999999</v>
      </c>
      <c r="O7397" s="386">
        <v>2.7172000000000001</v>
      </c>
      <c r="P7397" s="386" t="s">
        <v>7857</v>
      </c>
    </row>
    <row r="7398" spans="1:16" ht="15" x14ac:dyDescent="0.25">
      <c r="A7398" s="389" t="s">
        <v>8189</v>
      </c>
      <c r="B7398" s="390"/>
      <c r="C7398" s="386"/>
      <c r="D7398" s="390"/>
      <c r="E7398" s="390"/>
      <c r="F7398" s="386">
        <v>1.0831999999999999</v>
      </c>
      <c r="G7398" s="391">
        <v>0.98350000000000004</v>
      </c>
      <c r="H7398" s="391">
        <v>1.0773999999999999</v>
      </c>
      <c r="I7398" s="391">
        <v>1.1247</v>
      </c>
      <c r="J7398" s="391">
        <v>0.98150000000000004</v>
      </c>
      <c r="K7398" s="391">
        <v>1.3835999999999999</v>
      </c>
      <c r="L7398" s="391">
        <v>1.1983999999999999</v>
      </c>
      <c r="M7398" s="391">
        <v>1.0711999999999999</v>
      </c>
      <c r="N7398" s="391">
        <v>1.0206999999999999</v>
      </c>
      <c r="O7398" s="386">
        <v>0.8498</v>
      </c>
      <c r="P7398" s="386" t="s">
        <v>7857</v>
      </c>
    </row>
    <row r="7399" spans="1:16" ht="15" x14ac:dyDescent="0.25">
      <c r="A7399" s="389" t="s">
        <v>8190</v>
      </c>
      <c r="B7399" s="390"/>
      <c r="C7399" s="386"/>
      <c r="D7399" s="390"/>
      <c r="E7399" s="390"/>
      <c r="F7399" s="386">
        <v>0.21</v>
      </c>
      <c r="G7399" s="391">
        <v>0.2069</v>
      </c>
      <c r="H7399" s="391">
        <v>0.28129999999999999</v>
      </c>
      <c r="I7399" s="391">
        <v>0.23980000000000001</v>
      </c>
      <c r="J7399" s="391">
        <v>0.1673</v>
      </c>
      <c r="K7399" s="391">
        <v>0.29389999999999999</v>
      </c>
      <c r="L7399" s="391">
        <v>0.23680000000000001</v>
      </c>
      <c r="M7399" s="391">
        <v>0.219</v>
      </c>
      <c r="N7399" s="391">
        <v>0.24679999999999999</v>
      </c>
      <c r="O7399" s="386">
        <v>0.24929999999999999</v>
      </c>
      <c r="P7399" s="386" t="s">
        <v>7857</v>
      </c>
    </row>
    <row r="7400" spans="1:16" ht="15" x14ac:dyDescent="0.25">
      <c r="A7400" s="389" t="s">
        <v>8191</v>
      </c>
      <c r="B7400" s="390"/>
      <c r="C7400" s="386"/>
      <c r="D7400" s="390"/>
      <c r="E7400" s="390"/>
      <c r="F7400" s="386">
        <v>8.6074000000000002</v>
      </c>
      <c r="G7400" s="391">
        <v>7.6657000000000002</v>
      </c>
      <c r="H7400" s="391">
        <v>7.9482999999999997</v>
      </c>
      <c r="I7400" s="391">
        <v>8.6874000000000002</v>
      </c>
      <c r="J7400" s="391">
        <v>7.9317000000000002</v>
      </c>
      <c r="K7400" s="391">
        <v>10.7195</v>
      </c>
      <c r="L7400" s="391">
        <v>9.4219000000000008</v>
      </c>
      <c r="M7400" s="391">
        <v>8.2926000000000002</v>
      </c>
      <c r="N7400" s="391">
        <v>7.5735000000000001</v>
      </c>
      <c r="O7400" s="386">
        <v>6.5636000000000001</v>
      </c>
      <c r="P7400" s="386" t="s">
        <v>7857</v>
      </c>
    </row>
    <row r="7401" spans="1:16" ht="15" x14ac:dyDescent="0.25">
      <c r="A7401" s="389" t="s">
        <v>8192</v>
      </c>
      <c r="B7401" s="390"/>
      <c r="C7401" s="386"/>
      <c r="D7401" s="390"/>
      <c r="E7401" s="390"/>
      <c r="F7401" s="386">
        <v>0.53839999999999999</v>
      </c>
      <c r="G7401" s="391">
        <v>0.36130000000000001</v>
      </c>
      <c r="H7401" s="391">
        <v>0.46279999999999999</v>
      </c>
      <c r="I7401" s="391">
        <v>0.3569</v>
      </c>
      <c r="J7401" s="391">
        <v>0.42299999999999999</v>
      </c>
      <c r="K7401" s="391">
        <v>0.75509999999999999</v>
      </c>
      <c r="L7401" s="391">
        <v>0.35539999999999999</v>
      </c>
      <c r="M7401" s="391">
        <v>0.33489999999999998</v>
      </c>
      <c r="N7401" s="391">
        <v>0.14660000000000001</v>
      </c>
      <c r="O7401" s="386">
        <v>0.3382</v>
      </c>
      <c r="P7401" s="386" t="s">
        <v>7857</v>
      </c>
    </row>
    <row r="7402" spans="1:16" ht="15" x14ac:dyDescent="0.25">
      <c r="A7402" s="389" t="s">
        <v>8193</v>
      </c>
      <c r="B7402" s="390"/>
      <c r="C7402" s="386"/>
      <c r="D7402" s="390"/>
      <c r="E7402" s="390"/>
      <c r="F7402" s="386">
        <v>0.10680000000000001</v>
      </c>
      <c r="G7402" s="391">
        <v>0.11409999999999999</v>
      </c>
      <c r="H7402" s="391">
        <v>0.1794</v>
      </c>
      <c r="I7402" s="391">
        <v>0.1022</v>
      </c>
      <c r="J7402" s="391">
        <v>6.08E-2</v>
      </c>
      <c r="K7402" s="391">
        <v>0.28470000000000001</v>
      </c>
      <c r="L7402" s="391">
        <v>8.4199999999999997E-2</v>
      </c>
      <c r="M7402" s="391">
        <v>7.4800000000000005E-2</v>
      </c>
      <c r="N7402" s="391">
        <v>7.3599999999999999E-2</v>
      </c>
      <c r="O7402" s="386">
        <v>0.19839999999999999</v>
      </c>
      <c r="P7402" s="386" t="s">
        <v>7857</v>
      </c>
    </row>
    <row r="7403" spans="1:16" ht="15" x14ac:dyDescent="0.25">
      <c r="A7403" s="389" t="s">
        <v>8194</v>
      </c>
      <c r="B7403" s="390"/>
      <c r="C7403" s="386"/>
      <c r="D7403" s="390"/>
      <c r="E7403" s="390"/>
      <c r="F7403" s="386">
        <v>11.9145</v>
      </c>
      <c r="G7403" s="391">
        <v>6.8808999999999996</v>
      </c>
      <c r="H7403" s="391">
        <v>7.9292999999999996</v>
      </c>
      <c r="I7403" s="391">
        <v>7.0666000000000002</v>
      </c>
      <c r="J7403" s="391">
        <v>9.9629999999999992</v>
      </c>
      <c r="K7403" s="391">
        <v>13.1471</v>
      </c>
      <c r="L7403" s="391">
        <v>7.4978999999999996</v>
      </c>
      <c r="M7403" s="391">
        <v>7.1898</v>
      </c>
      <c r="N7403" s="391">
        <v>2.6282999999999999</v>
      </c>
      <c r="O7403" s="386">
        <v>4.5011999999999999</v>
      </c>
      <c r="P7403" s="386" t="s">
        <v>7857</v>
      </c>
    </row>
    <row r="7404" spans="1:16" ht="15" x14ac:dyDescent="0.25">
      <c r="A7404" s="389" t="s">
        <v>5430</v>
      </c>
      <c r="B7404" s="390"/>
      <c r="C7404" s="386"/>
      <c r="D7404" s="390"/>
      <c r="E7404" s="390"/>
      <c r="F7404" s="386">
        <v>0.1303</v>
      </c>
      <c r="G7404" s="391">
        <v>7.8700000000000006E-2</v>
      </c>
      <c r="H7404" s="391">
        <v>0.14630000000000001</v>
      </c>
      <c r="I7404" s="391">
        <v>0.10349999999999999</v>
      </c>
      <c r="J7404" s="391">
        <v>5.3600000000000002E-2</v>
      </c>
      <c r="K7404" s="391">
        <v>0.51490000000000002</v>
      </c>
      <c r="L7404" s="391">
        <v>0.14410000000000001</v>
      </c>
      <c r="M7404" s="391">
        <v>0.17249999999999999</v>
      </c>
      <c r="N7404" s="391">
        <v>0.43269999999999997</v>
      </c>
      <c r="O7404" s="386">
        <v>0.39119999999999999</v>
      </c>
      <c r="P7404" s="386" t="s">
        <v>55</v>
      </c>
    </row>
    <row r="7405" spans="1:16" ht="15" x14ac:dyDescent="0.25">
      <c r="A7405" s="389" t="s">
        <v>5431</v>
      </c>
      <c r="B7405" s="390"/>
      <c r="C7405" s="386"/>
      <c r="D7405" s="390"/>
      <c r="E7405" s="390"/>
      <c r="F7405" s="386">
        <v>0.1169</v>
      </c>
      <c r="G7405" s="391">
        <v>7.4399999999999994E-2</v>
      </c>
      <c r="H7405" s="391">
        <v>0.13539999999999999</v>
      </c>
      <c r="I7405" s="391">
        <v>8.9200000000000002E-2</v>
      </c>
      <c r="J7405" s="391">
        <v>5.0900000000000001E-2</v>
      </c>
      <c r="K7405" s="391">
        <v>0.46910000000000002</v>
      </c>
      <c r="L7405" s="391">
        <v>0.12559999999999999</v>
      </c>
      <c r="M7405" s="391">
        <v>0.15909999999999999</v>
      </c>
      <c r="N7405" s="391">
        <v>0.12839999999999999</v>
      </c>
      <c r="O7405" s="386">
        <v>0.31559999999999999</v>
      </c>
      <c r="P7405" s="386" t="s">
        <v>55</v>
      </c>
    </row>
    <row r="7406" spans="1:16" ht="15" x14ac:dyDescent="0.25">
      <c r="A7406" s="389" t="s">
        <v>5432</v>
      </c>
      <c r="B7406" s="390"/>
      <c r="C7406" s="386"/>
      <c r="D7406" s="390"/>
      <c r="E7406" s="390"/>
      <c r="F7406" s="386">
        <v>0.60880000000000001</v>
      </c>
      <c r="G7406" s="391">
        <v>0.2404</v>
      </c>
      <c r="H7406" s="391">
        <v>0.56089999999999995</v>
      </c>
      <c r="I7406" s="391">
        <v>0.6462</v>
      </c>
      <c r="J7406" s="391">
        <v>0.1401</v>
      </c>
      <c r="K7406" s="391">
        <v>2.0139</v>
      </c>
      <c r="L7406" s="391">
        <v>0.73040000000000005</v>
      </c>
      <c r="M7406" s="391">
        <v>0.5968</v>
      </c>
      <c r="N7406" s="391">
        <v>10.9145</v>
      </c>
      <c r="O7406" s="386">
        <v>2.6398000000000001</v>
      </c>
      <c r="P7406" s="386" t="s">
        <v>55</v>
      </c>
    </row>
    <row r="7407" spans="1:16" ht="15" x14ac:dyDescent="0.25">
      <c r="A7407" s="389" t="s">
        <v>5433</v>
      </c>
      <c r="B7407" s="390"/>
      <c r="C7407" s="386"/>
      <c r="D7407" s="390"/>
      <c r="E7407" s="390"/>
      <c r="F7407" s="386">
        <v>9.4899999999999998E-2</v>
      </c>
      <c r="G7407" s="391">
        <v>5.6899999999999999E-2</v>
      </c>
      <c r="H7407" s="391">
        <v>8.1100000000000005E-2</v>
      </c>
      <c r="I7407" s="391">
        <v>5.0099999999999999E-2</v>
      </c>
      <c r="J7407" s="391">
        <v>4.3999999999999997E-2</v>
      </c>
      <c r="K7407" s="391">
        <v>0.1696</v>
      </c>
      <c r="L7407" s="391">
        <v>0.06</v>
      </c>
      <c r="M7407" s="391">
        <v>7.8E-2</v>
      </c>
      <c r="N7407" s="391">
        <v>1.34</v>
      </c>
      <c r="O7407" s="386">
        <v>0.50660000000000005</v>
      </c>
      <c r="P7407" s="386" t="s">
        <v>55</v>
      </c>
    </row>
    <row r="7408" spans="1:16" ht="15" x14ac:dyDescent="0.25">
      <c r="A7408" s="389" t="s">
        <v>5434</v>
      </c>
      <c r="B7408" s="390"/>
      <c r="C7408" s="386"/>
      <c r="D7408" s="390"/>
      <c r="E7408" s="390"/>
      <c r="F7408" s="386">
        <v>7.1199999999999999E-2</v>
      </c>
      <c r="G7408" s="391">
        <v>5.1799999999999999E-2</v>
      </c>
      <c r="H7408" s="391">
        <v>5.7500000000000002E-2</v>
      </c>
      <c r="I7408" s="391">
        <v>2.5600000000000001E-2</v>
      </c>
      <c r="J7408" s="391">
        <v>3.2099999999999997E-2</v>
      </c>
      <c r="K7408" s="391">
        <v>0.15429999999999999</v>
      </c>
      <c r="L7408" s="391">
        <v>4.9399999999999999E-2</v>
      </c>
      <c r="M7408" s="391">
        <v>7.4099999999999999E-2</v>
      </c>
      <c r="N7408" s="391">
        <v>0.34520000000000001</v>
      </c>
      <c r="O7408" s="386">
        <v>0.34549999999999997</v>
      </c>
      <c r="P7408" s="386" t="s">
        <v>55</v>
      </c>
    </row>
    <row r="7409" spans="1:16" ht="15" x14ac:dyDescent="0.25">
      <c r="A7409" s="389" t="s">
        <v>5435</v>
      </c>
      <c r="B7409" s="390"/>
      <c r="C7409" s="386"/>
      <c r="D7409" s="390"/>
      <c r="E7409" s="390"/>
      <c r="F7409" s="386">
        <v>1.1111</v>
      </c>
      <c r="G7409" s="391">
        <v>0.27779999999999999</v>
      </c>
      <c r="H7409" s="391">
        <v>1.1111</v>
      </c>
      <c r="I7409" s="391">
        <v>1.105</v>
      </c>
      <c r="J7409" s="391">
        <v>0.54949999999999999</v>
      </c>
      <c r="K7409" s="391">
        <v>0.82420000000000004</v>
      </c>
      <c r="L7409" s="391">
        <v>0.42549999999999999</v>
      </c>
      <c r="M7409" s="391">
        <v>0.21279999999999999</v>
      </c>
      <c r="N7409" s="391">
        <v>33.962299999999999</v>
      </c>
      <c r="O7409" s="386">
        <v>6.0381</v>
      </c>
      <c r="P7409" s="386" t="s">
        <v>55</v>
      </c>
    </row>
    <row r="7410" spans="1:16" ht="15" x14ac:dyDescent="0.25">
      <c r="A7410" s="389" t="s">
        <v>5436</v>
      </c>
      <c r="B7410" s="390"/>
      <c r="C7410" s="386"/>
      <c r="D7410" s="390"/>
      <c r="E7410" s="390"/>
      <c r="F7410" s="386">
        <v>0.13289999999999999</v>
      </c>
      <c r="G7410" s="391">
        <v>0.13980000000000001</v>
      </c>
      <c r="H7410" s="391">
        <v>0.20949999999999999</v>
      </c>
      <c r="I7410" s="391">
        <v>0.22259999999999999</v>
      </c>
      <c r="J7410" s="391">
        <v>0.1123</v>
      </c>
      <c r="K7410" s="391">
        <v>0.45529999999999998</v>
      </c>
      <c r="L7410" s="391">
        <v>0.24379999999999999</v>
      </c>
      <c r="M7410" s="391">
        <v>0.20630000000000001</v>
      </c>
      <c r="N7410" s="391">
        <v>7.6200000000000004E-2</v>
      </c>
      <c r="O7410" s="386">
        <v>0.39810000000000001</v>
      </c>
      <c r="P7410" s="386" t="s">
        <v>55</v>
      </c>
    </row>
    <row r="7411" spans="1:16" ht="15" x14ac:dyDescent="0.25">
      <c r="A7411" s="389" t="s">
        <v>5437</v>
      </c>
      <c r="B7411" s="390"/>
      <c r="C7411" s="386"/>
      <c r="D7411" s="390"/>
      <c r="E7411" s="390"/>
      <c r="F7411" s="386">
        <v>0.11210000000000001</v>
      </c>
      <c r="G7411" s="391">
        <v>0.13189999999999999</v>
      </c>
      <c r="H7411" s="391">
        <v>0.1976</v>
      </c>
      <c r="I7411" s="391">
        <v>0.2044</v>
      </c>
      <c r="J7411" s="391">
        <v>0.1178</v>
      </c>
      <c r="K7411" s="391">
        <v>0.30769999999999997</v>
      </c>
      <c r="L7411" s="391">
        <v>0.1963</v>
      </c>
      <c r="M7411" s="391">
        <v>0.1636</v>
      </c>
      <c r="N7411" s="391">
        <v>4.7899999999999998E-2</v>
      </c>
      <c r="O7411" s="386">
        <v>0.32829999999999998</v>
      </c>
      <c r="P7411" s="386" t="s">
        <v>55</v>
      </c>
    </row>
    <row r="7412" spans="1:16" ht="15" x14ac:dyDescent="0.25">
      <c r="A7412" s="389" t="s">
        <v>5438</v>
      </c>
      <c r="B7412" s="390"/>
      <c r="C7412" s="386"/>
      <c r="D7412" s="390"/>
      <c r="E7412" s="390"/>
      <c r="F7412" s="386">
        <v>0.62890000000000001</v>
      </c>
      <c r="G7412" s="391">
        <v>0.35089999999999999</v>
      </c>
      <c r="H7412" s="391">
        <v>0.52629999999999999</v>
      </c>
      <c r="I7412" s="391">
        <v>0.71679999999999999</v>
      </c>
      <c r="J7412" s="391">
        <v>0</v>
      </c>
      <c r="K7412" s="391">
        <v>3.4300999999999999</v>
      </c>
      <c r="L7412" s="391">
        <v>1.2535000000000001</v>
      </c>
      <c r="M7412" s="391">
        <v>1.1111</v>
      </c>
      <c r="N7412" s="391">
        <v>0.66669999999999996</v>
      </c>
      <c r="O7412" s="386">
        <v>1.7073</v>
      </c>
      <c r="P7412" s="386" t="s">
        <v>55</v>
      </c>
    </row>
    <row r="7413" spans="1:16" ht="15" x14ac:dyDescent="0.25">
      <c r="A7413" s="389" t="s">
        <v>5439</v>
      </c>
      <c r="B7413" s="390"/>
      <c r="C7413" s="386"/>
      <c r="D7413" s="390"/>
      <c r="E7413" s="390"/>
      <c r="F7413" s="386">
        <v>0.16120000000000001</v>
      </c>
      <c r="G7413" s="391">
        <v>4.1799999999999997E-2</v>
      </c>
      <c r="H7413" s="391">
        <v>0.14929999999999999</v>
      </c>
      <c r="I7413" s="391">
        <v>4.2200000000000001E-2</v>
      </c>
      <c r="J7413" s="391">
        <v>6.0000000000000001E-3</v>
      </c>
      <c r="K7413" s="391">
        <v>0.90359999999999996</v>
      </c>
      <c r="L7413" s="391">
        <v>0.13250000000000001</v>
      </c>
      <c r="M7413" s="391">
        <v>0.2349</v>
      </c>
      <c r="N7413" s="391">
        <v>2.9100000000000001E-2</v>
      </c>
      <c r="O7413" s="386">
        <v>0.26840000000000003</v>
      </c>
      <c r="P7413" s="386" t="s">
        <v>55</v>
      </c>
    </row>
    <row r="7414" spans="1:16" ht="15" x14ac:dyDescent="0.25">
      <c r="A7414" s="389" t="s">
        <v>5440</v>
      </c>
      <c r="B7414" s="390"/>
      <c r="C7414" s="386"/>
      <c r="D7414" s="390"/>
      <c r="E7414" s="390"/>
      <c r="F7414" s="386">
        <v>0.1643</v>
      </c>
      <c r="G7414" s="391">
        <v>4.2599999999999999E-2</v>
      </c>
      <c r="H7414" s="391">
        <v>0.1522</v>
      </c>
      <c r="I7414" s="391">
        <v>4.2999999999999997E-2</v>
      </c>
      <c r="J7414" s="391">
        <v>6.1000000000000004E-3</v>
      </c>
      <c r="K7414" s="391">
        <v>0.92130000000000001</v>
      </c>
      <c r="L7414" s="391">
        <v>0.1351</v>
      </c>
      <c r="M7414" s="391">
        <v>0.23949999999999999</v>
      </c>
      <c r="N7414" s="391">
        <v>2.9600000000000001E-2</v>
      </c>
      <c r="O7414" s="386">
        <v>0.2737</v>
      </c>
      <c r="P7414" s="386" t="s">
        <v>55</v>
      </c>
    </row>
    <row r="7415" spans="1:16" ht="15" x14ac:dyDescent="0.25">
      <c r="A7415" s="389" t="s">
        <v>5441</v>
      </c>
      <c r="B7415" s="390"/>
      <c r="C7415" s="386"/>
      <c r="D7415" s="390"/>
      <c r="E7415" s="390"/>
      <c r="F7415" s="386">
        <v>0</v>
      </c>
      <c r="G7415" s="391">
        <v>0</v>
      </c>
      <c r="H7415" s="391">
        <v>0</v>
      </c>
      <c r="I7415" s="391">
        <v>0</v>
      </c>
      <c r="J7415" s="391">
        <v>0</v>
      </c>
      <c r="K7415" s="391">
        <v>0</v>
      </c>
      <c r="L7415" s="391">
        <v>0</v>
      </c>
      <c r="M7415" s="391">
        <v>0</v>
      </c>
      <c r="N7415" s="391">
        <v>0</v>
      </c>
      <c r="O7415" s="386">
        <v>0</v>
      </c>
      <c r="P7415" s="386" t="s">
        <v>55</v>
      </c>
    </row>
    <row r="7416" spans="1:16" ht="15" x14ac:dyDescent="0.25">
      <c r="A7416" s="389" t="s">
        <v>5442</v>
      </c>
      <c r="B7416" s="390"/>
      <c r="C7416" s="386"/>
      <c r="D7416" s="390"/>
      <c r="E7416" s="390"/>
      <c r="F7416" s="386">
        <v>0.37230000000000002</v>
      </c>
      <c r="G7416" s="391">
        <v>4.4600000000000001E-2</v>
      </c>
      <c r="H7416" s="391">
        <v>0.19040000000000001</v>
      </c>
      <c r="I7416" s="391">
        <v>0.25580000000000003</v>
      </c>
      <c r="J7416" s="391">
        <v>0.1195</v>
      </c>
      <c r="K7416" s="391">
        <v>0.20050000000000001</v>
      </c>
      <c r="L7416" s="391">
        <v>0.16470000000000001</v>
      </c>
      <c r="M7416" s="391">
        <v>1.9900000000000001E-2</v>
      </c>
      <c r="N7416" s="391">
        <v>0.49259999999999998</v>
      </c>
      <c r="O7416" s="386">
        <v>0.34179999999999999</v>
      </c>
      <c r="P7416" s="386" t="s">
        <v>55</v>
      </c>
    </row>
    <row r="7417" spans="1:16" ht="15" x14ac:dyDescent="0.25">
      <c r="A7417" s="389" t="s">
        <v>5443</v>
      </c>
      <c r="B7417" s="390"/>
      <c r="C7417" s="386"/>
      <c r="D7417" s="390"/>
      <c r="E7417" s="390"/>
      <c r="F7417" s="386">
        <v>0.31509999999999999</v>
      </c>
      <c r="G7417" s="391">
        <v>1.18E-2</v>
      </c>
      <c r="H7417" s="391">
        <v>0.15</v>
      </c>
      <c r="I7417" s="391">
        <v>0.26290000000000002</v>
      </c>
      <c r="J7417" s="391">
        <v>0.1237</v>
      </c>
      <c r="K7417" s="391">
        <v>0.2044</v>
      </c>
      <c r="L7417" s="391">
        <v>0.16930000000000001</v>
      </c>
      <c r="M7417" s="391">
        <v>1.5900000000000001E-2</v>
      </c>
      <c r="N7417" s="391">
        <v>0.50439999999999996</v>
      </c>
      <c r="O7417" s="386">
        <v>0.3417</v>
      </c>
      <c r="P7417" s="386" t="s">
        <v>55</v>
      </c>
    </row>
    <row r="7418" spans="1:16" ht="15" x14ac:dyDescent="0.25">
      <c r="A7418" s="389" t="s">
        <v>5444</v>
      </c>
      <c r="B7418" s="390"/>
      <c r="C7418" s="386"/>
      <c r="D7418" s="390"/>
      <c r="E7418" s="390"/>
      <c r="F7418" s="386">
        <v>1.3960999999999999</v>
      </c>
      <c r="G7418" s="391">
        <v>0.63629999999999998</v>
      </c>
      <c r="H7418" s="391">
        <v>0.99299999999999999</v>
      </c>
      <c r="I7418" s="391">
        <v>7.3200000000000001E-2</v>
      </c>
      <c r="J7418" s="391">
        <v>0</v>
      </c>
      <c r="K7418" s="391">
        <v>8.09E-2</v>
      </c>
      <c r="L7418" s="391">
        <v>0</v>
      </c>
      <c r="M7418" s="391">
        <v>0.161</v>
      </c>
      <c r="N7418" s="391">
        <v>0</v>
      </c>
      <c r="O7418" s="386">
        <v>0.34599999999999997</v>
      </c>
      <c r="P7418" s="386" t="s">
        <v>55</v>
      </c>
    </row>
    <row r="7419" spans="1:16" ht="15" x14ac:dyDescent="0.25">
      <c r="A7419" s="389" t="s">
        <v>5445</v>
      </c>
      <c r="B7419" s="390"/>
      <c r="C7419" s="386"/>
      <c r="D7419" s="390"/>
      <c r="E7419" s="390"/>
      <c r="F7419" s="386">
        <v>0.34060000000000001</v>
      </c>
      <c r="G7419" s="391">
        <v>0</v>
      </c>
      <c r="H7419" s="391">
        <v>0.1976</v>
      </c>
      <c r="I7419" s="391">
        <v>0</v>
      </c>
      <c r="J7419" s="391">
        <v>3.5000000000000003E-2</v>
      </c>
      <c r="K7419" s="391">
        <v>4.6699999999999998E-2</v>
      </c>
      <c r="L7419" s="391">
        <v>0</v>
      </c>
      <c r="M7419" s="391">
        <v>3.1300000000000001E-2</v>
      </c>
      <c r="N7419" s="391">
        <v>0.21079999999999999</v>
      </c>
      <c r="O7419" s="386">
        <v>0.1565</v>
      </c>
      <c r="P7419" s="386" t="s">
        <v>55</v>
      </c>
    </row>
    <row r="7420" spans="1:16" ht="15" x14ac:dyDescent="0.25">
      <c r="A7420" s="389" t="s">
        <v>5446</v>
      </c>
      <c r="B7420" s="390"/>
      <c r="C7420" s="386"/>
      <c r="D7420" s="390"/>
      <c r="E7420" s="390"/>
      <c r="F7420" s="386">
        <v>0.35709999999999997</v>
      </c>
      <c r="G7420" s="391">
        <v>0</v>
      </c>
      <c r="H7420" s="391">
        <v>0.16950000000000001</v>
      </c>
      <c r="I7420" s="391">
        <v>0</v>
      </c>
      <c r="J7420" s="391">
        <v>3.6600000000000001E-2</v>
      </c>
      <c r="K7420" s="391">
        <v>5.1499999999999997E-2</v>
      </c>
      <c r="L7420" s="391">
        <v>0</v>
      </c>
      <c r="M7420" s="391">
        <v>0</v>
      </c>
      <c r="N7420" s="391">
        <v>0.22520000000000001</v>
      </c>
      <c r="O7420" s="386">
        <v>0.17119999999999999</v>
      </c>
      <c r="P7420" s="386" t="s">
        <v>55</v>
      </c>
    </row>
    <row r="7421" spans="1:16" ht="15" x14ac:dyDescent="0.25">
      <c r="A7421" s="389" t="s">
        <v>5447</v>
      </c>
      <c r="B7421" s="390"/>
      <c r="C7421" s="386"/>
      <c r="D7421" s="390"/>
      <c r="E7421" s="390"/>
      <c r="F7421" s="386">
        <v>0</v>
      </c>
      <c r="G7421" s="391">
        <v>0</v>
      </c>
      <c r="H7421" s="391">
        <v>0.7752</v>
      </c>
      <c r="I7421" s="391">
        <v>0</v>
      </c>
      <c r="J7421" s="391">
        <v>0</v>
      </c>
      <c r="K7421" s="391">
        <v>0</v>
      </c>
      <c r="L7421" s="391">
        <v>0</v>
      </c>
      <c r="M7421" s="391">
        <v>0.33110000000000001</v>
      </c>
      <c r="N7421" s="391">
        <v>0</v>
      </c>
      <c r="O7421" s="386">
        <v>0</v>
      </c>
      <c r="P7421" s="386" t="s">
        <v>55</v>
      </c>
    </row>
    <row r="7422" spans="1:16" ht="15" x14ac:dyDescent="0.25">
      <c r="A7422" s="389" t="s">
        <v>5448</v>
      </c>
      <c r="B7422" s="390"/>
      <c r="C7422" s="386"/>
      <c r="D7422" s="390"/>
      <c r="E7422" s="390"/>
      <c r="F7422" s="386">
        <v>0.72070000000000001</v>
      </c>
      <c r="G7422" s="391">
        <v>8.1799999999999998E-2</v>
      </c>
      <c r="H7422" s="391">
        <v>0.2303</v>
      </c>
      <c r="I7422" s="391">
        <v>0.34160000000000001</v>
      </c>
      <c r="J7422" s="391">
        <v>0.25519999999999998</v>
      </c>
      <c r="K7422" s="391">
        <v>0.38440000000000002</v>
      </c>
      <c r="L7422" s="391">
        <v>0.28910000000000002</v>
      </c>
      <c r="M7422" s="391">
        <v>3.1300000000000001E-2</v>
      </c>
      <c r="N7422" s="391">
        <v>0.84809999999999997</v>
      </c>
      <c r="O7422" s="386">
        <v>0.61129999999999995</v>
      </c>
      <c r="P7422" s="386" t="s">
        <v>55</v>
      </c>
    </row>
    <row r="7423" spans="1:16" ht="15" x14ac:dyDescent="0.25">
      <c r="A7423" s="389" t="s">
        <v>5449</v>
      </c>
      <c r="B7423" s="390"/>
      <c r="C7423" s="386"/>
      <c r="D7423" s="390"/>
      <c r="E7423" s="390"/>
      <c r="F7423" s="386">
        <v>0.59989999999999999</v>
      </c>
      <c r="G7423" s="391">
        <v>1.6E-2</v>
      </c>
      <c r="H7423" s="391">
        <v>0.14319999999999999</v>
      </c>
      <c r="I7423" s="391">
        <v>0.35199999999999998</v>
      </c>
      <c r="J7423" s="391">
        <v>0.26629999999999998</v>
      </c>
      <c r="K7423" s="391">
        <v>0.38529999999999998</v>
      </c>
      <c r="L7423" s="391">
        <v>0.29289999999999999</v>
      </c>
      <c r="M7423" s="391">
        <v>3.1699999999999999E-2</v>
      </c>
      <c r="N7423" s="391">
        <v>0.86880000000000002</v>
      </c>
      <c r="O7423" s="386">
        <v>0.62090000000000001</v>
      </c>
      <c r="P7423" s="386" t="s">
        <v>55</v>
      </c>
    </row>
    <row r="7424" spans="1:16" ht="15" x14ac:dyDescent="0.25">
      <c r="A7424" s="389" t="s">
        <v>5450</v>
      </c>
      <c r="B7424" s="390"/>
      <c r="C7424" s="386"/>
      <c r="D7424" s="390"/>
      <c r="E7424" s="390"/>
      <c r="F7424" s="386">
        <v>2.2726999999999999</v>
      </c>
      <c r="G7424" s="391">
        <v>0.93359999999999999</v>
      </c>
      <c r="H7424" s="391">
        <v>1.464</v>
      </c>
      <c r="I7424" s="391">
        <v>0.1381</v>
      </c>
      <c r="J7424" s="391">
        <v>0</v>
      </c>
      <c r="K7424" s="391">
        <v>0.33560000000000001</v>
      </c>
      <c r="L7424" s="391">
        <v>0</v>
      </c>
      <c r="M7424" s="391">
        <v>0</v>
      </c>
      <c r="N7424" s="391">
        <v>0</v>
      </c>
      <c r="O7424" s="386">
        <v>0</v>
      </c>
      <c r="P7424" s="386" t="s">
        <v>55</v>
      </c>
    </row>
    <row r="7425" spans="1:16" ht="15" x14ac:dyDescent="0.25">
      <c r="A7425" s="389" t="s">
        <v>5451</v>
      </c>
      <c r="B7425" s="390"/>
      <c r="C7425" s="386"/>
      <c r="D7425" s="390"/>
      <c r="E7425" s="390"/>
      <c r="F7425" s="386">
        <v>9.69E-2</v>
      </c>
      <c r="G7425" s="391">
        <v>3.2500000000000001E-2</v>
      </c>
      <c r="H7425" s="391">
        <v>0.1183</v>
      </c>
      <c r="I7425" s="391">
        <v>0.1993</v>
      </c>
      <c r="J7425" s="391">
        <v>1.3299999999999999E-2</v>
      </c>
      <c r="K7425" s="391">
        <v>4.19E-2</v>
      </c>
      <c r="L7425" s="391">
        <v>3.9199999999999999E-2</v>
      </c>
      <c r="M7425" s="391">
        <v>0</v>
      </c>
      <c r="N7425" s="391">
        <v>0</v>
      </c>
      <c r="O7425" s="386">
        <v>9.9400000000000002E-2</v>
      </c>
      <c r="P7425" s="386" t="s">
        <v>55</v>
      </c>
    </row>
    <row r="7426" spans="1:16" ht="15" x14ac:dyDescent="0.25">
      <c r="A7426" s="389" t="s">
        <v>5452</v>
      </c>
      <c r="B7426" s="390"/>
      <c r="C7426" s="386"/>
      <c r="D7426" s="390"/>
      <c r="E7426" s="390"/>
      <c r="F7426" s="386">
        <v>7.3400000000000007E-2</v>
      </c>
      <c r="G7426" s="391">
        <v>1.34E-2</v>
      </c>
      <c r="H7426" s="391">
        <v>0.10780000000000001</v>
      </c>
      <c r="I7426" s="391">
        <v>0.2046</v>
      </c>
      <c r="J7426" s="391">
        <v>1.37E-2</v>
      </c>
      <c r="K7426" s="391">
        <v>4.2900000000000001E-2</v>
      </c>
      <c r="L7426" s="391">
        <v>4.0099999999999997E-2</v>
      </c>
      <c r="M7426" s="391">
        <v>0</v>
      </c>
      <c r="N7426" s="391">
        <v>0</v>
      </c>
      <c r="O7426" s="386">
        <v>7.4499999999999997E-2</v>
      </c>
      <c r="P7426" s="386" t="s">
        <v>55</v>
      </c>
    </row>
    <row r="7427" spans="1:16" ht="15" x14ac:dyDescent="0.25">
      <c r="A7427" s="389" t="s">
        <v>5453</v>
      </c>
      <c r="B7427" s="390"/>
      <c r="C7427" s="386"/>
      <c r="D7427" s="390"/>
      <c r="E7427" s="390"/>
      <c r="F7427" s="386">
        <v>0.82989999999999997</v>
      </c>
      <c r="G7427" s="391">
        <v>0.61980000000000002</v>
      </c>
      <c r="H7427" s="391">
        <v>0.52080000000000004</v>
      </c>
      <c r="I7427" s="391">
        <v>0</v>
      </c>
      <c r="J7427" s="391">
        <v>0</v>
      </c>
      <c r="K7427" s="391">
        <v>0</v>
      </c>
      <c r="L7427" s="391">
        <v>0</v>
      </c>
      <c r="M7427" s="391">
        <v>0</v>
      </c>
      <c r="N7427" s="391">
        <v>0</v>
      </c>
      <c r="O7427" s="386">
        <v>1.1904999999999999</v>
      </c>
      <c r="P7427" s="386" t="s">
        <v>55</v>
      </c>
    </row>
    <row r="7428" spans="1:16" ht="15" x14ac:dyDescent="0.25">
      <c r="A7428" s="389" t="s">
        <v>5454</v>
      </c>
      <c r="B7428" s="390"/>
      <c r="C7428" s="386"/>
      <c r="D7428" s="390"/>
      <c r="E7428" s="390"/>
      <c r="F7428" s="386">
        <v>6.8400000000000002E-2</v>
      </c>
      <c r="G7428" s="391">
        <v>0</v>
      </c>
      <c r="H7428" s="391">
        <v>0.54790000000000005</v>
      </c>
      <c r="I7428" s="391">
        <v>1.0251999999999999</v>
      </c>
      <c r="J7428" s="391">
        <v>7.8899999999999998E-2</v>
      </c>
      <c r="K7428" s="391">
        <v>0.3155</v>
      </c>
      <c r="L7428" s="391">
        <v>0.25</v>
      </c>
      <c r="M7428" s="391">
        <v>0</v>
      </c>
      <c r="N7428" s="391">
        <v>0</v>
      </c>
      <c r="O7428" s="386">
        <v>0</v>
      </c>
      <c r="P7428" s="386" t="s">
        <v>55</v>
      </c>
    </row>
    <row r="7429" spans="1:16" ht="15" x14ac:dyDescent="0.25">
      <c r="A7429" s="389" t="s">
        <v>5455</v>
      </c>
      <c r="B7429" s="390"/>
      <c r="C7429" s="386"/>
      <c r="D7429" s="390"/>
      <c r="E7429" s="390"/>
      <c r="F7429" s="386">
        <v>7.8100000000000003E-2</v>
      </c>
      <c r="G7429" s="391">
        <v>0</v>
      </c>
      <c r="H7429" s="391">
        <v>0.626</v>
      </c>
      <c r="I7429" s="391">
        <v>1.0251999999999999</v>
      </c>
      <c r="J7429" s="391">
        <v>7.8899999999999998E-2</v>
      </c>
      <c r="K7429" s="391">
        <v>0.3155</v>
      </c>
      <c r="L7429" s="391">
        <v>0.25</v>
      </c>
      <c r="M7429" s="391">
        <v>0</v>
      </c>
      <c r="N7429" s="391">
        <v>0</v>
      </c>
      <c r="O7429" s="386">
        <v>0</v>
      </c>
      <c r="P7429" s="386" t="s">
        <v>55</v>
      </c>
    </row>
    <row r="7430" spans="1:16" ht="15" x14ac:dyDescent="0.25">
      <c r="A7430" s="389" t="s">
        <v>5456</v>
      </c>
      <c r="B7430" s="390"/>
      <c r="C7430" s="386"/>
      <c r="D7430" s="390"/>
      <c r="E7430" s="390"/>
      <c r="F7430" s="386">
        <v>0.3206</v>
      </c>
      <c r="G7430" s="391">
        <v>0.1003</v>
      </c>
      <c r="H7430" s="391">
        <v>0.2366</v>
      </c>
      <c r="I7430" s="391">
        <v>0.1905</v>
      </c>
      <c r="J7430" s="391">
        <v>0.1308</v>
      </c>
      <c r="K7430" s="391">
        <v>0.1157</v>
      </c>
      <c r="L7430" s="391">
        <v>9.3200000000000005E-2</v>
      </c>
      <c r="M7430" s="391">
        <v>0.23080000000000001</v>
      </c>
      <c r="N7430" s="391">
        <v>5.5100000000000003E-2</v>
      </c>
      <c r="O7430" s="386">
        <v>0.13239999999999999</v>
      </c>
      <c r="P7430" s="386" t="s">
        <v>55</v>
      </c>
    </row>
    <row r="7431" spans="1:16" ht="15" x14ac:dyDescent="0.25">
      <c r="A7431" s="389" t="s">
        <v>5457</v>
      </c>
      <c r="B7431" s="390"/>
      <c r="C7431" s="386"/>
      <c r="D7431" s="390"/>
      <c r="E7431" s="390"/>
      <c r="F7431" s="386">
        <v>0.1905</v>
      </c>
      <c r="G7431" s="391">
        <v>7.4800000000000005E-2</v>
      </c>
      <c r="H7431" s="391">
        <v>0.15759999999999999</v>
      </c>
      <c r="I7431" s="391">
        <v>0.1085</v>
      </c>
      <c r="J7431" s="391">
        <v>7.0300000000000001E-2</v>
      </c>
      <c r="K7431" s="391">
        <v>5.4300000000000001E-2</v>
      </c>
      <c r="L7431" s="391">
        <v>3.6700000000000003E-2</v>
      </c>
      <c r="M7431" s="391">
        <v>0.1371</v>
      </c>
      <c r="N7431" s="391">
        <v>4.3200000000000002E-2</v>
      </c>
      <c r="O7431" s="386">
        <v>0.11020000000000001</v>
      </c>
      <c r="P7431" s="386" t="s">
        <v>55</v>
      </c>
    </row>
    <row r="7432" spans="1:16" ht="15" x14ac:dyDescent="0.25">
      <c r="A7432" s="389" t="s">
        <v>5458</v>
      </c>
      <c r="B7432" s="390"/>
      <c r="C7432" s="386"/>
      <c r="D7432" s="390"/>
      <c r="E7432" s="390"/>
      <c r="F7432" s="386">
        <v>2.1928000000000001</v>
      </c>
      <c r="G7432" s="391">
        <v>0.503</v>
      </c>
      <c r="H7432" s="391">
        <v>1.4869000000000001</v>
      </c>
      <c r="I7432" s="391">
        <v>1.4899</v>
      </c>
      <c r="J7432" s="391">
        <v>1.0996999999999999</v>
      </c>
      <c r="K7432" s="391">
        <v>1.0974999999999999</v>
      </c>
      <c r="L7432" s="391">
        <v>0.9929</v>
      </c>
      <c r="M7432" s="391">
        <v>1.7</v>
      </c>
      <c r="N7432" s="391">
        <v>0.22650000000000001</v>
      </c>
      <c r="O7432" s="386">
        <v>0.504</v>
      </c>
      <c r="P7432" s="386" t="s">
        <v>55</v>
      </c>
    </row>
    <row r="7433" spans="1:16" ht="15" x14ac:dyDescent="0.25">
      <c r="A7433" s="389" t="s">
        <v>5459</v>
      </c>
      <c r="B7433" s="390"/>
      <c r="C7433" s="386"/>
      <c r="D7433" s="390"/>
      <c r="E7433" s="390"/>
      <c r="F7433" s="386">
        <v>2.8400000000000002E-2</v>
      </c>
      <c r="G7433" s="391">
        <v>4.7399999999999998E-2</v>
      </c>
      <c r="H7433" s="391">
        <v>5.6899999999999999E-2</v>
      </c>
      <c r="I7433" s="391">
        <v>0.114</v>
      </c>
      <c r="J7433" s="391">
        <v>4.7600000000000003E-2</v>
      </c>
      <c r="K7433" s="391">
        <v>9.4999999999999998E-3</v>
      </c>
      <c r="L7433" s="391">
        <v>1.9E-2</v>
      </c>
      <c r="M7433" s="391">
        <v>1.9E-2</v>
      </c>
      <c r="N7433" s="391">
        <v>0</v>
      </c>
      <c r="O7433" s="386">
        <v>5.2200000000000003E-2</v>
      </c>
      <c r="P7433" s="386" t="s">
        <v>55</v>
      </c>
    </row>
    <row r="7434" spans="1:16" ht="15" x14ac:dyDescent="0.25">
      <c r="A7434" s="389" t="s">
        <v>5460</v>
      </c>
      <c r="B7434" s="390"/>
      <c r="C7434" s="386"/>
      <c r="D7434" s="390"/>
      <c r="E7434" s="390"/>
      <c r="F7434" s="386">
        <v>0</v>
      </c>
      <c r="G7434" s="391">
        <v>0.02</v>
      </c>
      <c r="H7434" s="391">
        <v>0.03</v>
      </c>
      <c r="I7434" s="391">
        <v>5.0200000000000002E-2</v>
      </c>
      <c r="J7434" s="391">
        <v>3.0200000000000001E-2</v>
      </c>
      <c r="K7434" s="391">
        <v>1.01E-2</v>
      </c>
      <c r="L7434" s="391">
        <v>2.01E-2</v>
      </c>
      <c r="M7434" s="391">
        <v>0.02</v>
      </c>
      <c r="N7434" s="391">
        <v>0</v>
      </c>
      <c r="O7434" s="386">
        <v>5.5100000000000003E-2</v>
      </c>
      <c r="P7434" s="386" t="s">
        <v>55</v>
      </c>
    </row>
    <row r="7435" spans="1:16" ht="15" x14ac:dyDescent="0.25">
      <c r="A7435" s="389" t="s">
        <v>5461</v>
      </c>
      <c r="B7435" s="390"/>
      <c r="C7435" s="386"/>
      <c r="D7435" s="390"/>
      <c r="E7435" s="390"/>
      <c r="F7435" s="386">
        <v>0.53</v>
      </c>
      <c r="G7435" s="391">
        <v>0.5282</v>
      </c>
      <c r="H7435" s="391">
        <v>0.52629999999999999</v>
      </c>
      <c r="I7435" s="391">
        <v>1.25</v>
      </c>
      <c r="J7435" s="391">
        <v>0.35970000000000002</v>
      </c>
      <c r="K7435" s="391">
        <v>0</v>
      </c>
      <c r="L7435" s="391">
        <v>0</v>
      </c>
      <c r="M7435" s="391">
        <v>0</v>
      </c>
      <c r="N7435" s="391">
        <v>0</v>
      </c>
      <c r="O7435" s="386">
        <v>0</v>
      </c>
      <c r="P7435" s="386" t="s">
        <v>55</v>
      </c>
    </row>
    <row r="7436" spans="1:16" ht="15" x14ac:dyDescent="0.25">
      <c r="A7436" s="389" t="s">
        <v>5462</v>
      </c>
      <c r="B7436" s="390"/>
      <c r="C7436" s="386"/>
      <c r="D7436" s="390"/>
      <c r="E7436" s="390"/>
      <c r="F7436" s="386">
        <v>0.34770000000000001</v>
      </c>
      <c r="G7436" s="391">
        <v>0.13200000000000001</v>
      </c>
      <c r="H7436" s="391">
        <v>0.2152</v>
      </c>
      <c r="I7436" s="391">
        <v>0.1636</v>
      </c>
      <c r="J7436" s="391">
        <v>0.122</v>
      </c>
      <c r="K7436" s="391">
        <v>7.6600000000000001E-2</v>
      </c>
      <c r="L7436" s="391">
        <v>6.6199999999999995E-2</v>
      </c>
      <c r="M7436" s="391">
        <v>2.4400000000000002E-2</v>
      </c>
      <c r="N7436" s="391">
        <v>3.27E-2</v>
      </c>
      <c r="O7436" s="386">
        <v>0.1183</v>
      </c>
      <c r="P7436" s="386" t="s">
        <v>55</v>
      </c>
    </row>
    <row r="7437" spans="1:16" ht="15" x14ac:dyDescent="0.25">
      <c r="A7437" s="389" t="s">
        <v>5463</v>
      </c>
      <c r="B7437" s="390"/>
      <c r="C7437" s="386"/>
      <c r="D7437" s="390"/>
      <c r="E7437" s="390"/>
      <c r="F7437" s="386">
        <v>0.21740000000000001</v>
      </c>
      <c r="G7437" s="391">
        <v>0.1333</v>
      </c>
      <c r="H7437" s="391">
        <v>0.19289999999999999</v>
      </c>
      <c r="I7437" s="391">
        <v>0.14069999999999999</v>
      </c>
      <c r="J7437" s="391">
        <v>0.1021</v>
      </c>
      <c r="K7437" s="391">
        <v>4.9299999999999997E-2</v>
      </c>
      <c r="L7437" s="391">
        <v>3.8699999999999998E-2</v>
      </c>
      <c r="M7437" s="391">
        <v>2.46E-2</v>
      </c>
      <c r="N7437" s="391">
        <v>3.3300000000000003E-2</v>
      </c>
      <c r="O7437" s="386">
        <v>0.1142</v>
      </c>
      <c r="P7437" s="386" t="s">
        <v>55</v>
      </c>
    </row>
    <row r="7438" spans="1:16" ht="15" x14ac:dyDescent="0.25">
      <c r="A7438" s="389" t="s">
        <v>5464</v>
      </c>
      <c r="B7438" s="390"/>
      <c r="C7438" s="386"/>
      <c r="D7438" s="390"/>
      <c r="E7438" s="390"/>
      <c r="F7438" s="386">
        <v>7.3585000000000003</v>
      </c>
      <c r="G7438" s="391">
        <v>0</v>
      </c>
      <c r="H7438" s="391">
        <v>2.3649</v>
      </c>
      <c r="I7438" s="391">
        <v>2.3649</v>
      </c>
      <c r="J7438" s="391">
        <v>2.1276999999999999</v>
      </c>
      <c r="K7438" s="391">
        <v>2.8369</v>
      </c>
      <c r="L7438" s="391">
        <v>2.8369</v>
      </c>
      <c r="M7438" s="391">
        <v>0</v>
      </c>
      <c r="N7438" s="391">
        <v>0</v>
      </c>
      <c r="O7438" s="386">
        <v>0.53190000000000004</v>
      </c>
      <c r="P7438" s="386" t="s">
        <v>55</v>
      </c>
    </row>
    <row r="7439" spans="1:16" ht="15" x14ac:dyDescent="0.25">
      <c r="A7439" s="389" t="s">
        <v>5465</v>
      </c>
      <c r="B7439" s="390"/>
      <c r="C7439" s="386"/>
      <c r="D7439" s="390"/>
      <c r="E7439" s="390"/>
      <c r="F7439" s="386">
        <v>0.40310000000000001</v>
      </c>
      <c r="G7439" s="391">
        <v>8.7400000000000005E-2</v>
      </c>
      <c r="H7439" s="391">
        <v>0.32819999999999999</v>
      </c>
      <c r="I7439" s="391">
        <v>0.2482</v>
      </c>
      <c r="J7439" s="391">
        <v>0.17199999999999999</v>
      </c>
      <c r="K7439" s="391">
        <v>0.19739999999999999</v>
      </c>
      <c r="L7439" s="391">
        <v>0.14990000000000001</v>
      </c>
      <c r="M7439" s="391">
        <v>0.52769999999999995</v>
      </c>
      <c r="N7439" s="391">
        <v>8.8700000000000001E-2</v>
      </c>
      <c r="O7439" s="386">
        <v>0.1779</v>
      </c>
      <c r="P7439" s="386" t="s">
        <v>55</v>
      </c>
    </row>
    <row r="7440" spans="1:16" ht="15" x14ac:dyDescent="0.25">
      <c r="A7440" s="389" t="s">
        <v>5466</v>
      </c>
      <c r="B7440" s="390"/>
      <c r="C7440" s="386"/>
      <c r="D7440" s="390"/>
      <c r="E7440" s="390"/>
      <c r="F7440" s="386">
        <v>0.23669999999999999</v>
      </c>
      <c r="G7440" s="391">
        <v>2.87E-2</v>
      </c>
      <c r="H7440" s="391">
        <v>0.1686</v>
      </c>
      <c r="I7440" s="391">
        <v>9.4700000000000006E-2</v>
      </c>
      <c r="J7440" s="391">
        <v>4.9500000000000002E-2</v>
      </c>
      <c r="K7440" s="391">
        <v>7.8200000000000006E-2</v>
      </c>
      <c r="L7440" s="391">
        <v>4.1200000000000001E-2</v>
      </c>
      <c r="M7440" s="391">
        <v>0.31659999999999999</v>
      </c>
      <c r="N7440" s="391">
        <v>6.5799999999999997E-2</v>
      </c>
      <c r="O7440" s="386">
        <v>0.128</v>
      </c>
      <c r="P7440" s="386" t="s">
        <v>55</v>
      </c>
    </row>
    <row r="7441" spans="1:16" ht="15" x14ac:dyDescent="0.25">
      <c r="A7441" s="389" t="s">
        <v>5467</v>
      </c>
      <c r="B7441" s="390"/>
      <c r="C7441" s="386"/>
      <c r="D7441" s="390"/>
      <c r="E7441" s="390"/>
      <c r="F7441" s="386">
        <v>1.6453</v>
      </c>
      <c r="G7441" s="391">
        <v>0.54630000000000001</v>
      </c>
      <c r="H7441" s="391">
        <v>1.5795999999999999</v>
      </c>
      <c r="I7441" s="391">
        <v>1.4497</v>
      </c>
      <c r="J7441" s="391">
        <v>1.1393</v>
      </c>
      <c r="K7441" s="391">
        <v>1.1371</v>
      </c>
      <c r="L7441" s="391">
        <v>1.0052000000000001</v>
      </c>
      <c r="M7441" s="391">
        <v>2.1545999999999998</v>
      </c>
      <c r="N7441" s="391">
        <v>0.28989999999999999</v>
      </c>
      <c r="O7441" s="386">
        <v>0.59730000000000005</v>
      </c>
      <c r="P7441" s="386" t="s">
        <v>55</v>
      </c>
    </row>
    <row r="7442" spans="1:16" ht="15" x14ac:dyDescent="0.25">
      <c r="A7442" s="389" t="s">
        <v>5468</v>
      </c>
      <c r="B7442" s="390"/>
      <c r="C7442" s="386"/>
      <c r="D7442" s="390"/>
      <c r="E7442" s="390"/>
      <c r="F7442" s="386">
        <v>0.24410000000000001</v>
      </c>
      <c r="G7442" s="391">
        <v>0.26690000000000003</v>
      </c>
      <c r="H7442" s="391">
        <v>0.34379999999999999</v>
      </c>
      <c r="I7442" s="391">
        <v>0.26640000000000003</v>
      </c>
      <c r="J7442" s="391">
        <v>0.20930000000000001</v>
      </c>
      <c r="K7442" s="391">
        <v>0.33350000000000002</v>
      </c>
      <c r="L7442" s="391">
        <v>0.28249999999999997</v>
      </c>
      <c r="M7442" s="391">
        <v>0.19189999999999999</v>
      </c>
      <c r="N7442" s="391">
        <v>0.12670000000000001</v>
      </c>
      <c r="O7442" s="386">
        <v>0.16170000000000001</v>
      </c>
      <c r="P7442" s="386" t="s">
        <v>55</v>
      </c>
    </row>
    <row r="7443" spans="1:16" ht="15" x14ac:dyDescent="0.25">
      <c r="A7443" s="389" t="s">
        <v>5469</v>
      </c>
      <c r="B7443" s="390"/>
      <c r="C7443" s="386"/>
      <c r="D7443" s="390"/>
      <c r="E7443" s="390"/>
      <c r="F7443" s="386">
        <v>0.1449</v>
      </c>
      <c r="G7443" s="391">
        <v>9.9000000000000005E-2</v>
      </c>
      <c r="H7443" s="391">
        <v>0.1075</v>
      </c>
      <c r="I7443" s="391">
        <v>5.0799999999999998E-2</v>
      </c>
      <c r="J7443" s="391">
        <v>3.0499999999999999E-2</v>
      </c>
      <c r="K7443" s="391">
        <v>4.36E-2</v>
      </c>
      <c r="L7443" s="391">
        <v>3.3399999999999999E-2</v>
      </c>
      <c r="M7443" s="391">
        <v>1.8200000000000001E-2</v>
      </c>
      <c r="N7443" s="391">
        <v>2.2700000000000001E-2</v>
      </c>
      <c r="O7443" s="386">
        <v>3.5400000000000001E-2</v>
      </c>
      <c r="P7443" s="386" t="s">
        <v>55</v>
      </c>
    </row>
    <row r="7444" spans="1:16" ht="15" x14ac:dyDescent="0.25">
      <c r="A7444" s="389" t="s">
        <v>5470</v>
      </c>
      <c r="B7444" s="390"/>
      <c r="C7444" s="386"/>
      <c r="D7444" s="390"/>
      <c r="E7444" s="390"/>
      <c r="F7444" s="386">
        <v>1.3834</v>
      </c>
      <c r="G7444" s="391">
        <v>2.1315</v>
      </c>
      <c r="H7444" s="391">
        <v>2.9706000000000001</v>
      </c>
      <c r="I7444" s="391">
        <v>2.6309999999999998</v>
      </c>
      <c r="J7444" s="391">
        <v>2.1598999999999999</v>
      </c>
      <c r="K7444" s="391">
        <v>3.4293</v>
      </c>
      <c r="L7444" s="391">
        <v>2.9456000000000002</v>
      </c>
      <c r="M7444" s="391">
        <v>1.9681</v>
      </c>
      <c r="N7444" s="391">
        <v>1.2457</v>
      </c>
      <c r="O7444" s="386">
        <v>1.5218</v>
      </c>
      <c r="P7444" s="386" t="s">
        <v>55</v>
      </c>
    </row>
    <row r="7445" spans="1:16" ht="15" x14ac:dyDescent="0.25">
      <c r="A7445" s="389" t="s">
        <v>5471</v>
      </c>
      <c r="B7445" s="390"/>
      <c r="C7445" s="386"/>
      <c r="D7445" s="390"/>
      <c r="E7445" s="390"/>
      <c r="F7445" s="386">
        <v>0.38979999999999998</v>
      </c>
      <c r="G7445" s="391">
        <v>0.49109999999999998</v>
      </c>
      <c r="H7445" s="391">
        <v>0.46629999999999999</v>
      </c>
      <c r="I7445" s="391">
        <v>0.14760000000000001</v>
      </c>
      <c r="J7445" s="391">
        <v>0.16950000000000001</v>
      </c>
      <c r="K7445" s="391">
        <v>0.19750000000000001</v>
      </c>
      <c r="L7445" s="391">
        <v>0.1305</v>
      </c>
      <c r="M7445" s="391">
        <v>0.1191</v>
      </c>
      <c r="N7445" s="391">
        <v>0.1673</v>
      </c>
      <c r="O7445" s="386">
        <v>0.1386</v>
      </c>
      <c r="P7445" s="386" t="s">
        <v>55</v>
      </c>
    </row>
    <row r="7446" spans="1:16" ht="15" x14ac:dyDescent="0.25">
      <c r="A7446" s="389" t="s">
        <v>5472</v>
      </c>
      <c r="B7446" s="390"/>
      <c r="C7446" s="386"/>
      <c r="D7446" s="390"/>
      <c r="E7446" s="390"/>
      <c r="F7446" s="386">
        <v>0.1095</v>
      </c>
      <c r="G7446" s="391">
        <v>0.1472</v>
      </c>
      <c r="H7446" s="391">
        <v>0.1527</v>
      </c>
      <c r="I7446" s="391">
        <v>7.1800000000000003E-2</v>
      </c>
      <c r="J7446" s="391">
        <v>6.4799999999999996E-2</v>
      </c>
      <c r="K7446" s="391">
        <v>2.3900000000000001E-2</v>
      </c>
      <c r="L7446" s="391">
        <v>2.3900000000000001E-2</v>
      </c>
      <c r="M7446" s="391">
        <v>1.0200000000000001E-2</v>
      </c>
      <c r="N7446" s="391">
        <v>5.5599999999999997E-2</v>
      </c>
      <c r="O7446" s="386">
        <v>4.4299999999999999E-2</v>
      </c>
      <c r="P7446" s="386" t="s">
        <v>55</v>
      </c>
    </row>
    <row r="7447" spans="1:16" ht="15" x14ac:dyDescent="0.25">
      <c r="A7447" s="389" t="s">
        <v>5473</v>
      </c>
      <c r="B7447" s="390"/>
      <c r="C7447" s="386"/>
      <c r="D7447" s="390"/>
      <c r="E7447" s="390"/>
      <c r="F7447" s="386">
        <v>4.9009</v>
      </c>
      <c r="G7447" s="391">
        <v>5.6877000000000004</v>
      </c>
      <c r="H7447" s="391">
        <v>5.3628999999999998</v>
      </c>
      <c r="I7447" s="391">
        <v>1.2927</v>
      </c>
      <c r="J7447" s="391">
        <v>1.7276</v>
      </c>
      <c r="K7447" s="391">
        <v>2.5895000000000001</v>
      </c>
      <c r="L7447" s="391">
        <v>1.5813999999999999</v>
      </c>
      <c r="M7447" s="391">
        <v>1.3328</v>
      </c>
      <c r="N7447" s="391">
        <v>1.3841000000000001</v>
      </c>
      <c r="O7447" s="386">
        <v>1.2847</v>
      </c>
      <c r="P7447" s="386" t="s">
        <v>55</v>
      </c>
    </row>
    <row r="7448" spans="1:16" ht="15" x14ac:dyDescent="0.25">
      <c r="A7448" s="389" t="s">
        <v>5474</v>
      </c>
      <c r="B7448" s="390"/>
      <c r="C7448" s="386"/>
      <c r="D7448" s="390"/>
      <c r="E7448" s="390"/>
      <c r="F7448" s="386">
        <v>0.14419999999999999</v>
      </c>
      <c r="G7448" s="391">
        <v>6.7699999999999996E-2</v>
      </c>
      <c r="H7448" s="391">
        <v>9.5399999999999999E-2</v>
      </c>
      <c r="I7448" s="391">
        <v>4.82E-2</v>
      </c>
      <c r="J7448" s="391">
        <v>2.76E-2</v>
      </c>
      <c r="K7448" s="391">
        <v>7.7600000000000002E-2</v>
      </c>
      <c r="L7448" s="391">
        <v>6.5500000000000003E-2</v>
      </c>
      <c r="M7448" s="391">
        <v>2.24E-2</v>
      </c>
      <c r="N7448" s="391">
        <v>2.18E-2</v>
      </c>
      <c r="O7448" s="386">
        <v>3.8800000000000001E-2</v>
      </c>
      <c r="P7448" s="386" t="s">
        <v>55</v>
      </c>
    </row>
    <row r="7449" spans="1:16" ht="15" x14ac:dyDescent="0.25">
      <c r="A7449" s="389" t="s">
        <v>5475</v>
      </c>
      <c r="B7449" s="390"/>
      <c r="C7449" s="386"/>
      <c r="D7449" s="390"/>
      <c r="E7449" s="390"/>
      <c r="F7449" s="386">
        <v>0.14099999999999999</v>
      </c>
      <c r="G7449" s="391">
        <v>6.2E-2</v>
      </c>
      <c r="H7449" s="391">
        <v>9.01E-2</v>
      </c>
      <c r="I7449" s="391">
        <v>3.73E-2</v>
      </c>
      <c r="J7449" s="391">
        <v>1.8700000000000001E-2</v>
      </c>
      <c r="K7449" s="391">
        <v>4.2900000000000001E-2</v>
      </c>
      <c r="L7449" s="391">
        <v>4.1000000000000002E-2</v>
      </c>
      <c r="M7449" s="391">
        <v>1.3100000000000001E-2</v>
      </c>
      <c r="N7449" s="391">
        <v>1.18E-2</v>
      </c>
      <c r="O7449" s="386">
        <v>1.9599999999999999E-2</v>
      </c>
      <c r="P7449" s="386" t="s">
        <v>55</v>
      </c>
    </row>
    <row r="7450" spans="1:16" ht="15" x14ac:dyDescent="0.25">
      <c r="A7450" s="389" t="s">
        <v>5476</v>
      </c>
      <c r="B7450" s="390"/>
      <c r="C7450" s="386"/>
      <c r="D7450" s="390"/>
      <c r="E7450" s="390"/>
      <c r="F7450" s="386">
        <v>0.1837</v>
      </c>
      <c r="G7450" s="391">
        <v>0.1376</v>
      </c>
      <c r="H7450" s="391">
        <v>0.16059999999999999</v>
      </c>
      <c r="I7450" s="391">
        <v>0.18029999999999999</v>
      </c>
      <c r="J7450" s="391">
        <v>0.1353</v>
      </c>
      <c r="K7450" s="391">
        <v>0.49480000000000002</v>
      </c>
      <c r="L7450" s="391">
        <v>0.36249999999999999</v>
      </c>
      <c r="M7450" s="391">
        <v>0.13589999999999999</v>
      </c>
      <c r="N7450" s="391">
        <v>0.1452</v>
      </c>
      <c r="O7450" s="386">
        <v>0.27200000000000002</v>
      </c>
      <c r="P7450" s="386" t="s">
        <v>55</v>
      </c>
    </row>
    <row r="7451" spans="1:16" ht="15" x14ac:dyDescent="0.25">
      <c r="A7451" s="389" t="s">
        <v>5477</v>
      </c>
      <c r="B7451" s="390"/>
      <c r="C7451" s="386"/>
      <c r="D7451" s="390"/>
      <c r="E7451" s="390"/>
      <c r="F7451" s="386">
        <v>0.31280000000000002</v>
      </c>
      <c r="G7451" s="391">
        <v>0.5151</v>
      </c>
      <c r="H7451" s="391">
        <v>0.92669999999999997</v>
      </c>
      <c r="I7451" s="391">
        <v>1.1677999999999999</v>
      </c>
      <c r="J7451" s="391">
        <v>0.85809999999999997</v>
      </c>
      <c r="K7451" s="391">
        <v>1.3655999999999999</v>
      </c>
      <c r="L7451" s="391">
        <v>1.2191000000000001</v>
      </c>
      <c r="M7451" s="391">
        <v>0.84940000000000004</v>
      </c>
      <c r="N7451" s="391">
        <v>0.46350000000000002</v>
      </c>
      <c r="O7451" s="386">
        <v>0.59489999999999998</v>
      </c>
      <c r="P7451" s="386" t="s">
        <v>55</v>
      </c>
    </row>
    <row r="7452" spans="1:16" ht="15" x14ac:dyDescent="0.25">
      <c r="A7452" s="389" t="s">
        <v>5478</v>
      </c>
      <c r="B7452" s="390"/>
      <c r="C7452" s="386"/>
      <c r="D7452" s="390"/>
      <c r="E7452" s="390"/>
      <c r="F7452" s="386">
        <v>0.22520000000000001</v>
      </c>
      <c r="G7452" s="391">
        <v>0.13519999999999999</v>
      </c>
      <c r="H7452" s="391">
        <v>8.3599999999999994E-2</v>
      </c>
      <c r="I7452" s="391">
        <v>5.79E-2</v>
      </c>
      <c r="J7452" s="391">
        <v>6.4000000000000003E-3</v>
      </c>
      <c r="K7452" s="391">
        <v>8.2000000000000003E-2</v>
      </c>
      <c r="L7452" s="391">
        <v>2.52E-2</v>
      </c>
      <c r="M7452" s="391">
        <v>5.04E-2</v>
      </c>
      <c r="N7452" s="391">
        <v>0</v>
      </c>
      <c r="O7452" s="386">
        <v>7.2700000000000001E-2</v>
      </c>
      <c r="P7452" s="386" t="s">
        <v>55</v>
      </c>
    </row>
    <row r="7453" spans="1:16" ht="15" x14ac:dyDescent="0.25">
      <c r="A7453" s="389" t="s">
        <v>5479</v>
      </c>
      <c r="B7453" s="390"/>
      <c r="C7453" s="386"/>
      <c r="D7453" s="390"/>
      <c r="E7453" s="390"/>
      <c r="F7453" s="386">
        <v>0.89059999999999995</v>
      </c>
      <c r="G7453" s="391">
        <v>2.8504</v>
      </c>
      <c r="H7453" s="391">
        <v>6.0030999999999999</v>
      </c>
      <c r="I7453" s="391">
        <v>7.8136999999999999</v>
      </c>
      <c r="J7453" s="391">
        <v>5.907</v>
      </c>
      <c r="K7453" s="391">
        <v>8.9753000000000007</v>
      </c>
      <c r="L7453" s="391">
        <v>8.3146000000000004</v>
      </c>
      <c r="M7453" s="391">
        <v>5.7000999999999999</v>
      </c>
      <c r="N7453" s="391">
        <v>3.6697000000000002</v>
      </c>
      <c r="O7453" s="386">
        <v>4.1204000000000001</v>
      </c>
      <c r="P7453" s="386" t="s">
        <v>55</v>
      </c>
    </row>
    <row r="7454" spans="1:16" ht="15" x14ac:dyDescent="0.25">
      <c r="A7454" s="389" t="s">
        <v>5480</v>
      </c>
      <c r="B7454" s="390"/>
      <c r="C7454" s="386"/>
      <c r="D7454" s="390"/>
      <c r="E7454" s="390"/>
      <c r="F7454" s="386">
        <v>0.27900000000000003</v>
      </c>
      <c r="G7454" s="391">
        <v>6.1499999999999999E-2</v>
      </c>
      <c r="H7454" s="391">
        <v>5.67E-2</v>
      </c>
      <c r="I7454" s="391">
        <v>9.3600000000000003E-2</v>
      </c>
      <c r="J7454" s="391">
        <v>2.23E-2</v>
      </c>
      <c r="K7454" s="391">
        <v>8.8499999999999995E-2</v>
      </c>
      <c r="L7454" s="391">
        <v>0.11849999999999999</v>
      </c>
      <c r="M7454" s="391">
        <v>0.10539999999999999</v>
      </c>
      <c r="N7454" s="391">
        <v>6.6400000000000001E-2</v>
      </c>
      <c r="O7454" s="386">
        <v>0.35770000000000002</v>
      </c>
      <c r="P7454" s="386" t="s">
        <v>55</v>
      </c>
    </row>
    <row r="7455" spans="1:16" ht="15" x14ac:dyDescent="0.25">
      <c r="A7455" s="389" t="s">
        <v>5481</v>
      </c>
      <c r="B7455" s="390"/>
      <c r="C7455" s="386"/>
      <c r="D7455" s="390"/>
      <c r="E7455" s="390"/>
      <c r="F7455" s="386">
        <v>0.22850000000000001</v>
      </c>
      <c r="G7455" s="391">
        <v>5.2299999999999999E-2</v>
      </c>
      <c r="H7455" s="391">
        <v>3.6700000000000003E-2</v>
      </c>
      <c r="I7455" s="391">
        <v>8.5500000000000007E-2</v>
      </c>
      <c r="J7455" s="391">
        <v>1.5299999999999999E-2</v>
      </c>
      <c r="K7455" s="391">
        <v>6.8400000000000002E-2</v>
      </c>
      <c r="L7455" s="391">
        <v>0.104</v>
      </c>
      <c r="M7455" s="391">
        <v>9.8599999999999993E-2</v>
      </c>
      <c r="N7455" s="391">
        <v>5.21E-2</v>
      </c>
      <c r="O7455" s="386">
        <v>9.2899999999999996E-2</v>
      </c>
      <c r="P7455" s="386" t="s">
        <v>55</v>
      </c>
    </row>
    <row r="7456" spans="1:16" ht="15" x14ac:dyDescent="0.25">
      <c r="A7456" s="389" t="s">
        <v>5482</v>
      </c>
      <c r="B7456" s="390"/>
      <c r="C7456" s="386"/>
      <c r="D7456" s="390"/>
      <c r="E7456" s="390"/>
      <c r="F7456" s="386">
        <v>1.5455000000000001</v>
      </c>
      <c r="G7456" s="391">
        <v>0.34320000000000001</v>
      </c>
      <c r="H7456" s="391">
        <v>0.61599999999999999</v>
      </c>
      <c r="I7456" s="391">
        <v>0.34720000000000001</v>
      </c>
      <c r="J7456" s="391">
        <v>0.24510000000000001</v>
      </c>
      <c r="K7456" s="391">
        <v>0.72640000000000005</v>
      </c>
      <c r="L7456" s="391">
        <v>0.61429999999999996</v>
      </c>
      <c r="M7456" s="391">
        <v>0.30059999999999998</v>
      </c>
      <c r="N7456" s="391">
        <v>0.37169999999999997</v>
      </c>
      <c r="O7456" s="386">
        <v>8.23</v>
      </c>
      <c r="P7456" s="386" t="s">
        <v>55</v>
      </c>
    </row>
    <row r="7457" spans="1:16" ht="15" x14ac:dyDescent="0.25">
      <c r="A7457" s="389" t="s">
        <v>5483</v>
      </c>
      <c r="B7457" s="390"/>
      <c r="C7457" s="386"/>
      <c r="D7457" s="390"/>
      <c r="E7457" s="390"/>
      <c r="F7457" s="386">
        <v>5.2200000000000003E-2</v>
      </c>
      <c r="G7457" s="391">
        <v>0</v>
      </c>
      <c r="H7457" s="391">
        <v>2.6800000000000001E-2</v>
      </c>
      <c r="I7457" s="391">
        <v>5.3600000000000002E-2</v>
      </c>
      <c r="J7457" s="391">
        <v>5.3499999999999999E-2</v>
      </c>
      <c r="K7457" s="391">
        <v>0.1072</v>
      </c>
      <c r="L7457" s="391">
        <v>0.24099999999999999</v>
      </c>
      <c r="M7457" s="391">
        <v>5.3600000000000002E-2</v>
      </c>
      <c r="N7457" s="391">
        <v>0</v>
      </c>
      <c r="O7457" s="386">
        <v>2.69E-2</v>
      </c>
      <c r="P7457" s="386" t="s">
        <v>55</v>
      </c>
    </row>
    <row r="7458" spans="1:16" ht="15" x14ac:dyDescent="0.25">
      <c r="A7458" s="389" t="s">
        <v>5484</v>
      </c>
      <c r="B7458" s="390"/>
      <c r="C7458" s="386"/>
      <c r="D7458" s="390"/>
      <c r="E7458" s="390"/>
      <c r="F7458" s="386">
        <v>5.2200000000000003E-2</v>
      </c>
      <c r="G7458" s="391">
        <v>0</v>
      </c>
      <c r="H7458" s="391">
        <v>2.6800000000000001E-2</v>
      </c>
      <c r="I7458" s="391">
        <v>5.3600000000000002E-2</v>
      </c>
      <c r="J7458" s="391">
        <v>5.3499999999999999E-2</v>
      </c>
      <c r="K7458" s="391">
        <v>0.1072</v>
      </c>
      <c r="L7458" s="391">
        <v>0.24099999999999999</v>
      </c>
      <c r="M7458" s="391">
        <v>5.3600000000000002E-2</v>
      </c>
      <c r="N7458" s="391">
        <v>0</v>
      </c>
      <c r="O7458" s="386">
        <v>2.69E-2</v>
      </c>
      <c r="P7458" s="386" t="s">
        <v>55</v>
      </c>
    </row>
    <row r="7459" spans="1:16" ht="15" x14ac:dyDescent="0.25">
      <c r="A7459" s="389" t="s">
        <v>5485</v>
      </c>
      <c r="B7459" s="390"/>
      <c r="C7459" s="386"/>
      <c r="D7459" s="390"/>
      <c r="E7459" s="390"/>
      <c r="F7459" s="386">
        <v>0.8105</v>
      </c>
      <c r="G7459" s="391">
        <v>0.30859999999999999</v>
      </c>
      <c r="H7459" s="391">
        <v>0.19389999999999999</v>
      </c>
      <c r="I7459" s="391">
        <v>0.17519999999999999</v>
      </c>
      <c r="J7459" s="391">
        <v>7.85E-2</v>
      </c>
      <c r="K7459" s="391">
        <v>0.3725</v>
      </c>
      <c r="L7459" s="391">
        <v>0.30009999999999998</v>
      </c>
      <c r="M7459" s="391">
        <v>0.32279999999999998</v>
      </c>
      <c r="N7459" s="391">
        <v>4.2099999999999999E-2</v>
      </c>
      <c r="O7459" s="386">
        <v>1.9650000000000001</v>
      </c>
      <c r="P7459" s="386" t="s">
        <v>55</v>
      </c>
    </row>
    <row r="7460" spans="1:16" ht="15" x14ac:dyDescent="0.25">
      <c r="A7460" s="389" t="s">
        <v>5486</v>
      </c>
      <c r="B7460" s="390"/>
      <c r="C7460" s="386"/>
      <c r="D7460" s="390"/>
      <c r="E7460" s="390"/>
      <c r="F7460" s="386">
        <v>0.85880000000000001</v>
      </c>
      <c r="G7460" s="391">
        <v>0.25990000000000002</v>
      </c>
      <c r="H7460" s="391">
        <v>6.8199999999999997E-2</v>
      </c>
      <c r="I7460" s="391">
        <v>0.11559999999999999</v>
      </c>
      <c r="J7460" s="391">
        <v>2.7900000000000001E-2</v>
      </c>
      <c r="K7460" s="391">
        <v>0.22750000000000001</v>
      </c>
      <c r="L7460" s="391">
        <v>0.216</v>
      </c>
      <c r="M7460" s="391">
        <v>0.29270000000000002</v>
      </c>
      <c r="N7460" s="391">
        <v>0</v>
      </c>
      <c r="O7460" s="386">
        <v>0.48330000000000001</v>
      </c>
      <c r="P7460" s="386" t="s">
        <v>55</v>
      </c>
    </row>
    <row r="7461" spans="1:16" ht="15" x14ac:dyDescent="0.25">
      <c r="A7461" s="389" t="s">
        <v>5487</v>
      </c>
      <c r="B7461" s="390"/>
      <c r="C7461" s="386"/>
      <c r="D7461" s="390"/>
      <c r="E7461" s="390"/>
      <c r="F7461" s="386">
        <v>0</v>
      </c>
      <c r="G7461" s="391">
        <v>1.2397</v>
      </c>
      <c r="H7461" s="391">
        <v>2.4792999999999998</v>
      </c>
      <c r="I7461" s="391">
        <v>1.2397</v>
      </c>
      <c r="J7461" s="391">
        <v>0.82640000000000002</v>
      </c>
      <c r="K7461" s="391">
        <v>2.4792999999999998</v>
      </c>
      <c r="L7461" s="391">
        <v>2.0832999999999999</v>
      </c>
      <c r="M7461" s="391">
        <v>0.71430000000000005</v>
      </c>
      <c r="N7461" s="391">
        <v>0.4</v>
      </c>
      <c r="O7461" s="386">
        <v>16.25</v>
      </c>
      <c r="P7461" s="386" t="s">
        <v>55</v>
      </c>
    </row>
    <row r="7462" spans="1:16" ht="15" x14ac:dyDescent="0.25">
      <c r="A7462" s="389" t="s">
        <v>5488</v>
      </c>
      <c r="B7462" s="390"/>
      <c r="C7462" s="386"/>
      <c r="D7462" s="390"/>
      <c r="E7462" s="390"/>
      <c r="F7462" s="386">
        <v>4.1799999999999997E-2</v>
      </c>
      <c r="G7462" s="391">
        <v>0</v>
      </c>
      <c r="H7462" s="391">
        <v>1.7000000000000001E-2</v>
      </c>
      <c r="I7462" s="391">
        <v>1.7000000000000001E-2</v>
      </c>
      <c r="J7462" s="391">
        <v>0</v>
      </c>
      <c r="K7462" s="391">
        <v>8.5400000000000004E-2</v>
      </c>
      <c r="L7462" s="391">
        <v>5.1299999999999998E-2</v>
      </c>
      <c r="M7462" s="391">
        <v>5.1200000000000002E-2</v>
      </c>
      <c r="N7462" s="391">
        <v>4.5499999999999999E-2</v>
      </c>
      <c r="O7462" s="386">
        <v>0</v>
      </c>
      <c r="P7462" s="386" t="s">
        <v>55</v>
      </c>
    </row>
    <row r="7463" spans="1:16" ht="15" x14ac:dyDescent="0.25">
      <c r="A7463" s="389" t="s">
        <v>5489</v>
      </c>
      <c r="B7463" s="390"/>
      <c r="C7463" s="386"/>
      <c r="D7463" s="390"/>
      <c r="E7463" s="390"/>
      <c r="F7463" s="386">
        <v>4.1799999999999997E-2</v>
      </c>
      <c r="G7463" s="391">
        <v>0</v>
      </c>
      <c r="H7463" s="391">
        <v>1.7399999999999999E-2</v>
      </c>
      <c r="I7463" s="391">
        <v>1.7299999999999999E-2</v>
      </c>
      <c r="J7463" s="391">
        <v>0</v>
      </c>
      <c r="K7463" s="391">
        <v>8.6900000000000005E-2</v>
      </c>
      <c r="L7463" s="391">
        <v>5.2200000000000003E-2</v>
      </c>
      <c r="M7463" s="391">
        <v>5.21E-2</v>
      </c>
      <c r="N7463" s="391">
        <v>4.6100000000000002E-2</v>
      </c>
      <c r="O7463" s="386">
        <v>0</v>
      </c>
      <c r="P7463" s="386" t="s">
        <v>55</v>
      </c>
    </row>
    <row r="7464" spans="1:16" ht="15" x14ac:dyDescent="0.25">
      <c r="A7464" s="389" t="s">
        <v>5490</v>
      </c>
      <c r="B7464" s="390"/>
      <c r="C7464" s="386"/>
      <c r="D7464" s="390"/>
      <c r="E7464" s="390"/>
      <c r="F7464" s="386" t="s">
        <v>8416</v>
      </c>
      <c r="G7464" s="391" t="s">
        <v>8416</v>
      </c>
      <c r="H7464" s="391">
        <v>0</v>
      </c>
      <c r="I7464" s="391">
        <v>0</v>
      </c>
      <c r="J7464" s="391">
        <v>0</v>
      </c>
      <c r="K7464" s="391">
        <v>0</v>
      </c>
      <c r="L7464" s="391">
        <v>0</v>
      </c>
      <c r="M7464" s="391">
        <v>0</v>
      </c>
      <c r="N7464" s="391">
        <v>0</v>
      </c>
      <c r="O7464" s="386">
        <v>0</v>
      </c>
      <c r="P7464" s="386" t="s">
        <v>55</v>
      </c>
    </row>
    <row r="7465" spans="1:16" ht="15" x14ac:dyDescent="0.25">
      <c r="A7465" s="389" t="s">
        <v>5491</v>
      </c>
      <c r="B7465" s="390"/>
      <c r="C7465" s="386"/>
      <c r="D7465" s="390"/>
      <c r="E7465" s="390"/>
      <c r="F7465" s="386">
        <v>0.2137</v>
      </c>
      <c r="G7465" s="391">
        <v>1.4200000000000001E-2</v>
      </c>
      <c r="H7465" s="391">
        <v>3.5799999999999998E-2</v>
      </c>
      <c r="I7465" s="391">
        <v>0.11020000000000001</v>
      </c>
      <c r="J7465" s="391">
        <v>7.4000000000000003E-3</v>
      </c>
      <c r="K7465" s="391">
        <v>7.3000000000000001E-3</v>
      </c>
      <c r="L7465" s="391">
        <v>4.3499999999999997E-2</v>
      </c>
      <c r="M7465" s="391">
        <v>5.0200000000000002E-2</v>
      </c>
      <c r="N7465" s="391">
        <v>9.9000000000000005E-2</v>
      </c>
      <c r="O7465" s="386">
        <v>3.39E-2</v>
      </c>
      <c r="P7465" s="386" t="s">
        <v>55</v>
      </c>
    </row>
    <row r="7466" spans="1:16" ht="15" x14ac:dyDescent="0.25">
      <c r="A7466" s="389" t="s">
        <v>5492</v>
      </c>
      <c r="B7466" s="390"/>
      <c r="C7466" s="386"/>
      <c r="D7466" s="390"/>
      <c r="E7466" s="390"/>
      <c r="F7466" s="386">
        <v>0.1021</v>
      </c>
      <c r="G7466" s="391">
        <v>1.49E-2</v>
      </c>
      <c r="H7466" s="391">
        <v>3.7400000000000003E-2</v>
      </c>
      <c r="I7466" s="391">
        <v>0.11459999999999999</v>
      </c>
      <c r="J7466" s="391">
        <v>7.7000000000000002E-3</v>
      </c>
      <c r="K7466" s="391">
        <v>7.4999999999999997E-3</v>
      </c>
      <c r="L7466" s="391">
        <v>4.5100000000000001E-2</v>
      </c>
      <c r="M7466" s="391">
        <v>5.1999999999999998E-2</v>
      </c>
      <c r="N7466" s="391">
        <v>8.6199999999999999E-2</v>
      </c>
      <c r="O7466" s="386">
        <v>2.3300000000000001E-2</v>
      </c>
      <c r="P7466" s="386" t="s">
        <v>55</v>
      </c>
    </row>
    <row r="7467" spans="1:16" ht="15" x14ac:dyDescent="0.25">
      <c r="A7467" s="389" t="s">
        <v>5493</v>
      </c>
      <c r="B7467" s="390"/>
      <c r="C7467" s="386"/>
      <c r="D7467" s="390"/>
      <c r="E7467" s="390"/>
      <c r="F7467" s="386">
        <v>2.1574</v>
      </c>
      <c r="G7467" s="391">
        <v>0</v>
      </c>
      <c r="H7467" s="391">
        <v>0</v>
      </c>
      <c r="I7467" s="391">
        <v>0</v>
      </c>
      <c r="J7467" s="391">
        <v>0</v>
      </c>
      <c r="K7467" s="391">
        <v>0</v>
      </c>
      <c r="L7467" s="391">
        <v>0</v>
      </c>
      <c r="M7467" s="391">
        <v>0</v>
      </c>
      <c r="N7467" s="391">
        <v>0.3876</v>
      </c>
      <c r="O7467" s="386">
        <v>0.37969999999999998</v>
      </c>
      <c r="P7467" s="386" t="s">
        <v>55</v>
      </c>
    </row>
    <row r="7468" spans="1:16" ht="15" x14ac:dyDescent="0.25">
      <c r="A7468" s="389" t="s">
        <v>5494</v>
      </c>
      <c r="B7468" s="390"/>
      <c r="C7468" s="386"/>
      <c r="D7468" s="390"/>
      <c r="E7468" s="390"/>
      <c r="F7468" s="386">
        <v>0.1348</v>
      </c>
      <c r="G7468" s="391">
        <v>6.7299999999999999E-2</v>
      </c>
      <c r="H7468" s="391">
        <v>0.14019999999999999</v>
      </c>
      <c r="I7468" s="391">
        <v>7.0900000000000005E-2</v>
      </c>
      <c r="J7468" s="391">
        <v>3.8800000000000001E-2</v>
      </c>
      <c r="K7468" s="391">
        <v>5.1200000000000002E-2</v>
      </c>
      <c r="L7468" s="391">
        <v>0.1716</v>
      </c>
      <c r="M7468" s="391">
        <v>0.1502</v>
      </c>
      <c r="N7468" s="391">
        <v>0.12740000000000001</v>
      </c>
      <c r="O7468" s="386">
        <v>0.14030000000000001</v>
      </c>
      <c r="P7468" s="386" t="s">
        <v>55</v>
      </c>
    </row>
    <row r="7469" spans="1:16" ht="15" x14ac:dyDescent="0.25">
      <c r="A7469" s="389" t="s">
        <v>5495</v>
      </c>
      <c r="B7469" s="390"/>
      <c r="C7469" s="386"/>
      <c r="D7469" s="390"/>
      <c r="E7469" s="390"/>
      <c r="F7469" s="386">
        <v>0.12529999999999999</v>
      </c>
      <c r="G7469" s="391">
        <v>6.5699999999999995E-2</v>
      </c>
      <c r="H7469" s="391">
        <v>0.12379999999999999</v>
      </c>
      <c r="I7469" s="391">
        <v>5.8000000000000003E-2</v>
      </c>
      <c r="J7469" s="391">
        <v>3.2500000000000001E-2</v>
      </c>
      <c r="K7469" s="391">
        <v>2.8899999999999999E-2</v>
      </c>
      <c r="L7469" s="391">
        <v>4.99E-2</v>
      </c>
      <c r="M7469" s="391">
        <v>5.5500000000000001E-2</v>
      </c>
      <c r="N7469" s="391">
        <v>7.3400000000000007E-2</v>
      </c>
      <c r="O7469" s="386">
        <v>0.10979999999999999</v>
      </c>
      <c r="P7469" s="386" t="s">
        <v>55</v>
      </c>
    </row>
    <row r="7470" spans="1:16" ht="15" x14ac:dyDescent="0.25">
      <c r="A7470" s="389" t="s">
        <v>5496</v>
      </c>
      <c r="B7470" s="390"/>
      <c r="C7470" s="386"/>
      <c r="D7470" s="390"/>
      <c r="E7470" s="390"/>
      <c r="F7470" s="386">
        <v>0.58499999999999996</v>
      </c>
      <c r="G7470" s="391">
        <v>0.1462</v>
      </c>
      <c r="H7470" s="391">
        <v>0.99850000000000005</v>
      </c>
      <c r="I7470" s="391">
        <v>0.75239999999999996</v>
      </c>
      <c r="J7470" s="391">
        <v>0.37880000000000003</v>
      </c>
      <c r="K7470" s="391">
        <v>1.2195</v>
      </c>
      <c r="L7470" s="391">
        <v>6.4120999999999997</v>
      </c>
      <c r="M7470" s="391">
        <v>5.0545</v>
      </c>
      <c r="N7470" s="391">
        <v>2.7244000000000002</v>
      </c>
      <c r="O7470" s="386">
        <v>1.6329</v>
      </c>
      <c r="P7470" s="386" t="s">
        <v>55</v>
      </c>
    </row>
    <row r="7471" spans="1:16" ht="15" x14ac:dyDescent="0.25">
      <c r="A7471" s="389" t="s">
        <v>5497</v>
      </c>
      <c r="B7471" s="390"/>
      <c r="C7471" s="386"/>
      <c r="D7471" s="390"/>
      <c r="E7471" s="390"/>
      <c r="F7471" s="386">
        <v>0.31440000000000001</v>
      </c>
      <c r="G7471" s="391">
        <v>0.2797</v>
      </c>
      <c r="H7471" s="391">
        <v>0.52429999999999999</v>
      </c>
      <c r="I7471" s="391">
        <v>0.1164</v>
      </c>
      <c r="J7471" s="391">
        <v>4.7399999999999998E-2</v>
      </c>
      <c r="K7471" s="391">
        <v>2.58E-2</v>
      </c>
      <c r="L7471" s="391">
        <v>4.2900000000000001E-2</v>
      </c>
      <c r="M7471" s="391">
        <v>4.3E-3</v>
      </c>
      <c r="N7471" s="391">
        <v>0.19120000000000001</v>
      </c>
      <c r="O7471" s="386">
        <v>9.0499999999999997E-2</v>
      </c>
      <c r="P7471" s="386" t="s">
        <v>55</v>
      </c>
    </row>
    <row r="7472" spans="1:16" ht="15" x14ac:dyDescent="0.25">
      <c r="A7472" s="389" t="s">
        <v>5498</v>
      </c>
      <c r="B7472" s="390"/>
      <c r="C7472" s="386"/>
      <c r="D7472" s="390"/>
      <c r="E7472" s="390"/>
      <c r="F7472" s="386">
        <v>0.30959999999999999</v>
      </c>
      <c r="G7472" s="391">
        <v>0.27439999999999998</v>
      </c>
      <c r="H7472" s="391">
        <v>0.50529999999999997</v>
      </c>
      <c r="I7472" s="391">
        <v>9.5799999999999996E-2</v>
      </c>
      <c r="J7472" s="391">
        <v>4.7899999999999998E-2</v>
      </c>
      <c r="K7472" s="391">
        <v>0</v>
      </c>
      <c r="L7472" s="391">
        <v>3.4799999999999998E-2</v>
      </c>
      <c r="M7472" s="391">
        <v>0</v>
      </c>
      <c r="N7472" s="391">
        <v>0.19289999999999999</v>
      </c>
      <c r="O7472" s="386">
        <v>8.5000000000000006E-2</v>
      </c>
      <c r="P7472" s="386" t="s">
        <v>55</v>
      </c>
    </row>
    <row r="7473" spans="1:16" ht="15" x14ac:dyDescent="0.25">
      <c r="A7473" s="389" t="s">
        <v>5499</v>
      </c>
      <c r="B7473" s="390"/>
      <c r="C7473" s="386"/>
      <c r="D7473" s="390"/>
      <c r="E7473" s="390"/>
      <c r="F7473" s="386">
        <v>0.71430000000000005</v>
      </c>
      <c r="G7473" s="391">
        <v>0.71430000000000005</v>
      </c>
      <c r="H7473" s="391">
        <v>1.9355</v>
      </c>
      <c r="I7473" s="391">
        <v>2.1368</v>
      </c>
      <c r="J7473" s="391">
        <v>0</v>
      </c>
      <c r="K7473" s="391">
        <v>2.069</v>
      </c>
      <c r="L7473" s="391">
        <v>0.68969999999999998</v>
      </c>
      <c r="M7473" s="391">
        <v>0.3448</v>
      </c>
      <c r="N7473" s="391">
        <v>0</v>
      </c>
      <c r="O7473" s="386">
        <v>0.55969999999999998</v>
      </c>
      <c r="P7473" s="386" t="s">
        <v>55</v>
      </c>
    </row>
    <row r="7474" spans="1:16" ht="15" x14ac:dyDescent="0.25">
      <c r="A7474" s="389" t="s">
        <v>5500</v>
      </c>
      <c r="B7474" s="390"/>
      <c r="C7474" s="386"/>
      <c r="D7474" s="390"/>
      <c r="E7474" s="390"/>
      <c r="F7474" s="386">
        <v>0.24379999999999999</v>
      </c>
      <c r="G7474" s="391">
        <v>4.7600000000000003E-2</v>
      </c>
      <c r="H7474" s="391">
        <v>9.5399999999999999E-2</v>
      </c>
      <c r="I7474" s="391">
        <v>0.1114</v>
      </c>
      <c r="J7474" s="391">
        <v>5.28E-2</v>
      </c>
      <c r="K7474" s="391">
        <v>0.17810000000000001</v>
      </c>
      <c r="L7474" s="391">
        <v>1.105</v>
      </c>
      <c r="M7474" s="391">
        <v>0.85050000000000003</v>
      </c>
      <c r="N7474" s="391">
        <v>0.33329999999999999</v>
      </c>
      <c r="O7474" s="386">
        <v>0.25190000000000001</v>
      </c>
      <c r="P7474" s="386" t="s">
        <v>55</v>
      </c>
    </row>
    <row r="7475" spans="1:16" ht="15" x14ac:dyDescent="0.25">
      <c r="A7475" s="389" t="s">
        <v>5501</v>
      </c>
      <c r="B7475" s="390"/>
      <c r="C7475" s="386"/>
      <c r="D7475" s="390"/>
      <c r="E7475" s="390"/>
      <c r="F7475" s="386">
        <v>0.2041</v>
      </c>
      <c r="G7475" s="391">
        <v>0.05</v>
      </c>
      <c r="H7475" s="391">
        <v>5.5999999999999999E-3</v>
      </c>
      <c r="I7475" s="391">
        <v>3.3399999999999999E-2</v>
      </c>
      <c r="J7475" s="391">
        <v>0</v>
      </c>
      <c r="K7475" s="391">
        <v>3.85E-2</v>
      </c>
      <c r="L7475" s="391">
        <v>0.2087</v>
      </c>
      <c r="M7475" s="391">
        <v>0.1482</v>
      </c>
      <c r="N7475" s="391">
        <v>2.1299999999999999E-2</v>
      </c>
      <c r="O7475" s="386">
        <v>6.3399999999999998E-2</v>
      </c>
      <c r="P7475" s="386" t="s">
        <v>55</v>
      </c>
    </row>
    <row r="7476" spans="1:16" ht="15" x14ac:dyDescent="0.25">
      <c r="A7476" s="389" t="s">
        <v>5502</v>
      </c>
      <c r="B7476" s="390"/>
      <c r="C7476" s="386"/>
      <c r="D7476" s="390"/>
      <c r="E7476" s="390"/>
      <c r="F7476" s="386">
        <v>1.0044999999999999</v>
      </c>
      <c r="G7476" s="391">
        <v>0</v>
      </c>
      <c r="H7476" s="391">
        <v>1.9231</v>
      </c>
      <c r="I7476" s="391">
        <v>1.6593</v>
      </c>
      <c r="J7476" s="391">
        <v>1.1312</v>
      </c>
      <c r="K7476" s="391">
        <v>2.9735999999999998</v>
      </c>
      <c r="L7476" s="391">
        <v>17.791399999999999</v>
      </c>
      <c r="M7476" s="391">
        <v>14.2857</v>
      </c>
      <c r="N7476" s="391">
        <v>6.1508000000000003</v>
      </c>
      <c r="O7476" s="386">
        <v>5.0918999999999999</v>
      </c>
      <c r="P7476" s="386" t="s">
        <v>55</v>
      </c>
    </row>
    <row r="7477" spans="1:16" ht="15" x14ac:dyDescent="0.25">
      <c r="A7477" s="389" t="s">
        <v>5503</v>
      </c>
      <c r="B7477" s="390"/>
      <c r="C7477" s="386"/>
      <c r="D7477" s="390"/>
      <c r="E7477" s="390"/>
      <c r="F7477" s="386">
        <v>0.13730000000000001</v>
      </c>
      <c r="G7477" s="391">
        <v>2.41E-2</v>
      </c>
      <c r="H7477" s="391">
        <v>9.2799999999999994E-2</v>
      </c>
      <c r="I7477" s="391">
        <v>3.6299999999999999E-2</v>
      </c>
      <c r="J7477" s="391">
        <v>7.22E-2</v>
      </c>
      <c r="K7477" s="391">
        <v>7.9899999999999999E-2</v>
      </c>
      <c r="L7477" s="391">
        <v>7.0999999999999994E-2</v>
      </c>
      <c r="M7477" s="391">
        <v>0.122</v>
      </c>
      <c r="N7477" s="391">
        <v>0.182</v>
      </c>
      <c r="O7477" s="386">
        <v>0.29289999999999999</v>
      </c>
      <c r="P7477" s="386" t="s">
        <v>55</v>
      </c>
    </row>
    <row r="7478" spans="1:16" ht="15" x14ac:dyDescent="0.25">
      <c r="A7478" s="389" t="s">
        <v>5504</v>
      </c>
      <c r="B7478" s="390"/>
      <c r="C7478" s="386"/>
      <c r="D7478" s="390"/>
      <c r="E7478" s="390"/>
      <c r="F7478" s="386">
        <v>0.13900000000000001</v>
      </c>
      <c r="G7478" s="391">
        <v>2.4899999999999999E-2</v>
      </c>
      <c r="H7478" s="391">
        <v>9.5899999999999999E-2</v>
      </c>
      <c r="I7478" s="391">
        <v>3.7499999999999999E-2</v>
      </c>
      <c r="J7478" s="391">
        <v>7.46E-2</v>
      </c>
      <c r="K7478" s="391">
        <v>8.2500000000000004E-2</v>
      </c>
      <c r="L7478" s="391">
        <v>6.9199999999999998E-2</v>
      </c>
      <c r="M7478" s="391">
        <v>0.12189999999999999</v>
      </c>
      <c r="N7478" s="391">
        <v>0.17019999999999999</v>
      </c>
      <c r="O7478" s="386">
        <v>0.28520000000000001</v>
      </c>
      <c r="P7478" s="386" t="s">
        <v>55</v>
      </c>
    </row>
    <row r="7479" spans="1:16" ht="15" x14ac:dyDescent="0.25">
      <c r="A7479" s="389" t="s">
        <v>5505</v>
      </c>
      <c r="B7479" s="390"/>
      <c r="C7479" s="386"/>
      <c r="D7479" s="390"/>
      <c r="E7479" s="390"/>
      <c r="F7479" s="386">
        <v>9.9199999999999997E-2</v>
      </c>
      <c r="G7479" s="391">
        <v>0</v>
      </c>
      <c r="H7479" s="391">
        <v>0</v>
      </c>
      <c r="I7479" s="391">
        <v>0</v>
      </c>
      <c r="J7479" s="391">
        <v>0</v>
      </c>
      <c r="K7479" s="391">
        <v>0</v>
      </c>
      <c r="L7479" s="391">
        <v>0.12529999999999999</v>
      </c>
      <c r="M7479" s="391">
        <v>0.12529999999999999</v>
      </c>
      <c r="N7479" s="391">
        <v>0.53190000000000004</v>
      </c>
      <c r="O7479" s="386">
        <v>0.4708</v>
      </c>
      <c r="P7479" s="386" t="s">
        <v>55</v>
      </c>
    </row>
    <row r="7480" spans="1:16" ht="15" x14ac:dyDescent="0.25">
      <c r="A7480" s="389" t="s">
        <v>5506</v>
      </c>
      <c r="B7480" s="390"/>
      <c r="C7480" s="386"/>
      <c r="D7480" s="390"/>
      <c r="E7480" s="390"/>
      <c r="F7480" s="386">
        <v>5.5399999999999998E-2</v>
      </c>
      <c r="G7480" s="391">
        <v>2.1399999999999999E-2</v>
      </c>
      <c r="H7480" s="391">
        <v>0.05</v>
      </c>
      <c r="I7480" s="391">
        <v>4.1099999999999998E-2</v>
      </c>
      <c r="J7480" s="391">
        <v>2.6800000000000001E-2</v>
      </c>
      <c r="K7480" s="391">
        <v>1.0699999999999999E-2</v>
      </c>
      <c r="L7480" s="391">
        <v>3.5999999999999999E-3</v>
      </c>
      <c r="M7480" s="391">
        <v>3.7499999999999999E-2</v>
      </c>
      <c r="N7480" s="391">
        <v>1.9800000000000002E-2</v>
      </c>
      <c r="O7480" s="386">
        <v>6.6799999999999998E-2</v>
      </c>
      <c r="P7480" s="386" t="s">
        <v>55</v>
      </c>
    </row>
    <row r="7481" spans="1:16" ht="15" x14ac:dyDescent="0.25">
      <c r="A7481" s="389" t="s">
        <v>5507</v>
      </c>
      <c r="B7481" s="390"/>
      <c r="C7481" s="386"/>
      <c r="D7481" s="390"/>
      <c r="E7481" s="390"/>
      <c r="F7481" s="386">
        <v>4.7100000000000003E-2</v>
      </c>
      <c r="G7481" s="391">
        <v>1.8100000000000002E-2</v>
      </c>
      <c r="H7481" s="391">
        <v>4.3499999999999997E-2</v>
      </c>
      <c r="I7481" s="391">
        <v>4.1599999999999998E-2</v>
      </c>
      <c r="J7481" s="391">
        <v>2.7099999999999999E-2</v>
      </c>
      <c r="K7481" s="391">
        <v>1.09E-2</v>
      </c>
      <c r="L7481" s="391">
        <v>1.8E-3</v>
      </c>
      <c r="M7481" s="391">
        <v>3.61E-2</v>
      </c>
      <c r="N7481" s="391">
        <v>1.4999999999999999E-2</v>
      </c>
      <c r="O7481" s="386">
        <v>5.8799999999999998E-2</v>
      </c>
      <c r="P7481" s="386" t="s">
        <v>55</v>
      </c>
    </row>
    <row r="7482" spans="1:16" ht="15" x14ac:dyDescent="0.25">
      <c r="A7482" s="389" t="s">
        <v>5508</v>
      </c>
      <c r="B7482" s="390"/>
      <c r="C7482" s="386"/>
      <c r="D7482" s="390"/>
      <c r="E7482" s="390"/>
      <c r="F7482" s="386">
        <v>0.6925</v>
      </c>
      <c r="G7482" s="391">
        <v>0.27700000000000002</v>
      </c>
      <c r="H7482" s="391">
        <v>0.55400000000000005</v>
      </c>
      <c r="I7482" s="391">
        <v>0</v>
      </c>
      <c r="J7482" s="391">
        <v>0</v>
      </c>
      <c r="K7482" s="391">
        <v>0</v>
      </c>
      <c r="L7482" s="391">
        <v>0.14080000000000001</v>
      </c>
      <c r="M7482" s="391">
        <v>0.14080000000000001</v>
      </c>
      <c r="N7482" s="391">
        <v>0.35210000000000002</v>
      </c>
      <c r="O7482" s="386">
        <v>0.57340000000000002</v>
      </c>
      <c r="P7482" s="386" t="s">
        <v>55</v>
      </c>
    </row>
    <row r="7483" spans="1:16" ht="15" x14ac:dyDescent="0.25">
      <c r="A7483" s="389" t="s">
        <v>5509</v>
      </c>
      <c r="B7483" s="390"/>
      <c r="C7483" s="386"/>
      <c r="D7483" s="390"/>
      <c r="E7483" s="390"/>
      <c r="F7483" s="386">
        <v>5.1900000000000002E-2</v>
      </c>
      <c r="G7483" s="391">
        <v>2.3599999999999999E-2</v>
      </c>
      <c r="H7483" s="391">
        <v>5.1900000000000002E-2</v>
      </c>
      <c r="I7483" s="391">
        <v>0.1038</v>
      </c>
      <c r="J7483" s="391">
        <v>9.4000000000000004E-3</v>
      </c>
      <c r="K7483" s="391">
        <v>3.7699999999999997E-2</v>
      </c>
      <c r="L7483" s="391">
        <v>3.3000000000000002E-2</v>
      </c>
      <c r="M7483" s="391">
        <v>9.4000000000000004E-3</v>
      </c>
      <c r="N7483" s="391">
        <v>1.9699999999999999E-2</v>
      </c>
      <c r="O7483" s="386">
        <v>0.10630000000000001</v>
      </c>
      <c r="P7483" s="386" t="s">
        <v>55</v>
      </c>
    </row>
    <row r="7484" spans="1:16" ht="15" x14ac:dyDescent="0.25">
      <c r="A7484" s="389" t="s">
        <v>5510</v>
      </c>
      <c r="B7484" s="390"/>
      <c r="C7484" s="386"/>
      <c r="D7484" s="390"/>
      <c r="E7484" s="390"/>
      <c r="F7484" s="386">
        <v>5.1900000000000002E-2</v>
      </c>
      <c r="G7484" s="391">
        <v>2.3599999999999999E-2</v>
      </c>
      <c r="H7484" s="391">
        <v>5.1900000000000002E-2</v>
      </c>
      <c r="I7484" s="391">
        <v>0.1038</v>
      </c>
      <c r="J7484" s="391">
        <v>9.4000000000000004E-3</v>
      </c>
      <c r="K7484" s="391">
        <v>3.7699999999999997E-2</v>
      </c>
      <c r="L7484" s="391">
        <v>3.3000000000000002E-2</v>
      </c>
      <c r="M7484" s="391">
        <v>9.4000000000000004E-3</v>
      </c>
      <c r="N7484" s="391">
        <v>1.9699999999999999E-2</v>
      </c>
      <c r="O7484" s="386">
        <v>0.10630000000000001</v>
      </c>
      <c r="P7484" s="386" t="s">
        <v>55</v>
      </c>
    </row>
    <row r="7485" spans="1:16" ht="15" x14ac:dyDescent="0.25">
      <c r="A7485" s="389" t="s">
        <v>8195</v>
      </c>
      <c r="B7485" s="390"/>
      <c r="C7485" s="386"/>
      <c r="D7485" s="390"/>
      <c r="E7485" s="390"/>
      <c r="F7485" s="386">
        <v>0.43340000000000001</v>
      </c>
      <c r="G7485" s="391">
        <v>0.40849999999999997</v>
      </c>
      <c r="H7485" s="391">
        <v>0.37909999999999999</v>
      </c>
      <c r="I7485" s="391">
        <v>0.40310000000000001</v>
      </c>
      <c r="J7485" s="391">
        <v>0.2455</v>
      </c>
      <c r="K7485" s="391">
        <v>0.52810000000000001</v>
      </c>
      <c r="L7485" s="391">
        <v>0.29049999999999998</v>
      </c>
      <c r="M7485" s="391">
        <v>0.29360000000000003</v>
      </c>
      <c r="N7485" s="391">
        <v>0.2351</v>
      </c>
      <c r="O7485" s="386">
        <v>0.3851</v>
      </c>
      <c r="P7485" s="386" t="s">
        <v>55</v>
      </c>
    </row>
    <row r="7486" spans="1:16" ht="15" x14ac:dyDescent="0.25">
      <c r="A7486" s="389" t="s">
        <v>8196</v>
      </c>
      <c r="B7486" s="390"/>
      <c r="C7486" s="386"/>
      <c r="D7486" s="390"/>
      <c r="E7486" s="390"/>
      <c r="F7486" s="386">
        <v>0.20180000000000001</v>
      </c>
      <c r="G7486" s="391">
        <v>0.17519999999999999</v>
      </c>
      <c r="H7486" s="391">
        <v>0.19969999999999999</v>
      </c>
      <c r="I7486" s="391">
        <v>0.18329999999999999</v>
      </c>
      <c r="J7486" s="391">
        <v>7.6499999999999999E-2</v>
      </c>
      <c r="K7486" s="391">
        <v>0.33639999999999998</v>
      </c>
      <c r="L7486" s="391">
        <v>0.10249999999999999</v>
      </c>
      <c r="M7486" s="391">
        <v>0.1169</v>
      </c>
      <c r="N7486" s="391">
        <v>7.2800000000000004E-2</v>
      </c>
      <c r="O7486" s="386">
        <v>0.2432</v>
      </c>
      <c r="P7486" s="386" t="s">
        <v>55</v>
      </c>
    </row>
    <row r="7487" spans="1:16" ht="15" x14ac:dyDescent="0.25">
      <c r="A7487" s="389" t="s">
        <v>8197</v>
      </c>
      <c r="B7487" s="390"/>
      <c r="C7487" s="386"/>
      <c r="D7487" s="390"/>
      <c r="E7487" s="390"/>
      <c r="F7487" s="386">
        <v>6.1378000000000004</v>
      </c>
      <c r="G7487" s="391">
        <v>6.1978999999999997</v>
      </c>
      <c r="H7487" s="391">
        <v>5.0590000000000002</v>
      </c>
      <c r="I7487" s="391">
        <v>6.2621000000000002</v>
      </c>
      <c r="J7487" s="391">
        <v>4.6559999999999997</v>
      </c>
      <c r="K7487" s="391">
        <v>5.3775000000000004</v>
      </c>
      <c r="L7487" s="391">
        <v>4.9071999999999996</v>
      </c>
      <c r="M7487" s="391">
        <v>4.5888</v>
      </c>
      <c r="N7487" s="391">
        <v>3.8214000000000001</v>
      </c>
      <c r="O7487" s="386">
        <v>3.8797999999999999</v>
      </c>
      <c r="P7487" s="386" t="s">
        <v>55</v>
      </c>
    </row>
    <row r="7488" spans="1:16" ht="15" x14ac:dyDescent="0.25">
      <c r="A7488" s="389" t="s">
        <v>8198</v>
      </c>
      <c r="B7488" s="390"/>
      <c r="C7488" s="386"/>
      <c r="D7488" s="390"/>
      <c r="E7488" s="390"/>
      <c r="F7488" s="386">
        <v>5.7099999999999998E-2</v>
      </c>
      <c r="G7488" s="391">
        <v>0.17130000000000001</v>
      </c>
      <c r="H7488" s="391">
        <v>0.16689999999999999</v>
      </c>
      <c r="I7488" s="391">
        <v>0.1666</v>
      </c>
      <c r="J7488" s="391">
        <v>0.1341</v>
      </c>
      <c r="K7488" s="391">
        <v>0.67459999999999998</v>
      </c>
      <c r="L7488" s="391">
        <v>8.9399999999999993E-2</v>
      </c>
      <c r="M7488" s="391">
        <v>0.23580000000000001</v>
      </c>
      <c r="N7488" s="391">
        <v>0.1711</v>
      </c>
      <c r="O7488" s="386">
        <v>0.41870000000000002</v>
      </c>
      <c r="P7488" s="386" t="s">
        <v>55</v>
      </c>
    </row>
    <row r="7489" spans="1:16" ht="15" x14ac:dyDescent="0.25">
      <c r="A7489" s="389" t="s">
        <v>8199</v>
      </c>
      <c r="B7489" s="390"/>
      <c r="C7489" s="386"/>
      <c r="D7489" s="390"/>
      <c r="E7489" s="390"/>
      <c r="F7489" s="386">
        <v>4.6399999999999997E-2</v>
      </c>
      <c r="G7489" s="391">
        <v>0.1222</v>
      </c>
      <c r="H7489" s="391">
        <v>0.1222</v>
      </c>
      <c r="I7489" s="391">
        <v>7.17E-2</v>
      </c>
      <c r="J7489" s="391">
        <v>0.1222</v>
      </c>
      <c r="K7489" s="391">
        <v>0.64910000000000001</v>
      </c>
      <c r="L7489" s="391">
        <v>4.2200000000000001E-2</v>
      </c>
      <c r="M7489" s="391">
        <v>0.20660000000000001</v>
      </c>
      <c r="N7489" s="391">
        <v>0.17860000000000001</v>
      </c>
      <c r="O7489" s="386">
        <v>0.3226</v>
      </c>
      <c r="P7489" s="386" t="s">
        <v>55</v>
      </c>
    </row>
    <row r="7490" spans="1:16" ht="15" x14ac:dyDescent="0.25">
      <c r="A7490" s="389" t="s">
        <v>8200</v>
      </c>
      <c r="B7490" s="390"/>
      <c r="C7490" s="386"/>
      <c r="D7490" s="390"/>
      <c r="E7490" s="390"/>
      <c r="F7490" s="386">
        <v>0.375</v>
      </c>
      <c r="G7490" s="391">
        <v>1.625</v>
      </c>
      <c r="H7490" s="391">
        <v>1.4252</v>
      </c>
      <c r="I7490" s="391">
        <v>2.7149000000000001</v>
      </c>
      <c r="J7490" s="391">
        <v>0.45250000000000001</v>
      </c>
      <c r="K7490" s="391">
        <v>1.3574999999999999</v>
      </c>
      <c r="L7490" s="391">
        <v>1.3574999999999999</v>
      </c>
      <c r="M7490" s="391">
        <v>1.0181</v>
      </c>
      <c r="N7490" s="391">
        <v>0</v>
      </c>
      <c r="O7490" s="386">
        <v>2.9977</v>
      </c>
      <c r="P7490" s="386" t="s">
        <v>55</v>
      </c>
    </row>
    <row r="7491" spans="1:16" ht="15" x14ac:dyDescent="0.25">
      <c r="A7491" s="389" t="s">
        <v>8201</v>
      </c>
      <c r="B7491" s="390"/>
      <c r="C7491" s="386"/>
      <c r="D7491" s="390"/>
      <c r="E7491" s="390"/>
      <c r="F7491" s="386">
        <v>1.1355</v>
      </c>
      <c r="G7491" s="391">
        <v>1.1427</v>
      </c>
      <c r="H7491" s="391">
        <v>0.90790000000000004</v>
      </c>
      <c r="I7491" s="391">
        <v>0.98709999999999998</v>
      </c>
      <c r="J7491" s="391">
        <v>0.70879999999999999</v>
      </c>
      <c r="K7491" s="391">
        <v>1.1152</v>
      </c>
      <c r="L7491" s="391">
        <v>0.93169999999999997</v>
      </c>
      <c r="M7491" s="391">
        <v>0.83040000000000003</v>
      </c>
      <c r="N7491" s="391">
        <v>0.83199999999999996</v>
      </c>
      <c r="O7491" s="386">
        <v>0.5877</v>
      </c>
      <c r="P7491" s="386" t="s">
        <v>55</v>
      </c>
    </row>
    <row r="7492" spans="1:16" ht="15" x14ac:dyDescent="0.25">
      <c r="A7492" s="389" t="s">
        <v>8202</v>
      </c>
      <c r="B7492" s="390"/>
      <c r="C7492" s="386"/>
      <c r="D7492" s="390"/>
      <c r="E7492" s="390"/>
      <c r="F7492" s="386">
        <v>0.47870000000000001</v>
      </c>
      <c r="G7492" s="391">
        <v>0.32490000000000002</v>
      </c>
      <c r="H7492" s="391">
        <v>0.32969999999999999</v>
      </c>
      <c r="I7492" s="391">
        <v>0.3372</v>
      </c>
      <c r="J7492" s="391">
        <v>6.2399999999999997E-2</v>
      </c>
      <c r="K7492" s="391">
        <v>0.31540000000000001</v>
      </c>
      <c r="L7492" s="391">
        <v>0.1658</v>
      </c>
      <c r="M7492" s="391">
        <v>8.0500000000000002E-2</v>
      </c>
      <c r="N7492" s="391">
        <v>6.9500000000000006E-2</v>
      </c>
      <c r="O7492" s="386">
        <v>0.18179999999999999</v>
      </c>
      <c r="P7492" s="386" t="s">
        <v>55</v>
      </c>
    </row>
    <row r="7493" spans="1:16" ht="15" x14ac:dyDescent="0.25">
      <c r="A7493" s="389" t="s">
        <v>8203</v>
      </c>
      <c r="B7493" s="390"/>
      <c r="C7493" s="386"/>
      <c r="D7493" s="390"/>
      <c r="E7493" s="390"/>
      <c r="F7493" s="386">
        <v>8.1667000000000005</v>
      </c>
      <c r="G7493" s="391">
        <v>10.307</v>
      </c>
      <c r="H7493" s="391">
        <v>8.4513999999999996</v>
      </c>
      <c r="I7493" s="391">
        <v>10.032400000000001</v>
      </c>
      <c r="J7493" s="391">
        <v>8.9285999999999994</v>
      </c>
      <c r="K7493" s="391">
        <v>11.713100000000001</v>
      </c>
      <c r="L7493" s="391">
        <v>11.004099999999999</v>
      </c>
      <c r="M7493" s="391">
        <v>10.685499999999999</v>
      </c>
      <c r="N7493" s="391">
        <v>9.7222000000000008</v>
      </c>
      <c r="O7493" s="386">
        <v>6.8597999999999999</v>
      </c>
      <c r="P7493" s="386" t="s">
        <v>55</v>
      </c>
    </row>
    <row r="7494" spans="1:16" ht="15" x14ac:dyDescent="0.25">
      <c r="A7494" s="389" t="s">
        <v>8204</v>
      </c>
      <c r="B7494" s="390"/>
      <c r="C7494" s="386"/>
      <c r="D7494" s="390"/>
      <c r="E7494" s="390"/>
      <c r="F7494" s="386">
        <v>6.2700000000000006E-2</v>
      </c>
      <c r="G7494" s="391">
        <v>7.7700000000000005E-2</v>
      </c>
      <c r="H7494" s="391">
        <v>0.1105</v>
      </c>
      <c r="I7494" s="391">
        <v>0.2301</v>
      </c>
      <c r="J7494" s="391">
        <v>7.7700000000000005E-2</v>
      </c>
      <c r="K7494" s="391">
        <v>0.27060000000000001</v>
      </c>
      <c r="L7494" s="391">
        <v>0.20219999999999999</v>
      </c>
      <c r="M7494" s="391">
        <v>0.223</v>
      </c>
      <c r="N7494" s="391">
        <v>3.09E-2</v>
      </c>
      <c r="O7494" s="386">
        <v>0.47399999999999998</v>
      </c>
      <c r="P7494" s="386" t="s">
        <v>55</v>
      </c>
    </row>
    <row r="7495" spans="1:16" ht="15" x14ac:dyDescent="0.25">
      <c r="A7495" s="389" t="s">
        <v>8205</v>
      </c>
      <c r="B7495" s="390"/>
      <c r="C7495" s="386"/>
      <c r="D7495" s="390"/>
      <c r="E7495" s="390"/>
      <c r="F7495" s="386">
        <v>6.4600000000000005E-2</v>
      </c>
      <c r="G7495" s="391">
        <v>7.9899999999999999E-2</v>
      </c>
      <c r="H7495" s="391">
        <v>0.11070000000000001</v>
      </c>
      <c r="I7495" s="391">
        <v>0.22140000000000001</v>
      </c>
      <c r="J7495" s="391">
        <v>7.6899999999999996E-2</v>
      </c>
      <c r="K7495" s="391">
        <v>0.2429</v>
      </c>
      <c r="L7495" s="391">
        <v>0.16600000000000001</v>
      </c>
      <c r="M7495" s="391">
        <v>0.17829999999999999</v>
      </c>
      <c r="N7495" s="391">
        <v>3.2000000000000001E-2</v>
      </c>
      <c r="O7495" s="386">
        <v>0.4012</v>
      </c>
      <c r="P7495" s="386" t="s">
        <v>55</v>
      </c>
    </row>
    <row r="7496" spans="1:16" ht="15" x14ac:dyDescent="0.25">
      <c r="A7496" s="389" t="s">
        <v>8206</v>
      </c>
      <c r="B7496" s="390"/>
      <c r="C7496" s="386"/>
      <c r="D7496" s="390"/>
      <c r="E7496" s="390"/>
      <c r="F7496" s="386">
        <v>0</v>
      </c>
      <c r="G7496" s="391">
        <v>0</v>
      </c>
      <c r="H7496" s="391">
        <v>0.1057</v>
      </c>
      <c r="I7496" s="391">
        <v>0.52849999999999997</v>
      </c>
      <c r="J7496" s="391">
        <v>0.1057</v>
      </c>
      <c r="K7496" s="391">
        <v>1.085</v>
      </c>
      <c r="L7496" s="391">
        <v>1.2658</v>
      </c>
      <c r="M7496" s="391">
        <v>1.5370999999999999</v>
      </c>
      <c r="N7496" s="391">
        <v>0</v>
      </c>
      <c r="O7496" s="386">
        <v>2.4022999999999999</v>
      </c>
      <c r="P7496" s="386" t="s">
        <v>55</v>
      </c>
    </row>
    <row r="7497" spans="1:16" ht="15" x14ac:dyDescent="0.25">
      <c r="A7497" s="389" t="s">
        <v>8207</v>
      </c>
      <c r="B7497" s="390"/>
      <c r="C7497" s="386"/>
      <c r="D7497" s="390"/>
      <c r="E7497" s="390"/>
      <c r="F7497" s="386">
        <v>0.94910000000000005</v>
      </c>
      <c r="G7497" s="391">
        <v>0.76359999999999995</v>
      </c>
      <c r="H7497" s="391">
        <v>0.73209999999999997</v>
      </c>
      <c r="I7497" s="391">
        <v>0.72829999999999995</v>
      </c>
      <c r="J7497" s="391">
        <v>0.38719999999999999</v>
      </c>
      <c r="K7497" s="391">
        <v>0.50629999999999997</v>
      </c>
      <c r="L7497" s="391">
        <v>0.20430000000000001</v>
      </c>
      <c r="M7497" s="391">
        <v>0.2258</v>
      </c>
      <c r="N7497" s="391">
        <v>0.26019999999999999</v>
      </c>
      <c r="O7497" s="386">
        <v>0.46629999999999999</v>
      </c>
      <c r="P7497" s="386" t="s">
        <v>55</v>
      </c>
    </row>
    <row r="7498" spans="1:16" ht="15" x14ac:dyDescent="0.25">
      <c r="A7498" s="389" t="s">
        <v>8208</v>
      </c>
      <c r="B7498" s="390"/>
      <c r="C7498" s="386"/>
      <c r="D7498" s="390"/>
      <c r="E7498" s="390"/>
      <c r="F7498" s="386">
        <v>0.37890000000000001</v>
      </c>
      <c r="G7498" s="391">
        <v>0.38129999999999997</v>
      </c>
      <c r="H7498" s="391">
        <v>0.37659999999999999</v>
      </c>
      <c r="I7498" s="391">
        <v>0.27889999999999998</v>
      </c>
      <c r="J7498" s="391">
        <v>0.1255</v>
      </c>
      <c r="K7498" s="391">
        <v>0.36309999999999998</v>
      </c>
      <c r="L7498" s="391">
        <v>9.7699999999999995E-2</v>
      </c>
      <c r="M7498" s="391">
        <v>0.13950000000000001</v>
      </c>
      <c r="N7498" s="391">
        <v>0.1598</v>
      </c>
      <c r="O7498" s="386">
        <v>0.2984</v>
      </c>
      <c r="P7498" s="386" t="s">
        <v>55</v>
      </c>
    </row>
    <row r="7499" spans="1:16" ht="15" x14ac:dyDescent="0.25">
      <c r="A7499" s="389" t="s">
        <v>8209</v>
      </c>
      <c r="B7499" s="390"/>
      <c r="C7499" s="386"/>
      <c r="D7499" s="390"/>
      <c r="E7499" s="390"/>
      <c r="F7499" s="386">
        <v>13.674300000000001</v>
      </c>
      <c r="G7499" s="391">
        <v>8.7083999999999993</v>
      </c>
      <c r="H7499" s="391">
        <v>8.1054999999999993</v>
      </c>
      <c r="I7499" s="391">
        <v>10.358599999999999</v>
      </c>
      <c r="J7499" s="391">
        <v>6.3291000000000004</v>
      </c>
      <c r="K7499" s="391">
        <v>3.4815999999999998</v>
      </c>
      <c r="L7499" s="391">
        <v>2.4224999999999999</v>
      </c>
      <c r="M7499" s="391">
        <v>1.9409000000000001</v>
      </c>
      <c r="N7499" s="391">
        <v>1.8091999999999999</v>
      </c>
      <c r="O7499" s="386">
        <v>3.5169000000000001</v>
      </c>
      <c r="P7499" s="386" t="s">
        <v>55</v>
      </c>
    </row>
    <row r="7500" spans="1:16" ht="15" x14ac:dyDescent="0.25">
      <c r="A7500" s="389" t="s">
        <v>8210</v>
      </c>
      <c r="B7500" s="390"/>
      <c r="C7500" s="386"/>
      <c r="D7500" s="390"/>
      <c r="E7500" s="390"/>
      <c r="F7500" s="386">
        <v>0.15409999999999999</v>
      </c>
      <c r="G7500" s="391">
        <v>7.5600000000000001E-2</v>
      </c>
      <c r="H7500" s="391">
        <v>0.1366</v>
      </c>
      <c r="I7500" s="391">
        <v>5.8099999999999999E-2</v>
      </c>
      <c r="J7500" s="391">
        <v>2.3300000000000001E-2</v>
      </c>
      <c r="K7500" s="391">
        <v>0.21809999999999999</v>
      </c>
      <c r="L7500" s="391">
        <v>5.79E-2</v>
      </c>
      <c r="M7500" s="391">
        <v>1.1599999999999999E-2</v>
      </c>
      <c r="N7500" s="391">
        <v>0</v>
      </c>
      <c r="O7500" s="386">
        <v>5.79E-2</v>
      </c>
      <c r="P7500" s="386" t="s">
        <v>55</v>
      </c>
    </row>
    <row r="7501" spans="1:16" ht="15" x14ac:dyDescent="0.25">
      <c r="A7501" s="389" t="s">
        <v>8211</v>
      </c>
      <c r="B7501" s="390"/>
      <c r="C7501" s="386"/>
      <c r="D7501" s="390"/>
      <c r="E7501" s="390"/>
      <c r="F7501" s="386">
        <v>0.12089999999999999</v>
      </c>
      <c r="G7501" s="391">
        <v>6.1899999999999997E-2</v>
      </c>
      <c r="H7501" s="391">
        <v>0.12970000000000001</v>
      </c>
      <c r="I7501" s="391">
        <v>4.7199999999999999E-2</v>
      </c>
      <c r="J7501" s="391">
        <v>2.3599999999999999E-2</v>
      </c>
      <c r="K7501" s="391">
        <v>0.20630000000000001</v>
      </c>
      <c r="L7501" s="391">
        <v>3.8300000000000001E-2</v>
      </c>
      <c r="M7501" s="391">
        <v>8.8000000000000005E-3</v>
      </c>
      <c r="N7501" s="391">
        <v>0</v>
      </c>
      <c r="O7501" s="386">
        <v>4.8599999999999997E-2</v>
      </c>
      <c r="P7501" s="386" t="s">
        <v>55</v>
      </c>
    </row>
    <row r="7502" spans="1:16" ht="15" x14ac:dyDescent="0.25">
      <c r="A7502" s="389" t="s">
        <v>8212</v>
      </c>
      <c r="B7502" s="390"/>
      <c r="C7502" s="386"/>
      <c r="D7502" s="390"/>
      <c r="E7502" s="390"/>
      <c r="F7502" s="386">
        <v>2.5640999999999998</v>
      </c>
      <c r="G7502" s="391">
        <v>1.0638000000000001</v>
      </c>
      <c r="H7502" s="391">
        <v>0.63829999999999998</v>
      </c>
      <c r="I7502" s="391">
        <v>0.85109999999999997</v>
      </c>
      <c r="J7502" s="391">
        <v>0</v>
      </c>
      <c r="K7502" s="391">
        <v>1.0684</v>
      </c>
      <c r="L7502" s="391">
        <v>1.1475</v>
      </c>
      <c r="M7502" s="391">
        <v>0.16389999999999999</v>
      </c>
      <c r="N7502" s="391">
        <v>0</v>
      </c>
      <c r="O7502" s="386">
        <v>0.57379999999999998</v>
      </c>
      <c r="P7502" s="386" t="s">
        <v>55</v>
      </c>
    </row>
    <row r="7503" spans="1:16" ht="15" x14ac:dyDescent="0.25">
      <c r="A7503" s="389" t="s">
        <v>5511</v>
      </c>
      <c r="B7503" s="390"/>
      <c r="C7503" s="386"/>
      <c r="D7503" s="390"/>
      <c r="E7503" s="390"/>
      <c r="F7503" s="386">
        <v>6.8199999999999997E-2</v>
      </c>
      <c r="G7503" s="391">
        <v>2.1100000000000001E-2</v>
      </c>
      <c r="H7503" s="391">
        <v>0.11899999999999999</v>
      </c>
      <c r="I7503" s="391">
        <v>0.28739999999999999</v>
      </c>
      <c r="J7503" s="391">
        <v>0.18160000000000001</v>
      </c>
      <c r="K7503" s="391">
        <v>0.2424</v>
      </c>
      <c r="L7503" s="391">
        <v>0.24049999999999999</v>
      </c>
      <c r="M7503" s="391">
        <v>0.2651</v>
      </c>
      <c r="N7503" s="391">
        <v>0.1268</v>
      </c>
      <c r="O7503" s="386">
        <v>0.19620000000000001</v>
      </c>
      <c r="P7503" s="386" t="s">
        <v>55</v>
      </c>
    </row>
    <row r="7504" spans="1:16" ht="15" x14ac:dyDescent="0.25">
      <c r="A7504" s="389" t="s">
        <v>5512</v>
      </c>
      <c r="B7504" s="390"/>
      <c r="C7504" s="386"/>
      <c r="D7504" s="390"/>
      <c r="E7504" s="390"/>
      <c r="F7504" s="386">
        <v>4.4400000000000002E-2</v>
      </c>
      <c r="G7504" s="391">
        <v>1.7100000000000001E-2</v>
      </c>
      <c r="H7504" s="391">
        <v>9.6100000000000005E-2</v>
      </c>
      <c r="I7504" s="391">
        <v>0.24809999999999999</v>
      </c>
      <c r="J7504" s="391">
        <v>0.16009999999999999</v>
      </c>
      <c r="K7504" s="391">
        <v>0.20710000000000001</v>
      </c>
      <c r="L7504" s="391">
        <v>0.19919999999999999</v>
      </c>
      <c r="M7504" s="391">
        <v>0.2334</v>
      </c>
      <c r="N7504" s="391">
        <v>0.1125</v>
      </c>
      <c r="O7504" s="386">
        <v>0.17330000000000001</v>
      </c>
      <c r="P7504" s="386" t="s">
        <v>55</v>
      </c>
    </row>
    <row r="7505" spans="1:16" ht="15" x14ac:dyDescent="0.25">
      <c r="A7505" s="389" t="s">
        <v>5513</v>
      </c>
      <c r="B7505" s="390"/>
      <c r="C7505" s="386"/>
      <c r="D7505" s="390"/>
      <c r="E7505" s="390"/>
      <c r="F7505" s="386">
        <v>0.2457</v>
      </c>
      <c r="G7505" s="391">
        <v>5.0900000000000001E-2</v>
      </c>
      <c r="H7505" s="391">
        <v>0.28770000000000001</v>
      </c>
      <c r="I7505" s="391">
        <v>0.58179999999999998</v>
      </c>
      <c r="J7505" s="391">
        <v>0.34250000000000003</v>
      </c>
      <c r="K7505" s="391">
        <v>0.50770000000000004</v>
      </c>
      <c r="L7505" s="391">
        <v>0.55069999999999997</v>
      </c>
      <c r="M7505" s="391">
        <v>0.5</v>
      </c>
      <c r="N7505" s="391">
        <v>0.23710000000000001</v>
      </c>
      <c r="O7505" s="386">
        <v>0.36609999999999998</v>
      </c>
      <c r="P7505" s="386" t="s">
        <v>55</v>
      </c>
    </row>
    <row r="7506" spans="1:16" ht="15" x14ac:dyDescent="0.25">
      <c r="A7506" s="389" t="s">
        <v>5514</v>
      </c>
      <c r="B7506" s="390"/>
      <c r="C7506" s="386"/>
      <c r="D7506" s="390"/>
      <c r="E7506" s="390"/>
      <c r="F7506" s="386">
        <v>9.0899999999999995E-2</v>
      </c>
      <c r="G7506" s="391">
        <v>2.81E-2</v>
      </c>
      <c r="H7506" s="391">
        <v>0.13819999999999999</v>
      </c>
      <c r="I7506" s="391">
        <v>0.25490000000000002</v>
      </c>
      <c r="J7506" s="391">
        <v>0.16370000000000001</v>
      </c>
      <c r="K7506" s="391">
        <v>0.2157</v>
      </c>
      <c r="L7506" s="391">
        <v>0.26729999999999998</v>
      </c>
      <c r="M7506" s="391">
        <v>0.19919999999999999</v>
      </c>
      <c r="N7506" s="391">
        <v>0.13159999999999999</v>
      </c>
      <c r="O7506" s="386">
        <v>0.21029999999999999</v>
      </c>
      <c r="P7506" s="386" t="s">
        <v>55</v>
      </c>
    </row>
    <row r="7507" spans="1:16" ht="15" x14ac:dyDescent="0.25">
      <c r="A7507" s="389" t="s">
        <v>5515</v>
      </c>
      <c r="B7507" s="390"/>
      <c r="C7507" s="386"/>
      <c r="D7507" s="390"/>
      <c r="E7507" s="390"/>
      <c r="F7507" s="386">
        <v>5.7000000000000002E-2</v>
      </c>
      <c r="G7507" s="391">
        <v>1.5599999999999999E-2</v>
      </c>
      <c r="H7507" s="391">
        <v>9.1300000000000006E-2</v>
      </c>
      <c r="I7507" s="391">
        <v>0.12970000000000001</v>
      </c>
      <c r="J7507" s="391">
        <v>9.8599999999999993E-2</v>
      </c>
      <c r="K7507" s="391">
        <v>0.1169</v>
      </c>
      <c r="L7507" s="391">
        <v>0.18179999999999999</v>
      </c>
      <c r="M7507" s="391">
        <v>0.12470000000000001</v>
      </c>
      <c r="N7507" s="391">
        <v>0.12239999999999999</v>
      </c>
      <c r="O7507" s="386">
        <v>0.17760000000000001</v>
      </c>
      <c r="P7507" s="386" t="s">
        <v>55</v>
      </c>
    </row>
    <row r="7508" spans="1:16" ht="15" x14ac:dyDescent="0.25">
      <c r="A7508" s="389" t="s">
        <v>5516</v>
      </c>
      <c r="B7508" s="390"/>
      <c r="C7508" s="386"/>
      <c r="D7508" s="390"/>
      <c r="E7508" s="390"/>
      <c r="F7508" s="386">
        <v>0.39479999999999998</v>
      </c>
      <c r="G7508" s="391">
        <v>0.13969999999999999</v>
      </c>
      <c r="H7508" s="391">
        <v>0.55349999999999999</v>
      </c>
      <c r="I7508" s="391">
        <v>1.3940999999999999</v>
      </c>
      <c r="J7508" s="391">
        <v>0.75939999999999996</v>
      </c>
      <c r="K7508" s="391">
        <v>1.1309</v>
      </c>
      <c r="L7508" s="391">
        <v>1.0587</v>
      </c>
      <c r="M7508" s="391">
        <v>0.88939999999999997</v>
      </c>
      <c r="N7508" s="391">
        <v>0.22900000000000001</v>
      </c>
      <c r="O7508" s="386">
        <v>0.52139999999999997</v>
      </c>
      <c r="P7508" s="386" t="s">
        <v>55</v>
      </c>
    </row>
    <row r="7509" spans="1:16" ht="15" x14ac:dyDescent="0.25">
      <c r="A7509" s="389" t="s">
        <v>5517</v>
      </c>
      <c r="B7509" s="390"/>
      <c r="C7509" s="386"/>
      <c r="D7509" s="390"/>
      <c r="E7509" s="390"/>
      <c r="F7509" s="386">
        <v>5.6899999999999999E-2</v>
      </c>
      <c r="G7509" s="391">
        <v>0</v>
      </c>
      <c r="H7509" s="391">
        <v>0.26569999999999999</v>
      </c>
      <c r="I7509" s="391">
        <v>2.5381999999999998</v>
      </c>
      <c r="J7509" s="391">
        <v>1.2982</v>
      </c>
      <c r="K7509" s="391">
        <v>1.8116000000000001</v>
      </c>
      <c r="L7509" s="391">
        <v>0.99050000000000005</v>
      </c>
      <c r="M7509" s="391">
        <v>1.6</v>
      </c>
      <c r="N7509" s="391">
        <v>0.10829999999999999</v>
      </c>
      <c r="O7509" s="386">
        <v>0.25019999999999998</v>
      </c>
      <c r="P7509" s="386" t="s">
        <v>55</v>
      </c>
    </row>
    <row r="7510" spans="1:16" ht="15" x14ac:dyDescent="0.25">
      <c r="A7510" s="389" t="s">
        <v>5518</v>
      </c>
      <c r="B7510" s="390"/>
      <c r="C7510" s="386"/>
      <c r="D7510" s="390"/>
      <c r="E7510" s="390"/>
      <c r="F7510" s="386">
        <v>6.0100000000000001E-2</v>
      </c>
      <c r="G7510" s="391">
        <v>0</v>
      </c>
      <c r="H7510" s="391">
        <v>0.28079999999999999</v>
      </c>
      <c r="I7510" s="391">
        <v>2.6652999999999998</v>
      </c>
      <c r="J7510" s="391">
        <v>1.3633</v>
      </c>
      <c r="K7510" s="391">
        <v>1.9023000000000001</v>
      </c>
      <c r="L7510" s="391">
        <v>1.04</v>
      </c>
      <c r="M7510" s="391">
        <v>1.68</v>
      </c>
      <c r="N7510" s="391">
        <v>0.1143</v>
      </c>
      <c r="O7510" s="386">
        <v>0.26279999999999998</v>
      </c>
      <c r="P7510" s="386" t="s">
        <v>55</v>
      </c>
    </row>
    <row r="7511" spans="1:16" ht="15" x14ac:dyDescent="0.25">
      <c r="A7511" s="389" t="s">
        <v>5519</v>
      </c>
      <c r="B7511" s="390"/>
      <c r="C7511" s="386"/>
      <c r="D7511" s="390"/>
      <c r="E7511" s="390"/>
      <c r="F7511" s="386">
        <v>0</v>
      </c>
      <c r="G7511" s="391">
        <v>0</v>
      </c>
      <c r="H7511" s="391">
        <v>0</v>
      </c>
      <c r="I7511" s="391">
        <v>0</v>
      </c>
      <c r="J7511" s="391">
        <v>0</v>
      </c>
      <c r="K7511" s="391">
        <v>0</v>
      </c>
      <c r="L7511" s="391">
        <v>0</v>
      </c>
      <c r="M7511" s="391">
        <v>0</v>
      </c>
      <c r="N7511" s="391">
        <v>0</v>
      </c>
      <c r="O7511" s="386">
        <v>0</v>
      </c>
      <c r="P7511" s="386" t="s">
        <v>55</v>
      </c>
    </row>
    <row r="7512" spans="1:16" ht="15" x14ac:dyDescent="0.25">
      <c r="A7512" s="389" t="s">
        <v>5520</v>
      </c>
      <c r="B7512" s="390"/>
      <c r="C7512" s="386"/>
      <c r="D7512" s="390"/>
      <c r="E7512" s="390"/>
      <c r="F7512" s="386">
        <v>4.9200000000000001E-2</v>
      </c>
      <c r="G7512" s="391">
        <v>1.4500000000000001E-2</v>
      </c>
      <c r="H7512" s="391">
        <v>5.2499999999999998E-2</v>
      </c>
      <c r="I7512" s="391">
        <v>6.7199999999999996E-2</v>
      </c>
      <c r="J7512" s="391">
        <v>8.48E-2</v>
      </c>
      <c r="K7512" s="391">
        <v>0.1051</v>
      </c>
      <c r="L7512" s="391">
        <v>0.1346</v>
      </c>
      <c r="M7512" s="391">
        <v>0.20930000000000001</v>
      </c>
      <c r="N7512" s="391">
        <v>0.13550000000000001</v>
      </c>
      <c r="O7512" s="386">
        <v>0.15590000000000001</v>
      </c>
      <c r="P7512" s="386" t="s">
        <v>55</v>
      </c>
    </row>
    <row r="7513" spans="1:16" ht="15" x14ac:dyDescent="0.25">
      <c r="A7513" s="389" t="s">
        <v>5521</v>
      </c>
      <c r="B7513" s="390"/>
      <c r="C7513" s="386"/>
      <c r="D7513" s="390"/>
      <c r="E7513" s="390"/>
      <c r="F7513" s="386">
        <v>1.7500000000000002E-2</v>
      </c>
      <c r="G7513" s="391">
        <v>1.7600000000000001E-2</v>
      </c>
      <c r="H7513" s="391">
        <v>3.5400000000000001E-2</v>
      </c>
      <c r="I7513" s="391">
        <v>5.67E-2</v>
      </c>
      <c r="J7513" s="391">
        <v>7.4499999999999997E-2</v>
      </c>
      <c r="K7513" s="391">
        <v>8.8599999999999998E-2</v>
      </c>
      <c r="L7513" s="391">
        <v>9.9400000000000002E-2</v>
      </c>
      <c r="M7513" s="391">
        <v>0.2092</v>
      </c>
      <c r="N7513" s="391">
        <v>0.106</v>
      </c>
      <c r="O7513" s="386">
        <v>0.14000000000000001</v>
      </c>
      <c r="P7513" s="386" t="s">
        <v>55</v>
      </c>
    </row>
    <row r="7514" spans="1:16" ht="15" x14ac:dyDescent="0.25">
      <c r="A7514" s="389" t="s">
        <v>5522</v>
      </c>
      <c r="B7514" s="390"/>
      <c r="C7514" s="386"/>
      <c r="D7514" s="390"/>
      <c r="E7514" s="390"/>
      <c r="F7514" s="386">
        <v>0.19900000000000001</v>
      </c>
      <c r="G7514" s="391">
        <v>0</v>
      </c>
      <c r="H7514" s="391">
        <v>0.13300000000000001</v>
      </c>
      <c r="I7514" s="391">
        <v>0.1162</v>
      </c>
      <c r="J7514" s="391">
        <v>0.13270000000000001</v>
      </c>
      <c r="K7514" s="391">
        <v>0.1825</v>
      </c>
      <c r="L7514" s="391">
        <v>0.29849999999999999</v>
      </c>
      <c r="M7514" s="391">
        <v>0.20949999999999999</v>
      </c>
      <c r="N7514" s="391">
        <v>0.27679999999999999</v>
      </c>
      <c r="O7514" s="386">
        <v>0.23230000000000001</v>
      </c>
      <c r="P7514" s="386" t="s">
        <v>55</v>
      </c>
    </row>
    <row r="7515" spans="1:16" ht="15" x14ac:dyDescent="0.25">
      <c r="A7515" s="389" t="s">
        <v>5523</v>
      </c>
      <c r="B7515" s="390"/>
      <c r="C7515" s="386"/>
      <c r="D7515" s="390"/>
      <c r="E7515" s="390"/>
      <c r="F7515" s="386">
        <v>5.2999999999999999E-2</v>
      </c>
      <c r="G7515" s="391">
        <v>2.3599999999999999E-2</v>
      </c>
      <c r="H7515" s="391">
        <v>0.159</v>
      </c>
      <c r="I7515" s="391">
        <v>0.1182</v>
      </c>
      <c r="J7515" s="391">
        <v>7.6799999999999993E-2</v>
      </c>
      <c r="K7515" s="391">
        <v>0.1007</v>
      </c>
      <c r="L7515" s="391">
        <v>0.154</v>
      </c>
      <c r="M7515" s="391">
        <v>0.1303</v>
      </c>
      <c r="N7515" s="391">
        <v>8.4599999999999995E-2</v>
      </c>
      <c r="O7515" s="386">
        <v>0.245</v>
      </c>
      <c r="P7515" s="386" t="s">
        <v>55</v>
      </c>
    </row>
    <row r="7516" spans="1:16" ht="15" x14ac:dyDescent="0.25">
      <c r="A7516" s="389" t="s">
        <v>5524</v>
      </c>
      <c r="B7516" s="390"/>
      <c r="C7516" s="386"/>
      <c r="D7516" s="390"/>
      <c r="E7516" s="390"/>
      <c r="F7516" s="386">
        <v>5.6899999999999999E-2</v>
      </c>
      <c r="G7516" s="391">
        <v>2.53E-2</v>
      </c>
      <c r="H7516" s="391">
        <v>0.1583</v>
      </c>
      <c r="I7516" s="391">
        <v>0.1144</v>
      </c>
      <c r="J7516" s="391">
        <v>8.2600000000000007E-2</v>
      </c>
      <c r="K7516" s="391">
        <v>0.1019</v>
      </c>
      <c r="L7516" s="391">
        <v>0.15290000000000001</v>
      </c>
      <c r="M7516" s="391">
        <v>8.2799999999999999E-2</v>
      </c>
      <c r="N7516" s="391">
        <v>9.0300000000000005E-2</v>
      </c>
      <c r="O7516" s="386">
        <v>0.20880000000000001</v>
      </c>
      <c r="P7516" s="386" t="s">
        <v>55</v>
      </c>
    </row>
    <row r="7517" spans="1:16" ht="15" x14ac:dyDescent="0.25">
      <c r="A7517" s="389" t="s">
        <v>5525</v>
      </c>
      <c r="B7517" s="390"/>
      <c r="C7517" s="386"/>
      <c r="D7517" s="390"/>
      <c r="E7517" s="390"/>
      <c r="F7517" s="386">
        <v>0</v>
      </c>
      <c r="G7517" s="391">
        <v>0</v>
      </c>
      <c r="H7517" s="391">
        <v>0.16919999999999999</v>
      </c>
      <c r="I7517" s="391">
        <v>0.16919999999999999</v>
      </c>
      <c r="J7517" s="391">
        <v>0</v>
      </c>
      <c r="K7517" s="391">
        <v>8.43E-2</v>
      </c>
      <c r="L7517" s="391">
        <v>0.1686</v>
      </c>
      <c r="M7517" s="391">
        <v>0.75890000000000002</v>
      </c>
      <c r="N7517" s="391">
        <v>0</v>
      </c>
      <c r="O7517" s="386">
        <v>0.72560000000000002</v>
      </c>
      <c r="P7517" s="386" t="s">
        <v>55</v>
      </c>
    </row>
    <row r="7518" spans="1:16" ht="15" x14ac:dyDescent="0.25">
      <c r="A7518" s="389" t="s">
        <v>5526</v>
      </c>
      <c r="B7518" s="390"/>
      <c r="C7518" s="386"/>
      <c r="D7518" s="390"/>
      <c r="E7518" s="390"/>
      <c r="F7518" s="386">
        <v>0.31119999999999998</v>
      </c>
      <c r="G7518" s="391">
        <v>0.24049999999999999</v>
      </c>
      <c r="H7518" s="391">
        <v>0.20230000000000001</v>
      </c>
      <c r="I7518" s="391">
        <v>0.19939999999999999</v>
      </c>
      <c r="J7518" s="391">
        <v>5.2999999999999999E-2</v>
      </c>
      <c r="K7518" s="391">
        <v>0.10829999999999999</v>
      </c>
      <c r="L7518" s="391">
        <v>0.1115</v>
      </c>
      <c r="M7518" s="391">
        <v>9.9699999999999997E-2</v>
      </c>
      <c r="N7518" s="391">
        <v>0.13789999999999999</v>
      </c>
      <c r="O7518" s="386">
        <v>0.13039999999999999</v>
      </c>
      <c r="P7518" s="386" t="s">
        <v>55</v>
      </c>
    </row>
    <row r="7519" spans="1:16" ht="15" x14ac:dyDescent="0.25">
      <c r="A7519" s="389" t="s">
        <v>5527</v>
      </c>
      <c r="B7519" s="390"/>
      <c r="C7519" s="386"/>
      <c r="D7519" s="390"/>
      <c r="E7519" s="390"/>
      <c r="F7519" s="386">
        <v>0.12379999999999999</v>
      </c>
      <c r="G7519" s="391">
        <v>7.3999999999999996E-2</v>
      </c>
      <c r="H7519" s="391">
        <v>5.3800000000000001E-2</v>
      </c>
      <c r="I7519" s="391">
        <v>4.82E-2</v>
      </c>
      <c r="J7519" s="391">
        <v>4.82E-2</v>
      </c>
      <c r="K7519" s="391">
        <v>9.5600000000000004E-2</v>
      </c>
      <c r="L7519" s="391">
        <v>9.3399999999999997E-2</v>
      </c>
      <c r="M7519" s="391">
        <v>8.5400000000000004E-2</v>
      </c>
      <c r="N7519" s="391">
        <v>0.1195</v>
      </c>
      <c r="O7519" s="386">
        <v>0.1187</v>
      </c>
      <c r="P7519" s="386" t="s">
        <v>55</v>
      </c>
    </row>
    <row r="7520" spans="1:16" ht="15" x14ac:dyDescent="0.25">
      <c r="A7520" s="389" t="s">
        <v>5528</v>
      </c>
      <c r="B7520" s="390"/>
      <c r="C7520" s="386"/>
      <c r="D7520" s="390"/>
      <c r="E7520" s="390"/>
      <c r="F7520" s="386">
        <v>3.3708</v>
      </c>
      <c r="G7520" s="391">
        <v>3.0367000000000002</v>
      </c>
      <c r="H7520" s="391">
        <v>2.7374000000000001</v>
      </c>
      <c r="I7520" s="391">
        <v>2.8264999999999998</v>
      </c>
      <c r="J7520" s="391">
        <v>0.1358</v>
      </c>
      <c r="K7520" s="391">
        <v>0.33019999999999999</v>
      </c>
      <c r="L7520" s="391">
        <v>0.4274</v>
      </c>
      <c r="M7520" s="391">
        <v>0.34970000000000001</v>
      </c>
      <c r="N7520" s="391">
        <v>0.44990000000000002</v>
      </c>
      <c r="O7520" s="386">
        <v>0.34229999999999999</v>
      </c>
      <c r="P7520" s="386" t="s">
        <v>55</v>
      </c>
    </row>
    <row r="7521" spans="1:16" ht="15" x14ac:dyDescent="0.25">
      <c r="A7521" s="389" t="s">
        <v>5529</v>
      </c>
      <c r="B7521" s="390"/>
      <c r="C7521" s="386"/>
      <c r="D7521" s="390"/>
      <c r="E7521" s="390"/>
      <c r="F7521" s="386">
        <v>9.8000000000000004E-2</v>
      </c>
      <c r="G7521" s="391">
        <v>0.29959999999999998</v>
      </c>
      <c r="H7521" s="391">
        <v>0.1497</v>
      </c>
      <c r="I7521" s="391">
        <v>0.15409999999999999</v>
      </c>
      <c r="J7521" s="391">
        <v>2.5700000000000001E-2</v>
      </c>
      <c r="K7521" s="391">
        <v>5.1499999999999997E-2</v>
      </c>
      <c r="L7521" s="391">
        <v>2.5700000000000001E-2</v>
      </c>
      <c r="M7521" s="391">
        <v>0.12870000000000001</v>
      </c>
      <c r="N7521" s="391">
        <v>0.16500000000000001</v>
      </c>
      <c r="O7521" s="386">
        <v>4.0800000000000003E-2</v>
      </c>
      <c r="P7521" s="386" t="s">
        <v>55</v>
      </c>
    </row>
    <row r="7522" spans="1:16" ht="15" x14ac:dyDescent="0.25">
      <c r="A7522" s="389" t="s">
        <v>5530</v>
      </c>
      <c r="B7522" s="390"/>
      <c r="C7522" s="386"/>
      <c r="D7522" s="390"/>
      <c r="E7522" s="390"/>
      <c r="F7522" s="386">
        <v>3.95E-2</v>
      </c>
      <c r="G7522" s="391">
        <v>7.8899999999999998E-2</v>
      </c>
      <c r="H7522" s="391">
        <v>7.8899999999999998E-2</v>
      </c>
      <c r="I7522" s="391">
        <v>7.8899999999999998E-2</v>
      </c>
      <c r="J7522" s="391">
        <v>0</v>
      </c>
      <c r="K7522" s="391">
        <v>0</v>
      </c>
      <c r="L7522" s="391">
        <v>0</v>
      </c>
      <c r="M7522" s="391">
        <v>3.9399999999999998E-2</v>
      </c>
      <c r="N7522" s="391">
        <v>0</v>
      </c>
      <c r="O7522" s="386">
        <v>2.0500000000000001E-2</v>
      </c>
      <c r="P7522" s="386" t="s">
        <v>55</v>
      </c>
    </row>
    <row r="7523" spans="1:16" ht="15" x14ac:dyDescent="0.25">
      <c r="A7523" s="389" t="s">
        <v>5531</v>
      </c>
      <c r="B7523" s="390"/>
      <c r="C7523" s="386"/>
      <c r="D7523" s="390"/>
      <c r="E7523" s="390"/>
      <c r="F7523" s="386">
        <v>0.1938</v>
      </c>
      <c r="G7523" s="391">
        <v>0.67930000000000001</v>
      </c>
      <c r="H7523" s="391">
        <v>0.2717</v>
      </c>
      <c r="I7523" s="391">
        <v>0.29459999999999997</v>
      </c>
      <c r="J7523" s="391">
        <v>7.4200000000000002E-2</v>
      </c>
      <c r="K7523" s="391">
        <v>0.1484</v>
      </c>
      <c r="L7523" s="391">
        <v>7.4200000000000002E-2</v>
      </c>
      <c r="M7523" s="391">
        <v>0.29670000000000002</v>
      </c>
      <c r="N7523" s="391">
        <v>0.5</v>
      </c>
      <c r="O7523" s="386">
        <v>8.0299999999999996E-2</v>
      </c>
      <c r="P7523" s="386" t="s">
        <v>55</v>
      </c>
    </row>
    <row r="7524" spans="1:16" ht="15" x14ac:dyDescent="0.25">
      <c r="A7524" s="389" t="s">
        <v>5532</v>
      </c>
      <c r="B7524" s="390"/>
      <c r="C7524" s="386"/>
      <c r="D7524" s="390"/>
      <c r="E7524" s="390"/>
      <c r="F7524" s="386">
        <v>4.3498999999999999</v>
      </c>
      <c r="G7524" s="391">
        <v>3.7229000000000001</v>
      </c>
      <c r="H7524" s="391">
        <v>3.4441000000000002</v>
      </c>
      <c r="I7524" s="391">
        <v>3.4499</v>
      </c>
      <c r="J7524" s="391">
        <v>0.16619999999999999</v>
      </c>
      <c r="K7524" s="391">
        <v>0.44569999999999999</v>
      </c>
      <c r="L7524" s="391">
        <v>0.91259999999999997</v>
      </c>
      <c r="M7524" s="391">
        <v>0.52780000000000005</v>
      </c>
      <c r="N7524" s="391">
        <v>1.4475</v>
      </c>
      <c r="O7524" s="386">
        <v>1.0383</v>
      </c>
      <c r="P7524" s="386" t="s">
        <v>55</v>
      </c>
    </row>
    <row r="7525" spans="1:16" ht="15" x14ac:dyDescent="0.25">
      <c r="A7525" s="389" t="s">
        <v>5533</v>
      </c>
      <c r="B7525" s="390"/>
      <c r="C7525" s="386"/>
      <c r="D7525" s="390"/>
      <c r="E7525" s="390"/>
      <c r="F7525" s="386">
        <v>0.67659999999999998</v>
      </c>
      <c r="G7525" s="391">
        <v>0.3569</v>
      </c>
      <c r="H7525" s="391">
        <v>0.18160000000000001</v>
      </c>
      <c r="I7525" s="391">
        <v>0.1452</v>
      </c>
      <c r="J7525" s="391">
        <v>7.2599999999999998E-2</v>
      </c>
      <c r="K7525" s="391">
        <v>0.27639999999999998</v>
      </c>
      <c r="L7525" s="391">
        <v>0.79849999999999999</v>
      </c>
      <c r="M7525" s="391">
        <v>0.54759999999999998</v>
      </c>
      <c r="N7525" s="391">
        <v>1.6521999999999999</v>
      </c>
      <c r="O7525" s="386">
        <v>0.90469999999999995</v>
      </c>
      <c r="P7525" s="386" t="s">
        <v>55</v>
      </c>
    </row>
    <row r="7526" spans="1:16" ht="15" x14ac:dyDescent="0.25">
      <c r="A7526" s="389" t="s">
        <v>5534</v>
      </c>
      <c r="B7526" s="390"/>
      <c r="C7526" s="386"/>
      <c r="D7526" s="390"/>
      <c r="E7526" s="390"/>
      <c r="F7526" s="386">
        <v>11.375999999999999</v>
      </c>
      <c r="G7526" s="391">
        <v>10.263500000000001</v>
      </c>
      <c r="H7526" s="391">
        <v>9.8712</v>
      </c>
      <c r="I7526" s="391">
        <v>9.8591999999999995</v>
      </c>
      <c r="J7526" s="391">
        <v>0.34339999999999998</v>
      </c>
      <c r="K7526" s="391">
        <v>0.82420000000000004</v>
      </c>
      <c r="L7526" s="391">
        <v>1.1676</v>
      </c>
      <c r="M7526" s="391">
        <v>0.48080000000000001</v>
      </c>
      <c r="N7526" s="391">
        <v>0.98429999999999995</v>
      </c>
      <c r="O7526" s="386">
        <v>1.242</v>
      </c>
      <c r="P7526" s="386" t="s">
        <v>55</v>
      </c>
    </row>
    <row r="7527" spans="1:16" ht="15" x14ac:dyDescent="0.25">
      <c r="A7527" s="389" t="s">
        <v>5535</v>
      </c>
      <c r="B7527" s="390"/>
      <c r="C7527" s="386"/>
      <c r="D7527" s="390"/>
      <c r="E7527" s="390"/>
      <c r="F7527" s="386">
        <v>0.1154</v>
      </c>
      <c r="G7527" s="391">
        <v>2.6599999999999999E-2</v>
      </c>
      <c r="H7527" s="391">
        <v>3.8199999999999998E-2</v>
      </c>
      <c r="I7527" s="391">
        <v>3.1800000000000002E-2</v>
      </c>
      <c r="J7527" s="391">
        <v>1.9099999999999999E-2</v>
      </c>
      <c r="K7527" s="391">
        <v>0.1019</v>
      </c>
      <c r="L7527" s="391">
        <v>4.4600000000000001E-2</v>
      </c>
      <c r="M7527" s="391">
        <v>0.1211</v>
      </c>
      <c r="N7527" s="391">
        <v>1.7299999999999999E-2</v>
      </c>
      <c r="O7527" s="386">
        <v>5.3499999999999999E-2</v>
      </c>
      <c r="P7527" s="386" t="s">
        <v>55</v>
      </c>
    </row>
    <row r="7528" spans="1:16" ht="15" x14ac:dyDescent="0.25">
      <c r="A7528" s="389" t="s">
        <v>5536</v>
      </c>
      <c r="B7528" s="390"/>
      <c r="C7528" s="386"/>
      <c r="D7528" s="390"/>
      <c r="E7528" s="390"/>
      <c r="F7528" s="386">
        <v>6.4799999999999996E-2</v>
      </c>
      <c r="G7528" s="391">
        <v>2.1100000000000001E-2</v>
      </c>
      <c r="H7528" s="391">
        <v>4.0500000000000001E-2</v>
      </c>
      <c r="I7528" s="391">
        <v>3.3700000000000001E-2</v>
      </c>
      <c r="J7528" s="391">
        <v>1.35E-2</v>
      </c>
      <c r="K7528" s="391">
        <v>8.7599999999999997E-2</v>
      </c>
      <c r="L7528" s="391">
        <v>3.3700000000000001E-2</v>
      </c>
      <c r="M7528" s="391">
        <v>9.4500000000000001E-2</v>
      </c>
      <c r="N7528" s="391">
        <v>1.8499999999999999E-2</v>
      </c>
      <c r="O7528" s="386">
        <v>5.3199999999999997E-2</v>
      </c>
      <c r="P7528" s="386" t="s">
        <v>55</v>
      </c>
    </row>
    <row r="7529" spans="1:16" ht="15" x14ac:dyDescent="0.25">
      <c r="A7529" s="389" t="s">
        <v>5537</v>
      </c>
      <c r="B7529" s="390"/>
      <c r="C7529" s="386"/>
      <c r="D7529" s="390"/>
      <c r="E7529" s="390"/>
      <c r="F7529" s="386">
        <v>0.93899999999999995</v>
      </c>
      <c r="G7529" s="391">
        <v>0.1176</v>
      </c>
      <c r="H7529" s="391">
        <v>0</v>
      </c>
      <c r="I7529" s="391">
        <v>0</v>
      </c>
      <c r="J7529" s="391">
        <v>0.1144</v>
      </c>
      <c r="K7529" s="391">
        <v>0.34639999999999999</v>
      </c>
      <c r="L7529" s="391">
        <v>0.23089999999999999</v>
      </c>
      <c r="M7529" s="391">
        <v>0.57740000000000002</v>
      </c>
      <c r="N7529" s="391">
        <v>0</v>
      </c>
      <c r="O7529" s="386">
        <v>5.7700000000000001E-2</v>
      </c>
      <c r="P7529" s="386" t="s">
        <v>55</v>
      </c>
    </row>
    <row r="7530" spans="1:16" ht="15" x14ac:dyDescent="0.25">
      <c r="A7530" s="389" t="s">
        <v>5538</v>
      </c>
      <c r="B7530" s="390"/>
      <c r="C7530" s="386"/>
      <c r="D7530" s="390"/>
      <c r="E7530" s="390"/>
      <c r="F7530" s="386">
        <v>0.2026</v>
      </c>
      <c r="G7530" s="391">
        <v>0.13370000000000001</v>
      </c>
      <c r="H7530" s="391">
        <v>3.6499999999999998E-2</v>
      </c>
      <c r="I7530" s="391">
        <v>4.8599999999999997E-2</v>
      </c>
      <c r="J7530" s="391">
        <v>1.21E-2</v>
      </c>
      <c r="K7530" s="391">
        <v>2.4199999999999999E-2</v>
      </c>
      <c r="L7530" s="391">
        <v>2.8199999999999999E-2</v>
      </c>
      <c r="M7530" s="391">
        <v>2.4199999999999999E-2</v>
      </c>
      <c r="N7530" s="391">
        <v>3.9600000000000003E-2</v>
      </c>
      <c r="O7530" s="386">
        <v>2.81E-2</v>
      </c>
      <c r="P7530" s="386" t="s">
        <v>55</v>
      </c>
    </row>
    <row r="7531" spans="1:16" ht="15" x14ac:dyDescent="0.25">
      <c r="A7531" s="389" t="s">
        <v>5539</v>
      </c>
      <c r="B7531" s="390"/>
      <c r="C7531" s="386"/>
      <c r="D7531" s="390"/>
      <c r="E7531" s="390"/>
      <c r="F7531" s="386">
        <v>0.2016</v>
      </c>
      <c r="G7531" s="391">
        <v>0.1358</v>
      </c>
      <c r="H7531" s="391">
        <v>3.6999999999999998E-2</v>
      </c>
      <c r="I7531" s="391">
        <v>4.9399999999999999E-2</v>
      </c>
      <c r="J7531" s="391">
        <v>1.23E-2</v>
      </c>
      <c r="K7531" s="391">
        <v>2.46E-2</v>
      </c>
      <c r="L7531" s="391">
        <v>2.46E-2</v>
      </c>
      <c r="M7531" s="391">
        <v>2.0500000000000001E-2</v>
      </c>
      <c r="N7531" s="391">
        <v>4.0399999999999998E-2</v>
      </c>
      <c r="O7531" s="386">
        <v>2.86E-2</v>
      </c>
      <c r="P7531" s="386" t="s">
        <v>55</v>
      </c>
    </row>
    <row r="7532" spans="1:16" ht="15" x14ac:dyDescent="0.25">
      <c r="A7532" s="389" t="s">
        <v>5540</v>
      </c>
      <c r="B7532" s="390"/>
      <c r="C7532" s="386"/>
      <c r="D7532" s="390"/>
      <c r="E7532" s="390"/>
      <c r="F7532" s="386">
        <v>0.2717</v>
      </c>
      <c r="G7532" s="391">
        <v>0</v>
      </c>
      <c r="H7532" s="391">
        <v>0</v>
      </c>
      <c r="I7532" s="391">
        <v>0</v>
      </c>
      <c r="J7532" s="391">
        <v>0</v>
      </c>
      <c r="K7532" s="391">
        <v>0</v>
      </c>
      <c r="L7532" s="391">
        <v>0.2717</v>
      </c>
      <c r="M7532" s="391">
        <v>0.2717</v>
      </c>
      <c r="N7532" s="391">
        <v>0</v>
      </c>
      <c r="O7532" s="386">
        <v>0</v>
      </c>
      <c r="P7532" s="386" t="s">
        <v>55</v>
      </c>
    </row>
    <row r="7533" spans="1:16" ht="15" x14ac:dyDescent="0.25">
      <c r="A7533" s="389" t="s">
        <v>5541</v>
      </c>
      <c r="B7533" s="390"/>
      <c r="C7533" s="386"/>
      <c r="D7533" s="390"/>
      <c r="E7533" s="390"/>
      <c r="F7533" s="386">
        <v>6.9199999999999998E-2</v>
      </c>
      <c r="G7533" s="391">
        <v>3.7600000000000001E-2</v>
      </c>
      <c r="H7533" s="391">
        <v>5.8900000000000001E-2</v>
      </c>
      <c r="I7533" s="391">
        <v>4.58E-2</v>
      </c>
      <c r="J7533" s="391">
        <v>7.8600000000000003E-2</v>
      </c>
      <c r="K7533" s="391">
        <v>0.12609999999999999</v>
      </c>
      <c r="L7533" s="391">
        <v>0.10440000000000001</v>
      </c>
      <c r="M7533" s="391">
        <v>8.48E-2</v>
      </c>
      <c r="N7533" s="391">
        <v>8.9200000000000002E-2</v>
      </c>
      <c r="O7533" s="386">
        <v>0.1583</v>
      </c>
      <c r="P7533" s="386" t="s">
        <v>55</v>
      </c>
    </row>
    <row r="7534" spans="1:16" ht="15" x14ac:dyDescent="0.25">
      <c r="A7534" s="389" t="s">
        <v>5542</v>
      </c>
      <c r="B7534" s="390"/>
      <c r="C7534" s="386"/>
      <c r="D7534" s="390"/>
      <c r="E7534" s="390"/>
      <c r="F7534" s="386">
        <v>6.8699999999999997E-2</v>
      </c>
      <c r="G7534" s="391">
        <v>3.8600000000000002E-2</v>
      </c>
      <c r="H7534" s="391">
        <v>5.8099999999999999E-2</v>
      </c>
      <c r="I7534" s="391">
        <v>4.4699999999999997E-2</v>
      </c>
      <c r="J7534" s="391">
        <v>8.0500000000000002E-2</v>
      </c>
      <c r="K7534" s="391">
        <v>0.1293</v>
      </c>
      <c r="L7534" s="391">
        <v>0.1047</v>
      </c>
      <c r="M7534" s="391">
        <v>8.4699999999999998E-2</v>
      </c>
      <c r="N7534" s="391">
        <v>8.4699999999999998E-2</v>
      </c>
      <c r="O7534" s="386">
        <v>0.16</v>
      </c>
      <c r="P7534" s="386" t="s">
        <v>55</v>
      </c>
    </row>
    <row r="7535" spans="1:16" ht="15" x14ac:dyDescent="0.25">
      <c r="A7535" s="389" t="s">
        <v>5543</v>
      </c>
      <c r="B7535" s="390"/>
      <c r="C7535" s="386"/>
      <c r="D7535" s="390"/>
      <c r="E7535" s="390"/>
      <c r="F7535" s="386">
        <v>9.06E-2</v>
      </c>
      <c r="G7535" s="391">
        <v>0</v>
      </c>
      <c r="H7535" s="391">
        <v>8.9899999999999994E-2</v>
      </c>
      <c r="I7535" s="391">
        <v>9.01E-2</v>
      </c>
      <c r="J7535" s="391">
        <v>0</v>
      </c>
      <c r="K7535" s="391">
        <v>0</v>
      </c>
      <c r="L7535" s="391">
        <v>9.01E-2</v>
      </c>
      <c r="M7535" s="391">
        <v>9.01E-2</v>
      </c>
      <c r="N7535" s="391">
        <v>0.28410000000000002</v>
      </c>
      <c r="O7535" s="386">
        <v>9.0300000000000005E-2</v>
      </c>
      <c r="P7535" s="386" t="s">
        <v>55</v>
      </c>
    </row>
    <row r="7536" spans="1:16" ht="15" x14ac:dyDescent="0.25">
      <c r="A7536" s="389" t="s">
        <v>5544</v>
      </c>
      <c r="B7536" s="390"/>
      <c r="C7536" s="386"/>
      <c r="D7536" s="390"/>
      <c r="E7536" s="390"/>
      <c r="F7536" s="386">
        <v>0.22</v>
      </c>
      <c r="G7536" s="391">
        <v>0.2606</v>
      </c>
      <c r="H7536" s="391">
        <v>0.21279999999999999</v>
      </c>
      <c r="I7536" s="391">
        <v>0.1099</v>
      </c>
      <c r="J7536" s="391">
        <v>7.8299999999999995E-2</v>
      </c>
      <c r="K7536" s="391">
        <v>0.14849999999999999</v>
      </c>
      <c r="L7536" s="391">
        <v>0.1163</v>
      </c>
      <c r="M7536" s="391">
        <v>4.8500000000000001E-2</v>
      </c>
      <c r="N7536" s="391">
        <v>8.2900000000000001E-2</v>
      </c>
      <c r="O7536" s="386">
        <v>0.1066</v>
      </c>
      <c r="P7536" s="386" t="s">
        <v>55</v>
      </c>
    </row>
    <row r="7537" spans="1:16" ht="15" x14ac:dyDescent="0.25">
      <c r="A7537" s="389" t="s">
        <v>5545</v>
      </c>
      <c r="B7537" s="390"/>
      <c r="C7537" s="386"/>
      <c r="D7537" s="390"/>
      <c r="E7537" s="390"/>
      <c r="F7537" s="386">
        <v>8.8800000000000004E-2</v>
      </c>
      <c r="G7537" s="391">
        <v>0.1021</v>
      </c>
      <c r="H7537" s="391">
        <v>8.0500000000000002E-2</v>
      </c>
      <c r="I7537" s="391">
        <v>3.4700000000000002E-2</v>
      </c>
      <c r="J7537" s="391">
        <v>2.5600000000000001E-2</v>
      </c>
      <c r="K7537" s="391">
        <v>4.3299999999999998E-2</v>
      </c>
      <c r="L7537" s="391">
        <v>4.9500000000000002E-2</v>
      </c>
      <c r="M7537" s="391">
        <v>2.6499999999999999E-2</v>
      </c>
      <c r="N7537" s="391">
        <v>5.4100000000000002E-2</v>
      </c>
      <c r="O7537" s="386">
        <v>6.9699999999999998E-2</v>
      </c>
      <c r="P7537" s="386" t="s">
        <v>55</v>
      </c>
    </row>
    <row r="7538" spans="1:16" ht="15" x14ac:dyDescent="0.25">
      <c r="A7538" s="389" t="s">
        <v>5546</v>
      </c>
      <c r="B7538" s="390"/>
      <c r="C7538" s="386"/>
      <c r="D7538" s="390"/>
      <c r="E7538" s="390"/>
      <c r="F7538" s="386">
        <v>1.8021</v>
      </c>
      <c r="G7538" s="391">
        <v>2.2532999999999999</v>
      </c>
      <c r="H7538" s="391">
        <v>1.9365000000000001</v>
      </c>
      <c r="I7538" s="391">
        <v>1.1028</v>
      </c>
      <c r="J7538" s="391">
        <v>0.81620000000000004</v>
      </c>
      <c r="K7538" s="391">
        <v>1.6165</v>
      </c>
      <c r="L7538" s="391">
        <v>1.046</v>
      </c>
      <c r="M7538" s="391">
        <v>0.35039999999999999</v>
      </c>
      <c r="N7538" s="391">
        <v>0.45569999999999999</v>
      </c>
      <c r="O7538" s="386">
        <v>0.63270000000000004</v>
      </c>
      <c r="P7538" s="386" t="s">
        <v>55</v>
      </c>
    </row>
    <row r="7539" spans="1:16" ht="15" x14ac:dyDescent="0.25">
      <c r="A7539" s="389" t="s">
        <v>5547</v>
      </c>
      <c r="B7539" s="390"/>
      <c r="C7539" s="386"/>
      <c r="D7539" s="390"/>
      <c r="E7539" s="390"/>
      <c r="F7539" s="386">
        <v>0.8377</v>
      </c>
      <c r="G7539" s="391">
        <v>0.55200000000000005</v>
      </c>
      <c r="H7539" s="391">
        <v>0.64170000000000005</v>
      </c>
      <c r="I7539" s="391">
        <v>0.223</v>
      </c>
      <c r="J7539" s="391">
        <v>9.7699999999999995E-2</v>
      </c>
      <c r="K7539" s="391">
        <v>0.33510000000000001</v>
      </c>
      <c r="L7539" s="391">
        <v>5.5899999999999998E-2</v>
      </c>
      <c r="M7539" s="391">
        <v>6.9800000000000001E-2</v>
      </c>
      <c r="N7539" s="391">
        <v>3.2500000000000001E-2</v>
      </c>
      <c r="O7539" s="386">
        <v>0.1615</v>
      </c>
      <c r="P7539" s="386" t="s">
        <v>55</v>
      </c>
    </row>
    <row r="7540" spans="1:16" ht="15" x14ac:dyDescent="0.25">
      <c r="A7540" s="389" t="s">
        <v>5548</v>
      </c>
      <c r="B7540" s="390"/>
      <c r="C7540" s="386"/>
      <c r="D7540" s="390"/>
      <c r="E7540" s="390"/>
      <c r="F7540" s="386">
        <v>0.88819999999999999</v>
      </c>
      <c r="G7540" s="391">
        <v>0.58430000000000004</v>
      </c>
      <c r="H7540" s="391">
        <v>0.66290000000000004</v>
      </c>
      <c r="I7540" s="391">
        <v>0.23549999999999999</v>
      </c>
      <c r="J7540" s="391">
        <v>0.1032</v>
      </c>
      <c r="K7540" s="391">
        <v>0.22120000000000001</v>
      </c>
      <c r="L7540" s="391">
        <v>2.9499999999999998E-2</v>
      </c>
      <c r="M7540" s="391">
        <v>5.8999999999999997E-2</v>
      </c>
      <c r="N7540" s="391">
        <v>3.4700000000000002E-2</v>
      </c>
      <c r="O7540" s="386">
        <v>5.1900000000000002E-2</v>
      </c>
      <c r="P7540" s="386" t="s">
        <v>55</v>
      </c>
    </row>
    <row r="7541" spans="1:16" ht="15" x14ac:dyDescent="0.25">
      <c r="A7541" s="389" t="s">
        <v>5549</v>
      </c>
      <c r="B7541" s="390"/>
      <c r="C7541" s="386"/>
      <c r="D7541" s="390"/>
      <c r="E7541" s="390"/>
      <c r="F7541" s="386">
        <v>0</v>
      </c>
      <c r="G7541" s="391">
        <v>0</v>
      </c>
      <c r="H7541" s="391">
        <v>0.26319999999999999</v>
      </c>
      <c r="I7541" s="391">
        <v>0</v>
      </c>
      <c r="J7541" s="391">
        <v>0</v>
      </c>
      <c r="K7541" s="391">
        <v>2.3683999999999998</v>
      </c>
      <c r="L7541" s="391">
        <v>0.52629999999999999</v>
      </c>
      <c r="M7541" s="391">
        <v>0.26319999999999999</v>
      </c>
      <c r="N7541" s="391">
        <v>0</v>
      </c>
      <c r="O7541" s="386">
        <v>2.1053000000000002</v>
      </c>
      <c r="P7541" s="386" t="s">
        <v>55</v>
      </c>
    </row>
    <row r="7542" spans="1:16" ht="15" x14ac:dyDescent="0.25">
      <c r="A7542" s="389" t="s">
        <v>5550</v>
      </c>
      <c r="B7542" s="390"/>
      <c r="C7542" s="386"/>
      <c r="D7542" s="390"/>
      <c r="E7542" s="390"/>
      <c r="F7542" s="386">
        <v>0.1757</v>
      </c>
      <c r="G7542" s="391">
        <v>0.19389999999999999</v>
      </c>
      <c r="H7542" s="391">
        <v>9.2299999999999993E-2</v>
      </c>
      <c r="I7542" s="391">
        <v>2.24E-2</v>
      </c>
      <c r="J7542" s="391">
        <v>2.7699999999999999E-2</v>
      </c>
      <c r="K7542" s="391">
        <v>3.15E-2</v>
      </c>
      <c r="L7542" s="391">
        <v>7.9600000000000004E-2</v>
      </c>
      <c r="M7542" s="391">
        <v>2.2100000000000002E-2</v>
      </c>
      <c r="N7542" s="391">
        <v>0.06</v>
      </c>
      <c r="O7542" s="386">
        <v>0.1191</v>
      </c>
      <c r="P7542" s="386" t="s">
        <v>55</v>
      </c>
    </row>
    <row r="7543" spans="1:16" ht="15" x14ac:dyDescent="0.25">
      <c r="A7543" s="389" t="s">
        <v>5551</v>
      </c>
      <c r="B7543" s="390"/>
      <c r="C7543" s="386"/>
      <c r="D7543" s="390"/>
      <c r="E7543" s="390"/>
      <c r="F7543" s="386">
        <v>2.5999999999999999E-2</v>
      </c>
      <c r="G7543" s="391">
        <v>2.3699999999999999E-2</v>
      </c>
      <c r="H7543" s="391">
        <v>1.7899999999999999E-2</v>
      </c>
      <c r="I7543" s="391">
        <v>1.9699999999999999E-2</v>
      </c>
      <c r="J7543" s="391">
        <v>2.3300000000000001E-2</v>
      </c>
      <c r="K7543" s="391">
        <v>1.95E-2</v>
      </c>
      <c r="L7543" s="391">
        <v>7.2099999999999997E-2</v>
      </c>
      <c r="M7543" s="391">
        <v>1.1599999999999999E-2</v>
      </c>
      <c r="N7543" s="391">
        <v>4.3700000000000003E-2</v>
      </c>
      <c r="O7543" s="386">
        <v>0.1208</v>
      </c>
      <c r="P7543" s="386" t="s">
        <v>55</v>
      </c>
    </row>
    <row r="7544" spans="1:16" ht="15" x14ac:dyDescent="0.25">
      <c r="A7544" s="389" t="s">
        <v>5552</v>
      </c>
      <c r="B7544" s="390"/>
      <c r="C7544" s="386"/>
      <c r="D7544" s="390"/>
      <c r="E7544" s="390"/>
      <c r="F7544" s="386">
        <v>2.6577999999999999</v>
      </c>
      <c r="G7544" s="391">
        <v>3.081</v>
      </c>
      <c r="H7544" s="391">
        <v>1.4215</v>
      </c>
      <c r="I7544" s="391">
        <v>7.2300000000000003E-2</v>
      </c>
      <c r="J7544" s="391">
        <v>0.1145</v>
      </c>
      <c r="K7544" s="391">
        <v>0.26640000000000003</v>
      </c>
      <c r="L7544" s="391">
        <v>0.2268</v>
      </c>
      <c r="M7544" s="391">
        <v>0.2268</v>
      </c>
      <c r="N7544" s="391">
        <v>0.37659999999999999</v>
      </c>
      <c r="O7544" s="386">
        <v>8.8200000000000001E-2</v>
      </c>
      <c r="P7544" s="386" t="s">
        <v>55</v>
      </c>
    </row>
    <row r="7545" spans="1:16" ht="15" x14ac:dyDescent="0.25">
      <c r="A7545" s="389" t="s">
        <v>5553</v>
      </c>
      <c r="B7545" s="390"/>
      <c r="C7545" s="386"/>
      <c r="D7545" s="390"/>
      <c r="E7545" s="390"/>
      <c r="F7545" s="386">
        <v>7.7700000000000005E-2</v>
      </c>
      <c r="G7545" s="391">
        <v>1.4500000000000001E-2</v>
      </c>
      <c r="H7545" s="391">
        <v>7.2300000000000003E-2</v>
      </c>
      <c r="I7545" s="391">
        <v>5.0200000000000002E-2</v>
      </c>
      <c r="J7545" s="391">
        <v>3.2199999999999999E-2</v>
      </c>
      <c r="K7545" s="391">
        <v>9.2899999999999996E-2</v>
      </c>
      <c r="L7545" s="391">
        <v>4.2900000000000001E-2</v>
      </c>
      <c r="M7545" s="391">
        <v>6.4299999999999996E-2</v>
      </c>
      <c r="N7545" s="391">
        <v>0.1767</v>
      </c>
      <c r="O7545" s="386">
        <v>9.5600000000000004E-2</v>
      </c>
      <c r="P7545" s="386" t="s">
        <v>55</v>
      </c>
    </row>
    <row r="7546" spans="1:16" ht="15" x14ac:dyDescent="0.25">
      <c r="A7546" s="389" t="s">
        <v>5554</v>
      </c>
      <c r="B7546" s="390"/>
      <c r="C7546" s="386"/>
      <c r="D7546" s="390"/>
      <c r="E7546" s="390"/>
      <c r="F7546" s="386">
        <v>3.2300000000000002E-2</v>
      </c>
      <c r="G7546" s="391">
        <v>4.0000000000000001E-3</v>
      </c>
      <c r="H7546" s="391">
        <v>5.8900000000000001E-2</v>
      </c>
      <c r="I7546" s="391">
        <v>7.7999999999999996E-3</v>
      </c>
      <c r="J7546" s="391">
        <v>2.3300000000000001E-2</v>
      </c>
      <c r="K7546" s="391">
        <v>7.7700000000000005E-2</v>
      </c>
      <c r="L7546" s="391">
        <v>3.5000000000000003E-2</v>
      </c>
      <c r="M7546" s="391">
        <v>5.4399999999999997E-2</v>
      </c>
      <c r="N7546" s="391">
        <v>0.1275</v>
      </c>
      <c r="O7546" s="386">
        <v>2.3300000000000001E-2</v>
      </c>
      <c r="P7546" s="386" t="s">
        <v>55</v>
      </c>
    </row>
    <row r="7547" spans="1:16" ht="15" x14ac:dyDescent="0.25">
      <c r="A7547" s="389" t="s">
        <v>5555</v>
      </c>
      <c r="B7547" s="390"/>
      <c r="C7547" s="386"/>
      <c r="D7547" s="390"/>
      <c r="E7547" s="390"/>
      <c r="F7547" s="386">
        <v>0.57979999999999998</v>
      </c>
      <c r="G7547" s="391">
        <v>0.13569999999999999</v>
      </c>
      <c r="H7547" s="391">
        <v>0.22850000000000001</v>
      </c>
      <c r="I7547" s="391">
        <v>0.5474</v>
      </c>
      <c r="J7547" s="391">
        <v>0.13689999999999999</v>
      </c>
      <c r="K7547" s="391">
        <v>0.26619999999999999</v>
      </c>
      <c r="L7547" s="391">
        <v>0.13289999999999999</v>
      </c>
      <c r="M7547" s="391">
        <v>0.17749999999999999</v>
      </c>
      <c r="N7547" s="391">
        <v>0.7752</v>
      </c>
      <c r="O7547" s="386">
        <v>1.0417000000000001</v>
      </c>
      <c r="P7547" s="386" t="s">
        <v>55</v>
      </c>
    </row>
    <row r="7548" spans="1:16" ht="15" x14ac:dyDescent="0.25">
      <c r="A7548" s="389" t="s">
        <v>5556</v>
      </c>
      <c r="B7548" s="390"/>
      <c r="C7548" s="386"/>
      <c r="D7548" s="390"/>
      <c r="E7548" s="390"/>
      <c r="F7548" s="386">
        <v>0.27850000000000003</v>
      </c>
      <c r="G7548" s="391">
        <v>0.51759999999999995</v>
      </c>
      <c r="H7548" s="391">
        <v>0.43480000000000002</v>
      </c>
      <c r="I7548" s="391">
        <v>0.28060000000000002</v>
      </c>
      <c r="J7548" s="391">
        <v>0.1991</v>
      </c>
      <c r="K7548" s="391">
        <v>0.35260000000000002</v>
      </c>
      <c r="L7548" s="391">
        <v>0.2555</v>
      </c>
      <c r="M7548" s="391">
        <v>7.4399999999999994E-2</v>
      </c>
      <c r="N7548" s="391">
        <v>5.5100000000000003E-2</v>
      </c>
      <c r="O7548" s="386">
        <v>8.2900000000000001E-2</v>
      </c>
      <c r="P7548" s="386" t="s">
        <v>55</v>
      </c>
    </row>
    <row r="7549" spans="1:16" ht="15" x14ac:dyDescent="0.25">
      <c r="A7549" s="389" t="s">
        <v>5557</v>
      </c>
      <c r="B7549" s="390"/>
      <c r="C7549" s="386"/>
      <c r="D7549" s="390"/>
      <c r="E7549" s="390"/>
      <c r="F7549" s="386">
        <v>6.5100000000000005E-2</v>
      </c>
      <c r="G7549" s="391">
        <v>0.216</v>
      </c>
      <c r="H7549" s="391">
        <v>7.1800000000000003E-2</v>
      </c>
      <c r="I7549" s="391">
        <v>3.7600000000000001E-2</v>
      </c>
      <c r="J7549" s="391">
        <v>1.37E-2</v>
      </c>
      <c r="K7549" s="391">
        <v>1.37E-2</v>
      </c>
      <c r="L7549" s="391">
        <v>2.7300000000000001E-2</v>
      </c>
      <c r="M7549" s="391">
        <v>2.0500000000000001E-2</v>
      </c>
      <c r="N7549" s="391">
        <v>1.04E-2</v>
      </c>
      <c r="O7549" s="386">
        <v>2.5700000000000001E-2</v>
      </c>
      <c r="P7549" s="386" t="s">
        <v>55</v>
      </c>
    </row>
    <row r="7550" spans="1:16" ht="15" x14ac:dyDescent="0.25">
      <c r="A7550" s="389" t="s">
        <v>5558</v>
      </c>
      <c r="B7550" s="390"/>
      <c r="C7550" s="386"/>
      <c r="D7550" s="390"/>
      <c r="E7550" s="390"/>
      <c r="F7550" s="386">
        <v>2.0512999999999999</v>
      </c>
      <c r="G7550" s="391">
        <v>3.1818</v>
      </c>
      <c r="H7550" s="391">
        <v>3.7618</v>
      </c>
      <c r="I7550" s="391">
        <v>2.5110000000000001</v>
      </c>
      <c r="J7550" s="391">
        <v>2.0733000000000001</v>
      </c>
      <c r="K7550" s="391">
        <v>3.8353000000000002</v>
      </c>
      <c r="L7550" s="391">
        <v>2.6038000000000001</v>
      </c>
      <c r="M7550" s="391">
        <v>0.6008</v>
      </c>
      <c r="N7550" s="391">
        <v>0.39810000000000001</v>
      </c>
      <c r="O7550" s="386">
        <v>0.69830000000000003</v>
      </c>
      <c r="P7550" s="386" t="s">
        <v>55</v>
      </c>
    </row>
    <row r="7551" spans="1:16" ht="15" x14ac:dyDescent="0.25">
      <c r="A7551" s="389" t="s">
        <v>5559</v>
      </c>
      <c r="B7551" s="390"/>
      <c r="C7551" s="386"/>
      <c r="D7551" s="390"/>
      <c r="E7551" s="390"/>
      <c r="F7551" s="386">
        <v>8.3099999999999993E-2</v>
      </c>
      <c r="G7551" s="391">
        <v>3.2800000000000003E-2</v>
      </c>
      <c r="H7551" s="391">
        <v>6.7299999999999999E-2</v>
      </c>
      <c r="I7551" s="391">
        <v>0.17630000000000001</v>
      </c>
      <c r="J7551" s="391">
        <v>0.33129999999999998</v>
      </c>
      <c r="K7551" s="391">
        <v>0.57499999999999996</v>
      </c>
      <c r="L7551" s="391">
        <v>0.46529999999999999</v>
      </c>
      <c r="M7551" s="391">
        <v>0.41020000000000001</v>
      </c>
      <c r="N7551" s="391">
        <v>0.56299999999999994</v>
      </c>
      <c r="O7551" s="386">
        <v>0.65110000000000001</v>
      </c>
      <c r="P7551" s="386" t="s">
        <v>55</v>
      </c>
    </row>
    <row r="7552" spans="1:16" ht="15" x14ac:dyDescent="0.25">
      <c r="A7552" s="389" t="s">
        <v>5560</v>
      </c>
      <c r="B7552" s="390"/>
      <c r="C7552" s="386"/>
      <c r="D7552" s="390"/>
      <c r="E7552" s="390"/>
      <c r="F7552" s="386">
        <v>6.9099999999999995E-2</v>
      </c>
      <c r="G7552" s="391">
        <v>2.7900000000000001E-2</v>
      </c>
      <c r="H7552" s="391">
        <v>3.6799999999999999E-2</v>
      </c>
      <c r="I7552" s="391">
        <v>4.8099999999999997E-2</v>
      </c>
      <c r="J7552" s="391">
        <v>0.1007</v>
      </c>
      <c r="K7552" s="391">
        <v>0.2014</v>
      </c>
      <c r="L7552" s="391">
        <v>8.7499999999999994E-2</v>
      </c>
      <c r="M7552" s="391">
        <v>6.8500000000000005E-2</v>
      </c>
      <c r="N7552" s="391">
        <v>0.17749999999999999</v>
      </c>
      <c r="O7552" s="386">
        <v>0.33279999999999998</v>
      </c>
      <c r="P7552" s="386" t="s">
        <v>55</v>
      </c>
    </row>
    <row r="7553" spans="1:16" ht="15" x14ac:dyDescent="0.25">
      <c r="A7553" s="389" t="s">
        <v>5561</v>
      </c>
      <c r="B7553" s="390"/>
      <c r="C7553" s="386"/>
      <c r="D7553" s="390"/>
      <c r="E7553" s="390"/>
      <c r="F7553" s="386">
        <v>0.56240000000000001</v>
      </c>
      <c r="G7553" s="391">
        <v>0.20469999999999999</v>
      </c>
      <c r="H7553" s="391">
        <v>1.147</v>
      </c>
      <c r="I7553" s="391">
        <v>3.9081999999999999</v>
      </c>
      <c r="J7553" s="391">
        <v>6.1715</v>
      </c>
      <c r="K7553" s="391">
        <v>9.8194999999999997</v>
      </c>
      <c r="L7553" s="391">
        <v>9.8053000000000008</v>
      </c>
      <c r="M7553" s="391">
        <v>8.8489000000000004</v>
      </c>
      <c r="N7553" s="391">
        <v>11.612299999999999</v>
      </c>
      <c r="O7553" s="386">
        <v>8.7680000000000007</v>
      </c>
      <c r="P7553" s="386" t="s">
        <v>55</v>
      </c>
    </row>
    <row r="7554" spans="1:16" ht="15" x14ac:dyDescent="0.25">
      <c r="A7554" s="389" t="s">
        <v>5562</v>
      </c>
      <c r="B7554" s="390"/>
      <c r="C7554" s="386"/>
      <c r="D7554" s="390"/>
      <c r="E7554" s="390"/>
      <c r="F7554" s="386">
        <v>0.1205</v>
      </c>
      <c r="G7554" s="391">
        <v>2.7199999999999998E-2</v>
      </c>
      <c r="H7554" s="391">
        <v>4.2900000000000001E-2</v>
      </c>
      <c r="I7554" s="391">
        <v>1.55E-2</v>
      </c>
      <c r="J7554" s="391">
        <v>0.1186</v>
      </c>
      <c r="K7554" s="391">
        <v>0.40920000000000001</v>
      </c>
      <c r="L7554" s="391">
        <v>0.1186</v>
      </c>
      <c r="M7554" s="391">
        <v>0.1108</v>
      </c>
      <c r="N7554" s="391">
        <v>0.30640000000000001</v>
      </c>
      <c r="O7554" s="386">
        <v>0.30880000000000002</v>
      </c>
      <c r="P7554" s="386" t="s">
        <v>55</v>
      </c>
    </row>
    <row r="7555" spans="1:16" ht="15" x14ac:dyDescent="0.25">
      <c r="A7555" s="389" t="s">
        <v>5563</v>
      </c>
      <c r="B7555" s="390"/>
      <c r="C7555" s="386"/>
      <c r="D7555" s="390"/>
      <c r="E7555" s="390"/>
      <c r="F7555" s="386">
        <v>0.1149</v>
      </c>
      <c r="G7555" s="391">
        <v>2.7799999999999998E-2</v>
      </c>
      <c r="H7555" s="391">
        <v>3.1899999999999998E-2</v>
      </c>
      <c r="I7555" s="391">
        <v>1.5900000000000001E-2</v>
      </c>
      <c r="J7555" s="391">
        <v>0.10349999999999999</v>
      </c>
      <c r="K7555" s="391">
        <v>0.38590000000000002</v>
      </c>
      <c r="L7555" s="391">
        <v>9.5500000000000002E-2</v>
      </c>
      <c r="M7555" s="391">
        <v>9.1399999999999995E-2</v>
      </c>
      <c r="N7555" s="391">
        <v>0.29339999999999999</v>
      </c>
      <c r="O7555" s="386">
        <v>0.27400000000000002</v>
      </c>
      <c r="P7555" s="386" t="s">
        <v>55</v>
      </c>
    </row>
    <row r="7556" spans="1:16" ht="15" x14ac:dyDescent="0.25">
      <c r="A7556" s="389" t="s">
        <v>5564</v>
      </c>
      <c r="B7556" s="390"/>
      <c r="C7556" s="386"/>
      <c r="D7556" s="390"/>
      <c r="E7556" s="390"/>
      <c r="F7556" s="386">
        <v>0.41670000000000001</v>
      </c>
      <c r="G7556" s="391">
        <v>0</v>
      </c>
      <c r="H7556" s="391">
        <v>0.55149999999999999</v>
      </c>
      <c r="I7556" s="391">
        <v>0</v>
      </c>
      <c r="J7556" s="391">
        <v>0.49309999999999998</v>
      </c>
      <c r="K7556" s="391">
        <v>0.98619999999999997</v>
      </c>
      <c r="L7556" s="391">
        <v>0.68899999999999995</v>
      </c>
      <c r="M7556" s="391">
        <v>0.59060000000000001</v>
      </c>
      <c r="N7556" s="391">
        <v>0.80649999999999999</v>
      </c>
      <c r="O7556" s="386">
        <v>1.145</v>
      </c>
      <c r="P7556" s="386" t="s">
        <v>55</v>
      </c>
    </row>
    <row r="7557" spans="1:16" ht="15" x14ac:dyDescent="0.25">
      <c r="A7557" s="389" t="s">
        <v>5565</v>
      </c>
      <c r="B7557" s="390"/>
      <c r="C7557" s="386"/>
      <c r="D7557" s="390"/>
      <c r="E7557" s="390"/>
      <c r="F7557" s="386">
        <v>2.4899999999999999E-2</v>
      </c>
      <c r="G7557" s="391">
        <v>2.0799999999999999E-2</v>
      </c>
      <c r="H7557" s="391">
        <v>6.6799999999999998E-2</v>
      </c>
      <c r="I7557" s="391">
        <v>0.17960000000000001</v>
      </c>
      <c r="J7557" s="391">
        <v>0.42599999999999999</v>
      </c>
      <c r="K7557" s="391">
        <v>0.60829999999999995</v>
      </c>
      <c r="L7557" s="391">
        <v>0.62909999999999999</v>
      </c>
      <c r="M7557" s="391">
        <v>0.4244</v>
      </c>
      <c r="N7557" s="391">
        <v>0.71509999999999996</v>
      </c>
      <c r="O7557" s="386">
        <v>0.52149999999999996</v>
      </c>
      <c r="P7557" s="386" t="s">
        <v>55</v>
      </c>
    </row>
    <row r="7558" spans="1:16" ht="15" x14ac:dyDescent="0.25">
      <c r="A7558" s="389" t="s">
        <v>5566</v>
      </c>
      <c r="B7558" s="390"/>
      <c r="C7558" s="386"/>
      <c r="D7558" s="390"/>
      <c r="E7558" s="390"/>
      <c r="F7558" s="386">
        <v>2.5399999999999999E-2</v>
      </c>
      <c r="G7558" s="391">
        <v>2.1299999999999999E-2</v>
      </c>
      <c r="H7558" s="391">
        <v>5.11E-2</v>
      </c>
      <c r="I7558" s="391">
        <v>3.4299999999999997E-2</v>
      </c>
      <c r="J7558" s="391">
        <v>8.5699999999999998E-2</v>
      </c>
      <c r="K7558" s="391">
        <v>4.2900000000000001E-2</v>
      </c>
      <c r="L7558" s="391">
        <v>0.10290000000000001</v>
      </c>
      <c r="M7558" s="391">
        <v>1.7100000000000001E-2</v>
      </c>
      <c r="N7558" s="391">
        <v>8.3400000000000002E-2</v>
      </c>
      <c r="O7558" s="386">
        <v>8.5099999999999995E-2</v>
      </c>
      <c r="P7558" s="386" t="s">
        <v>55</v>
      </c>
    </row>
    <row r="7559" spans="1:16" ht="15" x14ac:dyDescent="0.25">
      <c r="A7559" s="389" t="s">
        <v>5567</v>
      </c>
      <c r="B7559" s="390"/>
      <c r="C7559" s="386"/>
      <c r="D7559" s="390"/>
      <c r="E7559" s="390"/>
      <c r="F7559" s="386">
        <v>0</v>
      </c>
      <c r="G7559" s="391">
        <v>0</v>
      </c>
      <c r="H7559" s="391">
        <v>0.81969999999999998</v>
      </c>
      <c r="I7559" s="391">
        <v>5.7755999999999998</v>
      </c>
      <c r="J7559" s="391">
        <v>13.486800000000001</v>
      </c>
      <c r="K7559" s="391">
        <v>20.238099999999999</v>
      </c>
      <c r="L7559" s="391">
        <v>18.898800000000001</v>
      </c>
      <c r="M7559" s="391">
        <v>14.4543</v>
      </c>
      <c r="N7559" s="391">
        <v>18.639099999999999</v>
      </c>
      <c r="O7559" s="386">
        <v>15.265499999999999</v>
      </c>
      <c r="P7559" s="386" t="s">
        <v>55</v>
      </c>
    </row>
    <row r="7560" spans="1:16" ht="15" x14ac:dyDescent="0.25">
      <c r="A7560" s="389" t="s">
        <v>5568</v>
      </c>
      <c r="B7560" s="390"/>
      <c r="C7560" s="386"/>
      <c r="D7560" s="390"/>
      <c r="E7560" s="390"/>
      <c r="F7560" s="386">
        <v>0.1489</v>
      </c>
      <c r="G7560" s="391">
        <v>8.0600000000000005E-2</v>
      </c>
      <c r="H7560" s="391">
        <v>0.13289999999999999</v>
      </c>
      <c r="I7560" s="391">
        <v>0.53139999999999998</v>
      </c>
      <c r="J7560" s="391">
        <v>0.70389999999999997</v>
      </c>
      <c r="K7560" s="391">
        <v>1.0559000000000001</v>
      </c>
      <c r="L7560" s="391">
        <v>1.0239</v>
      </c>
      <c r="M7560" s="391">
        <v>1.0720000000000001</v>
      </c>
      <c r="N7560" s="391">
        <v>0.84840000000000004</v>
      </c>
      <c r="O7560" s="386">
        <v>0.86299999999999999</v>
      </c>
      <c r="P7560" s="386" t="s">
        <v>55</v>
      </c>
    </row>
    <row r="7561" spans="1:16" ht="15" x14ac:dyDescent="0.25">
      <c r="A7561" s="389" t="s">
        <v>5569</v>
      </c>
      <c r="B7561" s="390"/>
      <c r="C7561" s="386"/>
      <c r="D7561" s="390"/>
      <c r="E7561" s="390"/>
      <c r="F7561" s="386">
        <v>7.9200000000000007E-2</v>
      </c>
      <c r="G7561" s="391">
        <v>5.3900000000000003E-2</v>
      </c>
      <c r="H7561" s="391">
        <v>2.3199999999999998E-2</v>
      </c>
      <c r="I7561" s="391">
        <v>0.14630000000000001</v>
      </c>
      <c r="J7561" s="391">
        <v>0.16089999999999999</v>
      </c>
      <c r="K7561" s="391">
        <v>0.19750000000000001</v>
      </c>
      <c r="L7561" s="391">
        <v>8.7400000000000005E-2</v>
      </c>
      <c r="M7561" s="391">
        <v>0.10199999999999999</v>
      </c>
      <c r="N7561" s="391">
        <v>7.3099999999999998E-2</v>
      </c>
      <c r="O7561" s="386">
        <v>5.7500000000000002E-2</v>
      </c>
      <c r="P7561" s="386" t="s">
        <v>55</v>
      </c>
    </row>
    <row r="7562" spans="1:16" ht="15" x14ac:dyDescent="0.25">
      <c r="A7562" s="389" t="s">
        <v>5570</v>
      </c>
      <c r="B7562" s="390"/>
      <c r="C7562" s="386"/>
      <c r="D7562" s="390"/>
      <c r="E7562" s="390"/>
      <c r="F7562" s="386">
        <v>1.2464999999999999</v>
      </c>
      <c r="G7562" s="391">
        <v>0.61160000000000003</v>
      </c>
      <c r="H7562" s="391">
        <v>2.4194</v>
      </c>
      <c r="I7562" s="391">
        <v>6.9682000000000004</v>
      </c>
      <c r="J7562" s="391">
        <v>9.7799999999999994</v>
      </c>
      <c r="K7562" s="391">
        <v>15.4034</v>
      </c>
      <c r="L7562" s="391">
        <v>16.7073</v>
      </c>
      <c r="M7562" s="391">
        <v>17.3171</v>
      </c>
      <c r="N7562" s="391">
        <v>16</v>
      </c>
      <c r="O7562" s="386">
        <v>17.319700000000001</v>
      </c>
      <c r="P7562" s="386" t="s">
        <v>55</v>
      </c>
    </row>
    <row r="7563" spans="1:16" ht="15" x14ac:dyDescent="0.25">
      <c r="A7563" s="389" t="s">
        <v>5571</v>
      </c>
      <c r="B7563" s="390"/>
      <c r="C7563" s="386"/>
      <c r="D7563" s="390"/>
      <c r="E7563" s="390"/>
      <c r="F7563" s="386">
        <v>0.03</v>
      </c>
      <c r="G7563" s="391">
        <v>0</v>
      </c>
      <c r="H7563" s="391">
        <v>0.03</v>
      </c>
      <c r="I7563" s="391">
        <v>1.4999999999999999E-2</v>
      </c>
      <c r="J7563" s="391">
        <v>1.4999999999999999E-2</v>
      </c>
      <c r="K7563" s="391">
        <v>6.0100000000000001E-2</v>
      </c>
      <c r="L7563" s="391">
        <v>1.4999999999999999E-2</v>
      </c>
      <c r="M7563" s="391">
        <v>9.01E-2</v>
      </c>
      <c r="N7563" s="391">
        <v>0.30020000000000002</v>
      </c>
      <c r="O7563" s="386">
        <v>2.0305</v>
      </c>
      <c r="P7563" s="386" t="s">
        <v>55</v>
      </c>
    </row>
    <row r="7564" spans="1:16" ht="15" x14ac:dyDescent="0.25">
      <c r="A7564" s="389" t="s">
        <v>5572</v>
      </c>
      <c r="B7564" s="390"/>
      <c r="C7564" s="386"/>
      <c r="D7564" s="390"/>
      <c r="E7564" s="390"/>
      <c r="F7564" s="386">
        <v>3.1300000000000001E-2</v>
      </c>
      <c r="G7564" s="391">
        <v>0</v>
      </c>
      <c r="H7564" s="391">
        <v>3.1300000000000001E-2</v>
      </c>
      <c r="I7564" s="391">
        <v>1.5599999999999999E-2</v>
      </c>
      <c r="J7564" s="391">
        <v>1.5599999999999999E-2</v>
      </c>
      <c r="K7564" s="391">
        <v>6.2600000000000003E-2</v>
      </c>
      <c r="L7564" s="391">
        <v>0</v>
      </c>
      <c r="M7564" s="391">
        <v>9.3799999999999994E-2</v>
      </c>
      <c r="N7564" s="391">
        <v>0.30830000000000002</v>
      </c>
      <c r="O7564" s="386">
        <v>2.0261999999999998</v>
      </c>
      <c r="P7564" s="386" t="s">
        <v>55</v>
      </c>
    </row>
    <row r="7565" spans="1:16" ht="15" x14ac:dyDescent="0.25">
      <c r="A7565" s="389" t="s">
        <v>5573</v>
      </c>
      <c r="B7565" s="390"/>
      <c r="C7565" s="386"/>
      <c r="D7565" s="390"/>
      <c r="E7565" s="390"/>
      <c r="F7565" s="386">
        <v>0</v>
      </c>
      <c r="G7565" s="391">
        <v>0</v>
      </c>
      <c r="H7565" s="391">
        <v>0</v>
      </c>
      <c r="I7565" s="391">
        <v>0</v>
      </c>
      <c r="J7565" s="391">
        <v>0</v>
      </c>
      <c r="K7565" s="391">
        <v>0</v>
      </c>
      <c r="L7565" s="391">
        <v>0.37590000000000001</v>
      </c>
      <c r="M7565" s="391">
        <v>0</v>
      </c>
      <c r="N7565" s="391">
        <v>0</v>
      </c>
      <c r="O7565" s="386">
        <v>2.1276999999999999</v>
      </c>
      <c r="P7565" s="386" t="s">
        <v>55</v>
      </c>
    </row>
    <row r="7566" spans="1:16" ht="15" x14ac:dyDescent="0.25">
      <c r="A7566" s="389" t="s">
        <v>8213</v>
      </c>
      <c r="B7566" s="390"/>
      <c r="C7566" s="386"/>
      <c r="D7566" s="390"/>
      <c r="E7566" s="390"/>
      <c r="F7566" s="386">
        <v>0.38469999999999999</v>
      </c>
      <c r="G7566" s="391">
        <v>0.2064</v>
      </c>
      <c r="H7566" s="391">
        <v>0.29930000000000001</v>
      </c>
      <c r="I7566" s="391">
        <v>0.21809999999999999</v>
      </c>
      <c r="J7566" s="391">
        <v>0.12720000000000001</v>
      </c>
      <c r="K7566" s="391">
        <v>0.11609999999999999</v>
      </c>
      <c r="L7566" s="391">
        <v>4.2999999999999997E-2</v>
      </c>
      <c r="M7566" s="391">
        <v>9.74E-2</v>
      </c>
      <c r="N7566" s="391">
        <v>0.14380000000000001</v>
      </c>
      <c r="O7566" s="386">
        <v>0.42630000000000001</v>
      </c>
      <c r="P7566" s="386" t="s">
        <v>55</v>
      </c>
    </row>
    <row r="7567" spans="1:16" ht="15" x14ac:dyDescent="0.25">
      <c r="A7567" s="389" t="s">
        <v>8214</v>
      </c>
      <c r="B7567" s="390"/>
      <c r="C7567" s="386"/>
      <c r="D7567" s="390"/>
      <c r="E7567" s="390"/>
      <c r="F7567" s="386">
        <v>0.214</v>
      </c>
      <c r="G7567" s="391">
        <v>7.8299999999999995E-2</v>
      </c>
      <c r="H7567" s="391">
        <v>0.1739</v>
      </c>
      <c r="I7567" s="391">
        <v>8.9800000000000005E-2</v>
      </c>
      <c r="J7567" s="391">
        <v>5.8299999999999998E-2</v>
      </c>
      <c r="K7567" s="391">
        <v>7.5700000000000003E-2</v>
      </c>
      <c r="L7567" s="391">
        <v>2.8899999999999999E-2</v>
      </c>
      <c r="M7567" s="391">
        <v>7.6100000000000001E-2</v>
      </c>
      <c r="N7567" s="391">
        <v>0.1326</v>
      </c>
      <c r="O7567" s="386">
        <v>0.37490000000000001</v>
      </c>
      <c r="P7567" s="386" t="s">
        <v>55</v>
      </c>
    </row>
    <row r="7568" spans="1:16" ht="15" x14ac:dyDescent="0.25">
      <c r="A7568" s="389" t="s">
        <v>8215</v>
      </c>
      <c r="B7568" s="390"/>
      <c r="C7568" s="386"/>
      <c r="D7568" s="390"/>
      <c r="E7568" s="390"/>
      <c r="F7568" s="386">
        <v>2.6103999999999998</v>
      </c>
      <c r="G7568" s="391">
        <v>2.0171000000000001</v>
      </c>
      <c r="H7568" s="391">
        <v>2.0682999999999998</v>
      </c>
      <c r="I7568" s="391">
        <v>2.0499999999999998</v>
      </c>
      <c r="J7568" s="391">
        <v>1.1396999999999999</v>
      </c>
      <c r="K7568" s="391">
        <v>0.71</v>
      </c>
      <c r="L7568" s="391">
        <v>0.248</v>
      </c>
      <c r="M7568" s="391">
        <v>0.39200000000000002</v>
      </c>
      <c r="N7568" s="391">
        <v>0.29730000000000001</v>
      </c>
      <c r="O7568" s="386">
        <v>1.1512</v>
      </c>
      <c r="P7568" s="386" t="s">
        <v>55</v>
      </c>
    </row>
    <row r="7569" spans="1:16" ht="15" x14ac:dyDescent="0.25">
      <c r="A7569" s="389" t="s">
        <v>8216</v>
      </c>
      <c r="B7569" s="390"/>
      <c r="C7569" s="386"/>
      <c r="D7569" s="390"/>
      <c r="E7569" s="390"/>
      <c r="F7569" s="386">
        <v>8.2299999999999998E-2</v>
      </c>
      <c r="G7569" s="391">
        <v>0.1691</v>
      </c>
      <c r="H7569" s="391">
        <v>0.13039999999999999</v>
      </c>
      <c r="I7569" s="391">
        <v>5.1900000000000002E-2</v>
      </c>
      <c r="J7569" s="391">
        <v>0.1104</v>
      </c>
      <c r="K7569" s="391">
        <v>0.1883</v>
      </c>
      <c r="L7569" s="391">
        <v>3.8899999999999997E-2</v>
      </c>
      <c r="M7569" s="391">
        <v>0.10340000000000001</v>
      </c>
      <c r="N7569" s="391">
        <v>9.4799999999999995E-2</v>
      </c>
      <c r="O7569" s="386">
        <v>6.8000000000000005E-2</v>
      </c>
      <c r="P7569" s="386" t="s">
        <v>55</v>
      </c>
    </row>
    <row r="7570" spans="1:16" ht="15" x14ac:dyDescent="0.25">
      <c r="A7570" s="389" t="s">
        <v>8217</v>
      </c>
      <c r="B7570" s="390"/>
      <c r="C7570" s="386"/>
      <c r="D7570" s="390"/>
      <c r="E7570" s="390"/>
      <c r="F7570" s="386">
        <v>7.4499999999999997E-2</v>
      </c>
      <c r="G7570" s="391">
        <v>0.1244</v>
      </c>
      <c r="H7570" s="391">
        <v>0.1177</v>
      </c>
      <c r="I7570" s="391">
        <v>2.76E-2</v>
      </c>
      <c r="J7570" s="391">
        <v>6.2100000000000002E-2</v>
      </c>
      <c r="K7570" s="391">
        <v>5.5199999999999999E-2</v>
      </c>
      <c r="L7570" s="391">
        <v>2.76E-2</v>
      </c>
      <c r="M7570" s="391">
        <v>5.5E-2</v>
      </c>
      <c r="N7570" s="391">
        <v>1.6899999999999998E-2</v>
      </c>
      <c r="O7570" s="386">
        <v>4.1399999999999999E-2</v>
      </c>
      <c r="P7570" s="386" t="s">
        <v>55</v>
      </c>
    </row>
    <row r="7571" spans="1:16" ht="15" x14ac:dyDescent="0.25">
      <c r="A7571" s="389" t="s">
        <v>8218</v>
      </c>
      <c r="B7571" s="390"/>
      <c r="C7571" s="386"/>
      <c r="D7571" s="390"/>
      <c r="E7571" s="390"/>
      <c r="F7571" s="386">
        <v>0.1953</v>
      </c>
      <c r="G7571" s="391">
        <v>0.88690000000000002</v>
      </c>
      <c r="H7571" s="391">
        <v>0.33260000000000001</v>
      </c>
      <c r="I7571" s="391">
        <v>0.44440000000000002</v>
      </c>
      <c r="J7571" s="391">
        <v>0.89290000000000003</v>
      </c>
      <c r="K7571" s="391">
        <v>2.3437999999999999</v>
      </c>
      <c r="L7571" s="391">
        <v>0.21929999999999999</v>
      </c>
      <c r="M7571" s="391">
        <v>0.85470000000000002</v>
      </c>
      <c r="N7571" s="391">
        <v>1.1737</v>
      </c>
      <c r="O7571" s="386">
        <v>0.48280000000000001</v>
      </c>
      <c r="P7571" s="386" t="s">
        <v>55</v>
      </c>
    </row>
    <row r="7572" spans="1:16" ht="15" x14ac:dyDescent="0.25">
      <c r="A7572" s="389" t="s">
        <v>8219</v>
      </c>
      <c r="B7572" s="390"/>
      <c r="C7572" s="386"/>
      <c r="D7572" s="390"/>
      <c r="E7572" s="390"/>
      <c r="F7572" s="386">
        <v>1.4581999999999999</v>
      </c>
      <c r="G7572" s="391">
        <v>1.0204</v>
      </c>
      <c r="H7572" s="391">
        <v>1.1385000000000001</v>
      </c>
      <c r="I7572" s="391">
        <v>1.3943000000000001</v>
      </c>
      <c r="J7572" s="391">
        <v>0.88500000000000001</v>
      </c>
      <c r="K7572" s="391">
        <v>0.22509999999999999</v>
      </c>
      <c r="L7572" s="391">
        <v>0.182</v>
      </c>
      <c r="M7572" s="391">
        <v>0.26889999999999997</v>
      </c>
      <c r="N7572" s="391">
        <v>0.47060000000000002</v>
      </c>
      <c r="O7572" s="386">
        <v>0.94069999999999998</v>
      </c>
      <c r="P7572" s="386" t="s">
        <v>55</v>
      </c>
    </row>
    <row r="7573" spans="1:16" ht="15" x14ac:dyDescent="0.25">
      <c r="A7573" s="389" t="s">
        <v>8220</v>
      </c>
      <c r="B7573" s="390"/>
      <c r="C7573" s="386"/>
      <c r="D7573" s="390"/>
      <c r="E7573" s="390"/>
      <c r="F7573" s="386">
        <v>4.5199999999999997E-2</v>
      </c>
      <c r="G7573" s="391">
        <v>6.6199999999999995E-2</v>
      </c>
      <c r="H7573" s="391">
        <v>0.14899999999999999</v>
      </c>
      <c r="I7573" s="391">
        <v>2.6800000000000001E-2</v>
      </c>
      <c r="J7573" s="391">
        <v>3.9800000000000002E-2</v>
      </c>
      <c r="K7573" s="391">
        <v>7.3999999999999996E-2</v>
      </c>
      <c r="L7573" s="391">
        <v>9.2600000000000002E-2</v>
      </c>
      <c r="M7573" s="391">
        <v>0.23419999999999999</v>
      </c>
      <c r="N7573" s="391">
        <v>0.55620000000000003</v>
      </c>
      <c r="O7573" s="386">
        <v>0.74950000000000006</v>
      </c>
      <c r="P7573" s="386" t="s">
        <v>55</v>
      </c>
    </row>
    <row r="7574" spans="1:16" ht="15" x14ac:dyDescent="0.25">
      <c r="A7574" s="389" t="s">
        <v>8221</v>
      </c>
      <c r="B7574" s="390"/>
      <c r="C7574" s="386"/>
      <c r="D7574" s="390"/>
      <c r="E7574" s="390"/>
      <c r="F7574" s="386">
        <v>5.0228000000000002</v>
      </c>
      <c r="G7574" s="391">
        <v>3.5432999999999999</v>
      </c>
      <c r="H7574" s="391">
        <v>3.7359</v>
      </c>
      <c r="I7574" s="391">
        <v>5.8361999999999998</v>
      </c>
      <c r="J7574" s="391">
        <v>3.8003999999999998</v>
      </c>
      <c r="K7574" s="391">
        <v>0.60470000000000002</v>
      </c>
      <c r="L7574" s="391">
        <v>0.39269999999999999</v>
      </c>
      <c r="M7574" s="391">
        <v>0.35399999999999998</v>
      </c>
      <c r="N7574" s="391">
        <v>0.32190000000000002</v>
      </c>
      <c r="O7574" s="386">
        <v>1.2625999999999999</v>
      </c>
      <c r="P7574" s="386" t="s">
        <v>55</v>
      </c>
    </row>
    <row r="7575" spans="1:16" ht="15" x14ac:dyDescent="0.25">
      <c r="A7575" s="389" t="s">
        <v>8222</v>
      </c>
      <c r="B7575" s="390"/>
      <c r="C7575" s="386"/>
      <c r="D7575" s="390"/>
      <c r="E7575" s="390"/>
      <c r="F7575" s="386">
        <v>0.191</v>
      </c>
      <c r="G7575" s="391">
        <v>6.4799999999999996E-2</v>
      </c>
      <c r="H7575" s="391">
        <v>8.2400000000000001E-2</v>
      </c>
      <c r="I7575" s="391">
        <v>8.6400000000000005E-2</v>
      </c>
      <c r="J7575" s="391">
        <v>2.9499999999999998E-2</v>
      </c>
      <c r="K7575" s="391">
        <v>8.6599999999999996E-2</v>
      </c>
      <c r="L7575" s="391">
        <v>4.7300000000000002E-2</v>
      </c>
      <c r="M7575" s="391">
        <v>7.8200000000000006E-2</v>
      </c>
      <c r="N7575" s="391">
        <v>0.22739999999999999</v>
      </c>
      <c r="O7575" s="386">
        <v>0.77510000000000001</v>
      </c>
      <c r="P7575" s="386" t="s">
        <v>55</v>
      </c>
    </row>
    <row r="7576" spans="1:16" ht="15" x14ac:dyDescent="0.25">
      <c r="A7576" s="389" t="s">
        <v>8223</v>
      </c>
      <c r="B7576" s="390"/>
      <c r="C7576" s="386"/>
      <c r="D7576" s="390"/>
      <c r="E7576" s="390"/>
      <c r="F7576" s="386">
        <v>0.182</v>
      </c>
      <c r="G7576" s="391">
        <v>5.1200000000000002E-2</v>
      </c>
      <c r="H7576" s="391">
        <v>5.1200000000000002E-2</v>
      </c>
      <c r="I7576" s="391">
        <v>3.0700000000000002E-2</v>
      </c>
      <c r="J7576" s="391">
        <v>2.46E-2</v>
      </c>
      <c r="K7576" s="391">
        <v>4.9200000000000001E-2</v>
      </c>
      <c r="L7576" s="391">
        <v>3.0700000000000002E-2</v>
      </c>
      <c r="M7576" s="391">
        <v>4.3200000000000002E-2</v>
      </c>
      <c r="N7576" s="391">
        <v>0.22370000000000001</v>
      </c>
      <c r="O7576" s="386">
        <v>0.76080000000000003</v>
      </c>
      <c r="P7576" s="386" t="s">
        <v>55</v>
      </c>
    </row>
    <row r="7577" spans="1:16" ht="15" x14ac:dyDescent="0.25">
      <c r="A7577" s="389" t="s">
        <v>8224</v>
      </c>
      <c r="B7577" s="390"/>
      <c r="C7577" s="386"/>
      <c r="D7577" s="390"/>
      <c r="E7577" s="390"/>
      <c r="F7577" s="386">
        <v>0.37469999999999998</v>
      </c>
      <c r="G7577" s="391">
        <v>0.37740000000000001</v>
      </c>
      <c r="H7577" s="391">
        <v>0.80189999999999995</v>
      </c>
      <c r="I7577" s="391">
        <v>1.3889</v>
      </c>
      <c r="J7577" s="391">
        <v>0.1434</v>
      </c>
      <c r="K7577" s="391">
        <v>0.98519999999999996</v>
      </c>
      <c r="L7577" s="391">
        <v>0.45090000000000002</v>
      </c>
      <c r="M7577" s="391">
        <v>0.82210000000000005</v>
      </c>
      <c r="N7577" s="391">
        <v>0.3024</v>
      </c>
      <c r="O7577" s="386">
        <v>1.1014999999999999</v>
      </c>
      <c r="P7577" s="386" t="s">
        <v>55</v>
      </c>
    </row>
    <row r="7578" spans="1:16" ht="15" x14ac:dyDescent="0.25">
      <c r="A7578" s="389" t="s">
        <v>8225</v>
      </c>
      <c r="B7578" s="390"/>
      <c r="C7578" s="386"/>
      <c r="D7578" s="390"/>
      <c r="E7578" s="390"/>
      <c r="F7578" s="386">
        <v>0.3594</v>
      </c>
      <c r="G7578" s="391">
        <v>0.191</v>
      </c>
      <c r="H7578" s="391">
        <v>0.37659999999999999</v>
      </c>
      <c r="I7578" s="391">
        <v>0.2218</v>
      </c>
      <c r="J7578" s="391">
        <v>0.1179</v>
      </c>
      <c r="K7578" s="391">
        <v>0.1179</v>
      </c>
      <c r="L7578" s="391">
        <v>3.09E-2</v>
      </c>
      <c r="M7578" s="391">
        <v>0.11219999999999999</v>
      </c>
      <c r="N7578" s="391">
        <v>8.2600000000000007E-2</v>
      </c>
      <c r="O7578" s="386">
        <v>0.15290000000000001</v>
      </c>
      <c r="P7578" s="386" t="s">
        <v>55</v>
      </c>
    </row>
    <row r="7579" spans="1:16" ht="15" x14ac:dyDescent="0.25">
      <c r="A7579" s="389" t="s">
        <v>8226</v>
      </c>
      <c r="B7579" s="390"/>
      <c r="C7579" s="386"/>
      <c r="D7579" s="390"/>
      <c r="E7579" s="390"/>
      <c r="F7579" s="386">
        <v>0.30080000000000001</v>
      </c>
      <c r="G7579" s="391">
        <v>0.13020000000000001</v>
      </c>
      <c r="H7579" s="391">
        <v>0.28949999999999998</v>
      </c>
      <c r="I7579" s="391">
        <v>0.20549999999999999</v>
      </c>
      <c r="J7579" s="391">
        <v>0.1187</v>
      </c>
      <c r="K7579" s="391">
        <v>0.1187</v>
      </c>
      <c r="L7579" s="391">
        <v>2.8899999999999999E-2</v>
      </c>
      <c r="M7579" s="391">
        <v>0.1128</v>
      </c>
      <c r="N7579" s="391">
        <v>8.4599999999999995E-2</v>
      </c>
      <c r="O7579" s="386">
        <v>0.1547</v>
      </c>
      <c r="P7579" s="386" t="s">
        <v>55</v>
      </c>
    </row>
    <row r="7580" spans="1:16" ht="15" x14ac:dyDescent="0.25">
      <c r="A7580" s="389" t="s">
        <v>8227</v>
      </c>
      <c r="B7580" s="390"/>
      <c r="C7580" s="386"/>
      <c r="D7580" s="390"/>
      <c r="E7580" s="390"/>
      <c r="F7580" s="386">
        <v>2.3121</v>
      </c>
      <c r="G7580" s="391">
        <v>2.2158000000000002</v>
      </c>
      <c r="H7580" s="391">
        <v>3.2755000000000001</v>
      </c>
      <c r="I7580" s="391">
        <v>0.75470000000000004</v>
      </c>
      <c r="J7580" s="391">
        <v>9.4299999999999995E-2</v>
      </c>
      <c r="K7580" s="391">
        <v>9.4200000000000006E-2</v>
      </c>
      <c r="L7580" s="391">
        <v>9.4200000000000006E-2</v>
      </c>
      <c r="M7580" s="391">
        <v>9.4200000000000006E-2</v>
      </c>
      <c r="N7580" s="391">
        <v>0</v>
      </c>
      <c r="O7580" s="386">
        <v>9.4E-2</v>
      </c>
      <c r="P7580" s="386" t="s">
        <v>55</v>
      </c>
    </row>
    <row r="7581" spans="1:16" ht="15" x14ac:dyDescent="0.25">
      <c r="A7581" s="389" t="s">
        <v>8228</v>
      </c>
      <c r="B7581" s="390"/>
      <c r="C7581" s="386"/>
      <c r="D7581" s="390"/>
      <c r="E7581" s="390"/>
      <c r="F7581" s="386">
        <v>0.58799999999999997</v>
      </c>
      <c r="G7581" s="391">
        <v>0.2626</v>
      </c>
      <c r="H7581" s="391">
        <v>0.43980000000000002</v>
      </c>
      <c r="I7581" s="391">
        <v>0.13339999999999999</v>
      </c>
      <c r="J7581" s="391">
        <v>6.1699999999999998E-2</v>
      </c>
      <c r="K7581" s="391">
        <v>9.8000000000000004E-2</v>
      </c>
      <c r="L7581" s="391">
        <v>1.4500000000000001E-2</v>
      </c>
      <c r="M7581" s="391">
        <v>5.8099999999999999E-2</v>
      </c>
      <c r="N7581" s="391">
        <v>1.6500000000000001E-2</v>
      </c>
      <c r="O7581" s="386">
        <v>0.23949999999999999</v>
      </c>
      <c r="P7581" s="386" t="s">
        <v>55</v>
      </c>
    </row>
    <row r="7582" spans="1:16" ht="15" x14ac:dyDescent="0.25">
      <c r="A7582" s="389" t="s">
        <v>8229</v>
      </c>
      <c r="B7582" s="390"/>
      <c r="C7582" s="386"/>
      <c r="D7582" s="390"/>
      <c r="E7582" s="390"/>
      <c r="F7582" s="386">
        <v>0.28370000000000001</v>
      </c>
      <c r="G7582" s="391">
        <v>3.5999999999999997E-2</v>
      </c>
      <c r="H7582" s="391">
        <v>0.29239999999999999</v>
      </c>
      <c r="I7582" s="391">
        <v>0.10009999999999999</v>
      </c>
      <c r="J7582" s="391">
        <v>4.41E-2</v>
      </c>
      <c r="K7582" s="391">
        <v>8.0199999999999994E-2</v>
      </c>
      <c r="L7582" s="391">
        <v>1.2E-2</v>
      </c>
      <c r="M7582" s="391">
        <v>6.0100000000000001E-2</v>
      </c>
      <c r="N7582" s="391">
        <v>1.7999999999999999E-2</v>
      </c>
      <c r="O7582" s="386">
        <v>7.8299999999999995E-2</v>
      </c>
      <c r="P7582" s="386" t="s">
        <v>55</v>
      </c>
    </row>
    <row r="7583" spans="1:16" ht="15" x14ac:dyDescent="0.25">
      <c r="A7583" s="389" t="s">
        <v>8230</v>
      </c>
      <c r="B7583" s="390"/>
      <c r="C7583" s="386"/>
      <c r="D7583" s="390"/>
      <c r="E7583" s="390"/>
      <c r="F7583" s="386">
        <v>3.2427000000000001</v>
      </c>
      <c r="G7583" s="391">
        <v>2.3054999999999999</v>
      </c>
      <c r="H7583" s="391">
        <v>1.7650999999999999</v>
      </c>
      <c r="I7583" s="391">
        <v>0.432</v>
      </c>
      <c r="J7583" s="391">
        <v>0.2281</v>
      </c>
      <c r="K7583" s="391">
        <v>0.26989999999999997</v>
      </c>
      <c r="L7583" s="391">
        <v>3.8300000000000001E-2</v>
      </c>
      <c r="M7583" s="391">
        <v>3.8399999999999997E-2</v>
      </c>
      <c r="N7583" s="391">
        <v>0</v>
      </c>
      <c r="O7583" s="386">
        <v>1.76</v>
      </c>
      <c r="P7583" s="386" t="s">
        <v>55</v>
      </c>
    </row>
    <row r="7584" spans="1:16" ht="15" x14ac:dyDescent="0.25">
      <c r="A7584" s="389" t="s">
        <v>5574</v>
      </c>
      <c r="B7584" s="390"/>
      <c r="C7584" s="386"/>
      <c r="D7584" s="390"/>
      <c r="E7584" s="390"/>
      <c r="F7584" s="386">
        <v>0.18190000000000001</v>
      </c>
      <c r="G7584" s="391">
        <v>4.3999999999999997E-2</v>
      </c>
      <c r="H7584" s="391">
        <v>0.20799999999999999</v>
      </c>
      <c r="I7584" s="391">
        <v>0.15620000000000001</v>
      </c>
      <c r="J7584" s="391">
        <v>0.1376</v>
      </c>
      <c r="K7584" s="391">
        <v>0.26669999999999999</v>
      </c>
      <c r="L7584" s="391">
        <v>0.2409</v>
      </c>
      <c r="M7584" s="391">
        <v>0.15909999999999999</v>
      </c>
      <c r="N7584" s="391">
        <v>0.1119</v>
      </c>
      <c r="O7584" s="386">
        <v>0.1255</v>
      </c>
      <c r="P7584" s="386" t="s">
        <v>55</v>
      </c>
    </row>
    <row r="7585" spans="1:16" ht="15" x14ac:dyDescent="0.25">
      <c r="A7585" s="389" t="s">
        <v>5575</v>
      </c>
      <c r="B7585" s="390"/>
      <c r="C7585" s="386"/>
      <c r="D7585" s="390"/>
      <c r="E7585" s="390"/>
      <c r="F7585" s="386">
        <v>0.14119999999999999</v>
      </c>
      <c r="G7585" s="391">
        <v>2.81E-2</v>
      </c>
      <c r="H7585" s="391">
        <v>0.16020000000000001</v>
      </c>
      <c r="I7585" s="391">
        <v>9.5799999999999996E-2</v>
      </c>
      <c r="J7585" s="391">
        <v>8.7099999999999997E-2</v>
      </c>
      <c r="K7585" s="391">
        <v>0.22320000000000001</v>
      </c>
      <c r="L7585" s="391">
        <v>0.21299999999999999</v>
      </c>
      <c r="M7585" s="391">
        <v>0.1235</v>
      </c>
      <c r="N7585" s="391">
        <v>5.9200000000000003E-2</v>
      </c>
      <c r="O7585" s="386">
        <v>6.9800000000000001E-2</v>
      </c>
      <c r="P7585" s="386" t="s">
        <v>55</v>
      </c>
    </row>
    <row r="7586" spans="1:16" ht="15" x14ac:dyDescent="0.25">
      <c r="A7586" s="389" t="s">
        <v>5576</v>
      </c>
      <c r="B7586" s="390"/>
      <c r="C7586" s="386"/>
      <c r="D7586" s="390"/>
      <c r="E7586" s="390"/>
      <c r="F7586" s="386">
        <v>0.70499999999999996</v>
      </c>
      <c r="G7586" s="391">
        <v>0.25190000000000001</v>
      </c>
      <c r="H7586" s="391">
        <v>0.83250000000000002</v>
      </c>
      <c r="I7586" s="391">
        <v>0.94550000000000001</v>
      </c>
      <c r="J7586" s="391">
        <v>0.80569999999999997</v>
      </c>
      <c r="K7586" s="391">
        <v>0.82930000000000004</v>
      </c>
      <c r="L7586" s="391">
        <v>0.62090000000000001</v>
      </c>
      <c r="M7586" s="391">
        <v>0.63859999999999995</v>
      </c>
      <c r="N7586" s="391">
        <v>0.84309999999999996</v>
      </c>
      <c r="O7586" s="386">
        <v>0.88770000000000004</v>
      </c>
      <c r="P7586" s="386" t="s">
        <v>55</v>
      </c>
    </row>
    <row r="7587" spans="1:16" ht="15" x14ac:dyDescent="0.25">
      <c r="A7587" s="389" t="s">
        <v>5577</v>
      </c>
      <c r="B7587" s="390"/>
      <c r="C7587" s="386"/>
      <c r="D7587" s="390"/>
      <c r="E7587" s="390"/>
      <c r="F7587" s="386">
        <v>0</v>
      </c>
      <c r="G7587" s="391">
        <v>0</v>
      </c>
      <c r="H7587" s="391">
        <v>6.1800000000000001E-2</v>
      </c>
      <c r="I7587" s="391">
        <v>0</v>
      </c>
      <c r="J7587" s="391">
        <v>0</v>
      </c>
      <c r="K7587" s="391">
        <v>0</v>
      </c>
      <c r="L7587" s="391">
        <v>0.29149999999999998</v>
      </c>
      <c r="M7587" s="391">
        <v>0.12709999999999999</v>
      </c>
      <c r="N7587" s="391">
        <v>0</v>
      </c>
      <c r="O7587" s="386">
        <v>0.1653</v>
      </c>
      <c r="P7587" s="386" t="s">
        <v>55</v>
      </c>
    </row>
    <row r="7588" spans="1:16" ht="15" x14ac:dyDescent="0.25">
      <c r="A7588" s="389" t="s">
        <v>5578</v>
      </c>
      <c r="B7588" s="390"/>
      <c r="C7588" s="386"/>
      <c r="D7588" s="390"/>
      <c r="E7588" s="390"/>
      <c r="F7588" s="386">
        <v>0</v>
      </c>
      <c r="G7588" s="391">
        <v>0</v>
      </c>
      <c r="H7588" s="391">
        <v>6.3899999999999998E-2</v>
      </c>
      <c r="I7588" s="391">
        <v>0</v>
      </c>
      <c r="J7588" s="391">
        <v>0</v>
      </c>
      <c r="K7588" s="391">
        <v>0</v>
      </c>
      <c r="L7588" s="391">
        <v>0.30180000000000001</v>
      </c>
      <c r="M7588" s="391">
        <v>0.13150000000000001</v>
      </c>
      <c r="N7588" s="391">
        <v>0</v>
      </c>
      <c r="O7588" s="386">
        <v>0.15720000000000001</v>
      </c>
      <c r="P7588" s="386" t="s">
        <v>55</v>
      </c>
    </row>
    <row r="7589" spans="1:16" ht="15" x14ac:dyDescent="0.25">
      <c r="A7589" s="389" t="s">
        <v>5579</v>
      </c>
      <c r="B7589" s="390"/>
      <c r="C7589" s="386"/>
      <c r="D7589" s="390"/>
      <c r="E7589" s="390"/>
      <c r="F7589" s="386">
        <v>0</v>
      </c>
      <c r="G7589" s="391">
        <v>0</v>
      </c>
      <c r="H7589" s="391">
        <v>0</v>
      </c>
      <c r="I7589" s="391">
        <v>0</v>
      </c>
      <c r="J7589" s="391">
        <v>0</v>
      </c>
      <c r="K7589" s="391">
        <v>0</v>
      </c>
      <c r="L7589" s="391">
        <v>0</v>
      </c>
      <c r="M7589" s="391">
        <v>0</v>
      </c>
      <c r="N7589" s="391">
        <v>0</v>
      </c>
      <c r="O7589" s="386">
        <v>0.43099999999999999</v>
      </c>
      <c r="P7589" s="386" t="s">
        <v>55</v>
      </c>
    </row>
    <row r="7590" spans="1:16" ht="15" x14ac:dyDescent="0.25">
      <c r="A7590" s="389" t="s">
        <v>5580</v>
      </c>
      <c r="B7590" s="390"/>
      <c r="C7590" s="386"/>
      <c r="D7590" s="390"/>
      <c r="E7590" s="390"/>
      <c r="F7590" s="386">
        <v>0.1898</v>
      </c>
      <c r="G7590" s="391">
        <v>6.6E-3</v>
      </c>
      <c r="H7590" s="391">
        <v>0.2041</v>
      </c>
      <c r="I7590" s="391">
        <v>0.19739999999999999</v>
      </c>
      <c r="J7590" s="391">
        <v>7.2400000000000006E-2</v>
      </c>
      <c r="K7590" s="391">
        <v>0.29339999999999999</v>
      </c>
      <c r="L7590" s="391">
        <v>9.7299999999999998E-2</v>
      </c>
      <c r="M7590" s="391">
        <v>6.4899999999999999E-2</v>
      </c>
      <c r="N7590" s="391">
        <v>7.3800000000000004E-2</v>
      </c>
      <c r="O7590" s="386">
        <v>5.7799999999999997E-2</v>
      </c>
      <c r="P7590" s="386" t="s">
        <v>55</v>
      </c>
    </row>
    <row r="7591" spans="1:16" ht="15" x14ac:dyDescent="0.25">
      <c r="A7591" s="389" t="s">
        <v>5581</v>
      </c>
      <c r="B7591" s="390"/>
      <c r="C7591" s="386"/>
      <c r="D7591" s="390"/>
      <c r="E7591" s="390"/>
      <c r="F7591" s="386">
        <v>0.191</v>
      </c>
      <c r="G7591" s="391">
        <v>7.1000000000000004E-3</v>
      </c>
      <c r="H7591" s="391">
        <v>0.21210000000000001</v>
      </c>
      <c r="I7591" s="391">
        <v>0.20499999999999999</v>
      </c>
      <c r="J7591" s="391">
        <v>4.9500000000000002E-2</v>
      </c>
      <c r="K7591" s="391">
        <v>0.25190000000000001</v>
      </c>
      <c r="L7591" s="391">
        <v>8.3599999999999994E-2</v>
      </c>
      <c r="M7591" s="391">
        <v>4.87E-2</v>
      </c>
      <c r="N7591" s="391">
        <v>7.9899999999999999E-2</v>
      </c>
      <c r="O7591" s="386">
        <v>3.8800000000000001E-2</v>
      </c>
      <c r="P7591" s="386" t="s">
        <v>55</v>
      </c>
    </row>
    <row r="7592" spans="1:16" ht="15" x14ac:dyDescent="0.25">
      <c r="A7592" s="389" t="s">
        <v>5582</v>
      </c>
      <c r="B7592" s="390"/>
      <c r="C7592" s="386"/>
      <c r="D7592" s="390"/>
      <c r="E7592" s="390"/>
      <c r="F7592" s="386">
        <v>0.17510000000000001</v>
      </c>
      <c r="G7592" s="391">
        <v>0</v>
      </c>
      <c r="H7592" s="391">
        <v>9.5399999999999999E-2</v>
      </c>
      <c r="I7592" s="391">
        <v>9.5399999999999999E-2</v>
      </c>
      <c r="J7592" s="391">
        <v>0.38169999999999998</v>
      </c>
      <c r="K7592" s="391">
        <v>0.85880000000000001</v>
      </c>
      <c r="L7592" s="391">
        <v>0.28520000000000001</v>
      </c>
      <c r="M7592" s="391">
        <v>0.28520000000000001</v>
      </c>
      <c r="N7592" s="391">
        <v>0</v>
      </c>
      <c r="O7592" s="386">
        <v>0.5837</v>
      </c>
      <c r="P7592" s="386" t="s">
        <v>55</v>
      </c>
    </row>
    <row r="7593" spans="1:16" ht="15" x14ac:dyDescent="0.25">
      <c r="A7593" s="389" t="s">
        <v>5583</v>
      </c>
      <c r="B7593" s="390"/>
      <c r="C7593" s="386"/>
      <c r="D7593" s="390"/>
      <c r="E7593" s="390"/>
      <c r="F7593" s="386">
        <v>0.17960000000000001</v>
      </c>
      <c r="G7593" s="391">
        <v>4.8800000000000003E-2</v>
      </c>
      <c r="H7593" s="391">
        <v>0.19520000000000001</v>
      </c>
      <c r="I7593" s="391">
        <v>0.1348</v>
      </c>
      <c r="J7593" s="391">
        <v>0.1431</v>
      </c>
      <c r="K7593" s="391">
        <v>0.252</v>
      </c>
      <c r="L7593" s="391">
        <v>0.26450000000000001</v>
      </c>
      <c r="M7593" s="391">
        <v>0.16550000000000001</v>
      </c>
      <c r="N7593" s="391">
        <v>0.125</v>
      </c>
      <c r="O7593" s="386">
        <v>0.13469999999999999</v>
      </c>
      <c r="P7593" s="386" t="s">
        <v>55</v>
      </c>
    </row>
    <row r="7594" spans="1:16" ht="15" x14ac:dyDescent="0.25">
      <c r="A7594" s="389" t="s">
        <v>5584</v>
      </c>
      <c r="B7594" s="390"/>
      <c r="C7594" s="386"/>
      <c r="D7594" s="390"/>
      <c r="E7594" s="390"/>
      <c r="F7594" s="386">
        <v>0.12989999999999999</v>
      </c>
      <c r="G7594" s="391">
        <v>2.92E-2</v>
      </c>
      <c r="H7594" s="391">
        <v>0.13539999999999999</v>
      </c>
      <c r="I7594" s="391">
        <v>6.0299999999999999E-2</v>
      </c>
      <c r="J7594" s="391">
        <v>8.5500000000000007E-2</v>
      </c>
      <c r="K7594" s="391">
        <v>0.2039</v>
      </c>
      <c r="L7594" s="391">
        <v>0.23300000000000001</v>
      </c>
      <c r="M7594" s="391">
        <v>0.12570000000000001</v>
      </c>
      <c r="N7594" s="391">
        <v>6.0699999999999997E-2</v>
      </c>
      <c r="O7594" s="386">
        <v>7.1400000000000005E-2</v>
      </c>
      <c r="P7594" s="386" t="s">
        <v>55</v>
      </c>
    </row>
    <row r="7595" spans="1:16" ht="15" x14ac:dyDescent="0.25">
      <c r="A7595" s="389" t="s">
        <v>5585</v>
      </c>
      <c r="B7595" s="390"/>
      <c r="C7595" s="386"/>
      <c r="D7595" s="390"/>
      <c r="E7595" s="390"/>
      <c r="F7595" s="386">
        <v>0.78620000000000001</v>
      </c>
      <c r="G7595" s="391">
        <v>0.28839999999999999</v>
      </c>
      <c r="H7595" s="391">
        <v>0.92390000000000005</v>
      </c>
      <c r="I7595" s="391">
        <v>1.0421</v>
      </c>
      <c r="J7595" s="391">
        <v>0.85440000000000005</v>
      </c>
      <c r="K7595" s="391">
        <v>0.83109999999999995</v>
      </c>
      <c r="L7595" s="391">
        <v>0.67049999999999998</v>
      </c>
      <c r="M7595" s="391">
        <v>0.67159999999999997</v>
      </c>
      <c r="N7595" s="391">
        <v>0.94979999999999998</v>
      </c>
      <c r="O7595" s="386">
        <v>0.91679999999999995</v>
      </c>
      <c r="P7595" s="386" t="s">
        <v>55</v>
      </c>
    </row>
    <row r="7596" spans="1:16" ht="15" x14ac:dyDescent="0.25">
      <c r="A7596" s="389" t="s">
        <v>5586</v>
      </c>
      <c r="B7596" s="390"/>
      <c r="C7596" s="386"/>
      <c r="D7596" s="390"/>
      <c r="E7596" s="390"/>
      <c r="F7596" s="386">
        <v>0.2651</v>
      </c>
      <c r="G7596" s="391">
        <v>5.2999999999999999E-2</v>
      </c>
      <c r="H7596" s="391">
        <v>0.44519999999999998</v>
      </c>
      <c r="I7596" s="391">
        <v>0.44280000000000003</v>
      </c>
      <c r="J7596" s="391">
        <v>0.21110000000000001</v>
      </c>
      <c r="K7596" s="391">
        <v>0.51619999999999999</v>
      </c>
      <c r="L7596" s="391">
        <v>8.3799999999999999E-2</v>
      </c>
      <c r="M7596" s="391">
        <v>0.21990000000000001</v>
      </c>
      <c r="N7596" s="391">
        <v>3.6600000000000001E-2</v>
      </c>
      <c r="O7596" s="386">
        <v>6.1800000000000001E-2</v>
      </c>
      <c r="P7596" s="386" t="s">
        <v>55</v>
      </c>
    </row>
    <row r="7597" spans="1:16" ht="15" x14ac:dyDescent="0.25">
      <c r="A7597" s="389" t="s">
        <v>5587</v>
      </c>
      <c r="B7597" s="390"/>
      <c r="C7597" s="386"/>
      <c r="D7597" s="390"/>
      <c r="E7597" s="390"/>
      <c r="F7597" s="386">
        <v>0.25979999999999998</v>
      </c>
      <c r="G7597" s="391">
        <v>5.4100000000000002E-2</v>
      </c>
      <c r="H7597" s="391">
        <v>0.44359999999999999</v>
      </c>
      <c r="I7597" s="391">
        <v>0.4304</v>
      </c>
      <c r="J7597" s="391">
        <v>0.19389999999999999</v>
      </c>
      <c r="K7597" s="391">
        <v>0.50549999999999995</v>
      </c>
      <c r="L7597" s="391">
        <v>8.5500000000000007E-2</v>
      </c>
      <c r="M7597" s="391">
        <v>0.2031</v>
      </c>
      <c r="N7597" s="391">
        <v>3.7100000000000001E-2</v>
      </c>
      <c r="O7597" s="386">
        <v>5.7500000000000002E-2</v>
      </c>
      <c r="P7597" s="386" t="s">
        <v>55</v>
      </c>
    </row>
    <row r="7598" spans="1:16" ht="15" x14ac:dyDescent="0.25">
      <c r="A7598" s="389" t="s">
        <v>5588</v>
      </c>
      <c r="B7598" s="390"/>
      <c r="C7598" s="386"/>
      <c r="D7598" s="390"/>
      <c r="E7598" s="390"/>
      <c r="F7598" s="386">
        <v>0.51549999999999996</v>
      </c>
      <c r="G7598" s="391">
        <v>0</v>
      </c>
      <c r="H7598" s="391">
        <v>0.52080000000000004</v>
      </c>
      <c r="I7598" s="391">
        <v>1.0417000000000001</v>
      </c>
      <c r="J7598" s="391">
        <v>1.0417000000000001</v>
      </c>
      <c r="K7598" s="391">
        <v>1.0308999999999999</v>
      </c>
      <c r="L7598" s="391">
        <v>0</v>
      </c>
      <c r="M7598" s="391">
        <v>1.0308999999999999</v>
      </c>
      <c r="N7598" s="391">
        <v>0</v>
      </c>
      <c r="O7598" s="386">
        <v>0.25769999999999998</v>
      </c>
      <c r="P7598" s="386" t="s">
        <v>55</v>
      </c>
    </row>
    <row r="7599" spans="1:16" ht="15" x14ac:dyDescent="0.25">
      <c r="A7599" s="389" t="s">
        <v>8231</v>
      </c>
      <c r="B7599" s="390"/>
      <c r="C7599" s="386"/>
      <c r="D7599" s="390"/>
      <c r="E7599" s="390"/>
      <c r="F7599" s="386">
        <v>0.20899999999999999</v>
      </c>
      <c r="G7599" s="391">
        <v>0.22140000000000001</v>
      </c>
      <c r="H7599" s="391">
        <v>0.18729999999999999</v>
      </c>
      <c r="I7599" s="391">
        <v>0.24279999999999999</v>
      </c>
      <c r="J7599" s="391">
        <v>0.24390000000000001</v>
      </c>
      <c r="K7599" s="391">
        <v>0.35210000000000002</v>
      </c>
      <c r="L7599" s="391">
        <v>0.47270000000000001</v>
      </c>
      <c r="M7599" s="391">
        <v>0.4123</v>
      </c>
      <c r="N7599" s="391">
        <v>0.56469999999999998</v>
      </c>
      <c r="O7599" s="386">
        <v>0.1386</v>
      </c>
      <c r="P7599" s="386" t="s">
        <v>55</v>
      </c>
    </row>
    <row r="7600" spans="1:16" ht="15" x14ac:dyDescent="0.25">
      <c r="A7600" s="389" t="s">
        <v>8232</v>
      </c>
      <c r="B7600" s="390"/>
      <c r="C7600" s="386"/>
      <c r="D7600" s="390"/>
      <c r="E7600" s="390"/>
      <c r="F7600" s="386">
        <v>0.1305</v>
      </c>
      <c r="G7600" s="391">
        <v>0.1328</v>
      </c>
      <c r="H7600" s="391">
        <v>8.5999999999999993E-2</v>
      </c>
      <c r="I7600" s="391">
        <v>4.6899999999999997E-2</v>
      </c>
      <c r="J7600" s="391">
        <v>1.37E-2</v>
      </c>
      <c r="K7600" s="391">
        <v>1.2699999999999999E-2</v>
      </c>
      <c r="L7600" s="391">
        <v>3.7100000000000001E-2</v>
      </c>
      <c r="M7600" s="391">
        <v>2.3400000000000001E-2</v>
      </c>
      <c r="N7600" s="391">
        <v>8.1000000000000003E-2</v>
      </c>
      <c r="O7600" s="386">
        <v>0.13150000000000001</v>
      </c>
      <c r="P7600" s="386" t="s">
        <v>55</v>
      </c>
    </row>
    <row r="7601" spans="1:16" ht="15" x14ac:dyDescent="0.25">
      <c r="A7601" s="389" t="s">
        <v>8233</v>
      </c>
      <c r="B7601" s="390"/>
      <c r="C7601" s="386"/>
      <c r="D7601" s="390"/>
      <c r="E7601" s="390"/>
      <c r="F7601" s="386">
        <v>5.0480999999999998</v>
      </c>
      <c r="G7601" s="391">
        <v>6.1841999999999997</v>
      </c>
      <c r="H7601" s="391">
        <v>4.7119999999999997</v>
      </c>
      <c r="I7601" s="391">
        <v>9.0035000000000007</v>
      </c>
      <c r="J7601" s="391">
        <v>10.984500000000001</v>
      </c>
      <c r="K7601" s="391">
        <v>14.614100000000001</v>
      </c>
      <c r="L7601" s="391">
        <v>17.615400000000001</v>
      </c>
      <c r="M7601" s="391">
        <v>15.2498</v>
      </c>
      <c r="N7601" s="391">
        <v>15.7843</v>
      </c>
      <c r="O7601" s="386">
        <v>1.0071000000000001</v>
      </c>
      <c r="P7601" s="386" t="s">
        <v>55</v>
      </c>
    </row>
    <row r="7602" spans="1:16" ht="15" x14ac:dyDescent="0.25">
      <c r="A7602" s="389" t="s">
        <v>8234</v>
      </c>
      <c r="B7602" s="390"/>
      <c r="C7602" s="386"/>
      <c r="D7602" s="390"/>
      <c r="E7602" s="390"/>
      <c r="F7602" s="386">
        <v>0.223</v>
      </c>
      <c r="G7602" s="391">
        <v>0.26329999999999998</v>
      </c>
      <c r="H7602" s="391">
        <v>0.22869999999999999</v>
      </c>
      <c r="I7602" s="391">
        <v>0.30299999999999999</v>
      </c>
      <c r="J7602" s="391">
        <v>0.31409999999999999</v>
      </c>
      <c r="K7602" s="391">
        <v>0.47020000000000001</v>
      </c>
      <c r="L7602" s="391">
        <v>0.60470000000000002</v>
      </c>
      <c r="M7602" s="391">
        <v>0.52390000000000003</v>
      </c>
      <c r="N7602" s="391">
        <v>0.65159999999999996</v>
      </c>
      <c r="O7602" s="386">
        <v>0.1308</v>
      </c>
      <c r="P7602" s="386" t="s">
        <v>55</v>
      </c>
    </row>
    <row r="7603" spans="1:16" ht="15" x14ac:dyDescent="0.25">
      <c r="A7603" s="389" t="s">
        <v>8235</v>
      </c>
      <c r="B7603" s="390"/>
      <c r="C7603" s="386"/>
      <c r="D7603" s="390"/>
      <c r="E7603" s="390"/>
      <c r="F7603" s="386">
        <v>0.1255</v>
      </c>
      <c r="G7603" s="391">
        <v>0.1348</v>
      </c>
      <c r="H7603" s="391">
        <v>9.7600000000000006E-2</v>
      </c>
      <c r="I7603" s="391">
        <v>4.65E-2</v>
      </c>
      <c r="J7603" s="391">
        <v>6.1999999999999998E-3</v>
      </c>
      <c r="K7603" s="391">
        <v>1.0800000000000001E-2</v>
      </c>
      <c r="L7603" s="391">
        <v>1.8599999999999998E-2</v>
      </c>
      <c r="M7603" s="391">
        <v>2.4799999999999999E-2</v>
      </c>
      <c r="N7603" s="391">
        <v>5.5500000000000001E-2</v>
      </c>
      <c r="O7603" s="386">
        <v>0.1249</v>
      </c>
      <c r="P7603" s="386" t="s">
        <v>55</v>
      </c>
    </row>
    <row r="7604" spans="1:16" ht="15" x14ac:dyDescent="0.25">
      <c r="A7604" s="389" t="s">
        <v>8236</v>
      </c>
      <c r="B7604" s="390"/>
      <c r="C7604" s="386"/>
      <c r="D7604" s="390"/>
      <c r="E7604" s="390"/>
      <c r="F7604" s="386">
        <v>6.9892000000000003</v>
      </c>
      <c r="G7604" s="391">
        <v>10.841799999999999</v>
      </c>
      <c r="H7604" s="391">
        <v>5.9379</v>
      </c>
      <c r="I7604" s="391">
        <v>11.502000000000001</v>
      </c>
      <c r="J7604" s="391">
        <v>14.6676</v>
      </c>
      <c r="K7604" s="391">
        <v>18.7423</v>
      </c>
      <c r="L7604" s="391">
        <v>23.921099999999999</v>
      </c>
      <c r="M7604" s="391">
        <v>19.424900000000001</v>
      </c>
      <c r="N7604" s="391">
        <v>27.918800000000001</v>
      </c>
      <c r="O7604" s="386">
        <v>0.88239999999999996</v>
      </c>
      <c r="P7604" s="386" t="s">
        <v>55</v>
      </c>
    </row>
    <row r="7605" spans="1:16" ht="15" x14ac:dyDescent="0.25">
      <c r="A7605" s="389" t="s">
        <v>8237</v>
      </c>
      <c r="B7605" s="390"/>
      <c r="C7605" s="386"/>
      <c r="D7605" s="390"/>
      <c r="E7605" s="390"/>
      <c r="F7605" s="386">
        <v>0.34720000000000001</v>
      </c>
      <c r="G7605" s="391">
        <v>100</v>
      </c>
      <c r="H7605" s="391">
        <v>100</v>
      </c>
      <c r="I7605" s="391">
        <v>100</v>
      </c>
      <c r="J7605" s="391">
        <v>0</v>
      </c>
      <c r="K7605" s="391">
        <v>100</v>
      </c>
      <c r="L7605" s="391">
        <v>100</v>
      </c>
      <c r="M7605" s="391">
        <v>0</v>
      </c>
      <c r="N7605" s="391">
        <v>1.2658</v>
      </c>
      <c r="O7605" s="386">
        <v>0.24510000000000001</v>
      </c>
      <c r="P7605" s="386" t="s">
        <v>55</v>
      </c>
    </row>
    <row r="7606" spans="1:16" ht="15" x14ac:dyDescent="0.25">
      <c r="A7606" s="389" t="s">
        <v>8238</v>
      </c>
      <c r="B7606" s="390"/>
      <c r="C7606" s="386"/>
      <c r="D7606" s="390"/>
      <c r="E7606" s="390"/>
      <c r="F7606" s="386">
        <v>0.34720000000000001</v>
      </c>
      <c r="G7606" s="391">
        <v>100</v>
      </c>
      <c r="H7606" s="391">
        <v>100</v>
      </c>
      <c r="I7606" s="391">
        <v>100</v>
      </c>
      <c r="J7606" s="391">
        <v>0</v>
      </c>
      <c r="K7606" s="391">
        <v>100</v>
      </c>
      <c r="L7606" s="391">
        <v>100</v>
      </c>
      <c r="M7606" s="391">
        <v>0</v>
      </c>
      <c r="N7606" s="391">
        <v>0</v>
      </c>
      <c r="O7606" s="386">
        <v>0.24510000000000001</v>
      </c>
      <c r="P7606" s="386" t="s">
        <v>55</v>
      </c>
    </row>
    <row r="7607" spans="1:16" ht="15" x14ac:dyDescent="0.25">
      <c r="A7607" s="389" t="s">
        <v>8239</v>
      </c>
      <c r="B7607" s="390"/>
      <c r="C7607" s="386"/>
      <c r="D7607" s="390"/>
      <c r="E7607" s="390"/>
      <c r="F7607" s="386">
        <v>0.27329999999999999</v>
      </c>
      <c r="G7607" s="391">
        <v>0.27860000000000001</v>
      </c>
      <c r="H7607" s="391">
        <v>0.15479999999999999</v>
      </c>
      <c r="I7607" s="391">
        <v>0.26719999999999999</v>
      </c>
      <c r="J7607" s="391">
        <v>0.24030000000000001</v>
      </c>
      <c r="K7607" s="391">
        <v>0.26690000000000003</v>
      </c>
      <c r="L7607" s="391">
        <v>0.4274</v>
      </c>
      <c r="M7607" s="391">
        <v>0.38450000000000001</v>
      </c>
      <c r="N7607" s="391">
        <v>0.63460000000000005</v>
      </c>
      <c r="O7607" s="386">
        <v>0.22040000000000001</v>
      </c>
      <c r="P7607" s="386" t="s">
        <v>55</v>
      </c>
    </row>
    <row r="7608" spans="1:16" ht="15" x14ac:dyDescent="0.25">
      <c r="A7608" s="389" t="s">
        <v>8240</v>
      </c>
      <c r="B7608" s="390"/>
      <c r="C7608" s="386"/>
      <c r="D7608" s="390"/>
      <c r="E7608" s="390"/>
      <c r="F7608" s="386">
        <v>0.2029</v>
      </c>
      <c r="G7608" s="391">
        <v>0.23580000000000001</v>
      </c>
      <c r="H7608" s="391">
        <v>6.5799999999999997E-2</v>
      </c>
      <c r="I7608" s="391">
        <v>8.7900000000000006E-2</v>
      </c>
      <c r="J7608" s="391">
        <v>3.8399999999999997E-2</v>
      </c>
      <c r="K7608" s="391">
        <v>2.1899999999999999E-2</v>
      </c>
      <c r="L7608" s="391">
        <v>0.1318</v>
      </c>
      <c r="M7608" s="391">
        <v>4.3900000000000002E-2</v>
      </c>
      <c r="N7608" s="391">
        <v>0.1482</v>
      </c>
      <c r="O7608" s="386">
        <v>0.20599999999999999</v>
      </c>
      <c r="P7608" s="386" t="s">
        <v>55</v>
      </c>
    </row>
    <row r="7609" spans="1:16" ht="15" x14ac:dyDescent="0.25">
      <c r="A7609" s="389" t="s">
        <v>8241</v>
      </c>
      <c r="B7609" s="390"/>
      <c r="C7609" s="386"/>
      <c r="D7609" s="390"/>
      <c r="E7609" s="390"/>
      <c r="F7609" s="386">
        <v>3.2864</v>
      </c>
      <c r="G7609" s="391">
        <v>2.1126999999999998</v>
      </c>
      <c r="H7609" s="391">
        <v>3.4</v>
      </c>
      <c r="I7609" s="391">
        <v>6.8</v>
      </c>
      <c r="J7609" s="391">
        <v>7.6</v>
      </c>
      <c r="K7609" s="391">
        <v>9.1270000000000007</v>
      </c>
      <c r="L7609" s="391">
        <v>11.1111</v>
      </c>
      <c r="M7609" s="391">
        <v>12.698399999999999</v>
      </c>
      <c r="N7609" s="391">
        <v>25.694400000000002</v>
      </c>
      <c r="O7609" s="386">
        <v>1.7646999999999999</v>
      </c>
      <c r="P7609" s="386" t="s">
        <v>55</v>
      </c>
    </row>
    <row r="7610" spans="1:16" ht="15" x14ac:dyDescent="0.25">
      <c r="A7610" s="389" t="s">
        <v>8242</v>
      </c>
      <c r="B7610" s="390"/>
      <c r="C7610" s="386"/>
      <c r="D7610" s="390"/>
      <c r="E7610" s="390"/>
      <c r="F7610" s="386">
        <v>0.10050000000000001</v>
      </c>
      <c r="G7610" s="391">
        <v>2.01E-2</v>
      </c>
      <c r="H7610" s="391">
        <v>7.0300000000000001E-2</v>
      </c>
      <c r="I7610" s="391">
        <v>0.01</v>
      </c>
      <c r="J7610" s="391">
        <v>1.5100000000000001E-2</v>
      </c>
      <c r="K7610" s="391">
        <v>3.0099999999999998E-2</v>
      </c>
      <c r="L7610" s="391">
        <v>6.9800000000000001E-2</v>
      </c>
      <c r="M7610" s="391">
        <v>6.9800000000000001E-2</v>
      </c>
      <c r="N7610" s="391">
        <v>0.1953</v>
      </c>
      <c r="O7610" s="386">
        <v>8.5999999999999993E-2</v>
      </c>
      <c r="P7610" s="386" t="s">
        <v>55</v>
      </c>
    </row>
    <row r="7611" spans="1:16" ht="15" x14ac:dyDescent="0.25">
      <c r="A7611" s="389" t="s">
        <v>8243</v>
      </c>
      <c r="B7611" s="390"/>
      <c r="C7611" s="386"/>
      <c r="D7611" s="390"/>
      <c r="E7611" s="390"/>
      <c r="F7611" s="386">
        <v>7.6499999999999999E-2</v>
      </c>
      <c r="G7611" s="391">
        <v>2.0400000000000001E-2</v>
      </c>
      <c r="H7611" s="391">
        <v>5.6099999999999997E-2</v>
      </c>
      <c r="I7611" s="391">
        <v>0</v>
      </c>
      <c r="J7611" s="391">
        <v>1.5299999999999999E-2</v>
      </c>
      <c r="K7611" s="391">
        <v>0</v>
      </c>
      <c r="L7611" s="391">
        <v>0</v>
      </c>
      <c r="M7611" s="391">
        <v>0</v>
      </c>
      <c r="N7611" s="391">
        <v>8.0100000000000005E-2</v>
      </c>
      <c r="O7611" s="386">
        <v>8.1600000000000006E-2</v>
      </c>
      <c r="P7611" s="386" t="s">
        <v>55</v>
      </c>
    </row>
    <row r="7612" spans="1:16" ht="15" x14ac:dyDescent="0.25">
      <c r="A7612" s="389" t="s">
        <v>8244</v>
      </c>
      <c r="B7612" s="390"/>
      <c r="C7612" s="386"/>
      <c r="D7612" s="390"/>
      <c r="E7612" s="390"/>
      <c r="F7612" s="386">
        <v>1.6234</v>
      </c>
      <c r="G7612" s="391">
        <v>0</v>
      </c>
      <c r="H7612" s="391">
        <v>0.9677</v>
      </c>
      <c r="I7612" s="391">
        <v>0.6452</v>
      </c>
      <c r="J7612" s="391">
        <v>0</v>
      </c>
      <c r="K7612" s="391">
        <v>1.9355</v>
      </c>
      <c r="L7612" s="391">
        <v>2.9535999999999998</v>
      </c>
      <c r="M7612" s="391">
        <v>2.9535999999999998</v>
      </c>
      <c r="N7612" s="391">
        <v>1.9323999999999999</v>
      </c>
      <c r="O7612" s="386">
        <v>0.60980000000000001</v>
      </c>
      <c r="P7612" s="386" t="s">
        <v>55</v>
      </c>
    </row>
    <row r="7613" spans="1:16" ht="15" x14ac:dyDescent="0.25">
      <c r="A7613" s="389" t="s">
        <v>5589</v>
      </c>
      <c r="B7613" s="390"/>
      <c r="C7613" s="386"/>
      <c r="D7613" s="390"/>
      <c r="E7613" s="390"/>
      <c r="F7613" s="386">
        <v>0.32650000000000001</v>
      </c>
      <c r="G7613" s="391">
        <v>0.21690000000000001</v>
      </c>
      <c r="H7613" s="391">
        <v>0.11600000000000001</v>
      </c>
      <c r="I7613" s="391">
        <v>0.17899999999999999</v>
      </c>
      <c r="J7613" s="391">
        <v>0.1376</v>
      </c>
      <c r="K7613" s="391">
        <v>0.251</v>
      </c>
      <c r="L7613" s="391">
        <v>0.13120000000000001</v>
      </c>
      <c r="M7613" s="391">
        <v>0.17369999999999999</v>
      </c>
      <c r="N7613" s="391">
        <v>9.8500000000000004E-2</v>
      </c>
      <c r="O7613" s="386">
        <v>0.16589999999999999</v>
      </c>
      <c r="P7613" s="386" t="s">
        <v>55</v>
      </c>
    </row>
    <row r="7614" spans="1:16" ht="15" x14ac:dyDescent="0.25">
      <c r="A7614" s="389" t="s">
        <v>5590</v>
      </c>
      <c r="B7614" s="390"/>
      <c r="C7614" s="386"/>
      <c r="D7614" s="390"/>
      <c r="E7614" s="390"/>
      <c r="F7614" s="386">
        <v>0.26419999999999999</v>
      </c>
      <c r="G7614" s="391">
        <v>0.1376</v>
      </c>
      <c r="H7614" s="391">
        <v>6.7699999999999996E-2</v>
      </c>
      <c r="I7614" s="391">
        <v>0.13819999999999999</v>
      </c>
      <c r="J7614" s="391">
        <v>7.2400000000000006E-2</v>
      </c>
      <c r="K7614" s="391">
        <v>0.18110000000000001</v>
      </c>
      <c r="L7614" s="391">
        <v>6.9599999999999995E-2</v>
      </c>
      <c r="M7614" s="391">
        <v>0.1038</v>
      </c>
      <c r="N7614" s="391">
        <v>5.8099999999999999E-2</v>
      </c>
      <c r="O7614" s="386">
        <v>0.1125</v>
      </c>
      <c r="P7614" s="386" t="s">
        <v>55</v>
      </c>
    </row>
    <row r="7615" spans="1:16" ht="15" x14ac:dyDescent="0.25">
      <c r="A7615" s="389" t="s">
        <v>5591</v>
      </c>
      <c r="B7615" s="390"/>
      <c r="C7615" s="386"/>
      <c r="D7615" s="390"/>
      <c r="E7615" s="390"/>
      <c r="F7615" s="386">
        <v>1.3075000000000001</v>
      </c>
      <c r="G7615" s="391">
        <v>1.5108999999999999</v>
      </c>
      <c r="H7615" s="391">
        <v>0.92559999999999998</v>
      </c>
      <c r="I7615" s="391">
        <v>0.86260000000000003</v>
      </c>
      <c r="J7615" s="391">
        <v>1.23</v>
      </c>
      <c r="K7615" s="391">
        <v>1.4267000000000001</v>
      </c>
      <c r="L7615" s="391">
        <v>1.1459999999999999</v>
      </c>
      <c r="M7615" s="391">
        <v>1.2717000000000001</v>
      </c>
      <c r="N7615" s="391">
        <v>0.70420000000000005</v>
      </c>
      <c r="O7615" s="386">
        <v>1.0142</v>
      </c>
      <c r="P7615" s="386" t="s">
        <v>55</v>
      </c>
    </row>
    <row r="7616" spans="1:16" ht="15" x14ac:dyDescent="0.25">
      <c r="A7616" s="389" t="s">
        <v>5592</v>
      </c>
      <c r="B7616" s="390"/>
      <c r="C7616" s="386"/>
      <c r="D7616" s="390"/>
      <c r="E7616" s="390"/>
      <c r="F7616" s="386">
        <v>0.26400000000000001</v>
      </c>
      <c r="G7616" s="391">
        <v>0.1191</v>
      </c>
      <c r="H7616" s="391">
        <v>8.0199999999999994E-2</v>
      </c>
      <c r="I7616" s="391">
        <v>0.16039999999999999</v>
      </c>
      <c r="J7616" s="391">
        <v>3.6700000000000003E-2</v>
      </c>
      <c r="K7616" s="391">
        <v>8.7099999999999997E-2</v>
      </c>
      <c r="L7616" s="391">
        <v>0.10539999999999999</v>
      </c>
      <c r="M7616" s="391">
        <v>5.5E-2</v>
      </c>
      <c r="N7616" s="391">
        <v>1.11E-2</v>
      </c>
      <c r="O7616" s="386">
        <v>9.74E-2</v>
      </c>
      <c r="P7616" s="386" t="s">
        <v>55</v>
      </c>
    </row>
    <row r="7617" spans="1:16" ht="15" x14ac:dyDescent="0.25">
      <c r="A7617" s="389" t="s">
        <v>5593</v>
      </c>
      <c r="B7617" s="390"/>
      <c r="C7617" s="386"/>
      <c r="D7617" s="390"/>
      <c r="E7617" s="390"/>
      <c r="F7617" s="386">
        <v>0.21829999999999999</v>
      </c>
      <c r="G7617" s="391">
        <v>8.2000000000000003E-2</v>
      </c>
      <c r="H7617" s="391">
        <v>6.7900000000000002E-2</v>
      </c>
      <c r="I7617" s="391">
        <v>0.14990000000000001</v>
      </c>
      <c r="J7617" s="391">
        <v>2.1100000000000001E-2</v>
      </c>
      <c r="K7617" s="391">
        <v>5.8599999999999999E-2</v>
      </c>
      <c r="L7617" s="391">
        <v>9.3700000000000006E-2</v>
      </c>
      <c r="M7617" s="391">
        <v>5.16E-2</v>
      </c>
      <c r="N7617" s="391">
        <v>1.1299999999999999E-2</v>
      </c>
      <c r="O7617" s="386">
        <v>9.9599999999999994E-2</v>
      </c>
      <c r="P7617" s="386" t="s">
        <v>55</v>
      </c>
    </row>
    <row r="7618" spans="1:16" ht="15" x14ac:dyDescent="0.25">
      <c r="A7618" s="389" t="s">
        <v>5594</v>
      </c>
      <c r="B7618" s="390"/>
      <c r="C7618" s="386"/>
      <c r="D7618" s="390"/>
      <c r="E7618" s="390"/>
      <c r="F7618" s="386">
        <v>2.2965</v>
      </c>
      <c r="G7618" s="391">
        <v>1.7598</v>
      </c>
      <c r="H7618" s="391">
        <v>0.62109999999999999</v>
      </c>
      <c r="I7618" s="391">
        <v>0.62109999999999999</v>
      </c>
      <c r="J7618" s="391">
        <v>0.72460000000000002</v>
      </c>
      <c r="K7618" s="391">
        <v>1.3458000000000001</v>
      </c>
      <c r="L7618" s="391">
        <v>0.62109999999999999</v>
      </c>
      <c r="M7618" s="391">
        <v>0.20699999999999999</v>
      </c>
      <c r="N7618" s="391">
        <v>0</v>
      </c>
      <c r="O7618" s="386">
        <v>0</v>
      </c>
      <c r="P7618" s="386" t="s">
        <v>55</v>
      </c>
    </row>
    <row r="7619" spans="1:16" ht="15" x14ac:dyDescent="0.25">
      <c r="A7619" s="389" t="s">
        <v>5595</v>
      </c>
      <c r="B7619" s="390"/>
      <c r="C7619" s="386"/>
      <c r="D7619" s="390"/>
      <c r="E7619" s="390"/>
      <c r="F7619" s="386">
        <v>0.32869999999999999</v>
      </c>
      <c r="G7619" s="391">
        <v>0.40989999999999999</v>
      </c>
      <c r="H7619" s="391">
        <v>0.17430000000000001</v>
      </c>
      <c r="I7619" s="391">
        <v>0.29480000000000001</v>
      </c>
      <c r="J7619" s="391">
        <v>0.317</v>
      </c>
      <c r="K7619" s="391">
        <v>0.62480000000000002</v>
      </c>
      <c r="L7619" s="391">
        <v>0.18</v>
      </c>
      <c r="M7619" s="391">
        <v>0.4113</v>
      </c>
      <c r="N7619" s="391">
        <v>0.25559999999999999</v>
      </c>
      <c r="O7619" s="386">
        <v>0.3543</v>
      </c>
      <c r="P7619" s="386" t="s">
        <v>55</v>
      </c>
    </row>
    <row r="7620" spans="1:16" ht="15" x14ac:dyDescent="0.25">
      <c r="A7620" s="389" t="s">
        <v>5596</v>
      </c>
      <c r="B7620" s="390"/>
      <c r="C7620" s="386"/>
      <c r="D7620" s="390"/>
      <c r="E7620" s="390"/>
      <c r="F7620" s="386">
        <v>0.1774</v>
      </c>
      <c r="G7620" s="391">
        <v>0.2732</v>
      </c>
      <c r="H7620" s="391">
        <v>6.3899999999999998E-2</v>
      </c>
      <c r="I7620" s="391">
        <v>0.19869999999999999</v>
      </c>
      <c r="J7620" s="391">
        <v>0.19869999999999999</v>
      </c>
      <c r="K7620" s="391">
        <v>0.51100000000000001</v>
      </c>
      <c r="L7620" s="391">
        <v>4.6100000000000002E-2</v>
      </c>
      <c r="M7620" s="391">
        <v>0.2155</v>
      </c>
      <c r="N7620" s="391">
        <v>0.1464</v>
      </c>
      <c r="O7620" s="386">
        <v>0.1951</v>
      </c>
      <c r="P7620" s="386" t="s">
        <v>55</v>
      </c>
    </row>
    <row r="7621" spans="1:16" ht="15" x14ac:dyDescent="0.25">
      <c r="A7621" s="389" t="s">
        <v>5597</v>
      </c>
      <c r="B7621" s="390"/>
      <c r="C7621" s="386"/>
      <c r="D7621" s="390"/>
      <c r="E7621" s="390"/>
      <c r="F7621" s="386">
        <v>1.4597</v>
      </c>
      <c r="G7621" s="391">
        <v>1.498</v>
      </c>
      <c r="H7621" s="391">
        <v>1.0979000000000001</v>
      </c>
      <c r="I7621" s="391">
        <v>1.0979000000000001</v>
      </c>
      <c r="J7621" s="391">
        <v>1.3056000000000001</v>
      </c>
      <c r="K7621" s="391">
        <v>1.583</v>
      </c>
      <c r="L7621" s="391">
        <v>1.2644</v>
      </c>
      <c r="M7621" s="391">
        <v>1.8714</v>
      </c>
      <c r="N7621" s="391">
        <v>1.0032000000000001</v>
      </c>
      <c r="O7621" s="386">
        <v>1.5625</v>
      </c>
      <c r="P7621" s="386" t="s">
        <v>55</v>
      </c>
    </row>
    <row r="7622" spans="1:16" ht="15" x14ac:dyDescent="0.25">
      <c r="A7622" s="389" t="s">
        <v>5598</v>
      </c>
      <c r="B7622" s="390"/>
      <c r="C7622" s="386"/>
      <c r="D7622" s="390"/>
      <c r="E7622" s="390"/>
      <c r="F7622" s="386">
        <v>0.57869999999999999</v>
      </c>
      <c r="G7622" s="391">
        <v>0.23880000000000001</v>
      </c>
      <c r="H7622" s="391">
        <v>0.12859999999999999</v>
      </c>
      <c r="I7622" s="391">
        <v>0.1148</v>
      </c>
      <c r="J7622" s="391">
        <v>0.15160000000000001</v>
      </c>
      <c r="K7622" s="391">
        <v>0.11940000000000001</v>
      </c>
      <c r="L7622" s="391">
        <v>0.13780000000000001</v>
      </c>
      <c r="M7622" s="391">
        <v>7.3499999999999996E-2</v>
      </c>
      <c r="N7622" s="391">
        <v>1.12E-2</v>
      </c>
      <c r="O7622" s="386">
        <v>0.1033</v>
      </c>
      <c r="P7622" s="386" t="s">
        <v>55</v>
      </c>
    </row>
    <row r="7623" spans="1:16" ht="15" x14ac:dyDescent="0.25">
      <c r="A7623" s="389" t="s">
        <v>5599</v>
      </c>
      <c r="B7623" s="390"/>
      <c r="C7623" s="386"/>
      <c r="D7623" s="390"/>
      <c r="E7623" s="390"/>
      <c r="F7623" s="386">
        <v>0.57569999999999999</v>
      </c>
      <c r="G7623" s="391">
        <v>0.14760000000000001</v>
      </c>
      <c r="H7623" s="391">
        <v>7.3800000000000004E-2</v>
      </c>
      <c r="I7623" s="391">
        <v>7.3800000000000004E-2</v>
      </c>
      <c r="J7623" s="391">
        <v>4.9200000000000001E-2</v>
      </c>
      <c r="K7623" s="391">
        <v>2.9499999999999998E-2</v>
      </c>
      <c r="L7623" s="391">
        <v>3.9399999999999998E-2</v>
      </c>
      <c r="M7623" s="391">
        <v>3.9399999999999998E-2</v>
      </c>
      <c r="N7623" s="391">
        <v>0</v>
      </c>
      <c r="O7623" s="386">
        <v>8.1199999999999994E-2</v>
      </c>
      <c r="P7623" s="386" t="s">
        <v>55</v>
      </c>
    </row>
    <row r="7624" spans="1:16" ht="15" x14ac:dyDescent="0.25">
      <c r="A7624" s="389" t="s">
        <v>5600</v>
      </c>
      <c r="B7624" s="390"/>
      <c r="C7624" s="386"/>
      <c r="D7624" s="390"/>
      <c r="E7624" s="390"/>
      <c r="F7624" s="386">
        <v>0.62070000000000003</v>
      </c>
      <c r="G7624" s="391">
        <v>1.5152000000000001</v>
      </c>
      <c r="H7624" s="391">
        <v>0.89529999999999998</v>
      </c>
      <c r="I7624" s="391">
        <v>0.69159999999999999</v>
      </c>
      <c r="J7624" s="391">
        <v>1.5906</v>
      </c>
      <c r="K7624" s="391">
        <v>1.3831</v>
      </c>
      <c r="L7624" s="391">
        <v>1.5214000000000001</v>
      </c>
      <c r="M7624" s="391">
        <v>0.55330000000000001</v>
      </c>
      <c r="N7624" s="391">
        <v>0.17180000000000001</v>
      </c>
      <c r="O7624" s="386">
        <v>0.4138</v>
      </c>
      <c r="P7624" s="386" t="s">
        <v>55</v>
      </c>
    </row>
    <row r="7625" spans="1:16" ht="15" x14ac:dyDescent="0.25">
      <c r="A7625" s="389" t="s">
        <v>5601</v>
      </c>
      <c r="B7625" s="390"/>
      <c r="C7625" s="386"/>
      <c r="D7625" s="390"/>
      <c r="E7625" s="390"/>
      <c r="F7625" s="386">
        <v>0.1268</v>
      </c>
      <c r="G7625" s="391">
        <v>5.0200000000000002E-2</v>
      </c>
      <c r="H7625" s="391">
        <v>7.7499999999999999E-2</v>
      </c>
      <c r="I7625" s="391">
        <v>7.7499999999999999E-2</v>
      </c>
      <c r="J7625" s="391">
        <v>2.8199999999999999E-2</v>
      </c>
      <c r="K7625" s="391">
        <v>0.1268</v>
      </c>
      <c r="L7625" s="391">
        <v>9.1600000000000001E-2</v>
      </c>
      <c r="M7625" s="391">
        <v>0.155</v>
      </c>
      <c r="N7625" s="391">
        <v>0.1026</v>
      </c>
      <c r="O7625" s="386">
        <v>4.9299999999999997E-2</v>
      </c>
      <c r="P7625" s="386" t="s">
        <v>55</v>
      </c>
    </row>
    <row r="7626" spans="1:16" ht="15" x14ac:dyDescent="0.25">
      <c r="A7626" s="389" t="s">
        <v>5602</v>
      </c>
      <c r="B7626" s="390"/>
      <c r="C7626" s="386"/>
      <c r="D7626" s="390"/>
      <c r="E7626" s="390"/>
      <c r="F7626" s="386">
        <v>0.1239</v>
      </c>
      <c r="G7626" s="391">
        <v>1.4800000000000001E-2</v>
      </c>
      <c r="H7626" s="391">
        <v>6.5600000000000006E-2</v>
      </c>
      <c r="I7626" s="391">
        <v>7.2900000000000006E-2</v>
      </c>
      <c r="J7626" s="391">
        <v>7.3000000000000001E-3</v>
      </c>
      <c r="K7626" s="391">
        <v>0.10929999999999999</v>
      </c>
      <c r="L7626" s="391">
        <v>8.7499999999999994E-2</v>
      </c>
      <c r="M7626" s="391">
        <v>0.13120000000000001</v>
      </c>
      <c r="N7626" s="391">
        <v>8.77E-2</v>
      </c>
      <c r="O7626" s="386">
        <v>2.92E-2</v>
      </c>
      <c r="P7626" s="386" t="s">
        <v>55</v>
      </c>
    </row>
    <row r="7627" spans="1:16" ht="15" x14ac:dyDescent="0.25">
      <c r="A7627" s="389" t="s">
        <v>5603</v>
      </c>
      <c r="B7627" s="390"/>
      <c r="C7627" s="386"/>
      <c r="D7627" s="390"/>
      <c r="E7627" s="390"/>
      <c r="F7627" s="386">
        <v>0.2092</v>
      </c>
      <c r="G7627" s="391">
        <v>1.0775999999999999</v>
      </c>
      <c r="H7627" s="391">
        <v>0.41839999999999999</v>
      </c>
      <c r="I7627" s="391">
        <v>0.2092</v>
      </c>
      <c r="J7627" s="391">
        <v>0.62760000000000005</v>
      </c>
      <c r="K7627" s="391">
        <v>0.62760000000000005</v>
      </c>
      <c r="L7627" s="391">
        <v>0.2092</v>
      </c>
      <c r="M7627" s="391">
        <v>0.83679999999999999</v>
      </c>
      <c r="N7627" s="391">
        <v>0.68489999999999995</v>
      </c>
      <c r="O7627" s="386">
        <v>0.62760000000000005</v>
      </c>
      <c r="P7627" s="386" t="s">
        <v>55</v>
      </c>
    </row>
    <row r="7628" spans="1:16" ht="15" x14ac:dyDescent="0.25">
      <c r="A7628" s="389" t="s">
        <v>5604</v>
      </c>
      <c r="B7628" s="390"/>
      <c r="C7628" s="386"/>
      <c r="D7628" s="390"/>
      <c r="E7628" s="390"/>
      <c r="F7628" s="386">
        <v>0.18329999999999999</v>
      </c>
      <c r="G7628" s="391">
        <v>0.36680000000000001</v>
      </c>
      <c r="H7628" s="391">
        <v>0.38279999999999997</v>
      </c>
      <c r="I7628" s="391">
        <v>0.24340000000000001</v>
      </c>
      <c r="J7628" s="391">
        <v>0.26329999999999998</v>
      </c>
      <c r="K7628" s="391">
        <v>0.28170000000000001</v>
      </c>
      <c r="L7628" s="391">
        <v>0.1951</v>
      </c>
      <c r="M7628" s="391">
        <v>0.29709999999999998</v>
      </c>
      <c r="N7628" s="391">
        <v>0.48580000000000001</v>
      </c>
      <c r="O7628" s="386">
        <v>0.31979999999999997</v>
      </c>
      <c r="P7628" s="386" t="s">
        <v>55</v>
      </c>
    </row>
    <row r="7629" spans="1:16" ht="15" x14ac:dyDescent="0.25">
      <c r="A7629" s="389" t="s">
        <v>5605</v>
      </c>
      <c r="B7629" s="390"/>
      <c r="C7629" s="386"/>
      <c r="D7629" s="390"/>
      <c r="E7629" s="390"/>
      <c r="F7629" s="386">
        <v>0.1072</v>
      </c>
      <c r="G7629" s="391">
        <v>0.33279999999999998</v>
      </c>
      <c r="H7629" s="391">
        <v>0.35349999999999998</v>
      </c>
      <c r="I7629" s="391">
        <v>0.1847</v>
      </c>
      <c r="J7629" s="391">
        <v>0.22389999999999999</v>
      </c>
      <c r="K7629" s="391">
        <v>0.20469999999999999</v>
      </c>
      <c r="L7629" s="391">
        <v>0.128</v>
      </c>
      <c r="M7629" s="391">
        <v>0.20219999999999999</v>
      </c>
      <c r="N7629" s="391">
        <v>0.36030000000000001</v>
      </c>
      <c r="O7629" s="386">
        <v>0.23849999999999999</v>
      </c>
      <c r="P7629" s="386" t="s">
        <v>55</v>
      </c>
    </row>
    <row r="7630" spans="1:16" ht="15" x14ac:dyDescent="0.25">
      <c r="A7630" s="389" t="s">
        <v>5606</v>
      </c>
      <c r="B7630" s="390"/>
      <c r="C7630" s="386"/>
      <c r="D7630" s="390"/>
      <c r="E7630" s="390"/>
      <c r="F7630" s="386">
        <v>1.9443999999999999</v>
      </c>
      <c r="G7630" s="391">
        <v>1.1318999999999999</v>
      </c>
      <c r="H7630" s="391">
        <v>1.042</v>
      </c>
      <c r="I7630" s="391">
        <v>1.5590999999999999</v>
      </c>
      <c r="J7630" s="391">
        <v>1.1433</v>
      </c>
      <c r="K7630" s="391">
        <v>2.0043000000000002</v>
      </c>
      <c r="L7630" s="391">
        <v>1.6879999999999999</v>
      </c>
      <c r="M7630" s="391">
        <v>2.3529</v>
      </c>
      <c r="N7630" s="391">
        <v>3.2063000000000001</v>
      </c>
      <c r="O7630" s="386">
        <v>2.0541999999999998</v>
      </c>
      <c r="P7630" s="386" t="s">
        <v>55</v>
      </c>
    </row>
    <row r="7631" spans="1:16" ht="15" x14ac:dyDescent="0.25">
      <c r="A7631" s="389" t="s">
        <v>5607</v>
      </c>
      <c r="B7631" s="390"/>
      <c r="C7631" s="386"/>
      <c r="D7631" s="390"/>
      <c r="E7631" s="390"/>
      <c r="F7631" s="386">
        <v>6.7699999999999996E-2</v>
      </c>
      <c r="G7631" s="391">
        <v>5.1400000000000001E-2</v>
      </c>
      <c r="H7631" s="391">
        <v>0.12659999999999999</v>
      </c>
      <c r="I7631" s="391">
        <v>9.0999999999999998E-2</v>
      </c>
      <c r="J7631" s="391">
        <v>0.1464</v>
      </c>
      <c r="K7631" s="391">
        <v>0.13059999999999999</v>
      </c>
      <c r="L7631" s="391">
        <v>0.13850000000000001</v>
      </c>
      <c r="M7631" s="391">
        <v>0.2205</v>
      </c>
      <c r="N7631" s="391">
        <v>0.1216</v>
      </c>
      <c r="O7631" s="386">
        <v>0.20069999999999999</v>
      </c>
      <c r="P7631" s="386" t="s">
        <v>55</v>
      </c>
    </row>
    <row r="7632" spans="1:16" ht="15" x14ac:dyDescent="0.25">
      <c r="A7632" s="389" t="s">
        <v>5608</v>
      </c>
      <c r="B7632" s="390"/>
      <c r="C7632" s="386"/>
      <c r="D7632" s="390"/>
      <c r="E7632" s="390"/>
      <c r="F7632" s="386">
        <v>5.3199999999999997E-2</v>
      </c>
      <c r="G7632" s="391">
        <v>3.6799999999999999E-2</v>
      </c>
      <c r="H7632" s="391">
        <v>0.1268</v>
      </c>
      <c r="I7632" s="391">
        <v>0.09</v>
      </c>
      <c r="J7632" s="391">
        <v>0.14729999999999999</v>
      </c>
      <c r="K7632" s="391">
        <v>0.13500000000000001</v>
      </c>
      <c r="L7632" s="391">
        <v>0.1145</v>
      </c>
      <c r="M7632" s="391">
        <v>0.22869999999999999</v>
      </c>
      <c r="N7632" s="391">
        <v>9.8799999999999999E-2</v>
      </c>
      <c r="O7632" s="386">
        <v>0.192</v>
      </c>
      <c r="P7632" s="386" t="s">
        <v>55</v>
      </c>
    </row>
    <row r="7633" spans="1:16" ht="15" x14ac:dyDescent="0.25">
      <c r="A7633" s="389" t="s">
        <v>5609</v>
      </c>
      <c r="B7633" s="390"/>
      <c r="C7633" s="386"/>
      <c r="D7633" s="390"/>
      <c r="E7633" s="390"/>
      <c r="F7633" s="386">
        <v>0.5917</v>
      </c>
      <c r="G7633" s="391">
        <v>0.48309999999999997</v>
      </c>
      <c r="H7633" s="391">
        <v>0.1208</v>
      </c>
      <c r="I7633" s="391">
        <v>0.1208</v>
      </c>
      <c r="J7633" s="391">
        <v>0.1208</v>
      </c>
      <c r="K7633" s="391">
        <v>0</v>
      </c>
      <c r="L7633" s="391">
        <v>0.84540000000000004</v>
      </c>
      <c r="M7633" s="391">
        <v>0</v>
      </c>
      <c r="N7633" s="391">
        <v>0.79369999999999996</v>
      </c>
      <c r="O7633" s="386">
        <v>0.43009999999999998</v>
      </c>
      <c r="P7633" s="386" t="s">
        <v>55</v>
      </c>
    </row>
    <row r="7634" spans="1:16" ht="15" x14ac:dyDescent="0.25">
      <c r="A7634" s="389" t="s">
        <v>5610</v>
      </c>
      <c r="B7634" s="390"/>
      <c r="C7634" s="386"/>
      <c r="D7634" s="390"/>
      <c r="E7634" s="390"/>
      <c r="F7634" s="386">
        <v>9.9199999999999997E-2</v>
      </c>
      <c r="G7634" s="391">
        <v>0.30330000000000001</v>
      </c>
      <c r="H7634" s="391">
        <v>0.40439999999999998</v>
      </c>
      <c r="I7634" s="391">
        <v>0.20799999999999999</v>
      </c>
      <c r="J7634" s="391">
        <v>0.31290000000000001</v>
      </c>
      <c r="K7634" s="391">
        <v>0.2137</v>
      </c>
      <c r="L7634" s="391">
        <v>0.1923</v>
      </c>
      <c r="M7634" s="391">
        <v>0.2676</v>
      </c>
      <c r="N7634" s="391">
        <v>0.2011</v>
      </c>
      <c r="O7634" s="386">
        <v>0.19980000000000001</v>
      </c>
      <c r="P7634" s="386" t="s">
        <v>55</v>
      </c>
    </row>
    <row r="7635" spans="1:16" ht="15" x14ac:dyDescent="0.25">
      <c r="A7635" s="389" t="s">
        <v>5611</v>
      </c>
      <c r="B7635" s="390"/>
      <c r="C7635" s="386"/>
      <c r="D7635" s="390"/>
      <c r="E7635" s="390"/>
      <c r="F7635" s="386">
        <v>0.1009</v>
      </c>
      <c r="G7635" s="391">
        <v>0.29859999999999998</v>
      </c>
      <c r="H7635" s="391">
        <v>0.41360000000000002</v>
      </c>
      <c r="I7635" s="391">
        <v>0.20979999999999999</v>
      </c>
      <c r="J7635" s="391">
        <v>0.31269999999999998</v>
      </c>
      <c r="K7635" s="391">
        <v>0.21390000000000001</v>
      </c>
      <c r="L7635" s="391">
        <v>0.19769999999999999</v>
      </c>
      <c r="M7635" s="391">
        <v>0.27200000000000002</v>
      </c>
      <c r="N7635" s="391">
        <v>0.20860000000000001</v>
      </c>
      <c r="O7635" s="386">
        <v>0.1905</v>
      </c>
      <c r="P7635" s="386" t="s">
        <v>55</v>
      </c>
    </row>
    <row r="7636" spans="1:16" ht="15" x14ac:dyDescent="0.25">
      <c r="A7636" s="389" t="s">
        <v>5612</v>
      </c>
      <c r="B7636" s="390"/>
      <c r="C7636" s="386"/>
      <c r="D7636" s="390"/>
      <c r="E7636" s="390"/>
      <c r="F7636" s="386">
        <v>5.3499999999999999E-2</v>
      </c>
      <c r="G7636" s="391">
        <v>0.42830000000000001</v>
      </c>
      <c r="H7636" s="391">
        <v>0.16059999999999999</v>
      </c>
      <c r="I7636" s="391">
        <v>0.15939999999999999</v>
      </c>
      <c r="J7636" s="391">
        <v>0.31879999999999997</v>
      </c>
      <c r="K7636" s="391">
        <v>0.2092</v>
      </c>
      <c r="L7636" s="391">
        <v>5.2299999999999999E-2</v>
      </c>
      <c r="M7636" s="391">
        <v>0.15479999999999999</v>
      </c>
      <c r="N7636" s="391">
        <v>0</v>
      </c>
      <c r="O7636" s="386">
        <v>0.43859999999999999</v>
      </c>
      <c r="P7636" s="386" t="s">
        <v>55</v>
      </c>
    </row>
    <row r="7637" spans="1:16" ht="15" x14ac:dyDescent="0.25">
      <c r="A7637" s="389" t="s">
        <v>5613</v>
      </c>
      <c r="B7637" s="390"/>
      <c r="C7637" s="386"/>
      <c r="D7637" s="390"/>
      <c r="E7637" s="390"/>
      <c r="F7637" s="386">
        <v>0.34179999999999999</v>
      </c>
      <c r="G7637" s="391">
        <v>0.53420000000000001</v>
      </c>
      <c r="H7637" s="391">
        <v>0.36320000000000002</v>
      </c>
      <c r="I7637" s="391">
        <v>0.35599999999999998</v>
      </c>
      <c r="J7637" s="391">
        <v>0.33660000000000001</v>
      </c>
      <c r="K7637" s="391">
        <v>0.45479999999999998</v>
      </c>
      <c r="L7637" s="391">
        <v>0.27160000000000001</v>
      </c>
      <c r="M7637" s="391">
        <v>0.38440000000000002</v>
      </c>
      <c r="N7637" s="391">
        <v>1.1029</v>
      </c>
      <c r="O7637" s="386">
        <v>0.50829999999999997</v>
      </c>
      <c r="P7637" s="386" t="s">
        <v>55</v>
      </c>
    </row>
    <row r="7638" spans="1:16" ht="15" x14ac:dyDescent="0.25">
      <c r="A7638" s="389" t="s">
        <v>5614</v>
      </c>
      <c r="B7638" s="390"/>
      <c r="C7638" s="386"/>
      <c r="D7638" s="390"/>
      <c r="E7638" s="390"/>
      <c r="F7638" s="386">
        <v>0.1512</v>
      </c>
      <c r="G7638" s="391">
        <v>0.45119999999999999</v>
      </c>
      <c r="H7638" s="391">
        <v>0.2671</v>
      </c>
      <c r="I7638" s="391">
        <v>0.16880000000000001</v>
      </c>
      <c r="J7638" s="391">
        <v>0.21160000000000001</v>
      </c>
      <c r="K7638" s="391">
        <v>0.24940000000000001</v>
      </c>
      <c r="L7638" s="391">
        <v>7.3099999999999998E-2</v>
      </c>
      <c r="M7638" s="391">
        <v>0.1411</v>
      </c>
      <c r="N7638" s="391">
        <v>0.7712</v>
      </c>
      <c r="O7638" s="386">
        <v>0.38279999999999997</v>
      </c>
      <c r="P7638" s="386" t="s">
        <v>55</v>
      </c>
    </row>
    <row r="7639" spans="1:16" ht="15" x14ac:dyDescent="0.25">
      <c r="A7639" s="389" t="s">
        <v>5615</v>
      </c>
      <c r="B7639" s="390"/>
      <c r="C7639" s="386"/>
      <c r="D7639" s="390"/>
      <c r="E7639" s="390"/>
      <c r="F7639" s="386">
        <v>4.3803000000000001</v>
      </c>
      <c r="G7639" s="391">
        <v>2.2799999999999998</v>
      </c>
      <c r="H7639" s="391">
        <v>2.3860000000000001</v>
      </c>
      <c r="I7639" s="391">
        <v>4.2948000000000004</v>
      </c>
      <c r="J7639" s="391">
        <v>2.9411999999999998</v>
      </c>
      <c r="K7639" s="391">
        <v>4.8282999999999996</v>
      </c>
      <c r="L7639" s="391">
        <v>4.4118000000000004</v>
      </c>
      <c r="M7639" s="391">
        <v>5.383</v>
      </c>
      <c r="N7639" s="391">
        <v>6.5816999999999997</v>
      </c>
      <c r="O7639" s="386">
        <v>2.9940000000000002</v>
      </c>
      <c r="P7639" s="386" t="s">
        <v>55</v>
      </c>
    </row>
    <row r="7640" spans="1:16" ht="15" x14ac:dyDescent="0.25">
      <c r="A7640" s="389" t="s">
        <v>5616</v>
      </c>
      <c r="B7640" s="390"/>
      <c r="C7640" s="386"/>
      <c r="D7640" s="390"/>
      <c r="E7640" s="390"/>
      <c r="F7640" s="386">
        <v>0.23530000000000001</v>
      </c>
      <c r="G7640" s="391">
        <v>0.71409999999999996</v>
      </c>
      <c r="H7640" s="391">
        <v>0.88449999999999995</v>
      </c>
      <c r="I7640" s="391">
        <v>0.3246</v>
      </c>
      <c r="J7640" s="391">
        <v>4.87E-2</v>
      </c>
      <c r="K7640" s="391">
        <v>0.29210000000000003</v>
      </c>
      <c r="L7640" s="391">
        <v>6.4899999999999999E-2</v>
      </c>
      <c r="M7640" s="391">
        <v>0.2838</v>
      </c>
      <c r="N7640" s="391">
        <v>0.18129999999999999</v>
      </c>
      <c r="O7640" s="386">
        <v>0.42970000000000003</v>
      </c>
      <c r="P7640" s="386" t="s">
        <v>55</v>
      </c>
    </row>
    <row r="7641" spans="1:16" ht="15" x14ac:dyDescent="0.25">
      <c r="A7641" s="389" t="s">
        <v>5617</v>
      </c>
      <c r="B7641" s="390"/>
      <c r="C7641" s="386"/>
      <c r="D7641" s="390"/>
      <c r="E7641" s="390"/>
      <c r="F7641" s="386">
        <v>9.7000000000000003E-2</v>
      </c>
      <c r="G7641" s="391">
        <v>0.70550000000000002</v>
      </c>
      <c r="H7641" s="391">
        <v>0.88180000000000003</v>
      </c>
      <c r="I7641" s="391">
        <v>0.33510000000000001</v>
      </c>
      <c r="J7641" s="391">
        <v>4.41E-2</v>
      </c>
      <c r="K7641" s="391">
        <v>0.15870000000000001</v>
      </c>
      <c r="L7641" s="391">
        <v>4.41E-2</v>
      </c>
      <c r="M7641" s="391">
        <v>5.2900000000000003E-2</v>
      </c>
      <c r="N7641" s="391">
        <v>8.2500000000000004E-2</v>
      </c>
      <c r="O7641" s="386">
        <v>4.41E-2</v>
      </c>
      <c r="P7641" s="386" t="s">
        <v>55</v>
      </c>
    </row>
    <row r="7642" spans="1:16" ht="15" x14ac:dyDescent="0.25">
      <c r="A7642" s="389" t="s">
        <v>5618</v>
      </c>
      <c r="B7642" s="390"/>
      <c r="C7642" s="386"/>
      <c r="D7642" s="390"/>
      <c r="E7642" s="390"/>
      <c r="F7642" s="386">
        <v>1.8292999999999999</v>
      </c>
      <c r="G7642" s="391">
        <v>0.81299999999999994</v>
      </c>
      <c r="H7642" s="391">
        <v>0.91459999999999997</v>
      </c>
      <c r="I7642" s="391">
        <v>0.20330000000000001</v>
      </c>
      <c r="J7642" s="391">
        <v>0.1016</v>
      </c>
      <c r="K7642" s="391">
        <v>1.8292999999999999</v>
      </c>
      <c r="L7642" s="391">
        <v>0.3049</v>
      </c>
      <c r="M7642" s="391">
        <v>2.9175</v>
      </c>
      <c r="N7642" s="391">
        <v>1.8018000000000001</v>
      </c>
      <c r="O7642" s="386">
        <v>4.8289999999999997</v>
      </c>
      <c r="P7642" s="386" t="s">
        <v>55</v>
      </c>
    </row>
    <row r="7643" spans="1:16" ht="15" x14ac:dyDescent="0.25">
      <c r="A7643" s="389" t="s">
        <v>5619</v>
      </c>
      <c r="B7643" s="390"/>
      <c r="C7643" s="386"/>
      <c r="D7643" s="390"/>
      <c r="E7643" s="390"/>
      <c r="F7643" s="386">
        <v>3.9199999999999999E-2</v>
      </c>
      <c r="G7643" s="391">
        <v>4.3999999999999997E-2</v>
      </c>
      <c r="H7643" s="391">
        <v>3.8800000000000001E-2</v>
      </c>
      <c r="I7643" s="391">
        <v>1.8100000000000002E-2</v>
      </c>
      <c r="J7643" s="391">
        <v>2.8500000000000001E-2</v>
      </c>
      <c r="K7643" s="391">
        <v>8.0199999999999994E-2</v>
      </c>
      <c r="L7643" s="391">
        <v>2.8500000000000001E-2</v>
      </c>
      <c r="M7643" s="391">
        <v>3.6200000000000003E-2</v>
      </c>
      <c r="N7643" s="391">
        <v>1.09E-2</v>
      </c>
      <c r="O7643" s="386">
        <v>3.7600000000000001E-2</v>
      </c>
      <c r="P7643" s="386" t="s">
        <v>55</v>
      </c>
    </row>
    <row r="7644" spans="1:16" ht="15" x14ac:dyDescent="0.25">
      <c r="A7644" s="389" t="s">
        <v>5620</v>
      </c>
      <c r="B7644" s="390"/>
      <c r="C7644" s="386"/>
      <c r="D7644" s="390"/>
      <c r="E7644" s="390"/>
      <c r="F7644" s="386">
        <v>3.7400000000000003E-2</v>
      </c>
      <c r="G7644" s="391">
        <v>4.4900000000000002E-2</v>
      </c>
      <c r="H7644" s="391">
        <v>3.9600000000000003E-2</v>
      </c>
      <c r="I7644" s="391">
        <v>1.8499999999999999E-2</v>
      </c>
      <c r="J7644" s="391">
        <v>2.9100000000000001E-2</v>
      </c>
      <c r="K7644" s="391">
        <v>7.9299999999999995E-2</v>
      </c>
      <c r="L7644" s="391">
        <v>2.9100000000000001E-2</v>
      </c>
      <c r="M7644" s="391">
        <v>3.6999999999999998E-2</v>
      </c>
      <c r="N7644" s="391">
        <v>1.11E-2</v>
      </c>
      <c r="O7644" s="386">
        <v>3.5799999999999998E-2</v>
      </c>
      <c r="P7644" s="386" t="s">
        <v>55</v>
      </c>
    </row>
    <row r="7645" spans="1:16" ht="15" x14ac:dyDescent="0.25">
      <c r="A7645" s="389" t="s">
        <v>5621</v>
      </c>
      <c r="B7645" s="390"/>
      <c r="C7645" s="386"/>
      <c r="D7645" s="390"/>
      <c r="E7645" s="390"/>
      <c r="F7645" s="386">
        <v>0.12559999999999999</v>
      </c>
      <c r="G7645" s="391">
        <v>0</v>
      </c>
      <c r="H7645" s="391">
        <v>0</v>
      </c>
      <c r="I7645" s="391">
        <v>0</v>
      </c>
      <c r="J7645" s="391">
        <v>0</v>
      </c>
      <c r="K7645" s="391">
        <v>0.12559999999999999</v>
      </c>
      <c r="L7645" s="391">
        <v>0</v>
      </c>
      <c r="M7645" s="391">
        <v>0</v>
      </c>
      <c r="N7645" s="391">
        <v>0</v>
      </c>
      <c r="O7645" s="386">
        <v>0.12559999999999999</v>
      </c>
      <c r="P7645" s="386" t="s">
        <v>55</v>
      </c>
    </row>
    <row r="7646" spans="1:16" ht="15" x14ac:dyDescent="0.25">
      <c r="A7646" s="389" t="s">
        <v>5622</v>
      </c>
      <c r="B7646" s="390"/>
      <c r="C7646" s="386"/>
      <c r="D7646" s="390"/>
      <c r="E7646" s="390"/>
      <c r="F7646" s="386">
        <v>3.9199999999999999E-2</v>
      </c>
      <c r="G7646" s="391">
        <v>4.3999999999999997E-2</v>
      </c>
      <c r="H7646" s="391">
        <v>3.8800000000000001E-2</v>
      </c>
      <c r="I7646" s="391">
        <v>1.8100000000000002E-2</v>
      </c>
      <c r="J7646" s="391">
        <v>2.8500000000000001E-2</v>
      </c>
      <c r="K7646" s="391">
        <v>8.0199999999999994E-2</v>
      </c>
      <c r="L7646" s="391">
        <v>2.8500000000000001E-2</v>
      </c>
      <c r="M7646" s="391">
        <v>3.6200000000000003E-2</v>
      </c>
      <c r="N7646" s="391">
        <v>1.09E-2</v>
      </c>
      <c r="O7646" s="386">
        <v>3.7600000000000001E-2</v>
      </c>
      <c r="P7646" s="386" t="s">
        <v>55</v>
      </c>
    </row>
    <row r="7647" spans="1:16" ht="15" x14ac:dyDescent="0.25">
      <c r="A7647" s="389" t="s">
        <v>5623</v>
      </c>
      <c r="B7647" s="390"/>
      <c r="C7647" s="386"/>
      <c r="D7647" s="390"/>
      <c r="E7647" s="390"/>
      <c r="F7647" s="386">
        <v>3.7400000000000003E-2</v>
      </c>
      <c r="G7647" s="391">
        <v>4.4900000000000002E-2</v>
      </c>
      <c r="H7647" s="391">
        <v>3.9600000000000003E-2</v>
      </c>
      <c r="I7647" s="391">
        <v>1.8499999999999999E-2</v>
      </c>
      <c r="J7647" s="391">
        <v>2.9100000000000001E-2</v>
      </c>
      <c r="K7647" s="391">
        <v>7.9299999999999995E-2</v>
      </c>
      <c r="L7647" s="391">
        <v>2.9100000000000001E-2</v>
      </c>
      <c r="M7647" s="391">
        <v>3.6999999999999998E-2</v>
      </c>
      <c r="N7647" s="391">
        <v>1.11E-2</v>
      </c>
      <c r="O7647" s="386">
        <v>3.5799999999999998E-2</v>
      </c>
      <c r="P7647" s="386" t="s">
        <v>55</v>
      </c>
    </row>
    <row r="7648" spans="1:16" ht="15" x14ac:dyDescent="0.25">
      <c r="A7648" s="389" t="s">
        <v>5624</v>
      </c>
      <c r="B7648" s="390"/>
      <c r="C7648" s="386"/>
      <c r="D7648" s="390"/>
      <c r="E7648" s="390"/>
      <c r="F7648" s="386">
        <v>0.12559999999999999</v>
      </c>
      <c r="G7648" s="391">
        <v>0</v>
      </c>
      <c r="H7648" s="391">
        <v>0</v>
      </c>
      <c r="I7648" s="391">
        <v>0</v>
      </c>
      <c r="J7648" s="391">
        <v>0</v>
      </c>
      <c r="K7648" s="391">
        <v>0.12559999999999999</v>
      </c>
      <c r="L7648" s="391">
        <v>0</v>
      </c>
      <c r="M7648" s="391">
        <v>0</v>
      </c>
      <c r="N7648" s="391">
        <v>0</v>
      </c>
      <c r="O7648" s="386">
        <v>0.12559999999999999</v>
      </c>
      <c r="P7648" s="386" t="s">
        <v>55</v>
      </c>
    </row>
    <row r="7649" spans="1:16" ht="15" x14ac:dyDescent="0.25">
      <c r="A7649" s="389" t="s">
        <v>5625</v>
      </c>
      <c r="B7649" s="390"/>
      <c r="C7649" s="386"/>
      <c r="D7649" s="390"/>
      <c r="E7649" s="390"/>
      <c r="F7649" s="386">
        <v>0.1222</v>
      </c>
      <c r="G7649" s="391">
        <v>9.6199999999999994E-2</v>
      </c>
      <c r="H7649" s="391">
        <v>5.5500000000000001E-2</v>
      </c>
      <c r="I7649" s="391">
        <v>8.1500000000000003E-2</v>
      </c>
      <c r="J7649" s="391">
        <v>6.3E-2</v>
      </c>
      <c r="K7649" s="391">
        <v>0.46579999999999999</v>
      </c>
      <c r="L7649" s="391">
        <v>0.43990000000000001</v>
      </c>
      <c r="M7649" s="391">
        <v>0.31790000000000002</v>
      </c>
      <c r="N7649" s="391">
        <v>0.25519999999999998</v>
      </c>
      <c r="O7649" s="386">
        <v>0.34670000000000001</v>
      </c>
      <c r="P7649" s="386" t="s">
        <v>55</v>
      </c>
    </row>
    <row r="7650" spans="1:16" ht="15" x14ac:dyDescent="0.25">
      <c r="A7650" s="389" t="s">
        <v>5626</v>
      </c>
      <c r="B7650" s="390"/>
      <c r="C7650" s="386"/>
      <c r="D7650" s="390"/>
      <c r="E7650" s="390"/>
      <c r="F7650" s="386">
        <v>0.12139999999999999</v>
      </c>
      <c r="G7650" s="391">
        <v>8.3699999999999997E-2</v>
      </c>
      <c r="H7650" s="391">
        <v>4.19E-2</v>
      </c>
      <c r="I7650" s="391">
        <v>5.8599999999999999E-2</v>
      </c>
      <c r="J7650" s="391">
        <v>4.19E-2</v>
      </c>
      <c r="K7650" s="391">
        <v>0.12559999999999999</v>
      </c>
      <c r="L7650" s="391">
        <v>6.2799999999999995E-2</v>
      </c>
      <c r="M7650" s="391">
        <v>5.0299999999999997E-2</v>
      </c>
      <c r="N7650" s="391">
        <v>1.9E-2</v>
      </c>
      <c r="O7650" s="386">
        <v>7.5600000000000001E-2</v>
      </c>
      <c r="P7650" s="386" t="s">
        <v>55</v>
      </c>
    </row>
    <row r="7651" spans="1:16" ht="15" x14ac:dyDescent="0.25">
      <c r="A7651" s="389" t="s">
        <v>5627</v>
      </c>
      <c r="B7651" s="390"/>
      <c r="C7651" s="386"/>
      <c r="D7651" s="390"/>
      <c r="E7651" s="390"/>
      <c r="F7651" s="386">
        <v>0.1278</v>
      </c>
      <c r="G7651" s="391">
        <v>0.19159999999999999</v>
      </c>
      <c r="H7651" s="391">
        <v>0.16039999999999999</v>
      </c>
      <c r="I7651" s="391">
        <v>0.25740000000000002</v>
      </c>
      <c r="J7651" s="391">
        <v>0.22520000000000001</v>
      </c>
      <c r="K7651" s="391">
        <v>3.0265</v>
      </c>
      <c r="L7651" s="391">
        <v>3.2787000000000002</v>
      </c>
      <c r="M7651" s="391">
        <v>2.3313999999999999</v>
      </c>
      <c r="N7651" s="391">
        <v>1.7989999999999999</v>
      </c>
      <c r="O7651" s="386">
        <v>2.3786999999999998</v>
      </c>
      <c r="P7651" s="386" t="s">
        <v>55</v>
      </c>
    </row>
    <row r="7652" spans="1:16" ht="15" x14ac:dyDescent="0.25">
      <c r="A7652" s="389" t="s">
        <v>5628</v>
      </c>
      <c r="B7652" s="390"/>
      <c r="C7652" s="386"/>
      <c r="D7652" s="390"/>
      <c r="E7652" s="390"/>
      <c r="F7652" s="386">
        <v>5.5599999999999997E-2</v>
      </c>
      <c r="G7652" s="391">
        <v>0</v>
      </c>
      <c r="H7652" s="391">
        <v>0</v>
      </c>
      <c r="I7652" s="391">
        <v>2.47E-2</v>
      </c>
      <c r="J7652" s="391">
        <v>0</v>
      </c>
      <c r="K7652" s="391">
        <v>2.47E-2</v>
      </c>
      <c r="L7652" s="391">
        <v>1.24E-2</v>
      </c>
      <c r="M7652" s="391">
        <v>6.1999999999999998E-3</v>
      </c>
      <c r="N7652" s="391">
        <v>0</v>
      </c>
      <c r="O7652" s="386">
        <v>4.6600000000000003E-2</v>
      </c>
      <c r="P7652" s="386" t="s">
        <v>55</v>
      </c>
    </row>
    <row r="7653" spans="1:16" ht="15" x14ac:dyDescent="0.25">
      <c r="A7653" s="389" t="s">
        <v>5629</v>
      </c>
      <c r="B7653" s="390"/>
      <c r="C7653" s="386"/>
      <c r="D7653" s="390"/>
      <c r="E7653" s="390"/>
      <c r="F7653" s="386">
        <v>5.6599999999999998E-2</v>
      </c>
      <c r="G7653" s="391">
        <v>0</v>
      </c>
      <c r="H7653" s="391">
        <v>0</v>
      </c>
      <c r="I7653" s="391">
        <v>2.52E-2</v>
      </c>
      <c r="J7653" s="391">
        <v>0</v>
      </c>
      <c r="K7653" s="391">
        <v>2.5100000000000001E-2</v>
      </c>
      <c r="L7653" s="391">
        <v>1.26E-2</v>
      </c>
      <c r="M7653" s="391">
        <v>6.3E-3</v>
      </c>
      <c r="N7653" s="391">
        <v>0</v>
      </c>
      <c r="O7653" s="386">
        <v>4.7399999999999998E-2</v>
      </c>
      <c r="P7653" s="386" t="s">
        <v>55</v>
      </c>
    </row>
    <row r="7654" spans="1:16" ht="15" x14ac:dyDescent="0.25">
      <c r="A7654" s="389" t="s">
        <v>5630</v>
      </c>
      <c r="B7654" s="390"/>
      <c r="C7654" s="386"/>
      <c r="D7654" s="390"/>
      <c r="E7654" s="390"/>
      <c r="F7654" s="386">
        <v>0</v>
      </c>
      <c r="G7654" s="391">
        <v>0</v>
      </c>
      <c r="H7654" s="391">
        <v>0</v>
      </c>
      <c r="I7654" s="391">
        <v>0</v>
      </c>
      <c r="J7654" s="391">
        <v>0</v>
      </c>
      <c r="K7654" s="391">
        <v>0</v>
      </c>
      <c r="L7654" s="391">
        <v>0</v>
      </c>
      <c r="M7654" s="391">
        <v>0</v>
      </c>
      <c r="N7654" s="391">
        <v>0</v>
      </c>
      <c r="O7654" s="386">
        <v>0</v>
      </c>
      <c r="P7654" s="386" t="s">
        <v>55</v>
      </c>
    </row>
    <row r="7655" spans="1:16" ht="15" x14ac:dyDescent="0.25">
      <c r="A7655" s="389" t="s">
        <v>5631</v>
      </c>
      <c r="B7655" s="390"/>
      <c r="C7655" s="386"/>
      <c r="D7655" s="390"/>
      <c r="E7655" s="390"/>
      <c r="F7655" s="386">
        <v>0.14199999999999999</v>
      </c>
      <c r="G7655" s="391">
        <v>0.28370000000000001</v>
      </c>
      <c r="H7655" s="391">
        <v>0.21279999999999999</v>
      </c>
      <c r="I7655" s="391">
        <v>0.42549999999999999</v>
      </c>
      <c r="J7655" s="391">
        <v>0</v>
      </c>
      <c r="K7655" s="391">
        <v>1.6312</v>
      </c>
      <c r="L7655" s="391">
        <v>1.9149</v>
      </c>
      <c r="M7655" s="391">
        <v>0.14180000000000001</v>
      </c>
      <c r="N7655" s="391">
        <v>0</v>
      </c>
      <c r="O7655" s="386">
        <v>0.17710000000000001</v>
      </c>
      <c r="P7655" s="386" t="s">
        <v>55</v>
      </c>
    </row>
    <row r="7656" spans="1:16" ht="15" x14ac:dyDescent="0.25">
      <c r="A7656" s="389" t="s">
        <v>5632</v>
      </c>
      <c r="B7656" s="390"/>
      <c r="C7656" s="386"/>
      <c r="D7656" s="390"/>
      <c r="E7656" s="390"/>
      <c r="F7656" s="386">
        <v>0</v>
      </c>
      <c r="G7656" s="391">
        <v>0</v>
      </c>
      <c r="H7656" s="391">
        <v>0</v>
      </c>
      <c r="I7656" s="391">
        <v>0</v>
      </c>
      <c r="J7656" s="391">
        <v>0</v>
      </c>
      <c r="K7656" s="391">
        <v>0</v>
      </c>
      <c r="L7656" s="391">
        <v>0</v>
      </c>
      <c r="M7656" s="391">
        <v>0</v>
      </c>
      <c r="N7656" s="391">
        <v>0</v>
      </c>
      <c r="O7656" s="386">
        <v>0</v>
      </c>
      <c r="P7656" s="386" t="s">
        <v>55</v>
      </c>
    </row>
    <row r="7657" spans="1:16" ht="15" x14ac:dyDescent="0.25">
      <c r="A7657" s="389" t="s">
        <v>5633</v>
      </c>
      <c r="B7657" s="390"/>
      <c r="C7657" s="386"/>
      <c r="D7657" s="390"/>
      <c r="E7657" s="390"/>
      <c r="F7657" s="386">
        <v>0.14560000000000001</v>
      </c>
      <c r="G7657" s="391">
        <v>0.29070000000000001</v>
      </c>
      <c r="H7657" s="391">
        <v>0.218</v>
      </c>
      <c r="I7657" s="391">
        <v>0.436</v>
      </c>
      <c r="J7657" s="391">
        <v>0</v>
      </c>
      <c r="K7657" s="391">
        <v>1.6715</v>
      </c>
      <c r="L7657" s="391">
        <v>1.9621999999999999</v>
      </c>
      <c r="M7657" s="391">
        <v>0.14530000000000001</v>
      </c>
      <c r="N7657" s="391">
        <v>0</v>
      </c>
      <c r="O7657" s="386">
        <v>0.18140000000000001</v>
      </c>
      <c r="P7657" s="386" t="s">
        <v>55</v>
      </c>
    </row>
    <row r="7658" spans="1:16" ht="15" x14ac:dyDescent="0.25">
      <c r="A7658" s="389" t="s">
        <v>5634</v>
      </c>
      <c r="B7658" s="390"/>
      <c r="C7658" s="386"/>
      <c r="D7658" s="390"/>
      <c r="E7658" s="390"/>
      <c r="F7658" s="386">
        <v>0.23330000000000001</v>
      </c>
      <c r="G7658" s="391">
        <v>0.23330000000000001</v>
      </c>
      <c r="H7658" s="391">
        <v>0.1275</v>
      </c>
      <c r="I7658" s="391">
        <v>0.12770000000000001</v>
      </c>
      <c r="J7658" s="391">
        <v>0.18099999999999999</v>
      </c>
      <c r="K7658" s="391">
        <v>1.0471999999999999</v>
      </c>
      <c r="L7658" s="391">
        <v>0.95199999999999996</v>
      </c>
      <c r="M7658" s="391">
        <v>0.87770000000000004</v>
      </c>
      <c r="N7658" s="391">
        <v>0.70199999999999996</v>
      </c>
      <c r="O7658" s="386">
        <v>0.88319999999999999</v>
      </c>
      <c r="P7658" s="386" t="s">
        <v>55</v>
      </c>
    </row>
    <row r="7659" spans="1:16" ht="15" x14ac:dyDescent="0.25">
      <c r="A7659" s="389" t="s">
        <v>5635</v>
      </c>
      <c r="B7659" s="390"/>
      <c r="C7659" s="386"/>
      <c r="D7659" s="390"/>
      <c r="E7659" s="390"/>
      <c r="F7659" s="386">
        <v>0.25140000000000001</v>
      </c>
      <c r="G7659" s="391">
        <v>0.25140000000000001</v>
      </c>
      <c r="H7659" s="391">
        <v>0.12570000000000001</v>
      </c>
      <c r="I7659" s="391">
        <v>0.1258</v>
      </c>
      <c r="J7659" s="391">
        <v>0.12590000000000001</v>
      </c>
      <c r="K7659" s="391">
        <v>0.32750000000000001</v>
      </c>
      <c r="L7659" s="391">
        <v>0.16370000000000001</v>
      </c>
      <c r="M7659" s="391">
        <v>0.13850000000000001</v>
      </c>
      <c r="N7659" s="391">
        <v>5.4899999999999997E-2</v>
      </c>
      <c r="O7659" s="386">
        <v>0.13220000000000001</v>
      </c>
      <c r="P7659" s="386" t="s">
        <v>55</v>
      </c>
    </row>
    <row r="7660" spans="1:16" ht="15" x14ac:dyDescent="0.25">
      <c r="A7660" s="389" t="s">
        <v>5636</v>
      </c>
      <c r="B7660" s="390"/>
      <c r="C7660" s="386"/>
      <c r="D7660" s="390"/>
      <c r="E7660" s="390"/>
      <c r="F7660" s="386">
        <v>0.13569999999999999</v>
      </c>
      <c r="G7660" s="391">
        <v>0.13569999999999999</v>
      </c>
      <c r="H7660" s="391">
        <v>0.13700000000000001</v>
      </c>
      <c r="I7660" s="391">
        <v>0.13789999999999999</v>
      </c>
      <c r="J7660" s="391">
        <v>0.48280000000000001</v>
      </c>
      <c r="K7660" s="391">
        <v>4.8216999999999999</v>
      </c>
      <c r="L7660" s="391">
        <v>5.0858999999999996</v>
      </c>
      <c r="M7660" s="391">
        <v>4.7492999999999999</v>
      </c>
      <c r="N7660" s="391">
        <v>3.7565</v>
      </c>
      <c r="O7660" s="386">
        <v>4.8216999999999999</v>
      </c>
      <c r="P7660" s="386" t="s">
        <v>55</v>
      </c>
    </row>
    <row r="7661" spans="1:16" ht="15" x14ac:dyDescent="0.25">
      <c r="A7661" s="389" t="s">
        <v>5637</v>
      </c>
      <c r="B7661" s="390"/>
      <c r="C7661" s="386"/>
      <c r="D7661" s="390"/>
      <c r="E7661" s="390"/>
      <c r="F7661" s="386">
        <v>0.1273</v>
      </c>
      <c r="G7661" s="391">
        <v>0.16739999999999999</v>
      </c>
      <c r="H7661" s="391">
        <v>0.26950000000000002</v>
      </c>
      <c r="I7661" s="391">
        <v>0.27400000000000002</v>
      </c>
      <c r="J7661" s="391">
        <v>0.13389999999999999</v>
      </c>
      <c r="K7661" s="391">
        <v>0.17519999999999999</v>
      </c>
      <c r="L7661" s="391">
        <v>0.17319999999999999</v>
      </c>
      <c r="M7661" s="391">
        <v>8.7499999999999994E-2</v>
      </c>
      <c r="N7661" s="391">
        <v>4.53E-2</v>
      </c>
      <c r="O7661" s="386">
        <v>0.13689999999999999</v>
      </c>
      <c r="P7661" s="386" t="s">
        <v>55</v>
      </c>
    </row>
    <row r="7662" spans="1:16" ht="15" x14ac:dyDescent="0.25">
      <c r="A7662" s="389" t="s">
        <v>5638</v>
      </c>
      <c r="B7662" s="390"/>
      <c r="C7662" s="386"/>
      <c r="D7662" s="390"/>
      <c r="E7662" s="390"/>
      <c r="F7662" s="386">
        <v>5.1999999999999998E-2</v>
      </c>
      <c r="G7662" s="391">
        <v>7.2999999999999995E-2</v>
      </c>
      <c r="H7662" s="391">
        <v>0.15820000000000001</v>
      </c>
      <c r="I7662" s="391">
        <v>0.1817</v>
      </c>
      <c r="J7662" s="391">
        <v>8.8200000000000001E-2</v>
      </c>
      <c r="K7662" s="391">
        <v>0.1143</v>
      </c>
      <c r="L7662" s="391">
        <v>7.8399999999999997E-2</v>
      </c>
      <c r="M7662" s="391">
        <v>3.6999999999999998E-2</v>
      </c>
      <c r="N7662" s="391">
        <v>3.1699999999999999E-2</v>
      </c>
      <c r="O7662" s="386">
        <v>0.11849999999999999</v>
      </c>
      <c r="P7662" s="386" t="s">
        <v>55</v>
      </c>
    </row>
    <row r="7663" spans="1:16" ht="15" x14ac:dyDescent="0.25">
      <c r="A7663" s="389" t="s">
        <v>5639</v>
      </c>
      <c r="B7663" s="390"/>
      <c r="C7663" s="386"/>
      <c r="D7663" s="390"/>
      <c r="E7663" s="390"/>
      <c r="F7663" s="386">
        <v>1.0062</v>
      </c>
      <c r="G7663" s="391">
        <v>1.2948999999999999</v>
      </c>
      <c r="H7663" s="391">
        <v>1.6411</v>
      </c>
      <c r="I7663" s="391">
        <v>1.4216</v>
      </c>
      <c r="J7663" s="391">
        <v>0.70079999999999998</v>
      </c>
      <c r="K7663" s="391">
        <v>0.9304</v>
      </c>
      <c r="L7663" s="391">
        <v>1.3484</v>
      </c>
      <c r="M7663" s="391">
        <v>0.71140000000000003</v>
      </c>
      <c r="N7663" s="391">
        <v>0.21199999999999999</v>
      </c>
      <c r="O7663" s="386">
        <v>0.36720000000000003</v>
      </c>
      <c r="P7663" s="386" t="s">
        <v>55</v>
      </c>
    </row>
    <row r="7664" spans="1:16" ht="15" x14ac:dyDescent="0.25">
      <c r="A7664" s="389" t="s">
        <v>5640</v>
      </c>
      <c r="B7664" s="390"/>
      <c r="C7664" s="386"/>
      <c r="D7664" s="390"/>
      <c r="E7664" s="390"/>
      <c r="F7664" s="386">
        <v>0</v>
      </c>
      <c r="G7664" s="391">
        <v>3.2399999999999998E-2</v>
      </c>
      <c r="H7664" s="391">
        <v>0.38940000000000002</v>
      </c>
      <c r="I7664" s="391">
        <v>0.71750000000000003</v>
      </c>
      <c r="J7664" s="391">
        <v>0.1305</v>
      </c>
      <c r="K7664" s="391">
        <v>9.7699999999999995E-2</v>
      </c>
      <c r="L7664" s="391">
        <v>0</v>
      </c>
      <c r="M7664" s="391">
        <v>0</v>
      </c>
      <c r="N7664" s="391">
        <v>0</v>
      </c>
      <c r="O7664" s="386">
        <v>3.2399999999999998E-2</v>
      </c>
      <c r="P7664" s="386" t="s">
        <v>55</v>
      </c>
    </row>
    <row r="7665" spans="1:16" ht="15" x14ac:dyDescent="0.25">
      <c r="A7665" s="389" t="s">
        <v>5641</v>
      </c>
      <c r="B7665" s="390"/>
      <c r="C7665" s="386"/>
      <c r="D7665" s="390"/>
      <c r="E7665" s="390"/>
      <c r="F7665" s="386">
        <v>0</v>
      </c>
      <c r="G7665" s="391">
        <v>0</v>
      </c>
      <c r="H7665" s="391">
        <v>0.2351</v>
      </c>
      <c r="I7665" s="391">
        <v>0.50509999999999999</v>
      </c>
      <c r="J7665" s="391">
        <v>0.13469999999999999</v>
      </c>
      <c r="K7665" s="391">
        <v>0.10100000000000001</v>
      </c>
      <c r="L7665" s="391">
        <v>0</v>
      </c>
      <c r="M7665" s="391">
        <v>0</v>
      </c>
      <c r="N7665" s="391">
        <v>0</v>
      </c>
      <c r="O7665" s="386">
        <v>3.3500000000000002E-2</v>
      </c>
      <c r="P7665" s="386" t="s">
        <v>55</v>
      </c>
    </row>
    <row r="7666" spans="1:16" ht="15" x14ac:dyDescent="0.25">
      <c r="A7666" s="389" t="s">
        <v>5642</v>
      </c>
      <c r="B7666" s="390"/>
      <c r="C7666" s="386"/>
      <c r="D7666" s="390"/>
      <c r="E7666" s="390"/>
      <c r="F7666" s="386">
        <v>0</v>
      </c>
      <c r="G7666" s="391">
        <v>0.96150000000000002</v>
      </c>
      <c r="H7666" s="391">
        <v>4.8076999999999996</v>
      </c>
      <c r="I7666" s="391">
        <v>7.2916999999999996</v>
      </c>
      <c r="J7666" s="391">
        <v>0</v>
      </c>
      <c r="K7666" s="391">
        <v>0</v>
      </c>
      <c r="L7666" s="391">
        <v>0</v>
      </c>
      <c r="M7666" s="391">
        <v>0</v>
      </c>
      <c r="N7666" s="391">
        <v>0</v>
      </c>
      <c r="O7666" s="386">
        <v>0</v>
      </c>
      <c r="P7666" s="386" t="s">
        <v>55</v>
      </c>
    </row>
    <row r="7667" spans="1:16" ht="15" x14ac:dyDescent="0.25">
      <c r="A7667" s="389" t="s">
        <v>5643</v>
      </c>
      <c r="B7667" s="390"/>
      <c r="C7667" s="386"/>
      <c r="D7667" s="390"/>
      <c r="E7667" s="390"/>
      <c r="F7667" s="386">
        <v>0.12620000000000001</v>
      </c>
      <c r="G7667" s="391">
        <v>0.14099999999999999</v>
      </c>
      <c r="H7667" s="391">
        <v>0.23269999999999999</v>
      </c>
      <c r="I7667" s="391">
        <v>0.32069999999999999</v>
      </c>
      <c r="J7667" s="391">
        <v>8.8099999999999998E-2</v>
      </c>
      <c r="K7667" s="391">
        <v>0.1198</v>
      </c>
      <c r="L7667" s="391">
        <v>8.8099999999999998E-2</v>
      </c>
      <c r="M7667" s="391">
        <v>0.1198</v>
      </c>
      <c r="N7667" s="391">
        <v>2.3900000000000001E-2</v>
      </c>
      <c r="O7667" s="386">
        <v>2.29E-2</v>
      </c>
      <c r="P7667" s="386" t="s">
        <v>55</v>
      </c>
    </row>
    <row r="7668" spans="1:16" ht="15" x14ac:dyDescent="0.25">
      <c r="A7668" s="389" t="s">
        <v>5644</v>
      </c>
      <c r="B7668" s="390"/>
      <c r="C7668" s="386"/>
      <c r="D7668" s="390"/>
      <c r="E7668" s="390"/>
      <c r="F7668" s="386">
        <v>2.6700000000000002E-2</v>
      </c>
      <c r="G7668" s="391">
        <v>6.0999999999999999E-2</v>
      </c>
      <c r="H7668" s="391">
        <v>0.13730000000000001</v>
      </c>
      <c r="I7668" s="391">
        <v>0.2097</v>
      </c>
      <c r="J7668" s="391">
        <v>6.0999999999999999E-2</v>
      </c>
      <c r="K7668" s="391">
        <v>5.7200000000000001E-2</v>
      </c>
      <c r="L7668" s="391">
        <v>3.4299999999999997E-2</v>
      </c>
      <c r="M7668" s="391">
        <v>1.14E-2</v>
      </c>
      <c r="N7668" s="391">
        <v>0</v>
      </c>
      <c r="O7668" s="386">
        <v>5.7000000000000002E-3</v>
      </c>
      <c r="P7668" s="386" t="s">
        <v>55</v>
      </c>
    </row>
    <row r="7669" spans="1:16" ht="15" x14ac:dyDescent="0.25">
      <c r="A7669" s="389" t="s">
        <v>5645</v>
      </c>
      <c r="B7669" s="390"/>
      <c r="C7669" s="386"/>
      <c r="D7669" s="390"/>
      <c r="E7669" s="390"/>
      <c r="F7669" s="386">
        <v>1.2511000000000001</v>
      </c>
      <c r="G7669" s="391">
        <v>1.1184000000000001</v>
      </c>
      <c r="H7669" s="391">
        <v>1.3978999999999999</v>
      </c>
      <c r="I7669" s="391">
        <v>1.6791</v>
      </c>
      <c r="J7669" s="391">
        <v>0.41980000000000001</v>
      </c>
      <c r="K7669" s="391">
        <v>0.88539999999999996</v>
      </c>
      <c r="L7669" s="391">
        <v>0.74560000000000004</v>
      </c>
      <c r="M7669" s="391">
        <v>1.4432</v>
      </c>
      <c r="N7669" s="391">
        <v>0.2868</v>
      </c>
      <c r="O7669" s="386">
        <v>0.2268</v>
      </c>
      <c r="P7669" s="386" t="s">
        <v>55</v>
      </c>
    </row>
    <row r="7670" spans="1:16" ht="15" x14ac:dyDescent="0.25">
      <c r="A7670" s="389" t="s">
        <v>5646</v>
      </c>
      <c r="B7670" s="390"/>
      <c r="C7670" s="386"/>
      <c r="D7670" s="390"/>
      <c r="E7670" s="390"/>
      <c r="F7670" s="386">
        <v>0.20549999999999999</v>
      </c>
      <c r="G7670" s="391">
        <v>0.25369999999999998</v>
      </c>
      <c r="H7670" s="391">
        <v>0.3876</v>
      </c>
      <c r="I7670" s="391">
        <v>0.2969</v>
      </c>
      <c r="J7670" s="391">
        <v>0.14729999999999999</v>
      </c>
      <c r="K7670" s="391">
        <v>0.13009999999999999</v>
      </c>
      <c r="L7670" s="391">
        <v>0.25779999999999997</v>
      </c>
      <c r="M7670" s="391">
        <v>0.10299999999999999</v>
      </c>
      <c r="N7670" s="391">
        <v>6.3200000000000006E-2</v>
      </c>
      <c r="O7670" s="386">
        <v>0.2382</v>
      </c>
      <c r="P7670" s="386" t="s">
        <v>55</v>
      </c>
    </row>
    <row r="7671" spans="1:16" ht="15" x14ac:dyDescent="0.25">
      <c r="A7671" s="389" t="s">
        <v>5647</v>
      </c>
      <c r="B7671" s="390"/>
      <c r="C7671" s="386"/>
      <c r="D7671" s="390"/>
      <c r="E7671" s="390"/>
      <c r="F7671" s="386">
        <v>9.2700000000000005E-2</v>
      </c>
      <c r="G7671" s="391">
        <v>7.8200000000000006E-2</v>
      </c>
      <c r="H7671" s="391">
        <v>0.20130000000000001</v>
      </c>
      <c r="I7671" s="391">
        <v>0.18590000000000001</v>
      </c>
      <c r="J7671" s="391">
        <v>4.7199999999999999E-2</v>
      </c>
      <c r="K7671" s="391">
        <v>3.8899999999999997E-2</v>
      </c>
      <c r="L7671" s="391">
        <v>7.22E-2</v>
      </c>
      <c r="M7671" s="391">
        <v>5.8299999999999998E-2</v>
      </c>
      <c r="N7671" s="391">
        <v>4.7600000000000003E-2</v>
      </c>
      <c r="O7671" s="386">
        <v>0.216</v>
      </c>
      <c r="P7671" s="386" t="s">
        <v>55</v>
      </c>
    </row>
    <row r="7672" spans="1:16" ht="15" x14ac:dyDescent="0.25">
      <c r="A7672" s="389" t="s">
        <v>5648</v>
      </c>
      <c r="B7672" s="390"/>
      <c r="C7672" s="386"/>
      <c r="D7672" s="390"/>
      <c r="E7672" s="390"/>
      <c r="F7672" s="386">
        <v>1.002</v>
      </c>
      <c r="G7672" s="391">
        <v>1.4964999999999999</v>
      </c>
      <c r="H7672" s="391">
        <v>1.7917000000000001</v>
      </c>
      <c r="I7672" s="391">
        <v>1.1475</v>
      </c>
      <c r="J7672" s="391">
        <v>0.90720000000000001</v>
      </c>
      <c r="K7672" s="391">
        <v>0.82450000000000001</v>
      </c>
      <c r="L7672" s="391">
        <v>1.6701999999999999</v>
      </c>
      <c r="M7672" s="391">
        <v>0.441</v>
      </c>
      <c r="N7672" s="391">
        <v>0.184</v>
      </c>
      <c r="O7672" s="386">
        <v>0.4123</v>
      </c>
      <c r="P7672" s="386" t="s">
        <v>55</v>
      </c>
    </row>
    <row r="7673" spans="1:16" ht="15" x14ac:dyDescent="0.25">
      <c r="A7673" s="389" t="s">
        <v>5649</v>
      </c>
      <c r="B7673" s="390"/>
      <c r="C7673" s="386"/>
      <c r="D7673" s="390"/>
      <c r="E7673" s="390"/>
      <c r="F7673" s="386">
        <v>2.9399999999999999E-2</v>
      </c>
      <c r="G7673" s="391">
        <v>8.48E-2</v>
      </c>
      <c r="H7673" s="391">
        <v>0.11799999999999999</v>
      </c>
      <c r="I7673" s="391">
        <v>0.14019999999999999</v>
      </c>
      <c r="J7673" s="391">
        <v>0.1623</v>
      </c>
      <c r="K7673" s="391">
        <v>0.30990000000000001</v>
      </c>
      <c r="L7673" s="391">
        <v>0.155</v>
      </c>
      <c r="M7673" s="391">
        <v>4.0500000000000001E-2</v>
      </c>
      <c r="N7673" s="391">
        <v>5.2400000000000002E-2</v>
      </c>
      <c r="O7673" s="386">
        <v>0.1157</v>
      </c>
      <c r="P7673" s="386" t="s">
        <v>55</v>
      </c>
    </row>
    <row r="7674" spans="1:16" ht="15" x14ac:dyDescent="0.25">
      <c r="A7674" s="389" t="s">
        <v>5650</v>
      </c>
      <c r="B7674" s="390"/>
      <c r="C7674" s="386"/>
      <c r="D7674" s="390"/>
      <c r="E7674" s="390"/>
      <c r="F7674" s="386">
        <v>2.9899999999999999E-2</v>
      </c>
      <c r="G7674" s="391">
        <v>8.6199999999999999E-2</v>
      </c>
      <c r="H7674" s="391">
        <v>0.1125</v>
      </c>
      <c r="I7674" s="391">
        <v>0.1125</v>
      </c>
      <c r="J7674" s="391">
        <v>0.16500000000000001</v>
      </c>
      <c r="K7674" s="391">
        <v>0.27379999999999999</v>
      </c>
      <c r="L7674" s="391">
        <v>0.13880000000000001</v>
      </c>
      <c r="M7674" s="391">
        <v>3.7400000000000003E-2</v>
      </c>
      <c r="N7674" s="391">
        <v>5.2999999999999999E-2</v>
      </c>
      <c r="O7674" s="386">
        <v>0.10639999999999999</v>
      </c>
      <c r="P7674" s="386" t="s">
        <v>55</v>
      </c>
    </row>
    <row r="7675" spans="1:16" ht="15" x14ac:dyDescent="0.25">
      <c r="A7675" s="389" t="s">
        <v>5651</v>
      </c>
      <c r="B7675" s="390"/>
      <c r="C7675" s="386"/>
      <c r="D7675" s="390"/>
      <c r="E7675" s="390"/>
      <c r="F7675" s="386">
        <v>0</v>
      </c>
      <c r="G7675" s="391">
        <v>0</v>
      </c>
      <c r="H7675" s="391">
        <v>0.45450000000000002</v>
      </c>
      <c r="I7675" s="391">
        <v>1.8182</v>
      </c>
      <c r="J7675" s="391">
        <v>0</v>
      </c>
      <c r="K7675" s="391">
        <v>2.5</v>
      </c>
      <c r="L7675" s="391">
        <v>1.1364000000000001</v>
      </c>
      <c r="M7675" s="391">
        <v>0.2273</v>
      </c>
      <c r="N7675" s="391">
        <v>0</v>
      </c>
      <c r="O7675" s="386">
        <v>0.68179999999999996</v>
      </c>
      <c r="P7675" s="386" t="s">
        <v>55</v>
      </c>
    </row>
    <row r="7676" spans="1:16" ht="15" x14ac:dyDescent="0.25">
      <c r="A7676" s="389" t="s">
        <v>5652</v>
      </c>
      <c r="B7676" s="390"/>
      <c r="C7676" s="386"/>
      <c r="D7676" s="390"/>
      <c r="E7676" s="390"/>
      <c r="F7676" s="386">
        <v>0.27139999999999997</v>
      </c>
      <c r="G7676" s="391">
        <v>0.67259999999999998</v>
      </c>
      <c r="H7676" s="391">
        <v>0.31209999999999999</v>
      </c>
      <c r="I7676" s="391">
        <v>0.30330000000000001</v>
      </c>
      <c r="J7676" s="391">
        <v>0.27500000000000002</v>
      </c>
      <c r="K7676" s="391">
        <v>0.56120000000000003</v>
      </c>
      <c r="L7676" s="391">
        <v>0.26269999999999999</v>
      </c>
      <c r="M7676" s="391">
        <v>0.92400000000000004</v>
      </c>
      <c r="N7676" s="391">
        <v>0.63839999999999997</v>
      </c>
      <c r="O7676" s="386">
        <v>0.74229999999999996</v>
      </c>
      <c r="P7676" s="386" t="s">
        <v>55</v>
      </c>
    </row>
    <row r="7677" spans="1:16" ht="15" x14ac:dyDescent="0.25">
      <c r="A7677" s="389" t="s">
        <v>5653</v>
      </c>
      <c r="B7677" s="390"/>
      <c r="C7677" s="386"/>
      <c r="D7677" s="390"/>
      <c r="E7677" s="390"/>
      <c r="F7677" s="386">
        <v>0.2218</v>
      </c>
      <c r="G7677" s="391">
        <v>0.64529999999999998</v>
      </c>
      <c r="H7677" s="391">
        <v>0.26819999999999999</v>
      </c>
      <c r="I7677" s="391">
        <v>0.25619999999999998</v>
      </c>
      <c r="J7677" s="391">
        <v>0.1166</v>
      </c>
      <c r="K7677" s="391">
        <v>0.3342</v>
      </c>
      <c r="L7677" s="391">
        <v>9.8199999999999996E-2</v>
      </c>
      <c r="M7677" s="391">
        <v>0.74399999999999999</v>
      </c>
      <c r="N7677" s="391">
        <v>0.18740000000000001</v>
      </c>
      <c r="O7677" s="386">
        <v>0.36080000000000001</v>
      </c>
      <c r="P7677" s="386" t="s">
        <v>55</v>
      </c>
    </row>
    <row r="7678" spans="1:16" ht="15" x14ac:dyDescent="0.25">
      <c r="A7678" s="389" t="s">
        <v>5654</v>
      </c>
      <c r="B7678" s="390"/>
      <c r="C7678" s="386"/>
      <c r="D7678" s="390"/>
      <c r="E7678" s="390"/>
      <c r="F7678" s="386">
        <v>1.1471</v>
      </c>
      <c r="G7678" s="391">
        <v>1.1486000000000001</v>
      </c>
      <c r="H7678" s="391">
        <v>1.0638000000000001</v>
      </c>
      <c r="I7678" s="391">
        <v>1.0611999999999999</v>
      </c>
      <c r="J7678" s="391">
        <v>2.9144999999999999</v>
      </c>
      <c r="K7678" s="391">
        <v>4.3906000000000001</v>
      </c>
      <c r="L7678" s="391">
        <v>2.3980000000000001</v>
      </c>
      <c r="M7678" s="391">
        <v>2.7381000000000002</v>
      </c>
      <c r="N7678" s="391">
        <v>3.6652</v>
      </c>
      <c r="O7678" s="386">
        <v>3.0594000000000001</v>
      </c>
      <c r="P7678" s="386" t="s">
        <v>55</v>
      </c>
    </row>
    <row r="7679" spans="1:16" ht="15" x14ac:dyDescent="0.25">
      <c r="A7679" s="389" t="s">
        <v>5655</v>
      </c>
      <c r="B7679" s="390"/>
      <c r="C7679" s="386"/>
      <c r="D7679" s="390"/>
      <c r="E7679" s="390"/>
      <c r="F7679" s="386">
        <v>0.29770000000000002</v>
      </c>
      <c r="G7679" s="391">
        <v>1.823</v>
      </c>
      <c r="H7679" s="391">
        <v>0.29210000000000003</v>
      </c>
      <c r="I7679" s="391">
        <v>0.24030000000000001</v>
      </c>
      <c r="J7679" s="391">
        <v>0</v>
      </c>
      <c r="K7679" s="391">
        <v>0.20050000000000001</v>
      </c>
      <c r="L7679" s="391">
        <v>9.01E-2</v>
      </c>
      <c r="M7679" s="391">
        <v>1.8436999999999999</v>
      </c>
      <c r="N7679" s="391">
        <v>0.33579999999999999</v>
      </c>
      <c r="O7679" s="386">
        <v>0.94969999999999999</v>
      </c>
      <c r="P7679" s="386" t="s">
        <v>55</v>
      </c>
    </row>
    <row r="7680" spans="1:16" ht="15" x14ac:dyDescent="0.25">
      <c r="A7680" s="389" t="s">
        <v>5656</v>
      </c>
      <c r="B7680" s="390"/>
      <c r="C7680" s="386"/>
      <c r="D7680" s="390"/>
      <c r="E7680" s="390"/>
      <c r="F7680" s="386">
        <v>0.2858</v>
      </c>
      <c r="G7680" s="391">
        <v>1.7403999999999999</v>
      </c>
      <c r="H7680" s="391">
        <v>0.22489999999999999</v>
      </c>
      <c r="I7680" s="391">
        <v>0.23830000000000001</v>
      </c>
      <c r="J7680" s="391">
        <v>0</v>
      </c>
      <c r="K7680" s="391">
        <v>0.1142</v>
      </c>
      <c r="L7680" s="391">
        <v>8.0399999999999999E-2</v>
      </c>
      <c r="M7680" s="391">
        <v>1.8611</v>
      </c>
      <c r="N7680" s="391">
        <v>0.3095</v>
      </c>
      <c r="O7680" s="386">
        <v>0.96489999999999998</v>
      </c>
      <c r="P7680" s="386" t="s">
        <v>55</v>
      </c>
    </row>
    <row r="7681" spans="1:16" ht="15" x14ac:dyDescent="0.25">
      <c r="A7681" s="389" t="s">
        <v>5657</v>
      </c>
      <c r="B7681" s="390"/>
      <c r="C7681" s="386"/>
      <c r="D7681" s="390"/>
      <c r="E7681" s="390"/>
      <c r="F7681" s="386">
        <v>0.62109999999999999</v>
      </c>
      <c r="G7681" s="391">
        <v>4.0625</v>
      </c>
      <c r="H7681" s="391">
        <v>2</v>
      </c>
      <c r="I7681" s="391">
        <v>0.29239999999999999</v>
      </c>
      <c r="J7681" s="391">
        <v>0</v>
      </c>
      <c r="K7681" s="391">
        <v>3.6364000000000001</v>
      </c>
      <c r="L7681" s="391">
        <v>0.57469999999999999</v>
      </c>
      <c r="M7681" s="391">
        <v>1.0638000000000001</v>
      </c>
      <c r="N7681" s="391">
        <v>0.47849999999999998</v>
      </c>
      <c r="O7681" s="386">
        <v>0.88759999999999994</v>
      </c>
      <c r="P7681" s="386" t="s">
        <v>55</v>
      </c>
    </row>
    <row r="7682" spans="1:16" ht="15" x14ac:dyDescent="0.25">
      <c r="A7682" s="389" t="s">
        <v>5658</v>
      </c>
      <c r="B7682" s="390"/>
      <c r="C7682" s="386"/>
      <c r="D7682" s="390"/>
      <c r="E7682" s="390"/>
      <c r="F7682" s="386">
        <v>0.83330000000000004</v>
      </c>
      <c r="G7682" s="391" t="s">
        <v>8416</v>
      </c>
      <c r="H7682" s="391">
        <v>0</v>
      </c>
      <c r="I7682" s="391">
        <v>0</v>
      </c>
      <c r="J7682" s="391">
        <v>0</v>
      </c>
      <c r="K7682" s="391">
        <v>0</v>
      </c>
      <c r="L7682" s="391">
        <v>0</v>
      </c>
      <c r="M7682" s="391">
        <v>0</v>
      </c>
      <c r="N7682" s="391">
        <v>3.5714000000000001</v>
      </c>
      <c r="O7682" s="386">
        <v>5.2632000000000003</v>
      </c>
      <c r="P7682" s="386" t="s">
        <v>55</v>
      </c>
    </row>
    <row r="7683" spans="1:16" ht="15" x14ac:dyDescent="0.25">
      <c r="A7683" s="389" t="s">
        <v>5659</v>
      </c>
      <c r="B7683" s="390"/>
      <c r="C7683" s="386"/>
      <c r="D7683" s="390"/>
      <c r="E7683" s="390"/>
      <c r="F7683" s="386">
        <v>0.83330000000000004</v>
      </c>
      <c r="G7683" s="391" t="s">
        <v>8416</v>
      </c>
      <c r="H7683" s="391">
        <v>0</v>
      </c>
      <c r="I7683" s="391">
        <v>0</v>
      </c>
      <c r="J7683" s="391">
        <v>0</v>
      </c>
      <c r="K7683" s="391">
        <v>0</v>
      </c>
      <c r="L7683" s="391">
        <v>0</v>
      </c>
      <c r="M7683" s="391">
        <v>0</v>
      </c>
      <c r="N7683" s="391">
        <v>3.5714000000000001</v>
      </c>
      <c r="O7683" s="386">
        <v>5.2632000000000003</v>
      </c>
      <c r="P7683" s="386" t="s">
        <v>55</v>
      </c>
    </row>
    <row r="7684" spans="1:16" ht="15" x14ac:dyDescent="0.25">
      <c r="A7684" s="389" t="s">
        <v>5660</v>
      </c>
      <c r="B7684" s="390"/>
      <c r="C7684" s="386"/>
      <c r="D7684" s="390"/>
      <c r="E7684" s="390"/>
      <c r="F7684" s="386">
        <v>0.2742</v>
      </c>
      <c r="G7684" s="391">
        <v>0.24360000000000001</v>
      </c>
      <c r="H7684" s="391">
        <v>0.91610000000000003</v>
      </c>
      <c r="I7684" s="391">
        <v>0.82740000000000002</v>
      </c>
      <c r="J7684" s="391">
        <v>1.6253</v>
      </c>
      <c r="K7684" s="391">
        <v>1.2411000000000001</v>
      </c>
      <c r="L7684" s="391">
        <v>0.29549999999999998</v>
      </c>
      <c r="M7684" s="391">
        <v>8.9200000000000002E-2</v>
      </c>
      <c r="N7684" s="391">
        <v>0.26600000000000001</v>
      </c>
      <c r="O7684" s="386">
        <v>0.95069999999999999</v>
      </c>
      <c r="P7684" s="386" t="s">
        <v>55</v>
      </c>
    </row>
    <row r="7685" spans="1:16" ht="15" x14ac:dyDescent="0.25">
      <c r="A7685" s="389" t="s">
        <v>5661</v>
      </c>
      <c r="B7685" s="390"/>
      <c r="C7685" s="386"/>
      <c r="D7685" s="390"/>
      <c r="E7685" s="390"/>
      <c r="F7685" s="386">
        <v>0.29570000000000002</v>
      </c>
      <c r="G7685" s="391">
        <v>0.2626</v>
      </c>
      <c r="H7685" s="391">
        <v>0.91979999999999995</v>
      </c>
      <c r="I7685" s="391">
        <v>0.68989999999999996</v>
      </c>
      <c r="J7685" s="391">
        <v>0.65700000000000003</v>
      </c>
      <c r="K7685" s="391">
        <v>0.88700000000000001</v>
      </c>
      <c r="L7685" s="391">
        <v>0.13139999999999999</v>
      </c>
      <c r="M7685" s="391">
        <v>3.3099999999999997E-2</v>
      </c>
      <c r="N7685" s="391">
        <v>0.20660000000000001</v>
      </c>
      <c r="O7685" s="386">
        <v>0.1157</v>
      </c>
      <c r="P7685" s="386" t="s">
        <v>55</v>
      </c>
    </row>
    <row r="7686" spans="1:16" ht="15" x14ac:dyDescent="0.25">
      <c r="A7686" s="389" t="s">
        <v>5662</v>
      </c>
      <c r="B7686" s="390"/>
      <c r="C7686" s="386"/>
      <c r="D7686" s="390"/>
      <c r="E7686" s="390"/>
      <c r="F7686" s="386">
        <v>0</v>
      </c>
      <c r="G7686" s="391">
        <v>0</v>
      </c>
      <c r="H7686" s="391">
        <v>0.88239999999999996</v>
      </c>
      <c r="I7686" s="391">
        <v>2.0588000000000002</v>
      </c>
      <c r="J7686" s="391">
        <v>10.2941</v>
      </c>
      <c r="K7686" s="391">
        <v>4.4118000000000004</v>
      </c>
      <c r="L7686" s="391">
        <v>1.7646999999999999</v>
      </c>
      <c r="M7686" s="391">
        <v>0.58819999999999995</v>
      </c>
      <c r="N7686" s="391">
        <v>0.625</v>
      </c>
      <c r="O7686" s="386">
        <v>8.3824000000000005</v>
      </c>
      <c r="P7686" s="386" t="s">
        <v>55</v>
      </c>
    </row>
    <row r="7687" spans="1:16" ht="15" x14ac:dyDescent="0.25">
      <c r="A7687" s="389" t="s">
        <v>5663</v>
      </c>
      <c r="B7687" s="390"/>
      <c r="C7687" s="386"/>
      <c r="D7687" s="390"/>
      <c r="E7687" s="390"/>
      <c r="F7687" s="386">
        <v>0.24590000000000001</v>
      </c>
      <c r="G7687" s="391">
        <v>7.9600000000000004E-2</v>
      </c>
      <c r="H7687" s="391">
        <v>0.18509999999999999</v>
      </c>
      <c r="I7687" s="391">
        <v>0.22409999999999999</v>
      </c>
      <c r="J7687" s="391">
        <v>0.1348</v>
      </c>
      <c r="K7687" s="391">
        <v>0.62849999999999995</v>
      </c>
      <c r="L7687" s="391">
        <v>0.35899999999999999</v>
      </c>
      <c r="M7687" s="391">
        <v>0.60640000000000005</v>
      </c>
      <c r="N7687" s="391">
        <v>0.89690000000000003</v>
      </c>
      <c r="O7687" s="386">
        <v>0.57340000000000002</v>
      </c>
      <c r="P7687" s="386" t="s">
        <v>55</v>
      </c>
    </row>
    <row r="7688" spans="1:16" ht="15" x14ac:dyDescent="0.25">
      <c r="A7688" s="389" t="s">
        <v>5664</v>
      </c>
      <c r="B7688" s="390"/>
      <c r="C7688" s="386"/>
      <c r="D7688" s="390"/>
      <c r="E7688" s="390"/>
      <c r="F7688" s="386">
        <v>0.15579999999999999</v>
      </c>
      <c r="G7688" s="391">
        <v>5.6500000000000002E-2</v>
      </c>
      <c r="H7688" s="391">
        <v>0.15240000000000001</v>
      </c>
      <c r="I7688" s="391">
        <v>0.1739</v>
      </c>
      <c r="J7688" s="391">
        <v>7.22E-2</v>
      </c>
      <c r="K7688" s="391">
        <v>0.3543</v>
      </c>
      <c r="L7688" s="391">
        <v>0.10299999999999999</v>
      </c>
      <c r="M7688" s="391">
        <v>0.224</v>
      </c>
      <c r="N7688" s="391">
        <v>8.8900000000000007E-2</v>
      </c>
      <c r="O7688" s="386">
        <v>9.6799999999999997E-2</v>
      </c>
      <c r="P7688" s="386" t="s">
        <v>55</v>
      </c>
    </row>
    <row r="7689" spans="1:16" ht="15" x14ac:dyDescent="0.25">
      <c r="A7689" s="389" t="s">
        <v>5665</v>
      </c>
      <c r="B7689" s="390"/>
      <c r="C7689" s="386"/>
      <c r="D7689" s="390"/>
      <c r="E7689" s="390"/>
      <c r="F7689" s="386">
        <v>1.6269</v>
      </c>
      <c r="G7689" s="391">
        <v>0.43380000000000002</v>
      </c>
      <c r="H7689" s="391">
        <v>0.73709999999999998</v>
      </c>
      <c r="I7689" s="391">
        <v>0.97829999999999995</v>
      </c>
      <c r="J7689" s="391">
        <v>1.0163</v>
      </c>
      <c r="K7689" s="391">
        <v>4.5548999999999999</v>
      </c>
      <c r="L7689" s="391">
        <v>2.7663000000000002</v>
      </c>
      <c r="M7689" s="391">
        <v>3.2631000000000001</v>
      </c>
      <c r="N7689" s="391">
        <v>7.4519000000000002</v>
      </c>
      <c r="O7689" s="386">
        <v>4.0777000000000001</v>
      </c>
      <c r="P7689" s="386" t="s">
        <v>55</v>
      </c>
    </row>
    <row r="7690" spans="1:16" ht="15" x14ac:dyDescent="0.25">
      <c r="A7690" s="389" t="s">
        <v>5666</v>
      </c>
      <c r="B7690" s="390"/>
      <c r="C7690" s="386"/>
      <c r="D7690" s="390"/>
      <c r="E7690" s="390"/>
      <c r="F7690" s="386">
        <v>0.1239</v>
      </c>
      <c r="G7690" s="391">
        <v>7.5300000000000006E-2</v>
      </c>
      <c r="H7690" s="391">
        <v>8.7499999999999994E-2</v>
      </c>
      <c r="I7690" s="391">
        <v>0.14949999999999999</v>
      </c>
      <c r="J7690" s="391">
        <v>6.8400000000000002E-2</v>
      </c>
      <c r="K7690" s="391">
        <v>7.9899999999999999E-2</v>
      </c>
      <c r="L7690" s="391">
        <v>6.3100000000000003E-2</v>
      </c>
      <c r="M7690" s="391">
        <v>3.7100000000000001E-2</v>
      </c>
      <c r="N7690" s="391">
        <v>0.13769999999999999</v>
      </c>
      <c r="O7690" s="386">
        <v>9.6699999999999994E-2</v>
      </c>
      <c r="P7690" s="386" t="s">
        <v>55</v>
      </c>
    </row>
    <row r="7691" spans="1:16" ht="15" x14ac:dyDescent="0.25">
      <c r="A7691" s="389" t="s">
        <v>5667</v>
      </c>
      <c r="B7691" s="390"/>
      <c r="C7691" s="386"/>
      <c r="D7691" s="390"/>
      <c r="E7691" s="390"/>
      <c r="F7691" s="386">
        <v>7.1499999999999994E-2</v>
      </c>
      <c r="G7691" s="391">
        <v>5.9299999999999999E-2</v>
      </c>
      <c r="H7691" s="391">
        <v>7.7100000000000002E-2</v>
      </c>
      <c r="I7691" s="391">
        <v>0.126</v>
      </c>
      <c r="J7691" s="391">
        <v>4.8300000000000003E-2</v>
      </c>
      <c r="K7691" s="391">
        <v>5.62E-2</v>
      </c>
      <c r="L7691" s="391">
        <v>4.3999999999999997E-2</v>
      </c>
      <c r="M7691" s="391">
        <v>2.1999999999999999E-2</v>
      </c>
      <c r="N7691" s="391">
        <v>0.14360000000000001</v>
      </c>
      <c r="O7691" s="386">
        <v>9.5000000000000001E-2</v>
      </c>
      <c r="P7691" s="386" t="s">
        <v>55</v>
      </c>
    </row>
    <row r="7692" spans="1:16" ht="15" x14ac:dyDescent="0.25">
      <c r="A7692" s="389" t="s">
        <v>5668</v>
      </c>
      <c r="B7692" s="390"/>
      <c r="C7692" s="386"/>
      <c r="D7692" s="390"/>
      <c r="E7692" s="390"/>
      <c r="F7692" s="386">
        <v>1.0603</v>
      </c>
      <c r="G7692" s="391">
        <v>0.36530000000000001</v>
      </c>
      <c r="H7692" s="391">
        <v>0.2767</v>
      </c>
      <c r="I7692" s="391">
        <v>0.57569999999999999</v>
      </c>
      <c r="J7692" s="391">
        <v>0.432</v>
      </c>
      <c r="K7692" s="391">
        <v>0.50949999999999995</v>
      </c>
      <c r="L7692" s="391">
        <v>0.4098</v>
      </c>
      <c r="M7692" s="391">
        <v>0.31</v>
      </c>
      <c r="N7692" s="391">
        <v>5.0200000000000002E-2</v>
      </c>
      <c r="O7692" s="386">
        <v>0.12720000000000001</v>
      </c>
      <c r="P7692" s="386" t="s">
        <v>55</v>
      </c>
    </row>
    <row r="7693" spans="1:16" ht="15" x14ac:dyDescent="0.25">
      <c r="A7693" s="389" t="s">
        <v>5669</v>
      </c>
      <c r="B7693" s="390"/>
      <c r="C7693" s="386"/>
      <c r="D7693" s="390"/>
      <c r="E7693" s="390"/>
      <c r="F7693" s="386">
        <v>0.14180000000000001</v>
      </c>
      <c r="G7693" s="391">
        <v>7.8399999999999997E-2</v>
      </c>
      <c r="H7693" s="391">
        <v>4.1599999999999998E-2</v>
      </c>
      <c r="I7693" s="391">
        <v>0.1106</v>
      </c>
      <c r="J7693" s="391">
        <v>7.0800000000000002E-2</v>
      </c>
      <c r="K7693" s="391">
        <v>7.3700000000000002E-2</v>
      </c>
      <c r="L7693" s="391">
        <v>4.6300000000000001E-2</v>
      </c>
      <c r="M7693" s="391">
        <v>2.8299999999999999E-2</v>
      </c>
      <c r="N7693" s="391">
        <v>5.7200000000000001E-2</v>
      </c>
      <c r="O7693" s="386">
        <v>7.5999999999999998E-2</v>
      </c>
      <c r="P7693" s="386" t="s">
        <v>55</v>
      </c>
    </row>
    <row r="7694" spans="1:16" ht="15" x14ac:dyDescent="0.25">
      <c r="A7694" s="389" t="s">
        <v>5670</v>
      </c>
      <c r="B7694" s="390"/>
      <c r="C7694" s="386"/>
      <c r="D7694" s="390"/>
      <c r="E7694" s="390"/>
      <c r="F7694" s="386">
        <v>7.5700000000000003E-2</v>
      </c>
      <c r="G7694" s="391">
        <v>5.6300000000000003E-2</v>
      </c>
      <c r="H7694" s="391">
        <v>2.7199999999999998E-2</v>
      </c>
      <c r="I7694" s="391">
        <v>9.4100000000000003E-2</v>
      </c>
      <c r="J7694" s="391">
        <v>6.4899999999999999E-2</v>
      </c>
      <c r="K7694" s="391">
        <v>6.0100000000000001E-2</v>
      </c>
      <c r="L7694" s="391">
        <v>3.49E-2</v>
      </c>
      <c r="M7694" s="391">
        <v>2.23E-2</v>
      </c>
      <c r="N7694" s="391">
        <v>5.8700000000000002E-2</v>
      </c>
      <c r="O7694" s="386">
        <v>7.0300000000000001E-2</v>
      </c>
      <c r="P7694" s="386" t="s">
        <v>55</v>
      </c>
    </row>
    <row r="7695" spans="1:16" ht="15" x14ac:dyDescent="0.25">
      <c r="A7695" s="389" t="s">
        <v>5671</v>
      </c>
      <c r="B7695" s="390"/>
      <c r="C7695" s="386"/>
      <c r="D7695" s="390"/>
      <c r="E7695" s="390"/>
      <c r="F7695" s="386">
        <v>2.6276999999999999</v>
      </c>
      <c r="G7695" s="391">
        <v>0.91239999999999999</v>
      </c>
      <c r="H7695" s="391">
        <v>0.58389999999999997</v>
      </c>
      <c r="I7695" s="391">
        <v>0.73050000000000004</v>
      </c>
      <c r="J7695" s="391">
        <v>0.29220000000000002</v>
      </c>
      <c r="K7695" s="391">
        <v>0.58440000000000003</v>
      </c>
      <c r="L7695" s="391">
        <v>0.4748</v>
      </c>
      <c r="M7695" s="391">
        <v>0.25569999999999998</v>
      </c>
      <c r="N7695" s="391">
        <v>0</v>
      </c>
      <c r="O7695" s="386">
        <v>0.29220000000000002</v>
      </c>
      <c r="P7695" s="386" t="s">
        <v>55</v>
      </c>
    </row>
    <row r="7696" spans="1:16" ht="15" x14ac:dyDescent="0.25">
      <c r="A7696" s="389" t="s">
        <v>5672</v>
      </c>
      <c r="B7696" s="390"/>
      <c r="C7696" s="386"/>
      <c r="D7696" s="390"/>
      <c r="E7696" s="390"/>
      <c r="F7696" s="386">
        <v>9.2700000000000005E-2</v>
      </c>
      <c r="G7696" s="391">
        <v>8.1299999999999997E-2</v>
      </c>
      <c r="H7696" s="391">
        <v>0.12590000000000001</v>
      </c>
      <c r="I7696" s="391">
        <v>0.18210000000000001</v>
      </c>
      <c r="J7696" s="391">
        <v>7.17E-2</v>
      </c>
      <c r="K7696" s="391">
        <v>8.14E-2</v>
      </c>
      <c r="L7696" s="391">
        <v>8.5199999999999998E-2</v>
      </c>
      <c r="M7696" s="391">
        <v>6.3899999999999998E-2</v>
      </c>
      <c r="N7696" s="391">
        <v>0.19789999999999999</v>
      </c>
      <c r="O7696" s="386">
        <v>0.1016</v>
      </c>
      <c r="P7696" s="386" t="s">
        <v>55</v>
      </c>
    </row>
    <row r="7697" spans="1:16" ht="15" x14ac:dyDescent="0.25">
      <c r="A7697" s="389" t="s">
        <v>5673</v>
      </c>
      <c r="B7697" s="390"/>
      <c r="C7697" s="386"/>
      <c r="D7697" s="390"/>
      <c r="E7697" s="390"/>
      <c r="F7697" s="386">
        <v>5.0200000000000002E-2</v>
      </c>
      <c r="G7697" s="391">
        <v>7.4200000000000002E-2</v>
      </c>
      <c r="H7697" s="391">
        <v>0.1245</v>
      </c>
      <c r="I7697" s="391">
        <v>0.14849999999999999</v>
      </c>
      <c r="J7697" s="391">
        <v>1.5299999999999999E-2</v>
      </c>
      <c r="K7697" s="391">
        <v>3.2800000000000003E-2</v>
      </c>
      <c r="L7697" s="391">
        <v>5.0200000000000002E-2</v>
      </c>
      <c r="M7697" s="391">
        <v>2.8400000000000002E-2</v>
      </c>
      <c r="N7697" s="391">
        <v>0.21640000000000001</v>
      </c>
      <c r="O7697" s="386">
        <v>0.107</v>
      </c>
      <c r="P7697" s="386" t="s">
        <v>55</v>
      </c>
    </row>
    <row r="7698" spans="1:16" ht="15" x14ac:dyDescent="0.25">
      <c r="A7698" s="389" t="s">
        <v>5674</v>
      </c>
      <c r="B7698" s="390"/>
      <c r="C7698" s="386"/>
      <c r="D7698" s="390"/>
      <c r="E7698" s="390"/>
      <c r="F7698" s="386">
        <v>0.41959999999999997</v>
      </c>
      <c r="G7698" s="391">
        <v>0.13689999999999999</v>
      </c>
      <c r="H7698" s="391">
        <v>0.13689999999999999</v>
      </c>
      <c r="I7698" s="391">
        <v>0.44490000000000002</v>
      </c>
      <c r="J7698" s="391">
        <v>0.51370000000000005</v>
      </c>
      <c r="K7698" s="391">
        <v>0.46229999999999999</v>
      </c>
      <c r="L7698" s="391">
        <v>0.35959999999999998</v>
      </c>
      <c r="M7698" s="391">
        <v>0.3422</v>
      </c>
      <c r="N7698" s="391">
        <v>7.5300000000000006E-2</v>
      </c>
      <c r="O7698" s="386">
        <v>5.9799999999999999E-2</v>
      </c>
      <c r="P7698" s="386" t="s">
        <v>55</v>
      </c>
    </row>
    <row r="7699" spans="1:16" ht="15" x14ac:dyDescent="0.25">
      <c r="A7699" s="389" t="s">
        <v>5675</v>
      </c>
      <c r="B7699" s="390"/>
      <c r="C7699" s="386"/>
      <c r="D7699" s="390"/>
      <c r="E7699" s="390"/>
      <c r="F7699" s="386">
        <v>0.1055</v>
      </c>
      <c r="G7699" s="391">
        <v>3.3099999999999997E-2</v>
      </c>
      <c r="H7699" s="391">
        <v>0.27779999999999999</v>
      </c>
      <c r="I7699" s="391">
        <v>0.31090000000000001</v>
      </c>
      <c r="J7699" s="391">
        <v>3.9699999999999999E-2</v>
      </c>
      <c r="K7699" s="391">
        <v>0.1191</v>
      </c>
      <c r="L7699" s="391">
        <v>0.10580000000000001</v>
      </c>
      <c r="M7699" s="391">
        <v>6.6E-3</v>
      </c>
      <c r="N7699" s="391">
        <v>0.4526</v>
      </c>
      <c r="O7699" s="386">
        <v>0.22420000000000001</v>
      </c>
      <c r="P7699" s="386" t="s">
        <v>55</v>
      </c>
    </row>
    <row r="7700" spans="1:16" ht="15" x14ac:dyDescent="0.25">
      <c r="A7700" s="389" t="s">
        <v>5676</v>
      </c>
      <c r="B7700" s="390"/>
      <c r="C7700" s="386"/>
      <c r="D7700" s="390"/>
      <c r="E7700" s="390"/>
      <c r="F7700" s="386">
        <v>0.1087</v>
      </c>
      <c r="G7700" s="391">
        <v>3.4099999999999998E-2</v>
      </c>
      <c r="H7700" s="391">
        <v>0.27950000000000003</v>
      </c>
      <c r="I7700" s="391">
        <v>0.27960000000000002</v>
      </c>
      <c r="J7700" s="391">
        <v>3.4099999999999998E-2</v>
      </c>
      <c r="K7700" s="391">
        <v>0.1023</v>
      </c>
      <c r="L7700" s="391">
        <v>8.8599999999999998E-2</v>
      </c>
      <c r="M7700" s="391">
        <v>0</v>
      </c>
      <c r="N7700" s="391">
        <v>0.4834</v>
      </c>
      <c r="O7700" s="386">
        <v>0.2311</v>
      </c>
      <c r="P7700" s="386" t="s">
        <v>55</v>
      </c>
    </row>
    <row r="7701" spans="1:16" ht="15" x14ac:dyDescent="0.25">
      <c r="A7701" s="389" t="s">
        <v>5677</v>
      </c>
      <c r="B7701" s="390"/>
      <c r="C7701" s="386"/>
      <c r="D7701" s="390"/>
      <c r="E7701" s="390"/>
      <c r="F7701" s="386">
        <v>0</v>
      </c>
      <c r="G7701" s="391">
        <v>0</v>
      </c>
      <c r="H7701" s="391">
        <v>0.22220000000000001</v>
      </c>
      <c r="I7701" s="391">
        <v>1.3332999999999999</v>
      </c>
      <c r="J7701" s="391">
        <v>0.22220000000000001</v>
      </c>
      <c r="K7701" s="391">
        <v>0.66669999999999996</v>
      </c>
      <c r="L7701" s="391">
        <v>0.66669999999999996</v>
      </c>
      <c r="M7701" s="391">
        <v>0.22220000000000001</v>
      </c>
      <c r="N7701" s="391">
        <v>0</v>
      </c>
      <c r="O7701" s="386">
        <v>0</v>
      </c>
      <c r="P7701" s="386" t="s">
        <v>55</v>
      </c>
    </row>
    <row r="7702" spans="1:16" ht="15" x14ac:dyDescent="0.25">
      <c r="A7702" s="389" t="s">
        <v>5678</v>
      </c>
      <c r="B7702" s="390"/>
      <c r="C7702" s="386"/>
      <c r="D7702" s="390"/>
      <c r="E7702" s="390"/>
      <c r="F7702" s="386">
        <v>6.2092999999999998</v>
      </c>
      <c r="G7702" s="391">
        <v>1.0334000000000001</v>
      </c>
      <c r="H7702" s="391">
        <v>0.64400000000000002</v>
      </c>
      <c r="I7702" s="391">
        <v>0</v>
      </c>
      <c r="J7702" s="391">
        <v>0</v>
      </c>
      <c r="K7702" s="391">
        <v>1.1935</v>
      </c>
      <c r="L7702" s="391">
        <v>1.5912999999999999</v>
      </c>
      <c r="M7702" s="391">
        <v>0.14749999999999999</v>
      </c>
      <c r="N7702" s="391">
        <v>4.1599999999999998E-2</v>
      </c>
      <c r="O7702" s="386">
        <v>1.9599999999999999E-2</v>
      </c>
      <c r="P7702" s="386" t="s">
        <v>55</v>
      </c>
    </row>
    <row r="7703" spans="1:16" ht="15" x14ac:dyDescent="0.25">
      <c r="A7703" s="389" t="s">
        <v>5679</v>
      </c>
      <c r="B7703" s="390"/>
      <c r="C7703" s="386"/>
      <c r="D7703" s="390"/>
      <c r="E7703" s="390"/>
      <c r="F7703" s="386">
        <v>6.1223999999999998</v>
      </c>
      <c r="G7703" s="391">
        <v>0.71679999999999999</v>
      </c>
      <c r="H7703" s="391">
        <v>7.6999999999999999E-2</v>
      </c>
      <c r="I7703" s="391">
        <v>0</v>
      </c>
      <c r="J7703" s="391">
        <v>0</v>
      </c>
      <c r="K7703" s="391">
        <v>1.5103</v>
      </c>
      <c r="L7703" s="391">
        <v>1.9</v>
      </c>
      <c r="M7703" s="391">
        <v>0.1845</v>
      </c>
      <c r="N7703" s="391">
        <v>2.23E-2</v>
      </c>
      <c r="O7703" s="386">
        <v>1.47E-2</v>
      </c>
      <c r="P7703" s="386" t="s">
        <v>55</v>
      </c>
    </row>
    <row r="7704" spans="1:16" ht="15" x14ac:dyDescent="0.25">
      <c r="A7704" s="389" t="s">
        <v>5680</v>
      </c>
      <c r="B7704" s="390"/>
      <c r="C7704" s="386"/>
      <c r="D7704" s="390"/>
      <c r="E7704" s="390"/>
      <c r="F7704" s="386">
        <v>8.1081000000000003</v>
      </c>
      <c r="G7704" s="391">
        <v>3.5211000000000001</v>
      </c>
      <c r="H7704" s="391">
        <v>2.4390000000000001</v>
      </c>
      <c r="I7704" s="391">
        <v>0</v>
      </c>
      <c r="J7704" s="391">
        <v>0</v>
      </c>
      <c r="K7704" s="391">
        <v>0</v>
      </c>
      <c r="L7704" s="391">
        <v>0</v>
      </c>
      <c r="M7704" s="391">
        <v>0</v>
      </c>
      <c r="N7704" s="391">
        <v>0.29759999999999998</v>
      </c>
      <c r="O7704" s="386">
        <v>5.7700000000000001E-2</v>
      </c>
      <c r="P7704" s="386" t="s">
        <v>55</v>
      </c>
    </row>
    <row r="7705" spans="1:16" ht="15" x14ac:dyDescent="0.25">
      <c r="A7705" s="389" t="s">
        <v>5681</v>
      </c>
      <c r="B7705" s="390"/>
      <c r="C7705" s="386"/>
      <c r="D7705" s="390"/>
      <c r="E7705" s="390"/>
      <c r="F7705" s="386">
        <v>6.4259000000000004</v>
      </c>
      <c r="G7705" s="391">
        <v>0.8306</v>
      </c>
      <c r="H7705" s="391">
        <v>0.65949999999999998</v>
      </c>
      <c r="I7705" s="391">
        <v>0</v>
      </c>
      <c r="J7705" s="391">
        <v>0</v>
      </c>
      <c r="K7705" s="391">
        <v>1.1935</v>
      </c>
      <c r="L7705" s="391">
        <v>1.5912999999999999</v>
      </c>
      <c r="M7705" s="391">
        <v>0.14749999999999999</v>
      </c>
      <c r="N7705" s="391">
        <v>0</v>
      </c>
      <c r="O7705" s="386">
        <v>3.4500000000000003E-2</v>
      </c>
      <c r="P7705" s="386" t="s">
        <v>55</v>
      </c>
    </row>
    <row r="7706" spans="1:16" ht="15" x14ac:dyDescent="0.25">
      <c r="A7706" s="389" t="s">
        <v>5682</v>
      </c>
      <c r="B7706" s="390"/>
      <c r="C7706" s="386"/>
      <c r="D7706" s="390"/>
      <c r="E7706" s="390"/>
      <c r="F7706" s="386">
        <v>6.3461999999999996</v>
      </c>
      <c r="G7706" s="391">
        <v>0.4708</v>
      </c>
      <c r="H7706" s="391">
        <v>7.9500000000000001E-2</v>
      </c>
      <c r="I7706" s="391">
        <v>0</v>
      </c>
      <c r="J7706" s="391">
        <v>0</v>
      </c>
      <c r="K7706" s="391">
        <v>1.5103</v>
      </c>
      <c r="L7706" s="391">
        <v>1.9</v>
      </c>
      <c r="M7706" s="391">
        <v>0.1845</v>
      </c>
      <c r="N7706" s="391">
        <v>0</v>
      </c>
      <c r="O7706" s="386">
        <v>4.9599999999999998E-2</v>
      </c>
      <c r="P7706" s="386" t="s">
        <v>55</v>
      </c>
    </row>
    <row r="7707" spans="1:16" ht="15" x14ac:dyDescent="0.25">
      <c r="A7707" s="389" t="s">
        <v>5683</v>
      </c>
      <c r="B7707" s="390"/>
      <c r="C7707" s="386"/>
      <c r="D7707" s="390"/>
      <c r="E7707" s="390"/>
      <c r="F7707" s="386">
        <v>8.1081000000000003</v>
      </c>
      <c r="G7707" s="391">
        <v>3.5211000000000001</v>
      </c>
      <c r="H7707" s="391">
        <v>2.4390000000000001</v>
      </c>
      <c r="I7707" s="391">
        <v>0</v>
      </c>
      <c r="J7707" s="391">
        <v>0</v>
      </c>
      <c r="K7707" s="391">
        <v>0</v>
      </c>
      <c r="L7707" s="391">
        <v>0</v>
      </c>
      <c r="M7707" s="391">
        <v>0</v>
      </c>
      <c r="N7707" s="391">
        <v>0</v>
      </c>
      <c r="O7707" s="386">
        <v>0</v>
      </c>
      <c r="P7707" s="386" t="s">
        <v>55</v>
      </c>
    </row>
    <row r="7708" spans="1:16" ht="15" x14ac:dyDescent="0.25">
      <c r="A7708" s="389" t="s">
        <v>5684</v>
      </c>
      <c r="B7708" s="390"/>
      <c r="C7708" s="386"/>
      <c r="D7708" s="390"/>
      <c r="E7708" s="390"/>
      <c r="F7708" s="386">
        <v>0</v>
      </c>
      <c r="G7708" s="391">
        <v>37.5</v>
      </c>
      <c r="H7708" s="391" t="s">
        <v>8416</v>
      </c>
      <c r="I7708" s="391" t="s">
        <v>8416</v>
      </c>
      <c r="J7708" s="391" t="s">
        <v>8416</v>
      </c>
      <c r="K7708" s="391" t="s">
        <v>8416</v>
      </c>
      <c r="L7708" s="391" t="s">
        <v>8416</v>
      </c>
      <c r="M7708" s="391" t="s">
        <v>8416</v>
      </c>
      <c r="N7708" s="391" t="s">
        <v>8416</v>
      </c>
      <c r="O7708" s="386" t="s">
        <v>8416</v>
      </c>
      <c r="P7708" s="386" t="s">
        <v>55</v>
      </c>
    </row>
    <row r="7709" spans="1:16" ht="15" x14ac:dyDescent="0.25">
      <c r="A7709" s="389" t="s">
        <v>5685</v>
      </c>
      <c r="B7709" s="390"/>
      <c r="C7709" s="386"/>
      <c r="D7709" s="390"/>
      <c r="E7709" s="390"/>
      <c r="F7709" s="386">
        <v>0</v>
      </c>
      <c r="G7709" s="391">
        <v>37.5</v>
      </c>
      <c r="H7709" s="391" t="s">
        <v>8416</v>
      </c>
      <c r="I7709" s="391" t="s">
        <v>8416</v>
      </c>
      <c r="J7709" s="391" t="s">
        <v>8416</v>
      </c>
      <c r="K7709" s="391" t="s">
        <v>8416</v>
      </c>
      <c r="L7709" s="391" t="s">
        <v>8416</v>
      </c>
      <c r="M7709" s="391" t="s">
        <v>8416</v>
      </c>
      <c r="N7709" s="391" t="s">
        <v>8416</v>
      </c>
      <c r="O7709" s="386" t="s">
        <v>8416</v>
      </c>
      <c r="P7709" s="386" t="s">
        <v>55</v>
      </c>
    </row>
    <row r="7710" spans="1:16" ht="15" x14ac:dyDescent="0.25">
      <c r="A7710" s="389" t="s">
        <v>5686</v>
      </c>
      <c r="B7710" s="390"/>
      <c r="C7710" s="386"/>
      <c r="D7710" s="390"/>
      <c r="E7710" s="390"/>
      <c r="F7710" s="386">
        <v>0.11119999999999999</v>
      </c>
      <c r="G7710" s="391">
        <v>0.68869999999999998</v>
      </c>
      <c r="H7710" s="391">
        <v>0.78849999999999998</v>
      </c>
      <c r="I7710" s="391">
        <v>0.34710000000000002</v>
      </c>
      <c r="J7710" s="391">
        <v>0.42</v>
      </c>
      <c r="K7710" s="391">
        <v>0.63</v>
      </c>
      <c r="L7710" s="391">
        <v>0.64710000000000001</v>
      </c>
      <c r="M7710" s="391">
        <v>0.55279999999999996</v>
      </c>
      <c r="N7710" s="391">
        <v>0.52949999999999997</v>
      </c>
      <c r="O7710" s="386">
        <v>0.36659999999999998</v>
      </c>
      <c r="P7710" s="386" t="s">
        <v>55</v>
      </c>
    </row>
    <row r="7711" spans="1:16" ht="15" x14ac:dyDescent="0.25">
      <c r="A7711" s="389" t="s">
        <v>5687</v>
      </c>
      <c r="B7711" s="390"/>
      <c r="C7711" s="386"/>
      <c r="D7711" s="390"/>
      <c r="E7711" s="390"/>
      <c r="F7711" s="386">
        <v>0.11310000000000001</v>
      </c>
      <c r="G7711" s="391">
        <v>0.70020000000000004</v>
      </c>
      <c r="H7711" s="391">
        <v>0.7974</v>
      </c>
      <c r="I7711" s="391">
        <v>0.35289999999999999</v>
      </c>
      <c r="J7711" s="391">
        <v>0.42270000000000002</v>
      </c>
      <c r="K7711" s="391">
        <v>0.63180000000000003</v>
      </c>
      <c r="L7711" s="391">
        <v>0.6492</v>
      </c>
      <c r="M7711" s="391">
        <v>0.54469999999999996</v>
      </c>
      <c r="N7711" s="391">
        <v>0.50319999999999998</v>
      </c>
      <c r="O7711" s="386">
        <v>0.37280000000000002</v>
      </c>
      <c r="P7711" s="386" t="s">
        <v>55</v>
      </c>
    </row>
    <row r="7712" spans="1:16" ht="15" x14ac:dyDescent="0.25">
      <c r="A7712" s="389" t="s">
        <v>5688</v>
      </c>
      <c r="B7712" s="390"/>
      <c r="C7712" s="386"/>
      <c r="D7712" s="390"/>
      <c r="E7712" s="390"/>
      <c r="F7712" s="386">
        <v>0</v>
      </c>
      <c r="G7712" s="391">
        <v>0</v>
      </c>
      <c r="H7712" s="391">
        <v>0.26040000000000002</v>
      </c>
      <c r="I7712" s="391">
        <v>0</v>
      </c>
      <c r="J7712" s="391">
        <v>0.26040000000000002</v>
      </c>
      <c r="K7712" s="391">
        <v>0.52080000000000004</v>
      </c>
      <c r="L7712" s="391">
        <v>0.52080000000000004</v>
      </c>
      <c r="M7712" s="391">
        <v>1.0417000000000001</v>
      </c>
      <c r="N7712" s="391">
        <v>2.2726999999999999</v>
      </c>
      <c r="O7712" s="386">
        <v>0</v>
      </c>
      <c r="P7712" s="386" t="s">
        <v>55</v>
      </c>
    </row>
    <row r="7713" spans="1:16" ht="15" x14ac:dyDescent="0.25">
      <c r="A7713" s="389" t="s">
        <v>5689</v>
      </c>
      <c r="B7713" s="390"/>
      <c r="C7713" s="386"/>
      <c r="D7713" s="390"/>
      <c r="E7713" s="390"/>
      <c r="F7713" s="386">
        <v>0.11119999999999999</v>
      </c>
      <c r="G7713" s="391">
        <v>0.68869999999999998</v>
      </c>
      <c r="H7713" s="391">
        <v>0.78849999999999998</v>
      </c>
      <c r="I7713" s="391">
        <v>0.34710000000000002</v>
      </c>
      <c r="J7713" s="391">
        <v>0.42</v>
      </c>
      <c r="K7713" s="391">
        <v>0.63</v>
      </c>
      <c r="L7713" s="391">
        <v>0.64710000000000001</v>
      </c>
      <c r="M7713" s="391">
        <v>0.55279999999999996</v>
      </c>
      <c r="N7713" s="391">
        <v>0.52949999999999997</v>
      </c>
      <c r="O7713" s="386">
        <v>0.36659999999999998</v>
      </c>
      <c r="P7713" s="386" t="s">
        <v>55</v>
      </c>
    </row>
    <row r="7714" spans="1:16" ht="15" x14ac:dyDescent="0.25">
      <c r="A7714" s="389" t="s">
        <v>5690</v>
      </c>
      <c r="B7714" s="390"/>
      <c r="C7714" s="386"/>
      <c r="D7714" s="390"/>
      <c r="E7714" s="390"/>
      <c r="F7714" s="386">
        <v>0.11310000000000001</v>
      </c>
      <c r="G7714" s="391">
        <v>0.70020000000000004</v>
      </c>
      <c r="H7714" s="391">
        <v>0.7974</v>
      </c>
      <c r="I7714" s="391">
        <v>0.35289999999999999</v>
      </c>
      <c r="J7714" s="391">
        <v>0.42270000000000002</v>
      </c>
      <c r="K7714" s="391">
        <v>0.63180000000000003</v>
      </c>
      <c r="L7714" s="391">
        <v>0.6492</v>
      </c>
      <c r="M7714" s="391">
        <v>0.54469999999999996</v>
      </c>
      <c r="N7714" s="391">
        <v>0.50319999999999998</v>
      </c>
      <c r="O7714" s="386">
        <v>0.37280000000000002</v>
      </c>
      <c r="P7714" s="386" t="s">
        <v>55</v>
      </c>
    </row>
    <row r="7715" spans="1:16" ht="15" x14ac:dyDescent="0.25">
      <c r="A7715" s="389" t="s">
        <v>5691</v>
      </c>
      <c r="B7715" s="390"/>
      <c r="C7715" s="386"/>
      <c r="D7715" s="390"/>
      <c r="E7715" s="390"/>
      <c r="F7715" s="386">
        <v>0</v>
      </c>
      <c r="G7715" s="391">
        <v>0</v>
      </c>
      <c r="H7715" s="391">
        <v>0.26040000000000002</v>
      </c>
      <c r="I7715" s="391">
        <v>0</v>
      </c>
      <c r="J7715" s="391">
        <v>0.26040000000000002</v>
      </c>
      <c r="K7715" s="391">
        <v>0.52080000000000004</v>
      </c>
      <c r="L7715" s="391">
        <v>0.52080000000000004</v>
      </c>
      <c r="M7715" s="391">
        <v>1.0417000000000001</v>
      </c>
      <c r="N7715" s="391">
        <v>2.2726999999999999</v>
      </c>
      <c r="O7715" s="386">
        <v>0</v>
      </c>
      <c r="P7715" s="386" t="s">
        <v>55</v>
      </c>
    </row>
    <row r="7716" spans="1:16" ht="15" x14ac:dyDescent="0.25">
      <c r="A7716" s="389" t="s">
        <v>481</v>
      </c>
      <c r="B7716" s="390"/>
      <c r="C7716" s="386"/>
      <c r="D7716" s="390"/>
      <c r="E7716" s="390"/>
      <c r="F7716" s="386">
        <v>0.23080000000000001</v>
      </c>
      <c r="G7716" s="391">
        <v>0.18529999999999999</v>
      </c>
      <c r="H7716" s="391">
        <v>0.2177</v>
      </c>
      <c r="I7716" s="391">
        <v>0.20250000000000001</v>
      </c>
      <c r="J7716" s="391">
        <v>0.1482</v>
      </c>
      <c r="K7716" s="391">
        <v>0.24740000000000001</v>
      </c>
      <c r="L7716" s="391">
        <v>0.2009</v>
      </c>
      <c r="M7716" s="391">
        <v>0.19289999999999999</v>
      </c>
      <c r="N7716" s="391">
        <v>0.2109</v>
      </c>
      <c r="O7716" s="386">
        <v>0.22789999999999999</v>
      </c>
      <c r="P7716" s="386" t="s">
        <v>55</v>
      </c>
    </row>
    <row r="7717" spans="1:16" ht="15" x14ac:dyDescent="0.25">
      <c r="A7717" s="389" t="s">
        <v>482</v>
      </c>
      <c r="B7717" s="390"/>
      <c r="C7717" s="386"/>
      <c r="D7717" s="390"/>
      <c r="E7717" s="390"/>
      <c r="F7717" s="386">
        <v>0.1467</v>
      </c>
      <c r="G7717" s="391">
        <v>0.11269999999999999</v>
      </c>
      <c r="H7717" s="391">
        <v>0.14019999999999999</v>
      </c>
      <c r="I7717" s="391">
        <v>0.1149</v>
      </c>
      <c r="J7717" s="391">
        <v>7.7499999999999999E-2</v>
      </c>
      <c r="K7717" s="391">
        <v>0.14549999999999999</v>
      </c>
      <c r="L7717" s="391">
        <v>9.5699999999999993E-2</v>
      </c>
      <c r="M7717" s="391">
        <v>0.1</v>
      </c>
      <c r="N7717" s="391">
        <v>0.115</v>
      </c>
      <c r="O7717" s="386">
        <v>0.16120000000000001</v>
      </c>
      <c r="P7717" s="386" t="s">
        <v>55</v>
      </c>
    </row>
    <row r="7718" spans="1:16" ht="15" x14ac:dyDescent="0.25">
      <c r="A7718" s="389" t="s">
        <v>483</v>
      </c>
      <c r="B7718" s="390"/>
      <c r="C7718" s="386"/>
      <c r="D7718" s="390"/>
      <c r="E7718" s="390"/>
      <c r="F7718" s="386">
        <v>1.6405000000000001</v>
      </c>
      <c r="G7718" s="391">
        <v>1.43</v>
      </c>
      <c r="H7718" s="391">
        <v>1.5474000000000001</v>
      </c>
      <c r="I7718" s="391">
        <v>1.7135</v>
      </c>
      <c r="J7718" s="391">
        <v>1.3738999999999999</v>
      </c>
      <c r="K7718" s="391">
        <v>2.0024000000000002</v>
      </c>
      <c r="L7718" s="391">
        <v>2.0074999999999998</v>
      </c>
      <c r="M7718" s="391">
        <v>1.7516</v>
      </c>
      <c r="N7718" s="391">
        <v>1.7611000000000001</v>
      </c>
      <c r="O7718" s="386">
        <v>1.3671</v>
      </c>
      <c r="P7718" s="386" t="s">
        <v>55</v>
      </c>
    </row>
    <row r="7719" spans="1:16" ht="15" x14ac:dyDescent="0.25">
      <c r="A7719" s="389" t="s">
        <v>656</v>
      </c>
      <c r="B7719" s="390"/>
      <c r="C7719" s="386"/>
      <c r="D7719" s="390"/>
      <c r="E7719" s="390"/>
      <c r="F7719" s="386">
        <v>0.17960000000000001</v>
      </c>
      <c r="G7719" s="391">
        <v>0.15040000000000001</v>
      </c>
      <c r="H7719" s="391">
        <v>0.1633</v>
      </c>
      <c r="I7719" s="391">
        <v>0.15579999999999999</v>
      </c>
      <c r="J7719" s="391">
        <v>0.12570000000000001</v>
      </c>
      <c r="K7719" s="391">
        <v>0.2114</v>
      </c>
      <c r="L7719" s="391">
        <v>0.16950000000000001</v>
      </c>
      <c r="M7719" s="391">
        <v>0.15359999999999999</v>
      </c>
      <c r="N7719" s="391">
        <v>0.1641</v>
      </c>
      <c r="O7719" s="386">
        <v>0.1421</v>
      </c>
      <c r="P7719" s="386" t="s">
        <v>55</v>
      </c>
    </row>
    <row r="7720" spans="1:16" ht="15" x14ac:dyDescent="0.25">
      <c r="A7720" s="389" t="s">
        <v>646</v>
      </c>
      <c r="B7720" s="390"/>
      <c r="C7720" s="386"/>
      <c r="D7720" s="390"/>
      <c r="E7720" s="390"/>
      <c r="F7720" s="386">
        <v>0.1215</v>
      </c>
      <c r="G7720" s="391">
        <v>9.11E-2</v>
      </c>
      <c r="H7720" s="391">
        <v>0.10730000000000001</v>
      </c>
      <c r="I7720" s="391">
        <v>8.5999999999999993E-2</v>
      </c>
      <c r="J7720" s="391">
        <v>6.0999999999999999E-2</v>
      </c>
      <c r="K7720" s="391">
        <v>0.1072</v>
      </c>
      <c r="L7720" s="391">
        <v>5.8200000000000002E-2</v>
      </c>
      <c r="M7720" s="391">
        <v>5.91E-2</v>
      </c>
      <c r="N7720" s="391">
        <v>8.3599999999999994E-2</v>
      </c>
      <c r="O7720" s="386">
        <v>0.12</v>
      </c>
      <c r="P7720" s="386" t="s">
        <v>55</v>
      </c>
    </row>
    <row r="7721" spans="1:16" ht="15" x14ac:dyDescent="0.25">
      <c r="A7721" s="389" t="s">
        <v>647</v>
      </c>
      <c r="B7721" s="390"/>
      <c r="C7721" s="386"/>
      <c r="D7721" s="390"/>
      <c r="E7721" s="390"/>
      <c r="F7721" s="386">
        <v>1.6548</v>
      </c>
      <c r="G7721" s="391">
        <v>1.6575</v>
      </c>
      <c r="H7721" s="391">
        <v>1.5284</v>
      </c>
      <c r="I7721" s="391">
        <v>1.8660000000000001</v>
      </c>
      <c r="J7721" s="391">
        <v>1.6912</v>
      </c>
      <c r="K7721" s="391">
        <v>2.6349</v>
      </c>
      <c r="L7721" s="391">
        <v>2.7501000000000002</v>
      </c>
      <c r="M7721" s="391">
        <v>2.2704</v>
      </c>
      <c r="N7721" s="391">
        <v>2.0716999999999999</v>
      </c>
      <c r="O7721" s="386">
        <v>0.68520000000000003</v>
      </c>
      <c r="P7721" s="386" t="s">
        <v>55</v>
      </c>
    </row>
    <row r="7722" spans="1:16" ht="15" x14ac:dyDescent="0.25">
      <c r="A7722" s="389" t="s">
        <v>484</v>
      </c>
      <c r="B7722" s="390"/>
      <c r="C7722" s="386"/>
      <c r="D7722" s="390"/>
      <c r="E7722" s="390"/>
      <c r="F7722" s="386">
        <v>1.0410999999999999</v>
      </c>
      <c r="G7722" s="391">
        <v>0.65839999999999999</v>
      </c>
      <c r="H7722" s="391">
        <v>0.50819999999999999</v>
      </c>
      <c r="I7722" s="391">
        <v>0.7198</v>
      </c>
      <c r="J7722" s="391">
        <v>0.30120000000000002</v>
      </c>
      <c r="K7722" s="391">
        <v>0.39900000000000002</v>
      </c>
      <c r="L7722" s="391">
        <v>0.56040000000000001</v>
      </c>
      <c r="M7722" s="391">
        <v>0.61760000000000004</v>
      </c>
      <c r="N7722" s="391">
        <v>0.49619999999999997</v>
      </c>
      <c r="O7722" s="386">
        <v>0.62709999999999999</v>
      </c>
      <c r="P7722" s="386" t="s">
        <v>55</v>
      </c>
    </row>
    <row r="7723" spans="1:16" ht="15" x14ac:dyDescent="0.25">
      <c r="A7723" s="389" t="s">
        <v>485</v>
      </c>
      <c r="B7723" s="390"/>
      <c r="C7723" s="386"/>
      <c r="D7723" s="390"/>
      <c r="E7723" s="390"/>
      <c r="F7723" s="386">
        <v>0.62609999999999999</v>
      </c>
      <c r="G7723" s="391">
        <v>0.31209999999999999</v>
      </c>
      <c r="H7723" s="391">
        <v>0.1177</v>
      </c>
      <c r="I7723" s="391">
        <v>0.34079999999999999</v>
      </c>
      <c r="J7723" s="391">
        <v>0.17610000000000001</v>
      </c>
      <c r="K7723" s="391">
        <v>0.33250000000000002</v>
      </c>
      <c r="L7723" s="391">
        <v>0.32269999999999999</v>
      </c>
      <c r="M7723" s="391">
        <v>0.45490000000000003</v>
      </c>
      <c r="N7723" s="391">
        <v>0.41139999999999999</v>
      </c>
      <c r="O7723" s="386">
        <v>0.43959999999999999</v>
      </c>
      <c r="P7723" s="386" t="s">
        <v>55</v>
      </c>
    </row>
    <row r="7724" spans="1:16" ht="15" x14ac:dyDescent="0.25">
      <c r="A7724" s="389" t="s">
        <v>486</v>
      </c>
      <c r="B7724" s="390"/>
      <c r="C7724" s="386"/>
      <c r="D7724" s="390"/>
      <c r="E7724" s="390"/>
      <c r="F7724" s="386">
        <v>4.7337999999999996</v>
      </c>
      <c r="G7724" s="391">
        <v>3.8031999999999999</v>
      </c>
      <c r="H7724" s="391">
        <v>4.0354999999999999</v>
      </c>
      <c r="I7724" s="391">
        <v>4.3868</v>
      </c>
      <c r="J7724" s="391">
        <v>1.5798000000000001</v>
      </c>
      <c r="K7724" s="391">
        <v>1.1234</v>
      </c>
      <c r="L7724" s="391">
        <v>3.4390999999999998</v>
      </c>
      <c r="M7724" s="391">
        <v>2.5145</v>
      </c>
      <c r="N7724" s="391">
        <v>1.2686999999999999</v>
      </c>
      <c r="O7724" s="386">
        <v>2.2759</v>
      </c>
      <c r="P7724" s="386" t="s">
        <v>55</v>
      </c>
    </row>
    <row r="7725" spans="1:16" ht="15" x14ac:dyDescent="0.25">
      <c r="A7725" s="389" t="s">
        <v>657</v>
      </c>
      <c r="B7725" s="390"/>
      <c r="C7725" s="386"/>
      <c r="D7725" s="390"/>
      <c r="E7725" s="390"/>
      <c r="F7725" s="386">
        <v>0.3044</v>
      </c>
      <c r="G7725" s="391">
        <v>0.25740000000000002</v>
      </c>
      <c r="H7725" s="391">
        <v>0.20039999999999999</v>
      </c>
      <c r="I7725" s="391">
        <v>0.2014</v>
      </c>
      <c r="J7725" s="391">
        <v>0.15459999999999999</v>
      </c>
      <c r="K7725" s="391">
        <v>0.28549999999999998</v>
      </c>
      <c r="L7725" s="391">
        <v>0.1827</v>
      </c>
      <c r="M7725" s="391">
        <v>0.2079</v>
      </c>
      <c r="N7725" s="391">
        <v>0.31780000000000003</v>
      </c>
      <c r="O7725" s="386">
        <v>0.38569999999999999</v>
      </c>
      <c r="P7725" s="386" t="s">
        <v>55</v>
      </c>
    </row>
    <row r="7726" spans="1:16" ht="15" x14ac:dyDescent="0.25">
      <c r="A7726" s="389" t="s">
        <v>648</v>
      </c>
      <c r="B7726" s="390"/>
      <c r="C7726" s="386"/>
      <c r="D7726" s="390"/>
      <c r="E7726" s="390"/>
      <c r="F7726" s="386">
        <v>0.16239999999999999</v>
      </c>
      <c r="G7726" s="391">
        <v>9.7299999999999998E-2</v>
      </c>
      <c r="H7726" s="391">
        <v>9.2499999999999999E-2</v>
      </c>
      <c r="I7726" s="391">
        <v>9.6799999999999997E-2</v>
      </c>
      <c r="J7726" s="391">
        <v>5.74E-2</v>
      </c>
      <c r="K7726" s="391">
        <v>0.1578</v>
      </c>
      <c r="L7726" s="391">
        <v>6.6900000000000001E-2</v>
      </c>
      <c r="M7726" s="391">
        <v>7.7299999999999994E-2</v>
      </c>
      <c r="N7726" s="391">
        <v>0.13969999999999999</v>
      </c>
      <c r="O7726" s="386">
        <v>0.30180000000000001</v>
      </c>
      <c r="P7726" s="386" t="s">
        <v>55</v>
      </c>
    </row>
    <row r="7727" spans="1:16" ht="15" x14ac:dyDescent="0.25">
      <c r="A7727" s="389" t="s">
        <v>649</v>
      </c>
      <c r="B7727" s="390"/>
      <c r="C7727" s="386"/>
      <c r="D7727" s="390"/>
      <c r="E7727" s="390"/>
      <c r="F7727" s="386">
        <v>2.3759000000000001</v>
      </c>
      <c r="G7727" s="391">
        <v>2.7852999999999999</v>
      </c>
      <c r="H7727" s="391">
        <v>1.9924999999999999</v>
      </c>
      <c r="I7727" s="391">
        <v>1.9690000000000001</v>
      </c>
      <c r="J7727" s="391">
        <v>1.7987</v>
      </c>
      <c r="K7727" s="391">
        <v>2.4731000000000001</v>
      </c>
      <c r="L7727" s="391">
        <v>2.1385999999999998</v>
      </c>
      <c r="M7727" s="391">
        <v>2.3102999999999998</v>
      </c>
      <c r="N7727" s="391">
        <v>2.9792999999999998</v>
      </c>
      <c r="O7727" s="386">
        <v>1.7864</v>
      </c>
      <c r="P7727" s="386" t="s">
        <v>55</v>
      </c>
    </row>
    <row r="7728" spans="1:16" ht="15" x14ac:dyDescent="0.25">
      <c r="A7728" s="389" t="s">
        <v>658</v>
      </c>
      <c r="B7728" s="390"/>
      <c r="C7728" s="386"/>
      <c r="D7728" s="390"/>
      <c r="E7728" s="390"/>
      <c r="F7728" s="386">
        <v>0.1489</v>
      </c>
      <c r="G7728" s="391">
        <v>9.2799999999999994E-2</v>
      </c>
      <c r="H7728" s="391">
        <v>0.15989999999999999</v>
      </c>
      <c r="I7728" s="391">
        <v>0.1361</v>
      </c>
      <c r="J7728" s="391">
        <v>0.11749999999999999</v>
      </c>
      <c r="K7728" s="391">
        <v>0.16</v>
      </c>
      <c r="L7728" s="391">
        <v>0.14599999999999999</v>
      </c>
      <c r="M7728" s="391">
        <v>0.12230000000000001</v>
      </c>
      <c r="N7728" s="391">
        <v>0.1118</v>
      </c>
      <c r="O7728" s="386">
        <v>0.14069999999999999</v>
      </c>
      <c r="P7728" s="386" t="s">
        <v>55</v>
      </c>
    </row>
    <row r="7729" spans="1:16" ht="15" x14ac:dyDescent="0.25">
      <c r="A7729" s="389" t="s">
        <v>650</v>
      </c>
      <c r="B7729" s="390"/>
      <c r="C7729" s="386"/>
      <c r="D7729" s="390"/>
      <c r="E7729" s="390"/>
      <c r="F7729" s="386">
        <v>0.1188</v>
      </c>
      <c r="G7729" s="391">
        <v>7.7899999999999997E-2</v>
      </c>
      <c r="H7729" s="391">
        <v>0.1346</v>
      </c>
      <c r="I7729" s="391">
        <v>0.1014</v>
      </c>
      <c r="J7729" s="391">
        <v>7.85E-2</v>
      </c>
      <c r="K7729" s="391">
        <v>0.10879999999999999</v>
      </c>
      <c r="L7729" s="391">
        <v>0.1008</v>
      </c>
      <c r="M7729" s="391">
        <v>8.7099999999999997E-2</v>
      </c>
      <c r="N7729" s="391">
        <v>6.6799999999999998E-2</v>
      </c>
      <c r="O7729" s="386">
        <v>9.6000000000000002E-2</v>
      </c>
      <c r="P7729" s="386" t="s">
        <v>55</v>
      </c>
    </row>
    <row r="7730" spans="1:16" ht="15" x14ac:dyDescent="0.25">
      <c r="A7730" s="389" t="s">
        <v>651</v>
      </c>
      <c r="B7730" s="390"/>
      <c r="C7730" s="386"/>
      <c r="D7730" s="390"/>
      <c r="E7730" s="390"/>
      <c r="F7730" s="386">
        <v>0.60980000000000001</v>
      </c>
      <c r="G7730" s="391">
        <v>0.32419999999999999</v>
      </c>
      <c r="H7730" s="391">
        <v>0.55149999999999999</v>
      </c>
      <c r="I7730" s="391">
        <v>0.66990000000000005</v>
      </c>
      <c r="J7730" s="391">
        <v>0.72109999999999996</v>
      </c>
      <c r="K7730" s="391">
        <v>0.94079999999999997</v>
      </c>
      <c r="L7730" s="391">
        <v>0.84360000000000002</v>
      </c>
      <c r="M7730" s="391">
        <v>0.66239999999999999</v>
      </c>
      <c r="N7730" s="391">
        <v>0.77080000000000004</v>
      </c>
      <c r="O7730" s="386">
        <v>0.82189999999999996</v>
      </c>
      <c r="P7730" s="386" t="s">
        <v>55</v>
      </c>
    </row>
    <row r="7731" spans="1:16" ht="15" x14ac:dyDescent="0.25">
      <c r="A7731" s="389" t="s">
        <v>659</v>
      </c>
      <c r="B7731" s="390"/>
      <c r="C7731" s="386"/>
      <c r="D7731" s="390"/>
      <c r="E7731" s="390"/>
      <c r="F7731" s="386">
        <v>0.27060000000000001</v>
      </c>
      <c r="G7731" s="391">
        <v>0.2727</v>
      </c>
      <c r="H7731" s="391">
        <v>0.3392</v>
      </c>
      <c r="I7731" s="391">
        <v>0.30420000000000003</v>
      </c>
      <c r="J7731" s="391">
        <v>0.2208</v>
      </c>
      <c r="K7731" s="391">
        <v>0.36509999999999998</v>
      </c>
      <c r="L7731" s="391">
        <v>0.30009999999999998</v>
      </c>
      <c r="M7731" s="391">
        <v>0.29039999999999999</v>
      </c>
      <c r="N7731" s="391">
        <v>0.3276</v>
      </c>
      <c r="O7731" s="386">
        <v>0.3054</v>
      </c>
      <c r="P7731" s="386" t="s">
        <v>55</v>
      </c>
    </row>
    <row r="7732" spans="1:16" ht="15" x14ac:dyDescent="0.25">
      <c r="A7732" s="389" t="s">
        <v>652</v>
      </c>
      <c r="B7732" s="390"/>
      <c r="C7732" s="386"/>
      <c r="D7732" s="390"/>
      <c r="E7732" s="390"/>
      <c r="F7732" s="386">
        <v>0.1482</v>
      </c>
      <c r="G7732" s="391">
        <v>0.17069999999999999</v>
      </c>
      <c r="H7732" s="391">
        <v>0.2044</v>
      </c>
      <c r="I7732" s="391">
        <v>0.15210000000000001</v>
      </c>
      <c r="J7732" s="391">
        <v>9.8199999999999996E-2</v>
      </c>
      <c r="K7732" s="391">
        <v>0.1719</v>
      </c>
      <c r="L7732" s="391">
        <v>0.1118</v>
      </c>
      <c r="M7732" s="391">
        <v>0.12520000000000001</v>
      </c>
      <c r="N7732" s="391">
        <v>0.16489999999999999</v>
      </c>
      <c r="O7732" s="386">
        <v>0.18060000000000001</v>
      </c>
      <c r="P7732" s="386" t="s">
        <v>55</v>
      </c>
    </row>
    <row r="7733" spans="1:16" ht="15" x14ac:dyDescent="0.25">
      <c r="A7733" s="389" t="s">
        <v>653</v>
      </c>
      <c r="B7733" s="390"/>
      <c r="C7733" s="386"/>
      <c r="D7733" s="390"/>
      <c r="E7733" s="390"/>
      <c r="F7733" s="386">
        <v>2.0034000000000001</v>
      </c>
      <c r="G7733" s="391">
        <v>1.7491000000000001</v>
      </c>
      <c r="H7733" s="391">
        <v>2.3176999999999999</v>
      </c>
      <c r="I7733" s="391">
        <v>2.5453000000000001</v>
      </c>
      <c r="J7733" s="391">
        <v>2.0440999999999998</v>
      </c>
      <c r="K7733" s="391">
        <v>3.234</v>
      </c>
      <c r="L7733" s="391">
        <v>3.0464000000000002</v>
      </c>
      <c r="M7733" s="391">
        <v>2.6318000000000001</v>
      </c>
      <c r="N7733" s="391">
        <v>2.6185999999999998</v>
      </c>
      <c r="O7733" s="386">
        <v>2.1541000000000001</v>
      </c>
      <c r="P7733" s="386" t="s">
        <v>55</v>
      </c>
    </row>
    <row r="7734" spans="1:16" ht="15" x14ac:dyDescent="0.25">
      <c r="A7734" s="389" t="s">
        <v>660</v>
      </c>
      <c r="B7734" s="390"/>
      <c r="C7734" s="386"/>
      <c r="D7734" s="390"/>
      <c r="E7734" s="390"/>
      <c r="F7734" s="386">
        <v>0.1195</v>
      </c>
      <c r="G7734" s="391">
        <v>0.1182</v>
      </c>
      <c r="H7734" s="391">
        <v>0.1827</v>
      </c>
      <c r="I7734" s="391">
        <v>9.0700000000000003E-2</v>
      </c>
      <c r="J7734" s="391">
        <v>5.11E-2</v>
      </c>
      <c r="K7734" s="391">
        <v>0.2843</v>
      </c>
      <c r="L7734" s="391">
        <v>9.1300000000000006E-2</v>
      </c>
      <c r="M7734" s="391">
        <v>9.9599999999999994E-2</v>
      </c>
      <c r="N7734" s="391">
        <v>8.2699999999999996E-2</v>
      </c>
      <c r="O7734" s="386">
        <v>0.23430000000000001</v>
      </c>
      <c r="P7734" s="386" t="s">
        <v>55</v>
      </c>
    </row>
    <row r="7735" spans="1:16" ht="15" x14ac:dyDescent="0.25">
      <c r="A7735" s="389" t="s">
        <v>654</v>
      </c>
      <c r="B7735" s="390"/>
      <c r="C7735" s="386"/>
      <c r="D7735" s="390"/>
      <c r="E7735" s="390"/>
      <c r="F7735" s="386">
        <v>9.4399999999999998E-2</v>
      </c>
      <c r="G7735" s="391">
        <v>0.1072</v>
      </c>
      <c r="H7735" s="391">
        <v>0.1726</v>
      </c>
      <c r="I7735" s="391">
        <v>7.9699999999999993E-2</v>
      </c>
      <c r="J7735" s="391">
        <v>4.9200000000000001E-2</v>
      </c>
      <c r="K7735" s="391">
        <v>0.25800000000000001</v>
      </c>
      <c r="L7735" s="391">
        <v>6.9599999999999995E-2</v>
      </c>
      <c r="M7735" s="391">
        <v>6.4100000000000004E-2</v>
      </c>
      <c r="N7735" s="391">
        <v>6.0900000000000003E-2</v>
      </c>
      <c r="O7735" s="386">
        <v>0.18990000000000001</v>
      </c>
      <c r="P7735" s="386" t="s">
        <v>55</v>
      </c>
    </row>
    <row r="7736" spans="1:16" ht="15" x14ac:dyDescent="0.25">
      <c r="A7736" s="389" t="s">
        <v>655</v>
      </c>
      <c r="B7736" s="390"/>
      <c r="C7736" s="386"/>
      <c r="D7736" s="390"/>
      <c r="E7736" s="390"/>
      <c r="F7736" s="386">
        <v>1.1035999999999999</v>
      </c>
      <c r="G7736" s="391">
        <v>0.55349999999999999</v>
      </c>
      <c r="H7736" s="391">
        <v>0.58179999999999998</v>
      </c>
      <c r="I7736" s="391">
        <v>0.52049999999999996</v>
      </c>
      <c r="J7736" s="391">
        <v>0.1225</v>
      </c>
      <c r="K7736" s="391">
        <v>1.3173999999999999</v>
      </c>
      <c r="L7736" s="391">
        <v>0.86829999999999996</v>
      </c>
      <c r="M7736" s="391">
        <v>1.3687</v>
      </c>
      <c r="N7736" s="391">
        <v>0.90910000000000002</v>
      </c>
      <c r="O7736" s="386">
        <v>1.9629000000000001</v>
      </c>
      <c r="P7736" s="386" t="s">
        <v>55</v>
      </c>
    </row>
    <row r="7737" spans="1:16" ht="15" x14ac:dyDescent="0.25">
      <c r="A7737" s="389" t="s">
        <v>8248</v>
      </c>
      <c r="B7737" s="390"/>
      <c r="C7737" s="386"/>
      <c r="D7737" s="390"/>
      <c r="E7737" s="390"/>
      <c r="F7737" s="386">
        <v>1331</v>
      </c>
      <c r="G7737" s="391">
        <v>1331</v>
      </c>
      <c r="H7737" s="391">
        <v>1331</v>
      </c>
      <c r="I7737" s="391">
        <v>1331</v>
      </c>
      <c r="J7737" s="391">
        <v>1331</v>
      </c>
      <c r="K7737" s="391">
        <v>1331</v>
      </c>
      <c r="L7737" s="391">
        <v>1327.3219999999999</v>
      </c>
      <c r="M7737" s="391">
        <v>1331.55</v>
      </c>
      <c r="N7737" s="391">
        <v>1331.527</v>
      </c>
      <c r="O7737" s="386">
        <v>1320.0909999999999</v>
      </c>
      <c r="P7737" s="386" t="s">
        <v>240</v>
      </c>
    </row>
    <row r="7738" spans="1:16" ht="15" x14ac:dyDescent="0.25">
      <c r="A7738" s="389" t="s">
        <v>8249</v>
      </c>
      <c r="B7738" s="390"/>
      <c r="C7738" s="386"/>
      <c r="D7738" s="390"/>
      <c r="E7738" s="390"/>
      <c r="F7738" s="386">
        <v>2359.0349999999999</v>
      </c>
      <c r="G7738" s="391">
        <v>2359.0349999999999</v>
      </c>
      <c r="H7738" s="391">
        <v>2359.0349999999999</v>
      </c>
      <c r="I7738" s="391">
        <v>2359.0349999999999</v>
      </c>
      <c r="J7738" s="391">
        <v>2359.0349999999999</v>
      </c>
      <c r="K7738" s="391">
        <v>2359.0349999999999</v>
      </c>
      <c r="L7738" s="391">
        <v>2357.3670000000002</v>
      </c>
      <c r="M7738" s="391">
        <v>2360.4140000000002</v>
      </c>
      <c r="N7738" s="391">
        <v>2360.2379999999998</v>
      </c>
      <c r="O7738" s="386">
        <v>2347.5909999999999</v>
      </c>
      <c r="P7738" s="386" t="s">
        <v>240</v>
      </c>
    </row>
    <row r="7739" spans="1:16" ht="15" x14ac:dyDescent="0.25">
      <c r="A7739" s="389" t="s">
        <v>8250</v>
      </c>
      <c r="B7739" s="390"/>
      <c r="C7739" s="386"/>
      <c r="D7739" s="390"/>
      <c r="E7739" s="390"/>
      <c r="F7739" s="386">
        <v>677.96699999999998</v>
      </c>
      <c r="G7739" s="391">
        <v>677.96699999999998</v>
      </c>
      <c r="H7739" s="391">
        <v>677.96699999999998</v>
      </c>
      <c r="I7739" s="391">
        <v>677.96699999999998</v>
      </c>
      <c r="J7739" s="391">
        <v>677.96699999999998</v>
      </c>
      <c r="K7739" s="391">
        <v>677.96699999999998</v>
      </c>
      <c r="L7739" s="391">
        <v>677.96699999999998</v>
      </c>
      <c r="M7739" s="391">
        <v>677.96699999999998</v>
      </c>
      <c r="N7739" s="391">
        <v>663.35</v>
      </c>
      <c r="O7739" s="386">
        <v>663.36199999999997</v>
      </c>
      <c r="P7739" s="386" t="s">
        <v>240</v>
      </c>
    </row>
    <row r="7740" spans="1:16" ht="15" x14ac:dyDescent="0.25">
      <c r="A7740" s="389" t="s">
        <v>8251</v>
      </c>
      <c r="B7740" s="390"/>
      <c r="C7740" s="386"/>
      <c r="D7740" s="390"/>
      <c r="E7740" s="390"/>
      <c r="F7740" s="386">
        <v>11437.13600000001</v>
      </c>
      <c r="G7740" s="391">
        <v>11437.13600000001</v>
      </c>
      <c r="H7740" s="391">
        <v>11437.13600000001</v>
      </c>
      <c r="I7740" s="391">
        <v>11437.13600000001</v>
      </c>
      <c r="J7740" s="391">
        <v>11437.13600000001</v>
      </c>
      <c r="K7740" s="391">
        <v>11437.13600000001</v>
      </c>
      <c r="L7740" s="391">
        <v>11451.114</v>
      </c>
      <c r="M7740" s="391">
        <v>11615.714</v>
      </c>
      <c r="N7740" s="391">
        <v>11603.574000000001</v>
      </c>
      <c r="O7740" s="386">
        <v>11562.082</v>
      </c>
      <c r="P7740" s="386" t="s">
        <v>240</v>
      </c>
    </row>
    <row r="7741" spans="1:16" ht="15" x14ac:dyDescent="0.25">
      <c r="A7741" s="389" t="s">
        <v>8252</v>
      </c>
      <c r="B7741" s="390"/>
      <c r="C7741" s="386"/>
      <c r="D7741" s="390"/>
      <c r="E7741" s="390"/>
      <c r="F7741" s="386">
        <v>2383.152</v>
      </c>
      <c r="G7741" s="391">
        <v>2383.152</v>
      </c>
      <c r="H7741" s="391">
        <v>2383.152</v>
      </c>
      <c r="I7741" s="391">
        <v>2383.152</v>
      </c>
      <c r="J7741" s="391">
        <v>2383.152</v>
      </c>
      <c r="K7741" s="391">
        <v>2383.152</v>
      </c>
      <c r="L7741" s="391">
        <v>2365.3829999999998</v>
      </c>
      <c r="M7741" s="391">
        <v>2365.1529999999998</v>
      </c>
      <c r="N7741" s="391">
        <v>2368.0940000000001</v>
      </c>
      <c r="O7741" s="386">
        <v>2365.61</v>
      </c>
      <c r="P7741" s="386" t="s">
        <v>240</v>
      </c>
    </row>
    <row r="7742" spans="1:16" ht="15" x14ac:dyDescent="0.25">
      <c r="A7742" s="389" t="s">
        <v>8253</v>
      </c>
      <c r="B7742" s="390"/>
      <c r="C7742" s="386"/>
      <c r="D7742" s="390"/>
      <c r="E7742" s="390"/>
      <c r="F7742" s="386">
        <v>1176.123</v>
      </c>
      <c r="G7742" s="391">
        <v>1176.123</v>
      </c>
      <c r="H7742" s="391">
        <v>1176.123</v>
      </c>
      <c r="I7742" s="391">
        <v>1176.123</v>
      </c>
      <c r="J7742" s="391">
        <v>1176.123</v>
      </c>
      <c r="K7742" s="391">
        <v>1176.123</v>
      </c>
      <c r="L7742" s="391">
        <v>1209.45</v>
      </c>
      <c r="M7742" s="391">
        <v>1277.0999999999999</v>
      </c>
      <c r="N7742" s="391">
        <v>1296.6030000000001</v>
      </c>
      <c r="O7742" s="386">
        <v>1282.55</v>
      </c>
      <c r="P7742" s="386" t="s">
        <v>240</v>
      </c>
    </row>
    <row r="7743" spans="1:16" ht="15" x14ac:dyDescent="0.25">
      <c r="A7743" s="389" t="s">
        <v>8254</v>
      </c>
      <c r="B7743" s="390"/>
      <c r="C7743" s="386"/>
      <c r="D7743" s="390"/>
      <c r="E7743" s="390"/>
      <c r="F7743" s="386">
        <v>3509.8590000000099</v>
      </c>
      <c r="G7743" s="391">
        <v>3509.8590000000099</v>
      </c>
      <c r="H7743" s="391">
        <v>3509.8590000000099</v>
      </c>
      <c r="I7743" s="391">
        <v>3509.8590000000099</v>
      </c>
      <c r="J7743" s="391">
        <v>3509.8590000000099</v>
      </c>
      <c r="K7743" s="391">
        <v>3509.8590000000099</v>
      </c>
      <c r="L7743" s="391">
        <v>3513.625</v>
      </c>
      <c r="M7743" s="391">
        <v>3603.53</v>
      </c>
      <c r="N7743" s="391">
        <v>3583.7620000000002</v>
      </c>
      <c r="O7743" s="386">
        <v>3582.826</v>
      </c>
      <c r="P7743" s="386" t="s">
        <v>240</v>
      </c>
    </row>
    <row r="7744" spans="1:16" ht="15" x14ac:dyDescent="0.25">
      <c r="A7744" s="389" t="s">
        <v>8255</v>
      </c>
      <c r="B7744" s="390"/>
      <c r="C7744" s="386"/>
      <c r="D7744" s="390"/>
      <c r="E7744" s="390"/>
      <c r="F7744" s="386">
        <v>831.52499999999998</v>
      </c>
      <c r="G7744" s="391">
        <v>852.05799999999999</v>
      </c>
      <c r="H7744" s="391">
        <v>852.05799999999999</v>
      </c>
      <c r="I7744" s="391">
        <v>880.27499999999998</v>
      </c>
      <c r="J7744" s="391">
        <v>881.16399999999999</v>
      </c>
      <c r="K7744" s="391">
        <v>881.34199999999998</v>
      </c>
      <c r="L7744" s="391">
        <v>881.17399999999998</v>
      </c>
      <c r="M7744" s="391">
        <v>970.81200000000001</v>
      </c>
      <c r="N7744" s="391">
        <v>970.56</v>
      </c>
      <c r="O7744" s="386">
        <v>962.28700000000003</v>
      </c>
      <c r="P7744" s="386" t="s">
        <v>240</v>
      </c>
    </row>
    <row r="7745" spans="1:16" ht="15" x14ac:dyDescent="0.25">
      <c r="A7745" s="389" t="s">
        <v>8256</v>
      </c>
      <c r="B7745" s="390"/>
      <c r="C7745" s="386"/>
      <c r="D7745" s="390"/>
      <c r="E7745" s="390"/>
      <c r="F7745" s="386"/>
      <c r="G7745" s="391"/>
      <c r="H7745" s="391"/>
      <c r="I7745" s="391"/>
      <c r="J7745" s="391"/>
      <c r="K7745" s="391"/>
      <c r="L7745" s="391"/>
      <c r="M7745" s="391"/>
      <c r="N7745" s="391" t="s">
        <v>8416</v>
      </c>
      <c r="O7745" s="386" t="s">
        <v>8416</v>
      </c>
      <c r="P7745" s="386" t="s">
        <v>240</v>
      </c>
    </row>
    <row r="7746" spans="1:16" ht="15" x14ac:dyDescent="0.25">
      <c r="A7746" s="389" t="s">
        <v>8257</v>
      </c>
      <c r="B7746" s="390"/>
      <c r="C7746" s="386"/>
      <c r="D7746" s="390"/>
      <c r="E7746" s="390"/>
      <c r="F7746" s="386">
        <v>35.75</v>
      </c>
      <c r="G7746" s="391">
        <v>35.75</v>
      </c>
      <c r="H7746" s="391">
        <v>35.75</v>
      </c>
      <c r="I7746" s="391">
        <v>35.75</v>
      </c>
      <c r="J7746" s="391">
        <v>35.75</v>
      </c>
      <c r="K7746" s="391">
        <v>35.75</v>
      </c>
      <c r="L7746" s="391">
        <v>35.75</v>
      </c>
      <c r="M7746" s="391">
        <v>35.75</v>
      </c>
      <c r="N7746" s="391">
        <v>35.75</v>
      </c>
      <c r="O7746" s="386">
        <v>35.75</v>
      </c>
      <c r="P7746" s="386" t="s">
        <v>240</v>
      </c>
    </row>
    <row r="7747" spans="1:16" ht="15" x14ac:dyDescent="0.25">
      <c r="A7747" s="389" t="s">
        <v>8258</v>
      </c>
      <c r="B7747" s="390"/>
      <c r="C7747" s="386"/>
      <c r="D7747" s="390"/>
      <c r="E7747" s="390"/>
      <c r="F7747" s="386">
        <v>88.605000000000004</v>
      </c>
      <c r="G7747" s="391">
        <v>88.605000000000004</v>
      </c>
      <c r="H7747" s="391">
        <v>88.605000000000004</v>
      </c>
      <c r="I7747" s="391">
        <v>88.605000000000004</v>
      </c>
      <c r="J7747" s="391">
        <v>88.605000000000004</v>
      </c>
      <c r="K7747" s="391">
        <v>88.605000000000004</v>
      </c>
      <c r="L7747" s="391">
        <v>88.605000000000004</v>
      </c>
      <c r="M7747" s="391">
        <v>88.605000000000004</v>
      </c>
      <c r="N7747" s="391">
        <v>88.518000000000001</v>
      </c>
      <c r="O7747" s="386">
        <v>83.492999999999995</v>
      </c>
      <c r="P7747" s="386" t="s">
        <v>240</v>
      </c>
    </row>
    <row r="7748" spans="1:16" ht="15" x14ac:dyDescent="0.25">
      <c r="A7748" s="389" t="s">
        <v>8259</v>
      </c>
      <c r="B7748" s="390"/>
      <c r="C7748" s="386"/>
      <c r="D7748" s="390"/>
      <c r="E7748" s="390"/>
      <c r="F7748" s="386">
        <v>700.17600000000004</v>
      </c>
      <c r="G7748" s="391">
        <v>700.17600000000004</v>
      </c>
      <c r="H7748" s="391">
        <v>700.17600000000004</v>
      </c>
      <c r="I7748" s="391">
        <v>700.17600000000004</v>
      </c>
      <c r="J7748" s="391">
        <v>700.17600000000004</v>
      </c>
      <c r="K7748" s="391">
        <v>700.17600000000004</v>
      </c>
      <c r="L7748" s="391">
        <v>700.17600000000004</v>
      </c>
      <c r="M7748" s="391">
        <v>789.81399999999996</v>
      </c>
      <c r="N7748" s="391">
        <v>789.81399999999996</v>
      </c>
      <c r="O7748" s="386">
        <v>789.74699999999996</v>
      </c>
      <c r="P7748" s="386" t="s">
        <v>240</v>
      </c>
    </row>
    <row r="7749" spans="1:16" ht="15" x14ac:dyDescent="0.25">
      <c r="A7749" s="389" t="s">
        <v>8260</v>
      </c>
      <c r="B7749" s="390"/>
      <c r="C7749" s="386"/>
      <c r="D7749" s="390"/>
      <c r="E7749" s="390"/>
      <c r="F7749" s="386">
        <v>56.643000000000001</v>
      </c>
      <c r="G7749" s="391">
        <v>56.643000000000001</v>
      </c>
      <c r="H7749" s="391">
        <v>56.643000000000001</v>
      </c>
      <c r="I7749" s="391">
        <v>56.643000000000001</v>
      </c>
      <c r="J7749" s="391">
        <v>56.643000000000001</v>
      </c>
      <c r="K7749" s="391">
        <v>56.643000000000001</v>
      </c>
      <c r="L7749" s="391">
        <v>56.643000000000001</v>
      </c>
      <c r="M7749" s="391">
        <v>56.643000000000001</v>
      </c>
      <c r="N7749" s="391">
        <v>56.478000000000002</v>
      </c>
      <c r="O7749" s="386">
        <v>53.296999999999997</v>
      </c>
      <c r="P7749" s="386" t="s">
        <v>240</v>
      </c>
    </row>
    <row r="7750" spans="1:16" ht="15" x14ac:dyDescent="0.25">
      <c r="A7750" s="389" t="s">
        <v>8261</v>
      </c>
      <c r="B7750" s="390"/>
      <c r="C7750" s="386"/>
      <c r="D7750" s="390"/>
      <c r="E7750" s="390"/>
      <c r="F7750" s="386"/>
      <c r="G7750" s="391"/>
      <c r="H7750" s="391"/>
      <c r="I7750" s="391"/>
      <c r="J7750" s="391"/>
      <c r="K7750" s="391"/>
      <c r="L7750" s="391"/>
      <c r="M7750" s="391"/>
      <c r="N7750" s="391" t="s">
        <v>8416</v>
      </c>
      <c r="O7750" s="386" t="s">
        <v>8416</v>
      </c>
      <c r="P7750" s="386" t="s">
        <v>240</v>
      </c>
    </row>
    <row r="7751" spans="1:16" ht="15" x14ac:dyDescent="0.25">
      <c r="A7751" s="389" t="s">
        <v>8262</v>
      </c>
      <c r="B7751" s="390"/>
      <c r="C7751" s="386"/>
      <c r="D7751" s="390"/>
      <c r="E7751" s="390"/>
      <c r="F7751" s="386">
        <v>326.27199999999999</v>
      </c>
      <c r="G7751" s="391">
        <v>383.38299999999998</v>
      </c>
      <c r="H7751" s="391">
        <v>381.625</v>
      </c>
      <c r="I7751" s="391">
        <v>403.99</v>
      </c>
      <c r="J7751" s="391">
        <v>402.81799999999998</v>
      </c>
      <c r="K7751" s="391">
        <v>410.79399999999998</v>
      </c>
      <c r="L7751" s="391">
        <v>411.12299999999999</v>
      </c>
      <c r="M7751" s="391">
        <v>425.26600000000002</v>
      </c>
      <c r="N7751" s="391">
        <v>460.83</v>
      </c>
      <c r="O7751" s="386">
        <v>454.62</v>
      </c>
      <c r="P7751" s="386" t="s">
        <v>240</v>
      </c>
    </row>
    <row r="7752" spans="1:16" ht="15" x14ac:dyDescent="0.25">
      <c r="A7752" s="389" t="s">
        <v>8263</v>
      </c>
      <c r="B7752" s="390"/>
      <c r="C7752" s="386"/>
      <c r="D7752" s="390"/>
      <c r="E7752" s="390"/>
      <c r="F7752" s="386"/>
      <c r="G7752" s="391"/>
      <c r="H7752" s="391"/>
      <c r="I7752" s="391"/>
      <c r="J7752" s="391"/>
      <c r="K7752" s="391"/>
      <c r="L7752" s="391"/>
      <c r="M7752" s="391"/>
      <c r="N7752" s="391" t="s">
        <v>8416</v>
      </c>
      <c r="O7752" s="386" t="s">
        <v>8416</v>
      </c>
      <c r="P7752" s="386" t="s">
        <v>240</v>
      </c>
    </row>
    <row r="7753" spans="1:16" ht="15" x14ac:dyDescent="0.25">
      <c r="A7753" s="389" t="s">
        <v>8264</v>
      </c>
      <c r="B7753" s="390"/>
      <c r="C7753" s="386"/>
      <c r="D7753" s="390"/>
      <c r="E7753" s="390"/>
      <c r="F7753" s="386">
        <v>396.87299999999999</v>
      </c>
      <c r="G7753" s="391">
        <v>396.87299999999999</v>
      </c>
      <c r="H7753" s="391">
        <v>396.87299999999999</v>
      </c>
      <c r="I7753" s="391">
        <v>396.87299999999999</v>
      </c>
      <c r="J7753" s="391">
        <v>396.87299999999999</v>
      </c>
      <c r="K7753" s="391">
        <v>396.87299999999999</v>
      </c>
      <c r="L7753" s="391">
        <v>396.87299999999999</v>
      </c>
      <c r="M7753" s="391">
        <v>411.01600000000002</v>
      </c>
      <c r="N7753" s="391">
        <v>412.44</v>
      </c>
      <c r="O7753" s="386">
        <v>406.38200000000001</v>
      </c>
      <c r="P7753" s="386" t="s">
        <v>240</v>
      </c>
    </row>
    <row r="7754" spans="1:16" ht="15" x14ac:dyDescent="0.25">
      <c r="A7754" s="389" t="s">
        <v>8265</v>
      </c>
      <c r="B7754" s="390"/>
      <c r="C7754" s="386"/>
      <c r="D7754" s="390"/>
      <c r="E7754" s="390"/>
      <c r="F7754" s="386"/>
      <c r="G7754" s="391"/>
      <c r="H7754" s="391"/>
      <c r="I7754" s="391"/>
      <c r="J7754" s="391"/>
      <c r="K7754" s="391"/>
      <c r="L7754" s="391"/>
      <c r="M7754" s="391"/>
      <c r="N7754" s="391" t="s">
        <v>8416</v>
      </c>
      <c r="O7754" s="386" t="s">
        <v>8416</v>
      </c>
      <c r="P7754" s="386" t="s">
        <v>240</v>
      </c>
    </row>
    <row r="7755" spans="1:16" ht="15" x14ac:dyDescent="0.25">
      <c r="A7755" s="389" t="s">
        <v>8266</v>
      </c>
      <c r="B7755" s="390"/>
      <c r="C7755" s="386"/>
      <c r="D7755" s="390"/>
      <c r="E7755" s="390"/>
      <c r="F7755" s="386">
        <v>0.33400000000000002</v>
      </c>
      <c r="G7755" s="391">
        <v>0.33400000000000002</v>
      </c>
      <c r="H7755" s="391">
        <v>0.33400000000000002</v>
      </c>
      <c r="I7755" s="391">
        <v>0.33400000000000002</v>
      </c>
      <c r="J7755" s="391">
        <v>0.33400000000000002</v>
      </c>
      <c r="K7755" s="391">
        <v>0.33400000000000002</v>
      </c>
      <c r="L7755" s="391">
        <v>0.33400000000000002</v>
      </c>
      <c r="M7755" s="391">
        <v>0.33400000000000002</v>
      </c>
      <c r="N7755" s="391">
        <v>0.33400000000000002</v>
      </c>
      <c r="O7755" s="386">
        <v>0.33400000000000002</v>
      </c>
      <c r="P7755" s="386" t="s">
        <v>240</v>
      </c>
    </row>
    <row r="7756" spans="1:16" ht="15" x14ac:dyDescent="0.25">
      <c r="A7756" s="389" t="s">
        <v>8267</v>
      </c>
      <c r="B7756" s="390"/>
      <c r="C7756" s="386"/>
      <c r="D7756" s="390"/>
      <c r="E7756" s="390"/>
      <c r="F7756" s="386">
        <v>13.916</v>
      </c>
      <c r="G7756" s="391">
        <v>13.916</v>
      </c>
      <c r="H7756" s="391">
        <v>13.916</v>
      </c>
      <c r="I7756" s="391">
        <v>13.916</v>
      </c>
      <c r="J7756" s="391">
        <v>13.916</v>
      </c>
      <c r="K7756" s="391">
        <v>13.916</v>
      </c>
      <c r="L7756" s="391">
        <v>13.916</v>
      </c>
      <c r="M7756" s="391">
        <v>13.916</v>
      </c>
      <c r="N7756" s="391">
        <v>48.055999999999997</v>
      </c>
      <c r="O7756" s="386">
        <v>47.904000000000003</v>
      </c>
      <c r="P7756" s="386" t="s">
        <v>240</v>
      </c>
    </row>
    <row r="7757" spans="1:16" ht="15" x14ac:dyDescent="0.25">
      <c r="A7757" s="389" t="s">
        <v>8268</v>
      </c>
      <c r="B7757" s="390"/>
      <c r="C7757" s="386"/>
      <c r="D7757" s="390"/>
      <c r="E7757" s="390"/>
      <c r="F7757" s="386"/>
      <c r="G7757" s="391"/>
      <c r="H7757" s="391"/>
      <c r="I7757" s="391"/>
      <c r="J7757" s="391"/>
      <c r="K7757" s="391"/>
      <c r="L7757" s="391"/>
      <c r="M7757" s="391"/>
      <c r="N7757" s="391" t="s">
        <v>8416</v>
      </c>
      <c r="O7757" s="386" t="s">
        <v>8416</v>
      </c>
      <c r="P7757" s="386" t="s">
        <v>240</v>
      </c>
    </row>
    <row r="7758" spans="1:16" ht="15" x14ac:dyDescent="0.25">
      <c r="A7758" s="389" t="s">
        <v>8269</v>
      </c>
      <c r="B7758" s="390"/>
      <c r="C7758" s="386"/>
      <c r="D7758" s="390"/>
      <c r="E7758" s="390"/>
      <c r="F7758" s="386">
        <v>741.91099999999994</v>
      </c>
      <c r="G7758" s="391">
        <v>721.22199999999998</v>
      </c>
      <c r="H7758" s="391">
        <v>741.85799999999995</v>
      </c>
      <c r="I7758" s="391">
        <v>721.23299999999995</v>
      </c>
      <c r="J7758" s="391">
        <v>743.47299999999996</v>
      </c>
      <c r="K7758" s="391">
        <v>762.45400000000097</v>
      </c>
      <c r="L7758" s="391">
        <v>744.88699999999994</v>
      </c>
      <c r="M7758" s="391">
        <v>745.08399999999995</v>
      </c>
      <c r="N7758" s="391">
        <v>745.00800000000004</v>
      </c>
      <c r="O7758" s="386">
        <v>744.54899999999998</v>
      </c>
      <c r="P7758" s="386" t="s">
        <v>240</v>
      </c>
    </row>
    <row r="7759" spans="1:16" ht="15" x14ac:dyDescent="0.25">
      <c r="A7759" s="389" t="s">
        <v>8270</v>
      </c>
      <c r="B7759" s="390"/>
      <c r="C7759" s="386"/>
      <c r="D7759" s="390"/>
      <c r="E7759" s="390"/>
      <c r="F7759" s="386">
        <v>118.34099999999999</v>
      </c>
      <c r="G7759" s="391">
        <v>118.34099999999999</v>
      </c>
      <c r="H7759" s="391">
        <v>118.34099999999999</v>
      </c>
      <c r="I7759" s="391">
        <v>118.34099999999999</v>
      </c>
      <c r="J7759" s="391">
        <v>118.34099999999999</v>
      </c>
      <c r="K7759" s="391">
        <v>118.34099999999999</v>
      </c>
      <c r="L7759" s="391">
        <v>118.34099999999999</v>
      </c>
      <c r="M7759" s="391">
        <v>118.34099999999999</v>
      </c>
      <c r="N7759" s="391">
        <v>118.34099999999999</v>
      </c>
      <c r="O7759" s="386">
        <v>118.148</v>
      </c>
      <c r="P7759" s="386" t="s">
        <v>240</v>
      </c>
    </row>
    <row r="7760" spans="1:16" ht="15" x14ac:dyDescent="0.25">
      <c r="A7760" s="389" t="s">
        <v>8271</v>
      </c>
      <c r="B7760" s="390"/>
      <c r="C7760" s="386"/>
      <c r="D7760" s="390"/>
      <c r="E7760" s="390"/>
      <c r="F7760" s="386">
        <v>101.17</v>
      </c>
      <c r="G7760" s="391">
        <v>101.17</v>
      </c>
      <c r="H7760" s="391">
        <v>101.17</v>
      </c>
      <c r="I7760" s="391">
        <v>101.17</v>
      </c>
      <c r="J7760" s="391">
        <v>101.17</v>
      </c>
      <c r="K7760" s="391">
        <v>101.17</v>
      </c>
      <c r="L7760" s="391">
        <v>101.17</v>
      </c>
      <c r="M7760" s="391">
        <v>101.367</v>
      </c>
      <c r="N7760" s="391">
        <v>101.291</v>
      </c>
      <c r="O7760" s="386">
        <v>101.25700000000001</v>
      </c>
      <c r="P7760" s="386" t="s">
        <v>240</v>
      </c>
    </row>
    <row r="7761" spans="1:16" ht="15" x14ac:dyDescent="0.25">
      <c r="A7761" s="389" t="s">
        <v>8272</v>
      </c>
      <c r="B7761" s="390"/>
      <c r="C7761" s="386"/>
      <c r="D7761" s="390"/>
      <c r="E7761" s="390"/>
      <c r="F7761" s="386">
        <v>136.36699999999999</v>
      </c>
      <c r="G7761" s="391">
        <v>136.36699999999999</v>
      </c>
      <c r="H7761" s="391">
        <v>136.36699999999999</v>
      </c>
      <c r="I7761" s="391">
        <v>136.36699999999999</v>
      </c>
      <c r="J7761" s="391">
        <v>136.36699999999999</v>
      </c>
      <c r="K7761" s="391">
        <v>136.36699999999999</v>
      </c>
      <c r="L7761" s="391">
        <v>136.36699999999999</v>
      </c>
      <c r="M7761" s="391">
        <v>136.36699999999999</v>
      </c>
      <c r="N7761" s="391">
        <v>136.36699999999999</v>
      </c>
      <c r="O7761" s="386">
        <v>136.26599999999999</v>
      </c>
      <c r="P7761" s="386" t="s">
        <v>240</v>
      </c>
    </row>
    <row r="7762" spans="1:16" ht="15" x14ac:dyDescent="0.25">
      <c r="A7762" s="389" t="s">
        <v>8273</v>
      </c>
      <c r="B7762" s="390"/>
      <c r="C7762" s="386"/>
      <c r="D7762" s="390"/>
      <c r="E7762" s="390"/>
      <c r="F7762" s="386">
        <v>282.28500000000003</v>
      </c>
      <c r="G7762" s="391">
        <v>282.28500000000003</v>
      </c>
      <c r="H7762" s="391">
        <v>282.28500000000003</v>
      </c>
      <c r="I7762" s="391">
        <v>282.28500000000003</v>
      </c>
      <c r="J7762" s="391">
        <v>282.28500000000003</v>
      </c>
      <c r="K7762" s="391">
        <v>282.28500000000003</v>
      </c>
      <c r="L7762" s="391">
        <v>282.28500000000003</v>
      </c>
      <c r="M7762" s="391">
        <v>282.28500000000003</v>
      </c>
      <c r="N7762" s="391">
        <v>282.28500000000003</v>
      </c>
      <c r="O7762" s="386">
        <v>282.19900000000001</v>
      </c>
      <c r="P7762" s="386" t="s">
        <v>240</v>
      </c>
    </row>
    <row r="7763" spans="1:16" ht="15" x14ac:dyDescent="0.25">
      <c r="A7763" s="389" t="s">
        <v>8274</v>
      </c>
      <c r="B7763" s="390"/>
      <c r="C7763" s="386"/>
      <c r="D7763" s="390"/>
      <c r="E7763" s="390"/>
      <c r="F7763" s="386">
        <v>106.724</v>
      </c>
      <c r="G7763" s="391">
        <v>106.724</v>
      </c>
      <c r="H7763" s="391">
        <v>106.724</v>
      </c>
      <c r="I7763" s="391">
        <v>106.724</v>
      </c>
      <c r="J7763" s="391">
        <v>106.724</v>
      </c>
      <c r="K7763" s="391">
        <v>106.724</v>
      </c>
      <c r="L7763" s="391">
        <v>106.724</v>
      </c>
      <c r="M7763" s="391">
        <v>106.724</v>
      </c>
      <c r="N7763" s="391">
        <v>106.724</v>
      </c>
      <c r="O7763" s="386">
        <v>106.679</v>
      </c>
      <c r="P7763" s="386" t="s">
        <v>240</v>
      </c>
    </row>
    <row r="7764" spans="1:16" ht="15" x14ac:dyDescent="0.25">
      <c r="A7764" s="389" t="s">
        <v>8275</v>
      </c>
      <c r="B7764" s="390"/>
      <c r="C7764" s="386"/>
      <c r="D7764" s="390"/>
      <c r="E7764" s="390"/>
      <c r="F7764" s="386"/>
      <c r="G7764" s="391"/>
      <c r="H7764" s="391"/>
      <c r="I7764" s="391"/>
      <c r="J7764" s="391"/>
      <c r="K7764" s="391"/>
      <c r="L7764" s="391"/>
      <c r="M7764" s="391"/>
      <c r="N7764" s="391" t="s">
        <v>8416</v>
      </c>
      <c r="O7764" s="386" t="s">
        <v>8416</v>
      </c>
      <c r="P7764" s="386" t="s">
        <v>240</v>
      </c>
    </row>
    <row r="7765" spans="1:16" ht="15" x14ac:dyDescent="0.25">
      <c r="A7765" s="389" t="s">
        <v>8276</v>
      </c>
      <c r="B7765" s="390"/>
      <c r="C7765" s="386"/>
      <c r="D7765" s="390"/>
      <c r="E7765" s="390"/>
      <c r="F7765" s="386">
        <v>531.9</v>
      </c>
      <c r="G7765" s="391">
        <v>543.35299999999995</v>
      </c>
      <c r="H7765" s="391">
        <v>531.92499999999995</v>
      </c>
      <c r="I7765" s="391">
        <v>543.03399999999999</v>
      </c>
      <c r="J7765" s="391">
        <v>531.53899999999999</v>
      </c>
      <c r="K7765" s="391">
        <v>532.73900000000003</v>
      </c>
      <c r="L7765" s="391">
        <v>566.82000000000005</v>
      </c>
      <c r="M7765" s="391">
        <v>566.82899999999995</v>
      </c>
      <c r="N7765" s="391">
        <v>532.548</v>
      </c>
      <c r="O7765" s="386">
        <v>531.49900000000002</v>
      </c>
      <c r="P7765" s="386" t="s">
        <v>240</v>
      </c>
    </row>
    <row r="7766" spans="1:16" ht="15" x14ac:dyDescent="0.25">
      <c r="A7766" s="389" t="s">
        <v>8277</v>
      </c>
      <c r="B7766" s="390"/>
      <c r="C7766" s="386"/>
      <c r="D7766" s="390"/>
      <c r="E7766" s="390"/>
      <c r="F7766" s="386">
        <v>234.572</v>
      </c>
      <c r="G7766" s="391">
        <v>234.572</v>
      </c>
      <c r="H7766" s="391">
        <v>234.572</v>
      </c>
      <c r="I7766" s="391">
        <v>234.572</v>
      </c>
      <c r="J7766" s="391">
        <v>234.572</v>
      </c>
      <c r="K7766" s="391">
        <v>234.572</v>
      </c>
      <c r="L7766" s="391">
        <v>234.572</v>
      </c>
      <c r="M7766" s="391">
        <v>234.441</v>
      </c>
      <c r="N7766" s="391">
        <v>234.441</v>
      </c>
      <c r="O7766" s="386">
        <v>233.398</v>
      </c>
      <c r="P7766" s="386" t="s">
        <v>240</v>
      </c>
    </row>
    <row r="7767" spans="1:16" ht="15" x14ac:dyDescent="0.25">
      <c r="A7767" s="389" t="s">
        <v>8278</v>
      </c>
      <c r="B7767" s="390"/>
      <c r="C7767" s="386"/>
      <c r="D7767" s="390"/>
      <c r="E7767" s="390"/>
      <c r="F7767" s="386">
        <v>31.183</v>
      </c>
      <c r="G7767" s="391">
        <v>31.183</v>
      </c>
      <c r="H7767" s="391">
        <v>31.183</v>
      </c>
      <c r="I7767" s="391">
        <v>31.183</v>
      </c>
      <c r="J7767" s="391">
        <v>31.183</v>
      </c>
      <c r="K7767" s="391">
        <v>31.183</v>
      </c>
      <c r="L7767" s="391">
        <v>31.183</v>
      </c>
      <c r="M7767" s="391">
        <v>31.183</v>
      </c>
      <c r="N7767" s="391">
        <v>31.042000000000002</v>
      </c>
      <c r="O7767" s="386">
        <v>31.042000000000002</v>
      </c>
      <c r="P7767" s="386" t="s">
        <v>240</v>
      </c>
    </row>
    <row r="7768" spans="1:16" ht="15" x14ac:dyDescent="0.25">
      <c r="A7768" s="389" t="s">
        <v>8279</v>
      </c>
      <c r="B7768" s="390"/>
      <c r="C7768" s="386"/>
      <c r="D7768" s="390"/>
      <c r="E7768" s="390"/>
      <c r="F7768" s="386"/>
      <c r="G7768" s="391"/>
      <c r="H7768" s="391"/>
      <c r="I7768" s="391"/>
      <c r="J7768" s="391"/>
      <c r="K7768" s="391"/>
      <c r="L7768" s="391"/>
      <c r="M7768" s="391"/>
      <c r="N7768" s="391" t="s">
        <v>8416</v>
      </c>
      <c r="O7768" s="386" t="s">
        <v>8416</v>
      </c>
      <c r="P7768" s="386" t="s">
        <v>240</v>
      </c>
    </row>
    <row r="7769" spans="1:16" ht="15" x14ac:dyDescent="0.25">
      <c r="A7769" s="389" t="s">
        <v>8280</v>
      </c>
      <c r="B7769" s="390"/>
      <c r="C7769" s="386"/>
      <c r="D7769" s="390"/>
      <c r="E7769" s="390"/>
      <c r="F7769" s="386">
        <v>201.166</v>
      </c>
      <c r="G7769" s="391">
        <v>201.166</v>
      </c>
      <c r="H7769" s="391">
        <v>201.166</v>
      </c>
      <c r="I7769" s="391">
        <v>201.166</v>
      </c>
      <c r="J7769" s="391">
        <v>201.166</v>
      </c>
      <c r="K7769" s="391">
        <v>201.166</v>
      </c>
      <c r="L7769" s="391">
        <v>201.166</v>
      </c>
      <c r="M7769" s="391">
        <v>201.166</v>
      </c>
      <c r="N7769" s="391">
        <v>201.166</v>
      </c>
      <c r="O7769" s="386">
        <v>201.16</v>
      </c>
      <c r="P7769" s="386" t="s">
        <v>240</v>
      </c>
    </row>
    <row r="7770" spans="1:16" ht="15" x14ac:dyDescent="0.25">
      <c r="A7770" s="389" t="s">
        <v>8281</v>
      </c>
      <c r="B7770" s="390"/>
      <c r="C7770" s="386"/>
      <c r="D7770" s="390"/>
      <c r="E7770" s="390"/>
      <c r="F7770" s="386">
        <v>99.899000000000001</v>
      </c>
      <c r="G7770" s="391">
        <v>99.899000000000001</v>
      </c>
      <c r="H7770" s="391">
        <v>99.899000000000001</v>
      </c>
      <c r="I7770" s="391">
        <v>99.899000000000001</v>
      </c>
      <c r="J7770" s="391">
        <v>99.899000000000001</v>
      </c>
      <c r="K7770" s="391">
        <v>99.899000000000001</v>
      </c>
      <c r="L7770" s="391">
        <v>99.899000000000001</v>
      </c>
      <c r="M7770" s="391">
        <v>100.039</v>
      </c>
      <c r="N7770" s="391">
        <v>65.899000000000001</v>
      </c>
      <c r="O7770" s="386">
        <v>65.899000000000001</v>
      </c>
      <c r="P7770" s="386" t="s">
        <v>240</v>
      </c>
    </row>
    <row r="7771" spans="1:16" ht="15" x14ac:dyDescent="0.25">
      <c r="A7771" s="389" t="s">
        <v>8282</v>
      </c>
      <c r="B7771" s="390"/>
      <c r="C7771" s="386"/>
      <c r="D7771" s="390"/>
      <c r="E7771" s="390"/>
      <c r="F7771" s="386"/>
      <c r="G7771" s="391"/>
      <c r="H7771" s="391"/>
      <c r="I7771" s="391"/>
      <c r="J7771" s="391"/>
      <c r="K7771" s="391"/>
      <c r="L7771" s="391"/>
      <c r="M7771" s="391"/>
      <c r="N7771" s="391" t="s">
        <v>8416</v>
      </c>
      <c r="O7771" s="386" t="s">
        <v>8416</v>
      </c>
      <c r="P7771" s="386" t="s">
        <v>240</v>
      </c>
    </row>
    <row r="7772" spans="1:16" ht="15" x14ac:dyDescent="0.25">
      <c r="A7772" s="389" t="s">
        <v>8283</v>
      </c>
      <c r="B7772" s="390"/>
      <c r="C7772" s="386"/>
      <c r="D7772" s="390"/>
      <c r="E7772" s="390"/>
      <c r="F7772" s="386">
        <v>343.28699999999998</v>
      </c>
      <c r="G7772" s="391">
        <v>343.28699999999998</v>
      </c>
      <c r="H7772" s="391">
        <v>343.28699999999998</v>
      </c>
      <c r="I7772" s="391">
        <v>343.28699999999998</v>
      </c>
      <c r="J7772" s="391">
        <v>343.28699999999998</v>
      </c>
      <c r="K7772" s="391">
        <v>343.28699999999998</v>
      </c>
      <c r="L7772" s="391">
        <v>343.28699999999998</v>
      </c>
      <c r="M7772" s="391">
        <v>343.315</v>
      </c>
      <c r="N7772" s="391">
        <v>347.661</v>
      </c>
      <c r="O7772" s="386">
        <v>346.721</v>
      </c>
      <c r="P7772" s="386" t="s">
        <v>240</v>
      </c>
    </row>
    <row r="7773" spans="1:16" ht="15" x14ac:dyDescent="0.25">
      <c r="A7773" s="389" t="s">
        <v>8284</v>
      </c>
      <c r="B7773" s="390"/>
      <c r="C7773" s="386"/>
      <c r="D7773" s="390"/>
      <c r="E7773" s="390"/>
      <c r="F7773" s="386">
        <v>38.082999999999998</v>
      </c>
      <c r="G7773" s="391">
        <v>38.082999999999998</v>
      </c>
      <c r="H7773" s="391">
        <v>38.082999999999998</v>
      </c>
      <c r="I7773" s="391">
        <v>38.082999999999998</v>
      </c>
      <c r="J7773" s="391">
        <v>38.082999999999998</v>
      </c>
      <c r="K7773" s="391">
        <v>38.082999999999998</v>
      </c>
      <c r="L7773" s="391">
        <v>38.082999999999998</v>
      </c>
      <c r="M7773" s="391">
        <v>37.984000000000002</v>
      </c>
      <c r="N7773" s="391">
        <v>37.984000000000002</v>
      </c>
      <c r="O7773" s="386">
        <v>37.984000000000002</v>
      </c>
      <c r="P7773" s="386" t="s">
        <v>240</v>
      </c>
    </row>
    <row r="7774" spans="1:16" ht="15" x14ac:dyDescent="0.25">
      <c r="A7774" s="389" t="s">
        <v>8285</v>
      </c>
      <c r="B7774" s="390"/>
      <c r="C7774" s="386"/>
      <c r="D7774" s="390"/>
      <c r="E7774" s="390"/>
      <c r="F7774" s="386">
        <v>203.136</v>
      </c>
      <c r="G7774" s="391">
        <v>203.136</v>
      </c>
      <c r="H7774" s="391">
        <v>203.136</v>
      </c>
      <c r="I7774" s="391">
        <v>203.136</v>
      </c>
      <c r="J7774" s="391">
        <v>203.136</v>
      </c>
      <c r="K7774" s="391">
        <v>203.136</v>
      </c>
      <c r="L7774" s="391">
        <v>203.136</v>
      </c>
      <c r="M7774" s="391">
        <v>203.136</v>
      </c>
      <c r="N7774" s="391">
        <v>207.42599999999999</v>
      </c>
      <c r="O7774" s="386">
        <v>206.505</v>
      </c>
      <c r="P7774" s="386" t="s">
        <v>240</v>
      </c>
    </row>
    <row r="7775" spans="1:16" ht="15" x14ac:dyDescent="0.25">
      <c r="A7775" s="389" t="s">
        <v>8286</v>
      </c>
      <c r="B7775" s="390"/>
      <c r="C7775" s="386"/>
      <c r="D7775" s="390"/>
      <c r="E7775" s="390"/>
      <c r="F7775" s="386"/>
      <c r="G7775" s="391"/>
      <c r="H7775" s="391"/>
      <c r="I7775" s="391"/>
      <c r="J7775" s="391"/>
      <c r="K7775" s="391"/>
      <c r="L7775" s="391"/>
      <c r="M7775" s="391"/>
      <c r="N7775" s="391" t="s">
        <v>8416</v>
      </c>
      <c r="O7775" s="386" t="s">
        <v>8416</v>
      </c>
      <c r="P7775" s="386" t="s">
        <v>240</v>
      </c>
    </row>
    <row r="7776" spans="1:16" ht="15" x14ac:dyDescent="0.25">
      <c r="A7776" s="389" t="s">
        <v>8287</v>
      </c>
      <c r="B7776" s="390"/>
      <c r="C7776" s="386"/>
      <c r="D7776" s="390"/>
      <c r="E7776" s="390"/>
      <c r="F7776" s="386">
        <v>90.117000000000004</v>
      </c>
      <c r="G7776" s="391">
        <v>90.117000000000004</v>
      </c>
      <c r="H7776" s="391">
        <v>90.117000000000004</v>
      </c>
      <c r="I7776" s="391">
        <v>90.117000000000004</v>
      </c>
      <c r="J7776" s="391">
        <v>90.117000000000004</v>
      </c>
      <c r="K7776" s="391">
        <v>90.117000000000004</v>
      </c>
      <c r="L7776" s="391">
        <v>90.117000000000004</v>
      </c>
      <c r="M7776" s="391">
        <v>90.117000000000004</v>
      </c>
      <c r="N7776" s="391">
        <v>90.117000000000004</v>
      </c>
      <c r="O7776" s="386">
        <v>90.117000000000004</v>
      </c>
      <c r="P7776" s="386" t="s">
        <v>240</v>
      </c>
    </row>
    <row r="7777" spans="1:16" ht="15" x14ac:dyDescent="0.25">
      <c r="A7777" s="389" t="s">
        <v>8288</v>
      </c>
      <c r="B7777" s="390"/>
      <c r="C7777" s="386"/>
      <c r="D7777" s="390"/>
      <c r="E7777" s="390"/>
      <c r="F7777" s="386">
        <v>11.951000000000001</v>
      </c>
      <c r="G7777" s="391">
        <v>11.951000000000001</v>
      </c>
      <c r="H7777" s="391">
        <v>11.951000000000001</v>
      </c>
      <c r="I7777" s="391">
        <v>11.951000000000001</v>
      </c>
      <c r="J7777" s="391">
        <v>11.951000000000001</v>
      </c>
      <c r="K7777" s="391">
        <v>11.951000000000001</v>
      </c>
      <c r="L7777" s="391">
        <v>11.951000000000001</v>
      </c>
      <c r="M7777" s="391">
        <v>12.077999999999999</v>
      </c>
      <c r="N7777" s="391">
        <v>12.134</v>
      </c>
      <c r="O7777" s="386">
        <v>12.115</v>
      </c>
      <c r="P7777" s="386" t="s">
        <v>240</v>
      </c>
    </row>
    <row r="7778" spans="1:16" ht="15" x14ac:dyDescent="0.25">
      <c r="A7778" s="389" t="s">
        <v>8289</v>
      </c>
      <c r="B7778" s="390"/>
      <c r="C7778" s="386"/>
      <c r="D7778" s="390"/>
      <c r="E7778" s="390"/>
      <c r="F7778" s="386"/>
      <c r="G7778" s="391"/>
      <c r="H7778" s="391"/>
      <c r="I7778" s="391"/>
      <c r="J7778" s="391"/>
      <c r="K7778" s="391"/>
      <c r="L7778" s="391"/>
      <c r="M7778" s="391"/>
      <c r="N7778" s="391" t="s">
        <v>8416</v>
      </c>
      <c r="O7778" s="386" t="s">
        <v>8416</v>
      </c>
      <c r="P7778" s="386" t="s">
        <v>240</v>
      </c>
    </row>
    <row r="7779" spans="1:16" ht="15" x14ac:dyDescent="0.25">
      <c r="A7779" s="389" t="s">
        <v>8290</v>
      </c>
      <c r="B7779" s="390"/>
      <c r="C7779" s="386"/>
      <c r="D7779" s="390"/>
      <c r="E7779" s="390"/>
      <c r="F7779" s="386">
        <v>345.03199999999998</v>
      </c>
      <c r="G7779" s="391">
        <v>345.03199999999998</v>
      </c>
      <c r="H7779" s="391">
        <v>345.03199999999998</v>
      </c>
      <c r="I7779" s="391">
        <v>345.03199999999998</v>
      </c>
      <c r="J7779" s="391">
        <v>345.03199999999998</v>
      </c>
      <c r="K7779" s="391">
        <v>345.03199999999998</v>
      </c>
      <c r="L7779" s="391">
        <v>345.03199999999998</v>
      </c>
      <c r="M7779" s="391">
        <v>346.14499999999998</v>
      </c>
      <c r="N7779" s="391">
        <v>346.089</v>
      </c>
      <c r="O7779" s="386">
        <v>345.90600000000001</v>
      </c>
      <c r="P7779" s="386" t="s">
        <v>240</v>
      </c>
    </row>
    <row r="7780" spans="1:16" ht="15" x14ac:dyDescent="0.25">
      <c r="A7780" s="389" t="s">
        <v>8291</v>
      </c>
      <c r="B7780" s="390"/>
      <c r="C7780" s="386"/>
      <c r="D7780" s="390"/>
      <c r="E7780" s="390"/>
      <c r="F7780" s="386">
        <v>53.686999999999998</v>
      </c>
      <c r="G7780" s="391">
        <v>53.686999999999998</v>
      </c>
      <c r="H7780" s="391">
        <v>53.686999999999998</v>
      </c>
      <c r="I7780" s="391">
        <v>53.686999999999998</v>
      </c>
      <c r="J7780" s="391">
        <v>53.686999999999998</v>
      </c>
      <c r="K7780" s="391">
        <v>53.686999999999998</v>
      </c>
      <c r="L7780" s="391">
        <v>53.686999999999998</v>
      </c>
      <c r="M7780" s="391">
        <v>53.686999999999998</v>
      </c>
      <c r="N7780" s="391">
        <v>53.686999999999998</v>
      </c>
      <c r="O7780" s="386">
        <v>53.548999999999999</v>
      </c>
      <c r="P7780" s="386" t="s">
        <v>240</v>
      </c>
    </row>
    <row r="7781" spans="1:16" ht="15" x14ac:dyDescent="0.25">
      <c r="A7781" s="389" t="s">
        <v>8292</v>
      </c>
      <c r="B7781" s="390"/>
      <c r="C7781" s="386"/>
      <c r="D7781" s="390"/>
      <c r="E7781" s="390"/>
      <c r="F7781" s="386"/>
      <c r="G7781" s="391"/>
      <c r="H7781" s="391"/>
      <c r="I7781" s="391"/>
      <c r="J7781" s="391"/>
      <c r="K7781" s="391"/>
      <c r="L7781" s="391"/>
      <c r="M7781" s="391"/>
      <c r="N7781" s="391" t="s">
        <v>8416</v>
      </c>
      <c r="O7781" s="386" t="s">
        <v>8416</v>
      </c>
      <c r="P7781" s="386" t="s">
        <v>240</v>
      </c>
    </row>
    <row r="7782" spans="1:16" ht="15" x14ac:dyDescent="0.25">
      <c r="A7782" s="389" t="s">
        <v>8293</v>
      </c>
      <c r="B7782" s="390"/>
      <c r="C7782" s="386"/>
      <c r="D7782" s="390"/>
      <c r="E7782" s="390"/>
      <c r="F7782" s="386"/>
      <c r="G7782" s="391"/>
      <c r="H7782" s="391"/>
      <c r="I7782" s="391"/>
      <c r="J7782" s="391"/>
      <c r="K7782" s="391"/>
      <c r="L7782" s="391"/>
      <c r="M7782" s="391"/>
      <c r="N7782" s="391" t="s">
        <v>8416</v>
      </c>
      <c r="O7782" s="386" t="s">
        <v>8416</v>
      </c>
      <c r="P7782" s="386" t="s">
        <v>240</v>
      </c>
    </row>
    <row r="7783" spans="1:16" ht="15" x14ac:dyDescent="0.25">
      <c r="A7783" s="389" t="s">
        <v>8294</v>
      </c>
      <c r="B7783" s="390"/>
      <c r="C7783" s="386"/>
      <c r="D7783" s="390"/>
      <c r="E7783" s="390"/>
      <c r="F7783" s="386">
        <v>145.70699999999999</v>
      </c>
      <c r="G7783" s="391">
        <v>145.70699999999999</v>
      </c>
      <c r="H7783" s="391">
        <v>145.70699999999999</v>
      </c>
      <c r="I7783" s="391">
        <v>145.70699999999999</v>
      </c>
      <c r="J7783" s="391">
        <v>145.70699999999999</v>
      </c>
      <c r="K7783" s="391">
        <v>145.70699999999999</v>
      </c>
      <c r="L7783" s="391">
        <v>145.70699999999999</v>
      </c>
      <c r="M7783" s="391">
        <v>145.97399999999999</v>
      </c>
      <c r="N7783" s="391">
        <v>145.97399999999999</v>
      </c>
      <c r="O7783" s="386">
        <v>145.95500000000001</v>
      </c>
      <c r="P7783" s="386" t="s">
        <v>240</v>
      </c>
    </row>
    <row r="7784" spans="1:16" ht="15" x14ac:dyDescent="0.25">
      <c r="A7784" s="389" t="s">
        <v>8295</v>
      </c>
      <c r="B7784" s="390"/>
      <c r="C7784" s="386"/>
      <c r="D7784" s="390"/>
      <c r="E7784" s="390"/>
      <c r="F7784" s="386">
        <v>145.63800000000001</v>
      </c>
      <c r="G7784" s="391">
        <v>145.63800000000001</v>
      </c>
      <c r="H7784" s="391">
        <v>145.63800000000001</v>
      </c>
      <c r="I7784" s="391">
        <v>145.63800000000001</v>
      </c>
      <c r="J7784" s="391">
        <v>145.63800000000001</v>
      </c>
      <c r="K7784" s="391">
        <v>145.63800000000001</v>
      </c>
      <c r="L7784" s="391">
        <v>145.63800000000001</v>
      </c>
      <c r="M7784" s="391">
        <v>146.48400000000001</v>
      </c>
      <c r="N7784" s="391">
        <v>146.428</v>
      </c>
      <c r="O7784" s="386">
        <v>146.40199999999999</v>
      </c>
      <c r="P7784" s="386" t="s">
        <v>240</v>
      </c>
    </row>
    <row r="7785" spans="1:16" ht="15" x14ac:dyDescent="0.25">
      <c r="A7785" s="389" t="s">
        <v>8296</v>
      </c>
      <c r="B7785" s="390"/>
      <c r="C7785" s="386"/>
      <c r="D7785" s="390"/>
      <c r="E7785" s="390"/>
      <c r="F7785" s="386"/>
      <c r="G7785" s="391"/>
      <c r="H7785" s="391"/>
      <c r="I7785" s="391"/>
      <c r="J7785" s="391"/>
      <c r="K7785" s="391"/>
      <c r="L7785" s="391"/>
      <c r="M7785" s="391"/>
      <c r="N7785" s="391" t="s">
        <v>8416</v>
      </c>
      <c r="O7785" s="386" t="s">
        <v>8416</v>
      </c>
      <c r="P7785" s="386" t="s">
        <v>240</v>
      </c>
    </row>
    <row r="7786" spans="1:16" ht="15" x14ac:dyDescent="0.25">
      <c r="A7786" s="389" t="s">
        <v>8297</v>
      </c>
      <c r="B7786" s="390"/>
      <c r="C7786" s="386"/>
      <c r="D7786" s="390"/>
      <c r="E7786" s="390"/>
      <c r="F7786" s="386">
        <v>565.1</v>
      </c>
      <c r="G7786" s="391">
        <v>565.56899999999996</v>
      </c>
      <c r="H7786" s="391">
        <v>565.05799999999999</v>
      </c>
      <c r="I7786" s="391">
        <v>565.53700000000003</v>
      </c>
      <c r="J7786" s="391">
        <v>566.03599999999994</v>
      </c>
      <c r="K7786" s="391">
        <v>567.01800000000003</v>
      </c>
      <c r="L7786" s="391">
        <v>567.01800000000003</v>
      </c>
      <c r="M7786" s="391">
        <v>567.01800000000003</v>
      </c>
      <c r="N7786" s="391">
        <v>567.01800000000003</v>
      </c>
      <c r="O7786" s="386">
        <v>566.95500000000004</v>
      </c>
      <c r="P7786" s="386" t="s">
        <v>240</v>
      </c>
    </row>
    <row r="7787" spans="1:16" ht="15" x14ac:dyDescent="0.25">
      <c r="A7787" s="389" t="s">
        <v>8298</v>
      </c>
      <c r="B7787" s="390"/>
      <c r="C7787" s="386"/>
      <c r="D7787" s="390"/>
      <c r="E7787" s="390"/>
      <c r="F7787" s="386">
        <v>165.99600000000001</v>
      </c>
      <c r="G7787" s="391">
        <v>165.99600000000001</v>
      </c>
      <c r="H7787" s="391">
        <v>165.99600000000001</v>
      </c>
      <c r="I7787" s="391">
        <v>165.99600000000001</v>
      </c>
      <c r="J7787" s="391">
        <v>165.99600000000001</v>
      </c>
      <c r="K7787" s="391">
        <v>165.99600000000001</v>
      </c>
      <c r="L7787" s="391">
        <v>165.99600000000001</v>
      </c>
      <c r="M7787" s="391">
        <v>165.99600000000001</v>
      </c>
      <c r="N7787" s="391">
        <v>165.99600000000001</v>
      </c>
      <c r="O7787" s="386">
        <v>165.97399999999999</v>
      </c>
      <c r="P7787" s="386" t="s">
        <v>240</v>
      </c>
    </row>
    <row r="7788" spans="1:16" ht="15" x14ac:dyDescent="0.25">
      <c r="A7788" s="389" t="s">
        <v>8299</v>
      </c>
      <c r="B7788" s="390"/>
      <c r="C7788" s="386"/>
      <c r="D7788" s="390"/>
      <c r="E7788" s="390"/>
      <c r="F7788" s="386"/>
      <c r="G7788" s="391"/>
      <c r="H7788" s="391"/>
      <c r="I7788" s="391"/>
      <c r="J7788" s="391"/>
      <c r="K7788" s="391"/>
      <c r="L7788" s="391"/>
      <c r="M7788" s="391"/>
      <c r="N7788" s="391" t="s">
        <v>8416</v>
      </c>
      <c r="O7788" s="386" t="s">
        <v>8416</v>
      </c>
      <c r="P7788" s="386" t="s">
        <v>240</v>
      </c>
    </row>
    <row r="7789" spans="1:16" ht="15" x14ac:dyDescent="0.25">
      <c r="A7789" s="389" t="s">
        <v>8300</v>
      </c>
      <c r="B7789" s="390"/>
      <c r="C7789" s="386"/>
      <c r="D7789" s="390"/>
      <c r="E7789" s="390"/>
      <c r="F7789" s="386"/>
      <c r="G7789" s="391"/>
      <c r="H7789" s="391"/>
      <c r="I7789" s="391"/>
      <c r="J7789" s="391"/>
      <c r="K7789" s="391"/>
      <c r="L7789" s="391"/>
      <c r="M7789" s="391"/>
      <c r="N7789" s="391" t="s">
        <v>8416</v>
      </c>
      <c r="O7789" s="386" t="s">
        <v>8416</v>
      </c>
      <c r="P7789" s="386" t="s">
        <v>240</v>
      </c>
    </row>
    <row r="7790" spans="1:16" ht="15" x14ac:dyDescent="0.25">
      <c r="A7790" s="389" t="s">
        <v>8301</v>
      </c>
      <c r="B7790" s="390"/>
      <c r="C7790" s="386"/>
      <c r="D7790" s="390"/>
      <c r="E7790" s="390"/>
      <c r="F7790" s="386">
        <v>296.53800000000001</v>
      </c>
      <c r="G7790" s="391">
        <v>296.53800000000001</v>
      </c>
      <c r="H7790" s="391">
        <v>296.53800000000001</v>
      </c>
      <c r="I7790" s="391">
        <v>296.53800000000001</v>
      </c>
      <c r="J7790" s="391">
        <v>296.53800000000001</v>
      </c>
      <c r="K7790" s="391">
        <v>296.53800000000001</v>
      </c>
      <c r="L7790" s="391">
        <v>296.53800000000001</v>
      </c>
      <c r="M7790" s="391">
        <v>296.53800000000001</v>
      </c>
      <c r="N7790" s="391">
        <v>296.53800000000001</v>
      </c>
      <c r="O7790" s="386">
        <v>296.51799999999997</v>
      </c>
      <c r="P7790" s="386" t="s">
        <v>240</v>
      </c>
    </row>
    <row r="7791" spans="1:16" ht="15" x14ac:dyDescent="0.25">
      <c r="A7791" s="389" t="s">
        <v>8302</v>
      </c>
      <c r="B7791" s="390"/>
      <c r="C7791" s="386"/>
      <c r="D7791" s="390"/>
      <c r="E7791" s="390"/>
      <c r="F7791" s="386">
        <v>104.48399999999999</v>
      </c>
      <c r="G7791" s="391">
        <v>104.48399999999999</v>
      </c>
      <c r="H7791" s="391">
        <v>104.48399999999999</v>
      </c>
      <c r="I7791" s="391">
        <v>104.48399999999999</v>
      </c>
      <c r="J7791" s="391">
        <v>104.48399999999999</v>
      </c>
      <c r="K7791" s="391">
        <v>104.48399999999999</v>
      </c>
      <c r="L7791" s="391">
        <v>104.48399999999999</v>
      </c>
      <c r="M7791" s="391">
        <v>104.48399999999999</v>
      </c>
      <c r="N7791" s="391">
        <v>104.48399999999999</v>
      </c>
      <c r="O7791" s="386">
        <v>104.46299999999999</v>
      </c>
      <c r="P7791" s="386" t="s">
        <v>240</v>
      </c>
    </row>
    <row r="7792" spans="1:16" ht="15" x14ac:dyDescent="0.25">
      <c r="A7792" s="389" t="s">
        <v>8303</v>
      </c>
      <c r="B7792" s="390"/>
      <c r="C7792" s="386"/>
      <c r="D7792" s="390"/>
      <c r="E7792" s="390"/>
      <c r="F7792" s="386"/>
      <c r="G7792" s="391"/>
      <c r="H7792" s="391"/>
      <c r="I7792" s="391"/>
      <c r="J7792" s="391"/>
      <c r="K7792" s="391"/>
      <c r="L7792" s="391"/>
      <c r="M7792" s="391"/>
      <c r="N7792" s="391" t="s">
        <v>8416</v>
      </c>
      <c r="O7792" s="386" t="s">
        <v>8416</v>
      </c>
      <c r="P7792" s="386" t="s">
        <v>240</v>
      </c>
    </row>
    <row r="7793" spans="1:16" ht="15" x14ac:dyDescent="0.25">
      <c r="A7793" s="389" t="s">
        <v>8304</v>
      </c>
      <c r="B7793" s="390"/>
      <c r="C7793" s="386"/>
      <c r="D7793" s="390"/>
      <c r="E7793" s="390"/>
      <c r="F7793" s="386">
        <v>204.21199999999999</v>
      </c>
      <c r="G7793" s="391">
        <v>223.39400000000001</v>
      </c>
      <c r="H7793" s="391">
        <v>223.23699999999999</v>
      </c>
      <c r="I7793" s="391">
        <v>222.99199999999999</v>
      </c>
      <c r="J7793" s="391">
        <v>223.72200000000001</v>
      </c>
      <c r="K7793" s="391">
        <v>225.16</v>
      </c>
      <c r="L7793" s="391">
        <v>244.31800000000001</v>
      </c>
      <c r="M7793" s="391">
        <v>244.73699999999999</v>
      </c>
      <c r="N7793" s="391">
        <v>244.73699999999999</v>
      </c>
      <c r="O7793" s="386">
        <v>244.65899999999999</v>
      </c>
      <c r="P7793" s="386" t="s">
        <v>240</v>
      </c>
    </row>
    <row r="7794" spans="1:16" ht="15" x14ac:dyDescent="0.25">
      <c r="A7794" s="389" t="s">
        <v>8305</v>
      </c>
      <c r="B7794" s="390"/>
      <c r="C7794" s="386"/>
      <c r="D7794" s="390"/>
      <c r="E7794" s="390"/>
      <c r="F7794" s="386">
        <v>19.951000000000001</v>
      </c>
      <c r="G7794" s="391">
        <v>19.951000000000001</v>
      </c>
      <c r="H7794" s="391">
        <v>19.951000000000001</v>
      </c>
      <c r="I7794" s="391">
        <v>19.951000000000001</v>
      </c>
      <c r="J7794" s="391">
        <v>19.951000000000001</v>
      </c>
      <c r="K7794" s="391">
        <v>19.951000000000001</v>
      </c>
      <c r="L7794" s="391">
        <v>19.951000000000001</v>
      </c>
      <c r="M7794" s="391">
        <v>19.951000000000001</v>
      </c>
      <c r="N7794" s="391">
        <v>19.951000000000001</v>
      </c>
      <c r="O7794" s="386">
        <v>19.943999999999999</v>
      </c>
      <c r="P7794" s="386" t="s">
        <v>240</v>
      </c>
    </row>
    <row r="7795" spans="1:16" ht="15" x14ac:dyDescent="0.25">
      <c r="A7795" s="389" t="s">
        <v>8306</v>
      </c>
      <c r="B7795" s="390"/>
      <c r="C7795" s="386"/>
      <c r="D7795" s="390"/>
      <c r="E7795" s="390"/>
      <c r="F7795" s="386">
        <v>109.139</v>
      </c>
      <c r="G7795" s="391">
        <v>109.139</v>
      </c>
      <c r="H7795" s="391">
        <v>109.139</v>
      </c>
      <c r="I7795" s="391">
        <v>109.139</v>
      </c>
      <c r="J7795" s="391">
        <v>109.139</v>
      </c>
      <c r="K7795" s="391">
        <v>109.139</v>
      </c>
      <c r="L7795" s="391">
        <v>109.139</v>
      </c>
      <c r="M7795" s="391">
        <v>109.503</v>
      </c>
      <c r="N7795" s="391">
        <v>109.503</v>
      </c>
      <c r="O7795" s="386">
        <v>109.437</v>
      </c>
      <c r="P7795" s="386" t="s">
        <v>240</v>
      </c>
    </row>
    <row r="7796" spans="1:16" ht="15" x14ac:dyDescent="0.25">
      <c r="A7796" s="389" t="s">
        <v>8307</v>
      </c>
      <c r="B7796" s="390"/>
      <c r="C7796" s="386"/>
      <c r="D7796" s="390"/>
      <c r="E7796" s="390"/>
      <c r="F7796" s="386"/>
      <c r="G7796" s="391"/>
      <c r="H7796" s="391"/>
      <c r="I7796" s="391"/>
      <c r="J7796" s="391"/>
      <c r="K7796" s="391"/>
      <c r="L7796" s="391"/>
      <c r="M7796" s="391"/>
      <c r="N7796" s="391" t="s">
        <v>8416</v>
      </c>
      <c r="O7796" s="386" t="s">
        <v>8416</v>
      </c>
      <c r="P7796" s="386" t="s">
        <v>240</v>
      </c>
    </row>
    <row r="7797" spans="1:16" ht="15" x14ac:dyDescent="0.25">
      <c r="A7797" s="389" t="s">
        <v>8308</v>
      </c>
      <c r="B7797" s="390"/>
      <c r="C7797" s="386"/>
      <c r="D7797" s="390"/>
      <c r="E7797" s="390"/>
      <c r="F7797" s="386">
        <v>31.012</v>
      </c>
      <c r="G7797" s="391">
        <v>31.012</v>
      </c>
      <c r="H7797" s="391">
        <v>31.012</v>
      </c>
      <c r="I7797" s="391">
        <v>31.012</v>
      </c>
      <c r="J7797" s="391">
        <v>31.012</v>
      </c>
      <c r="K7797" s="391">
        <v>31.012</v>
      </c>
      <c r="L7797" s="391">
        <v>31.012</v>
      </c>
      <c r="M7797" s="391">
        <v>31.012</v>
      </c>
      <c r="N7797" s="391">
        <v>31.012</v>
      </c>
      <c r="O7797" s="386">
        <v>31.012</v>
      </c>
      <c r="P7797" s="386" t="s">
        <v>240</v>
      </c>
    </row>
    <row r="7798" spans="1:16" ht="15" x14ac:dyDescent="0.25">
      <c r="A7798" s="389" t="s">
        <v>8309</v>
      </c>
      <c r="B7798" s="390"/>
      <c r="C7798" s="386"/>
      <c r="D7798" s="390"/>
      <c r="E7798" s="390"/>
      <c r="F7798" s="386">
        <v>84.215999999999994</v>
      </c>
      <c r="G7798" s="391">
        <v>84.215999999999994</v>
      </c>
      <c r="H7798" s="391">
        <v>84.215999999999994</v>
      </c>
      <c r="I7798" s="391">
        <v>84.215999999999994</v>
      </c>
      <c r="J7798" s="391">
        <v>84.215999999999994</v>
      </c>
      <c r="K7798" s="391">
        <v>84.215999999999994</v>
      </c>
      <c r="L7798" s="391">
        <v>84.215999999999994</v>
      </c>
      <c r="M7798" s="391">
        <v>84.271000000000001</v>
      </c>
      <c r="N7798" s="391">
        <v>84.271000000000001</v>
      </c>
      <c r="O7798" s="386">
        <v>84.266000000000005</v>
      </c>
      <c r="P7798" s="386" t="s">
        <v>240</v>
      </c>
    </row>
    <row r="7799" spans="1:16" ht="15" x14ac:dyDescent="0.25">
      <c r="A7799" s="389" t="s">
        <v>8310</v>
      </c>
      <c r="B7799" s="390"/>
      <c r="C7799" s="386"/>
      <c r="D7799" s="390"/>
      <c r="E7799" s="390"/>
      <c r="F7799" s="386"/>
      <c r="G7799" s="391"/>
      <c r="H7799" s="391"/>
      <c r="I7799" s="391"/>
      <c r="J7799" s="391"/>
      <c r="K7799" s="391"/>
      <c r="L7799" s="391"/>
      <c r="M7799" s="391"/>
      <c r="N7799" s="391" t="s">
        <v>8416</v>
      </c>
      <c r="O7799" s="386" t="s">
        <v>8416</v>
      </c>
      <c r="P7799" s="386" t="s">
        <v>240</v>
      </c>
    </row>
    <row r="7800" spans="1:16" ht="15" x14ac:dyDescent="0.25">
      <c r="A7800" s="389" t="s">
        <v>8311</v>
      </c>
      <c r="B7800" s="390"/>
      <c r="C7800" s="386"/>
      <c r="D7800" s="390"/>
      <c r="E7800" s="390"/>
      <c r="F7800" s="386">
        <v>193.696</v>
      </c>
      <c r="G7800" s="391">
        <v>193.696</v>
      </c>
      <c r="H7800" s="391">
        <v>193.696</v>
      </c>
      <c r="I7800" s="391">
        <v>193.696</v>
      </c>
      <c r="J7800" s="391">
        <v>193.696</v>
      </c>
      <c r="K7800" s="391">
        <v>193.696</v>
      </c>
      <c r="L7800" s="391">
        <v>193.696</v>
      </c>
      <c r="M7800" s="391">
        <v>193.696</v>
      </c>
      <c r="N7800" s="391">
        <v>193.696</v>
      </c>
      <c r="O7800" s="386">
        <v>193.696</v>
      </c>
      <c r="P7800" s="386" t="s">
        <v>240</v>
      </c>
    </row>
    <row r="7801" spans="1:16" ht="15" x14ac:dyDescent="0.25">
      <c r="A7801" s="389" t="s">
        <v>8312</v>
      </c>
      <c r="B7801" s="390"/>
      <c r="C7801" s="386"/>
      <c r="D7801" s="390"/>
      <c r="E7801" s="390"/>
      <c r="F7801" s="386"/>
      <c r="G7801" s="391"/>
      <c r="H7801" s="391"/>
      <c r="I7801" s="391"/>
      <c r="J7801" s="391"/>
      <c r="K7801" s="391"/>
      <c r="L7801" s="391"/>
      <c r="M7801" s="391"/>
      <c r="N7801" s="391" t="s">
        <v>8416</v>
      </c>
      <c r="O7801" s="386" t="s">
        <v>8416</v>
      </c>
      <c r="P7801" s="386" t="s">
        <v>240</v>
      </c>
    </row>
    <row r="7802" spans="1:16" ht="15" x14ac:dyDescent="0.25">
      <c r="A7802" s="389" t="s">
        <v>8313</v>
      </c>
      <c r="B7802" s="390"/>
      <c r="C7802" s="386"/>
      <c r="D7802" s="390"/>
      <c r="E7802" s="390"/>
      <c r="F7802" s="386"/>
      <c r="G7802" s="391"/>
      <c r="H7802" s="391"/>
      <c r="I7802" s="391"/>
      <c r="J7802" s="391"/>
      <c r="K7802" s="391"/>
      <c r="L7802" s="391"/>
      <c r="M7802" s="391"/>
      <c r="N7802" s="391" t="s">
        <v>8416</v>
      </c>
      <c r="O7802" s="386" t="s">
        <v>8416</v>
      </c>
      <c r="P7802" s="386" t="s">
        <v>240</v>
      </c>
    </row>
    <row r="7803" spans="1:16" ht="15" x14ac:dyDescent="0.25">
      <c r="A7803" s="389" t="s">
        <v>8314</v>
      </c>
      <c r="B7803" s="390"/>
      <c r="C7803" s="386"/>
      <c r="D7803" s="390"/>
      <c r="E7803" s="390"/>
      <c r="F7803" s="386"/>
      <c r="G7803" s="391"/>
      <c r="H7803" s="391"/>
      <c r="I7803" s="391"/>
      <c r="J7803" s="391"/>
      <c r="K7803" s="391"/>
      <c r="L7803" s="391"/>
      <c r="M7803" s="391"/>
      <c r="N7803" s="391" t="s">
        <v>8416</v>
      </c>
      <c r="O7803" s="386" t="s">
        <v>8416</v>
      </c>
      <c r="P7803" s="386" t="s">
        <v>240</v>
      </c>
    </row>
    <row r="7804" spans="1:16" ht="15" x14ac:dyDescent="0.25">
      <c r="A7804" s="389" t="s">
        <v>8315</v>
      </c>
      <c r="B7804" s="390"/>
      <c r="C7804" s="386"/>
      <c r="D7804" s="390"/>
      <c r="E7804" s="390"/>
      <c r="F7804" s="386">
        <v>193.696</v>
      </c>
      <c r="G7804" s="391">
        <v>193.696</v>
      </c>
      <c r="H7804" s="391">
        <v>193.696</v>
      </c>
      <c r="I7804" s="391">
        <v>193.696</v>
      </c>
      <c r="J7804" s="391">
        <v>193.696</v>
      </c>
      <c r="K7804" s="391">
        <v>193.696</v>
      </c>
      <c r="L7804" s="391">
        <v>193.696</v>
      </c>
      <c r="M7804" s="391">
        <v>193.696</v>
      </c>
      <c r="N7804" s="391">
        <v>193.696</v>
      </c>
      <c r="O7804" s="386">
        <v>193.696</v>
      </c>
      <c r="P7804" s="386" t="s">
        <v>240</v>
      </c>
    </row>
    <row r="7805" spans="1:16" ht="15" x14ac:dyDescent="0.25">
      <c r="A7805" s="389" t="s">
        <v>8316</v>
      </c>
      <c r="B7805" s="390"/>
      <c r="C7805" s="386"/>
      <c r="D7805" s="390"/>
      <c r="E7805" s="390"/>
      <c r="F7805" s="386"/>
      <c r="G7805" s="391"/>
      <c r="H7805" s="391"/>
      <c r="I7805" s="391"/>
      <c r="J7805" s="391"/>
      <c r="K7805" s="391"/>
      <c r="L7805" s="391"/>
      <c r="M7805" s="391"/>
      <c r="N7805" s="391" t="s">
        <v>8416</v>
      </c>
      <c r="O7805" s="386" t="s">
        <v>8416</v>
      </c>
      <c r="P7805" s="386" t="s">
        <v>240</v>
      </c>
    </row>
    <row r="7806" spans="1:16" ht="15" x14ac:dyDescent="0.25">
      <c r="A7806" s="389" t="s">
        <v>8317</v>
      </c>
      <c r="B7806" s="390"/>
      <c r="C7806" s="386"/>
      <c r="D7806" s="390"/>
      <c r="E7806" s="390"/>
      <c r="F7806" s="386"/>
      <c r="G7806" s="391"/>
      <c r="H7806" s="391"/>
      <c r="I7806" s="391"/>
      <c r="J7806" s="391"/>
      <c r="K7806" s="391"/>
      <c r="L7806" s="391"/>
      <c r="M7806" s="391"/>
      <c r="N7806" s="391" t="s">
        <v>8416</v>
      </c>
      <c r="O7806" s="386" t="s">
        <v>8416</v>
      </c>
      <c r="P7806" s="386" t="s">
        <v>240</v>
      </c>
    </row>
    <row r="7807" spans="1:16" ht="15" x14ac:dyDescent="0.25">
      <c r="A7807" s="389" t="s">
        <v>8318</v>
      </c>
      <c r="B7807" s="390"/>
      <c r="C7807" s="386"/>
      <c r="D7807" s="390"/>
      <c r="E7807" s="390"/>
      <c r="F7807" s="386">
        <v>137.24199999999999</v>
      </c>
      <c r="G7807" s="391">
        <v>137.24199999999999</v>
      </c>
      <c r="H7807" s="391">
        <v>137.24199999999999</v>
      </c>
      <c r="I7807" s="391">
        <v>137.24199999999999</v>
      </c>
      <c r="J7807" s="391">
        <v>137.24199999999999</v>
      </c>
      <c r="K7807" s="391">
        <v>137.24199999999999</v>
      </c>
      <c r="L7807" s="391">
        <v>137.24199999999999</v>
      </c>
      <c r="M7807" s="391">
        <v>137.24199999999999</v>
      </c>
      <c r="N7807" s="391">
        <v>137.24199999999999</v>
      </c>
      <c r="O7807" s="386">
        <v>137.22200000000001</v>
      </c>
      <c r="P7807" s="386" t="s">
        <v>240</v>
      </c>
    </row>
    <row r="7808" spans="1:16" ht="15" x14ac:dyDescent="0.25">
      <c r="A7808" s="389" t="s">
        <v>8319</v>
      </c>
      <c r="B7808" s="390"/>
      <c r="C7808" s="386"/>
      <c r="D7808" s="390"/>
      <c r="E7808" s="390"/>
      <c r="F7808" s="386">
        <v>81.025999999999996</v>
      </c>
      <c r="G7808" s="391">
        <v>81.025999999999996</v>
      </c>
      <c r="H7808" s="391">
        <v>81.025999999999996</v>
      </c>
      <c r="I7808" s="391">
        <v>81.025999999999996</v>
      </c>
      <c r="J7808" s="391">
        <v>81.025999999999996</v>
      </c>
      <c r="K7808" s="391">
        <v>81.025999999999996</v>
      </c>
      <c r="L7808" s="391">
        <v>81.025999999999996</v>
      </c>
      <c r="M7808" s="391">
        <v>81.025999999999996</v>
      </c>
      <c r="N7808" s="391">
        <v>81.025999999999996</v>
      </c>
      <c r="O7808" s="386">
        <v>81.025999999999996</v>
      </c>
      <c r="P7808" s="386" t="s">
        <v>240</v>
      </c>
    </row>
    <row r="7809" spans="1:16" ht="15" x14ac:dyDescent="0.25">
      <c r="A7809" s="389" t="s">
        <v>8320</v>
      </c>
      <c r="B7809" s="390"/>
      <c r="C7809" s="386"/>
      <c r="D7809" s="390"/>
      <c r="E7809" s="390"/>
      <c r="F7809" s="386"/>
      <c r="G7809" s="391"/>
      <c r="H7809" s="391"/>
      <c r="I7809" s="391"/>
      <c r="J7809" s="391"/>
      <c r="K7809" s="391"/>
      <c r="L7809" s="391"/>
      <c r="M7809" s="391"/>
      <c r="N7809" s="391" t="s">
        <v>8416</v>
      </c>
      <c r="O7809" s="386" t="s">
        <v>8416</v>
      </c>
      <c r="P7809" s="386" t="s">
        <v>240</v>
      </c>
    </row>
    <row r="7810" spans="1:16" ht="15" x14ac:dyDescent="0.25">
      <c r="A7810" s="389" t="s">
        <v>8321</v>
      </c>
      <c r="B7810" s="390"/>
      <c r="C7810" s="386"/>
      <c r="D7810" s="390"/>
      <c r="E7810" s="390"/>
      <c r="F7810" s="386"/>
      <c r="G7810" s="391"/>
      <c r="H7810" s="391"/>
      <c r="I7810" s="391"/>
      <c r="J7810" s="391"/>
      <c r="K7810" s="391"/>
      <c r="L7810" s="391"/>
      <c r="M7810" s="391"/>
      <c r="N7810" s="391" t="s">
        <v>8416</v>
      </c>
      <c r="O7810" s="386" t="s">
        <v>8416</v>
      </c>
      <c r="P7810" s="386" t="s">
        <v>240</v>
      </c>
    </row>
    <row r="7811" spans="1:16" ht="15" x14ac:dyDescent="0.25">
      <c r="A7811" s="389" t="s">
        <v>8322</v>
      </c>
      <c r="B7811" s="390"/>
      <c r="C7811" s="386"/>
      <c r="D7811" s="390"/>
      <c r="E7811" s="390"/>
      <c r="F7811" s="386">
        <v>8.1280000000000001</v>
      </c>
      <c r="G7811" s="391">
        <v>8.1280000000000001</v>
      </c>
      <c r="H7811" s="391">
        <v>8.1280000000000001</v>
      </c>
      <c r="I7811" s="391">
        <v>8.1280000000000001</v>
      </c>
      <c r="J7811" s="391">
        <v>8.1280000000000001</v>
      </c>
      <c r="K7811" s="391">
        <v>8.1280000000000001</v>
      </c>
      <c r="L7811" s="391">
        <v>8.1280000000000001</v>
      </c>
      <c r="M7811" s="391">
        <v>8.1280000000000001</v>
      </c>
      <c r="N7811" s="391">
        <v>8.1280000000000001</v>
      </c>
      <c r="O7811" s="386">
        <v>8.1280000000000001</v>
      </c>
      <c r="P7811" s="386" t="s">
        <v>240</v>
      </c>
    </row>
    <row r="7812" spans="1:16" ht="15" x14ac:dyDescent="0.25">
      <c r="A7812" s="389" t="s">
        <v>8323</v>
      </c>
      <c r="B7812" s="390"/>
      <c r="C7812" s="386"/>
      <c r="D7812" s="390"/>
      <c r="E7812" s="390"/>
      <c r="F7812" s="386">
        <v>48.088000000000001</v>
      </c>
      <c r="G7812" s="391">
        <v>48.088000000000001</v>
      </c>
      <c r="H7812" s="391">
        <v>48.088000000000001</v>
      </c>
      <c r="I7812" s="391">
        <v>48.088000000000001</v>
      </c>
      <c r="J7812" s="391">
        <v>48.088000000000001</v>
      </c>
      <c r="K7812" s="391">
        <v>48.088000000000001</v>
      </c>
      <c r="L7812" s="391">
        <v>48.088000000000001</v>
      </c>
      <c r="M7812" s="391">
        <v>48.088000000000001</v>
      </c>
      <c r="N7812" s="391">
        <v>48.088000000000001</v>
      </c>
      <c r="O7812" s="386">
        <v>48.067999999999998</v>
      </c>
      <c r="P7812" s="386" t="s">
        <v>240</v>
      </c>
    </row>
    <row r="7813" spans="1:16" ht="15" x14ac:dyDescent="0.25">
      <c r="A7813" s="389" t="s">
        <v>8324</v>
      </c>
      <c r="B7813" s="390"/>
      <c r="C7813" s="386"/>
      <c r="D7813" s="390"/>
      <c r="E7813" s="390"/>
      <c r="F7813" s="386"/>
      <c r="G7813" s="391"/>
      <c r="H7813" s="391"/>
      <c r="I7813" s="391"/>
      <c r="J7813" s="391"/>
      <c r="K7813" s="391"/>
      <c r="L7813" s="391"/>
      <c r="M7813" s="391"/>
      <c r="N7813" s="391" t="s">
        <v>8416</v>
      </c>
      <c r="O7813" s="386" t="s">
        <v>8416</v>
      </c>
      <c r="P7813" s="386" t="s">
        <v>240</v>
      </c>
    </row>
    <row r="7814" spans="1:16" ht="15" x14ac:dyDescent="0.25">
      <c r="A7814" s="389" t="s">
        <v>8325</v>
      </c>
      <c r="B7814" s="390"/>
      <c r="C7814" s="386"/>
      <c r="D7814" s="390"/>
      <c r="E7814" s="390"/>
      <c r="F7814" s="386">
        <v>492.029</v>
      </c>
      <c r="G7814" s="391">
        <v>350.84</v>
      </c>
      <c r="H7814" s="391">
        <v>491.43799999999999</v>
      </c>
      <c r="I7814" s="391">
        <v>350.90499999999997</v>
      </c>
      <c r="J7814" s="391">
        <v>491.65699999999998</v>
      </c>
      <c r="K7814" s="391">
        <v>512.07100000000003</v>
      </c>
      <c r="L7814" s="391">
        <v>512.11599999999999</v>
      </c>
      <c r="M7814" s="391">
        <v>512.11599999999999</v>
      </c>
      <c r="N7814" s="391">
        <v>492.49400000000003</v>
      </c>
      <c r="O7814" s="386">
        <v>491.726</v>
      </c>
      <c r="P7814" s="386" t="s">
        <v>240</v>
      </c>
    </row>
    <row r="7815" spans="1:16" ht="15" x14ac:dyDescent="0.25">
      <c r="A7815" s="389" t="s">
        <v>8326</v>
      </c>
      <c r="B7815" s="390"/>
      <c r="C7815" s="386"/>
      <c r="D7815" s="390"/>
      <c r="E7815" s="390"/>
      <c r="F7815" s="386">
        <v>21.937999999999999</v>
      </c>
      <c r="G7815" s="391">
        <v>21.937999999999999</v>
      </c>
      <c r="H7815" s="391">
        <v>21.937999999999999</v>
      </c>
      <c r="I7815" s="391">
        <v>21.937999999999999</v>
      </c>
      <c r="J7815" s="391">
        <v>21.937999999999999</v>
      </c>
      <c r="K7815" s="391">
        <v>21.937999999999999</v>
      </c>
      <c r="L7815" s="391">
        <v>21.937999999999999</v>
      </c>
      <c r="M7815" s="391">
        <v>21.937999999999999</v>
      </c>
      <c r="N7815" s="391">
        <v>22.084</v>
      </c>
      <c r="O7815" s="386">
        <v>21.277999999999999</v>
      </c>
      <c r="P7815" s="386" t="s">
        <v>240</v>
      </c>
    </row>
    <row r="7816" spans="1:16" ht="15" x14ac:dyDescent="0.25">
      <c r="A7816" s="389" t="s">
        <v>8327</v>
      </c>
      <c r="B7816" s="390"/>
      <c r="C7816" s="386"/>
      <c r="D7816" s="390"/>
      <c r="E7816" s="390"/>
      <c r="F7816" s="386">
        <v>31.9</v>
      </c>
      <c r="G7816" s="391">
        <v>31.9</v>
      </c>
      <c r="H7816" s="391">
        <v>31.9</v>
      </c>
      <c r="I7816" s="391">
        <v>31.9</v>
      </c>
      <c r="J7816" s="391">
        <v>31.9</v>
      </c>
      <c r="K7816" s="391">
        <v>31.9</v>
      </c>
      <c r="L7816" s="391">
        <v>31.9</v>
      </c>
      <c r="M7816" s="391">
        <v>31.9</v>
      </c>
      <c r="N7816" s="391">
        <v>31.9</v>
      </c>
      <c r="O7816" s="386">
        <v>31.8</v>
      </c>
      <c r="P7816" s="386" t="s">
        <v>240</v>
      </c>
    </row>
    <row r="7817" spans="1:16" ht="15" x14ac:dyDescent="0.25">
      <c r="A7817" s="389" t="s">
        <v>8328</v>
      </c>
      <c r="B7817" s="390"/>
      <c r="C7817" s="386"/>
      <c r="D7817" s="390"/>
      <c r="E7817" s="390"/>
      <c r="F7817" s="386">
        <v>80.522999999999996</v>
      </c>
      <c r="G7817" s="391">
        <v>80.522999999999996</v>
      </c>
      <c r="H7817" s="391">
        <v>80.522999999999996</v>
      </c>
      <c r="I7817" s="391">
        <v>80.522999999999996</v>
      </c>
      <c r="J7817" s="391">
        <v>80.522999999999996</v>
      </c>
      <c r="K7817" s="391">
        <v>80.522999999999996</v>
      </c>
      <c r="L7817" s="391">
        <v>80.522999999999996</v>
      </c>
      <c r="M7817" s="391">
        <v>80.522999999999996</v>
      </c>
      <c r="N7817" s="391">
        <v>80.522999999999996</v>
      </c>
      <c r="O7817" s="386">
        <v>80.522999999999996</v>
      </c>
      <c r="P7817" s="386" t="s">
        <v>240</v>
      </c>
    </row>
    <row r="7818" spans="1:16" ht="15" x14ac:dyDescent="0.25">
      <c r="A7818" s="389" t="s">
        <v>8329</v>
      </c>
      <c r="B7818" s="390"/>
      <c r="C7818" s="386"/>
      <c r="D7818" s="390"/>
      <c r="E7818" s="390"/>
      <c r="F7818" s="386">
        <v>145.625</v>
      </c>
      <c r="G7818" s="391">
        <v>145.625</v>
      </c>
      <c r="H7818" s="391">
        <v>145.625</v>
      </c>
      <c r="I7818" s="391">
        <v>145.625</v>
      </c>
      <c r="J7818" s="391">
        <v>145.625</v>
      </c>
      <c r="K7818" s="391">
        <v>145.625</v>
      </c>
      <c r="L7818" s="391">
        <v>145.625</v>
      </c>
      <c r="M7818" s="391">
        <v>145.625</v>
      </c>
      <c r="N7818" s="391">
        <v>125.857</v>
      </c>
      <c r="O7818" s="386">
        <v>125.837</v>
      </c>
      <c r="P7818" s="386" t="s">
        <v>240</v>
      </c>
    </row>
    <row r="7819" spans="1:16" ht="15" x14ac:dyDescent="0.25">
      <c r="A7819" s="389" t="s">
        <v>8330</v>
      </c>
      <c r="B7819" s="390"/>
      <c r="C7819" s="386"/>
      <c r="D7819" s="390"/>
      <c r="E7819" s="390"/>
      <c r="F7819" s="386">
        <v>232.13</v>
      </c>
      <c r="G7819" s="391">
        <v>232.13</v>
      </c>
      <c r="H7819" s="391">
        <v>232.13</v>
      </c>
      <c r="I7819" s="391">
        <v>232.13</v>
      </c>
      <c r="J7819" s="391">
        <v>232.13</v>
      </c>
      <c r="K7819" s="391">
        <v>232.13</v>
      </c>
      <c r="L7819" s="391">
        <v>232.13</v>
      </c>
      <c r="M7819" s="391">
        <v>232.13</v>
      </c>
      <c r="N7819" s="391">
        <v>232.13</v>
      </c>
      <c r="O7819" s="386">
        <v>232.28800000000001</v>
      </c>
      <c r="P7819" s="386" t="s">
        <v>240</v>
      </c>
    </row>
    <row r="7820" spans="1:16" ht="15" x14ac:dyDescent="0.25">
      <c r="A7820" s="389" t="s">
        <v>8331</v>
      </c>
      <c r="B7820" s="390"/>
      <c r="C7820" s="386"/>
      <c r="D7820" s="390"/>
      <c r="E7820" s="390"/>
      <c r="F7820" s="386"/>
      <c r="G7820" s="391"/>
      <c r="H7820" s="391"/>
      <c r="I7820" s="391"/>
      <c r="J7820" s="391"/>
      <c r="K7820" s="391"/>
      <c r="L7820" s="391"/>
      <c r="M7820" s="391"/>
      <c r="N7820" s="391" t="s">
        <v>8416</v>
      </c>
      <c r="O7820" s="386" t="s">
        <v>8416</v>
      </c>
      <c r="P7820" s="386" t="s">
        <v>240</v>
      </c>
    </row>
    <row r="7821" spans="1:16" ht="15" x14ac:dyDescent="0.25">
      <c r="A7821" s="389" t="s">
        <v>8332</v>
      </c>
      <c r="B7821" s="390"/>
      <c r="C7821" s="386"/>
      <c r="D7821" s="390"/>
      <c r="E7821" s="390"/>
      <c r="F7821" s="386">
        <v>621.22900000000004</v>
      </c>
      <c r="G7821" s="391">
        <v>605.9</v>
      </c>
      <c r="H7821" s="391">
        <v>624.15700000000004</v>
      </c>
      <c r="I7821" s="391">
        <v>607.65200000000004</v>
      </c>
      <c r="J7821" s="391">
        <v>626.08399999999995</v>
      </c>
      <c r="K7821" s="391">
        <v>638.01300000000003</v>
      </c>
      <c r="L7821" s="391">
        <v>533.23299999999995</v>
      </c>
      <c r="M7821" s="391">
        <v>533.75</v>
      </c>
      <c r="N7821" s="391">
        <v>521.928</v>
      </c>
      <c r="O7821" s="386">
        <v>521.41800000000001</v>
      </c>
      <c r="P7821" s="386" t="s">
        <v>240</v>
      </c>
    </row>
    <row r="7822" spans="1:16" ht="15" x14ac:dyDescent="0.25">
      <c r="A7822" s="389" t="s">
        <v>8333</v>
      </c>
      <c r="B7822" s="390"/>
      <c r="C7822" s="386"/>
      <c r="D7822" s="390"/>
      <c r="E7822" s="390"/>
      <c r="F7822" s="386">
        <v>15.596</v>
      </c>
      <c r="G7822" s="391">
        <v>15.596</v>
      </c>
      <c r="H7822" s="391">
        <v>15.596</v>
      </c>
      <c r="I7822" s="391">
        <v>15.596</v>
      </c>
      <c r="J7822" s="391">
        <v>15.596</v>
      </c>
      <c r="K7822" s="391">
        <v>15.596</v>
      </c>
      <c r="L7822" s="391">
        <v>15.596</v>
      </c>
      <c r="M7822" s="391">
        <v>15.596</v>
      </c>
      <c r="N7822" s="391">
        <v>15.596</v>
      </c>
      <c r="O7822" s="386">
        <v>15.596</v>
      </c>
      <c r="P7822" s="386" t="s">
        <v>240</v>
      </c>
    </row>
    <row r="7823" spans="1:16" ht="15" x14ac:dyDescent="0.25">
      <c r="A7823" s="389" t="s">
        <v>8334</v>
      </c>
      <c r="B7823" s="390"/>
      <c r="C7823" s="386"/>
      <c r="D7823" s="390"/>
      <c r="E7823" s="390"/>
      <c r="F7823" s="386"/>
      <c r="G7823" s="391"/>
      <c r="H7823" s="391"/>
      <c r="I7823" s="391"/>
      <c r="J7823" s="391"/>
      <c r="K7823" s="391"/>
      <c r="L7823" s="391"/>
      <c r="M7823" s="391"/>
      <c r="N7823" s="391" t="s">
        <v>8416</v>
      </c>
      <c r="O7823" s="386" t="s">
        <v>8416</v>
      </c>
      <c r="P7823" s="386" t="s">
        <v>240</v>
      </c>
    </row>
    <row r="7824" spans="1:16" ht="15" x14ac:dyDescent="0.25">
      <c r="A7824" s="389" t="s">
        <v>8335</v>
      </c>
      <c r="B7824" s="390"/>
      <c r="C7824" s="386"/>
      <c r="D7824" s="390"/>
      <c r="E7824" s="390"/>
      <c r="F7824" s="386"/>
      <c r="G7824" s="391"/>
      <c r="H7824" s="391"/>
      <c r="I7824" s="391"/>
      <c r="J7824" s="391"/>
      <c r="K7824" s="391"/>
      <c r="L7824" s="391"/>
      <c r="M7824" s="391"/>
      <c r="N7824" s="391" t="s">
        <v>8416</v>
      </c>
      <c r="O7824" s="386" t="s">
        <v>8416</v>
      </c>
      <c r="P7824" s="386" t="s">
        <v>240</v>
      </c>
    </row>
    <row r="7825" spans="1:16" ht="15" x14ac:dyDescent="0.25">
      <c r="A7825" s="389" t="s">
        <v>8336</v>
      </c>
      <c r="B7825" s="390"/>
      <c r="C7825" s="386"/>
      <c r="D7825" s="390"/>
      <c r="E7825" s="390"/>
      <c r="F7825" s="386">
        <v>147.9</v>
      </c>
      <c r="G7825" s="391">
        <v>147.9</v>
      </c>
      <c r="H7825" s="391">
        <v>147.9</v>
      </c>
      <c r="I7825" s="391">
        <v>147.9</v>
      </c>
      <c r="J7825" s="391">
        <v>147.9</v>
      </c>
      <c r="K7825" s="391">
        <v>147.9</v>
      </c>
      <c r="L7825" s="391">
        <v>147.9</v>
      </c>
      <c r="M7825" s="391">
        <v>147.9</v>
      </c>
      <c r="N7825" s="391">
        <v>147.9</v>
      </c>
      <c r="O7825" s="386">
        <v>147.43100000000001</v>
      </c>
      <c r="P7825" s="386" t="s">
        <v>240</v>
      </c>
    </row>
    <row r="7826" spans="1:16" ht="15" x14ac:dyDescent="0.25">
      <c r="A7826" s="389" t="s">
        <v>8337</v>
      </c>
      <c r="B7826" s="390"/>
      <c r="C7826" s="386"/>
      <c r="D7826" s="390"/>
      <c r="E7826" s="390"/>
      <c r="F7826" s="386">
        <v>221.09</v>
      </c>
      <c r="G7826" s="391">
        <v>221.09</v>
      </c>
      <c r="H7826" s="391">
        <v>221.09</v>
      </c>
      <c r="I7826" s="391">
        <v>221.09</v>
      </c>
      <c r="J7826" s="391">
        <v>221.09</v>
      </c>
      <c r="K7826" s="391">
        <v>221.09</v>
      </c>
      <c r="L7826" s="391">
        <v>221.09</v>
      </c>
      <c r="M7826" s="391">
        <v>221.607</v>
      </c>
      <c r="N7826" s="391">
        <v>221.607</v>
      </c>
      <c r="O7826" s="386">
        <v>221.53399999999999</v>
      </c>
      <c r="P7826" s="386" t="s">
        <v>240</v>
      </c>
    </row>
    <row r="7827" spans="1:16" ht="15" x14ac:dyDescent="0.25">
      <c r="A7827" s="389" t="s">
        <v>8338</v>
      </c>
      <c r="B7827" s="390"/>
      <c r="C7827" s="386"/>
      <c r="D7827" s="390"/>
      <c r="E7827" s="390"/>
      <c r="F7827" s="386">
        <v>148.64699999999999</v>
      </c>
      <c r="G7827" s="391">
        <v>148.64699999999999</v>
      </c>
      <c r="H7827" s="391">
        <v>148.64699999999999</v>
      </c>
      <c r="I7827" s="391">
        <v>148.64699999999999</v>
      </c>
      <c r="J7827" s="391">
        <v>148.64699999999999</v>
      </c>
      <c r="K7827" s="391">
        <v>148.64699999999999</v>
      </c>
      <c r="L7827" s="391">
        <v>148.64699999999999</v>
      </c>
      <c r="M7827" s="391">
        <v>148.64699999999999</v>
      </c>
      <c r="N7827" s="391">
        <v>136.82499999999999</v>
      </c>
      <c r="O7827" s="386">
        <v>136.857</v>
      </c>
      <c r="P7827" s="386" t="s">
        <v>240</v>
      </c>
    </row>
    <row r="7828" spans="1:16" ht="15" x14ac:dyDescent="0.25">
      <c r="A7828" s="389" t="s">
        <v>8339</v>
      </c>
      <c r="B7828" s="390"/>
      <c r="C7828" s="386"/>
      <c r="D7828" s="390"/>
      <c r="E7828" s="390"/>
      <c r="F7828" s="386">
        <v>629.00800000000004</v>
      </c>
      <c r="G7828" s="391">
        <v>650.20600000000002</v>
      </c>
      <c r="H7828" s="391">
        <v>626.63</v>
      </c>
      <c r="I7828" s="391">
        <v>654.53099999999995</v>
      </c>
      <c r="J7828" s="391">
        <v>626.30399999999997</v>
      </c>
      <c r="K7828" s="391">
        <v>631.29300000000001</v>
      </c>
      <c r="L7828" s="391">
        <v>631.29300000000001</v>
      </c>
      <c r="M7828" s="391">
        <v>631.27300000000002</v>
      </c>
      <c r="N7828" s="391">
        <v>631.26199999999994</v>
      </c>
      <c r="O7828" s="386">
        <v>630.83399999999995</v>
      </c>
      <c r="P7828" s="386" t="s">
        <v>240</v>
      </c>
    </row>
    <row r="7829" spans="1:16" ht="15" x14ac:dyDescent="0.25">
      <c r="A7829" s="389" t="s">
        <v>8340</v>
      </c>
      <c r="B7829" s="390"/>
      <c r="C7829" s="386"/>
      <c r="D7829" s="390"/>
      <c r="E7829" s="390"/>
      <c r="F7829" s="386">
        <v>36.823</v>
      </c>
      <c r="G7829" s="391">
        <v>36.823</v>
      </c>
      <c r="H7829" s="391">
        <v>36.823</v>
      </c>
      <c r="I7829" s="391">
        <v>36.823</v>
      </c>
      <c r="J7829" s="391">
        <v>36.823</v>
      </c>
      <c r="K7829" s="391">
        <v>36.823</v>
      </c>
      <c r="L7829" s="391">
        <v>36.823</v>
      </c>
      <c r="M7829" s="391">
        <v>36.823</v>
      </c>
      <c r="N7829" s="391">
        <v>36.823</v>
      </c>
      <c r="O7829" s="386">
        <v>36.692999999999998</v>
      </c>
      <c r="P7829" s="386" t="s">
        <v>240</v>
      </c>
    </row>
    <row r="7830" spans="1:16" ht="15" x14ac:dyDescent="0.25">
      <c r="A7830" s="389" t="s">
        <v>8341</v>
      </c>
      <c r="B7830" s="390"/>
      <c r="C7830" s="386"/>
      <c r="D7830" s="390"/>
      <c r="E7830" s="390"/>
      <c r="F7830" s="386"/>
      <c r="G7830" s="391"/>
      <c r="H7830" s="391"/>
      <c r="I7830" s="391"/>
      <c r="J7830" s="391"/>
      <c r="K7830" s="391"/>
      <c r="L7830" s="391"/>
      <c r="M7830" s="391"/>
      <c r="N7830" s="391" t="s">
        <v>8416</v>
      </c>
      <c r="O7830" s="386" t="s">
        <v>8416</v>
      </c>
      <c r="P7830" s="386" t="s">
        <v>240</v>
      </c>
    </row>
    <row r="7831" spans="1:16" ht="15" x14ac:dyDescent="0.25">
      <c r="A7831" s="389" t="s">
        <v>8342</v>
      </c>
      <c r="B7831" s="390"/>
      <c r="C7831" s="386"/>
      <c r="D7831" s="390"/>
      <c r="E7831" s="390"/>
      <c r="F7831" s="386">
        <v>282.80099999999999</v>
      </c>
      <c r="G7831" s="391">
        <v>282.80099999999999</v>
      </c>
      <c r="H7831" s="391">
        <v>282.80099999999999</v>
      </c>
      <c r="I7831" s="391">
        <v>282.80099999999999</v>
      </c>
      <c r="J7831" s="391">
        <v>282.80099999999999</v>
      </c>
      <c r="K7831" s="391">
        <v>282.80099999999999</v>
      </c>
      <c r="L7831" s="391">
        <v>282.80099999999999</v>
      </c>
      <c r="M7831" s="391">
        <v>282.78100000000001</v>
      </c>
      <c r="N7831" s="391">
        <v>282.77</v>
      </c>
      <c r="O7831" s="386">
        <v>282.65600000000001</v>
      </c>
      <c r="P7831" s="386" t="s">
        <v>240</v>
      </c>
    </row>
    <row r="7832" spans="1:16" ht="15" x14ac:dyDescent="0.25">
      <c r="A7832" s="389" t="s">
        <v>8343</v>
      </c>
      <c r="B7832" s="390"/>
      <c r="C7832" s="386"/>
      <c r="D7832" s="390"/>
      <c r="E7832" s="390"/>
      <c r="F7832" s="386">
        <v>141.464</v>
      </c>
      <c r="G7832" s="391">
        <v>141.464</v>
      </c>
      <c r="H7832" s="391">
        <v>141.464</v>
      </c>
      <c r="I7832" s="391">
        <v>141.464</v>
      </c>
      <c r="J7832" s="391">
        <v>141.464</v>
      </c>
      <c r="K7832" s="391">
        <v>141.464</v>
      </c>
      <c r="L7832" s="391">
        <v>141.464</v>
      </c>
      <c r="M7832" s="391">
        <v>141.464</v>
      </c>
      <c r="N7832" s="391">
        <v>141.464</v>
      </c>
      <c r="O7832" s="386">
        <v>141.387</v>
      </c>
      <c r="P7832" s="386" t="s">
        <v>240</v>
      </c>
    </row>
    <row r="7833" spans="1:16" ht="15" x14ac:dyDescent="0.25">
      <c r="A7833" s="389" t="s">
        <v>8344</v>
      </c>
      <c r="B7833" s="390"/>
      <c r="C7833" s="386"/>
      <c r="D7833" s="390"/>
      <c r="E7833" s="390"/>
      <c r="F7833" s="386">
        <v>170.20500000000001</v>
      </c>
      <c r="G7833" s="391">
        <v>170.20500000000001</v>
      </c>
      <c r="H7833" s="391">
        <v>170.20500000000001</v>
      </c>
      <c r="I7833" s="391">
        <v>170.20500000000001</v>
      </c>
      <c r="J7833" s="391">
        <v>170.20500000000001</v>
      </c>
      <c r="K7833" s="391">
        <v>170.20500000000001</v>
      </c>
      <c r="L7833" s="391">
        <v>170.20500000000001</v>
      </c>
      <c r="M7833" s="391">
        <v>170.20500000000001</v>
      </c>
      <c r="N7833" s="391">
        <v>170.20500000000001</v>
      </c>
      <c r="O7833" s="386">
        <v>170.09800000000001</v>
      </c>
      <c r="P7833" s="386" t="s">
        <v>240</v>
      </c>
    </row>
    <row r="7834" spans="1:16" ht="15" x14ac:dyDescent="0.25">
      <c r="A7834" s="389" t="s">
        <v>8345</v>
      </c>
      <c r="B7834" s="390"/>
      <c r="C7834" s="386"/>
      <c r="D7834" s="390"/>
      <c r="E7834" s="390"/>
      <c r="F7834" s="386"/>
      <c r="G7834" s="391"/>
      <c r="H7834" s="391"/>
      <c r="I7834" s="391"/>
      <c r="J7834" s="391"/>
      <c r="K7834" s="391"/>
      <c r="L7834" s="391"/>
      <c r="M7834" s="391"/>
      <c r="N7834" s="391" t="s">
        <v>8416</v>
      </c>
      <c r="O7834" s="386" t="s">
        <v>8416</v>
      </c>
      <c r="P7834" s="386" t="s">
        <v>240</v>
      </c>
    </row>
    <row r="7835" spans="1:16" ht="15" x14ac:dyDescent="0.25">
      <c r="A7835" s="389" t="s">
        <v>8346</v>
      </c>
      <c r="B7835" s="390"/>
      <c r="C7835" s="386"/>
      <c r="D7835" s="390"/>
      <c r="E7835" s="390"/>
      <c r="F7835" s="386">
        <v>290.81400000000002</v>
      </c>
      <c r="G7835" s="391">
        <v>296.81200000000001</v>
      </c>
      <c r="H7835" s="391">
        <v>296.81200000000001</v>
      </c>
      <c r="I7835" s="391">
        <v>322.05700000000002</v>
      </c>
      <c r="J7835" s="391">
        <v>322.52999999999997</v>
      </c>
      <c r="K7835" s="391">
        <v>335.55099999999999</v>
      </c>
      <c r="L7835" s="391">
        <v>335.56200000000001</v>
      </c>
      <c r="M7835" s="391">
        <v>381.36200000000002</v>
      </c>
      <c r="N7835" s="391">
        <v>381.351</v>
      </c>
      <c r="O7835" s="386">
        <v>378.02</v>
      </c>
      <c r="P7835" s="386" t="s">
        <v>240</v>
      </c>
    </row>
    <row r="7836" spans="1:16" ht="15" x14ac:dyDescent="0.25">
      <c r="A7836" s="389" t="s">
        <v>8347</v>
      </c>
      <c r="B7836" s="390"/>
      <c r="C7836" s="386"/>
      <c r="D7836" s="390"/>
      <c r="E7836" s="390"/>
      <c r="F7836" s="386"/>
      <c r="G7836" s="391"/>
      <c r="H7836" s="391"/>
      <c r="I7836" s="391"/>
      <c r="J7836" s="391"/>
      <c r="K7836" s="391"/>
      <c r="L7836" s="391"/>
      <c r="M7836" s="391"/>
      <c r="N7836" s="391" t="s">
        <v>8416</v>
      </c>
      <c r="O7836" s="386" t="s">
        <v>8416</v>
      </c>
      <c r="P7836" s="386" t="s">
        <v>240</v>
      </c>
    </row>
    <row r="7837" spans="1:16" ht="15" x14ac:dyDescent="0.25">
      <c r="A7837" s="389" t="s">
        <v>8348</v>
      </c>
      <c r="B7837" s="390"/>
      <c r="C7837" s="386"/>
      <c r="D7837" s="390"/>
      <c r="E7837" s="390"/>
      <c r="F7837" s="386">
        <v>176.70400000000001</v>
      </c>
      <c r="G7837" s="391">
        <v>176.70400000000001</v>
      </c>
      <c r="H7837" s="391">
        <v>176.70400000000001</v>
      </c>
      <c r="I7837" s="391">
        <v>176.70400000000001</v>
      </c>
      <c r="J7837" s="391">
        <v>176.70400000000001</v>
      </c>
      <c r="K7837" s="391">
        <v>176.70400000000001</v>
      </c>
      <c r="L7837" s="391">
        <v>176.70400000000001</v>
      </c>
      <c r="M7837" s="391">
        <v>221.90899999999999</v>
      </c>
      <c r="N7837" s="391">
        <v>221.90899999999999</v>
      </c>
      <c r="O7837" s="386">
        <v>218.62100000000001</v>
      </c>
      <c r="P7837" s="386" t="s">
        <v>240</v>
      </c>
    </row>
    <row r="7838" spans="1:16" ht="15" x14ac:dyDescent="0.25">
      <c r="A7838" s="389" t="s">
        <v>8349</v>
      </c>
      <c r="B7838" s="390"/>
      <c r="C7838" s="386"/>
      <c r="D7838" s="390"/>
      <c r="E7838" s="390"/>
      <c r="F7838" s="386">
        <v>33.979999999999997</v>
      </c>
      <c r="G7838" s="391">
        <v>33.979999999999997</v>
      </c>
      <c r="H7838" s="391">
        <v>33.979999999999997</v>
      </c>
      <c r="I7838" s="391">
        <v>33.979999999999997</v>
      </c>
      <c r="J7838" s="391">
        <v>33.979999999999997</v>
      </c>
      <c r="K7838" s="391">
        <v>33.979999999999997</v>
      </c>
      <c r="L7838" s="391">
        <v>33.979999999999997</v>
      </c>
      <c r="M7838" s="391">
        <v>33.979999999999997</v>
      </c>
      <c r="N7838" s="391">
        <v>33.979999999999997</v>
      </c>
      <c r="O7838" s="386">
        <v>33.936999999999998</v>
      </c>
      <c r="P7838" s="386" t="s">
        <v>240</v>
      </c>
    </row>
    <row r="7839" spans="1:16" ht="15" x14ac:dyDescent="0.25">
      <c r="A7839" s="389" t="s">
        <v>8350</v>
      </c>
      <c r="B7839" s="390"/>
      <c r="C7839" s="386"/>
      <c r="D7839" s="390"/>
      <c r="E7839" s="390"/>
      <c r="F7839" s="386">
        <v>17.690000000000001</v>
      </c>
      <c r="G7839" s="391">
        <v>17.690000000000001</v>
      </c>
      <c r="H7839" s="391">
        <v>17.690000000000001</v>
      </c>
      <c r="I7839" s="391">
        <v>17.690000000000001</v>
      </c>
      <c r="J7839" s="391">
        <v>17.690000000000001</v>
      </c>
      <c r="K7839" s="391">
        <v>17.690000000000001</v>
      </c>
      <c r="L7839" s="391">
        <v>17.690000000000001</v>
      </c>
      <c r="M7839" s="391">
        <v>17.690000000000001</v>
      </c>
      <c r="N7839" s="391">
        <v>17.690000000000001</v>
      </c>
      <c r="O7839" s="386">
        <v>17.690000000000001</v>
      </c>
      <c r="P7839" s="386" t="s">
        <v>240</v>
      </c>
    </row>
    <row r="7840" spans="1:16" ht="15" x14ac:dyDescent="0.25">
      <c r="A7840" s="389" t="s">
        <v>8351</v>
      </c>
      <c r="B7840" s="390"/>
      <c r="C7840" s="386"/>
      <c r="D7840" s="390"/>
      <c r="E7840" s="390"/>
      <c r="F7840" s="386">
        <v>107.188</v>
      </c>
      <c r="G7840" s="391">
        <v>107.188</v>
      </c>
      <c r="H7840" s="391">
        <v>107.188</v>
      </c>
      <c r="I7840" s="391">
        <v>107.188</v>
      </c>
      <c r="J7840" s="391">
        <v>107.188</v>
      </c>
      <c r="K7840" s="391">
        <v>107.188</v>
      </c>
      <c r="L7840" s="391">
        <v>107.188</v>
      </c>
      <c r="M7840" s="391">
        <v>107.783</v>
      </c>
      <c r="N7840" s="391">
        <v>107.77200000000001</v>
      </c>
      <c r="O7840" s="386">
        <v>107.77200000000001</v>
      </c>
      <c r="P7840" s="386" t="s">
        <v>240</v>
      </c>
    </row>
    <row r="7841" spans="1:16" ht="15" x14ac:dyDescent="0.25">
      <c r="A7841" s="389" t="s">
        <v>8352</v>
      </c>
      <c r="B7841" s="390"/>
      <c r="C7841" s="386"/>
      <c r="D7841" s="390"/>
      <c r="E7841" s="390"/>
      <c r="F7841" s="386"/>
      <c r="G7841" s="391"/>
      <c r="H7841" s="391"/>
      <c r="I7841" s="391"/>
      <c r="J7841" s="391"/>
      <c r="K7841" s="391"/>
      <c r="L7841" s="391"/>
      <c r="M7841" s="391"/>
      <c r="N7841" s="391" t="s">
        <v>8416</v>
      </c>
      <c r="O7841" s="386" t="s">
        <v>8416</v>
      </c>
      <c r="P7841" s="386" t="s">
        <v>240</v>
      </c>
    </row>
    <row r="7842" spans="1:16" ht="15" x14ac:dyDescent="0.25">
      <c r="A7842" s="389" t="s">
        <v>8353</v>
      </c>
      <c r="B7842" s="390"/>
      <c r="C7842" s="386"/>
      <c r="D7842" s="390"/>
      <c r="E7842" s="390"/>
      <c r="F7842" s="386">
        <v>388.05099999999999</v>
      </c>
      <c r="G7842" s="391">
        <v>386.363</v>
      </c>
      <c r="H7842" s="391">
        <v>386.363</v>
      </c>
      <c r="I7842" s="391">
        <v>386.42200000000003</v>
      </c>
      <c r="J7842" s="391">
        <v>386.38200000000001</v>
      </c>
      <c r="K7842" s="391">
        <v>386.49299999999999</v>
      </c>
      <c r="L7842" s="391">
        <v>392.00599999999997</v>
      </c>
      <c r="M7842" s="391">
        <v>392.46600000000001</v>
      </c>
      <c r="N7842" s="391">
        <v>392.46600000000001</v>
      </c>
      <c r="O7842" s="386">
        <v>385.11900000000003</v>
      </c>
      <c r="P7842" s="386" t="s">
        <v>240</v>
      </c>
    </row>
    <row r="7843" spans="1:16" ht="15" x14ac:dyDescent="0.25">
      <c r="A7843" s="389" t="s">
        <v>8354</v>
      </c>
      <c r="B7843" s="390"/>
      <c r="C7843" s="386"/>
      <c r="D7843" s="390"/>
      <c r="E7843" s="390"/>
      <c r="F7843" s="386">
        <v>134.011</v>
      </c>
      <c r="G7843" s="391">
        <v>134.011</v>
      </c>
      <c r="H7843" s="391">
        <v>134.011</v>
      </c>
      <c r="I7843" s="391">
        <v>134.011</v>
      </c>
      <c r="J7843" s="391">
        <v>134.011</v>
      </c>
      <c r="K7843" s="391">
        <v>134.011</v>
      </c>
      <c r="L7843" s="391">
        <v>134.011</v>
      </c>
      <c r="M7843" s="391">
        <v>134.011</v>
      </c>
      <c r="N7843" s="391">
        <v>134.011</v>
      </c>
      <c r="O7843" s="386">
        <v>134.011</v>
      </c>
      <c r="P7843" s="386" t="s">
        <v>240</v>
      </c>
    </row>
    <row r="7844" spans="1:16" ht="15" x14ac:dyDescent="0.25">
      <c r="A7844" s="389" t="s">
        <v>8355</v>
      </c>
      <c r="B7844" s="390"/>
      <c r="C7844" s="386"/>
      <c r="D7844" s="390"/>
      <c r="E7844" s="390"/>
      <c r="F7844" s="386"/>
      <c r="G7844" s="391"/>
      <c r="H7844" s="391"/>
      <c r="I7844" s="391"/>
      <c r="J7844" s="391"/>
      <c r="K7844" s="391"/>
      <c r="L7844" s="391"/>
      <c r="M7844" s="391"/>
      <c r="N7844" s="391" t="s">
        <v>8416</v>
      </c>
      <c r="O7844" s="386" t="s">
        <v>8416</v>
      </c>
      <c r="P7844" s="386" t="s">
        <v>240</v>
      </c>
    </row>
    <row r="7845" spans="1:16" ht="15" x14ac:dyDescent="0.25">
      <c r="A7845" s="389" t="s">
        <v>8356</v>
      </c>
      <c r="B7845" s="390"/>
      <c r="C7845" s="386"/>
      <c r="D7845" s="390"/>
      <c r="E7845" s="390"/>
      <c r="F7845" s="386"/>
      <c r="G7845" s="391"/>
      <c r="H7845" s="391"/>
      <c r="I7845" s="391"/>
      <c r="J7845" s="391"/>
      <c r="K7845" s="391"/>
      <c r="L7845" s="391"/>
      <c r="M7845" s="391"/>
      <c r="N7845" s="391" t="s">
        <v>8416</v>
      </c>
      <c r="O7845" s="386" t="s">
        <v>8416</v>
      </c>
      <c r="P7845" s="386" t="s">
        <v>240</v>
      </c>
    </row>
    <row r="7846" spans="1:16" ht="15" x14ac:dyDescent="0.25">
      <c r="A7846" s="389" t="s">
        <v>8357</v>
      </c>
      <c r="B7846" s="390"/>
      <c r="C7846" s="386"/>
      <c r="D7846" s="390"/>
      <c r="E7846" s="390"/>
      <c r="F7846" s="386">
        <v>130.13999999999999</v>
      </c>
      <c r="G7846" s="391">
        <v>130.13999999999999</v>
      </c>
      <c r="H7846" s="391">
        <v>130.13999999999999</v>
      </c>
      <c r="I7846" s="391">
        <v>130.13999999999999</v>
      </c>
      <c r="J7846" s="391">
        <v>130.13999999999999</v>
      </c>
      <c r="K7846" s="391">
        <v>130.13999999999999</v>
      </c>
      <c r="L7846" s="391">
        <v>130.13999999999999</v>
      </c>
      <c r="M7846" s="391">
        <v>130.13999999999999</v>
      </c>
      <c r="N7846" s="391">
        <v>130.13999999999999</v>
      </c>
      <c r="O7846" s="386">
        <v>130.13999999999999</v>
      </c>
      <c r="P7846" s="386" t="s">
        <v>240</v>
      </c>
    </row>
    <row r="7847" spans="1:16" ht="15" x14ac:dyDescent="0.25">
      <c r="A7847" s="389" t="s">
        <v>8358</v>
      </c>
      <c r="B7847" s="390"/>
      <c r="C7847" s="386"/>
      <c r="D7847" s="390"/>
      <c r="E7847" s="390"/>
      <c r="F7847" s="386">
        <v>94.364000000000004</v>
      </c>
      <c r="G7847" s="391">
        <v>94.364000000000004</v>
      </c>
      <c r="H7847" s="391">
        <v>94.364000000000004</v>
      </c>
      <c r="I7847" s="391">
        <v>94.364000000000004</v>
      </c>
      <c r="J7847" s="391">
        <v>94.364000000000004</v>
      </c>
      <c r="K7847" s="391">
        <v>94.364000000000004</v>
      </c>
      <c r="L7847" s="391">
        <v>94.364000000000004</v>
      </c>
      <c r="M7847" s="391">
        <v>94.823999999999998</v>
      </c>
      <c r="N7847" s="391">
        <v>94.823999999999998</v>
      </c>
      <c r="O7847" s="386">
        <v>87.477000000000004</v>
      </c>
      <c r="P7847" s="386" t="s">
        <v>240</v>
      </c>
    </row>
    <row r="7848" spans="1:16" ht="15" x14ac:dyDescent="0.25">
      <c r="A7848" s="389" t="s">
        <v>8359</v>
      </c>
      <c r="B7848" s="390"/>
      <c r="C7848" s="386"/>
      <c r="D7848" s="390"/>
      <c r="E7848" s="390"/>
      <c r="F7848" s="386">
        <v>33.491</v>
      </c>
      <c r="G7848" s="391">
        <v>33.491</v>
      </c>
      <c r="H7848" s="391">
        <v>33.491</v>
      </c>
      <c r="I7848" s="391">
        <v>33.491</v>
      </c>
      <c r="J7848" s="391">
        <v>33.491</v>
      </c>
      <c r="K7848" s="391">
        <v>33.491</v>
      </c>
      <c r="L7848" s="391">
        <v>33.491</v>
      </c>
      <c r="M7848" s="391">
        <v>33.491</v>
      </c>
      <c r="N7848" s="391">
        <v>33.491</v>
      </c>
      <c r="O7848" s="386">
        <v>33.491</v>
      </c>
      <c r="P7848" s="386" t="s">
        <v>240</v>
      </c>
    </row>
    <row r="7849" spans="1:16" ht="15" x14ac:dyDescent="0.25">
      <c r="A7849" s="389" t="s">
        <v>8360</v>
      </c>
      <c r="B7849" s="390"/>
      <c r="C7849" s="386"/>
      <c r="D7849" s="390"/>
      <c r="E7849" s="390"/>
      <c r="F7849" s="386">
        <v>259.40600000000001</v>
      </c>
      <c r="G7849" s="391">
        <v>259.49400000000003</v>
      </c>
      <c r="H7849" s="391">
        <v>259.49400000000003</v>
      </c>
      <c r="I7849" s="391">
        <v>259.50200000000001</v>
      </c>
      <c r="J7849" s="391">
        <v>259.53399999999999</v>
      </c>
      <c r="K7849" s="391">
        <v>259.55</v>
      </c>
      <c r="L7849" s="391">
        <v>255.827</v>
      </c>
      <c r="M7849" s="391">
        <v>259.40499999999997</v>
      </c>
      <c r="N7849" s="391">
        <v>259.40499999999997</v>
      </c>
      <c r="O7849" s="386">
        <v>259.40499999999997</v>
      </c>
      <c r="P7849" s="386" t="s">
        <v>240</v>
      </c>
    </row>
    <row r="7850" spans="1:16" ht="15" x14ac:dyDescent="0.25">
      <c r="A7850" s="389" t="s">
        <v>8361</v>
      </c>
      <c r="B7850" s="390"/>
      <c r="C7850" s="386"/>
      <c r="D7850" s="390"/>
      <c r="E7850" s="390"/>
      <c r="F7850" s="386"/>
      <c r="G7850" s="391"/>
      <c r="H7850" s="391"/>
      <c r="I7850" s="391"/>
      <c r="J7850" s="391"/>
      <c r="K7850" s="391"/>
      <c r="L7850" s="391"/>
      <c r="M7850" s="391"/>
      <c r="N7850" s="391" t="s">
        <v>8416</v>
      </c>
      <c r="O7850" s="386" t="s">
        <v>8416</v>
      </c>
      <c r="P7850" s="386" t="s">
        <v>240</v>
      </c>
    </row>
    <row r="7851" spans="1:16" ht="15" x14ac:dyDescent="0.25">
      <c r="A7851" s="389" t="s">
        <v>8362</v>
      </c>
      <c r="B7851" s="390"/>
      <c r="C7851" s="386"/>
      <c r="D7851" s="390"/>
      <c r="E7851" s="390"/>
      <c r="F7851" s="386"/>
      <c r="G7851" s="391"/>
      <c r="H7851" s="391"/>
      <c r="I7851" s="391"/>
      <c r="J7851" s="391"/>
      <c r="K7851" s="391"/>
      <c r="L7851" s="391"/>
      <c r="M7851" s="391"/>
      <c r="N7851" s="391" t="s">
        <v>8416</v>
      </c>
      <c r="O7851" s="386" t="s">
        <v>8416</v>
      </c>
      <c r="P7851" s="386" t="s">
        <v>240</v>
      </c>
    </row>
    <row r="7852" spans="1:16" ht="15" x14ac:dyDescent="0.25">
      <c r="A7852" s="389" t="s">
        <v>8363</v>
      </c>
      <c r="B7852" s="390"/>
      <c r="C7852" s="386"/>
      <c r="D7852" s="390"/>
      <c r="E7852" s="390"/>
      <c r="F7852" s="386">
        <v>85.938000000000002</v>
      </c>
      <c r="G7852" s="391">
        <v>85.938000000000002</v>
      </c>
      <c r="H7852" s="391">
        <v>85.938000000000002</v>
      </c>
      <c r="I7852" s="391">
        <v>85.938000000000002</v>
      </c>
      <c r="J7852" s="391">
        <v>85.938000000000002</v>
      </c>
      <c r="K7852" s="391">
        <v>85.938000000000002</v>
      </c>
      <c r="L7852" s="391">
        <v>85.938000000000002</v>
      </c>
      <c r="M7852" s="391">
        <v>89.516000000000005</v>
      </c>
      <c r="N7852" s="391">
        <v>89.516000000000005</v>
      </c>
      <c r="O7852" s="386">
        <v>89.516000000000005</v>
      </c>
      <c r="P7852" s="386" t="s">
        <v>240</v>
      </c>
    </row>
    <row r="7853" spans="1:16" ht="15" x14ac:dyDescent="0.25">
      <c r="A7853" s="389" t="s">
        <v>8364</v>
      </c>
      <c r="B7853" s="390"/>
      <c r="C7853" s="386"/>
      <c r="D7853" s="390"/>
      <c r="E7853" s="390"/>
      <c r="F7853" s="386"/>
      <c r="G7853" s="391"/>
      <c r="H7853" s="391"/>
      <c r="I7853" s="391"/>
      <c r="J7853" s="391"/>
      <c r="K7853" s="391"/>
      <c r="L7853" s="391"/>
      <c r="M7853" s="391"/>
      <c r="N7853" s="391" t="s">
        <v>8416</v>
      </c>
      <c r="O7853" s="386" t="s">
        <v>8416</v>
      </c>
      <c r="P7853" s="386" t="s">
        <v>240</v>
      </c>
    </row>
    <row r="7854" spans="1:16" ht="15" x14ac:dyDescent="0.25">
      <c r="A7854" s="389" t="s">
        <v>8365</v>
      </c>
      <c r="B7854" s="390"/>
      <c r="C7854" s="386"/>
      <c r="D7854" s="390"/>
      <c r="E7854" s="390"/>
      <c r="F7854" s="386">
        <v>86.120999999999995</v>
      </c>
      <c r="G7854" s="391">
        <v>86.120999999999995</v>
      </c>
      <c r="H7854" s="391">
        <v>86.120999999999995</v>
      </c>
      <c r="I7854" s="391">
        <v>86.120999999999995</v>
      </c>
      <c r="J7854" s="391">
        <v>86.120999999999995</v>
      </c>
      <c r="K7854" s="391">
        <v>86.120999999999995</v>
      </c>
      <c r="L7854" s="391">
        <v>86.120999999999995</v>
      </c>
      <c r="M7854" s="391">
        <v>86.120999999999995</v>
      </c>
      <c r="N7854" s="391">
        <v>86.120999999999995</v>
      </c>
      <c r="O7854" s="386">
        <v>86.120999999999995</v>
      </c>
      <c r="P7854" s="386" t="s">
        <v>240</v>
      </c>
    </row>
    <row r="7855" spans="1:16" ht="15" x14ac:dyDescent="0.25">
      <c r="A7855" s="389" t="s">
        <v>8366</v>
      </c>
      <c r="B7855" s="390"/>
      <c r="C7855" s="386"/>
      <c r="D7855" s="390"/>
      <c r="E7855" s="390"/>
      <c r="F7855" s="386">
        <v>83.768000000000001</v>
      </c>
      <c r="G7855" s="391">
        <v>83.768000000000001</v>
      </c>
      <c r="H7855" s="391">
        <v>83.768000000000001</v>
      </c>
      <c r="I7855" s="391">
        <v>83.768000000000001</v>
      </c>
      <c r="J7855" s="391">
        <v>83.768000000000001</v>
      </c>
      <c r="K7855" s="391">
        <v>83.768000000000001</v>
      </c>
      <c r="L7855" s="391">
        <v>83.768000000000001</v>
      </c>
      <c r="M7855" s="391">
        <v>83.768000000000001</v>
      </c>
      <c r="N7855" s="391">
        <v>83.768000000000001</v>
      </c>
      <c r="O7855" s="386">
        <v>83.768000000000001</v>
      </c>
      <c r="P7855" s="386" t="s">
        <v>240</v>
      </c>
    </row>
    <row r="7856" spans="1:16" ht="15" x14ac:dyDescent="0.25">
      <c r="A7856" s="389" t="s">
        <v>8367</v>
      </c>
      <c r="B7856" s="390"/>
      <c r="C7856" s="386"/>
      <c r="D7856" s="390"/>
      <c r="E7856" s="390"/>
      <c r="F7856" s="386">
        <v>794.70100000000002</v>
      </c>
      <c r="G7856" s="391">
        <v>794.70100000000002</v>
      </c>
      <c r="H7856" s="391">
        <v>794.70100000000002</v>
      </c>
      <c r="I7856" s="391">
        <v>794.70100000000002</v>
      </c>
      <c r="J7856" s="391">
        <v>794.70100000000002</v>
      </c>
      <c r="K7856" s="391">
        <v>794.70100000000002</v>
      </c>
      <c r="L7856" s="391">
        <v>794.70100000000002</v>
      </c>
      <c r="M7856" s="391">
        <v>802.44200000000001</v>
      </c>
      <c r="N7856" s="391">
        <v>816.44799999999998</v>
      </c>
      <c r="O7856" s="386">
        <v>808.16200000000003</v>
      </c>
      <c r="P7856" s="386" t="s">
        <v>240</v>
      </c>
    </row>
    <row r="7857" spans="1:16" ht="15" x14ac:dyDescent="0.25">
      <c r="A7857" s="389" t="s">
        <v>8368</v>
      </c>
      <c r="B7857" s="390"/>
      <c r="C7857" s="386"/>
      <c r="D7857" s="390"/>
      <c r="E7857" s="390"/>
      <c r="F7857" s="386">
        <v>86.162999999999997</v>
      </c>
      <c r="G7857" s="391">
        <v>86.162999999999997</v>
      </c>
      <c r="H7857" s="391">
        <v>86.162999999999997</v>
      </c>
      <c r="I7857" s="391">
        <v>86.162999999999997</v>
      </c>
      <c r="J7857" s="391">
        <v>86.162999999999997</v>
      </c>
      <c r="K7857" s="391">
        <v>86.162999999999997</v>
      </c>
      <c r="L7857" s="391">
        <v>86.162999999999997</v>
      </c>
      <c r="M7857" s="391">
        <v>86.162999999999997</v>
      </c>
      <c r="N7857" s="391">
        <v>86.162999999999997</v>
      </c>
      <c r="O7857" s="386">
        <v>86.132999999999996</v>
      </c>
      <c r="P7857" s="386" t="s">
        <v>240</v>
      </c>
    </row>
    <row r="7858" spans="1:16" ht="15" x14ac:dyDescent="0.25">
      <c r="A7858" s="389" t="s">
        <v>8369</v>
      </c>
      <c r="B7858" s="390"/>
      <c r="C7858" s="386"/>
      <c r="D7858" s="390"/>
      <c r="E7858" s="390"/>
      <c r="F7858" s="386">
        <v>123.595</v>
      </c>
      <c r="G7858" s="391">
        <v>123.595</v>
      </c>
      <c r="H7858" s="391">
        <v>123.595</v>
      </c>
      <c r="I7858" s="391">
        <v>123.595</v>
      </c>
      <c r="J7858" s="391">
        <v>123.595</v>
      </c>
      <c r="K7858" s="391">
        <v>123.595</v>
      </c>
      <c r="L7858" s="391">
        <v>123.595</v>
      </c>
      <c r="M7858" s="391">
        <v>131.33600000000001</v>
      </c>
      <c r="N7858" s="391">
        <v>145.34200000000001</v>
      </c>
      <c r="O7858" s="386">
        <v>141.756</v>
      </c>
      <c r="P7858" s="386" t="s">
        <v>240</v>
      </c>
    </row>
    <row r="7859" spans="1:16" ht="15" x14ac:dyDescent="0.25">
      <c r="A7859" s="389" t="s">
        <v>8370</v>
      </c>
      <c r="B7859" s="390"/>
      <c r="C7859" s="386"/>
      <c r="D7859" s="390"/>
      <c r="E7859" s="390"/>
      <c r="F7859" s="386">
        <v>264.88400000000001</v>
      </c>
      <c r="G7859" s="391">
        <v>264.88400000000001</v>
      </c>
      <c r="H7859" s="391">
        <v>264.88400000000001</v>
      </c>
      <c r="I7859" s="391">
        <v>264.88400000000001</v>
      </c>
      <c r="J7859" s="391">
        <v>264.88400000000001</v>
      </c>
      <c r="K7859" s="391">
        <v>264.88400000000001</v>
      </c>
      <c r="L7859" s="391">
        <v>264.88400000000001</v>
      </c>
      <c r="M7859" s="391">
        <v>264.88400000000001</v>
      </c>
      <c r="N7859" s="391">
        <v>264.88400000000001</v>
      </c>
      <c r="O7859" s="386">
        <v>260.29399999999998</v>
      </c>
      <c r="P7859" s="386" t="s">
        <v>240</v>
      </c>
    </row>
    <row r="7860" spans="1:16" ht="15" x14ac:dyDescent="0.25">
      <c r="A7860" s="389" t="s">
        <v>8371</v>
      </c>
      <c r="B7860" s="390"/>
      <c r="C7860" s="386"/>
      <c r="D7860" s="390"/>
      <c r="E7860" s="390"/>
      <c r="F7860" s="386">
        <v>179.18600000000001</v>
      </c>
      <c r="G7860" s="391">
        <v>179.18600000000001</v>
      </c>
      <c r="H7860" s="391">
        <v>179.18600000000001</v>
      </c>
      <c r="I7860" s="391">
        <v>179.18600000000001</v>
      </c>
      <c r="J7860" s="391">
        <v>179.18600000000001</v>
      </c>
      <c r="K7860" s="391">
        <v>179.18600000000001</v>
      </c>
      <c r="L7860" s="391">
        <v>179.18600000000001</v>
      </c>
      <c r="M7860" s="391">
        <v>179.18600000000001</v>
      </c>
      <c r="N7860" s="391">
        <v>179.18600000000001</v>
      </c>
      <c r="O7860" s="386">
        <v>179.10599999999999</v>
      </c>
      <c r="P7860" s="386" t="s">
        <v>240</v>
      </c>
    </row>
    <row r="7861" spans="1:16" ht="15" x14ac:dyDescent="0.25">
      <c r="A7861" s="389" t="s">
        <v>8372</v>
      </c>
      <c r="B7861" s="390"/>
      <c r="C7861" s="386"/>
      <c r="D7861" s="390"/>
      <c r="E7861" s="390"/>
      <c r="F7861" s="386">
        <v>140.87299999999999</v>
      </c>
      <c r="G7861" s="391">
        <v>140.87299999999999</v>
      </c>
      <c r="H7861" s="391">
        <v>140.87299999999999</v>
      </c>
      <c r="I7861" s="391">
        <v>140.87299999999999</v>
      </c>
      <c r="J7861" s="391">
        <v>140.87299999999999</v>
      </c>
      <c r="K7861" s="391">
        <v>140.87299999999999</v>
      </c>
      <c r="L7861" s="391">
        <v>140.87299999999999</v>
      </c>
      <c r="M7861" s="391">
        <v>140.87299999999999</v>
      </c>
      <c r="N7861" s="391">
        <v>140.87299999999999</v>
      </c>
      <c r="O7861" s="386">
        <v>140.87299999999999</v>
      </c>
      <c r="P7861" s="386" t="s">
        <v>240</v>
      </c>
    </row>
    <row r="7862" spans="1:16" ht="15" x14ac:dyDescent="0.25">
      <c r="A7862" s="389" t="s">
        <v>8373</v>
      </c>
      <c r="B7862" s="390"/>
      <c r="C7862" s="386"/>
      <c r="D7862" s="390"/>
      <c r="E7862" s="390"/>
      <c r="F7862" s="386"/>
      <c r="G7862" s="391"/>
      <c r="H7862" s="391"/>
      <c r="I7862" s="391"/>
      <c r="J7862" s="391"/>
      <c r="K7862" s="391"/>
      <c r="L7862" s="391"/>
      <c r="M7862" s="391"/>
      <c r="N7862" s="391" t="s">
        <v>8416</v>
      </c>
      <c r="O7862" s="386" t="s">
        <v>8416</v>
      </c>
      <c r="P7862" s="386" t="s">
        <v>240</v>
      </c>
    </row>
    <row r="7863" spans="1:16" ht="15" x14ac:dyDescent="0.25">
      <c r="A7863" s="389" t="s">
        <v>8374</v>
      </c>
      <c r="B7863" s="390"/>
      <c r="C7863" s="386"/>
      <c r="D7863" s="390"/>
      <c r="E7863" s="390"/>
      <c r="F7863" s="386">
        <v>571.23599999999999</v>
      </c>
      <c r="G7863" s="391">
        <v>571.16</v>
      </c>
      <c r="H7863" s="391">
        <v>571.16</v>
      </c>
      <c r="I7863" s="391">
        <v>571.20799999999997</v>
      </c>
      <c r="J7863" s="391">
        <v>571.21100000000001</v>
      </c>
      <c r="K7863" s="391">
        <v>571.28300000000002</v>
      </c>
      <c r="L7863" s="391">
        <v>571.28300000000002</v>
      </c>
      <c r="M7863" s="391">
        <v>571.28300000000002</v>
      </c>
      <c r="N7863" s="391">
        <v>571.28300000000002</v>
      </c>
      <c r="O7863" s="386">
        <v>571.21100000000001</v>
      </c>
      <c r="P7863" s="386" t="s">
        <v>240</v>
      </c>
    </row>
    <row r="7864" spans="1:16" ht="15" x14ac:dyDescent="0.25">
      <c r="A7864" s="389" t="s">
        <v>8375</v>
      </c>
      <c r="B7864" s="390"/>
      <c r="C7864" s="386"/>
      <c r="D7864" s="390"/>
      <c r="E7864" s="390"/>
      <c r="F7864" s="386">
        <v>218.893</v>
      </c>
      <c r="G7864" s="391">
        <v>218.893</v>
      </c>
      <c r="H7864" s="391">
        <v>218.893</v>
      </c>
      <c r="I7864" s="391">
        <v>218.893</v>
      </c>
      <c r="J7864" s="391">
        <v>218.893</v>
      </c>
      <c r="K7864" s="391">
        <v>218.893</v>
      </c>
      <c r="L7864" s="391">
        <v>218.893</v>
      </c>
      <c r="M7864" s="391">
        <v>218.893</v>
      </c>
      <c r="N7864" s="391">
        <v>218.893</v>
      </c>
      <c r="O7864" s="386">
        <v>218.893</v>
      </c>
      <c r="P7864" s="386" t="s">
        <v>240</v>
      </c>
    </row>
    <row r="7865" spans="1:16" ht="15" x14ac:dyDescent="0.25">
      <c r="A7865" s="389" t="s">
        <v>8376</v>
      </c>
      <c r="B7865" s="390"/>
      <c r="C7865" s="386"/>
      <c r="D7865" s="390"/>
      <c r="E7865" s="390"/>
      <c r="F7865" s="386"/>
      <c r="G7865" s="391"/>
      <c r="H7865" s="391"/>
      <c r="I7865" s="391"/>
      <c r="J7865" s="391"/>
      <c r="K7865" s="391"/>
      <c r="L7865" s="391"/>
      <c r="M7865" s="391"/>
      <c r="N7865" s="391" t="s">
        <v>8416</v>
      </c>
      <c r="O7865" s="386" t="s">
        <v>8416</v>
      </c>
      <c r="P7865" s="386" t="s">
        <v>240</v>
      </c>
    </row>
    <row r="7866" spans="1:16" ht="15" x14ac:dyDescent="0.25">
      <c r="A7866" s="389" t="s">
        <v>8377</v>
      </c>
      <c r="B7866" s="390"/>
      <c r="C7866" s="386"/>
      <c r="D7866" s="390"/>
      <c r="E7866" s="390"/>
      <c r="F7866" s="386">
        <v>170.63200000000001</v>
      </c>
      <c r="G7866" s="391">
        <v>170.63200000000001</v>
      </c>
      <c r="H7866" s="391">
        <v>170.63200000000001</v>
      </c>
      <c r="I7866" s="391">
        <v>170.63200000000001</v>
      </c>
      <c r="J7866" s="391">
        <v>170.63200000000001</v>
      </c>
      <c r="K7866" s="391">
        <v>170.63200000000001</v>
      </c>
      <c r="L7866" s="391">
        <v>170.63200000000001</v>
      </c>
      <c r="M7866" s="391">
        <v>170.63200000000001</v>
      </c>
      <c r="N7866" s="391">
        <v>170.63200000000001</v>
      </c>
      <c r="O7866" s="386">
        <v>170.63200000000001</v>
      </c>
      <c r="P7866" s="386" t="s">
        <v>240</v>
      </c>
    </row>
    <row r="7867" spans="1:16" ht="15" x14ac:dyDescent="0.25">
      <c r="A7867" s="389" t="s">
        <v>8378</v>
      </c>
      <c r="B7867" s="390"/>
      <c r="C7867" s="386"/>
      <c r="D7867" s="390"/>
      <c r="E7867" s="390"/>
      <c r="F7867" s="386">
        <v>110.688</v>
      </c>
      <c r="G7867" s="391">
        <v>110.688</v>
      </c>
      <c r="H7867" s="391">
        <v>110.688</v>
      </c>
      <c r="I7867" s="391">
        <v>110.688</v>
      </c>
      <c r="J7867" s="391">
        <v>110.688</v>
      </c>
      <c r="K7867" s="391">
        <v>110.688</v>
      </c>
      <c r="L7867" s="391">
        <v>110.688</v>
      </c>
      <c r="M7867" s="391">
        <v>110.688</v>
      </c>
      <c r="N7867" s="391">
        <v>110.688</v>
      </c>
      <c r="O7867" s="386">
        <v>110.616</v>
      </c>
      <c r="P7867" s="386" t="s">
        <v>240</v>
      </c>
    </row>
    <row r="7868" spans="1:16" ht="15" x14ac:dyDescent="0.25">
      <c r="A7868" s="389" t="s">
        <v>8379</v>
      </c>
      <c r="B7868" s="390"/>
      <c r="C7868" s="386"/>
      <c r="D7868" s="390"/>
      <c r="E7868" s="390"/>
      <c r="F7868" s="386"/>
      <c r="G7868" s="391"/>
      <c r="H7868" s="391"/>
      <c r="I7868" s="391"/>
      <c r="J7868" s="391"/>
      <c r="K7868" s="391"/>
      <c r="L7868" s="391"/>
      <c r="M7868" s="391"/>
      <c r="N7868" s="391" t="s">
        <v>8416</v>
      </c>
      <c r="O7868" s="386" t="s">
        <v>8416</v>
      </c>
      <c r="P7868" s="386" t="s">
        <v>240</v>
      </c>
    </row>
    <row r="7869" spans="1:16" ht="15" x14ac:dyDescent="0.25">
      <c r="A7869" s="389" t="s">
        <v>8380</v>
      </c>
      <c r="B7869" s="390"/>
      <c r="C7869" s="386"/>
      <c r="D7869" s="390"/>
      <c r="E7869" s="390"/>
      <c r="F7869" s="386">
        <v>71.069999999999993</v>
      </c>
      <c r="G7869" s="391">
        <v>71.069999999999993</v>
      </c>
      <c r="H7869" s="391">
        <v>71.069999999999993</v>
      </c>
      <c r="I7869" s="391">
        <v>71.069999999999993</v>
      </c>
      <c r="J7869" s="391">
        <v>71.069999999999993</v>
      </c>
      <c r="K7869" s="391">
        <v>71.069999999999993</v>
      </c>
      <c r="L7869" s="391">
        <v>71.069999999999993</v>
      </c>
      <c r="M7869" s="391">
        <v>71.069999999999993</v>
      </c>
      <c r="N7869" s="391">
        <v>71.069999999999993</v>
      </c>
      <c r="O7869" s="386">
        <v>71.069999999999993</v>
      </c>
      <c r="P7869" s="386" t="s">
        <v>240</v>
      </c>
    </row>
    <row r="7870" spans="1:16" ht="15" x14ac:dyDescent="0.25">
      <c r="A7870" s="389" t="s">
        <v>8381</v>
      </c>
      <c r="B7870" s="390"/>
      <c r="C7870" s="386"/>
      <c r="D7870" s="390"/>
      <c r="E7870" s="390"/>
      <c r="F7870" s="386">
        <v>196.81899999999999</v>
      </c>
      <c r="G7870" s="391">
        <v>196.81899999999999</v>
      </c>
      <c r="H7870" s="391">
        <v>196.81899999999999</v>
      </c>
      <c r="I7870" s="391">
        <v>196.81899999999999</v>
      </c>
      <c r="J7870" s="391">
        <v>196.81899999999999</v>
      </c>
      <c r="K7870" s="391">
        <v>196.81899999999999</v>
      </c>
      <c r="L7870" s="391">
        <v>196.81899999999999</v>
      </c>
      <c r="M7870" s="391">
        <v>119.202</v>
      </c>
      <c r="N7870" s="391">
        <v>119.202</v>
      </c>
      <c r="O7870" s="386">
        <v>119.202</v>
      </c>
      <c r="P7870" s="386" t="s">
        <v>240</v>
      </c>
    </row>
    <row r="7871" spans="1:16" ht="15" x14ac:dyDescent="0.25">
      <c r="A7871" s="389" t="s">
        <v>8382</v>
      </c>
      <c r="B7871" s="390"/>
      <c r="C7871" s="386"/>
      <c r="D7871" s="390"/>
      <c r="E7871" s="390"/>
      <c r="F7871" s="386"/>
      <c r="G7871" s="391"/>
      <c r="H7871" s="391"/>
      <c r="I7871" s="391"/>
      <c r="J7871" s="391"/>
      <c r="K7871" s="391"/>
      <c r="L7871" s="391"/>
      <c r="M7871" s="391"/>
      <c r="N7871" s="391" t="s">
        <v>8416</v>
      </c>
      <c r="O7871" s="386" t="s">
        <v>8416</v>
      </c>
      <c r="P7871" s="386" t="s">
        <v>240</v>
      </c>
    </row>
    <row r="7872" spans="1:16" ht="15" x14ac:dyDescent="0.25">
      <c r="A7872" s="389" t="s">
        <v>8383</v>
      </c>
      <c r="B7872" s="390"/>
      <c r="C7872" s="386"/>
      <c r="D7872" s="390"/>
      <c r="E7872" s="390"/>
      <c r="F7872" s="386"/>
      <c r="G7872" s="391"/>
      <c r="H7872" s="391"/>
      <c r="I7872" s="391"/>
      <c r="J7872" s="391"/>
      <c r="K7872" s="391"/>
      <c r="L7872" s="391"/>
      <c r="M7872" s="391"/>
      <c r="N7872" s="391" t="s">
        <v>8416</v>
      </c>
      <c r="O7872" s="386" t="s">
        <v>8416</v>
      </c>
      <c r="P7872" s="386" t="s">
        <v>240</v>
      </c>
    </row>
    <row r="7873" spans="1:16" ht="15" x14ac:dyDescent="0.25">
      <c r="A7873" s="389" t="s">
        <v>8384</v>
      </c>
      <c r="B7873" s="390"/>
      <c r="C7873" s="386"/>
      <c r="D7873" s="390"/>
      <c r="E7873" s="390"/>
      <c r="F7873" s="386"/>
      <c r="G7873" s="391"/>
      <c r="H7873" s="391"/>
      <c r="I7873" s="391"/>
      <c r="J7873" s="391"/>
      <c r="K7873" s="391"/>
      <c r="L7873" s="391"/>
      <c r="M7873" s="391"/>
      <c r="N7873" s="391" t="s">
        <v>8416</v>
      </c>
      <c r="O7873" s="386" t="s">
        <v>8416</v>
      </c>
      <c r="P7873" s="386" t="s">
        <v>240</v>
      </c>
    </row>
    <row r="7874" spans="1:16" ht="15" x14ac:dyDescent="0.25">
      <c r="A7874" s="389" t="s">
        <v>8385</v>
      </c>
      <c r="B7874" s="390"/>
      <c r="C7874" s="386"/>
      <c r="D7874" s="390"/>
      <c r="E7874" s="390"/>
      <c r="F7874" s="386">
        <v>20.454999999999998</v>
      </c>
      <c r="G7874" s="391">
        <v>20.454999999999998</v>
      </c>
      <c r="H7874" s="391">
        <v>20.454999999999998</v>
      </c>
      <c r="I7874" s="391">
        <v>20.454999999999998</v>
      </c>
      <c r="J7874" s="391">
        <v>20.454999999999998</v>
      </c>
      <c r="K7874" s="391">
        <v>20.454999999999998</v>
      </c>
      <c r="L7874" s="391">
        <v>20.454999999999998</v>
      </c>
      <c r="M7874" s="391"/>
      <c r="N7874" s="391" t="s">
        <v>8416</v>
      </c>
      <c r="O7874" s="386" t="s">
        <v>8416</v>
      </c>
      <c r="P7874" s="386" t="s">
        <v>240</v>
      </c>
    </row>
    <row r="7875" spans="1:16" ht="15" x14ac:dyDescent="0.25">
      <c r="A7875" s="389" t="s">
        <v>8386</v>
      </c>
      <c r="B7875" s="390"/>
      <c r="C7875" s="386"/>
      <c r="D7875" s="390"/>
      <c r="E7875" s="390"/>
      <c r="F7875" s="386">
        <v>176.364</v>
      </c>
      <c r="G7875" s="391">
        <v>176.364</v>
      </c>
      <c r="H7875" s="391">
        <v>176.364</v>
      </c>
      <c r="I7875" s="391">
        <v>176.364</v>
      </c>
      <c r="J7875" s="391">
        <v>176.364</v>
      </c>
      <c r="K7875" s="391">
        <v>176.364</v>
      </c>
      <c r="L7875" s="391">
        <v>176.364</v>
      </c>
      <c r="M7875" s="391">
        <v>119.202</v>
      </c>
      <c r="N7875" s="391">
        <v>119.202</v>
      </c>
      <c r="O7875" s="386">
        <v>119.202</v>
      </c>
      <c r="P7875" s="386" t="s">
        <v>240</v>
      </c>
    </row>
    <row r="7876" spans="1:16" ht="15" x14ac:dyDescent="0.25">
      <c r="A7876" s="389" t="s">
        <v>8387</v>
      </c>
      <c r="B7876" s="390"/>
      <c r="C7876" s="386"/>
      <c r="D7876" s="390"/>
      <c r="E7876" s="390"/>
      <c r="F7876" s="386"/>
      <c r="G7876" s="391"/>
      <c r="H7876" s="391"/>
      <c r="I7876" s="391"/>
      <c r="J7876" s="391"/>
      <c r="K7876" s="391"/>
      <c r="L7876" s="391"/>
      <c r="M7876" s="391"/>
      <c r="N7876" s="391" t="s">
        <v>8416</v>
      </c>
      <c r="O7876" s="386" t="s">
        <v>8416</v>
      </c>
      <c r="P7876" s="386" t="s">
        <v>240</v>
      </c>
    </row>
    <row r="7877" spans="1:16" ht="15" x14ac:dyDescent="0.25">
      <c r="A7877" s="389" t="s">
        <v>8388</v>
      </c>
      <c r="B7877" s="390"/>
      <c r="C7877" s="386"/>
      <c r="D7877" s="390"/>
      <c r="E7877" s="390"/>
      <c r="F7877" s="386">
        <v>877.71</v>
      </c>
      <c r="G7877" s="391">
        <v>877.71</v>
      </c>
      <c r="H7877" s="391">
        <v>877.71</v>
      </c>
      <c r="I7877" s="391">
        <v>877.71</v>
      </c>
      <c r="J7877" s="391">
        <v>877.71</v>
      </c>
      <c r="K7877" s="391">
        <v>877.71</v>
      </c>
      <c r="L7877" s="391">
        <v>877.71</v>
      </c>
      <c r="M7877" s="391">
        <v>877.71</v>
      </c>
      <c r="N7877" s="391">
        <v>877.71</v>
      </c>
      <c r="O7877" s="386">
        <v>877.64099999999996</v>
      </c>
      <c r="P7877" s="386" t="s">
        <v>240</v>
      </c>
    </row>
    <row r="7878" spans="1:16" ht="15" x14ac:dyDescent="0.25">
      <c r="A7878" s="389" t="s">
        <v>8389</v>
      </c>
      <c r="B7878" s="390"/>
      <c r="C7878" s="386"/>
      <c r="D7878" s="390"/>
      <c r="E7878" s="390"/>
      <c r="F7878" s="386">
        <v>538.39599999999996</v>
      </c>
      <c r="G7878" s="391">
        <v>538.39599999999996</v>
      </c>
      <c r="H7878" s="391">
        <v>538.39599999999996</v>
      </c>
      <c r="I7878" s="391">
        <v>538.39599999999996</v>
      </c>
      <c r="J7878" s="391">
        <v>538.39599999999996</v>
      </c>
      <c r="K7878" s="391">
        <v>538.39599999999996</v>
      </c>
      <c r="L7878" s="391">
        <v>538.39599999999996</v>
      </c>
      <c r="M7878" s="391">
        <v>538.39599999999996</v>
      </c>
      <c r="N7878" s="391">
        <v>538.39599999999996</v>
      </c>
      <c r="O7878" s="386">
        <v>538.35599999999999</v>
      </c>
      <c r="P7878" s="386" t="s">
        <v>240</v>
      </c>
    </row>
    <row r="7879" spans="1:16" ht="15" x14ac:dyDescent="0.25">
      <c r="A7879" s="389" t="s">
        <v>8390</v>
      </c>
      <c r="B7879" s="390"/>
      <c r="C7879" s="386"/>
      <c r="D7879" s="390"/>
      <c r="E7879" s="390"/>
      <c r="F7879" s="386"/>
      <c r="G7879" s="391"/>
      <c r="H7879" s="391"/>
      <c r="I7879" s="391"/>
      <c r="J7879" s="391"/>
      <c r="K7879" s="391"/>
      <c r="L7879" s="391"/>
      <c r="M7879" s="391"/>
      <c r="N7879" s="391" t="s">
        <v>8416</v>
      </c>
      <c r="O7879" s="386" t="s">
        <v>8416</v>
      </c>
      <c r="P7879" s="386" t="s">
        <v>240</v>
      </c>
    </row>
    <row r="7880" spans="1:16" ht="15" x14ac:dyDescent="0.25">
      <c r="A7880" s="389" t="s">
        <v>8391</v>
      </c>
      <c r="B7880" s="390"/>
      <c r="C7880" s="386"/>
      <c r="D7880" s="390"/>
      <c r="E7880" s="390"/>
      <c r="F7880" s="386"/>
      <c r="G7880" s="391"/>
      <c r="H7880" s="391"/>
      <c r="I7880" s="391"/>
      <c r="J7880" s="391"/>
      <c r="K7880" s="391"/>
      <c r="L7880" s="391"/>
      <c r="M7880" s="391"/>
      <c r="N7880" s="391" t="s">
        <v>8416</v>
      </c>
      <c r="O7880" s="386" t="s">
        <v>8416</v>
      </c>
      <c r="P7880" s="386" t="s">
        <v>240</v>
      </c>
    </row>
    <row r="7881" spans="1:16" ht="15" x14ac:dyDescent="0.25">
      <c r="A7881" s="389" t="s">
        <v>8392</v>
      </c>
      <c r="B7881" s="390"/>
      <c r="C7881" s="386"/>
      <c r="D7881" s="390"/>
      <c r="E7881" s="390"/>
      <c r="F7881" s="386">
        <v>260.726</v>
      </c>
      <c r="G7881" s="391">
        <v>260.726</v>
      </c>
      <c r="H7881" s="391">
        <v>260.726</v>
      </c>
      <c r="I7881" s="391">
        <v>260.726</v>
      </c>
      <c r="J7881" s="391">
        <v>260.726</v>
      </c>
      <c r="K7881" s="391">
        <v>260.726</v>
      </c>
      <c r="L7881" s="391">
        <v>260.726</v>
      </c>
      <c r="M7881" s="391">
        <v>260.726</v>
      </c>
      <c r="N7881" s="391">
        <v>260.726</v>
      </c>
      <c r="O7881" s="386">
        <v>260.726</v>
      </c>
      <c r="P7881" s="386" t="s">
        <v>240</v>
      </c>
    </row>
    <row r="7882" spans="1:16" ht="15" x14ac:dyDescent="0.25">
      <c r="A7882" s="389" t="s">
        <v>8393</v>
      </c>
      <c r="B7882" s="390"/>
      <c r="C7882" s="386"/>
      <c r="D7882" s="390"/>
      <c r="E7882" s="390"/>
      <c r="F7882" s="386">
        <v>78.587999999999994</v>
      </c>
      <c r="G7882" s="391">
        <v>78.587999999999994</v>
      </c>
      <c r="H7882" s="391">
        <v>78.587999999999994</v>
      </c>
      <c r="I7882" s="391">
        <v>78.587999999999994</v>
      </c>
      <c r="J7882" s="391">
        <v>78.587999999999994</v>
      </c>
      <c r="K7882" s="391">
        <v>78.587999999999994</v>
      </c>
      <c r="L7882" s="391">
        <v>78.587999999999994</v>
      </c>
      <c r="M7882" s="391">
        <v>78.587999999999994</v>
      </c>
      <c r="N7882" s="391">
        <v>78.587999999999994</v>
      </c>
      <c r="O7882" s="386">
        <v>78.558999999999997</v>
      </c>
      <c r="P7882" s="386" t="s">
        <v>240</v>
      </c>
    </row>
    <row r="7883" spans="1:16" ht="15" x14ac:dyDescent="0.25">
      <c r="A7883" s="389" t="s">
        <v>8394</v>
      </c>
      <c r="B7883" s="390"/>
      <c r="C7883" s="386"/>
      <c r="D7883" s="390"/>
      <c r="E7883" s="390"/>
      <c r="F7883" s="386"/>
      <c r="G7883" s="391"/>
      <c r="H7883" s="391"/>
      <c r="I7883" s="391"/>
      <c r="J7883" s="391"/>
      <c r="K7883" s="391"/>
      <c r="L7883" s="391"/>
      <c r="M7883" s="391"/>
      <c r="N7883" s="391" t="s">
        <v>8416</v>
      </c>
      <c r="O7883" s="386" t="s">
        <v>8416</v>
      </c>
      <c r="P7883" s="386" t="s">
        <v>240</v>
      </c>
    </row>
    <row r="7884" spans="1:16" ht="15" x14ac:dyDescent="0.25">
      <c r="A7884" s="389" t="s">
        <v>8395</v>
      </c>
      <c r="B7884" s="390"/>
      <c r="C7884" s="386"/>
      <c r="D7884" s="390"/>
      <c r="E7884" s="390"/>
      <c r="F7884" s="386">
        <v>536.48</v>
      </c>
      <c r="G7884" s="391">
        <v>536.48</v>
      </c>
      <c r="H7884" s="391">
        <v>536.48</v>
      </c>
      <c r="I7884" s="391">
        <v>536.44000000000005</v>
      </c>
      <c r="J7884" s="391">
        <v>536.44000000000005</v>
      </c>
      <c r="K7884" s="391">
        <v>536.52</v>
      </c>
      <c r="L7884" s="391">
        <v>536.52</v>
      </c>
      <c r="M7884" s="391">
        <v>536.827</v>
      </c>
      <c r="N7884" s="391">
        <v>536.827</v>
      </c>
      <c r="O7884" s="386">
        <v>535.36599999999999</v>
      </c>
      <c r="P7884" s="386" t="s">
        <v>240</v>
      </c>
    </row>
    <row r="7885" spans="1:16" ht="15" x14ac:dyDescent="0.25">
      <c r="A7885" s="389" t="s">
        <v>8396</v>
      </c>
      <c r="B7885" s="390"/>
      <c r="C7885" s="386"/>
      <c r="D7885" s="390"/>
      <c r="E7885" s="390"/>
      <c r="F7885" s="386">
        <v>336.25</v>
      </c>
      <c r="G7885" s="391">
        <v>336.25</v>
      </c>
      <c r="H7885" s="391">
        <v>336.25</v>
      </c>
      <c r="I7885" s="391">
        <v>336.25</v>
      </c>
      <c r="J7885" s="391">
        <v>336.25</v>
      </c>
      <c r="K7885" s="391">
        <v>336.25</v>
      </c>
      <c r="L7885" s="391">
        <v>336.25</v>
      </c>
      <c r="M7885" s="391">
        <v>336.25</v>
      </c>
      <c r="N7885" s="391">
        <v>336.25</v>
      </c>
      <c r="O7885" s="386">
        <v>336.24</v>
      </c>
      <c r="P7885" s="386" t="s">
        <v>240</v>
      </c>
    </row>
    <row r="7886" spans="1:16" ht="15" x14ac:dyDescent="0.25">
      <c r="A7886" s="389" t="s">
        <v>8397</v>
      </c>
      <c r="B7886" s="390"/>
      <c r="C7886" s="386"/>
      <c r="D7886" s="390"/>
      <c r="E7886" s="390"/>
      <c r="F7886" s="386"/>
      <c r="G7886" s="391"/>
      <c r="H7886" s="391"/>
      <c r="I7886" s="391"/>
      <c r="J7886" s="391"/>
      <c r="K7886" s="391"/>
      <c r="L7886" s="391"/>
      <c r="M7886" s="391"/>
      <c r="N7886" s="391" t="s">
        <v>8416</v>
      </c>
      <c r="O7886" s="386" t="s">
        <v>8416</v>
      </c>
      <c r="P7886" s="386" t="s">
        <v>240</v>
      </c>
    </row>
    <row r="7887" spans="1:16" ht="15" x14ac:dyDescent="0.25">
      <c r="A7887" s="389" t="s">
        <v>8398</v>
      </c>
      <c r="B7887" s="390"/>
      <c r="C7887" s="386"/>
      <c r="D7887" s="390"/>
      <c r="E7887" s="390"/>
      <c r="F7887" s="386"/>
      <c r="G7887" s="391"/>
      <c r="H7887" s="391"/>
      <c r="I7887" s="391"/>
      <c r="J7887" s="391"/>
      <c r="K7887" s="391"/>
      <c r="L7887" s="391"/>
      <c r="M7887" s="391"/>
      <c r="N7887" s="391" t="s">
        <v>8416</v>
      </c>
      <c r="O7887" s="386" t="s">
        <v>8416</v>
      </c>
      <c r="P7887" s="386" t="s">
        <v>240</v>
      </c>
    </row>
    <row r="7888" spans="1:16" ht="15" x14ac:dyDescent="0.25">
      <c r="A7888" s="389" t="s">
        <v>8399</v>
      </c>
      <c r="B7888" s="390"/>
      <c r="C7888" s="386"/>
      <c r="D7888" s="390"/>
      <c r="E7888" s="390"/>
      <c r="F7888" s="386">
        <v>2.573</v>
      </c>
      <c r="G7888" s="391">
        <v>2.573</v>
      </c>
      <c r="H7888" s="391">
        <v>2.573</v>
      </c>
      <c r="I7888" s="391">
        <v>2.573</v>
      </c>
      <c r="J7888" s="391">
        <v>2.573</v>
      </c>
      <c r="K7888" s="391">
        <v>2.573</v>
      </c>
      <c r="L7888" s="391">
        <v>2.573</v>
      </c>
      <c r="M7888" s="391">
        <v>2.573</v>
      </c>
      <c r="N7888" s="391">
        <v>2.573</v>
      </c>
      <c r="O7888" s="386">
        <v>2.5529999999999999</v>
      </c>
      <c r="P7888" s="386" t="s">
        <v>240</v>
      </c>
    </row>
    <row r="7889" spans="1:16" ht="15" x14ac:dyDescent="0.25">
      <c r="A7889" s="389" t="s">
        <v>8400</v>
      </c>
      <c r="B7889" s="390"/>
      <c r="C7889" s="386"/>
      <c r="D7889" s="390"/>
      <c r="E7889" s="390"/>
      <c r="F7889" s="386">
        <v>94.727000000000004</v>
      </c>
      <c r="G7889" s="391">
        <v>94.727000000000004</v>
      </c>
      <c r="H7889" s="391">
        <v>94.727000000000004</v>
      </c>
      <c r="I7889" s="391">
        <v>94.727000000000004</v>
      </c>
      <c r="J7889" s="391">
        <v>94.727000000000004</v>
      </c>
      <c r="K7889" s="391">
        <v>94.727000000000004</v>
      </c>
      <c r="L7889" s="391">
        <v>94.727000000000004</v>
      </c>
      <c r="M7889" s="391">
        <v>95.034000000000006</v>
      </c>
      <c r="N7889" s="391">
        <v>95.034000000000006</v>
      </c>
      <c r="O7889" s="386">
        <v>93.623000000000005</v>
      </c>
      <c r="P7889" s="386" t="s">
        <v>240</v>
      </c>
    </row>
    <row r="7890" spans="1:16" ht="15" x14ac:dyDescent="0.25">
      <c r="A7890" s="389" t="s">
        <v>8401</v>
      </c>
      <c r="B7890" s="390"/>
      <c r="C7890" s="386"/>
      <c r="D7890" s="390"/>
      <c r="E7890" s="390"/>
      <c r="F7890" s="386">
        <v>102.97</v>
      </c>
      <c r="G7890" s="391">
        <v>102.97</v>
      </c>
      <c r="H7890" s="391">
        <v>102.97</v>
      </c>
      <c r="I7890" s="391">
        <v>102.97</v>
      </c>
      <c r="J7890" s="391">
        <v>102.97</v>
      </c>
      <c r="K7890" s="391">
        <v>102.97</v>
      </c>
      <c r="L7890" s="391">
        <v>102.97</v>
      </c>
      <c r="M7890" s="391">
        <v>102.97</v>
      </c>
      <c r="N7890" s="391">
        <v>102.97</v>
      </c>
      <c r="O7890" s="386">
        <v>102.95</v>
      </c>
      <c r="P7890" s="386" t="s">
        <v>240</v>
      </c>
    </row>
    <row r="7891" spans="1:16" ht="15" x14ac:dyDescent="0.25">
      <c r="A7891" s="389" t="s">
        <v>8402</v>
      </c>
      <c r="B7891" s="390"/>
      <c r="C7891" s="386"/>
      <c r="D7891" s="390"/>
      <c r="E7891" s="390"/>
      <c r="F7891" s="386">
        <v>766.25599999999997</v>
      </c>
      <c r="G7891" s="391">
        <v>769.19200000000001</v>
      </c>
      <c r="H7891" s="391">
        <v>767.69200000000001</v>
      </c>
      <c r="I7891" s="391">
        <v>768.072</v>
      </c>
      <c r="J7891" s="391">
        <v>767.89400000000001</v>
      </c>
      <c r="K7891" s="391">
        <v>771.23400000000004</v>
      </c>
      <c r="L7891" s="391">
        <v>771.23400000000004</v>
      </c>
      <c r="M7891" s="391">
        <v>771.904</v>
      </c>
      <c r="N7891" s="391">
        <v>771.97900000000004</v>
      </c>
      <c r="O7891" s="386">
        <v>770.09400000000005</v>
      </c>
      <c r="P7891" s="386" t="s">
        <v>240</v>
      </c>
    </row>
    <row r="7892" spans="1:16" ht="15" x14ac:dyDescent="0.25">
      <c r="A7892" s="389" t="s">
        <v>8403</v>
      </c>
      <c r="B7892" s="390"/>
      <c r="C7892" s="386"/>
      <c r="D7892" s="390"/>
      <c r="E7892" s="390"/>
      <c r="F7892" s="386">
        <v>123.251</v>
      </c>
      <c r="G7892" s="391">
        <v>123.251</v>
      </c>
      <c r="H7892" s="391">
        <v>123.251</v>
      </c>
      <c r="I7892" s="391">
        <v>123.251</v>
      </c>
      <c r="J7892" s="391">
        <v>123.251</v>
      </c>
      <c r="K7892" s="391">
        <v>123.251</v>
      </c>
      <c r="L7892" s="391">
        <v>123.251</v>
      </c>
      <c r="M7892" s="391">
        <v>123.251</v>
      </c>
      <c r="N7892" s="391">
        <v>126.04600000000001</v>
      </c>
      <c r="O7892" s="386">
        <v>126.041</v>
      </c>
      <c r="P7892" s="386" t="s">
        <v>240</v>
      </c>
    </row>
    <row r="7893" spans="1:16" ht="15" x14ac:dyDescent="0.25">
      <c r="A7893" s="389" t="s">
        <v>8404</v>
      </c>
      <c r="B7893" s="390"/>
      <c r="C7893" s="386"/>
      <c r="D7893" s="390"/>
      <c r="E7893" s="390"/>
      <c r="F7893" s="386"/>
      <c r="G7893" s="391"/>
      <c r="H7893" s="391"/>
      <c r="I7893" s="391"/>
      <c r="J7893" s="391"/>
      <c r="K7893" s="391"/>
      <c r="L7893" s="391"/>
      <c r="M7893" s="391"/>
      <c r="N7893" s="391" t="s">
        <v>8416</v>
      </c>
      <c r="O7893" s="386" t="s">
        <v>8416</v>
      </c>
      <c r="P7893" s="386" t="s">
        <v>240</v>
      </c>
    </row>
    <row r="7894" spans="1:16" ht="15" x14ac:dyDescent="0.25">
      <c r="A7894" s="389" t="s">
        <v>8405</v>
      </c>
      <c r="B7894" s="390"/>
      <c r="C7894" s="386"/>
      <c r="D7894" s="390"/>
      <c r="E7894" s="390"/>
      <c r="F7894" s="386">
        <v>183.59200000000001</v>
      </c>
      <c r="G7894" s="391">
        <v>183.59200000000001</v>
      </c>
      <c r="H7894" s="391">
        <v>183.59200000000001</v>
      </c>
      <c r="I7894" s="391">
        <v>183.59200000000001</v>
      </c>
      <c r="J7894" s="391">
        <v>183.59200000000001</v>
      </c>
      <c r="K7894" s="391">
        <v>183.59200000000001</v>
      </c>
      <c r="L7894" s="391">
        <v>183.59200000000001</v>
      </c>
      <c r="M7894" s="391">
        <v>184.262</v>
      </c>
      <c r="N7894" s="391">
        <v>184.33699999999999</v>
      </c>
      <c r="O7894" s="386">
        <v>182.774</v>
      </c>
      <c r="P7894" s="386" t="s">
        <v>240</v>
      </c>
    </row>
    <row r="7895" spans="1:16" ht="15" x14ac:dyDescent="0.25">
      <c r="A7895" s="389" t="s">
        <v>8406</v>
      </c>
      <c r="B7895" s="390"/>
      <c r="C7895" s="386"/>
      <c r="D7895" s="390"/>
      <c r="E7895" s="390"/>
      <c r="F7895" s="386">
        <v>168.83099999999999</v>
      </c>
      <c r="G7895" s="391">
        <v>168.83099999999999</v>
      </c>
      <c r="H7895" s="391">
        <v>168.83099999999999</v>
      </c>
      <c r="I7895" s="391">
        <v>168.83099999999999</v>
      </c>
      <c r="J7895" s="391">
        <v>168.83099999999999</v>
      </c>
      <c r="K7895" s="391">
        <v>168.83099999999999</v>
      </c>
      <c r="L7895" s="391">
        <v>168.83099999999999</v>
      </c>
      <c r="M7895" s="391">
        <v>168.83099999999999</v>
      </c>
      <c r="N7895" s="391">
        <v>168.83099999999999</v>
      </c>
      <c r="O7895" s="386">
        <v>168.83099999999999</v>
      </c>
      <c r="P7895" s="386" t="s">
        <v>240</v>
      </c>
    </row>
    <row r="7896" spans="1:16" ht="15" x14ac:dyDescent="0.25">
      <c r="A7896" s="389" t="s">
        <v>8407</v>
      </c>
      <c r="B7896" s="390"/>
      <c r="C7896" s="386"/>
      <c r="D7896" s="390"/>
      <c r="E7896" s="390"/>
      <c r="F7896" s="386">
        <v>119.23</v>
      </c>
      <c r="G7896" s="391">
        <v>119.23</v>
      </c>
      <c r="H7896" s="391">
        <v>119.23</v>
      </c>
      <c r="I7896" s="391">
        <v>119.23</v>
      </c>
      <c r="J7896" s="391">
        <v>119.23</v>
      </c>
      <c r="K7896" s="391">
        <v>119.23</v>
      </c>
      <c r="L7896" s="391">
        <v>119.23</v>
      </c>
      <c r="M7896" s="391">
        <v>119.23</v>
      </c>
      <c r="N7896" s="391">
        <v>119.23</v>
      </c>
      <c r="O7896" s="386">
        <v>118.861</v>
      </c>
      <c r="P7896" s="386" t="s">
        <v>240</v>
      </c>
    </row>
    <row r="7897" spans="1:16" ht="15" x14ac:dyDescent="0.25">
      <c r="A7897" s="389" t="s">
        <v>8408</v>
      </c>
      <c r="B7897" s="390"/>
      <c r="C7897" s="386"/>
      <c r="D7897" s="390"/>
      <c r="E7897" s="390"/>
      <c r="F7897" s="386">
        <v>176.33</v>
      </c>
      <c r="G7897" s="391">
        <v>176.33</v>
      </c>
      <c r="H7897" s="391">
        <v>176.33</v>
      </c>
      <c r="I7897" s="391">
        <v>176.33</v>
      </c>
      <c r="J7897" s="391">
        <v>176.33</v>
      </c>
      <c r="K7897" s="391">
        <v>176.33</v>
      </c>
      <c r="L7897" s="391">
        <v>176.33</v>
      </c>
      <c r="M7897" s="391">
        <v>176.33</v>
      </c>
      <c r="N7897" s="391">
        <v>173.535</v>
      </c>
      <c r="O7897" s="386">
        <v>173.535</v>
      </c>
      <c r="P7897" s="386" t="s">
        <v>240</v>
      </c>
    </row>
    <row r="7898" spans="1:16" ht="15" x14ac:dyDescent="0.25">
      <c r="A7898" s="389" t="s">
        <v>8409</v>
      </c>
      <c r="B7898" s="390"/>
      <c r="C7898" s="386"/>
      <c r="D7898" s="390"/>
      <c r="E7898" s="390"/>
      <c r="F7898" s="386">
        <v>604.28</v>
      </c>
      <c r="G7898" s="391">
        <v>604.25</v>
      </c>
      <c r="H7898" s="391">
        <v>604.25</v>
      </c>
      <c r="I7898" s="391">
        <v>604.72</v>
      </c>
      <c r="J7898" s="391">
        <v>604.66300000000001</v>
      </c>
      <c r="K7898" s="391">
        <v>608.21299999999997</v>
      </c>
      <c r="L7898" s="391">
        <v>608.21299999999997</v>
      </c>
      <c r="M7898" s="391">
        <v>685.83</v>
      </c>
      <c r="N7898" s="391">
        <v>685.83</v>
      </c>
      <c r="O7898" s="386">
        <v>685.77</v>
      </c>
      <c r="P7898" s="386" t="s">
        <v>240</v>
      </c>
    </row>
    <row r="7899" spans="1:16" ht="15" x14ac:dyDescent="0.25">
      <c r="A7899" s="389" t="s">
        <v>8410</v>
      </c>
      <c r="B7899" s="390"/>
      <c r="C7899" s="386"/>
      <c r="D7899" s="390"/>
      <c r="E7899" s="390"/>
      <c r="F7899" s="386">
        <v>142.40600000000001</v>
      </c>
      <c r="G7899" s="391">
        <v>142.40600000000001</v>
      </c>
      <c r="H7899" s="391">
        <v>142.40600000000001</v>
      </c>
      <c r="I7899" s="391">
        <v>142.40600000000001</v>
      </c>
      <c r="J7899" s="391">
        <v>142.40600000000001</v>
      </c>
      <c r="K7899" s="391">
        <v>142.40600000000001</v>
      </c>
      <c r="L7899" s="391">
        <v>142.40600000000001</v>
      </c>
      <c r="M7899" s="391">
        <v>142.40600000000001</v>
      </c>
      <c r="N7899" s="391">
        <v>142.40600000000001</v>
      </c>
      <c r="O7899" s="386">
        <v>142.346</v>
      </c>
      <c r="P7899" s="386" t="s">
        <v>240</v>
      </c>
    </row>
    <row r="7900" spans="1:16" ht="15" x14ac:dyDescent="0.25">
      <c r="A7900" s="389" t="s">
        <v>8411</v>
      </c>
      <c r="B7900" s="390"/>
      <c r="C7900" s="386"/>
      <c r="D7900" s="390"/>
      <c r="E7900" s="390"/>
      <c r="F7900" s="386"/>
      <c r="G7900" s="391"/>
      <c r="H7900" s="391"/>
      <c r="I7900" s="391"/>
      <c r="J7900" s="391"/>
      <c r="K7900" s="391"/>
      <c r="L7900" s="391"/>
      <c r="M7900" s="391"/>
      <c r="N7900" s="391" t="s">
        <v>8416</v>
      </c>
      <c r="O7900" s="386" t="s">
        <v>8416</v>
      </c>
      <c r="P7900" s="386" t="s">
        <v>240</v>
      </c>
    </row>
    <row r="7901" spans="1:16" ht="15" x14ac:dyDescent="0.25">
      <c r="A7901" s="389" t="s">
        <v>8412</v>
      </c>
      <c r="B7901" s="390"/>
      <c r="C7901" s="386"/>
      <c r="D7901" s="390"/>
      <c r="E7901" s="390"/>
      <c r="F7901" s="386"/>
      <c r="G7901" s="391"/>
      <c r="H7901" s="391"/>
      <c r="I7901" s="391"/>
      <c r="J7901" s="391"/>
      <c r="K7901" s="391"/>
      <c r="L7901" s="391"/>
      <c r="M7901" s="391"/>
      <c r="N7901" s="391" t="s">
        <v>8416</v>
      </c>
      <c r="O7901" s="386" t="s">
        <v>8416</v>
      </c>
      <c r="P7901" s="386" t="s">
        <v>240</v>
      </c>
    </row>
    <row r="7902" spans="1:16" ht="15" x14ac:dyDescent="0.25">
      <c r="A7902" s="389" t="s">
        <v>8413</v>
      </c>
      <c r="B7902" s="390"/>
      <c r="C7902" s="386"/>
      <c r="D7902" s="390"/>
      <c r="E7902" s="390"/>
      <c r="F7902" s="386">
        <v>239.18799999999999</v>
      </c>
      <c r="G7902" s="391">
        <v>239.18799999999999</v>
      </c>
      <c r="H7902" s="391">
        <v>239.18799999999999</v>
      </c>
      <c r="I7902" s="391">
        <v>239.18799999999999</v>
      </c>
      <c r="J7902" s="391">
        <v>239.18799999999999</v>
      </c>
      <c r="K7902" s="391">
        <v>239.18799999999999</v>
      </c>
      <c r="L7902" s="391">
        <v>239.18799999999999</v>
      </c>
      <c r="M7902" s="391">
        <v>259.64299999999997</v>
      </c>
      <c r="N7902" s="391">
        <v>259.64299999999997</v>
      </c>
      <c r="O7902" s="386">
        <v>259.64299999999997</v>
      </c>
      <c r="P7902" s="386" t="s">
        <v>240</v>
      </c>
    </row>
    <row r="7903" spans="1:16" ht="15" x14ac:dyDescent="0.25">
      <c r="A7903" s="389" t="s">
        <v>8414</v>
      </c>
      <c r="B7903" s="390"/>
      <c r="C7903" s="386"/>
      <c r="D7903" s="390"/>
      <c r="E7903" s="390"/>
      <c r="F7903" s="386">
        <v>164.928</v>
      </c>
      <c r="G7903" s="391">
        <v>164.928</v>
      </c>
      <c r="H7903" s="391">
        <v>164.928</v>
      </c>
      <c r="I7903" s="391">
        <v>164.928</v>
      </c>
      <c r="J7903" s="391">
        <v>164.928</v>
      </c>
      <c r="K7903" s="391">
        <v>164.928</v>
      </c>
      <c r="L7903" s="391">
        <v>164.928</v>
      </c>
      <c r="M7903" s="391">
        <v>222.09</v>
      </c>
      <c r="N7903" s="391">
        <v>222.09</v>
      </c>
      <c r="O7903" s="386">
        <v>222.09</v>
      </c>
      <c r="P7903" s="386" t="s">
        <v>240</v>
      </c>
    </row>
    <row r="7904" spans="1:16" ht="15" x14ac:dyDescent="0.25">
      <c r="A7904" s="389" t="s">
        <v>8415</v>
      </c>
      <c r="B7904" s="390"/>
      <c r="C7904" s="386"/>
      <c r="D7904" s="390"/>
      <c r="E7904" s="390"/>
      <c r="F7904" s="386">
        <v>61.691000000000003</v>
      </c>
      <c r="G7904" s="391">
        <v>61.691000000000003</v>
      </c>
      <c r="H7904" s="391">
        <v>61.691000000000003</v>
      </c>
      <c r="I7904" s="391">
        <v>61.691000000000003</v>
      </c>
      <c r="J7904" s="391">
        <v>61.691000000000003</v>
      </c>
      <c r="K7904" s="391">
        <v>61.691000000000003</v>
      </c>
      <c r="L7904" s="391">
        <v>61.691000000000003</v>
      </c>
      <c r="M7904" s="391">
        <v>61.691000000000003</v>
      </c>
      <c r="N7904" s="391">
        <v>61.691000000000003</v>
      </c>
      <c r="O7904" s="386">
        <v>61.691000000000003</v>
      </c>
      <c r="P7904" s="386" t="s">
        <v>240</v>
      </c>
    </row>
    <row r="7905" spans="1:16" x14ac:dyDescent="0.15">
      <c r="A7905" s="386" t="s">
        <v>8417</v>
      </c>
      <c r="N7905" s="2">
        <v>2.3800000000000002E-2</v>
      </c>
      <c r="O7905" s="386">
        <v>8.6999999999999994E-3</v>
      </c>
      <c r="P7905" s="4" t="s">
        <v>55</v>
      </c>
    </row>
    <row r="7906" spans="1:16" x14ac:dyDescent="0.15">
      <c r="A7906" s="386" t="s">
        <v>8418</v>
      </c>
      <c r="N7906" s="2">
        <v>0.3876</v>
      </c>
      <c r="O7906" s="386">
        <v>0.1174</v>
      </c>
      <c r="P7906" s="4" t="s">
        <v>55</v>
      </c>
    </row>
    <row r="7907" spans="1:16" x14ac:dyDescent="0.15">
      <c r="A7907" s="386" t="s">
        <v>8419</v>
      </c>
      <c r="N7907" s="2">
        <v>8.8234999999999992</v>
      </c>
      <c r="O7907" s="386" t="s">
        <v>8416</v>
      </c>
      <c r="P7907" s="4" t="s">
        <v>55</v>
      </c>
    </row>
    <row r="7908" spans="1:16" x14ac:dyDescent="0.15">
      <c r="A7908" s="386" t="s">
        <v>8427</v>
      </c>
      <c r="N7908" s="2">
        <v>0</v>
      </c>
      <c r="O7908" s="386">
        <v>0</v>
      </c>
      <c r="P7908" s="4" t="s">
        <v>57</v>
      </c>
    </row>
    <row r="7909" spans="1:16" x14ac:dyDescent="0.15">
      <c r="A7909" s="386" t="s">
        <v>8428</v>
      </c>
      <c r="N7909" s="2">
        <v>5.4997999999999996</v>
      </c>
      <c r="O7909" s="386">
        <v>10.6431</v>
      </c>
      <c r="P7909" s="4" t="s">
        <v>57</v>
      </c>
    </row>
    <row r="7910" spans="1:16" x14ac:dyDescent="0.15">
      <c r="A7910" s="386" t="s">
        <v>8429</v>
      </c>
      <c r="N7910" s="2">
        <v>5.1509999999999998</v>
      </c>
      <c r="O7910" s="386">
        <v>9.9288000000000007</v>
      </c>
      <c r="P7910" s="4" t="s">
        <v>57</v>
      </c>
    </row>
    <row r="7911" spans="1:16" x14ac:dyDescent="0.15">
      <c r="A7911" s="386" t="s">
        <v>8430</v>
      </c>
      <c r="N7911" s="2">
        <v>80.413399999999996</v>
      </c>
      <c r="O7911" s="386">
        <v>80.413399999999996</v>
      </c>
      <c r="P7911" s="4" t="s">
        <v>65</v>
      </c>
    </row>
    <row r="7912" spans="1:16" x14ac:dyDescent="0.15">
      <c r="A7912" s="386" t="s">
        <v>8431</v>
      </c>
      <c r="N7912" s="2">
        <v>73.957999999999998</v>
      </c>
      <c r="O7912" s="386">
        <v>81.418999999999997</v>
      </c>
      <c r="P7912" s="4" t="s">
        <v>65</v>
      </c>
    </row>
    <row r="7913" spans="1:16" x14ac:dyDescent="0.15">
      <c r="A7913" s="386" t="s">
        <v>8432</v>
      </c>
      <c r="N7913" s="2">
        <v>74.367400000000004</v>
      </c>
      <c r="O7913" s="386">
        <v>81.351500000000001</v>
      </c>
      <c r="P7913" s="4" t="s">
        <v>65</v>
      </c>
    </row>
    <row r="7914" spans="1:16" x14ac:dyDescent="0.15">
      <c r="A7914" s="386" t="s">
        <v>8423</v>
      </c>
      <c r="N7914" s="2">
        <v>100</v>
      </c>
      <c r="O7914" s="386">
        <v>100</v>
      </c>
      <c r="P7914" s="4" t="s">
        <v>69</v>
      </c>
    </row>
    <row r="7915" spans="1:16" x14ac:dyDescent="0.15">
      <c r="A7915" s="386" t="s">
        <v>8424</v>
      </c>
      <c r="N7915" s="2">
        <v>95.238100000000003</v>
      </c>
      <c r="O7915" s="386">
        <v>85.714299999999994</v>
      </c>
      <c r="P7915" s="4" t="s">
        <v>69</v>
      </c>
    </row>
    <row r="7916" spans="1:16" x14ac:dyDescent="0.15">
      <c r="A7916" s="386" t="s">
        <v>8420</v>
      </c>
      <c r="N7916" s="2">
        <v>95.652199999999993</v>
      </c>
      <c r="O7916" s="386">
        <v>86.956500000000005</v>
      </c>
      <c r="P7916" s="4" t="s">
        <v>69</v>
      </c>
    </row>
    <row r="7917" spans="1:16" x14ac:dyDescent="0.15">
      <c r="A7917" s="386" t="s">
        <v>8421</v>
      </c>
      <c r="N7917" s="2">
        <v>4.48E-2</v>
      </c>
      <c r="O7917" s="386">
        <v>1.61E-2</v>
      </c>
      <c r="P7917" s="4" t="s">
        <v>55</v>
      </c>
    </row>
    <row r="7918" spans="1:16" x14ac:dyDescent="0.15">
      <c r="A7918" s="386" t="s">
        <v>8425</v>
      </c>
      <c r="N7918" s="2">
        <v>50</v>
      </c>
      <c r="O7918" s="386">
        <v>50</v>
      </c>
      <c r="P7918" s="4" t="s">
        <v>67</v>
      </c>
    </row>
    <row r="7919" spans="1:16" x14ac:dyDescent="0.15">
      <c r="A7919" s="386" t="s">
        <v>8426</v>
      </c>
      <c r="N7919" s="2">
        <v>35.714300000000001</v>
      </c>
      <c r="O7919" s="386">
        <v>30.952400000000001</v>
      </c>
      <c r="P7919" s="4" t="s">
        <v>67</v>
      </c>
    </row>
    <row r="7920" spans="1:16" x14ac:dyDescent="0.15">
      <c r="A7920" s="386" t="s">
        <v>8422</v>
      </c>
      <c r="N7920" s="2">
        <v>36.956499999999998</v>
      </c>
      <c r="O7920" s="386">
        <v>32.608699999999999</v>
      </c>
      <c r="P7920" s="4" t="s">
        <v>67</v>
      </c>
    </row>
    <row r="7921" spans="1:16" x14ac:dyDescent="0.15">
      <c r="A7921" s="386" t="s">
        <v>8434</v>
      </c>
      <c r="O7921" s="386">
        <v>2.1433</v>
      </c>
      <c r="P7921" s="386" t="s">
        <v>238</v>
      </c>
    </row>
    <row r="7922" spans="1:16" x14ac:dyDescent="0.15">
      <c r="A7922" s="386" t="s">
        <v>8435</v>
      </c>
      <c r="O7922" s="386">
        <v>1</v>
      </c>
      <c r="P7922" s="386" t="s">
        <v>238</v>
      </c>
    </row>
    <row r="7923" spans="1:16" x14ac:dyDescent="0.15">
      <c r="A7923" s="386" t="s">
        <v>8436</v>
      </c>
      <c r="O7923" s="386">
        <v>1</v>
      </c>
      <c r="P7923" s="386" t="s">
        <v>238</v>
      </c>
    </row>
    <row r="7924" spans="1:16" x14ac:dyDescent="0.15">
      <c r="A7924" s="386" t="s">
        <v>8437</v>
      </c>
      <c r="O7924" s="386">
        <v>5.1999999999999998E-2</v>
      </c>
      <c r="P7924" s="386" t="s">
        <v>240</v>
      </c>
    </row>
    <row r="7925" spans="1:16" x14ac:dyDescent="0.15">
      <c r="A7925" s="386" t="s">
        <v>8438</v>
      </c>
      <c r="O7925" s="386">
        <v>5.1999999999999998E-2</v>
      </c>
      <c r="P7925" s="386" t="s">
        <v>240</v>
      </c>
    </row>
    <row r="7926" spans="1:16" x14ac:dyDescent="0.15">
      <c r="A7926" s="386" t="s">
        <v>8439</v>
      </c>
      <c r="O7926" s="386">
        <v>1</v>
      </c>
      <c r="P7926" s="386" t="s">
        <v>238</v>
      </c>
    </row>
    <row r="7927" spans="1:16" x14ac:dyDescent="0.15">
      <c r="A7927" s="386" t="s">
        <v>8440</v>
      </c>
      <c r="O7927" s="386">
        <v>1</v>
      </c>
      <c r="P7927" s="386" t="s">
        <v>238</v>
      </c>
    </row>
    <row r="7928" spans="1:16" x14ac:dyDescent="0.15">
      <c r="A7928" s="386" t="s">
        <v>8441</v>
      </c>
      <c r="O7928" s="386">
        <v>8.7225000000000001</v>
      </c>
      <c r="P7928" s="386" t="s">
        <v>372</v>
      </c>
    </row>
    <row r="7929" spans="1:16" x14ac:dyDescent="0.15">
      <c r="A7929" s="386" t="s">
        <v>8442</v>
      </c>
      <c r="O7929" s="386">
        <v>7</v>
      </c>
      <c r="P7929" s="386" t="s">
        <v>372</v>
      </c>
    </row>
    <row r="7930" spans="1:16" x14ac:dyDescent="0.15">
      <c r="A7930" s="386" t="s">
        <v>8443</v>
      </c>
      <c r="O7930" s="386">
        <v>7</v>
      </c>
      <c r="P7930" s="386" t="s">
        <v>372</v>
      </c>
    </row>
    <row r="7931" spans="1:16" x14ac:dyDescent="0.15">
      <c r="A7931" s="386" t="s">
        <v>8444</v>
      </c>
      <c r="O7931" s="386">
        <v>7</v>
      </c>
      <c r="P7931" s="386" t="s">
        <v>372</v>
      </c>
    </row>
    <row r="7932" spans="1:16" x14ac:dyDescent="0.15">
      <c r="A7932" s="386" t="s">
        <v>8445</v>
      </c>
      <c r="O7932" s="386">
        <v>7</v>
      </c>
      <c r="P7932" s="386" t="s">
        <v>372</v>
      </c>
    </row>
    <row r="7933" spans="1:16" x14ac:dyDescent="0.15">
      <c r="A7933" s="386" t="s">
        <v>8446</v>
      </c>
      <c r="O7933" s="386">
        <v>0</v>
      </c>
      <c r="P7933" s="386" t="s">
        <v>39</v>
      </c>
    </row>
    <row r="7934" spans="1:16" x14ac:dyDescent="0.15">
      <c r="A7934" s="386" t="s">
        <v>8447</v>
      </c>
      <c r="O7934" s="386">
        <v>0</v>
      </c>
      <c r="P7934" s="386" t="s">
        <v>39</v>
      </c>
    </row>
    <row r="7935" spans="1:16" x14ac:dyDescent="0.15">
      <c r="A7935" s="386" t="s">
        <v>8448</v>
      </c>
      <c r="O7935" s="386">
        <v>0</v>
      </c>
      <c r="P7935" s="386" t="s">
        <v>39</v>
      </c>
    </row>
    <row r="7936" spans="1:16" x14ac:dyDescent="0.15">
      <c r="A7936" s="386" t="s">
        <v>8449</v>
      </c>
      <c r="O7936" s="386">
        <v>0</v>
      </c>
      <c r="P7936" s="386" t="s">
        <v>39</v>
      </c>
    </row>
    <row r="7937" spans="1:16" x14ac:dyDescent="0.15">
      <c r="A7937" s="386" t="s">
        <v>8450</v>
      </c>
      <c r="O7937" s="386">
        <v>0</v>
      </c>
      <c r="P7937" s="386" t="s">
        <v>41</v>
      </c>
    </row>
    <row r="7938" spans="1:16" x14ac:dyDescent="0.15">
      <c r="A7938" s="386" t="s">
        <v>8451</v>
      </c>
      <c r="O7938" s="386">
        <v>0</v>
      </c>
      <c r="P7938" s="386" t="s">
        <v>41</v>
      </c>
    </row>
    <row r="7939" spans="1:16" x14ac:dyDescent="0.15">
      <c r="A7939" s="386" t="s">
        <v>8452</v>
      </c>
      <c r="O7939" s="386">
        <v>0</v>
      </c>
      <c r="P7939" s="386" t="s">
        <v>41</v>
      </c>
    </row>
    <row r="7940" spans="1:16" x14ac:dyDescent="0.15">
      <c r="A7940" s="386" t="s">
        <v>8453</v>
      </c>
      <c r="O7940" s="386">
        <v>0</v>
      </c>
      <c r="P7940" s="386" t="s">
        <v>41</v>
      </c>
    </row>
    <row r="7941" spans="1:16" x14ac:dyDescent="0.15">
      <c r="A7941" s="386" t="s">
        <v>8454</v>
      </c>
      <c r="O7941" s="386">
        <v>0</v>
      </c>
      <c r="P7941" s="386" t="s">
        <v>47</v>
      </c>
    </row>
    <row r="7942" spans="1:16" x14ac:dyDescent="0.15">
      <c r="A7942" s="386" t="s">
        <v>8455</v>
      </c>
      <c r="O7942" s="386">
        <v>0</v>
      </c>
      <c r="P7942" s="386" t="s">
        <v>47</v>
      </c>
    </row>
    <row r="7943" spans="1:16" x14ac:dyDescent="0.15">
      <c r="A7943" s="386" t="s">
        <v>8456</v>
      </c>
      <c r="O7943" s="386">
        <v>0</v>
      </c>
      <c r="P7943" s="386" t="s">
        <v>47</v>
      </c>
    </row>
    <row r="7944" spans="1:16" x14ac:dyDescent="0.15">
      <c r="A7944" s="386" t="s">
        <v>8457</v>
      </c>
      <c r="O7944" s="386">
        <v>0</v>
      </c>
      <c r="P7944" s="386" t="s">
        <v>47</v>
      </c>
    </row>
    <row r="7945" spans="1:16" x14ac:dyDescent="0.15">
      <c r="A7945" s="386" t="s">
        <v>8458</v>
      </c>
      <c r="O7945" s="386">
        <v>0</v>
      </c>
      <c r="P7945" s="386" t="s">
        <v>49</v>
      </c>
    </row>
    <row r="7946" spans="1:16" x14ac:dyDescent="0.15">
      <c r="A7946" s="386" t="s">
        <v>8459</v>
      </c>
      <c r="O7946" s="386">
        <v>0</v>
      </c>
      <c r="P7946" s="386" t="s">
        <v>49</v>
      </c>
    </row>
    <row r="7947" spans="1:16" x14ac:dyDescent="0.15">
      <c r="A7947" s="386" t="s">
        <v>8460</v>
      </c>
      <c r="O7947" s="386">
        <v>0</v>
      </c>
      <c r="P7947" s="386" t="s">
        <v>49</v>
      </c>
    </row>
    <row r="7948" spans="1:16" x14ac:dyDescent="0.15">
      <c r="A7948" s="386" t="s">
        <v>8461</v>
      </c>
      <c r="O7948" s="386">
        <v>0</v>
      </c>
      <c r="P7948" s="386" t="s">
        <v>49</v>
      </c>
    </row>
    <row r="7949" spans="1:16" x14ac:dyDescent="0.15">
      <c r="A7949" s="386" t="s">
        <v>8462</v>
      </c>
      <c r="O7949" s="386">
        <v>0</v>
      </c>
      <c r="P7949" s="386" t="s">
        <v>56</v>
      </c>
    </row>
    <row r="7950" spans="1:16" x14ac:dyDescent="0.15">
      <c r="A7950" s="386" t="s">
        <v>8463</v>
      </c>
      <c r="O7950" s="386">
        <v>0</v>
      </c>
      <c r="P7950" s="386" t="s">
        <v>56</v>
      </c>
    </row>
    <row r="7951" spans="1:16" x14ac:dyDescent="0.15">
      <c r="A7951" s="386" t="s">
        <v>8464</v>
      </c>
      <c r="O7951" s="386">
        <v>0</v>
      </c>
      <c r="P7951" s="386" t="s">
        <v>56</v>
      </c>
    </row>
    <row r="7952" spans="1:16" x14ac:dyDescent="0.15">
      <c r="A7952" s="386" t="s">
        <v>8465</v>
      </c>
      <c r="O7952" s="386">
        <v>0</v>
      </c>
      <c r="P7952" s="386" t="s">
        <v>56</v>
      </c>
    </row>
    <row r="7953" spans="1:16" x14ac:dyDescent="0.15">
      <c r="A7953" s="386" t="s">
        <v>8466</v>
      </c>
      <c r="O7953" s="386">
        <v>0</v>
      </c>
      <c r="P7953" s="386" t="s">
        <v>7857</v>
      </c>
    </row>
    <row r="7954" spans="1:16" x14ac:dyDescent="0.15">
      <c r="A7954" s="386" t="s">
        <v>8467</v>
      </c>
      <c r="O7954" s="386">
        <v>0</v>
      </c>
      <c r="P7954" s="386" t="s">
        <v>7857</v>
      </c>
    </row>
    <row r="7955" spans="1:16" x14ac:dyDescent="0.15">
      <c r="A7955" s="386" t="s">
        <v>8468</v>
      </c>
      <c r="O7955" s="386">
        <v>0</v>
      </c>
      <c r="P7955" s="386" t="s">
        <v>7857</v>
      </c>
    </row>
    <row r="7956" spans="1:16" x14ac:dyDescent="0.15">
      <c r="A7956" s="386" t="s">
        <v>8469</v>
      </c>
      <c r="O7956" s="386">
        <v>0</v>
      </c>
      <c r="P7956" s="386" t="s">
        <v>7857</v>
      </c>
    </row>
  </sheetData>
  <autoFilter ref="A2:W7920" xr:uid="{00000000-0009-0000-0000-000000000000}"/>
  <phoneticPr fontId="0" type="noConversion"/>
  <pageMargins left="1.1811023622047245" right="0.78740157480314965" top="0.78740157480314965" bottom="0.78740157480314965"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F65"/>
  <sheetViews>
    <sheetView topLeftCell="A16" workbookViewId="0">
      <selection sqref="A1:F1"/>
    </sheetView>
  </sheetViews>
  <sheetFormatPr defaultColWidth="9.140625" defaultRowHeight="12" x14ac:dyDescent="0.15"/>
  <cols>
    <col min="1" max="1" width="13.5703125" style="44" customWidth="1"/>
    <col min="2" max="2" width="25.140625" style="44" customWidth="1"/>
    <col min="3" max="3" width="7" style="44" customWidth="1"/>
    <col min="4" max="4" width="33.42578125" style="44" customWidth="1"/>
    <col min="5" max="5" width="79.42578125" style="44" customWidth="1"/>
    <col min="6" max="6" width="83.85546875" style="44" customWidth="1"/>
    <col min="7" max="7" width="4.7109375" style="44" customWidth="1"/>
    <col min="8" max="8" width="3" style="44" customWidth="1"/>
    <col min="9" max="16384" width="9.140625" style="44"/>
  </cols>
  <sheetData>
    <row r="1" spans="1:6" s="43" customFormat="1" ht="39.75" customHeight="1" x14ac:dyDescent="0.15">
      <c r="A1" s="524" t="s">
        <v>849</v>
      </c>
      <c r="B1" s="524"/>
      <c r="C1" s="524"/>
      <c r="D1" s="524"/>
      <c r="E1" s="524"/>
      <c r="F1" s="524"/>
    </row>
    <row r="2" spans="1:6" ht="19.5" customHeight="1" x14ac:dyDescent="0.15"/>
    <row r="15" spans="1:6" x14ac:dyDescent="0.15">
      <c r="E15" s="45"/>
    </row>
    <row r="22" spans="1:6" x14ac:dyDescent="0.15">
      <c r="E22" s="92" t="s">
        <v>387</v>
      </c>
    </row>
    <row r="23" spans="1:6" s="46" customFormat="1" ht="24" customHeight="1" x14ac:dyDescent="0.15">
      <c r="A23" s="198" t="s">
        <v>242</v>
      </c>
      <c r="B23" s="198"/>
      <c r="C23" s="199" t="s">
        <v>87</v>
      </c>
      <c r="D23" s="198"/>
      <c r="E23" s="199" t="s">
        <v>82</v>
      </c>
    </row>
    <row r="24" spans="1:6" ht="24.75" customHeight="1" x14ac:dyDescent="0.15">
      <c r="A24" s="521" t="str">
        <f>E24&amp;" vs "&amp;F24</f>
        <v>National vs AUCK ALLIANCE</v>
      </c>
      <c r="B24" s="522"/>
      <c r="C24" s="522"/>
      <c r="D24" s="522"/>
      <c r="E24" s="64" t="str">
        <f>Table!G88</f>
        <v>National</v>
      </c>
      <c r="F24" s="66" t="str">
        <f>Table!G97</f>
        <v>AUCK ALLIANCE</v>
      </c>
    </row>
    <row r="25" spans="1:6" x14ac:dyDescent="0.15">
      <c r="A25" s="63"/>
      <c r="B25" s="63"/>
      <c r="C25" s="63"/>
      <c r="D25" s="63"/>
      <c r="E25" s="65"/>
      <c r="F25" s="67"/>
    </row>
    <row r="26" spans="1:6" x14ac:dyDescent="0.15">
      <c r="A26" s="63"/>
      <c r="B26" s="63"/>
      <c r="C26" s="63"/>
      <c r="D26" s="63"/>
      <c r="E26" s="65"/>
      <c r="F26" s="67"/>
    </row>
    <row r="27" spans="1:6" x14ac:dyDescent="0.15">
      <c r="A27" s="63"/>
      <c r="B27" s="63"/>
      <c r="C27" s="63"/>
      <c r="D27" s="63"/>
      <c r="E27" s="65"/>
      <c r="F27" s="67"/>
    </row>
    <row r="28" spans="1:6" x14ac:dyDescent="0.15">
      <c r="A28" s="63"/>
      <c r="B28" s="63"/>
      <c r="C28" s="63"/>
      <c r="D28" s="63"/>
      <c r="E28" s="65"/>
      <c r="F28" s="67"/>
    </row>
    <row r="29" spans="1:6" x14ac:dyDescent="0.15">
      <c r="A29" s="63"/>
      <c r="B29" s="63"/>
      <c r="C29" s="63"/>
      <c r="D29" s="63"/>
      <c r="E29" s="65"/>
      <c r="F29" s="67"/>
    </row>
    <row r="30" spans="1:6" x14ac:dyDescent="0.15">
      <c r="A30" s="63"/>
      <c r="B30" s="63"/>
      <c r="C30" s="63"/>
      <c r="D30" s="63"/>
      <c r="E30" s="65"/>
      <c r="F30" s="67"/>
    </row>
    <row r="31" spans="1:6" x14ac:dyDescent="0.15">
      <c r="A31" s="63"/>
      <c r="B31" s="63"/>
      <c r="C31" s="63"/>
      <c r="D31" s="63"/>
      <c r="E31" s="65"/>
      <c r="F31" s="67"/>
    </row>
    <row r="32" spans="1:6" x14ac:dyDescent="0.15">
      <c r="A32" s="63"/>
      <c r="B32" s="63"/>
      <c r="C32" s="63"/>
      <c r="D32" s="63"/>
      <c r="E32" s="65"/>
      <c r="F32" s="67"/>
    </row>
    <row r="33" spans="1:6" x14ac:dyDescent="0.15">
      <c r="A33" s="63"/>
      <c r="B33" s="63"/>
      <c r="C33" s="63"/>
      <c r="D33" s="63"/>
      <c r="E33" s="65"/>
      <c r="F33" s="67"/>
    </row>
    <row r="34" spans="1:6" x14ac:dyDescent="0.15">
      <c r="A34" s="63"/>
      <c r="B34" s="63"/>
      <c r="C34" s="63"/>
      <c r="D34" s="63"/>
      <c r="E34" s="65"/>
      <c r="F34" s="67"/>
    </row>
    <row r="35" spans="1:6" x14ac:dyDescent="0.15">
      <c r="A35" s="63"/>
      <c r="B35" s="63"/>
      <c r="C35" s="63"/>
      <c r="D35" s="63"/>
      <c r="E35" s="65"/>
      <c r="F35" s="67"/>
    </row>
    <row r="36" spans="1:6" x14ac:dyDescent="0.15">
      <c r="A36" s="63"/>
      <c r="B36" s="63"/>
      <c r="C36" s="63"/>
      <c r="D36" s="63"/>
      <c r="E36" s="65"/>
      <c r="F36" s="67"/>
    </row>
    <row r="37" spans="1:6" x14ac:dyDescent="0.15">
      <c r="A37" s="63"/>
      <c r="B37" s="63"/>
      <c r="C37" s="63"/>
      <c r="D37" s="63"/>
      <c r="E37" s="65"/>
      <c r="F37" s="67"/>
    </row>
    <row r="38" spans="1:6" x14ac:dyDescent="0.15">
      <c r="A38" s="63"/>
      <c r="B38" s="63"/>
      <c r="C38" s="63"/>
      <c r="D38" s="63"/>
      <c r="E38" s="65"/>
      <c r="F38" s="67"/>
    </row>
    <row r="39" spans="1:6" x14ac:dyDescent="0.15">
      <c r="A39" s="63"/>
      <c r="B39" s="63"/>
      <c r="C39" s="63"/>
      <c r="D39" s="63"/>
      <c r="E39" s="65"/>
      <c r="F39" s="67"/>
    </row>
    <row r="40" spans="1:6" x14ac:dyDescent="0.15">
      <c r="A40" s="63"/>
      <c r="B40" s="63"/>
      <c r="C40" s="63"/>
      <c r="D40" s="63"/>
      <c r="E40" s="65"/>
      <c r="F40" s="67"/>
    </row>
    <row r="41" spans="1:6" x14ac:dyDescent="0.15">
      <c r="A41" s="63"/>
      <c r="B41" s="63"/>
      <c r="C41" s="63"/>
      <c r="D41" s="63"/>
      <c r="E41" s="65"/>
      <c r="F41" s="67"/>
    </row>
    <row r="42" spans="1:6" x14ac:dyDescent="0.15">
      <c r="A42" s="63"/>
      <c r="B42" s="63"/>
      <c r="C42" s="63"/>
      <c r="D42" s="63"/>
      <c r="E42" s="65"/>
      <c r="F42" s="67"/>
    </row>
    <row r="43" spans="1:6" x14ac:dyDescent="0.15">
      <c r="A43" s="63"/>
      <c r="B43" s="63"/>
      <c r="C43" s="63"/>
      <c r="D43" s="63"/>
      <c r="E43" s="65"/>
      <c r="F43" s="67"/>
    </row>
    <row r="44" spans="1:6" ht="38.25" customHeight="1" x14ac:dyDescent="0.15">
      <c r="A44" s="523" t="str">
        <f>Table!G105</f>
        <v>National vs AUCK ALLIANCE Deviation</v>
      </c>
      <c r="B44" s="523"/>
      <c r="C44" s="523"/>
      <c r="D44" s="523"/>
      <c r="E44" s="65"/>
      <c r="F44" s="67"/>
    </row>
    <row r="45" spans="1:6" x14ac:dyDescent="0.15">
      <c r="A45" s="63"/>
      <c r="B45" s="63"/>
      <c r="C45" s="63"/>
      <c r="D45" s="63"/>
      <c r="E45" s="65"/>
      <c r="F45" s="67"/>
    </row>
    <row r="46" spans="1:6" x14ac:dyDescent="0.15">
      <c r="A46" s="63"/>
      <c r="B46" s="63"/>
      <c r="C46" s="63"/>
      <c r="D46" s="63"/>
      <c r="E46" s="65"/>
      <c r="F46" s="67"/>
    </row>
    <row r="47" spans="1:6" x14ac:dyDescent="0.15">
      <c r="A47" s="63"/>
      <c r="B47" s="63"/>
      <c r="C47" s="63"/>
      <c r="D47" s="63"/>
      <c r="E47" s="65"/>
      <c r="F47" s="67"/>
    </row>
    <row r="48" spans="1:6" x14ac:dyDescent="0.15">
      <c r="A48" s="63"/>
      <c r="B48" s="63"/>
      <c r="C48" s="63"/>
      <c r="D48" s="63"/>
      <c r="E48" s="65"/>
      <c r="F48" s="67"/>
    </row>
    <row r="49" spans="1:6" x14ac:dyDescent="0.15">
      <c r="A49" s="63"/>
      <c r="B49" s="63"/>
      <c r="C49" s="63"/>
      <c r="D49" s="63"/>
      <c r="E49" s="65"/>
      <c r="F49" s="67"/>
    </row>
    <row r="50" spans="1:6" x14ac:dyDescent="0.15">
      <c r="A50" s="63"/>
      <c r="B50" s="63"/>
      <c r="C50" s="63"/>
      <c r="D50" s="63"/>
      <c r="E50" s="65"/>
      <c r="F50" s="67"/>
    </row>
    <row r="51" spans="1:6" x14ac:dyDescent="0.15">
      <c r="A51" s="63"/>
      <c r="B51" s="63"/>
      <c r="C51" s="63"/>
      <c r="D51" s="63"/>
      <c r="E51" s="65"/>
      <c r="F51" s="67"/>
    </row>
    <row r="52" spans="1:6" x14ac:dyDescent="0.15">
      <c r="A52" s="63"/>
      <c r="B52" s="63"/>
      <c r="C52" s="63"/>
      <c r="D52" s="63"/>
      <c r="E52" s="65"/>
      <c r="F52" s="67"/>
    </row>
    <row r="53" spans="1:6" x14ac:dyDescent="0.15">
      <c r="A53" s="63"/>
      <c r="B53" s="63"/>
      <c r="C53" s="63"/>
      <c r="D53" s="63"/>
      <c r="E53" s="65"/>
      <c r="F53" s="67"/>
    </row>
    <row r="54" spans="1:6" x14ac:dyDescent="0.15">
      <c r="A54" s="63"/>
      <c r="B54" s="63"/>
      <c r="C54" s="63"/>
      <c r="D54" s="63"/>
      <c r="E54" s="65"/>
      <c r="F54" s="67"/>
    </row>
    <row r="55" spans="1:6" x14ac:dyDescent="0.15">
      <c r="A55" s="63"/>
      <c r="B55" s="63"/>
      <c r="C55" s="63"/>
      <c r="D55" s="63"/>
      <c r="E55" s="65"/>
      <c r="F55" s="67"/>
    </row>
    <row r="56" spans="1:6" x14ac:dyDescent="0.15">
      <c r="A56" s="63"/>
      <c r="B56" s="63"/>
      <c r="C56" s="63"/>
      <c r="D56" s="63"/>
      <c r="E56" s="65"/>
      <c r="F56" s="67"/>
    </row>
    <row r="57" spans="1:6" x14ac:dyDescent="0.15">
      <c r="A57" s="63"/>
      <c r="B57" s="63"/>
      <c r="C57" s="63"/>
      <c r="D57" s="63"/>
      <c r="E57" s="65"/>
      <c r="F57" s="67"/>
    </row>
    <row r="58" spans="1:6" x14ac:dyDescent="0.15">
      <c r="A58" s="63"/>
      <c r="B58" s="63"/>
      <c r="C58" s="63"/>
      <c r="D58" s="63"/>
      <c r="E58" s="65"/>
      <c r="F58" s="67"/>
    </row>
    <row r="59" spans="1:6" x14ac:dyDescent="0.15">
      <c r="A59" s="63"/>
      <c r="B59" s="63"/>
      <c r="C59" s="63"/>
      <c r="D59" s="63"/>
      <c r="E59" s="65"/>
      <c r="F59" s="67"/>
    </row>
    <row r="60" spans="1:6" x14ac:dyDescent="0.15">
      <c r="A60" s="63"/>
      <c r="B60" s="63"/>
      <c r="C60" s="63"/>
      <c r="D60" s="63"/>
      <c r="E60" s="65"/>
      <c r="F60" s="67"/>
    </row>
    <row r="61" spans="1:6" x14ac:dyDescent="0.15">
      <c r="A61" s="63"/>
      <c r="B61" s="63"/>
      <c r="C61" s="63"/>
      <c r="D61" s="63"/>
      <c r="E61" s="65"/>
      <c r="F61" s="67"/>
    </row>
    <row r="62" spans="1:6" x14ac:dyDescent="0.15">
      <c r="A62" s="63"/>
      <c r="B62" s="63"/>
      <c r="C62" s="63"/>
      <c r="D62" s="63"/>
      <c r="E62" s="65"/>
      <c r="F62" s="67"/>
    </row>
    <row r="63" spans="1:6" x14ac:dyDescent="0.15">
      <c r="A63" s="63"/>
      <c r="B63" s="63"/>
      <c r="C63" s="63"/>
      <c r="D63" s="63"/>
      <c r="E63" s="65"/>
      <c r="F63" s="67"/>
    </row>
    <row r="64" spans="1:6" x14ac:dyDescent="0.15">
      <c r="A64" s="94" t="str">
        <f>"Note: Deviation is "&amp;E24&amp;" less "&amp;F24&amp;" value."</f>
        <v>Note: Deviation is National less AUCK ALLIANCE value.</v>
      </c>
    </row>
    <row r="65" spans="1:6" ht="28.5" customHeight="1" x14ac:dyDescent="0.15">
      <c r="A65" s="525" t="s">
        <v>847</v>
      </c>
      <c r="B65" s="525"/>
      <c r="C65" s="525"/>
      <c r="D65" s="525"/>
      <c r="E65" s="525"/>
      <c r="F65" s="525"/>
    </row>
  </sheetData>
  <mergeCells count="4">
    <mergeCell ref="A24:D24"/>
    <mergeCell ref="A44:D44"/>
    <mergeCell ref="A1:F1"/>
    <mergeCell ref="A65:F65"/>
  </mergeCells>
  <pageMargins left="0.15748031496062992" right="0.15748031496062992" top="0.78740157480314965" bottom="0.78740157480314965" header="0.51181102362204722" footer="0.51181102362204722"/>
  <pageSetup paperSize="8"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0</xdr:col>
                    <xdr:colOff>714375</xdr:colOff>
                    <xdr:row>22</xdr:row>
                    <xdr:rowOff>47625</xdr:rowOff>
                  </from>
                  <to>
                    <xdr:col>1</xdr:col>
                    <xdr:colOff>1495425</xdr:colOff>
                    <xdr:row>22</xdr:row>
                    <xdr:rowOff>247650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2</xdr:col>
                    <xdr:colOff>371475</xdr:colOff>
                    <xdr:row>22</xdr:row>
                    <xdr:rowOff>76200</xdr:rowOff>
                  </from>
                  <to>
                    <xdr:col>3</xdr:col>
                    <xdr:colOff>1590675</xdr:colOff>
                    <xdr:row>22</xdr:row>
                    <xdr:rowOff>276225</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4</xdr:col>
                    <xdr:colOff>866775</xdr:colOff>
                    <xdr:row>22</xdr:row>
                    <xdr:rowOff>57150</xdr:rowOff>
                  </from>
                  <to>
                    <xdr:col>4</xdr:col>
                    <xdr:colOff>2552700</xdr:colOff>
                    <xdr:row>22</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F65"/>
  <sheetViews>
    <sheetView workbookViewId="0">
      <selection sqref="A1:F1"/>
    </sheetView>
  </sheetViews>
  <sheetFormatPr defaultColWidth="9.140625" defaultRowHeight="12" x14ac:dyDescent="0.15"/>
  <cols>
    <col min="1" max="1" width="13.5703125" style="38" customWidth="1"/>
    <col min="2" max="2" width="25.140625" style="38" customWidth="1"/>
    <col min="3" max="3" width="7" style="38" customWidth="1"/>
    <col min="4" max="4" width="33.5703125" style="38" customWidth="1"/>
    <col min="5" max="5" width="77.7109375" style="38" customWidth="1"/>
    <col min="6" max="6" width="74.140625" style="38" customWidth="1"/>
    <col min="7" max="16384" width="9.140625" style="38"/>
  </cols>
  <sheetData>
    <row r="1" spans="1:6" ht="28.5" customHeight="1" x14ac:dyDescent="0.15">
      <c r="A1" s="528" t="s">
        <v>96</v>
      </c>
      <c r="B1" s="528"/>
      <c r="C1" s="528"/>
      <c r="D1" s="528"/>
      <c r="E1" s="528"/>
      <c r="F1" s="528"/>
    </row>
    <row r="22" spans="1:6" x14ac:dyDescent="0.2">
      <c r="E22" s="96" t="s">
        <v>386</v>
      </c>
    </row>
    <row r="23" spans="1:6" ht="24.75" customHeight="1" x14ac:dyDescent="0.15">
      <c r="A23" s="47" t="s">
        <v>242</v>
      </c>
      <c r="B23" s="47"/>
      <c r="C23" s="51" t="s">
        <v>87</v>
      </c>
      <c r="D23" s="47"/>
      <c r="E23" s="51" t="s">
        <v>82</v>
      </c>
    </row>
    <row r="24" spans="1:6" ht="18.75" customHeight="1" x14ac:dyDescent="0.15">
      <c r="A24" s="526" t="str">
        <f>Table!G166</f>
        <v>National vs (NOC) TARANAKI Deviation</v>
      </c>
      <c r="B24" s="526"/>
      <c r="C24" s="526"/>
      <c r="D24" s="526"/>
      <c r="E24" s="69" t="str">
        <f>Table!$G$140</f>
        <v>National</v>
      </c>
      <c r="F24" s="71" t="str">
        <f>Table!$G$154</f>
        <v>(NOC) TARANAKI</v>
      </c>
    </row>
    <row r="25" spans="1:6" x14ac:dyDescent="0.15">
      <c r="A25" s="68"/>
      <c r="B25" s="68"/>
      <c r="C25" s="68"/>
      <c r="D25" s="68"/>
      <c r="E25" s="70"/>
      <c r="F25" s="72"/>
    </row>
    <row r="26" spans="1:6" x14ac:dyDescent="0.15">
      <c r="A26" s="68"/>
      <c r="B26" s="68"/>
      <c r="C26" s="68"/>
      <c r="D26" s="68"/>
      <c r="E26" s="70"/>
      <c r="F26" s="72"/>
    </row>
    <row r="27" spans="1:6" x14ac:dyDescent="0.15">
      <c r="A27" s="68"/>
      <c r="B27" s="68"/>
      <c r="C27" s="68"/>
      <c r="D27" s="68"/>
      <c r="E27" s="70"/>
      <c r="F27" s="72"/>
    </row>
    <row r="28" spans="1:6" x14ac:dyDescent="0.15">
      <c r="A28" s="68"/>
      <c r="B28" s="68"/>
      <c r="C28" s="68"/>
      <c r="D28" s="68"/>
      <c r="E28" s="70"/>
      <c r="F28" s="72"/>
    </row>
    <row r="29" spans="1:6" x14ac:dyDescent="0.15">
      <c r="A29" s="68"/>
      <c r="B29" s="68"/>
      <c r="C29" s="68"/>
      <c r="D29" s="68"/>
      <c r="E29" s="70"/>
      <c r="F29" s="72"/>
    </row>
    <row r="30" spans="1:6" x14ac:dyDescent="0.15">
      <c r="A30" s="68"/>
      <c r="B30" s="68"/>
      <c r="C30" s="68"/>
      <c r="D30" s="68"/>
      <c r="E30" s="70"/>
      <c r="F30" s="72"/>
    </row>
    <row r="31" spans="1:6" x14ac:dyDescent="0.15">
      <c r="A31" s="68"/>
      <c r="B31" s="68"/>
      <c r="C31" s="68"/>
      <c r="D31" s="68"/>
      <c r="E31" s="70"/>
      <c r="F31" s="72"/>
    </row>
    <row r="32" spans="1:6" x14ac:dyDescent="0.15">
      <c r="A32" s="68"/>
      <c r="B32" s="68"/>
      <c r="C32" s="68"/>
      <c r="D32" s="68"/>
      <c r="E32" s="70"/>
      <c r="F32" s="72"/>
    </row>
    <row r="33" spans="1:6" x14ac:dyDescent="0.15">
      <c r="A33" s="68"/>
      <c r="B33" s="68"/>
      <c r="C33" s="68"/>
      <c r="D33" s="68"/>
      <c r="E33" s="70"/>
      <c r="F33" s="72"/>
    </row>
    <row r="34" spans="1:6" x14ac:dyDescent="0.15">
      <c r="A34" s="68"/>
      <c r="B34" s="68"/>
      <c r="C34" s="68"/>
      <c r="D34" s="68"/>
      <c r="E34" s="70"/>
      <c r="F34" s="72"/>
    </row>
    <row r="35" spans="1:6" x14ac:dyDescent="0.15">
      <c r="A35" s="68"/>
      <c r="B35" s="68"/>
      <c r="C35" s="68"/>
      <c r="D35" s="68"/>
      <c r="E35" s="70"/>
      <c r="F35" s="72"/>
    </row>
    <row r="36" spans="1:6" x14ac:dyDescent="0.15">
      <c r="A36" s="68"/>
      <c r="B36" s="68"/>
      <c r="C36" s="68"/>
      <c r="D36" s="68"/>
      <c r="E36" s="70"/>
      <c r="F36" s="72"/>
    </row>
    <row r="37" spans="1:6" x14ac:dyDescent="0.15">
      <c r="A37" s="68"/>
      <c r="B37" s="68"/>
      <c r="C37" s="68"/>
      <c r="D37" s="68"/>
      <c r="E37" s="70"/>
      <c r="F37" s="72"/>
    </row>
    <row r="38" spans="1:6" x14ac:dyDescent="0.15">
      <c r="A38" s="68"/>
      <c r="B38" s="68"/>
      <c r="C38" s="68"/>
      <c r="D38" s="68"/>
      <c r="E38" s="70"/>
      <c r="F38" s="72"/>
    </row>
    <row r="39" spans="1:6" x14ac:dyDescent="0.15">
      <c r="A39" s="68"/>
      <c r="B39" s="68"/>
      <c r="C39" s="68"/>
      <c r="D39" s="68"/>
      <c r="E39" s="70"/>
      <c r="F39" s="72"/>
    </row>
    <row r="40" spans="1:6" x14ac:dyDescent="0.15">
      <c r="A40" s="68"/>
      <c r="B40" s="68"/>
      <c r="C40" s="68"/>
      <c r="D40" s="68"/>
      <c r="E40" s="70"/>
      <c r="F40" s="72"/>
    </row>
    <row r="41" spans="1:6" x14ac:dyDescent="0.15">
      <c r="A41" s="68"/>
      <c r="B41" s="68"/>
      <c r="C41" s="68"/>
      <c r="D41" s="68"/>
      <c r="E41" s="70"/>
      <c r="F41" s="72"/>
    </row>
    <row r="42" spans="1:6" x14ac:dyDescent="0.15">
      <c r="A42" s="68"/>
      <c r="B42" s="68"/>
      <c r="C42" s="68"/>
      <c r="D42" s="68"/>
      <c r="E42" s="70"/>
      <c r="F42" s="72"/>
    </row>
    <row r="43" spans="1:6" x14ac:dyDescent="0.15">
      <c r="A43" s="68"/>
      <c r="B43" s="68"/>
      <c r="C43" s="68"/>
      <c r="D43" s="68"/>
      <c r="E43" s="70"/>
      <c r="F43" s="72"/>
    </row>
    <row r="44" spans="1:6" s="106" customFormat="1" ht="17.25" customHeight="1" x14ac:dyDescent="0.15">
      <c r="A44" s="526" t="str">
        <f>Table!G166</f>
        <v>National vs (NOC) TARANAKI Deviation</v>
      </c>
      <c r="B44" s="526"/>
      <c r="C44" s="526"/>
      <c r="D44" s="526"/>
      <c r="E44" s="104"/>
      <c r="F44" s="105"/>
    </row>
    <row r="45" spans="1:6" x14ac:dyDescent="0.15">
      <c r="A45" s="68"/>
      <c r="B45" s="68"/>
      <c r="C45" s="68"/>
      <c r="D45" s="68"/>
    </row>
    <row r="46" spans="1:6" x14ac:dyDescent="0.15">
      <c r="A46" s="68"/>
      <c r="B46" s="68"/>
      <c r="C46" s="68"/>
      <c r="D46" s="68"/>
    </row>
    <row r="47" spans="1:6" x14ac:dyDescent="0.15">
      <c r="A47" s="68"/>
      <c r="B47" s="68"/>
      <c r="C47" s="68"/>
      <c r="D47" s="68"/>
      <c r="E47" s="527"/>
    </row>
    <row r="48" spans="1:6" x14ac:dyDescent="0.15">
      <c r="A48" s="68"/>
      <c r="B48" s="68"/>
      <c r="C48" s="68"/>
      <c r="D48" s="68"/>
      <c r="E48" s="527"/>
    </row>
    <row r="49" spans="1:5" x14ac:dyDescent="0.15">
      <c r="A49" s="68"/>
      <c r="B49" s="68"/>
      <c r="C49" s="68"/>
      <c r="D49" s="68"/>
      <c r="E49" s="527"/>
    </row>
    <row r="50" spans="1:5" x14ac:dyDescent="0.15">
      <c r="A50" s="68"/>
      <c r="B50" s="68"/>
      <c r="C50" s="68"/>
      <c r="D50" s="68"/>
      <c r="E50" s="527"/>
    </row>
    <row r="51" spans="1:5" x14ac:dyDescent="0.15">
      <c r="A51" s="68"/>
      <c r="B51" s="68"/>
      <c r="C51" s="68"/>
      <c r="D51" s="68"/>
    </row>
    <row r="52" spans="1:5" x14ac:dyDescent="0.15">
      <c r="A52" s="68"/>
      <c r="B52" s="68"/>
      <c r="C52" s="68"/>
      <c r="D52" s="68"/>
    </row>
    <row r="53" spans="1:5" x14ac:dyDescent="0.15">
      <c r="A53" s="68"/>
      <c r="B53" s="68"/>
      <c r="C53" s="68"/>
      <c r="D53" s="68"/>
    </row>
    <row r="54" spans="1:5" x14ac:dyDescent="0.15">
      <c r="A54" s="68"/>
      <c r="B54" s="68"/>
      <c r="C54" s="68"/>
      <c r="D54" s="68"/>
    </row>
    <row r="55" spans="1:5" x14ac:dyDescent="0.15">
      <c r="A55" s="68"/>
      <c r="B55" s="68"/>
      <c r="C55" s="68"/>
      <c r="D55" s="68"/>
    </row>
    <row r="56" spans="1:5" x14ac:dyDescent="0.15">
      <c r="A56" s="68"/>
      <c r="B56" s="68"/>
      <c r="C56" s="68"/>
      <c r="D56" s="68"/>
    </row>
    <row r="57" spans="1:5" x14ac:dyDescent="0.15">
      <c r="A57" s="68"/>
      <c r="B57" s="68"/>
      <c r="C57" s="68"/>
      <c r="D57" s="68"/>
    </row>
    <row r="58" spans="1:5" x14ac:dyDescent="0.15">
      <c r="A58" s="68"/>
      <c r="B58" s="68"/>
      <c r="C58" s="68"/>
      <c r="D58" s="68"/>
    </row>
    <row r="59" spans="1:5" x14ac:dyDescent="0.15">
      <c r="A59" s="68"/>
      <c r="B59" s="68"/>
      <c r="C59" s="68"/>
      <c r="D59" s="68"/>
    </row>
    <row r="60" spans="1:5" x14ac:dyDescent="0.15">
      <c r="A60" s="68"/>
      <c r="B60" s="68"/>
      <c r="C60" s="68"/>
      <c r="D60" s="68"/>
    </row>
    <row r="61" spans="1:5" x14ac:dyDescent="0.15">
      <c r="A61" s="68"/>
      <c r="B61" s="68"/>
      <c r="C61" s="68"/>
      <c r="D61" s="68"/>
    </row>
    <row r="62" spans="1:5" x14ac:dyDescent="0.15">
      <c r="A62" s="68"/>
      <c r="B62" s="68"/>
      <c r="C62" s="68"/>
      <c r="D62" s="68"/>
    </row>
    <row r="63" spans="1:5" x14ac:dyDescent="0.15">
      <c r="A63" s="68"/>
      <c r="B63" s="68"/>
      <c r="C63" s="68"/>
      <c r="D63" s="68"/>
    </row>
    <row r="64" spans="1:5" x14ac:dyDescent="0.15">
      <c r="A64" s="95" t="str">
        <f>"Note: Deviation is "&amp;E24&amp;" less "&amp;F24&amp;" value."</f>
        <v>Note: Deviation is National less (NOC) TARANAKI value.</v>
      </c>
      <c r="B64" s="68"/>
      <c r="C64" s="68"/>
      <c r="D64" s="68"/>
    </row>
    <row r="65" spans="1:1" x14ac:dyDescent="0.15">
      <c r="A65" s="295"/>
    </row>
  </sheetData>
  <mergeCells count="4">
    <mergeCell ref="A24:D24"/>
    <mergeCell ref="A44:D44"/>
    <mergeCell ref="E47:E50"/>
    <mergeCell ref="A1:F1"/>
  </mergeCells>
  <pageMargins left="0.16" right="0.17" top="0.78740157480314965" bottom="0.78740157480314965" header="0.51181102362204722" footer="0.51181102362204722"/>
  <pageSetup paperSize="8"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anchor moveWithCells="1">
                  <from>
                    <xdr:col>0</xdr:col>
                    <xdr:colOff>714375</xdr:colOff>
                    <xdr:row>22</xdr:row>
                    <xdr:rowOff>47625</xdr:rowOff>
                  </from>
                  <to>
                    <xdr:col>1</xdr:col>
                    <xdr:colOff>1495425</xdr:colOff>
                    <xdr:row>22</xdr:row>
                    <xdr:rowOff>247650</xdr:rowOff>
                  </to>
                </anchor>
              </controlPr>
            </control>
          </mc:Choice>
        </mc:AlternateContent>
        <mc:AlternateContent xmlns:mc="http://schemas.openxmlformats.org/markup-compatibility/2006">
          <mc:Choice Requires="x14">
            <control shapeId="6146" r:id="rId5" name="Drop Down 2">
              <controlPr defaultSize="0" autoLine="0" autoPict="0">
                <anchor moveWithCells="1">
                  <from>
                    <xdr:col>2</xdr:col>
                    <xdr:colOff>371475</xdr:colOff>
                    <xdr:row>22</xdr:row>
                    <xdr:rowOff>76200</xdr:rowOff>
                  </from>
                  <to>
                    <xdr:col>3</xdr:col>
                    <xdr:colOff>1590675</xdr:colOff>
                    <xdr:row>22</xdr:row>
                    <xdr:rowOff>276225</xdr:rowOff>
                  </to>
                </anchor>
              </controlPr>
            </control>
          </mc:Choice>
        </mc:AlternateContent>
        <mc:AlternateContent xmlns:mc="http://schemas.openxmlformats.org/markup-compatibility/2006">
          <mc:Choice Requires="x14">
            <control shapeId="6147" r:id="rId6" name="Drop Down 3">
              <controlPr defaultSize="0" autoLine="0" autoPict="0">
                <anchor moveWithCells="1">
                  <from>
                    <xdr:col>4</xdr:col>
                    <xdr:colOff>771525</xdr:colOff>
                    <xdr:row>22</xdr:row>
                    <xdr:rowOff>47625</xdr:rowOff>
                  </from>
                  <to>
                    <xdr:col>4</xdr:col>
                    <xdr:colOff>2457450</xdr:colOff>
                    <xdr:row>22</xdr:row>
                    <xdr:rowOff>247650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F68"/>
  <sheetViews>
    <sheetView workbookViewId="0">
      <selection sqref="A1:F1"/>
    </sheetView>
  </sheetViews>
  <sheetFormatPr defaultColWidth="9.140625" defaultRowHeight="12" x14ac:dyDescent="0.15"/>
  <cols>
    <col min="1" max="1" width="13.5703125" style="52" customWidth="1"/>
    <col min="2" max="2" width="25.140625" style="52" customWidth="1"/>
    <col min="3" max="3" width="7" style="52" customWidth="1"/>
    <col min="4" max="4" width="33.5703125" style="52" customWidth="1"/>
    <col min="5" max="5" width="77.7109375" style="52" customWidth="1"/>
    <col min="6" max="6" width="78.7109375" style="52" customWidth="1"/>
    <col min="7" max="7" width="29.7109375" style="52" customWidth="1"/>
    <col min="8" max="16384" width="9.140625" style="52"/>
  </cols>
  <sheetData>
    <row r="1" spans="1:6" ht="27" x14ac:dyDescent="0.15">
      <c r="A1" s="531" t="s">
        <v>97</v>
      </c>
      <c r="B1" s="531"/>
      <c r="C1" s="531"/>
      <c r="D1" s="531"/>
      <c r="E1" s="531"/>
      <c r="F1" s="531"/>
    </row>
    <row r="24" spans="1:6" ht="9" customHeight="1" x14ac:dyDescent="0.15">
      <c r="E24" s="97" t="s">
        <v>386</v>
      </c>
    </row>
    <row r="25" spans="1:6" ht="25.5" customHeight="1" x14ac:dyDescent="0.15">
      <c r="A25" s="56" t="s">
        <v>242</v>
      </c>
      <c r="B25" s="56"/>
      <c r="C25" s="57" t="s">
        <v>87</v>
      </c>
      <c r="D25" s="56"/>
      <c r="E25" s="57" t="s">
        <v>82</v>
      </c>
    </row>
    <row r="26" spans="1:6" ht="22.5" customHeight="1" x14ac:dyDescent="0.15">
      <c r="A26" s="529" t="str">
        <f>E26&amp;" vs "&amp;F26</f>
        <v>National vs AUCK ALLIANCE</v>
      </c>
      <c r="B26" s="529"/>
      <c r="C26" s="529"/>
      <c r="D26" s="529"/>
      <c r="E26" s="60" t="str">
        <f>Table!G202</f>
        <v>National</v>
      </c>
      <c r="F26" s="62" t="str">
        <f>Table!G216</f>
        <v>AUCK ALLIANCE</v>
      </c>
    </row>
    <row r="27" spans="1:6" x14ac:dyDescent="0.15">
      <c r="A27" s="58"/>
      <c r="B27" s="58"/>
      <c r="C27" s="58"/>
      <c r="D27" s="58"/>
      <c r="E27" s="59"/>
      <c r="F27" s="61"/>
    </row>
    <row r="28" spans="1:6" x14ac:dyDescent="0.15">
      <c r="A28" s="58"/>
      <c r="B28" s="58"/>
      <c r="C28" s="58"/>
      <c r="D28" s="58"/>
      <c r="E28" s="59"/>
      <c r="F28" s="61"/>
    </row>
    <row r="29" spans="1:6" x14ac:dyDescent="0.15">
      <c r="A29" s="58"/>
      <c r="B29" s="58"/>
      <c r="C29" s="58"/>
      <c r="D29" s="58"/>
      <c r="E29" s="59"/>
      <c r="F29" s="61"/>
    </row>
    <row r="30" spans="1:6" x14ac:dyDescent="0.15">
      <c r="A30" s="58"/>
      <c r="B30" s="58"/>
      <c r="C30" s="58"/>
      <c r="D30" s="58"/>
      <c r="E30" s="59"/>
      <c r="F30" s="61"/>
    </row>
    <row r="31" spans="1:6" x14ac:dyDescent="0.15">
      <c r="A31" s="58"/>
      <c r="B31" s="58"/>
      <c r="C31" s="58"/>
      <c r="D31" s="58"/>
      <c r="E31" s="59"/>
      <c r="F31" s="61"/>
    </row>
    <row r="32" spans="1:6" x14ac:dyDescent="0.15">
      <c r="A32" s="58"/>
      <c r="B32" s="58"/>
      <c r="C32" s="58"/>
      <c r="D32" s="58"/>
      <c r="E32" s="59"/>
      <c r="F32" s="61"/>
    </row>
    <row r="33" spans="1:6" x14ac:dyDescent="0.15">
      <c r="A33" s="58"/>
      <c r="B33" s="58"/>
      <c r="C33" s="58"/>
      <c r="D33" s="58"/>
      <c r="E33" s="59"/>
      <c r="F33" s="61"/>
    </row>
    <row r="34" spans="1:6" x14ac:dyDescent="0.15">
      <c r="A34" s="58"/>
      <c r="B34" s="58"/>
      <c r="C34" s="58"/>
      <c r="D34" s="58"/>
      <c r="E34" s="59"/>
      <c r="F34" s="61"/>
    </row>
    <row r="35" spans="1:6" x14ac:dyDescent="0.15">
      <c r="A35" s="58"/>
      <c r="B35" s="58"/>
      <c r="C35" s="58"/>
      <c r="D35" s="58"/>
      <c r="E35" s="59"/>
      <c r="F35" s="61"/>
    </row>
    <row r="36" spans="1:6" x14ac:dyDescent="0.15">
      <c r="A36" s="58"/>
      <c r="B36" s="58"/>
      <c r="C36" s="58"/>
      <c r="D36" s="58"/>
      <c r="E36" s="59"/>
      <c r="F36" s="61"/>
    </row>
    <row r="37" spans="1:6" x14ac:dyDescent="0.15">
      <c r="A37" s="58"/>
      <c r="B37" s="58"/>
      <c r="C37" s="58"/>
      <c r="D37" s="58"/>
      <c r="E37" s="59"/>
      <c r="F37" s="61"/>
    </row>
    <row r="38" spans="1:6" x14ac:dyDescent="0.15">
      <c r="A38" s="58"/>
      <c r="B38" s="58"/>
      <c r="C38" s="58"/>
      <c r="D38" s="58"/>
      <c r="E38" s="59"/>
      <c r="F38" s="61"/>
    </row>
    <row r="39" spans="1:6" x14ac:dyDescent="0.15">
      <c r="A39" s="58"/>
      <c r="B39" s="58"/>
      <c r="C39" s="58"/>
      <c r="D39" s="58"/>
      <c r="E39" s="59"/>
      <c r="F39" s="61"/>
    </row>
    <row r="40" spans="1:6" x14ac:dyDescent="0.15">
      <c r="A40" s="58"/>
      <c r="B40" s="58"/>
      <c r="C40" s="58"/>
      <c r="D40" s="58"/>
      <c r="E40" s="59"/>
      <c r="F40" s="61"/>
    </row>
    <row r="41" spans="1:6" x14ac:dyDescent="0.15">
      <c r="A41" s="58"/>
      <c r="B41" s="58"/>
      <c r="C41" s="58"/>
      <c r="D41" s="58"/>
      <c r="E41" s="59"/>
      <c r="F41" s="61"/>
    </row>
    <row r="42" spans="1:6" x14ac:dyDescent="0.15">
      <c r="A42" s="58"/>
      <c r="B42" s="58"/>
      <c r="C42" s="58"/>
      <c r="D42" s="58"/>
      <c r="E42" s="59"/>
      <c r="F42" s="61"/>
    </row>
    <row r="43" spans="1:6" x14ac:dyDescent="0.15">
      <c r="A43" s="58"/>
      <c r="B43" s="58"/>
      <c r="C43" s="58"/>
      <c r="D43" s="58"/>
      <c r="E43" s="59"/>
      <c r="F43" s="61"/>
    </row>
    <row r="44" spans="1:6" x14ac:dyDescent="0.15">
      <c r="A44" s="58"/>
      <c r="B44" s="58"/>
      <c r="C44" s="58"/>
      <c r="D44" s="58"/>
      <c r="E44" s="59"/>
      <c r="F44" s="61"/>
    </row>
    <row r="45" spans="1:6" x14ac:dyDescent="0.15">
      <c r="A45" s="58"/>
      <c r="B45" s="58"/>
      <c r="C45" s="58"/>
      <c r="D45" s="58"/>
      <c r="E45" s="59"/>
      <c r="F45" s="61"/>
    </row>
    <row r="46" spans="1:6" x14ac:dyDescent="0.15">
      <c r="A46" s="58"/>
      <c r="B46" s="58"/>
      <c r="C46" s="58"/>
      <c r="D46" s="58"/>
      <c r="E46" s="59"/>
      <c r="F46" s="61"/>
    </row>
    <row r="47" spans="1:6" ht="19.5" x14ac:dyDescent="0.15">
      <c r="A47" s="529" t="str">
        <f>Table!$G$228</f>
        <v>National vs AUCK ALLIANCE Deviation</v>
      </c>
      <c r="B47" s="529"/>
      <c r="C47" s="529"/>
      <c r="D47" s="529"/>
      <c r="E47" s="59"/>
      <c r="F47" s="61"/>
    </row>
    <row r="48" spans="1:6" x14ac:dyDescent="0.15">
      <c r="A48" s="58"/>
      <c r="B48" s="58"/>
      <c r="C48" s="58"/>
      <c r="D48" s="58"/>
    </row>
    <row r="49" spans="1:5" x14ac:dyDescent="0.15">
      <c r="A49" s="58"/>
      <c r="B49" s="58"/>
      <c r="C49" s="58"/>
      <c r="D49" s="58"/>
    </row>
    <row r="50" spans="1:5" x14ac:dyDescent="0.15">
      <c r="A50" s="58"/>
      <c r="B50" s="58"/>
      <c r="C50" s="58"/>
      <c r="D50" s="58"/>
    </row>
    <row r="51" spans="1:5" x14ac:dyDescent="0.15">
      <c r="A51" s="58"/>
      <c r="B51" s="58"/>
      <c r="C51" s="58"/>
      <c r="D51" s="58"/>
      <c r="E51" s="530"/>
    </row>
    <row r="52" spans="1:5" x14ac:dyDescent="0.15">
      <c r="A52" s="58"/>
      <c r="B52" s="58"/>
      <c r="C52" s="58"/>
      <c r="D52" s="58"/>
      <c r="E52" s="530"/>
    </row>
    <row r="53" spans="1:5" x14ac:dyDescent="0.15">
      <c r="A53" s="58"/>
      <c r="B53" s="58"/>
      <c r="C53" s="58"/>
      <c r="D53" s="58"/>
      <c r="E53" s="530"/>
    </row>
    <row r="54" spans="1:5" x14ac:dyDescent="0.15">
      <c r="A54" s="58"/>
      <c r="B54" s="58"/>
      <c r="C54" s="58"/>
      <c r="D54" s="58"/>
      <c r="E54" s="530"/>
    </row>
    <row r="55" spans="1:5" x14ac:dyDescent="0.15">
      <c r="A55" s="58"/>
      <c r="B55" s="58"/>
      <c r="C55" s="58"/>
      <c r="D55" s="58"/>
    </row>
    <row r="56" spans="1:5" x14ac:dyDescent="0.15">
      <c r="A56" s="58"/>
      <c r="B56" s="58"/>
      <c r="C56" s="58"/>
      <c r="D56" s="58"/>
    </row>
    <row r="57" spans="1:5" x14ac:dyDescent="0.15">
      <c r="A57" s="58"/>
      <c r="B57" s="58"/>
      <c r="C57" s="58"/>
      <c r="D57" s="58"/>
    </row>
    <row r="58" spans="1:5" x14ac:dyDescent="0.15">
      <c r="A58" s="58"/>
      <c r="B58" s="58"/>
      <c r="C58" s="58"/>
      <c r="D58" s="58"/>
    </row>
    <row r="59" spans="1:5" x14ac:dyDescent="0.15">
      <c r="A59" s="58"/>
      <c r="B59" s="58"/>
      <c r="C59" s="58"/>
      <c r="D59" s="58"/>
    </row>
    <row r="60" spans="1:5" x14ac:dyDescent="0.15">
      <c r="A60" s="58"/>
      <c r="B60" s="58"/>
      <c r="C60" s="58"/>
      <c r="D60" s="58"/>
    </row>
    <row r="61" spans="1:5" x14ac:dyDescent="0.15">
      <c r="A61" s="58"/>
      <c r="B61" s="58"/>
      <c r="C61" s="58"/>
      <c r="D61" s="58"/>
    </row>
    <row r="62" spans="1:5" x14ac:dyDescent="0.15">
      <c r="A62" s="58"/>
      <c r="B62" s="58"/>
      <c r="C62" s="58"/>
      <c r="D62" s="58"/>
    </row>
    <row r="63" spans="1:5" x14ac:dyDescent="0.15">
      <c r="A63" s="58"/>
      <c r="B63" s="58"/>
      <c r="C63" s="58"/>
      <c r="D63" s="58"/>
    </row>
    <row r="64" spans="1:5" x14ac:dyDescent="0.15">
      <c r="A64" s="58"/>
      <c r="B64" s="58"/>
      <c r="C64" s="58"/>
      <c r="D64" s="58"/>
    </row>
    <row r="65" spans="1:4" x14ac:dyDescent="0.15">
      <c r="A65" s="58"/>
      <c r="B65" s="58"/>
      <c r="C65" s="58"/>
      <c r="D65" s="58"/>
    </row>
    <row r="66" spans="1:4" x14ac:dyDescent="0.15">
      <c r="A66" s="58"/>
      <c r="B66" s="58"/>
      <c r="C66" s="58"/>
      <c r="D66" s="58"/>
    </row>
    <row r="67" spans="1:4" x14ac:dyDescent="0.15">
      <c r="A67" s="58"/>
      <c r="B67" s="58"/>
      <c r="C67" s="58"/>
      <c r="D67" s="58"/>
    </row>
    <row r="68" spans="1:4" x14ac:dyDescent="0.15">
      <c r="A68" s="343" t="str">
        <f>"Note: Deviation is "&amp;E26&amp;" less "&amp;F26&amp;" value."</f>
        <v>Note: Deviation is National less AUCK ALLIANCE value.</v>
      </c>
      <c r="B68" s="58"/>
      <c r="C68" s="58"/>
      <c r="D68" s="58"/>
    </row>
  </sheetData>
  <mergeCells count="4">
    <mergeCell ref="A26:D26"/>
    <mergeCell ref="A47:D47"/>
    <mergeCell ref="E51:E54"/>
    <mergeCell ref="A1:F1"/>
  </mergeCells>
  <pageMargins left="0.16" right="0.17" top="0.78740157480314965" bottom="0.78740157480314965" header="0.51181102362204722" footer="0.51181102362204722"/>
  <pageSetup paperSize="8"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714375</xdr:colOff>
                    <xdr:row>24</xdr:row>
                    <xdr:rowOff>47625</xdr:rowOff>
                  </from>
                  <to>
                    <xdr:col>1</xdr:col>
                    <xdr:colOff>1495425</xdr:colOff>
                    <xdr:row>24</xdr:row>
                    <xdr:rowOff>247650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371475</xdr:colOff>
                    <xdr:row>24</xdr:row>
                    <xdr:rowOff>57150</xdr:rowOff>
                  </from>
                  <to>
                    <xdr:col>3</xdr:col>
                    <xdr:colOff>1590675</xdr:colOff>
                    <xdr:row>24</xdr:row>
                    <xdr:rowOff>257175</xdr:rowOff>
                  </to>
                </anchor>
              </controlPr>
            </control>
          </mc:Choice>
        </mc:AlternateContent>
        <mc:AlternateContent xmlns:mc="http://schemas.openxmlformats.org/markup-compatibility/2006">
          <mc:Choice Requires="x14">
            <control shapeId="8195" r:id="rId6" name="Drop Down 3">
              <controlPr defaultSize="0" autoLine="0" autoPict="0">
                <anchor moveWithCells="1">
                  <from>
                    <xdr:col>4</xdr:col>
                    <xdr:colOff>771525</xdr:colOff>
                    <xdr:row>24</xdr:row>
                    <xdr:rowOff>57150</xdr:rowOff>
                  </from>
                  <to>
                    <xdr:col>4</xdr:col>
                    <xdr:colOff>2457450</xdr:colOff>
                    <xdr:row>24</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H125"/>
  <sheetViews>
    <sheetView topLeftCell="A58" workbookViewId="0">
      <selection sqref="A1:G1"/>
    </sheetView>
  </sheetViews>
  <sheetFormatPr defaultColWidth="9.140625" defaultRowHeight="12" x14ac:dyDescent="0.15"/>
  <cols>
    <col min="1" max="1" width="13.5703125" style="81" customWidth="1"/>
    <col min="2" max="2" width="25.140625" style="81" customWidth="1"/>
    <col min="3" max="3" width="7" style="81" customWidth="1"/>
    <col min="4" max="4" width="33.5703125" style="81" customWidth="1"/>
    <col min="5" max="6" width="39.140625" style="81" customWidth="1"/>
    <col min="7" max="7" width="77.7109375" style="81" customWidth="1"/>
    <col min="8" max="8" width="29.7109375" style="81" customWidth="1"/>
    <col min="9" max="16384" width="9.140625" style="81"/>
  </cols>
  <sheetData>
    <row r="1" spans="1:7" ht="35.25" customHeight="1" x14ac:dyDescent="0.15">
      <c r="A1" s="533" t="s">
        <v>32</v>
      </c>
      <c r="B1" s="533"/>
      <c r="C1" s="533"/>
      <c r="D1" s="533"/>
      <c r="E1" s="533"/>
      <c r="F1" s="533"/>
      <c r="G1" s="533"/>
    </row>
    <row r="22" spans="5:5" ht="15.75" customHeight="1" x14ac:dyDescent="0.2">
      <c r="E22" s="99" t="s">
        <v>386</v>
      </c>
    </row>
    <row r="46" spans="1:8" x14ac:dyDescent="0.15">
      <c r="A46" s="84" t="s">
        <v>242</v>
      </c>
      <c r="B46" s="83"/>
      <c r="C46" s="83" t="s">
        <v>87</v>
      </c>
      <c r="D46" s="83"/>
      <c r="E46" s="83" t="s">
        <v>32</v>
      </c>
      <c r="F46" s="83" t="s">
        <v>82</v>
      </c>
    </row>
    <row r="48" spans="1:8" ht="19.5" x14ac:dyDescent="0.15">
      <c r="A48" s="534" t="str">
        <f>Table!F320</f>
        <v>Average Roughness</v>
      </c>
      <c r="B48" s="534"/>
      <c r="C48" s="534"/>
      <c r="D48" s="534"/>
      <c r="E48" s="535" t="str">
        <f>Table!$G$323</f>
        <v>National</v>
      </c>
      <c r="F48" s="535"/>
      <c r="G48" s="86" t="str">
        <f>Table!$G$333</f>
        <v>(EC) MARLBOROUGH</v>
      </c>
      <c r="H48" s="85"/>
    </row>
    <row r="70" spans="1:4" ht="19.5" x14ac:dyDescent="0.15">
      <c r="A70" s="534" t="str">
        <f>Table!$G$341</f>
        <v>National vs (EC) MARLBOROUGH Deviation</v>
      </c>
      <c r="B70" s="534"/>
      <c r="C70" s="534"/>
      <c r="D70" s="534"/>
    </row>
    <row r="87" hidden="1" x14ac:dyDescent="0.15"/>
    <row r="88" hidden="1" x14ac:dyDescent="0.15"/>
    <row r="89" hidden="1" x14ac:dyDescent="0.15"/>
    <row r="90" hidden="1" x14ac:dyDescent="0.15"/>
    <row r="91" hidden="1" x14ac:dyDescent="0.15"/>
    <row r="92" hidden="1" x14ac:dyDescent="0.15"/>
    <row r="93" hidden="1" x14ac:dyDescent="0.15"/>
    <row r="94" hidden="1" x14ac:dyDescent="0.15"/>
    <row r="95" hidden="1" x14ac:dyDescent="0.15"/>
    <row r="96" hidden="1" x14ac:dyDescent="0.15"/>
    <row r="97" spans="1:7" hidden="1" x14ac:dyDescent="0.15"/>
    <row r="98" spans="1:7" hidden="1" x14ac:dyDescent="0.15"/>
    <row r="99" spans="1:7" hidden="1" x14ac:dyDescent="0.15"/>
    <row r="100" spans="1:7" hidden="1" x14ac:dyDescent="0.15"/>
    <row r="101" spans="1:7" hidden="1" x14ac:dyDescent="0.15"/>
    <row r="102" spans="1:7" hidden="1" x14ac:dyDescent="0.15"/>
    <row r="103" spans="1:7" hidden="1" x14ac:dyDescent="0.15"/>
    <row r="104" spans="1:7" hidden="1" x14ac:dyDescent="0.15"/>
    <row r="105" spans="1:7" ht="29.25" customHeight="1" x14ac:dyDescent="0.15">
      <c r="A105" s="344" t="str">
        <f>"Note: Deviation is "&amp;E48&amp;" less "&amp;G48&amp;" value."</f>
        <v>Note: Deviation is National less (EC) MARLBOROUGH value.</v>
      </c>
      <c r="E105" s="536" t="s">
        <v>105</v>
      </c>
      <c r="F105" s="536"/>
      <c r="G105" s="536"/>
    </row>
    <row r="106" spans="1:7" x14ac:dyDescent="0.15">
      <c r="A106" s="344"/>
    </row>
    <row r="107" spans="1:7" x14ac:dyDescent="0.15">
      <c r="A107" s="344"/>
    </row>
    <row r="108" spans="1:7" x14ac:dyDescent="0.15">
      <c r="A108" s="344"/>
    </row>
    <row r="109" spans="1:7" x14ac:dyDescent="0.15">
      <c r="A109" s="344"/>
    </row>
    <row r="110" spans="1:7" x14ac:dyDescent="0.15">
      <c r="A110" s="344"/>
    </row>
    <row r="111" spans="1:7" x14ac:dyDescent="0.15">
      <c r="A111" s="344"/>
    </row>
    <row r="112" spans="1:7" x14ac:dyDescent="0.15">
      <c r="A112" s="344"/>
    </row>
    <row r="113" spans="1:7" x14ac:dyDescent="0.15">
      <c r="A113" s="344"/>
    </row>
    <row r="114" spans="1:7" x14ac:dyDescent="0.15">
      <c r="A114" s="344"/>
    </row>
    <row r="115" spans="1:7" x14ac:dyDescent="0.15">
      <c r="A115" s="344"/>
    </row>
    <row r="116" spans="1:7" x14ac:dyDescent="0.15">
      <c r="A116" s="344"/>
    </row>
    <row r="117" spans="1:7" x14ac:dyDescent="0.15">
      <c r="A117" s="344"/>
    </row>
    <row r="118" spans="1:7" x14ac:dyDescent="0.15">
      <c r="A118" s="344"/>
    </row>
    <row r="119" spans="1:7" x14ac:dyDescent="0.15">
      <c r="A119" s="344"/>
    </row>
    <row r="120" spans="1:7" x14ac:dyDescent="0.15">
      <c r="A120" s="344"/>
    </row>
    <row r="121" spans="1:7" x14ac:dyDescent="0.15">
      <c r="A121" s="344"/>
    </row>
    <row r="122" spans="1:7" x14ac:dyDescent="0.15">
      <c r="A122" s="344"/>
    </row>
    <row r="123" spans="1:7" x14ac:dyDescent="0.15">
      <c r="A123" s="344"/>
    </row>
    <row r="124" spans="1:7" x14ac:dyDescent="0.15">
      <c r="A124" s="344"/>
      <c r="E124" s="346" t="s">
        <v>385</v>
      </c>
    </row>
    <row r="125" spans="1:7" ht="25.5" x14ac:dyDescent="0.15">
      <c r="A125" s="532" t="s">
        <v>847</v>
      </c>
      <c r="B125" s="532"/>
      <c r="C125" s="532"/>
      <c r="D125" s="532"/>
      <c r="E125" s="532"/>
      <c r="F125" s="532"/>
      <c r="G125" s="532"/>
    </row>
  </sheetData>
  <mergeCells count="6">
    <mergeCell ref="A125:G125"/>
    <mergeCell ref="A1:G1"/>
    <mergeCell ref="A48:D48"/>
    <mergeCell ref="E48:F48"/>
    <mergeCell ref="A70:D70"/>
    <mergeCell ref="E105:G105"/>
  </mergeCells>
  <pageMargins left="1.1811023622047245" right="0.78740157480314965" top="0.15748031496062992" bottom="0.15748031496062992" header="0.51181102362204722" footer="0.19685039370078741"/>
  <pageSetup paperSize="8" scale="5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0</xdr:col>
                    <xdr:colOff>752475</xdr:colOff>
                    <xdr:row>44</xdr:row>
                    <xdr:rowOff>133350</xdr:rowOff>
                  </from>
                  <to>
                    <xdr:col>1</xdr:col>
                    <xdr:colOff>1533525</xdr:colOff>
                    <xdr:row>46</xdr:row>
                    <xdr:rowOff>28575</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2</xdr:col>
                    <xdr:colOff>381000</xdr:colOff>
                    <xdr:row>44</xdr:row>
                    <xdr:rowOff>133350</xdr:rowOff>
                  </from>
                  <to>
                    <xdr:col>3</xdr:col>
                    <xdr:colOff>1600200</xdr:colOff>
                    <xdr:row>46</xdr:row>
                    <xdr:rowOff>28575</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4</xdr:col>
                    <xdr:colOff>762000</xdr:colOff>
                    <xdr:row>44</xdr:row>
                    <xdr:rowOff>123825</xdr:rowOff>
                  </from>
                  <to>
                    <xdr:col>4</xdr:col>
                    <xdr:colOff>2447925</xdr:colOff>
                    <xdr:row>46</xdr:row>
                    <xdr:rowOff>19050</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5</xdr:col>
                    <xdr:colOff>847725</xdr:colOff>
                    <xdr:row>44</xdr:row>
                    <xdr:rowOff>123825</xdr:rowOff>
                  </from>
                  <to>
                    <xdr:col>5</xdr:col>
                    <xdr:colOff>2533650</xdr:colOff>
                    <xdr:row>46</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F85"/>
  <sheetViews>
    <sheetView topLeftCell="A28" zoomScaleNormal="100" workbookViewId="0">
      <selection activeCell="H41" sqref="H41"/>
    </sheetView>
  </sheetViews>
  <sheetFormatPr defaultColWidth="9.140625" defaultRowHeight="12" x14ac:dyDescent="0.15"/>
  <cols>
    <col min="1" max="1" width="13.5703125" style="88" customWidth="1"/>
    <col min="2" max="2" width="25.140625" style="88" customWidth="1"/>
    <col min="3" max="3" width="7" style="88" customWidth="1"/>
    <col min="4" max="4" width="33.5703125" style="88" customWidth="1"/>
    <col min="5" max="6" width="77.7109375" style="88" customWidth="1"/>
    <col min="7" max="7" width="29.7109375" style="88" customWidth="1"/>
    <col min="8" max="16384" width="9.140625" style="88"/>
  </cols>
  <sheetData>
    <row r="1" spans="1:6" ht="27" x14ac:dyDescent="0.15">
      <c r="A1" s="537" t="s">
        <v>108</v>
      </c>
      <c r="B1" s="537"/>
      <c r="C1" s="537"/>
      <c r="D1" s="537"/>
      <c r="E1" s="537"/>
      <c r="F1" s="537"/>
    </row>
    <row r="23" spans="1:6" x14ac:dyDescent="0.15">
      <c r="E23" s="100" t="s">
        <v>386</v>
      </c>
    </row>
    <row r="25" spans="1:6" x14ac:dyDescent="0.15">
      <c r="A25" s="101" t="s">
        <v>242</v>
      </c>
      <c r="C25" s="101" t="s">
        <v>87</v>
      </c>
      <c r="E25" s="88" t="s">
        <v>82</v>
      </c>
    </row>
    <row r="27" spans="1:6" s="89" customFormat="1" ht="27" x14ac:dyDescent="0.15">
      <c r="A27" s="538" t="str">
        <f>E27&amp;" vs "&amp;F27</f>
        <v>National vs (NOC) COASTAL OTAGO</v>
      </c>
      <c r="B27" s="538"/>
      <c r="C27" s="538"/>
      <c r="D27" s="538"/>
      <c r="E27" s="112" t="str">
        <f>Table!$G$392</f>
        <v>National</v>
      </c>
      <c r="F27" s="114" t="str">
        <f>Table!$G$401</f>
        <v>(NOC) COASTAL OTAGO</v>
      </c>
    </row>
    <row r="28" spans="1:6" x14ac:dyDescent="0.15">
      <c r="A28" s="111"/>
      <c r="B28" s="111"/>
      <c r="C28" s="111"/>
      <c r="D28" s="111"/>
      <c r="E28" s="113"/>
      <c r="F28" s="115"/>
    </row>
    <row r="29" spans="1:6" x14ac:dyDescent="0.15">
      <c r="A29" s="111"/>
      <c r="B29" s="111"/>
      <c r="C29" s="111"/>
      <c r="D29" s="111"/>
      <c r="E29" s="113"/>
      <c r="F29" s="115"/>
    </row>
    <row r="30" spans="1:6" x14ac:dyDescent="0.15">
      <c r="A30" s="111"/>
      <c r="B30" s="111"/>
      <c r="C30" s="111"/>
      <c r="D30" s="111"/>
      <c r="E30" s="113"/>
      <c r="F30" s="115"/>
    </row>
    <row r="31" spans="1:6" x14ac:dyDescent="0.15">
      <c r="A31" s="111"/>
      <c r="B31" s="111"/>
      <c r="C31" s="111"/>
      <c r="D31" s="111"/>
      <c r="E31" s="113"/>
      <c r="F31" s="115"/>
    </row>
    <row r="32" spans="1:6" x14ac:dyDescent="0.15">
      <c r="A32" s="111"/>
      <c r="B32" s="111"/>
      <c r="C32" s="111"/>
      <c r="D32" s="111"/>
      <c r="E32" s="113"/>
      <c r="F32" s="115"/>
    </row>
    <row r="33" spans="1:6" x14ac:dyDescent="0.15">
      <c r="A33" s="111"/>
      <c r="B33" s="111"/>
      <c r="C33" s="111"/>
      <c r="D33" s="111"/>
      <c r="E33" s="113"/>
      <c r="F33" s="115"/>
    </row>
    <row r="34" spans="1:6" x14ac:dyDescent="0.15">
      <c r="A34" s="111"/>
      <c r="B34" s="111"/>
      <c r="C34" s="111"/>
      <c r="D34" s="111"/>
      <c r="E34" s="113"/>
      <c r="F34" s="115"/>
    </row>
    <row r="35" spans="1:6" x14ac:dyDescent="0.15">
      <c r="A35" s="111"/>
      <c r="B35" s="111"/>
      <c r="C35" s="111"/>
      <c r="D35" s="111"/>
      <c r="E35" s="113"/>
      <c r="F35" s="115"/>
    </row>
    <row r="36" spans="1:6" x14ac:dyDescent="0.15">
      <c r="A36" s="111"/>
      <c r="B36" s="111"/>
      <c r="C36" s="111"/>
      <c r="D36" s="111"/>
      <c r="E36" s="113"/>
      <c r="F36" s="115"/>
    </row>
    <row r="37" spans="1:6" x14ac:dyDescent="0.15">
      <c r="A37" s="111"/>
      <c r="B37" s="111"/>
      <c r="C37" s="111"/>
      <c r="D37" s="111"/>
      <c r="E37" s="113"/>
      <c r="F37" s="115"/>
    </row>
    <row r="38" spans="1:6" x14ac:dyDescent="0.15">
      <c r="A38" s="111"/>
      <c r="B38" s="111"/>
      <c r="C38" s="111"/>
      <c r="D38" s="111"/>
      <c r="E38" s="113"/>
      <c r="F38" s="115"/>
    </row>
    <row r="39" spans="1:6" x14ac:dyDescent="0.15">
      <c r="A39" s="111"/>
      <c r="B39" s="111"/>
      <c r="C39" s="111"/>
      <c r="D39" s="111"/>
      <c r="E39" s="113"/>
      <c r="F39" s="115"/>
    </row>
    <row r="40" spans="1:6" x14ac:dyDescent="0.15">
      <c r="A40" s="111"/>
      <c r="B40" s="111"/>
      <c r="C40" s="111"/>
      <c r="D40" s="111"/>
      <c r="E40" s="113"/>
      <c r="F40" s="115"/>
    </row>
    <row r="41" spans="1:6" x14ac:dyDescent="0.15">
      <c r="A41" s="111"/>
      <c r="B41" s="111"/>
      <c r="C41" s="111"/>
      <c r="D41" s="111"/>
      <c r="E41" s="113"/>
      <c r="F41" s="115"/>
    </row>
    <row r="42" spans="1:6" x14ac:dyDescent="0.15">
      <c r="A42" s="111"/>
      <c r="B42" s="111"/>
      <c r="C42" s="111"/>
      <c r="D42" s="111"/>
      <c r="E42" s="113"/>
      <c r="F42" s="115"/>
    </row>
    <row r="43" spans="1:6" x14ac:dyDescent="0.15">
      <c r="A43" s="111"/>
      <c r="B43" s="111"/>
      <c r="C43" s="111"/>
      <c r="D43" s="111"/>
      <c r="E43" s="113"/>
      <c r="F43" s="115"/>
    </row>
    <row r="44" spans="1:6" x14ac:dyDescent="0.15">
      <c r="A44" s="111"/>
      <c r="B44" s="111"/>
      <c r="C44" s="111"/>
      <c r="D44" s="111"/>
      <c r="E44" s="113"/>
      <c r="F44" s="115"/>
    </row>
    <row r="45" spans="1:6" x14ac:dyDescent="0.15">
      <c r="A45" s="111"/>
      <c r="B45" s="111"/>
      <c r="C45" s="111"/>
      <c r="D45" s="111"/>
      <c r="E45" s="113"/>
      <c r="F45" s="115"/>
    </row>
    <row r="46" spans="1:6" x14ac:dyDescent="0.15">
      <c r="A46" s="539" t="str">
        <f>E27&amp;" vs "&amp;F27&amp;" Deviation"</f>
        <v>National vs (NOC) COASTAL OTAGO Deviation</v>
      </c>
      <c r="B46" s="539"/>
      <c r="C46" s="539"/>
      <c r="D46" s="539"/>
      <c r="E46" s="113"/>
      <c r="F46" s="115"/>
    </row>
    <row r="47" spans="1:6" x14ac:dyDescent="0.15">
      <c r="A47" s="539"/>
      <c r="B47" s="539"/>
      <c r="C47" s="539"/>
      <c r="D47" s="539"/>
      <c r="E47" s="113"/>
      <c r="F47" s="115"/>
    </row>
    <row r="48" spans="1:6" x14ac:dyDescent="0.15">
      <c r="A48" s="111"/>
      <c r="B48" s="111"/>
      <c r="C48" s="111"/>
      <c r="D48" s="111"/>
      <c r="E48" s="113"/>
      <c r="F48" s="115"/>
    </row>
    <row r="49" spans="1:6" x14ac:dyDescent="0.15">
      <c r="A49" s="111"/>
      <c r="B49" s="111"/>
      <c r="C49" s="111"/>
      <c r="D49" s="111"/>
      <c r="E49" s="113"/>
      <c r="F49" s="115"/>
    </row>
    <row r="50" spans="1:6" x14ac:dyDescent="0.15">
      <c r="A50" s="111"/>
      <c r="B50" s="111"/>
      <c r="C50" s="111"/>
      <c r="D50" s="111"/>
      <c r="E50" s="113"/>
      <c r="F50" s="115"/>
    </row>
    <row r="51" spans="1:6" x14ac:dyDescent="0.15">
      <c r="A51" s="111"/>
      <c r="B51" s="111"/>
      <c r="C51" s="111"/>
      <c r="D51" s="111"/>
      <c r="E51" s="113"/>
      <c r="F51" s="115"/>
    </row>
    <row r="52" spans="1:6" x14ac:dyDescent="0.15">
      <c r="A52" s="111"/>
      <c r="B52" s="111"/>
      <c r="C52" s="111"/>
      <c r="D52" s="111"/>
      <c r="E52" s="113"/>
      <c r="F52" s="115"/>
    </row>
    <row r="53" spans="1:6" x14ac:dyDescent="0.15">
      <c r="A53" s="111"/>
      <c r="B53" s="111"/>
      <c r="C53" s="111"/>
      <c r="D53" s="111"/>
      <c r="E53" s="113"/>
      <c r="F53" s="115"/>
    </row>
    <row r="54" spans="1:6" x14ac:dyDescent="0.15">
      <c r="A54" s="111"/>
      <c r="B54" s="111"/>
      <c r="C54" s="111"/>
      <c r="D54" s="111"/>
      <c r="E54" s="113"/>
      <c r="F54" s="115"/>
    </row>
    <row r="55" spans="1:6" x14ac:dyDescent="0.15">
      <c r="A55" s="111"/>
      <c r="B55" s="111"/>
      <c r="C55" s="111"/>
      <c r="D55" s="111"/>
      <c r="E55" s="113"/>
      <c r="F55" s="115"/>
    </row>
    <row r="56" spans="1:6" x14ac:dyDescent="0.15">
      <c r="A56" s="111"/>
      <c r="B56" s="111"/>
      <c r="C56" s="111"/>
      <c r="D56" s="111"/>
      <c r="E56" s="113"/>
      <c r="F56" s="115"/>
    </row>
    <row r="57" spans="1:6" x14ac:dyDescent="0.15">
      <c r="A57" s="111"/>
      <c r="B57" s="111"/>
      <c r="C57" s="111"/>
      <c r="D57" s="111"/>
      <c r="E57" s="113"/>
      <c r="F57" s="115"/>
    </row>
    <row r="58" spans="1:6" x14ac:dyDescent="0.15">
      <c r="A58" s="111"/>
      <c r="B58" s="111"/>
      <c r="C58" s="111"/>
      <c r="D58" s="111"/>
      <c r="E58" s="113"/>
      <c r="F58" s="115"/>
    </row>
    <row r="59" spans="1:6" x14ac:dyDescent="0.15">
      <c r="A59" s="111"/>
      <c r="B59" s="111"/>
      <c r="C59" s="111"/>
      <c r="D59" s="111"/>
      <c r="E59" s="113"/>
      <c r="F59" s="115"/>
    </row>
    <row r="60" spans="1:6" x14ac:dyDescent="0.15">
      <c r="A60" s="111"/>
      <c r="B60" s="111"/>
      <c r="C60" s="111"/>
      <c r="D60" s="111"/>
      <c r="E60" s="113"/>
      <c r="F60" s="115"/>
    </row>
    <row r="61" spans="1:6" x14ac:dyDescent="0.15">
      <c r="A61" s="111"/>
      <c r="B61" s="111"/>
      <c r="C61" s="111"/>
      <c r="D61" s="111"/>
      <c r="E61" s="113"/>
      <c r="F61" s="115"/>
    </row>
    <row r="62" spans="1:6" x14ac:dyDescent="0.15">
      <c r="A62" s="111"/>
      <c r="B62" s="111"/>
      <c r="C62" s="111"/>
      <c r="D62" s="111"/>
      <c r="E62" s="113"/>
      <c r="F62" s="115"/>
    </row>
    <row r="63" spans="1:6" x14ac:dyDescent="0.15">
      <c r="A63" s="111"/>
      <c r="B63" s="111"/>
      <c r="C63" s="111"/>
      <c r="D63" s="111"/>
      <c r="E63" s="113"/>
      <c r="F63" s="115"/>
    </row>
    <row r="64" spans="1:6" x14ac:dyDescent="0.15">
      <c r="A64" s="111"/>
      <c r="B64" s="111"/>
      <c r="C64" s="111"/>
      <c r="D64" s="111"/>
      <c r="E64" s="113"/>
      <c r="F64" s="115"/>
    </row>
    <row r="65" spans="1:6" x14ac:dyDescent="0.15">
      <c r="A65" s="111"/>
      <c r="B65" s="111"/>
      <c r="C65" s="111"/>
      <c r="D65" s="111"/>
      <c r="E65" s="113"/>
      <c r="F65" s="115"/>
    </row>
    <row r="66" spans="1:6" x14ac:dyDescent="0.15">
      <c r="A66" s="111"/>
      <c r="B66" s="111"/>
      <c r="C66" s="111"/>
      <c r="D66" s="111"/>
      <c r="E66" s="113"/>
      <c r="F66" s="115"/>
    </row>
    <row r="67" spans="1:6" x14ac:dyDescent="0.15">
      <c r="A67" s="345" t="str">
        <f>"Note: Deviation is "&amp;E27&amp;" minus "&amp;F27&amp;" value."</f>
        <v>Note: Deviation is National minus (NOC) COASTAL OTAGO value.</v>
      </c>
      <c r="B67" s="111"/>
      <c r="C67" s="111"/>
      <c r="D67" s="111"/>
      <c r="E67" s="113"/>
      <c r="F67" s="115"/>
    </row>
    <row r="68" spans="1:6" x14ac:dyDescent="0.15">
      <c r="A68" s="111"/>
      <c r="B68" s="111"/>
      <c r="C68" s="111"/>
      <c r="D68" s="111"/>
      <c r="E68" s="113"/>
      <c r="F68" s="115"/>
    </row>
    <row r="69" spans="1:6" x14ac:dyDescent="0.15">
      <c r="A69" s="111"/>
      <c r="B69" s="111"/>
      <c r="C69" s="111"/>
      <c r="D69" s="111"/>
      <c r="E69" s="113"/>
      <c r="F69" s="115"/>
    </row>
    <row r="70" spans="1:6" x14ac:dyDescent="0.15">
      <c r="A70" s="111"/>
      <c r="B70" s="111"/>
      <c r="C70" s="111"/>
      <c r="D70" s="111"/>
      <c r="E70" s="113"/>
      <c r="F70" s="115"/>
    </row>
    <row r="71" spans="1:6" x14ac:dyDescent="0.15">
      <c r="A71" s="111"/>
      <c r="B71" s="111"/>
      <c r="C71" s="111"/>
      <c r="D71" s="111"/>
      <c r="E71" s="113"/>
      <c r="F71" s="115"/>
    </row>
    <row r="72" spans="1:6" x14ac:dyDescent="0.15">
      <c r="A72" s="111"/>
      <c r="B72" s="111"/>
      <c r="C72" s="111"/>
      <c r="D72" s="111"/>
      <c r="E72" s="113"/>
      <c r="F72" s="115"/>
    </row>
    <row r="73" spans="1:6" x14ac:dyDescent="0.15">
      <c r="A73" s="111"/>
      <c r="B73" s="111"/>
      <c r="C73" s="111"/>
      <c r="D73" s="111"/>
      <c r="E73" s="113"/>
      <c r="F73" s="115"/>
    </row>
    <row r="74" spans="1:6" x14ac:dyDescent="0.15">
      <c r="A74" s="111"/>
      <c r="B74" s="111"/>
      <c r="C74" s="111"/>
      <c r="D74" s="111"/>
      <c r="E74" s="113"/>
      <c r="F74" s="115"/>
    </row>
    <row r="75" spans="1:6" x14ac:dyDescent="0.15">
      <c r="A75" s="111"/>
      <c r="B75" s="111"/>
      <c r="C75" s="111"/>
      <c r="D75" s="111"/>
      <c r="E75" s="113"/>
      <c r="F75" s="115"/>
    </row>
    <row r="76" spans="1:6" x14ac:dyDescent="0.15">
      <c r="A76" s="111"/>
      <c r="B76" s="111"/>
      <c r="C76" s="111"/>
      <c r="D76" s="111"/>
      <c r="E76" s="113"/>
      <c r="F76" s="115"/>
    </row>
    <row r="77" spans="1:6" x14ac:dyDescent="0.15">
      <c r="A77" s="111"/>
      <c r="B77" s="111"/>
      <c r="C77" s="111"/>
      <c r="D77" s="111"/>
      <c r="E77" s="113"/>
      <c r="F77" s="115"/>
    </row>
    <row r="78" spans="1:6" x14ac:dyDescent="0.15">
      <c r="A78" s="111"/>
      <c r="B78" s="111"/>
      <c r="C78" s="111"/>
      <c r="D78" s="111"/>
      <c r="E78" s="113"/>
      <c r="F78" s="115"/>
    </row>
    <row r="79" spans="1:6" x14ac:dyDescent="0.15">
      <c r="A79" s="111"/>
      <c r="B79" s="111"/>
      <c r="C79" s="111"/>
      <c r="D79" s="111"/>
      <c r="E79" s="113"/>
      <c r="F79" s="115"/>
    </row>
    <row r="80" spans="1:6" x14ac:dyDescent="0.15">
      <c r="A80" s="111"/>
      <c r="B80" s="111"/>
      <c r="C80" s="111"/>
      <c r="D80" s="111"/>
      <c r="E80" s="113"/>
      <c r="F80" s="115"/>
    </row>
    <row r="81" spans="1:6" x14ac:dyDescent="0.15">
      <c r="A81" s="111"/>
      <c r="B81" s="111"/>
      <c r="C81" s="111"/>
      <c r="D81" s="111"/>
      <c r="E81" s="113"/>
      <c r="F81" s="115"/>
    </row>
    <row r="82" spans="1:6" x14ac:dyDescent="0.15">
      <c r="A82" s="111"/>
      <c r="B82" s="111"/>
      <c r="C82" s="111"/>
      <c r="D82" s="111"/>
      <c r="E82" s="113"/>
      <c r="F82" s="115"/>
    </row>
    <row r="83" spans="1:6" x14ac:dyDescent="0.15">
      <c r="A83" s="111"/>
      <c r="B83" s="111"/>
      <c r="C83" s="111"/>
      <c r="D83" s="111"/>
      <c r="E83" s="113"/>
      <c r="F83" s="115"/>
    </row>
    <row r="84" spans="1:6" x14ac:dyDescent="0.15">
      <c r="A84" s="111"/>
      <c r="B84" s="111"/>
      <c r="C84" s="111"/>
      <c r="D84" s="111"/>
      <c r="E84" s="113"/>
      <c r="F84" s="115"/>
    </row>
    <row r="85" spans="1:6" ht="23.25" customHeight="1" x14ac:dyDescent="0.15">
      <c r="A85" s="540" t="s">
        <v>847</v>
      </c>
      <c r="B85" s="540"/>
      <c r="C85" s="540"/>
      <c r="D85" s="540"/>
      <c r="E85" s="540"/>
      <c r="F85" s="540"/>
    </row>
  </sheetData>
  <mergeCells count="4">
    <mergeCell ref="A1:F1"/>
    <mergeCell ref="A27:D27"/>
    <mergeCell ref="A46:D47"/>
    <mergeCell ref="A85:F85"/>
  </mergeCells>
  <pageMargins left="1.1811023622047245" right="0.78740157480314965" top="0.16" bottom="0.79" header="0.51181102362204722" footer="0.51181102362204722"/>
  <pageSetup paperSize="8"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0</xdr:col>
                    <xdr:colOff>752475</xdr:colOff>
                    <xdr:row>23</xdr:row>
                    <xdr:rowOff>133350</xdr:rowOff>
                  </from>
                  <to>
                    <xdr:col>1</xdr:col>
                    <xdr:colOff>1533525</xdr:colOff>
                    <xdr:row>25</xdr:row>
                    <xdr:rowOff>28575</xdr:rowOff>
                  </to>
                </anchor>
              </controlPr>
            </control>
          </mc:Choice>
        </mc:AlternateContent>
        <mc:AlternateContent xmlns:mc="http://schemas.openxmlformats.org/markup-compatibility/2006">
          <mc:Choice Requires="x14">
            <control shapeId="11266" r:id="rId5" name="Drop Down 2">
              <controlPr defaultSize="0" autoLine="0" autoPict="0">
                <anchor moveWithCells="1">
                  <from>
                    <xdr:col>3</xdr:col>
                    <xdr:colOff>28575</xdr:colOff>
                    <xdr:row>23</xdr:row>
                    <xdr:rowOff>133350</xdr:rowOff>
                  </from>
                  <to>
                    <xdr:col>3</xdr:col>
                    <xdr:colOff>1714500</xdr:colOff>
                    <xdr:row>25</xdr:row>
                    <xdr:rowOff>28575</xdr:rowOff>
                  </to>
                </anchor>
              </controlPr>
            </control>
          </mc:Choice>
        </mc:AlternateContent>
        <mc:AlternateContent xmlns:mc="http://schemas.openxmlformats.org/markup-compatibility/2006">
          <mc:Choice Requires="x14">
            <control shapeId="11267" r:id="rId6" name="Drop Down 3">
              <controlPr defaultSize="0" autoLine="0" autoPict="0">
                <anchor moveWithCells="1">
                  <from>
                    <xdr:col>4</xdr:col>
                    <xdr:colOff>885825</xdr:colOff>
                    <xdr:row>23</xdr:row>
                    <xdr:rowOff>142875</xdr:rowOff>
                  </from>
                  <to>
                    <xdr:col>4</xdr:col>
                    <xdr:colOff>2571750</xdr:colOff>
                    <xdr:row>25</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F63"/>
  <sheetViews>
    <sheetView topLeftCell="A16" workbookViewId="0">
      <selection activeCell="A47" sqref="A47"/>
    </sheetView>
  </sheetViews>
  <sheetFormatPr defaultColWidth="9.140625" defaultRowHeight="12" x14ac:dyDescent="0.15"/>
  <cols>
    <col min="1" max="1" width="13.5703125" style="108" customWidth="1"/>
    <col min="2" max="2" width="25.140625" style="108" customWidth="1"/>
    <col min="3" max="3" width="7" style="108" customWidth="1"/>
    <col min="4" max="4" width="33.5703125" style="108" customWidth="1"/>
    <col min="5" max="6" width="77.7109375" style="108" customWidth="1"/>
    <col min="7" max="7" width="29.7109375" style="108" customWidth="1"/>
    <col min="8" max="16384" width="9.140625" style="108"/>
  </cols>
  <sheetData>
    <row r="1" spans="1:6" s="110" customFormat="1" ht="27" x14ac:dyDescent="0.15">
      <c r="A1" s="542"/>
      <c r="B1" s="542"/>
      <c r="C1" s="542"/>
      <c r="D1" s="542"/>
      <c r="E1" s="542"/>
      <c r="F1" s="542"/>
    </row>
    <row r="22" spans="1:6" ht="5.25" customHeight="1" x14ac:dyDescent="0.15"/>
    <row r="23" spans="1:6" ht="18.75" customHeight="1" x14ac:dyDescent="0.15">
      <c r="E23" s="120" t="s">
        <v>386</v>
      </c>
    </row>
    <row r="24" spans="1:6" ht="21.75" customHeight="1" x14ac:dyDescent="0.15">
      <c r="A24" s="118" t="s">
        <v>242</v>
      </c>
      <c r="B24" s="119"/>
      <c r="C24" s="118" t="s">
        <v>87</v>
      </c>
      <c r="D24" s="119"/>
      <c r="E24" s="119" t="s">
        <v>82</v>
      </c>
    </row>
    <row r="25" spans="1:6" s="110" customFormat="1" ht="27" x14ac:dyDescent="0.15">
      <c r="A25" s="541" t="str">
        <f>E25&amp;" vs "&amp;F25</f>
        <v>National vs (EC) MARLBOROUGH</v>
      </c>
      <c r="B25" s="541"/>
      <c r="C25" s="541"/>
      <c r="D25" s="541"/>
      <c r="E25" s="123" t="str">
        <f>Table!$G$460</f>
        <v>National</v>
      </c>
      <c r="F25" s="126" t="str">
        <f>Table!$G$469</f>
        <v>(EC) MARLBOROUGH</v>
      </c>
    </row>
    <row r="26" spans="1:6" x14ac:dyDescent="0.15">
      <c r="A26" s="121"/>
      <c r="B26" s="121"/>
      <c r="C26" s="121"/>
      <c r="D26" s="121"/>
      <c r="E26" s="124"/>
      <c r="F26" s="127"/>
    </row>
    <row r="27" spans="1:6" x14ac:dyDescent="0.15">
      <c r="A27" s="121"/>
      <c r="B27" s="121"/>
      <c r="C27" s="121"/>
      <c r="D27" s="121"/>
      <c r="E27" s="124"/>
      <c r="F27" s="127"/>
    </row>
    <row r="28" spans="1:6" x14ac:dyDescent="0.15">
      <c r="A28" s="121"/>
      <c r="B28" s="121"/>
      <c r="C28" s="121"/>
      <c r="D28" s="121"/>
      <c r="E28" s="124"/>
      <c r="F28" s="127"/>
    </row>
    <row r="29" spans="1:6" x14ac:dyDescent="0.15">
      <c r="A29" s="121"/>
      <c r="B29" s="121"/>
      <c r="C29" s="121"/>
      <c r="D29" s="121"/>
      <c r="E29" s="124"/>
      <c r="F29" s="127"/>
    </row>
    <row r="30" spans="1:6" x14ac:dyDescent="0.15">
      <c r="A30" s="121"/>
      <c r="B30" s="121"/>
      <c r="C30" s="121"/>
      <c r="D30" s="121"/>
      <c r="E30" s="124"/>
      <c r="F30" s="127"/>
    </row>
    <row r="31" spans="1:6" x14ac:dyDescent="0.15">
      <c r="A31" s="121"/>
      <c r="B31" s="121"/>
      <c r="C31" s="121"/>
      <c r="D31" s="121"/>
      <c r="E31" s="124"/>
      <c r="F31" s="127"/>
    </row>
    <row r="32" spans="1:6" x14ac:dyDescent="0.15">
      <c r="A32" s="121"/>
      <c r="B32" s="121"/>
      <c r="C32" s="121"/>
      <c r="D32" s="121"/>
      <c r="E32" s="124"/>
      <c r="F32" s="127"/>
    </row>
    <row r="33" spans="1:6" x14ac:dyDescent="0.15">
      <c r="A33" s="121"/>
      <c r="B33" s="121"/>
      <c r="C33" s="121"/>
      <c r="D33" s="121"/>
      <c r="E33" s="124"/>
      <c r="F33" s="127"/>
    </row>
    <row r="34" spans="1:6" x14ac:dyDescent="0.15">
      <c r="A34" s="121"/>
      <c r="B34" s="121"/>
      <c r="C34" s="121"/>
      <c r="D34" s="121"/>
      <c r="E34" s="124"/>
      <c r="F34" s="127"/>
    </row>
    <row r="35" spans="1:6" x14ac:dyDescent="0.15">
      <c r="A35" s="121"/>
      <c r="B35" s="121"/>
      <c r="C35" s="121"/>
      <c r="D35" s="121"/>
      <c r="E35" s="124"/>
      <c r="F35" s="127"/>
    </row>
    <row r="36" spans="1:6" x14ac:dyDescent="0.15">
      <c r="A36" s="121"/>
      <c r="B36" s="121"/>
      <c r="C36" s="121"/>
      <c r="D36" s="121"/>
      <c r="E36" s="124"/>
      <c r="F36" s="127"/>
    </row>
    <row r="37" spans="1:6" x14ac:dyDescent="0.15">
      <c r="A37" s="121"/>
      <c r="B37" s="121"/>
      <c r="C37" s="121"/>
      <c r="D37" s="121"/>
      <c r="E37" s="124"/>
      <c r="F37" s="127"/>
    </row>
    <row r="38" spans="1:6" x14ac:dyDescent="0.15">
      <c r="A38" s="121"/>
      <c r="B38" s="121"/>
      <c r="C38" s="121"/>
      <c r="D38" s="121"/>
      <c r="E38" s="124"/>
      <c r="F38" s="127"/>
    </row>
    <row r="39" spans="1:6" x14ac:dyDescent="0.15">
      <c r="A39" s="121"/>
      <c r="B39" s="121"/>
      <c r="C39" s="121"/>
      <c r="D39" s="121"/>
      <c r="E39" s="124"/>
      <c r="F39" s="127"/>
    </row>
    <row r="40" spans="1:6" x14ac:dyDescent="0.15">
      <c r="A40" s="121"/>
      <c r="B40" s="121"/>
      <c r="C40" s="121"/>
      <c r="D40" s="121"/>
      <c r="E40" s="124"/>
      <c r="F40" s="127"/>
    </row>
    <row r="41" spans="1:6" x14ac:dyDescent="0.15">
      <c r="A41" s="121"/>
      <c r="B41" s="121"/>
      <c r="C41" s="121"/>
      <c r="D41" s="121"/>
      <c r="E41" s="124"/>
      <c r="F41" s="127"/>
    </row>
    <row r="42" spans="1:6" x14ac:dyDescent="0.15">
      <c r="A42" s="121"/>
      <c r="B42" s="121"/>
      <c r="C42" s="121"/>
      <c r="D42" s="121"/>
      <c r="E42" s="124"/>
      <c r="F42" s="127"/>
    </row>
    <row r="43" spans="1:6" x14ac:dyDescent="0.15">
      <c r="A43" s="121"/>
      <c r="B43" s="121"/>
      <c r="C43" s="121"/>
      <c r="D43" s="121"/>
      <c r="E43" s="124"/>
      <c r="F43" s="127"/>
    </row>
    <row r="44" spans="1:6" x14ac:dyDescent="0.15">
      <c r="A44" s="121"/>
      <c r="B44" s="121"/>
      <c r="C44" s="121"/>
      <c r="D44" s="121"/>
      <c r="E44" s="124"/>
      <c r="F44" s="127"/>
    </row>
    <row r="45" spans="1:6" s="109" customFormat="1" ht="21.75" customHeight="1" x14ac:dyDescent="0.15">
      <c r="A45" s="541" t="str">
        <f>E25&amp;" vs "&amp;F25&amp;" Deviation"</f>
        <v>National vs (EC) MARLBOROUGH Deviation</v>
      </c>
      <c r="B45" s="541"/>
      <c r="C45" s="541"/>
      <c r="D45" s="541"/>
      <c r="E45" s="125"/>
      <c r="F45" s="128"/>
    </row>
    <row r="46" spans="1:6" x14ac:dyDescent="0.15">
      <c r="A46" s="121"/>
      <c r="B46" s="121"/>
      <c r="C46" s="121"/>
      <c r="D46" s="121"/>
      <c r="E46" s="124"/>
      <c r="F46" s="127"/>
    </row>
    <row r="47" spans="1:6" x14ac:dyDescent="0.15">
      <c r="A47" s="121"/>
      <c r="B47" s="121"/>
      <c r="C47" s="121"/>
      <c r="D47" s="121"/>
      <c r="E47" s="124"/>
      <c r="F47" s="127"/>
    </row>
    <row r="48" spans="1:6" x14ac:dyDescent="0.15">
      <c r="A48" s="121"/>
      <c r="B48" s="121"/>
      <c r="C48" s="121"/>
      <c r="D48" s="121"/>
      <c r="E48" s="124"/>
      <c r="F48" s="127"/>
    </row>
    <row r="49" spans="1:6" x14ac:dyDescent="0.15">
      <c r="A49" s="121"/>
      <c r="B49" s="121"/>
      <c r="C49" s="121"/>
      <c r="D49" s="121"/>
      <c r="E49" s="124"/>
      <c r="F49" s="127"/>
    </row>
    <row r="50" spans="1:6" x14ac:dyDescent="0.15">
      <c r="A50" s="121"/>
      <c r="B50" s="121"/>
      <c r="C50" s="121"/>
      <c r="D50" s="121"/>
      <c r="E50" s="124"/>
      <c r="F50" s="127"/>
    </row>
    <row r="51" spans="1:6" x14ac:dyDescent="0.15">
      <c r="A51" s="121"/>
      <c r="B51" s="121"/>
      <c r="C51" s="121"/>
      <c r="D51" s="121"/>
      <c r="E51" s="124"/>
      <c r="F51" s="127"/>
    </row>
    <row r="52" spans="1:6" x14ac:dyDescent="0.15">
      <c r="A52" s="121"/>
      <c r="B52" s="121"/>
      <c r="C52" s="121"/>
      <c r="D52" s="121"/>
      <c r="E52" s="124"/>
      <c r="F52" s="127"/>
    </row>
    <row r="53" spans="1:6" x14ac:dyDescent="0.15">
      <c r="A53" s="121"/>
      <c r="B53" s="121"/>
      <c r="C53" s="121"/>
      <c r="D53" s="121"/>
      <c r="E53" s="124"/>
      <c r="F53" s="127"/>
    </row>
    <row r="54" spans="1:6" x14ac:dyDescent="0.15">
      <c r="A54" s="121"/>
      <c r="B54" s="121"/>
      <c r="C54" s="121"/>
      <c r="D54" s="121"/>
      <c r="E54" s="124"/>
      <c r="F54" s="127"/>
    </row>
    <row r="55" spans="1:6" x14ac:dyDescent="0.15">
      <c r="A55" s="121"/>
      <c r="B55" s="121"/>
      <c r="C55" s="121"/>
      <c r="D55" s="121"/>
      <c r="E55" s="124"/>
      <c r="F55" s="127"/>
    </row>
    <row r="56" spans="1:6" x14ac:dyDescent="0.15">
      <c r="A56" s="121"/>
      <c r="B56" s="121"/>
      <c r="C56" s="121"/>
      <c r="D56" s="121"/>
      <c r="E56" s="124"/>
      <c r="F56" s="127"/>
    </row>
    <row r="57" spans="1:6" x14ac:dyDescent="0.15">
      <c r="A57" s="121"/>
      <c r="B57" s="121"/>
      <c r="C57" s="121"/>
      <c r="D57" s="121"/>
      <c r="E57" s="124"/>
      <c r="F57" s="127"/>
    </row>
    <row r="58" spans="1:6" x14ac:dyDescent="0.15">
      <c r="A58" s="121"/>
      <c r="B58" s="121"/>
      <c r="C58" s="121"/>
      <c r="D58" s="121"/>
      <c r="E58" s="124"/>
      <c r="F58" s="127"/>
    </row>
    <row r="59" spans="1:6" x14ac:dyDescent="0.15">
      <c r="A59" s="121"/>
      <c r="B59" s="121"/>
      <c r="C59" s="121"/>
      <c r="D59" s="121"/>
      <c r="E59" s="124"/>
      <c r="F59" s="127"/>
    </row>
    <row r="60" spans="1:6" x14ac:dyDescent="0.15">
      <c r="A60" s="121"/>
      <c r="B60" s="121"/>
      <c r="C60" s="121"/>
      <c r="D60" s="121"/>
      <c r="E60" s="124"/>
      <c r="F60" s="127"/>
    </row>
    <row r="61" spans="1:6" x14ac:dyDescent="0.15">
      <c r="A61" s="121"/>
      <c r="B61" s="121"/>
      <c r="C61" s="121"/>
      <c r="D61" s="121"/>
      <c r="E61" s="124"/>
      <c r="F61" s="127"/>
    </row>
    <row r="62" spans="1:6" x14ac:dyDescent="0.15">
      <c r="A62" s="347" t="str">
        <f>"Note: Deviation is "&amp;E25&amp;" minus "&amp;F25&amp;" value."</f>
        <v>Note: Deviation is National minus (EC) MARLBOROUGH value.</v>
      </c>
      <c r="B62" s="121"/>
      <c r="C62" s="121"/>
      <c r="D62" s="121"/>
      <c r="E62" s="124"/>
      <c r="F62" s="127"/>
    </row>
    <row r="63" spans="1:6" ht="25.5" customHeight="1" x14ac:dyDescent="0.15">
      <c r="A63" s="543" t="s">
        <v>847</v>
      </c>
      <c r="B63" s="543"/>
      <c r="C63" s="543"/>
      <c r="D63" s="543"/>
      <c r="E63" s="543"/>
      <c r="F63" s="543"/>
    </row>
  </sheetData>
  <mergeCells count="4">
    <mergeCell ref="A25:D25"/>
    <mergeCell ref="A45:D45"/>
    <mergeCell ref="A1:F1"/>
    <mergeCell ref="A63:F63"/>
  </mergeCells>
  <pageMargins left="1.1811023622047245" right="0.78740157480314965" top="0.78740157480314965" bottom="0.78740157480314965" header="0.51181102362204722" footer="0.51181102362204722"/>
  <pageSetup paperSize="8"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0</xdr:col>
                    <xdr:colOff>733425</xdr:colOff>
                    <xdr:row>23</xdr:row>
                    <xdr:rowOff>38100</xdr:rowOff>
                  </from>
                  <to>
                    <xdr:col>1</xdr:col>
                    <xdr:colOff>1514475</xdr:colOff>
                    <xdr:row>23</xdr:row>
                    <xdr:rowOff>238125</xdr:rowOff>
                  </to>
                </anchor>
              </controlPr>
            </control>
          </mc:Choice>
        </mc:AlternateContent>
        <mc:AlternateContent xmlns:mc="http://schemas.openxmlformats.org/markup-compatibility/2006">
          <mc:Choice Requires="x14">
            <control shapeId="13314" r:id="rId5" name="Drop Down 2">
              <controlPr defaultSize="0" autoLine="0" autoPict="0">
                <anchor moveWithCells="1">
                  <from>
                    <xdr:col>3</xdr:col>
                    <xdr:colOff>28575</xdr:colOff>
                    <xdr:row>23</xdr:row>
                    <xdr:rowOff>28575</xdr:rowOff>
                  </from>
                  <to>
                    <xdr:col>3</xdr:col>
                    <xdr:colOff>1714500</xdr:colOff>
                    <xdr:row>23</xdr:row>
                    <xdr:rowOff>228600</xdr:rowOff>
                  </to>
                </anchor>
              </controlPr>
            </control>
          </mc:Choice>
        </mc:AlternateContent>
        <mc:AlternateContent xmlns:mc="http://schemas.openxmlformats.org/markup-compatibility/2006">
          <mc:Choice Requires="x14">
            <control shapeId="13315" r:id="rId6" name="Drop Down 3">
              <controlPr defaultSize="0" autoLine="0" autoPict="0">
                <anchor moveWithCells="1">
                  <from>
                    <xdr:col>4</xdr:col>
                    <xdr:colOff>838200</xdr:colOff>
                    <xdr:row>23</xdr:row>
                    <xdr:rowOff>38100</xdr:rowOff>
                  </from>
                  <to>
                    <xdr:col>4</xdr:col>
                    <xdr:colOff>2524125</xdr:colOff>
                    <xdr:row>23</xdr:row>
                    <xdr:rowOff>238125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F90"/>
  <sheetViews>
    <sheetView workbookViewId="0">
      <selection sqref="A1:F1"/>
    </sheetView>
  </sheetViews>
  <sheetFormatPr defaultColWidth="9.140625" defaultRowHeight="12" x14ac:dyDescent="0.15"/>
  <cols>
    <col min="1" max="1" width="13.5703125" style="52" customWidth="1"/>
    <col min="2" max="2" width="25.140625" style="52" customWidth="1"/>
    <col min="3" max="3" width="7" style="52" customWidth="1"/>
    <col min="4" max="4" width="33.5703125" style="52" customWidth="1"/>
    <col min="5" max="6" width="77.7109375" style="52" customWidth="1"/>
    <col min="7" max="7" width="29.7109375" style="52" customWidth="1"/>
    <col min="8" max="16384" width="9.140625" style="52"/>
  </cols>
  <sheetData>
    <row r="1" spans="1:6" s="129" customFormat="1" ht="27" x14ac:dyDescent="0.15">
      <c r="A1" s="546" t="s">
        <v>116</v>
      </c>
      <c r="B1" s="546"/>
      <c r="C1" s="546"/>
      <c r="D1" s="546"/>
      <c r="E1" s="546"/>
      <c r="F1" s="546"/>
    </row>
    <row r="23" spans="1:6" ht="24" customHeight="1" x14ac:dyDescent="0.15">
      <c r="A23" s="147" t="s">
        <v>242</v>
      </c>
      <c r="B23" s="148"/>
      <c r="C23" s="147" t="s">
        <v>87</v>
      </c>
      <c r="D23" s="148"/>
      <c r="E23" s="148" t="s">
        <v>82</v>
      </c>
    </row>
    <row r="24" spans="1:6" ht="19.5" x14ac:dyDescent="0.15">
      <c r="A24" s="544" t="s">
        <v>850</v>
      </c>
      <c r="B24" s="544"/>
      <c r="C24" s="544"/>
      <c r="D24" s="544"/>
      <c r="E24" s="544"/>
      <c r="F24" s="544"/>
    </row>
    <row r="25" spans="1:6" ht="25.5" customHeight="1" x14ac:dyDescent="0.15">
      <c r="A25" s="545" t="str">
        <f>E25&amp;" vs "&amp;F25</f>
        <v>National vs (NOC) NORTHLAND</v>
      </c>
      <c r="B25" s="545"/>
      <c r="C25" s="545"/>
      <c r="D25" s="545"/>
      <c r="E25" s="149" t="str">
        <f>Table!$G$627</f>
        <v>National</v>
      </c>
      <c r="F25" s="149" t="str">
        <f>Table!$G$636</f>
        <v>(NOC) NORTHLAND</v>
      </c>
    </row>
    <row r="44" spans="1:4" s="129" customFormat="1" ht="27" x14ac:dyDescent="0.15">
      <c r="A44" s="545" t="str">
        <f>Table!$G$644</f>
        <v>National vs (NOC) NORTHLAND Deviation</v>
      </c>
      <c r="B44" s="545"/>
      <c r="C44" s="545"/>
      <c r="D44" s="545"/>
    </row>
    <row r="63" spans="1:6" x14ac:dyDescent="0.15">
      <c r="A63" s="151" t="str">
        <f>"Note: Deviation is "&amp;E25&amp;" less "&amp;F25&amp;" value."</f>
        <v>Note: Deviation is National less (NOC) NORTHLAND value.</v>
      </c>
    </row>
    <row r="64" spans="1:6" ht="25.5" customHeight="1" x14ac:dyDescent="0.15">
      <c r="A64" s="547" t="s">
        <v>847</v>
      </c>
      <c r="B64" s="547"/>
      <c r="C64" s="547"/>
      <c r="D64" s="547"/>
      <c r="E64" s="547"/>
      <c r="F64" s="547"/>
    </row>
    <row r="84" spans="1:6" ht="211.15" customHeight="1" x14ac:dyDescent="0.15"/>
    <row r="86" spans="1:6" ht="25.5" customHeight="1" x14ac:dyDescent="0.15">
      <c r="A86" s="544" t="s">
        <v>117</v>
      </c>
      <c r="B86" s="544"/>
      <c r="C86" s="544"/>
      <c r="D86" s="544"/>
      <c r="E86" s="544"/>
      <c r="F86" s="544"/>
    </row>
    <row r="87" spans="1:6" s="129" customFormat="1" ht="27" x14ac:dyDescent="0.15">
      <c r="E87" s="149" t="str">
        <f>Table!$G$649</f>
        <v>National</v>
      </c>
      <c r="F87" s="149" t="str">
        <f>Table!$G$663</f>
        <v>(NOC) NORTHLAND</v>
      </c>
    </row>
    <row r="90" spans="1:6" x14ac:dyDescent="0.15">
      <c r="A90" s="151" t="s">
        <v>118</v>
      </c>
    </row>
  </sheetData>
  <mergeCells count="6">
    <mergeCell ref="A24:F24"/>
    <mergeCell ref="A25:D25"/>
    <mergeCell ref="A44:D44"/>
    <mergeCell ref="A86:F86"/>
    <mergeCell ref="A1:F1"/>
    <mergeCell ref="A64:F64"/>
  </mergeCells>
  <pageMargins left="1.1811023622047245" right="0.78740157480314965" top="0.15748031496062992" bottom="0.19685039370078741" header="0.51181102362204722" footer="0.51181102362204722"/>
  <pageSetup paperSize="8" scale="7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0</xdr:col>
                    <xdr:colOff>733425</xdr:colOff>
                    <xdr:row>22</xdr:row>
                    <xdr:rowOff>38100</xdr:rowOff>
                  </from>
                  <to>
                    <xdr:col>1</xdr:col>
                    <xdr:colOff>1514475</xdr:colOff>
                    <xdr:row>22</xdr:row>
                    <xdr:rowOff>238125</xdr:rowOff>
                  </to>
                </anchor>
              </controlPr>
            </control>
          </mc:Choice>
        </mc:AlternateContent>
        <mc:AlternateContent xmlns:mc="http://schemas.openxmlformats.org/markup-compatibility/2006">
          <mc:Choice Requires="x14">
            <control shapeId="17410" r:id="rId5" name="Drop Down 2">
              <controlPr defaultSize="0" autoLine="0" autoPict="0">
                <anchor moveWithCells="1">
                  <from>
                    <xdr:col>3</xdr:col>
                    <xdr:colOff>28575</xdr:colOff>
                    <xdr:row>22</xdr:row>
                    <xdr:rowOff>28575</xdr:rowOff>
                  </from>
                  <to>
                    <xdr:col>3</xdr:col>
                    <xdr:colOff>1714500</xdr:colOff>
                    <xdr:row>22</xdr:row>
                    <xdr:rowOff>228600</xdr:rowOff>
                  </to>
                </anchor>
              </controlPr>
            </control>
          </mc:Choice>
        </mc:AlternateContent>
        <mc:AlternateContent xmlns:mc="http://schemas.openxmlformats.org/markup-compatibility/2006">
          <mc:Choice Requires="x14">
            <control shapeId="17411" r:id="rId6" name="Drop Down 3">
              <controlPr defaultSize="0" autoLine="0" autoPict="0">
                <anchor moveWithCells="1">
                  <from>
                    <xdr:col>4</xdr:col>
                    <xdr:colOff>838200</xdr:colOff>
                    <xdr:row>22</xdr:row>
                    <xdr:rowOff>38100</xdr:rowOff>
                  </from>
                  <to>
                    <xdr:col>4</xdr:col>
                    <xdr:colOff>2524125</xdr:colOff>
                    <xdr:row>22</xdr:row>
                    <xdr:rowOff>238125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F87"/>
  <sheetViews>
    <sheetView workbookViewId="0">
      <selection sqref="A1:F1"/>
    </sheetView>
  </sheetViews>
  <sheetFormatPr defaultColWidth="9.140625" defaultRowHeight="12" x14ac:dyDescent="0.15"/>
  <cols>
    <col min="1" max="1" width="13.5703125" style="157" customWidth="1"/>
    <col min="2" max="2" width="25.140625" style="157" customWidth="1"/>
    <col min="3" max="3" width="7" style="157" customWidth="1"/>
    <col min="4" max="4" width="33.5703125" style="157" customWidth="1"/>
    <col min="5" max="6" width="77.7109375" style="157" customWidth="1"/>
    <col min="7" max="7" width="29.7109375" style="157" customWidth="1"/>
    <col min="8" max="16384" width="9.140625" style="157"/>
  </cols>
  <sheetData>
    <row r="1" spans="1:6" s="156" customFormat="1" ht="27" x14ac:dyDescent="0.15">
      <c r="A1" s="549" t="s">
        <v>119</v>
      </c>
      <c r="B1" s="549"/>
      <c r="C1" s="549"/>
      <c r="D1" s="549"/>
      <c r="E1" s="549"/>
      <c r="F1" s="549"/>
    </row>
    <row r="23" spans="1:6" s="158" customFormat="1" ht="24" customHeight="1" x14ac:dyDescent="0.15">
      <c r="A23" s="164" t="s">
        <v>242</v>
      </c>
      <c r="B23" s="165"/>
      <c r="C23" s="164" t="s">
        <v>87</v>
      </c>
      <c r="D23" s="165"/>
      <c r="E23" s="165" t="s">
        <v>82</v>
      </c>
    </row>
    <row r="24" spans="1:6" s="158" customFormat="1" ht="19.5" x14ac:dyDescent="0.15">
      <c r="A24" s="550" t="s">
        <v>850</v>
      </c>
      <c r="B24" s="550"/>
      <c r="C24" s="550"/>
      <c r="D24" s="550"/>
      <c r="E24" s="550"/>
      <c r="F24" s="550"/>
    </row>
    <row r="25" spans="1:6" s="158" customFormat="1" ht="25.5" customHeight="1" x14ac:dyDescent="0.15">
      <c r="A25" s="551" t="str">
        <f>E25&amp;" vs "&amp;F25</f>
        <v>National vs AUCK ALLIANCE</v>
      </c>
      <c r="B25" s="551"/>
      <c r="C25" s="551"/>
      <c r="D25" s="551"/>
      <c r="E25" s="167" t="str">
        <f>Table!G711</f>
        <v>National</v>
      </c>
      <c r="F25" s="159" t="str">
        <f>Table!G720</f>
        <v>AUCK ALLIANCE</v>
      </c>
    </row>
    <row r="26" spans="1:6" x14ac:dyDescent="0.15">
      <c r="A26" s="166"/>
      <c r="B26" s="166"/>
      <c r="C26" s="166"/>
      <c r="D26" s="166"/>
      <c r="E26" s="168"/>
    </row>
    <row r="27" spans="1:6" x14ac:dyDescent="0.15">
      <c r="A27" s="166"/>
      <c r="B27" s="166"/>
      <c r="C27" s="166"/>
      <c r="D27" s="166"/>
      <c r="E27" s="168"/>
    </row>
    <row r="28" spans="1:6" x14ac:dyDescent="0.15">
      <c r="A28" s="166"/>
      <c r="B28" s="166"/>
      <c r="C28" s="166"/>
      <c r="D28" s="166"/>
      <c r="E28" s="168"/>
    </row>
    <row r="29" spans="1:6" x14ac:dyDescent="0.15">
      <c r="A29" s="166"/>
      <c r="B29" s="166"/>
      <c r="C29" s="166"/>
      <c r="D29" s="166"/>
      <c r="E29" s="168"/>
    </row>
    <row r="30" spans="1:6" x14ac:dyDescent="0.15">
      <c r="A30" s="166"/>
      <c r="B30" s="166"/>
      <c r="C30" s="166"/>
      <c r="D30" s="166"/>
      <c r="E30" s="168"/>
    </row>
    <row r="31" spans="1:6" x14ac:dyDescent="0.15">
      <c r="A31" s="166"/>
      <c r="B31" s="166"/>
      <c r="C31" s="166"/>
      <c r="D31" s="166"/>
      <c r="E31" s="168"/>
    </row>
    <row r="32" spans="1:6" x14ac:dyDescent="0.15">
      <c r="A32" s="166"/>
      <c r="B32" s="166"/>
      <c r="C32" s="166"/>
      <c r="D32" s="166"/>
      <c r="E32" s="168"/>
    </row>
    <row r="33" spans="1:5" x14ac:dyDescent="0.15">
      <c r="A33" s="166"/>
      <c r="B33" s="166"/>
      <c r="C33" s="166"/>
      <c r="D33" s="166"/>
      <c r="E33" s="168"/>
    </row>
    <row r="34" spans="1:5" x14ac:dyDescent="0.15">
      <c r="A34" s="166"/>
      <c r="B34" s="166"/>
      <c r="C34" s="166"/>
      <c r="D34" s="166"/>
      <c r="E34" s="168"/>
    </row>
    <row r="35" spans="1:5" x14ac:dyDescent="0.15">
      <c r="A35" s="166"/>
      <c r="B35" s="166"/>
      <c r="C35" s="166"/>
      <c r="D35" s="166"/>
      <c r="E35" s="168"/>
    </row>
    <row r="36" spans="1:5" x14ac:dyDescent="0.15">
      <c r="A36" s="166"/>
      <c r="B36" s="166"/>
      <c r="C36" s="166"/>
      <c r="D36" s="166"/>
      <c r="E36" s="168"/>
    </row>
    <row r="37" spans="1:5" x14ac:dyDescent="0.15">
      <c r="A37" s="166"/>
      <c r="B37" s="166"/>
      <c r="C37" s="166"/>
      <c r="D37" s="166"/>
      <c r="E37" s="168"/>
    </row>
    <row r="38" spans="1:5" x14ac:dyDescent="0.15">
      <c r="A38" s="166"/>
      <c r="B38" s="166"/>
      <c r="C38" s="166"/>
      <c r="D38" s="166"/>
      <c r="E38" s="168"/>
    </row>
    <row r="39" spans="1:5" x14ac:dyDescent="0.15">
      <c r="A39" s="166"/>
      <c r="B39" s="166"/>
      <c r="C39" s="166"/>
      <c r="D39" s="166"/>
      <c r="E39" s="168"/>
    </row>
    <row r="40" spans="1:5" x14ac:dyDescent="0.15">
      <c r="A40" s="166"/>
      <c r="B40" s="166"/>
      <c r="C40" s="166"/>
      <c r="D40" s="166"/>
      <c r="E40" s="168"/>
    </row>
    <row r="41" spans="1:5" x14ac:dyDescent="0.15">
      <c r="A41" s="166"/>
      <c r="B41" s="166"/>
      <c r="C41" s="166"/>
      <c r="D41" s="166"/>
      <c r="E41" s="168"/>
    </row>
    <row r="42" spans="1:5" x14ac:dyDescent="0.15">
      <c r="A42" s="166"/>
      <c r="B42" s="166"/>
      <c r="C42" s="166"/>
      <c r="D42" s="166"/>
      <c r="E42" s="168"/>
    </row>
    <row r="43" spans="1:5" x14ac:dyDescent="0.15">
      <c r="A43" s="166"/>
      <c r="B43" s="166"/>
      <c r="C43" s="166"/>
      <c r="D43" s="166"/>
      <c r="E43" s="168"/>
    </row>
    <row r="44" spans="1:5" s="156" customFormat="1" ht="27" x14ac:dyDescent="0.15">
      <c r="A44" s="552" t="str">
        <f>Table!$G$728</f>
        <v>National vs AUCK ALLIANCE Deviation</v>
      </c>
      <c r="B44" s="552"/>
      <c r="C44" s="552"/>
      <c r="D44" s="552"/>
      <c r="E44" s="169"/>
    </row>
    <row r="45" spans="1:5" x14ac:dyDescent="0.15">
      <c r="A45" s="166"/>
      <c r="B45" s="166"/>
      <c r="C45" s="166"/>
      <c r="D45" s="166"/>
      <c r="E45" s="168"/>
    </row>
    <row r="46" spans="1:5" x14ac:dyDescent="0.15">
      <c r="A46" s="166"/>
      <c r="B46" s="166"/>
      <c r="C46" s="166"/>
      <c r="D46" s="166"/>
      <c r="E46" s="168"/>
    </row>
    <row r="47" spans="1:5" x14ac:dyDescent="0.15">
      <c r="A47" s="166"/>
      <c r="B47" s="166"/>
      <c r="C47" s="166"/>
      <c r="D47" s="166"/>
      <c r="E47" s="168"/>
    </row>
    <row r="48" spans="1:5" x14ac:dyDescent="0.15">
      <c r="A48" s="166"/>
      <c r="B48" s="166"/>
      <c r="C48" s="166"/>
      <c r="D48" s="166"/>
      <c r="E48" s="168"/>
    </row>
    <row r="49" spans="1:6" x14ac:dyDescent="0.15">
      <c r="A49" s="166"/>
      <c r="B49" s="166"/>
      <c r="C49" s="166"/>
      <c r="D49" s="166"/>
      <c r="E49" s="168"/>
    </row>
    <row r="50" spans="1:6" x14ac:dyDescent="0.15">
      <c r="A50" s="166"/>
      <c r="B50" s="166"/>
      <c r="C50" s="166"/>
      <c r="D50" s="166"/>
      <c r="E50" s="168"/>
    </row>
    <row r="51" spans="1:6" x14ac:dyDescent="0.15">
      <c r="A51" s="166"/>
      <c r="B51" s="166"/>
      <c r="C51" s="166"/>
      <c r="D51" s="166"/>
      <c r="E51" s="168"/>
    </row>
    <row r="52" spans="1:6" x14ac:dyDescent="0.15">
      <c r="A52" s="166"/>
      <c r="B52" s="166"/>
      <c r="C52" s="166"/>
      <c r="D52" s="166"/>
      <c r="E52" s="168"/>
    </row>
    <row r="53" spans="1:6" x14ac:dyDescent="0.15">
      <c r="A53" s="166"/>
      <c r="B53" s="166"/>
      <c r="C53" s="166"/>
      <c r="D53" s="166"/>
      <c r="E53" s="168"/>
    </row>
    <row r="54" spans="1:6" x14ac:dyDescent="0.15">
      <c r="A54" s="166"/>
      <c r="B54" s="166"/>
      <c r="C54" s="166"/>
      <c r="D54" s="166"/>
      <c r="E54" s="168"/>
    </row>
    <row r="55" spans="1:6" x14ac:dyDescent="0.15">
      <c r="A55" s="166"/>
      <c r="B55" s="166"/>
      <c r="C55" s="166"/>
      <c r="D55" s="166"/>
      <c r="E55" s="168"/>
    </row>
    <row r="56" spans="1:6" x14ac:dyDescent="0.15">
      <c r="A56" s="166"/>
      <c r="B56" s="166"/>
      <c r="C56" s="166"/>
      <c r="D56" s="166"/>
      <c r="E56" s="168"/>
    </row>
    <row r="57" spans="1:6" x14ac:dyDescent="0.15">
      <c r="A57" s="166"/>
      <c r="B57" s="166"/>
      <c r="C57" s="166"/>
      <c r="D57" s="166"/>
      <c r="E57" s="168"/>
    </row>
    <row r="58" spans="1:6" x14ac:dyDescent="0.15">
      <c r="A58" s="166"/>
      <c r="B58" s="166"/>
      <c r="C58" s="166"/>
      <c r="D58" s="166"/>
      <c r="E58" s="168"/>
    </row>
    <row r="59" spans="1:6" x14ac:dyDescent="0.15">
      <c r="A59" s="166"/>
      <c r="B59" s="166"/>
      <c r="C59" s="166"/>
      <c r="D59" s="166"/>
      <c r="E59" s="168"/>
    </row>
    <row r="60" spans="1:6" x14ac:dyDescent="0.15">
      <c r="A60" s="166"/>
      <c r="B60" s="166"/>
      <c r="C60" s="166"/>
      <c r="D60" s="166"/>
      <c r="E60" s="168"/>
    </row>
    <row r="61" spans="1:6" x14ac:dyDescent="0.15">
      <c r="A61" s="166"/>
      <c r="B61" s="166"/>
      <c r="C61" s="166"/>
      <c r="D61" s="166"/>
      <c r="E61" s="168"/>
    </row>
    <row r="62" spans="1:6" ht="13.5" customHeight="1" x14ac:dyDescent="0.15">
      <c r="A62" s="348" t="str">
        <f>"Note: Deviation is "&amp;E25&amp;" less "&amp;F25&amp;" value."</f>
        <v>Note: Deviation is National less AUCK ALLIANCE value.</v>
      </c>
      <c r="B62" s="166"/>
      <c r="C62" s="166"/>
      <c r="D62" s="166"/>
      <c r="E62" s="168"/>
    </row>
    <row r="63" spans="1:6" s="158" customFormat="1" ht="25.5" customHeight="1" x14ac:dyDescent="0.15">
      <c r="A63" s="553" t="s">
        <v>117</v>
      </c>
      <c r="B63" s="553"/>
      <c r="C63" s="553"/>
      <c r="D63" s="553"/>
      <c r="E63" s="553"/>
      <c r="F63" s="553"/>
    </row>
    <row r="64" spans="1:6" s="160" customFormat="1" ht="27" x14ac:dyDescent="0.15">
      <c r="E64" s="167" t="str">
        <f>Table!G733</f>
        <v>National</v>
      </c>
      <c r="F64" s="159" t="str">
        <f>Table!G747</f>
        <v>AUCK ALLIANCE</v>
      </c>
    </row>
    <row r="65" spans="1:5" s="158" customFormat="1" x14ac:dyDescent="0.15">
      <c r="E65" s="170"/>
    </row>
    <row r="66" spans="1:5" s="158" customFormat="1" x14ac:dyDescent="0.15">
      <c r="E66" s="170"/>
    </row>
    <row r="67" spans="1:5" s="158" customFormat="1" x14ac:dyDescent="0.15">
      <c r="A67" s="161" t="s">
        <v>126</v>
      </c>
      <c r="E67" s="170"/>
    </row>
    <row r="68" spans="1:5" s="158" customFormat="1" x14ac:dyDescent="0.15">
      <c r="E68" s="170"/>
    </row>
    <row r="69" spans="1:5" s="158" customFormat="1" x14ac:dyDescent="0.15">
      <c r="E69" s="170"/>
    </row>
    <row r="70" spans="1:5" x14ac:dyDescent="0.15">
      <c r="E70" s="168"/>
    </row>
    <row r="71" spans="1:5" x14ac:dyDescent="0.15">
      <c r="E71" s="168"/>
    </row>
    <row r="72" spans="1:5" x14ac:dyDescent="0.15">
      <c r="E72" s="168"/>
    </row>
    <row r="73" spans="1:5" x14ac:dyDescent="0.15">
      <c r="E73" s="168"/>
    </row>
    <row r="74" spans="1:5" x14ac:dyDescent="0.15">
      <c r="E74" s="168"/>
    </row>
    <row r="75" spans="1:5" x14ac:dyDescent="0.15">
      <c r="E75" s="168"/>
    </row>
    <row r="76" spans="1:5" x14ac:dyDescent="0.15">
      <c r="E76" s="168"/>
    </row>
    <row r="77" spans="1:5" x14ac:dyDescent="0.15">
      <c r="E77" s="168"/>
    </row>
    <row r="78" spans="1:5" x14ac:dyDescent="0.15">
      <c r="E78" s="168"/>
    </row>
    <row r="79" spans="1:5" x14ac:dyDescent="0.15">
      <c r="E79" s="168"/>
    </row>
    <row r="80" spans="1:5" x14ac:dyDescent="0.15">
      <c r="E80" s="168"/>
    </row>
    <row r="81" spans="1:6" x14ac:dyDescent="0.15">
      <c r="E81" s="168"/>
    </row>
    <row r="82" spans="1:6" x14ac:dyDescent="0.15">
      <c r="E82" s="168"/>
    </row>
    <row r="83" spans="1:6" x14ac:dyDescent="0.15">
      <c r="E83" s="168"/>
    </row>
    <row r="84" spans="1:6" x14ac:dyDescent="0.15">
      <c r="E84" s="168"/>
    </row>
    <row r="85" spans="1:6" x14ac:dyDescent="0.15">
      <c r="E85" s="168"/>
    </row>
    <row r="87" spans="1:6" ht="25.5" customHeight="1" x14ac:dyDescent="0.15">
      <c r="A87" s="548" t="s">
        <v>847</v>
      </c>
      <c r="B87" s="548"/>
      <c r="C87" s="548"/>
      <c r="D87" s="548"/>
      <c r="E87" s="548"/>
      <c r="F87" s="548"/>
    </row>
  </sheetData>
  <mergeCells count="6">
    <mergeCell ref="A87:F87"/>
    <mergeCell ref="A1:F1"/>
    <mergeCell ref="A24:F24"/>
    <mergeCell ref="A25:D25"/>
    <mergeCell ref="A44:D44"/>
    <mergeCell ref="A63:F63"/>
  </mergeCells>
  <pageMargins left="1.1811023622047245" right="0.78740157480314965" top="0.15748031496062992" bottom="0.15748031496062992" header="0.51181102362204722" footer="0.51181102362204722"/>
  <pageSetup paperSize="8" scale="7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0</xdr:col>
                    <xdr:colOff>733425</xdr:colOff>
                    <xdr:row>22</xdr:row>
                    <xdr:rowOff>38100</xdr:rowOff>
                  </from>
                  <to>
                    <xdr:col>1</xdr:col>
                    <xdr:colOff>1514475</xdr:colOff>
                    <xdr:row>22</xdr:row>
                    <xdr:rowOff>238125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3</xdr:col>
                    <xdr:colOff>28575</xdr:colOff>
                    <xdr:row>22</xdr:row>
                    <xdr:rowOff>28575</xdr:rowOff>
                  </from>
                  <to>
                    <xdr:col>3</xdr:col>
                    <xdr:colOff>1714500</xdr:colOff>
                    <xdr:row>22</xdr:row>
                    <xdr:rowOff>228600</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4</xdr:col>
                    <xdr:colOff>838200</xdr:colOff>
                    <xdr:row>22</xdr:row>
                    <xdr:rowOff>38100</xdr:rowOff>
                  </from>
                  <to>
                    <xdr:col>4</xdr:col>
                    <xdr:colOff>2524125</xdr:colOff>
                    <xdr:row>22</xdr:row>
                    <xdr:rowOff>238125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G65"/>
  <sheetViews>
    <sheetView workbookViewId="0">
      <selection sqref="A1:G1"/>
    </sheetView>
  </sheetViews>
  <sheetFormatPr defaultColWidth="9.140625" defaultRowHeight="12" x14ac:dyDescent="0.15"/>
  <cols>
    <col min="1" max="1" width="13.5703125" style="107" customWidth="1"/>
    <col min="2" max="2" width="25.140625" style="107" customWidth="1"/>
    <col min="3" max="3" width="7" style="107" customWidth="1"/>
    <col min="4" max="4" width="33.5703125" style="107" customWidth="1"/>
    <col min="5" max="6" width="39.28515625" style="107" customWidth="1"/>
    <col min="7" max="7" width="77.7109375" style="107" customWidth="1"/>
    <col min="8" max="8" width="29.7109375" style="107" customWidth="1"/>
    <col min="9" max="16384" width="9.140625" style="107"/>
  </cols>
  <sheetData>
    <row r="1" spans="1:7" ht="27" x14ac:dyDescent="0.15">
      <c r="A1" s="557" t="s">
        <v>52</v>
      </c>
      <c r="B1" s="557"/>
      <c r="C1" s="557"/>
      <c r="D1" s="557"/>
      <c r="E1" s="557"/>
      <c r="F1" s="557"/>
      <c r="G1" s="557"/>
    </row>
    <row r="2" spans="1:7" ht="21" customHeight="1" x14ac:dyDescent="0.15">
      <c r="A2" s="213" t="s">
        <v>851</v>
      </c>
    </row>
    <row r="24" spans="1:7" x14ac:dyDescent="0.15">
      <c r="E24" s="137" t="s">
        <v>388</v>
      </c>
    </row>
    <row r="25" spans="1:7" s="131" customFormat="1" ht="27" x14ac:dyDescent="0.15">
      <c r="A25" s="266" t="s">
        <v>242</v>
      </c>
      <c r="C25" s="267" t="s">
        <v>87</v>
      </c>
      <c r="D25" s="134"/>
      <c r="E25" s="135" t="s">
        <v>82</v>
      </c>
      <c r="F25" s="134"/>
      <c r="G25" s="107"/>
    </row>
    <row r="26" spans="1:7" s="131" customFormat="1" ht="27" x14ac:dyDescent="0.15">
      <c r="A26" s="559" t="s">
        <v>850</v>
      </c>
      <c r="B26" s="559"/>
      <c r="C26" s="559"/>
      <c r="D26" s="559"/>
      <c r="E26" s="559"/>
      <c r="F26" s="559"/>
      <c r="G26" s="559"/>
    </row>
    <row r="27" spans="1:7" s="131" customFormat="1" ht="23.25" customHeight="1" x14ac:dyDescent="0.15">
      <c r="A27" s="554" t="str">
        <f>E27&amp;" vs "&amp;G27</f>
        <v>National vs AUCK ALLIANCE</v>
      </c>
      <c r="B27" s="554"/>
      <c r="C27" s="554"/>
      <c r="D27" s="554"/>
      <c r="E27" s="555" t="str">
        <f>Table!$G$516</f>
        <v>National</v>
      </c>
      <c r="F27" s="555"/>
      <c r="G27" s="152" t="str">
        <f>Table!$G$525</f>
        <v>AUCK ALLIANCE</v>
      </c>
    </row>
    <row r="47" spans="1:4" s="131" customFormat="1" ht="27" x14ac:dyDescent="0.15">
      <c r="A47" s="556" t="str">
        <f>Table!$G$533</f>
        <v>National vs AUCK ALLIANCE Deviation</v>
      </c>
      <c r="B47" s="556"/>
      <c r="C47" s="556"/>
      <c r="D47" s="556"/>
    </row>
    <row r="64" spans="1:1" ht="14.25" customHeight="1" x14ac:dyDescent="0.2">
      <c r="A64" s="349" t="str">
        <f>"Note: Deviation is "&amp;E27&amp;" less "&amp;G27&amp;" value."</f>
        <v>Note: Deviation is National less AUCK ALLIANCE value.</v>
      </c>
    </row>
    <row r="65" spans="1:7" s="225" customFormat="1" ht="25.5" customHeight="1" x14ac:dyDescent="0.15">
      <c r="A65" s="558" t="s">
        <v>847</v>
      </c>
      <c r="B65" s="558"/>
      <c r="C65" s="558"/>
      <c r="D65" s="558"/>
      <c r="E65" s="558"/>
      <c r="F65" s="558"/>
      <c r="G65" s="558"/>
    </row>
  </sheetData>
  <mergeCells count="6">
    <mergeCell ref="A27:D27"/>
    <mergeCell ref="E27:F27"/>
    <mergeCell ref="A47:D47"/>
    <mergeCell ref="A1:G1"/>
    <mergeCell ref="A65:G65"/>
    <mergeCell ref="A26:G26"/>
  </mergeCells>
  <pageMargins left="0.16" right="0.22" top="0.78740157480314965" bottom="0.78740157480314965" header="0.51181102362204722" footer="0.51181102362204722"/>
  <pageSetup paperSize="8"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1</xdr:col>
                    <xdr:colOff>114300</xdr:colOff>
                    <xdr:row>24</xdr:row>
                    <xdr:rowOff>76200</xdr:rowOff>
                  </from>
                  <to>
                    <xdr:col>2</xdr:col>
                    <xdr:colOff>123825</xdr:colOff>
                    <xdr:row>24</xdr:row>
                    <xdr:rowOff>276225</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3</xdr:col>
                    <xdr:colOff>76200</xdr:colOff>
                    <xdr:row>24</xdr:row>
                    <xdr:rowOff>76200</xdr:rowOff>
                  </from>
                  <to>
                    <xdr:col>3</xdr:col>
                    <xdr:colOff>1762125</xdr:colOff>
                    <xdr:row>24</xdr:row>
                    <xdr:rowOff>276225</xdr:rowOff>
                  </to>
                </anchor>
              </controlPr>
            </control>
          </mc:Choice>
        </mc:AlternateContent>
        <mc:AlternateContent xmlns:mc="http://schemas.openxmlformats.org/markup-compatibility/2006">
          <mc:Choice Requires="x14">
            <control shapeId="14340" r:id="rId6" name="Drop Down 4">
              <controlPr defaultSize="0" autoLine="0" autoPict="0">
                <anchor moveWithCells="1">
                  <from>
                    <xdr:col>4</xdr:col>
                    <xdr:colOff>847725</xdr:colOff>
                    <xdr:row>24</xdr:row>
                    <xdr:rowOff>85725</xdr:rowOff>
                  </from>
                  <to>
                    <xdr:col>4</xdr:col>
                    <xdr:colOff>2533650</xdr:colOff>
                    <xdr:row>24</xdr:row>
                    <xdr:rowOff>285750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F62"/>
  <sheetViews>
    <sheetView topLeftCell="D49" workbookViewId="0">
      <selection sqref="A1:F1"/>
    </sheetView>
  </sheetViews>
  <sheetFormatPr defaultColWidth="9.140625" defaultRowHeight="12" x14ac:dyDescent="0.15"/>
  <cols>
    <col min="1" max="1" width="13.5703125" style="52" customWidth="1"/>
    <col min="2" max="2" width="25.140625" style="52" customWidth="1"/>
    <col min="3" max="3" width="7" style="52" customWidth="1"/>
    <col min="4" max="4" width="33.5703125" style="52" customWidth="1"/>
    <col min="5" max="6" width="77.7109375" style="52" customWidth="1"/>
    <col min="7" max="7" width="29.7109375" style="52" customWidth="1"/>
    <col min="8" max="16384" width="9.140625" style="52"/>
  </cols>
  <sheetData>
    <row r="1" spans="1:6" ht="27" x14ac:dyDescent="0.15">
      <c r="A1" s="560" t="s">
        <v>73</v>
      </c>
      <c r="B1" s="560"/>
      <c r="C1" s="560"/>
      <c r="D1" s="560"/>
      <c r="E1" s="560"/>
      <c r="F1" s="560"/>
    </row>
    <row r="2" spans="1:6" ht="13.5" customHeight="1" x14ac:dyDescent="0.15">
      <c r="A2" s="216" t="s">
        <v>159</v>
      </c>
      <c r="B2" s="214"/>
      <c r="C2" s="214"/>
      <c r="D2" s="214"/>
      <c r="E2" s="214"/>
      <c r="F2" s="214"/>
    </row>
    <row r="22" spans="1:6" ht="17.25" customHeight="1" x14ac:dyDescent="0.15"/>
    <row r="23" spans="1:6" s="129" customFormat="1" ht="22.5" customHeight="1" x14ac:dyDescent="0.15">
      <c r="A23" s="190" t="s">
        <v>242</v>
      </c>
      <c r="B23" s="190"/>
      <c r="C23" s="191" t="s">
        <v>87</v>
      </c>
      <c r="D23" s="190"/>
      <c r="E23" s="191" t="s">
        <v>82</v>
      </c>
    </row>
    <row r="24" spans="1:6" s="87" customFormat="1" ht="27" x14ac:dyDescent="0.15">
      <c r="A24" s="545" t="str">
        <f>E24&amp;" vs "&amp;F24</f>
        <v>National vs (NOC) NORTHLAND</v>
      </c>
      <c r="B24" s="545"/>
      <c r="C24" s="545"/>
      <c r="D24" s="545"/>
      <c r="E24" s="150" t="str">
        <f>Table!$G$846</f>
        <v>National</v>
      </c>
      <c r="F24" s="150" t="str">
        <f>Table!$G$855</f>
        <v>(NOC) NORTHLAND</v>
      </c>
    </row>
    <row r="43" spans="1:4" x14ac:dyDescent="0.15">
      <c r="A43" s="383" t="s">
        <v>431</v>
      </c>
    </row>
    <row r="44" spans="1:4" s="129" customFormat="1" ht="27" x14ac:dyDescent="0.15">
      <c r="A44" s="545" t="str">
        <f>Table!G863</f>
        <v>National vs (NOC) NORTHLAND Deviation</v>
      </c>
      <c r="B44" s="545"/>
      <c r="C44" s="545"/>
      <c r="D44" s="545"/>
    </row>
    <row r="61" spans="1:6" ht="18.75" customHeight="1" x14ac:dyDescent="0.2">
      <c r="A61" s="350" t="str">
        <f>"Note: Deviation is "&amp;E24&amp;" less "&amp;F24&amp;" value."</f>
        <v>Note: Deviation is National less (NOC) NORTHLAND value.</v>
      </c>
    </row>
    <row r="62" spans="1:6" ht="25.5" customHeight="1" x14ac:dyDescent="0.15">
      <c r="A62" s="547" t="s">
        <v>847</v>
      </c>
      <c r="B62" s="547"/>
      <c r="C62" s="547"/>
      <c r="D62" s="547"/>
      <c r="E62" s="547"/>
      <c r="F62" s="547"/>
    </row>
  </sheetData>
  <mergeCells count="4">
    <mergeCell ref="A1:F1"/>
    <mergeCell ref="A44:D44"/>
    <mergeCell ref="A24:D24"/>
    <mergeCell ref="A62:F62"/>
  </mergeCells>
  <pageMargins left="0.43" right="0.28000000000000003" top="0.78740157480314965" bottom="0.78740157480314965" header="0.51181102362204722" footer="0.51181102362204722"/>
  <pageSetup paperSize="8"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7" r:id="rId4" name="Drop Down 7">
              <controlPr defaultSize="0" autoLine="0" autoPict="0">
                <anchor moveWithCells="1">
                  <from>
                    <xdr:col>0</xdr:col>
                    <xdr:colOff>714375</xdr:colOff>
                    <xdr:row>22</xdr:row>
                    <xdr:rowOff>47625</xdr:rowOff>
                  </from>
                  <to>
                    <xdr:col>1</xdr:col>
                    <xdr:colOff>1495425</xdr:colOff>
                    <xdr:row>22</xdr:row>
                    <xdr:rowOff>247650</xdr:rowOff>
                  </to>
                </anchor>
              </controlPr>
            </control>
          </mc:Choice>
        </mc:AlternateContent>
        <mc:AlternateContent xmlns:mc="http://schemas.openxmlformats.org/markup-compatibility/2006">
          <mc:Choice Requires="x14">
            <control shapeId="15368" r:id="rId5" name="Drop Down 8">
              <controlPr defaultSize="0" autoLine="0" autoPict="0">
                <anchor moveWithCells="1">
                  <from>
                    <xdr:col>2</xdr:col>
                    <xdr:colOff>371475</xdr:colOff>
                    <xdr:row>22</xdr:row>
                    <xdr:rowOff>76200</xdr:rowOff>
                  </from>
                  <to>
                    <xdr:col>3</xdr:col>
                    <xdr:colOff>1590675</xdr:colOff>
                    <xdr:row>22</xdr:row>
                    <xdr:rowOff>276225</xdr:rowOff>
                  </to>
                </anchor>
              </controlPr>
            </control>
          </mc:Choice>
        </mc:AlternateContent>
        <mc:AlternateContent xmlns:mc="http://schemas.openxmlformats.org/markup-compatibility/2006">
          <mc:Choice Requires="x14">
            <control shapeId="15369" r:id="rId6" name="Drop Down 9">
              <controlPr defaultSize="0" autoLine="0" autoPict="0">
                <anchor moveWithCells="1">
                  <from>
                    <xdr:col>4</xdr:col>
                    <xdr:colOff>866775</xdr:colOff>
                    <xdr:row>22</xdr:row>
                    <xdr:rowOff>57150</xdr:rowOff>
                  </from>
                  <to>
                    <xdr:col>4</xdr:col>
                    <xdr:colOff>2552700</xdr:colOff>
                    <xdr:row>22</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L1008"/>
  <sheetViews>
    <sheetView topLeftCell="A860" workbookViewId="0">
      <selection activeCell="AC884" sqref="AC884"/>
    </sheetView>
  </sheetViews>
  <sheetFormatPr defaultColWidth="9.140625" defaultRowHeight="11.25" x14ac:dyDescent="0.15"/>
  <cols>
    <col min="1" max="1" width="5" style="2" customWidth="1"/>
    <col min="2" max="2" width="17.28515625" style="2" customWidth="1"/>
    <col min="3" max="3" width="2.7109375" style="2" bestFit="1" customWidth="1"/>
    <col min="4" max="5" width="2.7109375" style="2" customWidth="1"/>
    <col min="6" max="6" width="21.7109375" style="2" bestFit="1" customWidth="1"/>
    <col min="7" max="7" width="25.5703125" style="2" customWidth="1"/>
    <col min="8" max="8" width="14.5703125" style="2" bestFit="1" customWidth="1"/>
    <col min="9" max="18" width="9.140625" style="2"/>
    <col min="19" max="20" width="11.28515625" style="2" bestFit="1" customWidth="1"/>
    <col min="21" max="16384" width="9.140625" style="2"/>
  </cols>
  <sheetData>
    <row r="1" spans="1:38" ht="18" x14ac:dyDescent="0.15">
      <c r="B1" s="49" t="s">
        <v>8433</v>
      </c>
      <c r="C1" s="2" t="s">
        <v>354</v>
      </c>
      <c r="G1" s="15" t="s">
        <v>78</v>
      </c>
      <c r="H1" s="29">
        <v>2019</v>
      </c>
      <c r="I1" s="15" t="s">
        <v>79</v>
      </c>
      <c r="J1" s="15" t="s">
        <v>147</v>
      </c>
      <c r="K1" s="211">
        <v>2014</v>
      </c>
      <c r="R1" s="2" t="s">
        <v>34</v>
      </c>
    </row>
    <row r="2" spans="1:38" x14ac:dyDescent="0.15">
      <c r="AJ2" s="19"/>
      <c r="AK2" s="19"/>
      <c r="AL2" s="19"/>
    </row>
    <row r="3" spans="1:38" x14ac:dyDescent="0.15">
      <c r="D3" s="9"/>
      <c r="E3" s="9"/>
      <c r="AJ3" s="19"/>
      <c r="AK3" s="19"/>
      <c r="AL3" s="19"/>
    </row>
    <row r="4" spans="1:38" x14ac:dyDescent="0.2">
      <c r="A4" s="392" t="s">
        <v>242</v>
      </c>
      <c r="B4" s="392"/>
      <c r="C4" s="392"/>
      <c r="D4" s="25">
        <v>3</v>
      </c>
      <c r="F4" s="21" t="s">
        <v>35</v>
      </c>
      <c r="G4" s="22" t="s">
        <v>855</v>
      </c>
      <c r="H4" s="23"/>
      <c r="I4" s="23"/>
      <c r="J4" s="23"/>
      <c r="K4" s="23"/>
      <c r="L4" s="23"/>
      <c r="M4" s="23"/>
      <c r="N4" s="23"/>
      <c r="O4" s="23"/>
      <c r="P4" s="23"/>
      <c r="Q4" s="23"/>
      <c r="R4" s="2" t="s">
        <v>35</v>
      </c>
      <c r="AH4" s="4"/>
      <c r="AI4" s="4"/>
      <c r="AJ4" s="19"/>
      <c r="AK4" s="19"/>
      <c r="AL4" s="19"/>
    </row>
    <row r="5" spans="1:38" x14ac:dyDescent="0.15">
      <c r="A5" s="9">
        <v>1</v>
      </c>
      <c r="B5" s="9" t="s">
        <v>17</v>
      </c>
      <c r="C5" s="9">
        <v>1</v>
      </c>
      <c r="E5" s="9"/>
      <c r="J5" s="239">
        <f>VLOOKUP(J6,$B$79:$C$90,2,FALSE)</f>
        <v>15</v>
      </c>
      <c r="AH5" s="4"/>
      <c r="AI5" s="4"/>
      <c r="AJ5" s="19"/>
      <c r="AK5" s="19"/>
      <c r="AL5" s="19"/>
    </row>
    <row r="6" spans="1:38" x14ac:dyDescent="0.2">
      <c r="A6" s="9">
        <v>2</v>
      </c>
      <c r="B6" t="s">
        <v>866</v>
      </c>
      <c r="C6" s="9">
        <v>2</v>
      </c>
      <c r="E6" s="9"/>
      <c r="G6" s="27" t="s">
        <v>242</v>
      </c>
      <c r="H6" s="27" t="s">
        <v>80</v>
      </c>
      <c r="I6" s="27" t="s">
        <v>81</v>
      </c>
      <c r="J6" s="31">
        <f>H1</f>
        <v>2019</v>
      </c>
      <c r="K6" s="20" t="s">
        <v>86</v>
      </c>
      <c r="AH6" s="4"/>
      <c r="AI6" s="4"/>
      <c r="AJ6" s="19"/>
      <c r="AK6" s="19"/>
      <c r="AL6" s="19"/>
    </row>
    <row r="7" spans="1:38" ht="45" x14ac:dyDescent="0.2">
      <c r="A7" s="9">
        <v>3</v>
      </c>
      <c r="B7" t="s">
        <v>867</v>
      </c>
      <c r="C7" s="9">
        <v>3</v>
      </c>
      <c r="E7" s="9"/>
      <c r="G7" s="27"/>
      <c r="H7" s="27"/>
      <c r="I7" s="27"/>
      <c r="J7" s="35" t="str">
        <f>J6&amp;" GSE by NOC"</f>
        <v>2019 GSE by NOC</v>
      </c>
      <c r="K7" s="35" t="str">
        <f>J6&amp;" Deviation from the National GSE by NOC"</f>
        <v>2019 Deviation from the National GSE by NOC</v>
      </c>
      <c r="AH7" s="4"/>
      <c r="AI7" s="4"/>
      <c r="AJ7" s="19"/>
      <c r="AK7" s="19"/>
      <c r="AL7" s="19"/>
    </row>
    <row r="8" spans="1:38" x14ac:dyDescent="0.15">
      <c r="A8" s="9">
        <v>4</v>
      </c>
      <c r="B8" t="s">
        <v>868</v>
      </c>
      <c r="C8" s="9">
        <v>4</v>
      </c>
      <c r="E8" s="9"/>
      <c r="F8" s="28" t="str">
        <f>F$4&amp;"-"&amp;G8&amp;"-"&amp;H8&amp;"-"&amp;I8</f>
        <v>GSE-InL-(NOC) NORTHLAND-All-All</v>
      </c>
      <c r="G8" s="386" t="str">
        <f>$B$6</f>
        <v>(NOC) NORTHLAND</v>
      </c>
      <c r="H8" s="2" t="s">
        <v>2</v>
      </c>
      <c r="I8" s="2" t="s">
        <v>2</v>
      </c>
      <c r="J8" s="30">
        <f>VLOOKUP($F8,Dataset!$A:$P,J$5,FALSE)</f>
        <v>72.043000000000006</v>
      </c>
      <c r="K8" s="30">
        <f t="shared" ref="K8:K31" si="0">J8-$J$31</f>
        <v>-12.544499999999999</v>
      </c>
      <c r="AH8" s="4"/>
      <c r="AI8" s="4"/>
      <c r="AJ8" s="19"/>
      <c r="AK8" s="19"/>
      <c r="AL8" s="19"/>
    </row>
    <row r="9" spans="1:38" x14ac:dyDescent="0.15">
      <c r="A9" s="9">
        <v>5</v>
      </c>
      <c r="B9" t="s">
        <v>869</v>
      </c>
      <c r="C9" s="9">
        <v>5</v>
      </c>
      <c r="E9" s="9"/>
      <c r="F9" s="28" t="str">
        <f t="shared" ref="F9:F16" si="1">F$4&amp;"-"&amp;G9&amp;"-"&amp;H9&amp;"-"&amp;I9</f>
        <v>GSE-InL-AUCK ALLIANCE-All-All</v>
      </c>
      <c r="G9" s="386" t="str">
        <f>$B$7</f>
        <v>AUCK ALLIANCE</v>
      </c>
      <c r="H9" s="2" t="s">
        <v>2</v>
      </c>
      <c r="I9" s="2" t="s">
        <v>2</v>
      </c>
      <c r="J9" s="30">
        <f>VLOOKUP($F9,Dataset!$A:$P,J$5,FALSE)</f>
        <v>91.577500000000001</v>
      </c>
      <c r="K9" s="30">
        <f t="shared" si="0"/>
        <v>6.9899999999999949</v>
      </c>
      <c r="AH9" s="4"/>
      <c r="AI9" s="4"/>
      <c r="AJ9" s="19"/>
      <c r="AK9" s="19"/>
      <c r="AL9" s="19"/>
    </row>
    <row r="10" spans="1:38" x14ac:dyDescent="0.15">
      <c r="A10" s="9">
        <v>6</v>
      </c>
      <c r="B10" t="s">
        <v>870</v>
      </c>
      <c r="C10" s="9">
        <v>6</v>
      </c>
      <c r="E10" s="9"/>
      <c r="F10" s="28" t="str">
        <f t="shared" si="1"/>
        <v>GSE-InL-(NOC) CENTRAL WAIKATO-All-All</v>
      </c>
      <c r="G10" s="386" t="str">
        <f>$B$8</f>
        <v>(NOC) CENTRAL WAIKATO</v>
      </c>
      <c r="H10" s="2" t="s">
        <v>2</v>
      </c>
      <c r="I10" s="2" t="s">
        <v>2</v>
      </c>
      <c r="J10" s="30">
        <f>VLOOKUP($F10,Dataset!$A:$P,J$5,FALSE)</f>
        <v>77.784199999999998</v>
      </c>
      <c r="K10" s="30">
        <f t="shared" si="0"/>
        <v>-6.8033000000000072</v>
      </c>
      <c r="AH10" s="4"/>
      <c r="AI10" s="4"/>
      <c r="AJ10" s="19"/>
      <c r="AK10" s="19"/>
      <c r="AL10" s="19"/>
    </row>
    <row r="11" spans="1:38" x14ac:dyDescent="0.15">
      <c r="A11" s="9">
        <v>7</v>
      </c>
      <c r="B11" t="s">
        <v>871</v>
      </c>
      <c r="C11" s="9">
        <v>7</v>
      </c>
      <c r="E11" s="9"/>
      <c r="F11" s="28" t="str">
        <f t="shared" si="1"/>
        <v>GSE-InL-(NOC) EAST WAIKATO-All-All</v>
      </c>
      <c r="G11" s="386" t="str">
        <f>$B$9</f>
        <v>(NOC) EAST WAIKATO</v>
      </c>
      <c r="H11" s="2" t="s">
        <v>2</v>
      </c>
      <c r="I11" s="2" t="s">
        <v>2</v>
      </c>
      <c r="J11" s="30">
        <f>VLOOKUP($F11,Dataset!$A:$P,J$5,FALSE)</f>
        <v>66.372900000000001</v>
      </c>
      <c r="K11" s="30">
        <f t="shared" si="0"/>
        <v>-18.214600000000004</v>
      </c>
      <c r="AH11" s="4"/>
      <c r="AI11" s="4"/>
      <c r="AJ11" s="19"/>
      <c r="AK11" s="19"/>
      <c r="AL11" s="19"/>
    </row>
    <row r="12" spans="1:38" ht="15.75" x14ac:dyDescent="0.15">
      <c r="A12" s="9">
        <v>8</v>
      </c>
      <c r="B12" t="s">
        <v>872</v>
      </c>
      <c r="C12" s="9">
        <v>8</v>
      </c>
      <c r="E12" s="9"/>
      <c r="F12" s="28" t="str">
        <f t="shared" si="1"/>
        <v>GSE-InL-(EC) WEST WAIKATO NORTH-All-All</v>
      </c>
      <c r="G12" s="386" t="str">
        <f>$B$10</f>
        <v>(EC) WEST WAIKATO NORTH</v>
      </c>
      <c r="H12" s="2" t="s">
        <v>2</v>
      </c>
      <c r="I12" s="2" t="s">
        <v>2</v>
      </c>
      <c r="J12" s="30">
        <f>VLOOKUP($F12,Dataset!$A:$P,J$5,FALSE)</f>
        <v>86.510599999999997</v>
      </c>
      <c r="K12" s="30">
        <f t="shared" si="0"/>
        <v>1.9230999999999909</v>
      </c>
      <c r="S12" s="219"/>
      <c r="T12" s="219"/>
      <c r="U12" s="219"/>
      <c r="V12" s="219"/>
      <c r="W12" s="219"/>
      <c r="AH12" s="4"/>
      <c r="AI12" s="4"/>
      <c r="AJ12" s="19"/>
      <c r="AK12" s="19"/>
      <c r="AL12" s="19"/>
    </row>
    <row r="13" spans="1:38" ht="15.75" x14ac:dyDescent="0.2">
      <c r="A13" s="9">
        <v>9</v>
      </c>
      <c r="B13" t="s">
        <v>873</v>
      </c>
      <c r="C13" s="9">
        <v>9</v>
      </c>
      <c r="E13" s="9"/>
      <c r="F13" s="28" t="str">
        <f t="shared" si="1"/>
        <v>GSE-InL-(EC) WEST WAIKATO SOUTH-All-All</v>
      </c>
      <c r="G13" s="386" t="str">
        <f>$B$11</f>
        <v>(EC) WEST WAIKATO SOUTH</v>
      </c>
      <c r="H13" s="2" t="s">
        <v>2</v>
      </c>
      <c r="I13" s="2" t="s">
        <v>2</v>
      </c>
      <c r="J13" s="30">
        <f>VLOOKUP($F13,Dataset!$A:$P,J$5,FALSE)</f>
        <v>71.538899999999998</v>
      </c>
      <c r="K13" s="30">
        <f t="shared" si="0"/>
        <v>-13.048600000000008</v>
      </c>
      <c r="S13" s="223"/>
      <c r="T13" s="223"/>
      <c r="U13" s="220"/>
      <c r="V13" s="220"/>
      <c r="W13" s="221"/>
      <c r="Y13" s="222"/>
      <c r="AC13" s="224"/>
      <c r="AD13" s="224"/>
      <c r="AH13" s="4"/>
      <c r="AI13" s="4"/>
      <c r="AJ13" s="19"/>
      <c r="AK13" s="19"/>
      <c r="AL13" s="19"/>
    </row>
    <row r="14" spans="1:38" ht="15.75" x14ac:dyDescent="0.2">
      <c r="A14" s="9">
        <v>10</v>
      </c>
      <c r="B14" t="s">
        <v>874</v>
      </c>
      <c r="C14" s="9">
        <v>10</v>
      </c>
      <c r="E14" s="9"/>
      <c r="F14" s="28" t="str">
        <f t="shared" si="1"/>
        <v>GSE-InL-(NOC) BOP EAST-All-All</v>
      </c>
      <c r="G14" s="386" t="str">
        <f>$B$12</f>
        <v>(NOC) BOP EAST</v>
      </c>
      <c r="H14" s="2" t="s">
        <v>2</v>
      </c>
      <c r="I14" s="2" t="s">
        <v>2</v>
      </c>
      <c r="J14" s="30">
        <f>VLOOKUP($F14,Dataset!$A:$P,J$5,FALSE)</f>
        <v>86.629099999999994</v>
      </c>
      <c r="K14" s="30">
        <f t="shared" si="0"/>
        <v>2.0415999999999883</v>
      </c>
      <c r="S14" s="223"/>
      <c r="T14" s="223"/>
      <c r="U14" s="220"/>
      <c r="V14" s="220"/>
      <c r="W14" s="220"/>
      <c r="Y14" s="222"/>
      <c r="AC14" s="224"/>
      <c r="AD14" s="224"/>
      <c r="AH14" s="4"/>
      <c r="AI14" s="4"/>
      <c r="AJ14" s="19"/>
      <c r="AK14" s="19"/>
      <c r="AL14" s="19"/>
    </row>
    <row r="15" spans="1:38" ht="15.75" x14ac:dyDescent="0.2">
      <c r="A15" s="9">
        <v>11</v>
      </c>
      <c r="B15" t="s">
        <v>875</v>
      </c>
      <c r="C15" s="9">
        <v>11</v>
      </c>
      <c r="E15" s="9"/>
      <c r="F15" s="28" t="str">
        <f t="shared" si="1"/>
        <v>GSE-InL-(NOC) BOP WEST-All-All</v>
      </c>
      <c r="G15" s="386" t="str">
        <f>$B$13</f>
        <v>(NOC) BOP WEST</v>
      </c>
      <c r="H15" s="2" t="s">
        <v>2</v>
      </c>
      <c r="I15" s="2" t="s">
        <v>2</v>
      </c>
      <c r="J15" s="30">
        <f>VLOOKUP($F15,Dataset!$A:$P,J$5,FALSE)</f>
        <v>89.676699999999997</v>
      </c>
      <c r="K15" s="30">
        <f t="shared" si="0"/>
        <v>5.0891999999999911</v>
      </c>
      <c r="S15" s="223"/>
      <c r="T15" s="223"/>
      <c r="U15" s="220"/>
      <c r="V15" s="220"/>
      <c r="W15" s="220"/>
      <c r="Y15" s="222"/>
      <c r="AC15" s="224"/>
      <c r="AD15" s="224"/>
      <c r="AH15" s="4"/>
      <c r="AI15" s="4"/>
      <c r="AJ15" s="19"/>
      <c r="AK15" s="19"/>
      <c r="AL15" s="19"/>
    </row>
    <row r="16" spans="1:38" ht="15.75" x14ac:dyDescent="0.2">
      <c r="A16" s="9">
        <v>12</v>
      </c>
      <c r="B16" t="s">
        <v>876</v>
      </c>
      <c r="C16" s="9">
        <v>12</v>
      </c>
      <c r="E16" s="9"/>
      <c r="F16" s="28" t="str">
        <f t="shared" si="1"/>
        <v>GSE-InL-(NOC) TAIRAWHITI ROADS NORTHERN-All-All</v>
      </c>
      <c r="G16" s="386" t="str">
        <f>$B$14</f>
        <v>(NOC) TAIRAWHITI ROADS NORTHERN</v>
      </c>
      <c r="H16" s="2" t="s">
        <v>2</v>
      </c>
      <c r="I16" s="2" t="s">
        <v>2</v>
      </c>
      <c r="J16" s="30">
        <f>VLOOKUP($F16,Dataset!$A:$P,J$5,FALSE)</f>
        <v>81.639300000000006</v>
      </c>
      <c r="K16" s="30">
        <f t="shared" si="0"/>
        <v>-2.9481999999999999</v>
      </c>
      <c r="S16" s="223"/>
      <c r="T16" s="223"/>
      <c r="U16" s="220"/>
      <c r="V16" s="220"/>
      <c r="W16" s="220"/>
      <c r="Y16" s="222"/>
      <c r="AC16" s="224"/>
      <c r="AD16" s="224"/>
      <c r="AH16" s="4"/>
      <c r="AI16" s="4"/>
      <c r="AJ16" s="19"/>
      <c r="AK16" s="19"/>
      <c r="AL16" s="19"/>
    </row>
    <row r="17" spans="1:38" ht="15.75" x14ac:dyDescent="0.2">
      <c r="A17" s="9">
        <v>13</v>
      </c>
      <c r="B17" t="s">
        <v>877</v>
      </c>
      <c r="C17" s="9">
        <v>13</v>
      </c>
      <c r="E17" s="9"/>
      <c r="F17" s="28" t="str">
        <f>F$4&amp;"-"&amp;G17&amp;"-"&amp;H17&amp;"-"&amp;I17</f>
        <v>GSE-InL-(NOC) TAIRAWHITI ROADS WESTERN-All-All</v>
      </c>
      <c r="G17" s="386" t="str">
        <f>$B$15</f>
        <v>(NOC) TAIRAWHITI ROADS WESTERN</v>
      </c>
      <c r="H17" s="2" t="s">
        <v>2</v>
      </c>
      <c r="I17" s="2" t="s">
        <v>2</v>
      </c>
      <c r="J17" s="30">
        <f>VLOOKUP($F17,Dataset!$A:$P,J$5,FALSE)</f>
        <v>86.637299999999996</v>
      </c>
      <c r="K17" s="30">
        <f t="shared" si="0"/>
        <v>2.0497999999999905</v>
      </c>
      <c r="S17" s="223"/>
      <c r="T17" s="223"/>
      <c r="U17" s="220"/>
      <c r="V17" s="220"/>
      <c r="W17" s="220"/>
      <c r="Y17" s="222"/>
      <c r="AC17" s="224"/>
      <c r="AD17" s="224"/>
      <c r="AH17" s="4"/>
      <c r="AI17" s="4"/>
      <c r="AJ17" s="19"/>
      <c r="AK17" s="19"/>
      <c r="AL17" s="19"/>
    </row>
    <row r="18" spans="1:38" ht="15.75" x14ac:dyDescent="0.15">
      <c r="A18" s="9">
        <v>14</v>
      </c>
      <c r="B18" t="s">
        <v>878</v>
      </c>
      <c r="C18" s="9">
        <v>14</v>
      </c>
      <c r="E18" s="9"/>
      <c r="F18" s="28" t="str">
        <f t="shared" ref="F18:F31" si="2">F$4&amp;"-"&amp;G18&amp;"-"&amp;H18&amp;"-"&amp;I18</f>
        <v>GSE-InL-(NOC) HAWKES BAY-All-All</v>
      </c>
      <c r="G18" s="386" t="str">
        <f>$B$16</f>
        <v>(NOC) HAWKES BAY</v>
      </c>
      <c r="H18" s="2" t="s">
        <v>2</v>
      </c>
      <c r="I18" s="2" t="s">
        <v>2</v>
      </c>
      <c r="J18" s="30">
        <f>VLOOKUP($F18,Dataset!$A:$P,J$5,FALSE)</f>
        <v>77.221000000000004</v>
      </c>
      <c r="K18" s="30">
        <f t="shared" si="0"/>
        <v>-7.366500000000002</v>
      </c>
      <c r="S18" s="223"/>
      <c r="T18" s="223"/>
      <c r="AH18" s="4"/>
      <c r="AI18" s="4"/>
      <c r="AJ18" s="19"/>
      <c r="AK18" s="19"/>
      <c r="AL18" s="19"/>
    </row>
    <row r="19" spans="1:38" x14ac:dyDescent="0.15">
      <c r="A19" s="9">
        <v>15</v>
      </c>
      <c r="B19" t="s">
        <v>879</v>
      </c>
      <c r="C19" s="9">
        <v>15</v>
      </c>
      <c r="E19" s="9"/>
      <c r="F19" s="28" t="str">
        <f t="shared" si="2"/>
        <v>GSE-InL-(NOC) TARANAKI-All-All</v>
      </c>
      <c r="G19" s="386" t="str">
        <f>$B$17</f>
        <v>(NOC) TARANAKI</v>
      </c>
      <c r="H19" s="2" t="s">
        <v>2</v>
      </c>
      <c r="I19" s="2" t="s">
        <v>2</v>
      </c>
      <c r="J19" s="30">
        <f>VLOOKUP($F19,Dataset!$A:$P,J$5,FALSE)</f>
        <v>77.847399999999993</v>
      </c>
      <c r="K19" s="30">
        <f t="shared" si="0"/>
        <v>-6.7401000000000124</v>
      </c>
      <c r="AH19" s="4"/>
      <c r="AI19" s="4"/>
      <c r="AJ19" s="19"/>
      <c r="AK19" s="19"/>
      <c r="AL19" s="19"/>
    </row>
    <row r="20" spans="1:38" x14ac:dyDescent="0.15">
      <c r="A20" s="9">
        <v>16</v>
      </c>
      <c r="B20" t="s">
        <v>880</v>
      </c>
      <c r="C20" s="9">
        <v>16</v>
      </c>
      <c r="E20" s="9"/>
      <c r="F20" s="28" t="str">
        <f t="shared" si="2"/>
        <v>GSE-InL-(NOC) MANAWATU-WHANGANUI-All-All</v>
      </c>
      <c r="G20" s="386" t="str">
        <f>$B$18</f>
        <v>(NOC) MANAWATU-WHANGANUI</v>
      </c>
      <c r="H20" s="2" t="s">
        <v>2</v>
      </c>
      <c r="I20" s="2" t="s">
        <v>2</v>
      </c>
      <c r="J20" s="30">
        <f>VLOOKUP($F20,Dataset!$A:$P,J$5,FALSE)</f>
        <v>82.780500000000004</v>
      </c>
      <c r="K20" s="30">
        <f t="shared" si="0"/>
        <v>-1.8070000000000022</v>
      </c>
      <c r="AH20" s="4"/>
      <c r="AI20" s="4"/>
      <c r="AJ20" s="19"/>
      <c r="AK20" s="19"/>
      <c r="AL20" s="19"/>
    </row>
    <row r="21" spans="1:38" x14ac:dyDescent="0.15">
      <c r="A21" s="9">
        <v>17</v>
      </c>
      <c r="B21" t="s">
        <v>881</v>
      </c>
      <c r="C21" s="9">
        <v>17</v>
      </c>
      <c r="E21" s="9"/>
      <c r="F21" s="28" t="str">
        <f t="shared" si="2"/>
        <v>GSE-InL-(NOC) WELLINGTON-All-All</v>
      </c>
      <c r="G21" s="386" t="str">
        <f>$B$19</f>
        <v>(NOC) WELLINGTON</v>
      </c>
      <c r="H21" s="2" t="s">
        <v>2</v>
      </c>
      <c r="I21" s="2" t="s">
        <v>2</v>
      </c>
      <c r="J21" s="30">
        <f>VLOOKUP($F21,Dataset!$A:$P,J$5,FALSE)</f>
        <v>92.121399999999994</v>
      </c>
      <c r="K21" s="30">
        <f t="shared" si="0"/>
        <v>7.5338999999999885</v>
      </c>
      <c r="AH21" s="4"/>
      <c r="AI21" s="4"/>
      <c r="AJ21" s="19"/>
      <c r="AK21" s="19"/>
      <c r="AL21" s="19"/>
    </row>
    <row r="22" spans="1:38" x14ac:dyDescent="0.15">
      <c r="A22" s="9">
        <v>18</v>
      </c>
      <c r="B22" t="s">
        <v>8245</v>
      </c>
      <c r="C22" s="9">
        <v>18</v>
      </c>
      <c r="E22" s="9"/>
      <c r="F22" s="28" t="str">
        <f t="shared" si="2"/>
        <v>GSE-InL-(NOC) NELSON-TASMAN-All-All</v>
      </c>
      <c r="G22" s="386" t="str">
        <f>$B$20</f>
        <v>(NOC) NELSON-TASMAN</v>
      </c>
      <c r="H22" s="2" t="s">
        <v>2</v>
      </c>
      <c r="I22" s="2" t="s">
        <v>2</v>
      </c>
      <c r="J22" s="30">
        <f>VLOOKUP($F22,Dataset!$A:$P,J$5,FALSE)</f>
        <v>76.224599999999995</v>
      </c>
      <c r="K22" s="30">
        <f t="shared" si="0"/>
        <v>-8.3629000000000104</v>
      </c>
      <c r="AH22" s="4"/>
      <c r="AI22" s="4"/>
      <c r="AJ22" s="19"/>
      <c r="AK22" s="19"/>
      <c r="AL22" s="19"/>
    </row>
    <row r="23" spans="1:38" x14ac:dyDescent="0.15">
      <c r="A23" s="9">
        <v>19</v>
      </c>
      <c r="B23" t="s">
        <v>882</v>
      </c>
      <c r="C23" s="9">
        <v>19</v>
      </c>
      <c r="E23" s="9"/>
      <c r="F23" s="28" t="str">
        <f t="shared" si="2"/>
        <v>GSE-InL-(EC) MARLBOROUGH-All-All</v>
      </c>
      <c r="G23" s="386" t="str">
        <f>$B$21</f>
        <v>(EC) MARLBOROUGH</v>
      </c>
      <c r="H23" s="2" t="s">
        <v>2</v>
      </c>
      <c r="I23" s="2" t="s">
        <v>2</v>
      </c>
      <c r="J23" s="30">
        <f>VLOOKUP($F23,Dataset!$A:$P,J$5,FALSE)</f>
        <v>90.277699999999996</v>
      </c>
      <c r="K23" s="30">
        <f t="shared" si="0"/>
        <v>5.6901999999999902</v>
      </c>
      <c r="AH23" s="4"/>
      <c r="AI23" s="4"/>
      <c r="AJ23" s="19"/>
      <c r="AK23" s="19"/>
      <c r="AL23" s="19"/>
    </row>
    <row r="24" spans="1:38" x14ac:dyDescent="0.15">
      <c r="A24" s="9">
        <v>20</v>
      </c>
      <c r="B24" t="s">
        <v>883</v>
      </c>
      <c r="C24" s="9">
        <v>20</v>
      </c>
      <c r="E24" s="9"/>
      <c r="F24" s="28" t="str">
        <f t="shared" si="2"/>
        <v>GSE-InL-(NOC) NORTH CANTERBURY-All-All</v>
      </c>
      <c r="G24" s="386" t="str">
        <f>$B$22</f>
        <v>(NOC) NORTH CANTERBURY</v>
      </c>
      <c r="H24" s="2" t="s">
        <v>2</v>
      </c>
      <c r="I24" s="2" t="s">
        <v>2</v>
      </c>
      <c r="J24" s="30">
        <f>VLOOKUP($F24,Dataset!$A:$P,J$5,FALSE)</f>
        <v>91.378399999999999</v>
      </c>
      <c r="K24" s="30">
        <f t="shared" si="0"/>
        <v>6.7908999999999935</v>
      </c>
      <c r="AH24" s="4"/>
      <c r="AI24" s="4"/>
      <c r="AJ24" s="19"/>
      <c r="AK24" s="19"/>
      <c r="AL24" s="19"/>
    </row>
    <row r="25" spans="1:38" x14ac:dyDescent="0.15">
      <c r="A25" s="9">
        <v>21</v>
      </c>
      <c r="B25" t="s">
        <v>884</v>
      </c>
      <c r="C25" s="9">
        <v>21</v>
      </c>
      <c r="E25" s="9"/>
      <c r="F25" s="28" t="str">
        <f t="shared" si="2"/>
        <v>GSE-InL-(NOC) SOUTH CANTERBURY-All-All</v>
      </c>
      <c r="G25" s="386" t="str">
        <f>$B$23</f>
        <v>(NOC) SOUTH CANTERBURY</v>
      </c>
      <c r="H25" s="2" t="s">
        <v>2</v>
      </c>
      <c r="I25" s="2" t="s">
        <v>2</v>
      </c>
      <c r="J25" s="30">
        <f>VLOOKUP($F25,Dataset!$A:$P,J$5,FALSE)</f>
        <v>93.333699999999993</v>
      </c>
      <c r="K25" s="30">
        <f t="shared" si="0"/>
        <v>8.7461999999999875</v>
      </c>
      <c r="AH25" s="4"/>
      <c r="AI25" s="4"/>
      <c r="AJ25" s="19"/>
      <c r="AK25" s="19"/>
      <c r="AL25" s="19"/>
    </row>
    <row r="26" spans="1:38" x14ac:dyDescent="0.15">
      <c r="A26" s="9">
        <v>22</v>
      </c>
      <c r="B26" t="s">
        <v>8247</v>
      </c>
      <c r="C26" s="9">
        <v>22</v>
      </c>
      <c r="E26" s="9"/>
      <c r="F26" s="28" t="str">
        <f t="shared" si="2"/>
        <v>GSE-InL-MILFORD-All-All</v>
      </c>
      <c r="G26" s="386" t="str">
        <f>$B$24</f>
        <v>MILFORD</v>
      </c>
      <c r="H26" s="2" t="s">
        <v>2</v>
      </c>
      <c r="I26" s="2" t="s">
        <v>2</v>
      </c>
      <c r="J26" s="30">
        <f>VLOOKUP($F26,Dataset!$A:$P,J$5,FALSE)</f>
        <v>66.535600000000002</v>
      </c>
      <c r="K26" s="30">
        <f t="shared" si="0"/>
        <v>-18.051900000000003</v>
      </c>
      <c r="AH26" s="4"/>
      <c r="AI26" s="4"/>
      <c r="AJ26" s="19"/>
      <c r="AK26" s="19"/>
      <c r="AL26" s="19"/>
    </row>
    <row r="27" spans="1:38" x14ac:dyDescent="0.15">
      <c r="A27" s="9">
        <v>23</v>
      </c>
      <c r="B27" t="s">
        <v>8246</v>
      </c>
      <c r="C27" s="9">
        <v>23</v>
      </c>
      <c r="E27" s="9"/>
      <c r="F27" s="28" t="str">
        <f t="shared" si="2"/>
        <v>GSE-InL-(NOC) WEST COAST-All-All</v>
      </c>
      <c r="G27" s="386" t="str">
        <f>$B$25</f>
        <v>(NOC) WEST COAST</v>
      </c>
      <c r="H27" s="2" t="s">
        <v>2</v>
      </c>
      <c r="I27" s="2" t="s">
        <v>2</v>
      </c>
      <c r="J27" s="30">
        <f>VLOOKUP($F27,Dataset!$A:$P,J$5,FALSE)</f>
        <v>88.081299999999999</v>
      </c>
      <c r="K27" s="30">
        <f t="shared" si="0"/>
        <v>3.4937999999999931</v>
      </c>
      <c r="AH27" s="4"/>
      <c r="AI27" s="4"/>
      <c r="AJ27" s="19"/>
      <c r="AK27" s="19"/>
      <c r="AL27" s="19"/>
    </row>
    <row r="28" spans="1:38" x14ac:dyDescent="0.15">
      <c r="A28" s="9">
        <v>24</v>
      </c>
      <c r="B28" t="s">
        <v>885</v>
      </c>
      <c r="C28" s="9">
        <v>24</v>
      </c>
      <c r="E28" s="9"/>
      <c r="F28" s="28" t="str">
        <f t="shared" si="2"/>
        <v>GSE-InL-(NOC) OTAGO CENTRAL-All-All</v>
      </c>
      <c r="G28" s="386" t="str">
        <f>$B$26</f>
        <v>(NOC) OTAGO CENTRAL</v>
      </c>
      <c r="H28" s="2" t="s">
        <v>2</v>
      </c>
      <c r="I28" s="2" t="s">
        <v>2</v>
      </c>
      <c r="J28" s="30">
        <f>VLOOKUP($F28,Dataset!$A:$P,J$5,FALSE)</f>
        <v>87.001499999999993</v>
      </c>
      <c r="K28" s="30">
        <f t="shared" si="0"/>
        <v>2.4139999999999873</v>
      </c>
      <c r="AH28" s="4"/>
      <c r="AI28" s="4"/>
      <c r="AJ28" s="19"/>
      <c r="AK28" s="19"/>
      <c r="AL28" s="19"/>
    </row>
    <row r="29" spans="1:38" x14ac:dyDescent="0.15">
      <c r="A29" s="9">
        <v>25</v>
      </c>
      <c r="B29" s="9" t="s">
        <v>233</v>
      </c>
      <c r="C29" s="9">
        <v>25</v>
      </c>
      <c r="E29" s="9"/>
      <c r="F29" s="28" t="str">
        <f t="shared" si="2"/>
        <v>GSE-InL-(NOC) COASTAL OTAGO-All-All</v>
      </c>
      <c r="G29" s="386" t="str">
        <f>$B$27</f>
        <v>(NOC) COASTAL OTAGO</v>
      </c>
      <c r="H29" s="2" t="s">
        <v>2</v>
      </c>
      <c r="I29" s="2" t="s">
        <v>2</v>
      </c>
      <c r="J29" s="30">
        <f>VLOOKUP($F29,Dataset!$A:$P,J$5,FALSE)</f>
        <v>87.042000000000002</v>
      </c>
      <c r="K29" s="30">
        <f t="shared" si="0"/>
        <v>2.4544999999999959</v>
      </c>
      <c r="AH29" s="4"/>
      <c r="AI29" s="4"/>
      <c r="AJ29" s="19"/>
      <c r="AK29" s="19"/>
      <c r="AL29" s="19"/>
    </row>
    <row r="30" spans="1:38" x14ac:dyDescent="0.15">
      <c r="E30" s="9"/>
      <c r="F30" s="28" t="str">
        <f t="shared" si="2"/>
        <v>GSE-InL-(NOC) SOUTHLAND-All-All</v>
      </c>
      <c r="G30" s="386" t="str">
        <f>$B$28</f>
        <v>(NOC) SOUTHLAND</v>
      </c>
      <c r="H30" s="2" t="s">
        <v>2</v>
      </c>
      <c r="I30" s="2" t="s">
        <v>2</v>
      </c>
      <c r="J30" s="30">
        <f>VLOOKUP($F30,Dataset!$A:$P,J$5,FALSE)</f>
        <v>78.255200000000002</v>
      </c>
      <c r="K30" s="30">
        <f t="shared" si="0"/>
        <v>-6.3323000000000036</v>
      </c>
      <c r="AH30" s="4"/>
      <c r="AI30" s="4"/>
      <c r="AJ30" s="19"/>
      <c r="AK30" s="19"/>
      <c r="AL30" s="19"/>
    </row>
    <row r="31" spans="1:38" x14ac:dyDescent="0.15">
      <c r="E31" s="9"/>
      <c r="F31" s="28" t="str">
        <f t="shared" si="2"/>
        <v>GSE-InL-National-All-All</v>
      </c>
      <c r="G31" s="2" t="s">
        <v>17</v>
      </c>
      <c r="H31" s="2" t="s">
        <v>2</v>
      </c>
      <c r="I31" s="2" t="s">
        <v>2</v>
      </c>
      <c r="J31" s="30">
        <f>VLOOKUP($F31,Dataset!$A:$P,J$5,FALSE)</f>
        <v>84.587500000000006</v>
      </c>
      <c r="K31" s="30">
        <f t="shared" si="0"/>
        <v>0</v>
      </c>
      <c r="AJ31" s="19"/>
      <c r="AK31" s="19"/>
      <c r="AL31" s="19"/>
    </row>
    <row r="32" spans="1:38" x14ac:dyDescent="0.15">
      <c r="E32" s="9"/>
      <c r="AJ32" s="19"/>
      <c r="AK32" s="19"/>
      <c r="AL32" s="19"/>
    </row>
    <row r="33" spans="5:38" x14ac:dyDescent="0.2">
      <c r="E33" s="9"/>
      <c r="F33" s="27" t="s">
        <v>243</v>
      </c>
      <c r="G33" s="24">
        <v>1</v>
      </c>
      <c r="I33" s="26">
        <v>2</v>
      </c>
      <c r="J33" s="32">
        <f t="shared" ref="J33:P33" si="3">VLOOKUP(J$34,$B$79:$C$90,2,FALSE)</f>
        <v>10</v>
      </c>
      <c r="K33" s="32">
        <f t="shared" si="3"/>
        <v>11</v>
      </c>
      <c r="L33" s="32">
        <f t="shared" si="3"/>
        <v>12</v>
      </c>
      <c r="M33" s="32">
        <f t="shared" si="3"/>
        <v>13</v>
      </c>
      <c r="N33" s="32">
        <f t="shared" si="3"/>
        <v>14</v>
      </c>
      <c r="O33" s="32">
        <f t="shared" si="3"/>
        <v>15</v>
      </c>
      <c r="P33" s="32">
        <f t="shared" si="3"/>
        <v>16</v>
      </c>
      <c r="R33" s="243" t="str">
        <f>G4</f>
        <v>GSE-ONRC - Investigation Level</v>
      </c>
      <c r="AH33" s="4"/>
      <c r="AI33" s="4"/>
      <c r="AJ33" s="19"/>
      <c r="AK33" s="19"/>
      <c r="AL33" s="19"/>
    </row>
    <row r="34" spans="5:38" x14ac:dyDescent="0.2">
      <c r="E34" s="9"/>
      <c r="G34" s="27" t="s">
        <v>242</v>
      </c>
      <c r="H34" s="27" t="s">
        <v>80</v>
      </c>
      <c r="I34" s="27" t="s">
        <v>81</v>
      </c>
      <c r="J34" s="20">
        <f>$K$1</f>
        <v>2014</v>
      </c>
      <c r="K34" s="20">
        <f t="shared" ref="K34:P34" si="4">J34+1</f>
        <v>2015</v>
      </c>
      <c r="L34" s="20">
        <f t="shared" si="4"/>
        <v>2016</v>
      </c>
      <c r="M34" s="20">
        <f t="shared" si="4"/>
        <v>2017</v>
      </c>
      <c r="N34" s="20">
        <f t="shared" si="4"/>
        <v>2018</v>
      </c>
      <c r="O34" s="20">
        <f t="shared" si="4"/>
        <v>2019</v>
      </c>
      <c r="P34" s="20">
        <f t="shared" si="4"/>
        <v>2020</v>
      </c>
      <c r="AH34" s="4"/>
      <c r="AI34" s="4"/>
      <c r="AJ34" s="19"/>
      <c r="AK34" s="19"/>
      <c r="AL34" s="19"/>
    </row>
    <row r="35" spans="5:38" x14ac:dyDescent="0.15">
      <c r="E35" s="9"/>
      <c r="F35" s="28" t="str">
        <f t="shared" ref="F35:F41" si="5">F$4&amp;"-"&amp;G35&amp;"-"&amp;H35&amp;"-"&amp;I35</f>
        <v>GSE-InL-National-All-U</v>
      </c>
      <c r="G35" s="2" t="str">
        <f t="shared" ref="G35:G41" si="6">VLOOKUP(G$33,$A$5:$B$31,2,FALSE)</f>
        <v>National</v>
      </c>
      <c r="H35" s="2" t="s">
        <v>2</v>
      </c>
      <c r="I35" s="2" t="str">
        <f t="shared" ref="I35:I41" si="7">IF(I$33=1,"All",IF(I$33=2,"U","R"))</f>
        <v>U</v>
      </c>
      <c r="J35" s="30">
        <f>IFERROR(VLOOKUP($F35,Dataset!$A:$P,J$33,FALSE),0)</f>
        <v>79.434899999999999</v>
      </c>
      <c r="K35" s="30">
        <f>IFERROR(VLOOKUP($F35,Dataset!$A:$P,K$33,FALSE),0)</f>
        <v>78.771199999999993</v>
      </c>
      <c r="L35" s="30">
        <f>IFERROR(VLOOKUP($F35,Dataset!$A:$P,L$33,FALSE),0)</f>
        <v>79.668000000000006</v>
      </c>
      <c r="M35" s="30">
        <f>IFERROR(VLOOKUP($F35,Dataset!$A:$P,M$33,FALSE),0)</f>
        <v>79.868600000000001</v>
      </c>
      <c r="N35" s="30">
        <f>IFERROR(VLOOKUP($F35,Dataset!$A:$P,N$33,FALSE),0)</f>
        <v>77.210400000000007</v>
      </c>
      <c r="O35" s="30">
        <f>IFERROR(VLOOKUP($F35,Dataset!$A:$P,O$33,FALSE),0)</f>
        <v>82.340500000000006</v>
      </c>
      <c r="P35" s="30" t="str">
        <f>IFERROR(VLOOKUP($F35,Dataset!$A:$P,P$33,FALSE),0)</f>
        <v>GSE-InL</v>
      </c>
      <c r="AH35" s="4"/>
      <c r="AI35" s="4"/>
      <c r="AJ35" s="19"/>
      <c r="AK35" s="19"/>
      <c r="AL35" s="19"/>
    </row>
    <row r="36" spans="5:38" x14ac:dyDescent="0.15">
      <c r="E36" s="9"/>
      <c r="F36" s="28" t="str">
        <f>F$4&amp;"-"&amp;G36&amp;"-"&amp;H36&amp;"-"&amp;I36</f>
        <v>GSE-InL-National-High Volume-U</v>
      </c>
      <c r="G36" s="2" t="str">
        <f t="shared" si="6"/>
        <v>National</v>
      </c>
      <c r="H36" s="387" t="s">
        <v>6</v>
      </c>
      <c r="I36" s="2" t="str">
        <f t="shared" si="7"/>
        <v>U</v>
      </c>
      <c r="J36" s="30">
        <f>IFERROR(VLOOKUP($F36,Dataset!$A:$P,J$33,FALSE),0)</f>
        <v>85.338499999999996</v>
      </c>
      <c r="K36" s="30">
        <f>IFERROR(VLOOKUP($F36,Dataset!$A:$P,K$33,FALSE),0)</f>
        <v>82.846800000000002</v>
      </c>
      <c r="L36" s="30">
        <f>IFERROR(VLOOKUP($F36,Dataset!$A:$P,L$33,FALSE),0)</f>
        <v>87.405299999999997</v>
      </c>
      <c r="M36" s="30">
        <f>IFERROR(VLOOKUP($F36,Dataset!$A:$P,M$33,FALSE),0)</f>
        <v>88.468999999999994</v>
      </c>
      <c r="N36" s="30">
        <f>IFERROR(VLOOKUP($F36,Dataset!$A:$P,N$33,FALSE),0)</f>
        <v>88.351200000000006</v>
      </c>
      <c r="O36" s="30">
        <f>IFERROR(VLOOKUP($F36,Dataset!$A:$P,O$33,FALSE),0)</f>
        <v>90.965299999999999</v>
      </c>
      <c r="P36" s="30" t="str">
        <f>IFERROR(VLOOKUP($F36,Dataset!$A:$P,P$33,FALSE),0)</f>
        <v>GSE-InL</v>
      </c>
      <c r="AH36" s="4"/>
      <c r="AI36" s="4"/>
      <c r="AJ36" s="19"/>
      <c r="AK36" s="19"/>
      <c r="AL36" s="19"/>
    </row>
    <row r="37" spans="5:38" x14ac:dyDescent="0.15">
      <c r="E37" s="9"/>
      <c r="F37" s="28" t="str">
        <f t="shared" si="5"/>
        <v>GSE-InL-National-National-U</v>
      </c>
      <c r="G37" s="2" t="str">
        <f t="shared" si="6"/>
        <v>National</v>
      </c>
      <c r="H37" s="387" t="s">
        <v>17</v>
      </c>
      <c r="I37" s="2" t="str">
        <f t="shared" si="7"/>
        <v>U</v>
      </c>
      <c r="J37" s="30">
        <f>IFERROR(VLOOKUP($F37,Dataset!$A:$P,J$33,FALSE),0)</f>
        <v>72.042699999999996</v>
      </c>
      <c r="K37" s="30">
        <f>IFERROR(VLOOKUP($F37,Dataset!$A:$P,K$33,FALSE),0)</f>
        <v>75.933199999999999</v>
      </c>
      <c r="L37" s="30">
        <f>IFERROR(VLOOKUP($F37,Dataset!$A:$P,L$33,FALSE),0)</f>
        <v>75.233999999999995</v>
      </c>
      <c r="M37" s="30">
        <f>IFERROR(VLOOKUP($F37,Dataset!$A:$P,M$33,FALSE),0)</f>
        <v>71.791499999999999</v>
      </c>
      <c r="N37" s="30">
        <f>IFERROR(VLOOKUP($F37,Dataset!$A:$P,N$33,FALSE),0)</f>
        <v>64.830799999999996</v>
      </c>
      <c r="O37" s="30">
        <f>IFERROR(VLOOKUP($F37,Dataset!$A:$P,O$33,FALSE),0)</f>
        <v>77.282200000000003</v>
      </c>
      <c r="P37" s="30" t="str">
        <f>IFERROR(VLOOKUP($F37,Dataset!$A:$P,P$33,FALSE),0)</f>
        <v>GSE-InL</v>
      </c>
      <c r="AH37" s="4"/>
      <c r="AI37" s="4"/>
      <c r="AJ37" s="19"/>
      <c r="AK37" s="19"/>
      <c r="AL37" s="19"/>
    </row>
    <row r="38" spans="5:38" x14ac:dyDescent="0.15">
      <c r="E38" s="9"/>
      <c r="F38" s="28" t="str">
        <f t="shared" si="5"/>
        <v>GSE-InL-National-Regional-U</v>
      </c>
      <c r="G38" s="2" t="str">
        <f t="shared" si="6"/>
        <v>National</v>
      </c>
      <c r="H38" s="387" t="s">
        <v>694</v>
      </c>
      <c r="I38" s="2" t="str">
        <f t="shared" si="7"/>
        <v>U</v>
      </c>
      <c r="J38" s="30">
        <f>IFERROR(VLOOKUP($F38,Dataset!$A:$P,J$33,FALSE),0)</f>
        <v>80.012299999999996</v>
      </c>
      <c r="K38" s="30">
        <f>IFERROR(VLOOKUP($F38,Dataset!$A:$P,K$33,FALSE),0)</f>
        <v>78.073899999999995</v>
      </c>
      <c r="L38" s="30">
        <f>IFERROR(VLOOKUP($F38,Dataset!$A:$P,L$33,FALSE),0)</f>
        <v>77.593400000000003</v>
      </c>
      <c r="M38" s="30">
        <f>IFERROR(VLOOKUP($F38,Dataset!$A:$P,M$33,FALSE),0)</f>
        <v>77.4589</v>
      </c>
      <c r="N38" s="30">
        <f>IFERROR(VLOOKUP($F38,Dataset!$A:$P,N$33,FALSE),0)</f>
        <v>71.652799999999999</v>
      </c>
      <c r="O38" s="30">
        <f>IFERROR(VLOOKUP($F38,Dataset!$A:$P,O$33,FALSE),0)</f>
        <v>75.496099999999998</v>
      </c>
      <c r="P38" s="30" t="str">
        <f>IFERROR(VLOOKUP($F38,Dataset!$A:$P,P$33,FALSE),0)</f>
        <v>GSE-InL</v>
      </c>
      <c r="AH38" s="4"/>
      <c r="AI38" s="4"/>
      <c r="AJ38" s="19"/>
      <c r="AK38" s="19"/>
      <c r="AL38" s="19"/>
    </row>
    <row r="39" spans="5:38" x14ac:dyDescent="0.15">
      <c r="E39" s="9"/>
      <c r="F39" s="28" t="str">
        <f t="shared" si="5"/>
        <v>GSE-InL-National-Arterial-All</v>
      </c>
      <c r="G39" s="2" t="str">
        <f t="shared" si="6"/>
        <v>National</v>
      </c>
      <c r="H39" s="387" t="s">
        <v>692</v>
      </c>
      <c r="I39" s="2" t="s">
        <v>2</v>
      </c>
      <c r="J39" s="30">
        <f>IFERROR(VLOOKUP($F39,Dataset!$A:$P,J$33,FALSE),0)</f>
        <v>86.542299999999997</v>
      </c>
      <c r="K39" s="30">
        <f>IFERROR(VLOOKUP($F39,Dataset!$A:$P,K$33,FALSE),0)</f>
        <v>87.329300000000003</v>
      </c>
      <c r="L39" s="30">
        <f>IFERROR(VLOOKUP($F39,Dataset!$A:$P,L$33,FALSE),0)</f>
        <v>86.660799999999995</v>
      </c>
      <c r="M39" s="30">
        <f>IFERROR(VLOOKUP($F39,Dataset!$A:$P,M$33,FALSE),0)</f>
        <v>86.412499999999994</v>
      </c>
      <c r="N39" s="30">
        <f>IFERROR(VLOOKUP($F39,Dataset!$A:$P,N$33,FALSE),0)</f>
        <v>79.7988</v>
      </c>
      <c r="O39" s="30">
        <f>IFERROR(VLOOKUP($F39,Dataset!$A:$P,O$33,FALSE),0)</f>
        <v>84.445499999999996</v>
      </c>
      <c r="P39" s="30" t="str">
        <f>IFERROR(VLOOKUP($F39,Dataset!$A:$P,P$33,FALSE),0)</f>
        <v>GSE-InL</v>
      </c>
      <c r="AH39" s="4"/>
      <c r="AI39" s="4"/>
      <c r="AJ39" s="19"/>
      <c r="AK39" s="19"/>
      <c r="AL39" s="19"/>
    </row>
    <row r="40" spans="5:38" x14ac:dyDescent="0.15">
      <c r="E40" s="9"/>
      <c r="F40" s="28" t="str">
        <f t="shared" si="5"/>
        <v>GSE-InL-National-Primary Collector-U</v>
      </c>
      <c r="G40" s="2" t="str">
        <f t="shared" si="6"/>
        <v>National</v>
      </c>
      <c r="H40" s="387" t="s">
        <v>691</v>
      </c>
      <c r="I40" s="2" t="str">
        <f t="shared" si="7"/>
        <v>U</v>
      </c>
      <c r="J40" s="30">
        <f>IFERROR(VLOOKUP($F40,Dataset!$A:$P,J$33,FALSE),0)</f>
        <v>76.374200000000002</v>
      </c>
      <c r="K40" s="30">
        <f>IFERROR(VLOOKUP($F40,Dataset!$A:$P,K$33,FALSE),0)</f>
        <v>78.729500000000002</v>
      </c>
      <c r="L40" s="30">
        <f>IFERROR(VLOOKUP($F40,Dataset!$A:$P,L$33,FALSE),0)</f>
        <v>75.002600000000001</v>
      </c>
      <c r="M40" s="30">
        <f>IFERROR(VLOOKUP($F40,Dataset!$A:$P,M$33,FALSE),0)</f>
        <v>76.844700000000003</v>
      </c>
      <c r="N40" s="30">
        <f>IFERROR(VLOOKUP($F40,Dataset!$A:$P,N$33,FALSE),0)</f>
        <v>73.717100000000002</v>
      </c>
      <c r="O40" s="30">
        <f>IFERROR(VLOOKUP($F40,Dataset!$A:$P,O$33,FALSE),0)</f>
        <v>78.230900000000005</v>
      </c>
      <c r="P40" s="30" t="str">
        <f>IFERROR(VLOOKUP($F40,Dataset!$A:$P,P$33,FALSE),0)</f>
        <v>GSE-InL</v>
      </c>
      <c r="AH40" s="4"/>
      <c r="AI40" s="4"/>
      <c r="AJ40" s="19"/>
      <c r="AK40" s="19"/>
      <c r="AL40" s="19"/>
    </row>
    <row r="41" spans="5:38" x14ac:dyDescent="0.15">
      <c r="E41" s="9"/>
      <c r="F41" s="28" t="str">
        <f t="shared" si="5"/>
        <v>GSE-InL-National-Secondary Collector-U</v>
      </c>
      <c r="G41" s="2" t="str">
        <f t="shared" si="6"/>
        <v>National</v>
      </c>
      <c r="H41" s="387" t="s">
        <v>693</v>
      </c>
      <c r="I41" s="2" t="str">
        <f t="shared" si="7"/>
        <v>U</v>
      </c>
      <c r="J41" s="30">
        <f>IFERROR(VLOOKUP($F41,Dataset!$A:$P,J$33,FALSE),0)</f>
        <v>74.522400000000005</v>
      </c>
      <c r="K41" s="30">
        <f>IFERROR(VLOOKUP($F41,Dataset!$A:$P,K$33,FALSE),0)</f>
        <v>73.790899999999993</v>
      </c>
      <c r="L41" s="30">
        <f>IFERROR(VLOOKUP($F41,Dataset!$A:$P,L$33,FALSE),0)</f>
        <v>77.135199999999998</v>
      </c>
      <c r="M41" s="30">
        <f>IFERROR(VLOOKUP($F41,Dataset!$A:$P,M$33,FALSE),0)</f>
        <v>75.584900000000005</v>
      </c>
      <c r="N41" s="30">
        <f>IFERROR(VLOOKUP($F41,Dataset!$A:$P,N$33,FALSE),0)</f>
        <v>76.583600000000004</v>
      </c>
      <c r="O41" s="30">
        <f>IFERROR(VLOOKUP($F41,Dataset!$A:$P,O$33,FALSE),0)</f>
        <v>84.0428</v>
      </c>
      <c r="P41" s="30" t="str">
        <f>IFERROR(VLOOKUP($F41,Dataset!$A:$P,P$33,FALSE),0)</f>
        <v>GSE-InL</v>
      </c>
      <c r="AH41" s="4"/>
      <c r="AI41" s="4"/>
      <c r="AJ41" s="19"/>
      <c r="AK41" s="19"/>
      <c r="AL41" s="19"/>
    </row>
    <row r="42" spans="5:38" x14ac:dyDescent="0.15">
      <c r="E42" s="9"/>
      <c r="AH42" s="4"/>
      <c r="AI42" s="4"/>
      <c r="AJ42" s="19"/>
      <c r="AK42" s="19"/>
      <c r="AL42" s="19"/>
    </row>
    <row r="43" spans="5:38" x14ac:dyDescent="0.2">
      <c r="E43" s="9"/>
      <c r="F43" s="27" t="s">
        <v>244</v>
      </c>
      <c r="G43" s="24">
        <v>14</v>
      </c>
      <c r="AH43" s="4"/>
      <c r="AI43" s="4"/>
      <c r="AJ43" s="19"/>
      <c r="AK43" s="19"/>
      <c r="AL43" s="19"/>
    </row>
    <row r="44" spans="5:38" x14ac:dyDescent="0.15">
      <c r="E44" s="9"/>
      <c r="F44" s="28" t="str">
        <f t="shared" ref="F44:F50" si="8">F$4&amp;"-"&amp;G44&amp;"-"&amp;H44&amp;"-"&amp;I44</f>
        <v>GSE-InL-(NOC) MANAWATU-WHANGANUI-All-U</v>
      </c>
      <c r="G44" s="2" t="str">
        <f t="shared" ref="G44:G50" si="9">VLOOKUP(G$43,$A$5:$B$31,2,FALSE)</f>
        <v>(NOC) MANAWATU-WHANGANUI</v>
      </c>
      <c r="H44" s="2" t="s">
        <v>2</v>
      </c>
      <c r="I44" s="2" t="str">
        <f t="shared" ref="I44:I50" si="10">IF(I$33=1,"All",IF(I$33=2,"U","R"))</f>
        <v>U</v>
      </c>
      <c r="J44" s="30">
        <f>IFERROR(VLOOKUP($F44,Dataset!$A:$P,J$33,FALSE),0)</f>
        <v>76.373900000000006</v>
      </c>
      <c r="K44" s="30">
        <f>IFERROR(VLOOKUP($F44,Dataset!$A:$P,K$33,FALSE),0)</f>
        <v>80.039000000000001</v>
      </c>
      <c r="L44" s="30">
        <f>IFERROR(VLOOKUP($F44,Dataset!$A:$P,L$33,FALSE),0)</f>
        <v>69.492800000000003</v>
      </c>
      <c r="M44" s="30">
        <f>IFERROR(VLOOKUP($F44,Dataset!$A:$P,M$33,FALSE),0)</f>
        <v>75.351200000000006</v>
      </c>
      <c r="N44" s="30">
        <f>IFERROR(VLOOKUP($F44,Dataset!$A:$P,N$33,FALSE),0)</f>
        <v>58.874699999999997</v>
      </c>
      <c r="O44" s="30">
        <f>IFERROR(VLOOKUP($F44,Dataset!$A:$P,O$33,FALSE),0)</f>
        <v>75.867599999999996</v>
      </c>
      <c r="P44" s="30" t="str">
        <f>IFERROR(VLOOKUP($F44,Dataset!$A:$P,P$33,FALSE),0)</f>
        <v>GSE-InL</v>
      </c>
      <c r="AH44" s="4"/>
      <c r="AI44" s="4"/>
      <c r="AJ44" s="19"/>
      <c r="AK44" s="19"/>
      <c r="AL44" s="19"/>
    </row>
    <row r="45" spans="5:38" x14ac:dyDescent="0.15">
      <c r="E45" s="9"/>
      <c r="F45" s="28" t="str">
        <f t="shared" si="8"/>
        <v>GSE-InL-(NOC) MANAWATU-WHANGANUI-High Volume-U</v>
      </c>
      <c r="G45" s="2" t="str">
        <f t="shared" si="9"/>
        <v>(NOC) MANAWATU-WHANGANUI</v>
      </c>
      <c r="H45" s="387" t="s">
        <v>6</v>
      </c>
      <c r="I45" s="2" t="str">
        <f t="shared" si="10"/>
        <v>U</v>
      </c>
      <c r="J45" s="30">
        <f>IFERROR(VLOOKUP($F45,Dataset!$A:$P,J$33,FALSE),0)</f>
        <v>0</v>
      </c>
      <c r="K45" s="30">
        <f>IFERROR(VLOOKUP($F45,Dataset!$A:$P,K$33,FALSE),0)</f>
        <v>0</v>
      </c>
      <c r="L45" s="30">
        <f>IFERROR(VLOOKUP($F45,Dataset!$A:$P,L$33,FALSE),0)</f>
        <v>0</v>
      </c>
      <c r="M45" s="30">
        <f>IFERROR(VLOOKUP($F45,Dataset!$A:$P,M$33,FALSE),0)</f>
        <v>0</v>
      </c>
      <c r="N45" s="30">
        <f>IFERROR(VLOOKUP($F45,Dataset!$A:$P,N$33,FALSE),0)</f>
        <v>0</v>
      </c>
      <c r="O45" s="30">
        <f>IFERROR(VLOOKUP($F45,Dataset!$A:$P,O$33,FALSE),0)</f>
        <v>0</v>
      </c>
      <c r="P45" s="30">
        <f>IFERROR(VLOOKUP($F45,Dataset!$A:$P,P$33,FALSE),0)</f>
        <v>0</v>
      </c>
      <c r="AH45" s="4"/>
      <c r="AI45" s="4"/>
      <c r="AJ45" s="19"/>
      <c r="AK45" s="19"/>
      <c r="AL45" s="19"/>
    </row>
    <row r="46" spans="5:38" x14ac:dyDescent="0.15">
      <c r="E46" s="9"/>
      <c r="F46" s="28" t="str">
        <f t="shared" si="8"/>
        <v>GSE-InL-(NOC) MANAWATU-WHANGANUI-National-U</v>
      </c>
      <c r="G46" s="2" t="str">
        <f t="shared" si="9"/>
        <v>(NOC) MANAWATU-WHANGANUI</v>
      </c>
      <c r="H46" s="387" t="s">
        <v>17</v>
      </c>
      <c r="I46" s="2" t="str">
        <f t="shared" si="10"/>
        <v>U</v>
      </c>
      <c r="J46" s="30">
        <f>IFERROR(VLOOKUP($F46,Dataset!$A:$P,J$33,FALSE),0)</f>
        <v>74.892899999999997</v>
      </c>
      <c r="K46" s="30">
        <f>IFERROR(VLOOKUP($F46,Dataset!$A:$P,K$33,FALSE),0)</f>
        <v>78.606399999999994</v>
      </c>
      <c r="L46" s="30">
        <f>IFERROR(VLOOKUP($F46,Dataset!$A:$P,L$33,FALSE),0)</f>
        <v>66.032799999999995</v>
      </c>
      <c r="M46" s="30">
        <f>IFERROR(VLOOKUP($F46,Dataset!$A:$P,M$33,FALSE),0)</f>
        <v>76.500299999999996</v>
      </c>
      <c r="N46" s="30">
        <f>IFERROR(VLOOKUP($F46,Dataset!$A:$P,N$33,FALSE),0)</f>
        <v>55.623899999999999</v>
      </c>
      <c r="O46" s="30">
        <f>IFERROR(VLOOKUP($F46,Dataset!$A:$P,O$33,FALSE),0)</f>
        <v>78.549800000000005</v>
      </c>
      <c r="P46" s="30" t="str">
        <f>IFERROR(VLOOKUP($F46,Dataset!$A:$P,P$33,FALSE),0)</f>
        <v>GSE-InL</v>
      </c>
      <c r="AH46" s="4"/>
      <c r="AI46" s="4"/>
      <c r="AJ46" s="19"/>
      <c r="AK46" s="19"/>
      <c r="AL46" s="19"/>
    </row>
    <row r="47" spans="5:38" x14ac:dyDescent="0.15">
      <c r="E47" s="9"/>
      <c r="F47" s="28" t="str">
        <f t="shared" si="8"/>
        <v>GSE-InL-(NOC) MANAWATU-WHANGANUI-Regional-U</v>
      </c>
      <c r="G47" s="2" t="str">
        <f t="shared" si="9"/>
        <v>(NOC) MANAWATU-WHANGANUI</v>
      </c>
      <c r="H47" s="387" t="s">
        <v>694</v>
      </c>
      <c r="I47" s="2" t="str">
        <f t="shared" si="10"/>
        <v>U</v>
      </c>
      <c r="J47" s="30">
        <f>IFERROR(VLOOKUP($F47,Dataset!$A:$P,J$33,FALSE),0)</f>
        <v>81.7804</v>
      </c>
      <c r="K47" s="30">
        <f>IFERROR(VLOOKUP($F47,Dataset!$A:$P,K$33,FALSE),0)</f>
        <v>82.767899999999997</v>
      </c>
      <c r="L47" s="30">
        <f>IFERROR(VLOOKUP($F47,Dataset!$A:$P,L$33,FALSE),0)</f>
        <v>75.750200000000007</v>
      </c>
      <c r="M47" s="30">
        <f>IFERROR(VLOOKUP($F47,Dataset!$A:$P,M$33,FALSE),0)</f>
        <v>75.426199999999994</v>
      </c>
      <c r="N47" s="30">
        <f>IFERROR(VLOOKUP($F47,Dataset!$A:$P,N$33,FALSE),0)</f>
        <v>64.142899999999997</v>
      </c>
      <c r="O47" s="30">
        <f>IFERROR(VLOOKUP($F47,Dataset!$A:$P,O$33,FALSE),0)</f>
        <v>71.2654</v>
      </c>
      <c r="P47" s="30" t="str">
        <f>IFERROR(VLOOKUP($F47,Dataset!$A:$P,P$33,FALSE),0)</f>
        <v>GSE-InL</v>
      </c>
      <c r="AJ47" s="19"/>
      <c r="AK47" s="19"/>
      <c r="AL47" s="19"/>
    </row>
    <row r="48" spans="5:38" x14ac:dyDescent="0.15">
      <c r="E48" s="9"/>
      <c r="F48" s="28" t="str">
        <f t="shared" ref="F48" si="11">F$4&amp;"-"&amp;G48&amp;"-"&amp;H48&amp;"-"&amp;I48</f>
        <v>GSE-InL-(NOC) MANAWATU-WHANGANUI-Arterial-U</v>
      </c>
      <c r="G48" s="2" t="str">
        <f t="shared" si="9"/>
        <v>(NOC) MANAWATU-WHANGANUI</v>
      </c>
      <c r="H48" s="387" t="s">
        <v>692</v>
      </c>
      <c r="I48" s="2" t="str">
        <f t="shared" si="10"/>
        <v>U</v>
      </c>
      <c r="J48" s="30">
        <f>IFERROR(VLOOKUP($F48,Dataset!$A:$P,J$33,FALSE),0)</f>
        <v>66.805999999999997</v>
      </c>
      <c r="K48" s="30">
        <f>IFERROR(VLOOKUP($F48,Dataset!$A:$P,K$33,FALSE),0)</f>
        <v>74.614000000000004</v>
      </c>
      <c r="L48" s="30">
        <f>IFERROR(VLOOKUP($F48,Dataset!$A:$P,L$33,FALSE),0)</f>
        <v>60.453899999999997</v>
      </c>
      <c r="M48" s="30">
        <f>IFERROR(VLOOKUP($F48,Dataset!$A:$P,M$33,FALSE),0)</f>
        <v>57.151499999999999</v>
      </c>
      <c r="N48" s="30">
        <f>IFERROR(VLOOKUP($F48,Dataset!$A:$P,N$33,FALSE),0)</f>
        <v>41.823799999999999</v>
      </c>
      <c r="O48" s="30">
        <f>IFERROR(VLOOKUP($F48,Dataset!$A:$P,O$33,FALSE),0)</f>
        <v>59.1372</v>
      </c>
      <c r="P48" s="30" t="str">
        <f>IFERROR(VLOOKUP($F48,Dataset!$A:$P,P$33,FALSE),0)</f>
        <v>GSE-InL</v>
      </c>
      <c r="AJ48" s="19"/>
      <c r="AK48" s="19"/>
      <c r="AL48" s="19"/>
    </row>
    <row r="49" spans="1:38" x14ac:dyDescent="0.15">
      <c r="E49" s="9"/>
      <c r="F49" s="28" t="str">
        <f t="shared" si="8"/>
        <v>GSE-InL-(NOC) MANAWATU-WHANGANUI-Primary Collector-U</v>
      </c>
      <c r="G49" s="2" t="str">
        <f t="shared" si="9"/>
        <v>(NOC) MANAWATU-WHANGANUI</v>
      </c>
      <c r="H49" s="387" t="s">
        <v>691</v>
      </c>
      <c r="I49" s="2" t="str">
        <f t="shared" si="10"/>
        <v>U</v>
      </c>
      <c r="J49" s="30">
        <f>IFERROR(VLOOKUP($F49,Dataset!$A:$P,J$33,FALSE),0)</f>
        <v>80.688199999999995</v>
      </c>
      <c r="K49" s="30">
        <f>IFERROR(VLOOKUP($F49,Dataset!$A:$P,K$33,FALSE),0)</f>
        <v>89.077799999999996</v>
      </c>
      <c r="L49" s="30">
        <f>IFERROR(VLOOKUP($F49,Dataset!$A:$P,L$33,FALSE),0)</f>
        <v>88.714100000000002</v>
      </c>
      <c r="M49" s="30">
        <f>IFERROR(VLOOKUP($F49,Dataset!$A:$P,M$33,FALSE),0)</f>
        <v>77.859899999999996</v>
      </c>
      <c r="N49" s="30">
        <f>IFERROR(VLOOKUP($F49,Dataset!$A:$P,N$33,FALSE),0)</f>
        <v>86.062700000000007</v>
      </c>
      <c r="O49" s="30">
        <f>IFERROR(VLOOKUP($F49,Dataset!$A:$P,O$33,FALSE),0)</f>
        <v>81.878399999999999</v>
      </c>
      <c r="P49" s="30" t="str">
        <f>IFERROR(VLOOKUP($F49,Dataset!$A:$P,P$33,FALSE),0)</f>
        <v>GSE-InL</v>
      </c>
      <c r="AJ49" s="19"/>
      <c r="AK49" s="19"/>
      <c r="AL49" s="19"/>
    </row>
    <row r="50" spans="1:38" x14ac:dyDescent="0.15">
      <c r="A50" s="10" t="s">
        <v>853</v>
      </c>
      <c r="B50" s="10"/>
      <c r="C50" s="10"/>
      <c r="E50" s="9"/>
      <c r="F50" s="28" t="str">
        <f t="shared" si="8"/>
        <v>GSE-InL-(NOC) MANAWATU-WHANGANUI-Secondary Collector-U</v>
      </c>
      <c r="G50" s="2" t="str">
        <f t="shared" si="9"/>
        <v>(NOC) MANAWATU-WHANGANUI</v>
      </c>
      <c r="H50" s="387" t="s">
        <v>693</v>
      </c>
      <c r="I50" s="2" t="str">
        <f t="shared" si="10"/>
        <v>U</v>
      </c>
      <c r="J50" s="30">
        <f>IFERROR(VLOOKUP($F50,Dataset!$A:$P,J$33,FALSE),0)</f>
        <v>0</v>
      </c>
      <c r="K50" s="30">
        <f>IFERROR(VLOOKUP($F50,Dataset!$A:$P,K$33,FALSE),0)</f>
        <v>0</v>
      </c>
      <c r="L50" s="30">
        <f>IFERROR(VLOOKUP($F50,Dataset!$A:$P,L$33,FALSE),0)</f>
        <v>0</v>
      </c>
      <c r="M50" s="30">
        <f>IFERROR(VLOOKUP($F50,Dataset!$A:$P,M$33,FALSE),0)</f>
        <v>0</v>
      </c>
      <c r="N50" s="30">
        <f>IFERROR(VLOOKUP($F50,Dataset!$A:$P,N$33,FALSE),0)</f>
        <v>0</v>
      </c>
      <c r="O50" s="30">
        <f>IFERROR(VLOOKUP($F50,Dataset!$A:$P,O$33,FALSE),0)</f>
        <v>0</v>
      </c>
      <c r="P50" s="30">
        <f>IFERROR(VLOOKUP($F50,Dataset!$A:$P,P$33,FALSE),0)</f>
        <v>0</v>
      </c>
      <c r="AJ50" s="19"/>
      <c r="AK50" s="19"/>
      <c r="AL50" s="19"/>
    </row>
    <row r="51" spans="1:38" x14ac:dyDescent="0.15">
      <c r="A51" s="2">
        <v>1</v>
      </c>
      <c r="B51" s="12" t="s">
        <v>2</v>
      </c>
      <c r="C51" s="2">
        <v>1</v>
      </c>
      <c r="E51" s="9"/>
      <c r="AJ51" s="19"/>
      <c r="AK51" s="19"/>
      <c r="AL51" s="19"/>
    </row>
    <row r="52" spans="1:38" x14ac:dyDescent="0.15">
      <c r="A52" s="2">
        <v>2</v>
      </c>
      <c r="B52" s="12" t="s">
        <v>6</v>
      </c>
      <c r="C52" s="2">
        <v>2</v>
      </c>
      <c r="E52" s="9"/>
      <c r="F52" s="36" t="s">
        <v>92</v>
      </c>
      <c r="G52" s="37" t="str">
        <f>G35&amp;" vs "&amp;G44&amp;" Deviation"</f>
        <v>National vs (NOC) MANAWATU-WHANGANUI Deviation</v>
      </c>
      <c r="H52" s="37"/>
      <c r="J52" s="30">
        <f t="shared" ref="J52:O52" si="12">J35-J44</f>
        <v>3.0609999999999928</v>
      </c>
      <c r="K52" s="30">
        <f t="shared" si="12"/>
        <v>-1.2678000000000083</v>
      </c>
      <c r="L52" s="30">
        <f t="shared" si="12"/>
        <v>10.175200000000004</v>
      </c>
      <c r="M52" s="30">
        <f t="shared" si="12"/>
        <v>4.517399999999995</v>
      </c>
      <c r="N52" s="30">
        <f t="shared" si="12"/>
        <v>18.33570000000001</v>
      </c>
      <c r="O52" s="30">
        <f t="shared" si="12"/>
        <v>6.4729000000000099</v>
      </c>
      <c r="P52" s="30" t="e">
        <f>P35-P44</f>
        <v>#VALUE!</v>
      </c>
      <c r="AJ52" s="19"/>
      <c r="AK52" s="19"/>
      <c r="AL52" s="19"/>
    </row>
    <row r="53" spans="1:38" x14ac:dyDescent="0.15">
      <c r="A53" s="2">
        <v>3</v>
      </c>
      <c r="B53" s="12" t="s">
        <v>7</v>
      </c>
      <c r="C53" s="2">
        <v>3</v>
      </c>
      <c r="E53" s="9"/>
      <c r="AJ53" s="19"/>
      <c r="AK53" s="19"/>
      <c r="AL53" s="19"/>
    </row>
    <row r="54" spans="1:38" x14ac:dyDescent="0.15">
      <c r="A54" s="2">
        <v>4</v>
      </c>
      <c r="B54" s="12" t="s">
        <v>8</v>
      </c>
      <c r="C54" s="2">
        <v>4</v>
      </c>
      <c r="E54" s="9"/>
      <c r="AJ54" s="19"/>
      <c r="AK54" s="19"/>
      <c r="AL54" s="19"/>
    </row>
    <row r="55" spans="1:38" x14ac:dyDescent="0.15">
      <c r="A55" s="2">
        <v>5</v>
      </c>
      <c r="B55" s="12" t="s">
        <v>9</v>
      </c>
      <c r="C55" s="2">
        <v>5</v>
      </c>
      <c r="E55" s="9"/>
      <c r="AJ55" s="19"/>
      <c r="AK55" s="19"/>
      <c r="AL55" s="19"/>
    </row>
    <row r="56" spans="1:38" x14ac:dyDescent="0.2">
      <c r="A56" s="2">
        <v>6</v>
      </c>
      <c r="B56" s="12" t="s">
        <v>10</v>
      </c>
      <c r="C56" s="2">
        <v>6</v>
      </c>
      <c r="D56" s="25">
        <v>4</v>
      </c>
      <c r="F56" s="212" t="s">
        <v>38</v>
      </c>
      <c r="G56" s="48" t="s">
        <v>856</v>
      </c>
      <c r="H56" s="49"/>
      <c r="I56" s="49"/>
      <c r="J56" s="49"/>
      <c r="K56" s="49"/>
      <c r="L56" s="49"/>
      <c r="M56" s="49"/>
      <c r="N56" s="49"/>
      <c r="O56" s="49"/>
      <c r="P56" s="49"/>
      <c r="Q56" s="49"/>
      <c r="AJ56" s="19"/>
      <c r="AK56" s="19"/>
      <c r="AL56" s="19"/>
    </row>
    <row r="57" spans="1:38" x14ac:dyDescent="0.15">
      <c r="E57" s="9"/>
      <c r="AJ57" s="19"/>
      <c r="AK57" s="19"/>
      <c r="AL57" s="19"/>
    </row>
    <row r="58" spans="1:38" x14ac:dyDescent="0.15">
      <c r="E58" s="9"/>
      <c r="J58" s="239">
        <f>VLOOKUP(J59,$B$79:$C$90,2,FALSE)</f>
        <v>15</v>
      </c>
    </row>
    <row r="59" spans="1:38" x14ac:dyDescent="0.2">
      <c r="A59" s="11" t="s">
        <v>77</v>
      </c>
      <c r="B59" s="11"/>
      <c r="C59" s="11"/>
      <c r="E59" s="9"/>
      <c r="G59" s="27" t="s">
        <v>242</v>
      </c>
      <c r="H59" s="27" t="s">
        <v>80</v>
      </c>
      <c r="I59" s="27" t="s">
        <v>81</v>
      </c>
      <c r="J59" s="31">
        <f>$H1</f>
        <v>2019</v>
      </c>
      <c r="K59" s="20" t="s">
        <v>86</v>
      </c>
    </row>
    <row r="60" spans="1:38" ht="45" x14ac:dyDescent="0.2">
      <c r="A60" s="2">
        <v>1</v>
      </c>
      <c r="B60" s="2" t="s">
        <v>2</v>
      </c>
      <c r="C60" s="2">
        <v>1</v>
      </c>
      <c r="E60" s="9"/>
      <c r="G60" s="27"/>
      <c r="H60" s="27"/>
      <c r="I60" s="27"/>
      <c r="J60" s="35" t="str">
        <f>J59&amp;" GSE-TL by NOC"</f>
        <v>2019 GSE-TL by NOC</v>
      </c>
      <c r="K60" s="35" t="str">
        <f>J59&amp;" Deviation from the National GSE-TL by NOC"</f>
        <v>2019 Deviation from the National GSE-TL by NOC</v>
      </c>
    </row>
    <row r="61" spans="1:38" x14ac:dyDescent="0.15">
      <c r="A61" s="2">
        <f t="shared" ref="A61:A70" si="13">A60+1</f>
        <v>2</v>
      </c>
      <c r="B61" s="12">
        <v>1</v>
      </c>
      <c r="C61" s="2">
        <v>2</v>
      </c>
      <c r="E61" s="9"/>
      <c r="F61" s="28" t="str">
        <f>F$56&amp;"-"&amp;G61&amp;"-"&amp;H61&amp;"-"&amp;I61</f>
        <v>GSE-TL-(NOC) NORTHLAND-All-All</v>
      </c>
      <c r="G61" s="386" t="str">
        <f>$B$6</f>
        <v>(NOC) NORTHLAND</v>
      </c>
      <c r="H61" s="2" t="s">
        <v>2</v>
      </c>
      <c r="I61" s="2" t="s">
        <v>2</v>
      </c>
      <c r="J61" s="30">
        <f>VLOOKUP($F61,Dataset!$A:$P,J$58,FALSE)</f>
        <v>95.249799999999993</v>
      </c>
      <c r="K61" s="30">
        <f t="shared" ref="K61:K84" si="14">J61-$J$84</f>
        <v>-2.3984000000000094</v>
      </c>
    </row>
    <row r="62" spans="1:38" x14ac:dyDescent="0.15">
      <c r="A62" s="2">
        <f t="shared" si="13"/>
        <v>3</v>
      </c>
      <c r="B62" s="12" t="s">
        <v>62</v>
      </c>
      <c r="C62" s="2">
        <v>3</v>
      </c>
      <c r="E62" s="9"/>
      <c r="F62" s="28" t="str">
        <f t="shared" ref="F62:F84" si="15">F$56&amp;"-"&amp;G62&amp;"-"&amp;H62&amp;"-"&amp;I62</f>
        <v>GSE-TL-AUCK ALLIANCE-All-All</v>
      </c>
      <c r="G62" s="386" t="str">
        <f>$B$7</f>
        <v>AUCK ALLIANCE</v>
      </c>
      <c r="H62" s="2" t="s">
        <v>2</v>
      </c>
      <c r="I62" s="2" t="s">
        <v>2</v>
      </c>
      <c r="J62" s="30">
        <f>VLOOKUP($F62,Dataset!$A:$P,J$58,FALSE)</f>
        <v>99.723200000000006</v>
      </c>
      <c r="K62" s="30">
        <f t="shared" si="14"/>
        <v>2.0750000000000028</v>
      </c>
    </row>
    <row r="63" spans="1:38" x14ac:dyDescent="0.15">
      <c r="A63" s="2">
        <f t="shared" si="13"/>
        <v>4</v>
      </c>
      <c r="B63" s="12">
        <v>2</v>
      </c>
      <c r="C63" s="2">
        <v>4</v>
      </c>
      <c r="E63" s="9"/>
      <c r="F63" s="28" t="str">
        <f>F$56&amp;"-"&amp;G63&amp;"-"&amp;H63&amp;"-"&amp;I63</f>
        <v>GSE-TL-(NOC) CENTRAL WAIKATO-All-All</v>
      </c>
      <c r="G63" s="386" t="str">
        <f>$B$8</f>
        <v>(NOC) CENTRAL WAIKATO</v>
      </c>
      <c r="H63" s="2" t="s">
        <v>2</v>
      </c>
      <c r="I63" s="2" t="s">
        <v>2</v>
      </c>
      <c r="J63" s="30">
        <f>VLOOKUP($F63,Dataset!$A:$P,J$58,FALSE)</f>
        <v>96.083799999999997</v>
      </c>
      <c r="K63" s="30">
        <f t="shared" si="14"/>
        <v>-1.5644000000000062</v>
      </c>
    </row>
    <row r="64" spans="1:38" x14ac:dyDescent="0.15">
      <c r="A64" s="2">
        <f t="shared" si="13"/>
        <v>5</v>
      </c>
      <c r="B64" s="12" t="s">
        <v>60</v>
      </c>
      <c r="C64" s="2">
        <v>5</v>
      </c>
      <c r="E64" s="9"/>
      <c r="F64" s="28" t="str">
        <f>F$56&amp;"-"&amp;G64&amp;"-"&amp;H64&amp;"-"&amp;I64</f>
        <v>GSE-TL-(NOC) EAST WAIKATO-All-All</v>
      </c>
      <c r="G64" s="386" t="str">
        <f>$B$9</f>
        <v>(NOC) EAST WAIKATO</v>
      </c>
      <c r="H64" s="2" t="s">
        <v>2</v>
      </c>
      <c r="I64" s="2" t="s">
        <v>2</v>
      </c>
      <c r="J64" s="30">
        <f>VLOOKUP($F64,Dataset!$A:$P,J$58,FALSE)</f>
        <v>94.644599999999997</v>
      </c>
      <c r="K64" s="30">
        <f t="shared" si="14"/>
        <v>-3.0036000000000058</v>
      </c>
    </row>
    <row r="65" spans="1:11" x14ac:dyDescent="0.15">
      <c r="A65" s="2">
        <f t="shared" si="13"/>
        <v>6</v>
      </c>
      <c r="B65" s="12" t="s">
        <v>59</v>
      </c>
      <c r="C65" s="2">
        <v>6</v>
      </c>
      <c r="E65" s="9"/>
      <c r="F65" s="28" t="str">
        <f t="shared" si="15"/>
        <v>GSE-TL-(EC) WEST WAIKATO NORTH-All-All</v>
      </c>
      <c r="G65" s="386" t="str">
        <f>$B$10</f>
        <v>(EC) WEST WAIKATO NORTH</v>
      </c>
      <c r="H65" s="2" t="s">
        <v>2</v>
      </c>
      <c r="I65" s="2" t="s">
        <v>2</v>
      </c>
      <c r="J65" s="30">
        <f>VLOOKUP($F65,Dataset!$A:$P,J$58,FALSE)</f>
        <v>98.756299999999996</v>
      </c>
      <c r="K65" s="30">
        <f t="shared" si="14"/>
        <v>1.1080999999999932</v>
      </c>
    </row>
    <row r="66" spans="1:11" x14ac:dyDescent="0.15">
      <c r="A66" s="2">
        <f t="shared" si="13"/>
        <v>7</v>
      </c>
      <c r="B66" s="12" t="s">
        <v>61</v>
      </c>
      <c r="C66" s="2">
        <v>7</v>
      </c>
      <c r="E66" s="9"/>
      <c r="F66" s="28" t="str">
        <f>F$56&amp;"-"&amp;G66&amp;"-"&amp;H66&amp;"-"&amp;I66</f>
        <v>GSE-TL-(EC) WEST WAIKATO SOUTH-All-All</v>
      </c>
      <c r="G66" s="386" t="str">
        <f>$B$11</f>
        <v>(EC) WEST WAIKATO SOUTH</v>
      </c>
      <c r="H66" s="2" t="s">
        <v>2</v>
      </c>
      <c r="I66" s="2" t="s">
        <v>2</v>
      </c>
      <c r="J66" s="30">
        <f>VLOOKUP($F66,Dataset!$A:$P,J$58,FALSE)</f>
        <v>96.043300000000002</v>
      </c>
      <c r="K66" s="30">
        <f t="shared" si="14"/>
        <v>-1.6049000000000007</v>
      </c>
    </row>
    <row r="67" spans="1:11" x14ac:dyDescent="0.15">
      <c r="A67" s="2">
        <f t="shared" si="13"/>
        <v>8</v>
      </c>
      <c r="B67" s="12">
        <v>3</v>
      </c>
      <c r="C67" s="2">
        <v>8</v>
      </c>
      <c r="E67" s="9"/>
      <c r="F67" s="28" t="str">
        <f t="shared" si="15"/>
        <v>GSE-TL-(NOC) BOP EAST-All-All</v>
      </c>
      <c r="G67" s="386" t="str">
        <f>$B$12</f>
        <v>(NOC) BOP EAST</v>
      </c>
      <c r="H67" s="2" t="s">
        <v>2</v>
      </c>
      <c r="I67" s="2" t="s">
        <v>2</v>
      </c>
      <c r="J67" s="30">
        <f>VLOOKUP($F67,Dataset!$A:$P,J$58,FALSE)</f>
        <v>98.181299999999993</v>
      </c>
      <c r="K67" s="30">
        <f t="shared" si="14"/>
        <v>0.53309999999999036</v>
      </c>
    </row>
    <row r="68" spans="1:11" x14ac:dyDescent="0.15">
      <c r="A68" s="2">
        <f t="shared" si="13"/>
        <v>9</v>
      </c>
      <c r="B68" s="12" t="s">
        <v>63</v>
      </c>
      <c r="C68" s="2">
        <v>9</v>
      </c>
      <c r="E68" s="9"/>
      <c r="F68" s="28" t="str">
        <f t="shared" si="15"/>
        <v>GSE-TL-(NOC) BOP WEST-All-All</v>
      </c>
      <c r="G68" s="386" t="str">
        <f>$B$13</f>
        <v>(NOC) BOP WEST</v>
      </c>
      <c r="H68" s="2" t="s">
        <v>2</v>
      </c>
      <c r="I68" s="2" t="s">
        <v>2</v>
      </c>
      <c r="J68" s="30">
        <f>VLOOKUP($F68,Dataset!$A:$P,J$58,FALSE)</f>
        <v>98.823800000000006</v>
      </c>
      <c r="K68" s="30">
        <f t="shared" si="14"/>
        <v>1.1756000000000029</v>
      </c>
    </row>
    <row r="69" spans="1:11" x14ac:dyDescent="0.15">
      <c r="A69" s="2">
        <f t="shared" si="13"/>
        <v>10</v>
      </c>
      <c r="B69" s="12">
        <v>4</v>
      </c>
      <c r="C69" s="2">
        <v>10</v>
      </c>
      <c r="E69" s="9"/>
      <c r="F69" s="28" t="str">
        <f t="shared" si="15"/>
        <v>GSE-TL-(NOC) TAIRAWHITI ROADS NORTHERN-All-All</v>
      </c>
      <c r="G69" s="386" t="str">
        <f>$B$14</f>
        <v>(NOC) TAIRAWHITI ROADS NORTHERN</v>
      </c>
      <c r="H69" s="2" t="s">
        <v>2</v>
      </c>
      <c r="I69" s="2" t="s">
        <v>2</v>
      </c>
      <c r="J69" s="30">
        <f>VLOOKUP($F69,Dataset!$A:$P,J$58,FALSE)</f>
        <v>97.127300000000005</v>
      </c>
      <c r="K69" s="30">
        <f t="shared" si="14"/>
        <v>-0.52089999999999748</v>
      </c>
    </row>
    <row r="70" spans="1:11" x14ac:dyDescent="0.15">
      <c r="A70" s="2">
        <f t="shared" si="13"/>
        <v>11</v>
      </c>
      <c r="B70" s="12">
        <v>5</v>
      </c>
      <c r="C70" s="2">
        <f>C69+1</f>
        <v>11</v>
      </c>
      <c r="E70" s="9"/>
      <c r="F70" s="28" t="str">
        <f t="shared" si="15"/>
        <v>GSE-TL-(NOC) TAIRAWHITI ROADS WESTERN-All-All</v>
      </c>
      <c r="G70" s="386" t="str">
        <f>$B$15</f>
        <v>(NOC) TAIRAWHITI ROADS WESTERN</v>
      </c>
      <c r="H70" s="2" t="s">
        <v>2</v>
      </c>
      <c r="I70" s="2" t="s">
        <v>2</v>
      </c>
      <c r="J70" s="30">
        <f>VLOOKUP($F70,Dataset!$A:$P,J$58,FALSE)</f>
        <v>97.340599999999995</v>
      </c>
      <c r="K70" s="30">
        <f t="shared" si="14"/>
        <v>-0.30760000000000787</v>
      </c>
    </row>
    <row r="71" spans="1:11" x14ac:dyDescent="0.15">
      <c r="B71" s="12"/>
      <c r="E71" s="9"/>
      <c r="F71" s="28" t="str">
        <f t="shared" si="15"/>
        <v>GSE-TL-(NOC) HAWKES BAY-All-All</v>
      </c>
      <c r="G71" s="386" t="str">
        <f>$B$16</f>
        <v>(NOC) HAWKES BAY</v>
      </c>
      <c r="H71" s="2" t="s">
        <v>2</v>
      </c>
      <c r="I71" s="2" t="s">
        <v>2</v>
      </c>
      <c r="J71" s="30">
        <f>VLOOKUP($F71,Dataset!$A:$P,J$58,FALSE)</f>
        <v>95.683199999999999</v>
      </c>
      <c r="K71" s="30">
        <f t="shared" si="14"/>
        <v>-1.9650000000000034</v>
      </c>
    </row>
    <row r="72" spans="1:11" x14ac:dyDescent="0.15">
      <c r="A72" s="14" t="s">
        <v>82</v>
      </c>
      <c r="B72" s="14"/>
      <c r="C72" s="14"/>
      <c r="E72" s="9"/>
      <c r="F72" s="28" t="str">
        <f t="shared" si="15"/>
        <v>GSE-TL-(NOC) TARANAKI-All-All</v>
      </c>
      <c r="G72" s="386" t="str">
        <f>$B$17</f>
        <v>(NOC) TARANAKI</v>
      </c>
      <c r="H72" s="2" t="s">
        <v>2</v>
      </c>
      <c r="I72" s="2" t="s">
        <v>2</v>
      </c>
      <c r="J72" s="30">
        <f>VLOOKUP($F72,Dataset!$A:$P,J$58,FALSE)</f>
        <v>97.709400000000002</v>
      </c>
      <c r="K72" s="30">
        <f t="shared" si="14"/>
        <v>6.1199999999999477E-2</v>
      </c>
    </row>
    <row r="73" spans="1:11" x14ac:dyDescent="0.15">
      <c r="A73" s="2">
        <v>1</v>
      </c>
      <c r="B73" s="2" t="s">
        <v>2</v>
      </c>
      <c r="C73" s="2">
        <v>1</v>
      </c>
      <c r="E73" s="9"/>
      <c r="F73" s="28" t="str">
        <f t="shared" si="15"/>
        <v>GSE-TL-(NOC) MANAWATU-WHANGANUI-All-All</v>
      </c>
      <c r="G73" s="386" t="str">
        <f>$B$18</f>
        <v>(NOC) MANAWATU-WHANGANUI</v>
      </c>
      <c r="H73" s="2" t="s">
        <v>2</v>
      </c>
      <c r="I73" s="2" t="s">
        <v>2</v>
      </c>
      <c r="J73" s="30">
        <f>VLOOKUP($F73,Dataset!$A:$P,J$58,FALSE)</f>
        <v>97.447299999999998</v>
      </c>
      <c r="K73" s="30">
        <f t="shared" si="14"/>
        <v>-0.2009000000000043</v>
      </c>
    </row>
    <row r="74" spans="1:11" x14ac:dyDescent="0.15">
      <c r="A74" s="2">
        <v>2</v>
      </c>
      <c r="B74" s="2" t="s">
        <v>83</v>
      </c>
      <c r="C74" s="2">
        <v>2</v>
      </c>
      <c r="E74" s="9"/>
      <c r="F74" s="28" t="str">
        <f t="shared" si="15"/>
        <v>GSE-TL-(NOC) WELLINGTON-All-All</v>
      </c>
      <c r="G74" s="386" t="str">
        <f>$B$19</f>
        <v>(NOC) WELLINGTON</v>
      </c>
      <c r="H74" s="2" t="s">
        <v>2</v>
      </c>
      <c r="I74" s="2" t="s">
        <v>2</v>
      </c>
      <c r="J74" s="30">
        <f>VLOOKUP($F74,Dataset!$A:$P,J$58,FALSE)</f>
        <v>98.855900000000005</v>
      </c>
      <c r="K74" s="30">
        <f t="shared" si="14"/>
        <v>1.2077000000000027</v>
      </c>
    </row>
    <row r="75" spans="1:11" x14ac:dyDescent="0.15">
      <c r="A75" s="2">
        <v>3</v>
      </c>
      <c r="B75" s="2" t="s">
        <v>84</v>
      </c>
      <c r="C75" s="2">
        <v>3</v>
      </c>
      <c r="E75" s="9"/>
      <c r="F75" s="28" t="str">
        <f t="shared" si="15"/>
        <v>GSE-TL-(NOC) NELSON-TASMAN-All-All</v>
      </c>
      <c r="G75" s="386" t="str">
        <f>$B$20</f>
        <v>(NOC) NELSON-TASMAN</v>
      </c>
      <c r="H75" s="2" t="s">
        <v>2</v>
      </c>
      <c r="I75" s="2" t="s">
        <v>2</v>
      </c>
      <c r="J75" s="30">
        <f>VLOOKUP($F75,Dataset!$A:$P,J$58,FALSE)</f>
        <v>94.027799999999999</v>
      </c>
      <c r="K75" s="30">
        <f t="shared" si="14"/>
        <v>-3.6204000000000036</v>
      </c>
    </row>
    <row r="76" spans="1:11" x14ac:dyDescent="0.15">
      <c r="E76" s="9"/>
      <c r="F76" s="28" t="str">
        <f t="shared" si="15"/>
        <v>GSE-TL-(EC) MARLBOROUGH-All-All</v>
      </c>
      <c r="G76" s="386" t="str">
        <f>$B$21</f>
        <v>(EC) MARLBOROUGH</v>
      </c>
      <c r="H76" s="2" t="s">
        <v>2</v>
      </c>
      <c r="I76" s="2" t="s">
        <v>2</v>
      </c>
      <c r="J76" s="30">
        <f>VLOOKUP($F76,Dataset!$A:$P,J$58,FALSE)</f>
        <v>98.053799999999995</v>
      </c>
      <c r="K76" s="30">
        <f t="shared" si="14"/>
        <v>0.40559999999999263</v>
      </c>
    </row>
    <row r="77" spans="1:11" x14ac:dyDescent="0.15">
      <c r="E77" s="9"/>
      <c r="F77" s="28" t="str">
        <f t="shared" si="15"/>
        <v>GSE-TL-(NOC) NORTH CANTERBURY-All-All</v>
      </c>
      <c r="G77" s="386" t="str">
        <f>$B$22</f>
        <v>(NOC) NORTH CANTERBURY</v>
      </c>
      <c r="H77" s="2" t="s">
        <v>2</v>
      </c>
      <c r="I77" s="2" t="s">
        <v>2</v>
      </c>
      <c r="J77" s="30">
        <f>VLOOKUP($F77,Dataset!$A:$P,J$58,FALSE)</f>
        <v>98.298900000000003</v>
      </c>
      <c r="K77" s="30">
        <f t="shared" si="14"/>
        <v>0.6507000000000005</v>
      </c>
    </row>
    <row r="78" spans="1:11" x14ac:dyDescent="0.15">
      <c r="A78" s="26" t="s">
        <v>85</v>
      </c>
      <c r="B78" s="26"/>
      <c r="C78" s="26"/>
      <c r="E78" s="9"/>
      <c r="F78" s="28" t="str">
        <f t="shared" si="15"/>
        <v>GSE-TL-(NOC) SOUTH CANTERBURY-All-All</v>
      </c>
      <c r="G78" s="386" t="str">
        <f>$B$23</f>
        <v>(NOC) SOUTH CANTERBURY</v>
      </c>
      <c r="H78" s="2" t="s">
        <v>2</v>
      </c>
      <c r="I78" s="2" t="s">
        <v>2</v>
      </c>
      <c r="J78" s="30">
        <f>VLOOKUP($F78,Dataset!$A:$P,J$58,FALSE)</f>
        <v>99.206199999999995</v>
      </c>
      <c r="K78" s="30">
        <f t="shared" si="14"/>
        <v>1.5579999999999927</v>
      </c>
    </row>
    <row r="79" spans="1:11" x14ac:dyDescent="0.15">
      <c r="A79" s="2">
        <v>6</v>
      </c>
      <c r="B79" s="12">
        <v>2010</v>
      </c>
      <c r="C79" s="2">
        <v>6</v>
      </c>
      <c r="E79" s="9"/>
      <c r="F79" s="28" t="str">
        <f t="shared" si="15"/>
        <v>GSE-TL-MILFORD-All-All</v>
      </c>
      <c r="G79" s="386" t="str">
        <f>$B$24</f>
        <v>MILFORD</v>
      </c>
      <c r="H79" s="2" t="s">
        <v>2</v>
      </c>
      <c r="I79" s="2" t="s">
        <v>2</v>
      </c>
      <c r="J79" s="30">
        <f>VLOOKUP($F79,Dataset!$A:$P,J$58,FALSE)</f>
        <v>95.33</v>
      </c>
      <c r="K79" s="30">
        <f t="shared" si="14"/>
        <v>-2.3182000000000045</v>
      </c>
    </row>
    <row r="80" spans="1:11" x14ac:dyDescent="0.15">
      <c r="A80" s="2">
        <v>7</v>
      </c>
      <c r="B80" s="12">
        <f>B79+1</f>
        <v>2011</v>
      </c>
      <c r="C80" s="2">
        <v>7</v>
      </c>
      <c r="E80" s="9"/>
      <c r="F80" s="28" t="str">
        <f t="shared" si="15"/>
        <v>GSE-TL-(NOC) WEST COAST-All-All</v>
      </c>
      <c r="G80" s="386" t="str">
        <f>$B$25</f>
        <v>(NOC) WEST COAST</v>
      </c>
      <c r="H80" s="2" t="s">
        <v>2</v>
      </c>
      <c r="I80" s="2" t="s">
        <v>2</v>
      </c>
      <c r="J80" s="30">
        <f>VLOOKUP($F80,Dataset!$A:$P,J$58,FALSE)</f>
        <v>98.640900000000002</v>
      </c>
      <c r="K80" s="30">
        <f t="shared" si="14"/>
        <v>0.99269999999999925</v>
      </c>
    </row>
    <row r="81" spans="1:18" x14ac:dyDescent="0.15">
      <c r="A81" s="2">
        <v>8</v>
      </c>
      <c r="B81" s="12">
        <f t="shared" ref="B81:C90" si="16">B80+1</f>
        <v>2012</v>
      </c>
      <c r="C81" s="2">
        <f t="shared" ref="C81:C84" si="17">C80+1</f>
        <v>8</v>
      </c>
      <c r="E81" s="9"/>
      <c r="F81" s="28" t="str">
        <f t="shared" si="15"/>
        <v>GSE-TL-(NOC) OTAGO CENTRAL-All-All</v>
      </c>
      <c r="G81" s="386" t="str">
        <f>$B$26</f>
        <v>(NOC) OTAGO CENTRAL</v>
      </c>
      <c r="H81" s="2" t="s">
        <v>2</v>
      </c>
      <c r="I81" s="2" t="s">
        <v>2</v>
      </c>
      <c r="J81" s="30">
        <f>VLOOKUP($F81,Dataset!$A:$P,J$58,FALSE)</f>
        <v>98.547399999999996</v>
      </c>
      <c r="K81" s="30">
        <f t="shared" si="14"/>
        <v>0.89919999999999334</v>
      </c>
    </row>
    <row r="82" spans="1:18" x14ac:dyDescent="0.15">
      <c r="A82" s="2">
        <v>9</v>
      </c>
      <c r="B82" s="12">
        <f t="shared" si="16"/>
        <v>2013</v>
      </c>
      <c r="C82" s="2">
        <f t="shared" si="17"/>
        <v>9</v>
      </c>
      <c r="E82" s="9"/>
      <c r="F82" s="28" t="str">
        <f t="shared" si="15"/>
        <v>GSE-TL-(NOC) COASTAL OTAGO-All-All</v>
      </c>
      <c r="G82" s="386" t="str">
        <f>$B$27</f>
        <v>(NOC) COASTAL OTAGO</v>
      </c>
      <c r="H82" s="2" t="s">
        <v>2</v>
      </c>
      <c r="I82" s="2" t="s">
        <v>2</v>
      </c>
      <c r="J82" s="30">
        <f>VLOOKUP($F82,Dataset!$A:$P,J$58,FALSE)</f>
        <v>97.308999999999997</v>
      </c>
      <c r="K82" s="30">
        <f t="shared" si="14"/>
        <v>-0.33920000000000528</v>
      </c>
    </row>
    <row r="83" spans="1:18" x14ac:dyDescent="0.15">
      <c r="A83" s="2">
        <v>10</v>
      </c>
      <c r="B83" s="12">
        <f t="shared" si="16"/>
        <v>2014</v>
      </c>
      <c r="C83" s="2">
        <f t="shared" si="17"/>
        <v>10</v>
      </c>
      <c r="E83" s="9"/>
      <c r="F83" s="28" t="str">
        <f t="shared" si="15"/>
        <v>GSE-TL-(NOC) SOUTHLAND-All-All</v>
      </c>
      <c r="G83" s="386" t="str">
        <f>$B$28</f>
        <v>(NOC) SOUTHLAND</v>
      </c>
      <c r="H83" s="2" t="s">
        <v>2</v>
      </c>
      <c r="I83" s="2" t="s">
        <v>2</v>
      </c>
      <c r="J83" s="30">
        <f>VLOOKUP($F83,Dataset!$A:$P,J$58,FALSE)</f>
        <v>97.169200000000004</v>
      </c>
      <c r="K83" s="30">
        <f t="shared" si="14"/>
        <v>-0.4789999999999992</v>
      </c>
    </row>
    <row r="84" spans="1:18" x14ac:dyDescent="0.15">
      <c r="A84" s="2">
        <v>11</v>
      </c>
      <c r="B84" s="12">
        <f t="shared" si="16"/>
        <v>2015</v>
      </c>
      <c r="C84" s="2">
        <f t="shared" si="17"/>
        <v>11</v>
      </c>
      <c r="E84" s="9"/>
      <c r="F84" s="28" t="str">
        <f t="shared" si="15"/>
        <v>GSE-TL-National-All-All</v>
      </c>
      <c r="G84" s="2" t="s">
        <v>17</v>
      </c>
      <c r="H84" s="2" t="s">
        <v>2</v>
      </c>
      <c r="I84" s="2" t="s">
        <v>2</v>
      </c>
      <c r="J84" s="30">
        <f>VLOOKUP($F84,Dataset!$A:$P,J$58,FALSE)</f>
        <v>97.648200000000003</v>
      </c>
      <c r="K84" s="30">
        <f t="shared" si="14"/>
        <v>0</v>
      </c>
    </row>
    <row r="85" spans="1:18" x14ac:dyDescent="0.15">
      <c r="A85" s="2">
        <v>12</v>
      </c>
      <c r="B85" s="12">
        <f>B84+1</f>
        <v>2016</v>
      </c>
      <c r="C85" s="2">
        <f>C84+1</f>
        <v>12</v>
      </c>
      <c r="E85" s="9"/>
    </row>
    <row r="86" spans="1:18" x14ac:dyDescent="0.2">
      <c r="A86" s="2">
        <v>13</v>
      </c>
      <c r="B86" s="12">
        <f t="shared" si="16"/>
        <v>2017</v>
      </c>
      <c r="C86" s="2">
        <f t="shared" si="16"/>
        <v>13</v>
      </c>
      <c r="E86" s="9"/>
      <c r="F86" s="27" t="s">
        <v>243</v>
      </c>
      <c r="G86" s="24">
        <v>1</v>
      </c>
      <c r="H86" s="25"/>
      <c r="I86" s="26">
        <v>1</v>
      </c>
      <c r="J86" s="32">
        <f>VLOOKUP(J$34,$B$79:$C$90,2,FALSE)</f>
        <v>10</v>
      </c>
      <c r="K86" s="32">
        <f t="shared" ref="K86:P86" si="18">VLOOKUP(K$34,$B$79:$C$90,2,FALSE)</f>
        <v>11</v>
      </c>
      <c r="L86" s="32">
        <f t="shared" si="18"/>
        <v>12</v>
      </c>
      <c r="M86" s="32">
        <f t="shared" si="18"/>
        <v>13</v>
      </c>
      <c r="N86" s="32">
        <f t="shared" si="18"/>
        <v>14</v>
      </c>
      <c r="O86" s="32">
        <f t="shared" si="18"/>
        <v>15</v>
      </c>
      <c r="P86" s="32">
        <f t="shared" si="18"/>
        <v>16</v>
      </c>
    </row>
    <row r="87" spans="1:18" x14ac:dyDescent="0.2">
      <c r="A87" s="2">
        <v>14</v>
      </c>
      <c r="B87" s="12">
        <f t="shared" si="16"/>
        <v>2018</v>
      </c>
      <c r="C87" s="2">
        <v>14</v>
      </c>
      <c r="E87" s="9"/>
      <c r="G87" s="27" t="s">
        <v>242</v>
      </c>
      <c r="H87" s="27" t="s">
        <v>80</v>
      </c>
      <c r="I87" s="27" t="s">
        <v>81</v>
      </c>
      <c r="J87" s="20">
        <f>$K$1</f>
        <v>2014</v>
      </c>
      <c r="K87" s="20">
        <f t="shared" ref="K87:P87" si="19">J87+1</f>
        <v>2015</v>
      </c>
      <c r="L87" s="20">
        <f t="shared" si="19"/>
        <v>2016</v>
      </c>
      <c r="M87" s="20">
        <f t="shared" si="19"/>
        <v>2017</v>
      </c>
      <c r="N87" s="20">
        <f t="shared" si="19"/>
        <v>2018</v>
      </c>
      <c r="O87" s="20">
        <f t="shared" si="19"/>
        <v>2019</v>
      </c>
      <c r="P87" s="20">
        <f t="shared" si="19"/>
        <v>2020</v>
      </c>
      <c r="R87" s="2" t="str">
        <f>G56</f>
        <v>GSE-ONRC - Threshold Level</v>
      </c>
    </row>
    <row r="88" spans="1:18" x14ac:dyDescent="0.15">
      <c r="A88" s="2">
        <v>15</v>
      </c>
      <c r="B88" s="12">
        <f t="shared" si="16"/>
        <v>2019</v>
      </c>
      <c r="C88" s="2">
        <v>15</v>
      </c>
      <c r="E88" s="9"/>
      <c r="F88" s="28" t="str">
        <f t="shared" ref="F88:F94" si="20">F$56&amp;"-"&amp;G88&amp;"-"&amp;H88&amp;"-"&amp;I88</f>
        <v>GSE-TL-National-All-All</v>
      </c>
      <c r="G88" s="2" t="str">
        <f t="shared" ref="G88:G94" si="21">VLOOKUP(G$86,$A$5:$B$31,2,FALSE)</f>
        <v>National</v>
      </c>
      <c r="H88" s="2" t="s">
        <v>2</v>
      </c>
      <c r="I88" s="2" t="str">
        <f t="shared" ref="I88:I94" si="22">IF(I$86=1,"All",IF(I$86=2,"U","R"))</f>
        <v>All</v>
      </c>
      <c r="J88" s="30">
        <f>IFERROR(VLOOKUP($F88,Dataset!$A:$P,J$86,FALSE),0)</f>
        <v>98.286600000000007</v>
      </c>
      <c r="K88" s="30">
        <f>IFERROR(VLOOKUP($F88,Dataset!$A:$P,K$86,FALSE),0)</f>
        <v>98.338700000000003</v>
      </c>
      <c r="L88" s="30">
        <f>IFERROR(VLOOKUP($F88,Dataset!$A:$P,L$86,FALSE),0)</f>
        <v>98.186000000000007</v>
      </c>
      <c r="M88" s="30">
        <f>IFERROR(VLOOKUP($F88,Dataset!$A:$P,M$86,FALSE),0)</f>
        <v>98.445499999999996</v>
      </c>
      <c r="N88" s="30">
        <f>IFERROR(VLOOKUP($F88,Dataset!$A:$P,N$86,FALSE),0)</f>
        <v>96.174999999999997</v>
      </c>
      <c r="O88" s="30">
        <f>IFERROR(VLOOKUP($F88,Dataset!$A:$P,O$86,FALSE),0)</f>
        <v>97.648200000000003</v>
      </c>
      <c r="P88" s="30" t="str">
        <f>IFERROR(VLOOKUP($F88,Dataset!$A:$P,P$86,FALSE),0)</f>
        <v>GSE-TL</v>
      </c>
    </row>
    <row r="89" spans="1:18" x14ac:dyDescent="0.15">
      <c r="A89" s="2">
        <f t="shared" ref="A89:A90" si="23">A88+1</f>
        <v>16</v>
      </c>
      <c r="B89" s="12">
        <f t="shared" si="16"/>
        <v>2020</v>
      </c>
      <c r="C89" s="2">
        <f t="shared" si="16"/>
        <v>16</v>
      </c>
      <c r="E89" s="9"/>
      <c r="F89" s="28" t="str">
        <f t="shared" si="20"/>
        <v>GSE-TL-National-High Volume-All</v>
      </c>
      <c r="G89" s="2" t="str">
        <f t="shared" si="21"/>
        <v>National</v>
      </c>
      <c r="H89" s="387" t="s">
        <v>6</v>
      </c>
      <c r="I89" s="2" t="str">
        <f t="shared" si="22"/>
        <v>All</v>
      </c>
      <c r="J89" s="30">
        <f>IFERROR(VLOOKUP($F89,Dataset!$A:$P,J$86,FALSE),0)</f>
        <v>99.3369</v>
      </c>
      <c r="K89" s="30">
        <f>IFERROR(VLOOKUP($F89,Dataset!$A:$P,K$86,FALSE),0)</f>
        <v>99.2517</v>
      </c>
      <c r="L89" s="30">
        <f>IFERROR(VLOOKUP($F89,Dataset!$A:$P,L$86,FALSE),0)</f>
        <v>99.220399999999998</v>
      </c>
      <c r="M89" s="30">
        <f>IFERROR(VLOOKUP($F89,Dataset!$A:$P,M$86,FALSE),0)</f>
        <v>99.432000000000002</v>
      </c>
      <c r="N89" s="30">
        <f>IFERROR(VLOOKUP($F89,Dataset!$A:$P,N$86,FALSE),0)</f>
        <v>98.757400000000004</v>
      </c>
      <c r="O89" s="30">
        <f>IFERROR(VLOOKUP($F89,Dataset!$A:$P,O$86,FALSE),0)</f>
        <v>99.130200000000002</v>
      </c>
      <c r="P89" s="30" t="str">
        <f>IFERROR(VLOOKUP($F89,Dataset!$A:$P,P$86,FALSE),0)</f>
        <v>GSE-TL</v>
      </c>
    </row>
    <row r="90" spans="1:18" x14ac:dyDescent="0.15">
      <c r="A90" s="2">
        <f t="shared" si="23"/>
        <v>17</v>
      </c>
      <c r="B90" s="12">
        <f t="shared" si="16"/>
        <v>2021</v>
      </c>
      <c r="C90" s="2">
        <f t="shared" si="16"/>
        <v>17</v>
      </c>
      <c r="E90" s="9"/>
      <c r="F90" s="28" t="str">
        <f t="shared" si="20"/>
        <v>GSE-TL-National-National-All</v>
      </c>
      <c r="G90" s="2" t="str">
        <f t="shared" si="21"/>
        <v>National</v>
      </c>
      <c r="H90" s="387" t="s">
        <v>17</v>
      </c>
      <c r="I90" s="2" t="str">
        <f t="shared" si="22"/>
        <v>All</v>
      </c>
      <c r="J90" s="30">
        <f>IFERROR(VLOOKUP($F90,Dataset!$A:$P,J$86,FALSE),0)</f>
        <v>98.445999999999998</v>
      </c>
      <c r="K90" s="30">
        <f>IFERROR(VLOOKUP($F90,Dataset!$A:$P,K$86,FALSE),0)</f>
        <v>98.544799999999995</v>
      </c>
      <c r="L90" s="30">
        <f>IFERROR(VLOOKUP($F90,Dataset!$A:$P,L$86,FALSE),0)</f>
        <v>98.338300000000004</v>
      </c>
      <c r="M90" s="30">
        <f>IFERROR(VLOOKUP($F90,Dataset!$A:$P,M$86,FALSE),0)</f>
        <v>98.809299999999993</v>
      </c>
      <c r="N90" s="30">
        <f>IFERROR(VLOOKUP($F90,Dataset!$A:$P,N$86,FALSE),0)</f>
        <v>95.831500000000005</v>
      </c>
      <c r="O90" s="30">
        <f>IFERROR(VLOOKUP($F90,Dataset!$A:$P,O$86,FALSE),0)</f>
        <v>97.783900000000003</v>
      </c>
      <c r="P90" s="30" t="str">
        <f>IFERROR(VLOOKUP($F90,Dataset!$A:$P,P$86,FALSE),0)</f>
        <v>GSE-TL</v>
      </c>
    </row>
    <row r="91" spans="1:18" x14ac:dyDescent="0.15">
      <c r="E91" s="9"/>
      <c r="F91" s="28" t="str">
        <f t="shared" si="20"/>
        <v>GSE-TL-National-Regional-All</v>
      </c>
      <c r="G91" s="2" t="str">
        <f t="shared" si="21"/>
        <v>National</v>
      </c>
      <c r="H91" s="387" t="s">
        <v>694</v>
      </c>
      <c r="I91" s="2" t="str">
        <f t="shared" si="22"/>
        <v>All</v>
      </c>
      <c r="J91" s="30">
        <f>IFERROR(VLOOKUP($F91,Dataset!$A:$P,J$86,FALSE),0)</f>
        <v>97.870500000000007</v>
      </c>
      <c r="K91" s="30">
        <f>IFERROR(VLOOKUP($F91,Dataset!$A:$P,K$86,FALSE),0)</f>
        <v>97.649600000000007</v>
      </c>
      <c r="L91" s="30">
        <f>IFERROR(VLOOKUP($F91,Dataset!$A:$P,L$86,FALSE),0)</f>
        <v>97.613200000000006</v>
      </c>
      <c r="M91" s="30">
        <f>IFERROR(VLOOKUP($F91,Dataset!$A:$P,M$86,FALSE),0)</f>
        <v>97.791700000000006</v>
      </c>
      <c r="N91" s="30">
        <f>IFERROR(VLOOKUP($F91,Dataset!$A:$P,N$86,FALSE),0)</f>
        <v>94.979600000000005</v>
      </c>
      <c r="O91" s="30">
        <f>IFERROR(VLOOKUP($F91,Dataset!$A:$P,O$86,FALSE),0)</f>
        <v>96.686999999999998</v>
      </c>
      <c r="P91" s="30" t="str">
        <f>IFERROR(VLOOKUP($F91,Dataset!$A:$P,P$86,FALSE),0)</f>
        <v>GSE-TL</v>
      </c>
    </row>
    <row r="92" spans="1:18" x14ac:dyDescent="0.15">
      <c r="E92" s="9"/>
      <c r="F92" s="28" t="str">
        <f t="shared" ref="F92" si="24">F$56&amp;"-"&amp;G92&amp;"-"&amp;H92&amp;"-"&amp;I92</f>
        <v>GSE-TL-National-Arterial-All</v>
      </c>
      <c r="G92" s="2" t="str">
        <f t="shared" si="21"/>
        <v>National</v>
      </c>
      <c r="H92" s="387" t="s">
        <v>692</v>
      </c>
      <c r="I92" s="2" t="str">
        <f t="shared" si="22"/>
        <v>All</v>
      </c>
      <c r="J92" s="30">
        <f>IFERROR(VLOOKUP($F92,Dataset!$A:$P,J$86,FALSE),0)</f>
        <v>98.323899999999995</v>
      </c>
      <c r="K92" s="30">
        <f>IFERROR(VLOOKUP($F92,Dataset!$A:$P,K$86,FALSE),0)</f>
        <v>98.5518</v>
      </c>
      <c r="L92" s="30">
        <f>IFERROR(VLOOKUP($F92,Dataset!$A:$P,L$86,FALSE),0)</f>
        <v>98.596199999999996</v>
      </c>
      <c r="M92" s="30">
        <f>IFERROR(VLOOKUP($F92,Dataset!$A:$P,M$86,FALSE),0)</f>
        <v>98.685599999999994</v>
      </c>
      <c r="N92" s="30">
        <f>IFERROR(VLOOKUP($F92,Dataset!$A:$P,N$86,FALSE),0)</f>
        <v>95.812799999999996</v>
      </c>
      <c r="O92" s="30">
        <f>IFERROR(VLOOKUP($F92,Dataset!$A:$P,O$86,FALSE),0)</f>
        <v>97.650400000000005</v>
      </c>
      <c r="P92" s="30" t="str">
        <f>IFERROR(VLOOKUP($F92,Dataset!$A:$P,P$86,FALSE),0)</f>
        <v>GSE-TL</v>
      </c>
    </row>
    <row r="93" spans="1:18" x14ac:dyDescent="0.15">
      <c r="E93" s="9"/>
      <c r="F93" s="28" t="str">
        <f t="shared" si="20"/>
        <v>GSE-TL-National-Primary Collector-All</v>
      </c>
      <c r="G93" s="2" t="str">
        <f t="shared" si="21"/>
        <v>National</v>
      </c>
      <c r="H93" s="387" t="s">
        <v>691</v>
      </c>
      <c r="I93" s="2" t="str">
        <f t="shared" si="22"/>
        <v>All</v>
      </c>
      <c r="J93" s="30">
        <f>IFERROR(VLOOKUP($F93,Dataset!$A:$P,J$86,FALSE),0)</f>
        <v>97.154600000000002</v>
      </c>
      <c r="K93" s="30">
        <f>IFERROR(VLOOKUP($F93,Dataset!$A:$P,K$86,FALSE),0)</f>
        <v>97.580399999999997</v>
      </c>
      <c r="L93" s="30">
        <f>IFERROR(VLOOKUP($F93,Dataset!$A:$P,L$86,FALSE),0)</f>
        <v>96.928299999999993</v>
      </c>
      <c r="M93" s="30">
        <f>IFERROR(VLOOKUP($F93,Dataset!$A:$P,M$86,FALSE),0)</f>
        <v>96.866100000000003</v>
      </c>
      <c r="N93" s="30">
        <f>IFERROR(VLOOKUP($F93,Dataset!$A:$P,N$86,FALSE),0)</f>
        <v>94.862399999999994</v>
      </c>
      <c r="O93" s="30">
        <f>IFERROR(VLOOKUP($F93,Dataset!$A:$P,O$86,FALSE),0)</f>
        <v>96.728399999999993</v>
      </c>
      <c r="P93" s="30" t="str">
        <f>IFERROR(VLOOKUP($F93,Dataset!$A:$P,P$86,FALSE),0)</f>
        <v>GSE-TL</v>
      </c>
    </row>
    <row r="94" spans="1:18" x14ac:dyDescent="0.15">
      <c r="F94" s="28" t="str">
        <f t="shared" si="20"/>
        <v>GSE-TL-National-Secondary Collector-All</v>
      </c>
      <c r="G94" s="2" t="str">
        <f t="shared" si="21"/>
        <v>National</v>
      </c>
      <c r="H94" s="387" t="s">
        <v>693</v>
      </c>
      <c r="I94" s="2" t="str">
        <f t="shared" si="22"/>
        <v>All</v>
      </c>
      <c r="J94" s="30">
        <f>IFERROR(VLOOKUP($F94,Dataset!$A:$P,J$86,FALSE),0)</f>
        <v>98.514700000000005</v>
      </c>
      <c r="K94" s="30">
        <f>IFERROR(VLOOKUP($F94,Dataset!$A:$P,K$86,FALSE),0)</f>
        <v>97.897099999999995</v>
      </c>
      <c r="L94" s="30">
        <f>IFERROR(VLOOKUP($F94,Dataset!$A:$P,L$86,FALSE),0)</f>
        <v>97.950999999999993</v>
      </c>
      <c r="M94" s="30">
        <f>IFERROR(VLOOKUP($F94,Dataset!$A:$P,M$86,FALSE),0)</f>
        <v>98.403199999999998</v>
      </c>
      <c r="N94" s="30">
        <f>IFERROR(VLOOKUP($F94,Dataset!$A:$P,N$86,FALSE),0)</f>
        <v>95.8874</v>
      </c>
      <c r="O94" s="30">
        <f>IFERROR(VLOOKUP($F94,Dataset!$A:$P,O$86,FALSE),0)</f>
        <v>98.103899999999996</v>
      </c>
      <c r="P94" s="30" t="str">
        <f>IFERROR(VLOOKUP($F94,Dataset!$A:$P,P$86,FALSE),0)</f>
        <v>GSE-TL</v>
      </c>
    </row>
    <row r="96" spans="1:18" x14ac:dyDescent="0.2">
      <c r="F96" s="27" t="s">
        <v>244</v>
      </c>
      <c r="G96" s="24">
        <v>3</v>
      </c>
    </row>
    <row r="97" spans="4:17" x14ac:dyDescent="0.15">
      <c r="F97" s="28" t="str">
        <f t="shared" ref="F97:F103" si="25">F$56&amp;"-"&amp;G97&amp;"-"&amp;H97&amp;"-"&amp;I97</f>
        <v>GSE-TL-AUCK ALLIANCE-All-All</v>
      </c>
      <c r="G97" s="2" t="str">
        <f t="shared" ref="G97:G103" si="26">VLOOKUP(G$96,$A$5:$B$31,2,FALSE)</f>
        <v>AUCK ALLIANCE</v>
      </c>
      <c r="H97" s="2" t="s">
        <v>2</v>
      </c>
      <c r="I97" s="2" t="str">
        <f t="shared" ref="I97:I103" si="27">IF(I$86=1,"All",IF(I$86=2,"U","R"))</f>
        <v>All</v>
      </c>
      <c r="J97" s="30">
        <f>IFERROR(VLOOKUP($F97,Dataset!$A:$P,J$86,FALSE),0)</f>
        <v>99.851900000000001</v>
      </c>
      <c r="K97" s="30">
        <f>IFERROR(VLOOKUP($F97,Dataset!$A:$P,K$86,FALSE),0)</f>
        <v>99.808199999999999</v>
      </c>
      <c r="L97" s="30">
        <f>IFERROR(VLOOKUP($F97,Dataset!$A:$P,L$86,FALSE),0)</f>
        <v>99.906999999999996</v>
      </c>
      <c r="M97" s="30">
        <f>IFERROR(VLOOKUP($F97,Dataset!$A:$P,M$86,FALSE),0)</f>
        <v>99.745500000000007</v>
      </c>
      <c r="N97" s="30">
        <f>IFERROR(VLOOKUP($F97,Dataset!$A:$P,N$86,FALSE),0)</f>
        <v>99.499600000000001</v>
      </c>
      <c r="O97" s="30">
        <f>IFERROR(VLOOKUP($F97,Dataset!$A:$P,O$86,FALSE),0)</f>
        <v>99.723200000000006</v>
      </c>
      <c r="P97" s="30" t="str">
        <f>IFERROR(VLOOKUP($F97,Dataset!$A:$P,P$86,FALSE),0)</f>
        <v>GSE-TL</v>
      </c>
    </row>
    <row r="98" spans="4:17" x14ac:dyDescent="0.15">
      <c r="F98" s="28" t="str">
        <f>F$56&amp;"-"&amp;G98&amp;"-"&amp;H98&amp;"-"&amp;I98</f>
        <v>GSE-TL-AUCK ALLIANCE-High Volume-All</v>
      </c>
      <c r="G98" s="2" t="str">
        <f t="shared" si="26"/>
        <v>AUCK ALLIANCE</v>
      </c>
      <c r="H98" s="387" t="s">
        <v>6</v>
      </c>
      <c r="I98" s="2" t="str">
        <f>IF(I$86=1,"All",IF(I$86=2,"U","R"))</f>
        <v>All</v>
      </c>
      <c r="J98" s="30">
        <f>IFERROR(VLOOKUP($F98,Dataset!$A:$P,J$86,FALSE),0)</f>
        <v>99.893699999999995</v>
      </c>
      <c r="K98" s="30">
        <f>IFERROR(VLOOKUP($F98,Dataset!$A:$P,K$86,FALSE),0)</f>
        <v>99.884</v>
      </c>
      <c r="L98" s="30">
        <f>IFERROR(VLOOKUP($F98,Dataset!$A:$P,L$86,FALSE),0)</f>
        <v>99.939499999999995</v>
      </c>
      <c r="M98" s="30">
        <f>IFERROR(VLOOKUP($F98,Dataset!$A:$P,M$86,FALSE),0)</f>
        <v>99.741399999999999</v>
      </c>
      <c r="N98" s="30">
        <f>IFERROR(VLOOKUP($F98,Dataset!$A:$P,N$86,FALSE),0)</f>
        <v>99.663399999999996</v>
      </c>
      <c r="O98" s="30">
        <f>IFERROR(VLOOKUP($F98,Dataset!$A:$P,O$86,FALSE),0)</f>
        <v>99.799700000000001</v>
      </c>
      <c r="P98" s="30" t="str">
        <f>IFERROR(VLOOKUP($F98,Dataset!$A:$P,P$86,FALSE),0)</f>
        <v>GSE-TL</v>
      </c>
    </row>
    <row r="99" spans="4:17" x14ac:dyDescent="0.15">
      <c r="F99" s="28" t="str">
        <f t="shared" si="25"/>
        <v>GSE-TL-AUCK ALLIANCE-National-All</v>
      </c>
      <c r="G99" s="2" t="str">
        <f t="shared" si="26"/>
        <v>AUCK ALLIANCE</v>
      </c>
      <c r="H99" s="387" t="s">
        <v>17</v>
      </c>
      <c r="I99" s="2" t="str">
        <f>IF(I$86=1,"All",IF(I$86=2,"U","R"))</f>
        <v>All</v>
      </c>
      <c r="J99" s="30">
        <f>IFERROR(VLOOKUP($F99,Dataset!$A:$P,J$86,FALSE),0)</f>
        <v>0</v>
      </c>
      <c r="K99" s="30">
        <f>IFERROR(VLOOKUP($F99,Dataset!$A:$P,K$86,FALSE),0)</f>
        <v>0</v>
      </c>
      <c r="L99" s="30">
        <f>IFERROR(VLOOKUP($F99,Dataset!$A:$P,L$86,FALSE),0)</f>
        <v>0</v>
      </c>
      <c r="M99" s="30">
        <f>IFERROR(VLOOKUP($F99,Dataset!$A:$P,M$86,FALSE),0)</f>
        <v>0</v>
      </c>
      <c r="N99" s="30">
        <f>IFERROR(VLOOKUP($F99,Dataset!$A:$P,N$86,FALSE),0)</f>
        <v>0</v>
      </c>
      <c r="O99" s="30">
        <f>IFERROR(VLOOKUP($F99,Dataset!$A:$P,O$86,FALSE),0)</f>
        <v>0</v>
      </c>
      <c r="P99" s="30">
        <f>IFERROR(VLOOKUP($F99,Dataset!$A:$P,P$86,FALSE),0)</f>
        <v>0</v>
      </c>
    </row>
    <row r="100" spans="4:17" x14ac:dyDescent="0.15">
      <c r="F100" s="28" t="str">
        <f t="shared" si="25"/>
        <v>GSE-TL-AUCK ALLIANCE-Regional-All</v>
      </c>
      <c r="G100" s="2" t="str">
        <f t="shared" si="26"/>
        <v>AUCK ALLIANCE</v>
      </c>
      <c r="H100" s="387" t="s">
        <v>694</v>
      </c>
      <c r="I100" s="2" t="str">
        <f t="shared" si="27"/>
        <v>All</v>
      </c>
      <c r="J100" s="30">
        <f>IFERROR(VLOOKUP($F100,Dataset!$A:$P,J$86,FALSE),0)</f>
        <v>97.642200000000003</v>
      </c>
      <c r="K100" s="30">
        <f>IFERROR(VLOOKUP($F100,Dataset!$A:$P,K$86,FALSE),0)</f>
        <v>95.556399999999996</v>
      </c>
      <c r="L100" s="30">
        <f>IFERROR(VLOOKUP($F100,Dataset!$A:$P,L$86,FALSE),0)</f>
        <v>98.126199999999997</v>
      </c>
      <c r="M100" s="30">
        <f>IFERROR(VLOOKUP($F100,Dataset!$A:$P,M$86,FALSE),0)</f>
        <v>99.978800000000007</v>
      </c>
      <c r="N100" s="30">
        <f>IFERROR(VLOOKUP($F100,Dataset!$A:$P,N$86,FALSE),0)</f>
        <v>96.525800000000004</v>
      </c>
      <c r="O100" s="30">
        <f>IFERROR(VLOOKUP($F100,Dataset!$A:$P,O$86,FALSE),0)</f>
        <v>98.334900000000005</v>
      </c>
      <c r="P100" s="30" t="str">
        <f>IFERROR(VLOOKUP($F100,Dataset!$A:$P,P$86,FALSE),0)</f>
        <v>GSE-TL</v>
      </c>
    </row>
    <row r="101" spans="4:17" x14ac:dyDescent="0.15">
      <c r="F101" s="28" t="str">
        <f t="shared" ref="F101" si="28">F$56&amp;"-"&amp;G101&amp;"-"&amp;H101&amp;"-"&amp;I101</f>
        <v>GSE-TL-AUCK ALLIANCE-Arterial-All</v>
      </c>
      <c r="G101" s="2" t="str">
        <f t="shared" si="26"/>
        <v>AUCK ALLIANCE</v>
      </c>
      <c r="H101" s="387" t="s">
        <v>692</v>
      </c>
      <c r="I101" s="2" t="str">
        <f t="shared" si="27"/>
        <v>All</v>
      </c>
      <c r="J101" s="30">
        <f>IFERROR(VLOOKUP($F101,Dataset!$A:$P,J$86,FALSE),0)</f>
        <v>0</v>
      </c>
      <c r="K101" s="30">
        <f>IFERROR(VLOOKUP($F101,Dataset!$A:$P,K$86,FALSE),0)</f>
        <v>0</v>
      </c>
      <c r="L101" s="30">
        <f>IFERROR(VLOOKUP($F101,Dataset!$A:$P,L$86,FALSE),0)</f>
        <v>0</v>
      </c>
      <c r="M101" s="30">
        <f>IFERROR(VLOOKUP($F101,Dataset!$A:$P,M$86,FALSE),0)</f>
        <v>0</v>
      </c>
      <c r="N101" s="30">
        <f>IFERROR(VLOOKUP($F101,Dataset!$A:$P,N$86,FALSE),0)</f>
        <v>0</v>
      </c>
      <c r="O101" s="30">
        <f>IFERROR(VLOOKUP($F101,Dataset!$A:$P,O$86,FALSE),0)</f>
        <v>0</v>
      </c>
      <c r="P101" s="30">
        <f>IFERROR(VLOOKUP($F101,Dataset!$A:$P,P$86,FALSE),0)</f>
        <v>0</v>
      </c>
    </row>
    <row r="102" spans="4:17" x14ac:dyDescent="0.15">
      <c r="F102" s="28" t="str">
        <f t="shared" si="25"/>
        <v>GSE-TL-AUCK ALLIANCE-Primary Collector-All</v>
      </c>
      <c r="G102" s="2" t="str">
        <f t="shared" si="26"/>
        <v>AUCK ALLIANCE</v>
      </c>
      <c r="H102" s="387" t="s">
        <v>691</v>
      </c>
      <c r="I102" s="2" t="str">
        <f t="shared" si="27"/>
        <v>All</v>
      </c>
      <c r="J102" s="30">
        <f>IFERROR(VLOOKUP($F102,Dataset!$A:$P,J$86,FALSE),0)</f>
        <v>89.340900000000005</v>
      </c>
      <c r="K102" s="30">
        <f>IFERROR(VLOOKUP($F102,Dataset!$A:$P,K$86,FALSE),0)</f>
        <v>89.378900000000002</v>
      </c>
      <c r="L102" s="30">
        <f>IFERROR(VLOOKUP($F102,Dataset!$A:$P,L$86,FALSE),0)</f>
        <v>100</v>
      </c>
      <c r="M102" s="30">
        <f>IFERROR(VLOOKUP($F102,Dataset!$A:$P,M$86,FALSE),0)</f>
        <v>95.681600000000003</v>
      </c>
      <c r="N102" s="30">
        <f>IFERROR(VLOOKUP($F102,Dataset!$A:$P,N$86,FALSE),0)</f>
        <v>93.787400000000005</v>
      </c>
      <c r="O102" s="30">
        <f>IFERROR(VLOOKUP($F102,Dataset!$A:$P,O$86,FALSE),0)</f>
        <v>87.5749</v>
      </c>
      <c r="P102" s="30" t="str">
        <f>IFERROR(VLOOKUP($F102,Dataset!$A:$P,P$86,FALSE),0)</f>
        <v>GSE-TL</v>
      </c>
    </row>
    <row r="103" spans="4:17" x14ac:dyDescent="0.15">
      <c r="F103" s="28" t="str">
        <f t="shared" si="25"/>
        <v>GSE-TL-AUCK ALLIANCE-Secondary Collector-All</v>
      </c>
      <c r="G103" s="2" t="str">
        <f t="shared" si="26"/>
        <v>AUCK ALLIANCE</v>
      </c>
      <c r="H103" s="387" t="s">
        <v>693</v>
      </c>
      <c r="I103" s="2" t="str">
        <f t="shared" si="27"/>
        <v>All</v>
      </c>
      <c r="J103" s="30">
        <f>IFERROR(VLOOKUP($F103,Dataset!$A:$P,J$86,FALSE),0)</f>
        <v>0</v>
      </c>
      <c r="K103" s="30">
        <f>IFERROR(VLOOKUP($F103,Dataset!$A:$P,K$86,FALSE),0)</f>
        <v>0</v>
      </c>
      <c r="L103" s="30">
        <f>IFERROR(VLOOKUP($F103,Dataset!$A:$P,L$86,FALSE),0)</f>
        <v>0</v>
      </c>
      <c r="M103" s="30">
        <f>IFERROR(VLOOKUP($F103,Dataset!$A:$P,M$86,FALSE),0)</f>
        <v>0</v>
      </c>
      <c r="N103" s="30">
        <f>IFERROR(VLOOKUP($F103,Dataset!$A:$P,N$86,FALSE),0)</f>
        <v>0</v>
      </c>
      <c r="O103" s="30">
        <f>IFERROR(VLOOKUP($F103,Dataset!$A:$P,O$86,FALSE),0)</f>
        <v>0</v>
      </c>
      <c r="P103" s="30">
        <f>IFERROR(VLOOKUP($F103,Dataset!$A:$P,P$86,FALSE),0)</f>
        <v>0</v>
      </c>
    </row>
    <row r="105" spans="4:17" x14ac:dyDescent="0.15">
      <c r="F105" s="36" t="s">
        <v>92</v>
      </c>
      <c r="G105" s="37" t="str">
        <f>G88&amp;" vs "&amp;G97&amp;" Deviation"</f>
        <v>National vs AUCK ALLIANCE Deviation</v>
      </c>
      <c r="H105" s="37"/>
      <c r="I105" s="37"/>
      <c r="J105" s="30">
        <f t="shared" ref="J105:O105" si="29">J88-J97</f>
        <v>-1.5652999999999935</v>
      </c>
      <c r="K105" s="30">
        <f t="shared" si="29"/>
        <v>-1.4694999999999965</v>
      </c>
      <c r="L105" s="30">
        <f t="shared" si="29"/>
        <v>-1.7209999999999894</v>
      </c>
      <c r="M105" s="30">
        <f t="shared" si="29"/>
        <v>-1.3000000000000114</v>
      </c>
      <c r="N105" s="30">
        <f t="shared" si="29"/>
        <v>-3.3246000000000038</v>
      </c>
      <c r="O105" s="30">
        <f t="shared" si="29"/>
        <v>-2.0750000000000028</v>
      </c>
      <c r="P105" s="30" t="e">
        <f>P88-P97</f>
        <v>#VALUE!</v>
      </c>
    </row>
    <row r="108" spans="4:17" x14ac:dyDescent="0.2">
      <c r="F108" s="50" t="s">
        <v>57</v>
      </c>
      <c r="G108" s="103" t="s">
        <v>94</v>
      </c>
      <c r="H108" s="102"/>
      <c r="I108" s="102"/>
      <c r="J108" s="102"/>
      <c r="K108" s="102"/>
      <c r="L108" s="102"/>
      <c r="M108" s="102"/>
      <c r="N108" s="102"/>
      <c r="O108" s="102"/>
      <c r="P108" s="102"/>
      <c r="Q108" s="102"/>
    </row>
    <row r="109" spans="4:17" x14ac:dyDescent="0.15">
      <c r="D109" s="25">
        <v>5</v>
      </c>
    </row>
    <row r="110" spans="4:17" x14ac:dyDescent="0.15">
      <c r="J110" s="32">
        <f>VLOOKUP(J111,$B$79:$C$90,2,FALSE)</f>
        <v>15</v>
      </c>
    </row>
    <row r="111" spans="4:17" x14ac:dyDescent="0.2">
      <c r="G111" s="27" t="s">
        <v>242</v>
      </c>
      <c r="H111" s="27" t="s">
        <v>80</v>
      </c>
      <c r="I111" s="27" t="s">
        <v>81</v>
      </c>
      <c r="J111" s="31">
        <f>$H$1</f>
        <v>2019</v>
      </c>
      <c r="K111" s="20" t="s">
        <v>86</v>
      </c>
    </row>
    <row r="112" spans="4:17" ht="54" x14ac:dyDescent="0.2">
      <c r="G112" s="27"/>
      <c r="H112" s="27"/>
      <c r="I112" s="27"/>
      <c r="J112" s="35" t="str">
        <f>J111&amp;" GSE-IL (SC) by NOC"</f>
        <v>2019 GSE-IL (SC) by NOC</v>
      </c>
      <c r="K112" s="35" t="str">
        <f>J111&amp;" Deviation from the National GSE-IL (SC)  by NOC"</f>
        <v>2019 Deviation from the National GSE-IL (SC)  by NOC</v>
      </c>
    </row>
    <row r="113" spans="6:11" x14ac:dyDescent="0.15">
      <c r="F113" s="28" t="str">
        <f>F$108&amp;"-"&amp;G113&amp;"-"&amp;H113&amp;"-"&amp;I113</f>
        <v>GSESC-InL-(NOC) NORTHLAND-All-All</v>
      </c>
      <c r="G113" s="386" t="str">
        <f>$B$6</f>
        <v>(NOC) NORTHLAND</v>
      </c>
      <c r="H113" s="2" t="s">
        <v>2</v>
      </c>
      <c r="I113" s="2" t="s">
        <v>2</v>
      </c>
      <c r="J113" s="30">
        <f>VLOOKUP($F113,Dataset!$A:$P,J$110,FALSE)</f>
        <v>72.043000000000006</v>
      </c>
      <c r="K113" s="30">
        <f t="shared" ref="K113:K136" si="30">J113-$J$136</f>
        <v>-12.544499999999999</v>
      </c>
    </row>
    <row r="114" spans="6:11" x14ac:dyDescent="0.15">
      <c r="F114" s="28" t="str">
        <f>F$108&amp;"-"&amp;G114&amp;"-"&amp;H114&amp;"-"&amp;I114</f>
        <v>GSESC-InL-AUCK ALLIANCE-All-All</v>
      </c>
      <c r="G114" s="386" t="str">
        <f>$B$7</f>
        <v>AUCK ALLIANCE</v>
      </c>
      <c r="H114" s="2" t="s">
        <v>2</v>
      </c>
      <c r="I114" s="2" t="s">
        <v>2</v>
      </c>
      <c r="J114" s="30">
        <f>VLOOKUP($F114,Dataset!$A:$P,J$110,FALSE)</f>
        <v>91.577500000000001</v>
      </c>
      <c r="K114" s="30">
        <f t="shared" si="30"/>
        <v>6.9899999999999949</v>
      </c>
    </row>
    <row r="115" spans="6:11" x14ac:dyDescent="0.15">
      <c r="F115" s="28" t="str">
        <f t="shared" ref="F115:F135" si="31">F$108&amp;"-"&amp;G115&amp;"-"&amp;H115&amp;"-"&amp;I115</f>
        <v>GSESC-InL-(NOC) CENTRAL WAIKATO-All-All</v>
      </c>
      <c r="G115" s="386" t="str">
        <f>$B$8</f>
        <v>(NOC) CENTRAL WAIKATO</v>
      </c>
      <c r="H115" s="2" t="s">
        <v>2</v>
      </c>
      <c r="I115" s="2" t="s">
        <v>2</v>
      </c>
      <c r="J115" s="30">
        <f>VLOOKUP($F115,Dataset!$A:$P,J$110,FALSE)</f>
        <v>77.784199999999998</v>
      </c>
      <c r="K115" s="30">
        <f t="shared" si="30"/>
        <v>-6.8033000000000072</v>
      </c>
    </row>
    <row r="116" spans="6:11" x14ac:dyDescent="0.15">
      <c r="F116" s="28" t="str">
        <f t="shared" si="31"/>
        <v>GSESC-InL-(NOC) EAST WAIKATO-All-All</v>
      </c>
      <c r="G116" s="386" t="str">
        <f>$B$9</f>
        <v>(NOC) EAST WAIKATO</v>
      </c>
      <c r="H116" s="2" t="s">
        <v>2</v>
      </c>
      <c r="I116" s="2" t="s">
        <v>2</v>
      </c>
      <c r="J116" s="30">
        <f>VLOOKUP($F116,Dataset!$A:$P,J$110,FALSE)</f>
        <v>66.372900000000001</v>
      </c>
      <c r="K116" s="30">
        <f t="shared" si="30"/>
        <v>-18.214600000000004</v>
      </c>
    </row>
    <row r="117" spans="6:11" x14ac:dyDescent="0.15">
      <c r="F117" s="28" t="str">
        <f t="shared" si="31"/>
        <v>GSESC-InL-(EC) WEST WAIKATO NORTH-All-All</v>
      </c>
      <c r="G117" s="386" t="str">
        <f>$B$10</f>
        <v>(EC) WEST WAIKATO NORTH</v>
      </c>
      <c r="H117" s="2" t="s">
        <v>2</v>
      </c>
      <c r="I117" s="2" t="s">
        <v>2</v>
      </c>
      <c r="J117" s="30">
        <f>VLOOKUP($F117,Dataset!$A:$P,J$110,FALSE)</f>
        <v>86.510599999999997</v>
      </c>
      <c r="K117" s="30">
        <f t="shared" si="30"/>
        <v>1.9230999999999909</v>
      </c>
    </row>
    <row r="118" spans="6:11" x14ac:dyDescent="0.15">
      <c r="F118" s="28" t="str">
        <f t="shared" si="31"/>
        <v>GSESC-InL-(EC) WEST WAIKATO SOUTH-All-All</v>
      </c>
      <c r="G118" s="386" t="str">
        <f>$B$11</f>
        <v>(EC) WEST WAIKATO SOUTH</v>
      </c>
      <c r="H118" s="2" t="s">
        <v>2</v>
      </c>
      <c r="I118" s="2" t="s">
        <v>2</v>
      </c>
      <c r="J118" s="30">
        <f>VLOOKUP($F118,Dataset!$A:$P,J$110,FALSE)</f>
        <v>71.538899999999998</v>
      </c>
      <c r="K118" s="30">
        <f t="shared" si="30"/>
        <v>-13.048600000000008</v>
      </c>
    </row>
    <row r="119" spans="6:11" x14ac:dyDescent="0.15">
      <c r="F119" s="28" t="str">
        <f t="shared" si="31"/>
        <v>GSESC-InL-(NOC) BOP EAST-All-All</v>
      </c>
      <c r="G119" s="386" t="str">
        <f>$B$12</f>
        <v>(NOC) BOP EAST</v>
      </c>
      <c r="H119" s="2" t="s">
        <v>2</v>
      </c>
      <c r="I119" s="2" t="s">
        <v>2</v>
      </c>
      <c r="J119" s="30">
        <f>VLOOKUP($F119,Dataset!$A:$P,J$110,FALSE)</f>
        <v>86.629099999999994</v>
      </c>
      <c r="K119" s="30">
        <f t="shared" si="30"/>
        <v>2.0415999999999883</v>
      </c>
    </row>
    <row r="120" spans="6:11" x14ac:dyDescent="0.15">
      <c r="F120" s="28" t="str">
        <f t="shared" si="31"/>
        <v>GSESC-InL-(NOC) BOP WEST-All-All</v>
      </c>
      <c r="G120" s="386" t="str">
        <f>$B$13</f>
        <v>(NOC) BOP WEST</v>
      </c>
      <c r="H120" s="2" t="s">
        <v>2</v>
      </c>
      <c r="I120" s="2" t="s">
        <v>2</v>
      </c>
      <c r="J120" s="30">
        <f>VLOOKUP($F120,Dataset!$A:$P,J$110,FALSE)</f>
        <v>89.676699999999997</v>
      </c>
      <c r="K120" s="30">
        <f t="shared" si="30"/>
        <v>5.0891999999999911</v>
      </c>
    </row>
    <row r="121" spans="6:11" x14ac:dyDescent="0.15">
      <c r="F121" s="28" t="str">
        <f t="shared" si="31"/>
        <v>GSESC-InL-(NOC) TAIRAWHITI ROADS NORTHERN-All-All</v>
      </c>
      <c r="G121" s="386" t="str">
        <f>$B$14</f>
        <v>(NOC) TAIRAWHITI ROADS NORTHERN</v>
      </c>
      <c r="H121" s="2" t="s">
        <v>2</v>
      </c>
      <c r="I121" s="2" t="s">
        <v>2</v>
      </c>
      <c r="J121" s="30">
        <f>VLOOKUP($F121,Dataset!$A:$P,J$110,FALSE)</f>
        <v>81.639300000000006</v>
      </c>
      <c r="K121" s="30">
        <f t="shared" si="30"/>
        <v>-2.9481999999999999</v>
      </c>
    </row>
    <row r="122" spans="6:11" x14ac:dyDescent="0.15">
      <c r="F122" s="28" t="str">
        <f t="shared" si="31"/>
        <v>GSESC-InL-(NOC) TAIRAWHITI ROADS WESTERN-All-All</v>
      </c>
      <c r="G122" s="386" t="str">
        <f>$B$15</f>
        <v>(NOC) TAIRAWHITI ROADS WESTERN</v>
      </c>
      <c r="H122" s="2" t="s">
        <v>2</v>
      </c>
      <c r="I122" s="2" t="s">
        <v>2</v>
      </c>
      <c r="J122" s="30">
        <f>VLOOKUP($F122,Dataset!$A:$P,J$110,FALSE)</f>
        <v>86.637299999999996</v>
      </c>
      <c r="K122" s="30">
        <f t="shared" si="30"/>
        <v>2.0497999999999905</v>
      </c>
    </row>
    <row r="123" spans="6:11" x14ac:dyDescent="0.15">
      <c r="F123" s="28" t="str">
        <f t="shared" si="31"/>
        <v>GSESC-InL-(NOC) HAWKES BAY-All-All</v>
      </c>
      <c r="G123" s="386" t="str">
        <f>$B$16</f>
        <v>(NOC) HAWKES BAY</v>
      </c>
      <c r="H123" s="2" t="s">
        <v>2</v>
      </c>
      <c r="I123" s="2" t="s">
        <v>2</v>
      </c>
      <c r="J123" s="30">
        <f>VLOOKUP($F123,Dataset!$A:$P,J$110,FALSE)</f>
        <v>77.221000000000004</v>
      </c>
      <c r="K123" s="30">
        <f t="shared" si="30"/>
        <v>-7.366500000000002</v>
      </c>
    </row>
    <row r="124" spans="6:11" x14ac:dyDescent="0.15">
      <c r="F124" s="28" t="str">
        <f t="shared" si="31"/>
        <v>GSESC-InL-(NOC) TARANAKI-All-All</v>
      </c>
      <c r="G124" s="386" t="str">
        <f>$B$17</f>
        <v>(NOC) TARANAKI</v>
      </c>
      <c r="H124" s="2" t="s">
        <v>2</v>
      </c>
      <c r="I124" s="2" t="s">
        <v>2</v>
      </c>
      <c r="J124" s="30">
        <f>VLOOKUP($F124,Dataset!$A:$P,J$110,FALSE)</f>
        <v>77.847399999999993</v>
      </c>
      <c r="K124" s="30">
        <f t="shared" si="30"/>
        <v>-6.7401000000000124</v>
      </c>
    </row>
    <row r="125" spans="6:11" x14ac:dyDescent="0.15">
      <c r="F125" s="28" t="str">
        <f t="shared" si="31"/>
        <v>GSESC-InL-(NOC) MANAWATU-WHANGANUI-All-All</v>
      </c>
      <c r="G125" s="386" t="str">
        <f>$B$18</f>
        <v>(NOC) MANAWATU-WHANGANUI</v>
      </c>
      <c r="H125" s="2" t="s">
        <v>2</v>
      </c>
      <c r="I125" s="2" t="s">
        <v>2</v>
      </c>
      <c r="J125" s="30">
        <f>VLOOKUP($F125,Dataset!$A:$P,J$110,FALSE)</f>
        <v>82.780500000000004</v>
      </c>
      <c r="K125" s="30">
        <f t="shared" si="30"/>
        <v>-1.8070000000000022</v>
      </c>
    </row>
    <row r="126" spans="6:11" x14ac:dyDescent="0.15">
      <c r="F126" s="28" t="str">
        <f t="shared" si="31"/>
        <v>GSESC-InL-(NOC) WELLINGTON-All-All</v>
      </c>
      <c r="G126" s="386" t="str">
        <f>$B$19</f>
        <v>(NOC) WELLINGTON</v>
      </c>
      <c r="H126" s="2" t="s">
        <v>2</v>
      </c>
      <c r="I126" s="2" t="s">
        <v>2</v>
      </c>
      <c r="J126" s="30">
        <f>VLOOKUP($F126,Dataset!$A:$P,J$110,FALSE)</f>
        <v>92.121399999999994</v>
      </c>
      <c r="K126" s="30">
        <f t="shared" si="30"/>
        <v>7.5338999999999885</v>
      </c>
    </row>
    <row r="127" spans="6:11" x14ac:dyDescent="0.15">
      <c r="F127" s="28" t="str">
        <f t="shared" si="31"/>
        <v>GSESC-InL-(NOC) NELSON-TASMAN-All-All</v>
      </c>
      <c r="G127" s="386" t="str">
        <f>$B$20</f>
        <v>(NOC) NELSON-TASMAN</v>
      </c>
      <c r="H127" s="2" t="s">
        <v>2</v>
      </c>
      <c r="I127" s="2" t="s">
        <v>2</v>
      </c>
      <c r="J127" s="30">
        <f>VLOOKUP($F127,Dataset!$A:$P,J$110,FALSE)</f>
        <v>76.224599999999995</v>
      </c>
      <c r="K127" s="30">
        <f t="shared" si="30"/>
        <v>-8.3629000000000104</v>
      </c>
    </row>
    <row r="128" spans="6:11" x14ac:dyDescent="0.15">
      <c r="F128" s="28" t="str">
        <f t="shared" si="31"/>
        <v>GSESC-InL-(EC) MARLBOROUGH-All-All</v>
      </c>
      <c r="G128" s="386" t="str">
        <f>$B$21</f>
        <v>(EC) MARLBOROUGH</v>
      </c>
      <c r="H128" s="2" t="s">
        <v>2</v>
      </c>
      <c r="I128" s="2" t="s">
        <v>2</v>
      </c>
      <c r="J128" s="30">
        <f>VLOOKUP($F128,Dataset!$A:$P,J$110,FALSE)</f>
        <v>90.277699999999996</v>
      </c>
      <c r="K128" s="30">
        <f t="shared" si="30"/>
        <v>5.6901999999999902</v>
      </c>
    </row>
    <row r="129" spans="6:18" x14ac:dyDescent="0.15">
      <c r="F129" s="28" t="str">
        <f t="shared" si="31"/>
        <v>GSESC-InL-(NOC) NORTH CANTERBURY-All-All</v>
      </c>
      <c r="G129" s="386" t="str">
        <f>$B$22</f>
        <v>(NOC) NORTH CANTERBURY</v>
      </c>
      <c r="H129" s="2" t="s">
        <v>2</v>
      </c>
      <c r="I129" s="2" t="s">
        <v>2</v>
      </c>
      <c r="J129" s="30">
        <f>VLOOKUP($F129,Dataset!$A:$P,J$110,FALSE)</f>
        <v>91.378399999999999</v>
      </c>
      <c r="K129" s="30">
        <f t="shared" si="30"/>
        <v>6.7908999999999935</v>
      </c>
    </row>
    <row r="130" spans="6:18" x14ac:dyDescent="0.15">
      <c r="F130" s="28" t="str">
        <f t="shared" si="31"/>
        <v>GSESC-InL-(NOC) SOUTH CANTERBURY-All-All</v>
      </c>
      <c r="G130" s="386" t="str">
        <f>$B$23</f>
        <v>(NOC) SOUTH CANTERBURY</v>
      </c>
      <c r="H130" s="2" t="s">
        <v>2</v>
      </c>
      <c r="I130" s="2" t="s">
        <v>2</v>
      </c>
      <c r="J130" s="30">
        <f>VLOOKUP($F130,Dataset!$A:$P,J$110,FALSE)</f>
        <v>93.333699999999993</v>
      </c>
      <c r="K130" s="30">
        <f t="shared" si="30"/>
        <v>8.7461999999999875</v>
      </c>
    </row>
    <row r="131" spans="6:18" x14ac:dyDescent="0.15">
      <c r="F131" s="28" t="str">
        <f t="shared" si="31"/>
        <v>GSESC-InL-MILFORD-All-All</v>
      </c>
      <c r="G131" s="386" t="str">
        <f>$B$24</f>
        <v>MILFORD</v>
      </c>
      <c r="H131" s="2" t="s">
        <v>2</v>
      </c>
      <c r="I131" s="2" t="s">
        <v>2</v>
      </c>
      <c r="J131" s="30">
        <f>VLOOKUP($F131,Dataset!$A:$P,J$110,FALSE)</f>
        <v>66.535600000000002</v>
      </c>
      <c r="K131" s="30">
        <f t="shared" si="30"/>
        <v>-18.051900000000003</v>
      </c>
    </row>
    <row r="132" spans="6:18" x14ac:dyDescent="0.15">
      <c r="F132" s="28" t="str">
        <f t="shared" si="31"/>
        <v>GSESC-InL-(NOC) WEST COAST-All-All</v>
      </c>
      <c r="G132" s="386" t="str">
        <f>$B$25</f>
        <v>(NOC) WEST COAST</v>
      </c>
      <c r="H132" s="2" t="s">
        <v>2</v>
      </c>
      <c r="I132" s="2" t="s">
        <v>2</v>
      </c>
      <c r="J132" s="30">
        <f>VLOOKUP($F132,Dataset!$A:$P,J$110,FALSE)</f>
        <v>88.081299999999999</v>
      </c>
      <c r="K132" s="30">
        <f t="shared" si="30"/>
        <v>3.4937999999999931</v>
      </c>
    </row>
    <row r="133" spans="6:18" x14ac:dyDescent="0.15">
      <c r="F133" s="28" t="str">
        <f t="shared" si="31"/>
        <v>GSESC-InL-(NOC) OTAGO CENTRAL-All-All</v>
      </c>
      <c r="G133" s="386" t="str">
        <f>$B$26</f>
        <v>(NOC) OTAGO CENTRAL</v>
      </c>
      <c r="H133" s="2" t="s">
        <v>2</v>
      </c>
      <c r="I133" s="2" t="s">
        <v>2</v>
      </c>
      <c r="J133" s="30">
        <f>VLOOKUP($F133,Dataset!$A:$P,J$110,FALSE)</f>
        <v>87.001499999999993</v>
      </c>
      <c r="K133" s="30">
        <f t="shared" si="30"/>
        <v>2.4139999999999873</v>
      </c>
    </row>
    <row r="134" spans="6:18" x14ac:dyDescent="0.15">
      <c r="F134" s="28" t="str">
        <f t="shared" si="31"/>
        <v>GSESC-InL-(NOC) COASTAL OTAGO-All-All</v>
      </c>
      <c r="G134" s="386" t="str">
        <f>$B$27</f>
        <v>(NOC) COASTAL OTAGO</v>
      </c>
      <c r="H134" s="2" t="s">
        <v>2</v>
      </c>
      <c r="I134" s="2" t="s">
        <v>2</v>
      </c>
      <c r="J134" s="30">
        <f>VLOOKUP($F134,Dataset!$A:$P,J$110,FALSE)</f>
        <v>87.042000000000002</v>
      </c>
      <c r="K134" s="30">
        <f t="shared" si="30"/>
        <v>2.4544999999999959</v>
      </c>
    </row>
    <row r="135" spans="6:18" x14ac:dyDescent="0.15">
      <c r="F135" s="28" t="str">
        <f t="shared" si="31"/>
        <v>GSESC-InL-(NOC) SOUTHLAND-All-All</v>
      </c>
      <c r="G135" s="386" t="str">
        <f>$B$28</f>
        <v>(NOC) SOUTHLAND</v>
      </c>
      <c r="H135" s="2" t="s">
        <v>2</v>
      </c>
      <c r="I135" s="2" t="s">
        <v>2</v>
      </c>
      <c r="J135" s="30">
        <f>VLOOKUP($F135,Dataset!$A:$P,J$110,FALSE)</f>
        <v>78.255200000000002</v>
      </c>
      <c r="K135" s="30">
        <f t="shared" si="30"/>
        <v>-6.3323000000000036</v>
      </c>
    </row>
    <row r="136" spans="6:18" x14ac:dyDescent="0.15">
      <c r="F136" s="28" t="str">
        <f>F$108&amp;"-"&amp;G136&amp;"-"&amp;H136&amp;"-"&amp;I136</f>
        <v>GSESC-InL-National-All-All</v>
      </c>
      <c r="G136" s="2" t="s">
        <v>17</v>
      </c>
      <c r="H136" s="2" t="s">
        <v>2</v>
      </c>
      <c r="I136" s="2" t="s">
        <v>2</v>
      </c>
      <c r="J136" s="30">
        <f>VLOOKUP($F136,Dataset!$A:$P,J$110,FALSE)</f>
        <v>84.587500000000006</v>
      </c>
      <c r="K136" s="30">
        <f t="shared" si="30"/>
        <v>0</v>
      </c>
    </row>
    <row r="138" spans="6:18" x14ac:dyDescent="0.2">
      <c r="F138" s="27" t="s">
        <v>243</v>
      </c>
      <c r="G138" s="24">
        <v>1</v>
      </c>
      <c r="I138" s="26">
        <v>1</v>
      </c>
      <c r="J138" s="32">
        <f>VLOOKUP(J$34,$B$79:$C$90,2,FALSE)</f>
        <v>10</v>
      </c>
      <c r="K138" s="32">
        <f t="shared" ref="K138:P138" si="32">VLOOKUP(K$34,$B$79:$C$90,2,FALSE)</f>
        <v>11</v>
      </c>
      <c r="L138" s="32">
        <f t="shared" si="32"/>
        <v>12</v>
      </c>
      <c r="M138" s="32">
        <f t="shared" si="32"/>
        <v>13</v>
      </c>
      <c r="N138" s="32">
        <f t="shared" si="32"/>
        <v>14</v>
      </c>
      <c r="O138" s="32">
        <f t="shared" si="32"/>
        <v>15</v>
      </c>
      <c r="P138" s="32">
        <f t="shared" si="32"/>
        <v>16</v>
      </c>
    </row>
    <row r="139" spans="6:18" x14ac:dyDescent="0.2">
      <c r="G139" s="27" t="s">
        <v>242</v>
      </c>
      <c r="H139" s="27" t="s">
        <v>95</v>
      </c>
      <c r="I139" s="27" t="s">
        <v>81</v>
      </c>
      <c r="J139" s="20">
        <f>$K$1</f>
        <v>2014</v>
      </c>
      <c r="K139" s="20">
        <f t="shared" ref="K139:P139" si="33">J139+1</f>
        <v>2015</v>
      </c>
      <c r="L139" s="20">
        <f t="shared" si="33"/>
        <v>2016</v>
      </c>
      <c r="M139" s="20">
        <f t="shared" si="33"/>
        <v>2017</v>
      </c>
      <c r="N139" s="20">
        <f t="shared" si="33"/>
        <v>2018</v>
      </c>
      <c r="O139" s="20">
        <f t="shared" si="33"/>
        <v>2019</v>
      </c>
      <c r="P139" s="20">
        <f t="shared" si="33"/>
        <v>2020</v>
      </c>
      <c r="R139" s="243" t="str">
        <f>G108</f>
        <v>GSE-Site Category - Investigation Level</v>
      </c>
    </row>
    <row r="140" spans="6:18" x14ac:dyDescent="0.15">
      <c r="F140" s="28" t="str">
        <f t="shared" ref="F140:F150" si="34">F$108&amp;"-"&amp;G140&amp;"-"&amp;H140&amp;"-"&amp;I140</f>
        <v>GSESC-InL-National-All-All</v>
      </c>
      <c r="G140" s="2" t="str">
        <f t="shared" ref="G140:G150" si="35">VLOOKUP(G$138,$A$5:$B$31,2,FALSE)</f>
        <v>National</v>
      </c>
      <c r="H140" s="2" t="s">
        <v>2</v>
      </c>
      <c r="I140" s="2" t="str">
        <f>IF($I$138=1,"All",IF($I$138=2,"U","R"))</f>
        <v>All</v>
      </c>
      <c r="J140" s="30">
        <f>IFERROR(VLOOKUP($F140,Dataset!$A:$P,J$138,FALSE),0)</f>
        <v>86.987700000000004</v>
      </c>
      <c r="K140" s="30">
        <f>IFERROR(VLOOKUP($F140,Dataset!$A:$P,K$138,FALSE),0)</f>
        <v>87.454400000000007</v>
      </c>
      <c r="L140" s="30">
        <f>IFERROR(VLOOKUP($F140,Dataset!$A:$P,L$138,FALSE),0)</f>
        <v>86.456500000000005</v>
      </c>
      <c r="M140" s="30">
        <f>IFERROR(VLOOKUP($F140,Dataset!$A:$P,M$138,FALSE),0)</f>
        <v>86.547399999999996</v>
      </c>
      <c r="N140" s="30">
        <f>IFERROR(VLOOKUP($F140,Dataset!$A:$P,N$138,FALSE),0)</f>
        <v>80.360799999999998</v>
      </c>
      <c r="O140" s="30">
        <f>IFERROR(VLOOKUP($F140,Dataset!$A:$P,O$138,FALSE),0)</f>
        <v>84.587500000000006</v>
      </c>
      <c r="P140" s="30"/>
      <c r="R140" s="30"/>
    </row>
    <row r="141" spans="6:18" x14ac:dyDescent="0.15">
      <c r="F141" s="28" t="str">
        <f t="shared" si="34"/>
        <v>GSESC-InL-National-1-All</v>
      </c>
      <c r="G141" s="2" t="str">
        <f t="shared" si="35"/>
        <v>National</v>
      </c>
      <c r="H141" s="2">
        <v>1</v>
      </c>
      <c r="I141" s="2" t="str">
        <f>IF($I$138=1,"All",IF($I$138=2,"U","R"))</f>
        <v>All</v>
      </c>
      <c r="J141" s="30">
        <f>IFERROR(VLOOKUP($F141,Dataset!$A:$P,J$138,FALSE),0)</f>
        <v>20.198799999999999</v>
      </c>
      <c r="K141" s="30">
        <f>IFERROR(VLOOKUP($F141,Dataset!$A:$P,K$138,FALSE),0)</f>
        <v>19.965</v>
      </c>
      <c r="L141" s="30">
        <f>IFERROR(VLOOKUP($F141,Dataset!$A:$P,L$138,FALSE),0)</f>
        <v>17.8141</v>
      </c>
      <c r="M141" s="30">
        <f>IFERROR(VLOOKUP($F141,Dataset!$A:$P,M$138,FALSE),0)</f>
        <v>15.6288</v>
      </c>
      <c r="N141" s="30">
        <f>IFERROR(VLOOKUP($F141,Dataset!$A:$P,N$138,FALSE),0)</f>
        <v>16.604700000000001</v>
      </c>
      <c r="O141" s="30">
        <f>IFERROR(VLOOKUP($F141,Dataset!$A:$P,O$138,FALSE),0)</f>
        <v>21.5838</v>
      </c>
      <c r="P141" s="30"/>
      <c r="R141" s="30"/>
    </row>
    <row r="142" spans="6:18" x14ac:dyDescent="0.15">
      <c r="F142" s="28" t="str">
        <f t="shared" si="34"/>
        <v>GSESC-InL-National-1L-All</v>
      </c>
      <c r="G142" s="2" t="str">
        <f t="shared" si="35"/>
        <v>National</v>
      </c>
      <c r="H142" s="2" t="s">
        <v>62</v>
      </c>
      <c r="I142" s="2" t="str">
        <f t="shared" ref="I142:I149" si="36">IF($I$138=1,"All",IF($I$138=2,"U","R"))</f>
        <v>All</v>
      </c>
      <c r="J142" s="30">
        <f>IFERROR(VLOOKUP($F142,Dataset!$A:$P,J$138,FALSE),0)</f>
        <v>18.4194</v>
      </c>
      <c r="K142" s="30">
        <f>IFERROR(VLOOKUP($F142,Dataset!$A:$P,K$138,FALSE),0)</f>
        <v>12.443099999999999</v>
      </c>
      <c r="L142" s="30">
        <f>IFERROR(VLOOKUP($F142,Dataset!$A:$P,L$138,FALSE),0)</f>
        <v>15.7187</v>
      </c>
      <c r="M142" s="30">
        <f>IFERROR(VLOOKUP($F142,Dataset!$A:$P,M$138,FALSE),0)</f>
        <v>7.9420000000000002</v>
      </c>
      <c r="N142" s="30">
        <f>IFERROR(VLOOKUP($F142,Dataset!$A:$P,N$138,FALSE),0)</f>
        <v>8.9427000000000003</v>
      </c>
      <c r="O142" s="30">
        <f>IFERROR(VLOOKUP($F142,Dataset!$A:$P,O$138,FALSE),0)</f>
        <v>9.8956999999999997</v>
      </c>
      <c r="P142" s="30"/>
      <c r="R142" s="30"/>
    </row>
    <row r="143" spans="6:18" x14ac:dyDescent="0.15">
      <c r="F143" s="28" t="str">
        <f t="shared" si="34"/>
        <v>GSESC-InL-National-2-All</v>
      </c>
      <c r="G143" s="2" t="str">
        <f t="shared" si="35"/>
        <v>National</v>
      </c>
      <c r="H143" s="2">
        <v>2</v>
      </c>
      <c r="I143" s="2" t="str">
        <f t="shared" si="36"/>
        <v>All</v>
      </c>
      <c r="J143" s="30">
        <f>IFERROR(VLOOKUP($F143,Dataset!$A:$P,J$138,FALSE),0)</f>
        <v>47.603200000000001</v>
      </c>
      <c r="K143" s="30">
        <f>IFERROR(VLOOKUP($F143,Dataset!$A:$P,K$138,FALSE),0)</f>
        <v>50.2746</v>
      </c>
      <c r="L143" s="30">
        <f>IFERROR(VLOOKUP($F143,Dataset!$A:$P,L$138,FALSE),0)</f>
        <v>45.8932</v>
      </c>
      <c r="M143" s="30">
        <f>IFERROR(VLOOKUP($F143,Dataset!$A:$P,M$138,FALSE),0)</f>
        <v>44.735799999999998</v>
      </c>
      <c r="N143" s="30">
        <f>IFERROR(VLOOKUP($F143,Dataset!$A:$P,N$138,FALSE),0)</f>
        <v>40.599200000000003</v>
      </c>
      <c r="O143" s="30">
        <f>IFERROR(VLOOKUP($F143,Dataset!$A:$P,O$138,FALSE),0)</f>
        <v>47.7331</v>
      </c>
      <c r="P143" s="30"/>
      <c r="R143" s="30"/>
    </row>
    <row r="144" spans="6:18" x14ac:dyDescent="0.15">
      <c r="F144" s="28" t="str">
        <f t="shared" si="34"/>
        <v>GSESC-InL-National-2L-All</v>
      </c>
      <c r="G144" s="2" t="str">
        <f t="shared" si="35"/>
        <v>National</v>
      </c>
      <c r="H144" s="2" t="s">
        <v>60</v>
      </c>
      <c r="I144" s="2" t="str">
        <f t="shared" si="36"/>
        <v>All</v>
      </c>
      <c r="J144" s="30">
        <f>IFERROR(VLOOKUP($F144,Dataset!$A:$P,J$138,FALSE),0)</f>
        <v>91.252799999999993</v>
      </c>
      <c r="K144" s="30">
        <f>IFERROR(VLOOKUP($F144,Dataset!$A:$P,K$138,FALSE),0)</f>
        <v>93.0428</v>
      </c>
      <c r="L144" s="30">
        <f>IFERROR(VLOOKUP($F144,Dataset!$A:$P,L$138,FALSE),0)</f>
        <v>92.293899999999994</v>
      </c>
      <c r="M144" s="30">
        <f>IFERROR(VLOOKUP($F144,Dataset!$A:$P,M$138,FALSE),0)</f>
        <v>90.708699999999993</v>
      </c>
      <c r="N144" s="30">
        <f>IFERROR(VLOOKUP($F144,Dataset!$A:$P,N$138,FALSE),0)</f>
        <v>85.577699999999993</v>
      </c>
      <c r="O144" s="30">
        <f>IFERROR(VLOOKUP($F144,Dataset!$A:$P,O$138,FALSE),0)</f>
        <v>88.524600000000007</v>
      </c>
      <c r="P144" s="30"/>
      <c r="R144" s="30"/>
    </row>
    <row r="145" spans="6:18" x14ac:dyDescent="0.15">
      <c r="F145" s="28" t="str">
        <f t="shared" si="34"/>
        <v>GSESC-InL-National-2M-All</v>
      </c>
      <c r="G145" s="2" t="str">
        <f t="shared" si="35"/>
        <v>National</v>
      </c>
      <c r="H145" s="2" t="s">
        <v>59</v>
      </c>
      <c r="I145" s="2" t="str">
        <f>IF($I$138=1,"All",IF($I$138=2,"U","R"))</f>
        <v>All</v>
      </c>
      <c r="J145" s="30">
        <f>IFERROR(VLOOKUP($F145,Dataset!$A:$P,J$138,FALSE),0)</f>
        <v>77.386300000000006</v>
      </c>
      <c r="K145" s="30">
        <f>IFERROR(VLOOKUP($F145,Dataset!$A:$P,K$138,FALSE),0)</f>
        <v>75.687799999999996</v>
      </c>
      <c r="L145" s="30">
        <f>IFERROR(VLOOKUP($F145,Dataset!$A:$P,L$138,FALSE),0)</f>
        <v>73.335899999999995</v>
      </c>
      <c r="M145" s="30">
        <f>IFERROR(VLOOKUP($F145,Dataset!$A:$P,M$138,FALSE),0)</f>
        <v>74.313000000000002</v>
      </c>
      <c r="N145" s="30">
        <f>IFERROR(VLOOKUP($F145,Dataset!$A:$P,N$138,FALSE),0)</f>
        <v>62.3962</v>
      </c>
      <c r="O145" s="30">
        <f>IFERROR(VLOOKUP($F145,Dataset!$A:$P,O$138,FALSE),0)</f>
        <v>68.519099999999995</v>
      </c>
      <c r="P145" s="30"/>
      <c r="R145" s="30"/>
    </row>
    <row r="146" spans="6:18" x14ac:dyDescent="0.15">
      <c r="F146" s="28" t="str">
        <f t="shared" si="34"/>
        <v>GSESC-InL-National-2H-All</v>
      </c>
      <c r="G146" s="2" t="str">
        <f t="shared" si="35"/>
        <v>National</v>
      </c>
      <c r="H146" s="2" t="s">
        <v>61</v>
      </c>
      <c r="I146" s="2" t="str">
        <f t="shared" si="36"/>
        <v>All</v>
      </c>
      <c r="J146" s="30">
        <f>IFERROR(VLOOKUP($F146,Dataset!$A:$P,J$138,FALSE),0)</f>
        <v>22.6556</v>
      </c>
      <c r="K146" s="30">
        <f>IFERROR(VLOOKUP($F146,Dataset!$A:$P,K$138,FALSE),0)</f>
        <v>26.335799999999999</v>
      </c>
      <c r="L146" s="30">
        <f>IFERROR(VLOOKUP($F146,Dataset!$A:$P,L$138,FALSE),0)</f>
        <v>25.3993</v>
      </c>
      <c r="M146" s="30">
        <f>IFERROR(VLOOKUP($F146,Dataset!$A:$P,M$138,FALSE),0)</f>
        <v>24.571100000000001</v>
      </c>
      <c r="N146" s="30">
        <f>IFERROR(VLOOKUP($F146,Dataset!$A:$P,N$138,FALSE),0)</f>
        <v>20.7014</v>
      </c>
      <c r="O146" s="30">
        <f>IFERROR(VLOOKUP($F146,Dataset!$A:$P,O$138,FALSE),0)</f>
        <v>26.294499999999999</v>
      </c>
      <c r="P146" s="30"/>
      <c r="R146" s="30"/>
    </row>
    <row r="147" spans="6:18" x14ac:dyDescent="0.15">
      <c r="F147" s="28" t="str">
        <f t="shared" si="34"/>
        <v>GSESC-InL-National-3-All</v>
      </c>
      <c r="G147" s="2" t="str">
        <f t="shared" si="35"/>
        <v>National</v>
      </c>
      <c r="H147" s="2">
        <v>3</v>
      </c>
      <c r="I147" s="2" t="str">
        <f t="shared" si="36"/>
        <v>All</v>
      </c>
      <c r="J147" s="30">
        <f>IFERROR(VLOOKUP($F147,Dataset!$A:$P,J$138,FALSE),0)</f>
        <v>75.573300000000003</v>
      </c>
      <c r="K147" s="30">
        <f>IFERROR(VLOOKUP($F147,Dataset!$A:$P,K$138,FALSE),0)</f>
        <v>76.151700000000005</v>
      </c>
      <c r="L147" s="30">
        <f>IFERROR(VLOOKUP($F147,Dataset!$A:$P,L$138,FALSE),0)</f>
        <v>73.235200000000006</v>
      </c>
      <c r="M147" s="30">
        <f>IFERROR(VLOOKUP($F147,Dataset!$A:$P,M$138,FALSE),0)</f>
        <v>71.940100000000001</v>
      </c>
      <c r="N147" s="30">
        <f>IFERROR(VLOOKUP($F147,Dataset!$A:$P,N$138,FALSE),0)</f>
        <v>65.918300000000002</v>
      </c>
      <c r="O147" s="30">
        <f>IFERROR(VLOOKUP($F147,Dataset!$A:$P,O$138,FALSE),0)</f>
        <v>72.030500000000004</v>
      </c>
      <c r="P147" s="30"/>
      <c r="R147" s="30"/>
    </row>
    <row r="148" spans="6:18" x14ac:dyDescent="0.15">
      <c r="F148" s="28" t="str">
        <f t="shared" si="34"/>
        <v>GSESC-InL-National-3L-All</v>
      </c>
      <c r="G148" s="2" t="str">
        <f t="shared" si="35"/>
        <v>National</v>
      </c>
      <c r="H148" s="2" t="s">
        <v>63</v>
      </c>
      <c r="I148" s="2" t="str">
        <f t="shared" si="36"/>
        <v>All</v>
      </c>
      <c r="J148" s="30">
        <f>IFERROR(VLOOKUP($F148,Dataset!$A:$P,J$138,FALSE),0)</f>
        <v>95.039299999999997</v>
      </c>
      <c r="K148" s="30">
        <f>IFERROR(VLOOKUP($F148,Dataset!$A:$P,K$138,FALSE),0)</f>
        <v>70.454999999999998</v>
      </c>
      <c r="L148" s="30">
        <f>IFERROR(VLOOKUP($F148,Dataset!$A:$P,L$138,FALSE),0)</f>
        <v>80.194800000000001</v>
      </c>
      <c r="M148" s="30">
        <f>IFERROR(VLOOKUP($F148,Dataset!$A:$P,M$138,FALSE),0)</f>
        <v>99.0779</v>
      </c>
      <c r="N148" s="30">
        <f>IFERROR(VLOOKUP($F148,Dataset!$A:$P,N$138,FALSE),0)</f>
        <v>85.8262</v>
      </c>
      <c r="O148" s="30">
        <f>IFERROR(VLOOKUP($F148,Dataset!$A:$P,O$138,FALSE),0)</f>
        <v>87.770899999999997</v>
      </c>
      <c r="P148" s="30"/>
      <c r="R148" s="30"/>
    </row>
    <row r="149" spans="6:18" x14ac:dyDescent="0.15">
      <c r="F149" s="28" t="str">
        <f t="shared" si="34"/>
        <v>GSESC-InL-National-4-All</v>
      </c>
      <c r="G149" s="2" t="str">
        <f t="shared" si="35"/>
        <v>National</v>
      </c>
      <c r="H149" s="2">
        <v>4</v>
      </c>
      <c r="I149" s="2" t="str">
        <f t="shared" si="36"/>
        <v>All</v>
      </c>
      <c r="J149" s="30">
        <f>IFERROR(VLOOKUP($F149,Dataset!$A:$P,J$138,FALSE),0)</f>
        <v>93.459299999999999</v>
      </c>
      <c r="K149" s="30">
        <f>IFERROR(VLOOKUP($F149,Dataset!$A:$P,K$138,FALSE),0)</f>
        <v>93.579800000000006</v>
      </c>
      <c r="L149" s="30">
        <f>IFERROR(VLOOKUP($F149,Dataset!$A:$P,L$138,FALSE),0)</f>
        <v>93.011499999999998</v>
      </c>
      <c r="M149" s="30">
        <f>IFERROR(VLOOKUP($F149,Dataset!$A:$P,M$138,FALSE),0)</f>
        <v>92.606899999999996</v>
      </c>
      <c r="N149" s="30">
        <f>IFERROR(VLOOKUP($F149,Dataset!$A:$P,N$138,FALSE),0)</f>
        <v>85.751000000000005</v>
      </c>
      <c r="O149" s="30">
        <f>IFERROR(VLOOKUP($F149,Dataset!$A:$P,O$138,FALSE),0)</f>
        <v>90.626900000000006</v>
      </c>
      <c r="P149" s="30"/>
      <c r="R149" s="30"/>
    </row>
    <row r="150" spans="6:18" x14ac:dyDescent="0.15">
      <c r="F150" s="28" t="str">
        <f t="shared" si="34"/>
        <v>GSESC-InL-National-5-All</v>
      </c>
      <c r="G150" s="2" t="str">
        <f t="shared" si="35"/>
        <v>National</v>
      </c>
      <c r="H150" s="2">
        <v>5</v>
      </c>
      <c r="I150" s="2" t="str">
        <f>IF($I$138=1,"All",IF($I$138=2,"U","R"))</f>
        <v>All</v>
      </c>
      <c r="J150" s="30">
        <f>IFERROR(VLOOKUP($F150,Dataset!$A:$P,J$138,FALSE),0)</f>
        <v>99.648499999999999</v>
      </c>
      <c r="K150" s="30">
        <f>IFERROR(VLOOKUP($F150,Dataset!$A:$P,K$138,FALSE),0)</f>
        <v>99.492400000000004</v>
      </c>
      <c r="L150" s="30">
        <f>IFERROR(VLOOKUP($F150,Dataset!$A:$P,L$138,FALSE),0)</f>
        <v>99.718000000000004</v>
      </c>
      <c r="M150" s="30">
        <f>IFERROR(VLOOKUP($F150,Dataset!$A:$P,M$138,FALSE),0)</f>
        <v>98.858400000000003</v>
      </c>
      <c r="N150" s="30">
        <f>IFERROR(VLOOKUP($F150,Dataset!$A:$P,N$138,FALSE),0)</f>
        <v>96.600800000000007</v>
      </c>
      <c r="O150" s="30">
        <f>IFERROR(VLOOKUP($F150,Dataset!$A:$P,O$138,FALSE),0)</f>
        <v>97.361699999999999</v>
      </c>
      <c r="P150" s="30"/>
      <c r="R150" s="30"/>
    </row>
    <row r="153" spans="6:18" x14ac:dyDescent="0.2">
      <c r="F153" s="27" t="s">
        <v>244</v>
      </c>
      <c r="G153" s="24">
        <v>13</v>
      </c>
    </row>
    <row r="154" spans="6:18" x14ac:dyDescent="0.15">
      <c r="F154" s="28" t="str">
        <f t="shared" ref="F154:F164" si="37">F$108&amp;"-"&amp;G154&amp;"-"&amp;H154&amp;"-"&amp;I154</f>
        <v>GSESC-InL-(NOC) TARANAKI-All-All</v>
      </c>
      <c r="G154" s="2" t="str">
        <f t="shared" ref="G154:G164" si="38">VLOOKUP(G$153,$A$5:$B$31,2,FALSE)</f>
        <v>(NOC) TARANAKI</v>
      </c>
      <c r="H154" s="2" t="s">
        <v>2</v>
      </c>
      <c r="I154" s="2" t="str">
        <f t="shared" ref="I154:I164" si="39">IF($I$138=1,"All",IF($I$138=2,"U","R"))</f>
        <v>All</v>
      </c>
      <c r="J154" s="30">
        <f>IFERROR(VLOOKUP($F154,Dataset!$A:$P,J$138,FALSE),0)</f>
        <v>81.249300000000005</v>
      </c>
      <c r="K154" s="30">
        <f>IFERROR(VLOOKUP($F154,Dataset!$A:$P,K$138,FALSE),0)</f>
        <v>86.065600000000003</v>
      </c>
      <c r="L154" s="30">
        <f>IFERROR(VLOOKUP($F154,Dataset!$A:$P,L$138,FALSE),0)</f>
        <v>81.584599999999995</v>
      </c>
      <c r="M154" s="30">
        <f>IFERROR(VLOOKUP($F154,Dataset!$A:$P,M$138,FALSE),0)</f>
        <v>78.377399999999994</v>
      </c>
      <c r="N154" s="30">
        <f>IFERROR(VLOOKUP($F154,Dataset!$A:$P,N$138,FALSE),0)</f>
        <v>77.080100000000002</v>
      </c>
      <c r="O154" s="30">
        <f>IFERROR(VLOOKUP($F154,Dataset!$A:$P,O$138,FALSE),0)</f>
        <v>77.847399999999993</v>
      </c>
      <c r="P154" s="30"/>
    </row>
    <row r="155" spans="6:18" x14ac:dyDescent="0.15">
      <c r="F155" s="28" t="str">
        <f t="shared" si="37"/>
        <v>GSESC-InL-(NOC) TARANAKI-1-All</v>
      </c>
      <c r="G155" s="2" t="str">
        <f t="shared" si="38"/>
        <v>(NOC) TARANAKI</v>
      </c>
      <c r="H155" s="2">
        <v>1</v>
      </c>
      <c r="I155" s="2" t="str">
        <f t="shared" si="39"/>
        <v>All</v>
      </c>
      <c r="J155" s="30">
        <f>IFERROR(VLOOKUP($F155,Dataset!$A:$P,J$138,FALSE),0)</f>
        <v>33.559600000000003</v>
      </c>
      <c r="K155" s="30">
        <f>IFERROR(VLOOKUP($F155,Dataset!$A:$P,K$138,FALSE),0)</f>
        <v>32.478499999999997</v>
      </c>
      <c r="L155" s="30">
        <f>IFERROR(VLOOKUP($F155,Dataset!$A:$P,L$138,FALSE),0)</f>
        <v>17.607900000000001</v>
      </c>
      <c r="M155" s="30">
        <f>IFERROR(VLOOKUP($F155,Dataset!$A:$P,M$138,FALSE),0)</f>
        <v>11.6083</v>
      </c>
      <c r="N155" s="30">
        <f>IFERROR(VLOOKUP($F155,Dataset!$A:$P,N$138,FALSE),0)</f>
        <v>16.805399999999999</v>
      </c>
      <c r="O155" s="30">
        <f>IFERROR(VLOOKUP($F155,Dataset!$A:$P,O$138,FALSE),0)</f>
        <v>25.604500000000002</v>
      </c>
      <c r="P155" s="30"/>
    </row>
    <row r="156" spans="6:18" x14ac:dyDescent="0.15">
      <c r="F156" s="28" t="str">
        <f t="shared" si="37"/>
        <v>GSESC-InL-(NOC) TARANAKI-1L-All</v>
      </c>
      <c r="G156" s="2" t="str">
        <f t="shared" si="38"/>
        <v>(NOC) TARANAKI</v>
      </c>
      <c r="H156" s="2" t="s">
        <v>62</v>
      </c>
      <c r="I156" s="2" t="str">
        <f t="shared" si="39"/>
        <v>All</v>
      </c>
      <c r="J156" s="30">
        <f>IFERROR(VLOOKUP($F156,Dataset!$A:$P,J$138,FALSE),0)</f>
        <v>0</v>
      </c>
      <c r="K156" s="30">
        <f>IFERROR(VLOOKUP($F156,Dataset!$A:$P,K$138,FALSE),0)</f>
        <v>0</v>
      </c>
      <c r="L156" s="30">
        <f>IFERROR(VLOOKUP($F156,Dataset!$A:$P,L$138,FALSE),0)</f>
        <v>0</v>
      </c>
      <c r="M156" s="30">
        <f>IFERROR(VLOOKUP($F156,Dataset!$A:$P,M$138,FALSE),0)</f>
        <v>0</v>
      </c>
      <c r="N156" s="30">
        <f>IFERROR(VLOOKUP($F156,Dataset!$A:$P,N$138,FALSE),0)</f>
        <v>0</v>
      </c>
      <c r="O156" s="30">
        <f>IFERROR(VLOOKUP($F156,Dataset!$A:$P,O$138,FALSE),0)</f>
        <v>0</v>
      </c>
      <c r="P156" s="30"/>
    </row>
    <row r="157" spans="6:18" x14ac:dyDescent="0.15">
      <c r="F157" s="28" t="str">
        <f t="shared" si="37"/>
        <v>GSESC-InL-(NOC) TARANAKI-2-All</v>
      </c>
      <c r="G157" s="2" t="str">
        <f t="shared" si="38"/>
        <v>(NOC) TARANAKI</v>
      </c>
      <c r="H157" s="2">
        <v>2</v>
      </c>
      <c r="I157" s="2" t="str">
        <f>IF($I$138=1,"All",IF($I$138=2,"U","R"))</f>
        <v>All</v>
      </c>
      <c r="J157" s="30">
        <f>IFERROR(VLOOKUP($F157,Dataset!$A:$P,J$138,FALSE),0)</f>
        <v>32.807000000000002</v>
      </c>
      <c r="K157" s="30">
        <f>IFERROR(VLOOKUP($F157,Dataset!$A:$P,K$138,FALSE),0)</f>
        <v>44.048699999999997</v>
      </c>
      <c r="L157" s="30">
        <f>IFERROR(VLOOKUP($F157,Dataset!$A:$P,L$138,FALSE),0)</f>
        <v>32.5779</v>
      </c>
      <c r="M157" s="30">
        <f>IFERROR(VLOOKUP($F157,Dataset!$A:$P,M$138,FALSE),0)</f>
        <v>27.7364</v>
      </c>
      <c r="N157" s="30">
        <f>IFERROR(VLOOKUP($F157,Dataset!$A:$P,N$138,FALSE),0)</f>
        <v>31.710899999999999</v>
      </c>
      <c r="O157" s="30">
        <f>IFERROR(VLOOKUP($F157,Dataset!$A:$P,O$138,FALSE),0)</f>
        <v>36.2074</v>
      </c>
      <c r="P157" s="30"/>
    </row>
    <row r="158" spans="6:18" x14ac:dyDescent="0.15">
      <c r="F158" s="28" t="str">
        <f t="shared" si="37"/>
        <v>GSESC-InL-(NOC) TARANAKI-2L-All</v>
      </c>
      <c r="G158" s="2" t="str">
        <f t="shared" si="38"/>
        <v>(NOC) TARANAKI</v>
      </c>
      <c r="H158" s="2" t="s">
        <v>60</v>
      </c>
      <c r="I158" s="2" t="str">
        <f t="shared" si="39"/>
        <v>All</v>
      </c>
      <c r="J158" s="30">
        <f>IFERROR(VLOOKUP($F158,Dataset!$A:$P,J$138,FALSE),0)</f>
        <v>89.052099999999996</v>
      </c>
      <c r="K158" s="30">
        <f>IFERROR(VLOOKUP($F158,Dataset!$A:$P,K$138,FALSE),0)</f>
        <v>95.228499999999997</v>
      </c>
      <c r="L158" s="30">
        <f>IFERROR(VLOOKUP($F158,Dataset!$A:$P,L$138,FALSE),0)</f>
        <v>91.408600000000007</v>
      </c>
      <c r="M158" s="30">
        <f>IFERROR(VLOOKUP($F158,Dataset!$A:$P,M$138,FALSE),0)</f>
        <v>89.134900000000002</v>
      </c>
      <c r="N158" s="30">
        <f>IFERROR(VLOOKUP($F158,Dataset!$A:$P,N$138,FALSE),0)</f>
        <v>85.438100000000006</v>
      </c>
      <c r="O158" s="30">
        <f>IFERROR(VLOOKUP($F158,Dataset!$A:$P,O$138,FALSE),0)</f>
        <v>85.621099999999998</v>
      </c>
      <c r="P158" s="30"/>
    </row>
    <row r="159" spans="6:18" x14ac:dyDescent="0.15">
      <c r="F159" s="28" t="str">
        <f t="shared" si="37"/>
        <v>GSESC-InL-(NOC) TARANAKI-2M-All</v>
      </c>
      <c r="G159" s="2" t="str">
        <f t="shared" si="38"/>
        <v>(NOC) TARANAKI</v>
      </c>
      <c r="H159" s="2" t="s">
        <v>59</v>
      </c>
      <c r="I159" s="2" t="str">
        <f t="shared" si="39"/>
        <v>All</v>
      </c>
      <c r="J159" s="30">
        <f>IFERROR(VLOOKUP($F159,Dataset!$A:$P,J$138,FALSE),0)</f>
        <v>69.766099999999994</v>
      </c>
      <c r="K159" s="30">
        <f>IFERROR(VLOOKUP($F159,Dataset!$A:$P,K$138,FALSE),0)</f>
        <v>78.460800000000006</v>
      </c>
      <c r="L159" s="30">
        <f>IFERROR(VLOOKUP($F159,Dataset!$A:$P,L$138,FALSE),0)</f>
        <v>70.018699999999995</v>
      </c>
      <c r="M159" s="30">
        <f>IFERROR(VLOOKUP($F159,Dataset!$A:$P,M$138,FALSE),0)</f>
        <v>66.084299999999999</v>
      </c>
      <c r="N159" s="30">
        <f>IFERROR(VLOOKUP($F159,Dataset!$A:$P,N$138,FALSE),0)</f>
        <v>59.115400000000001</v>
      </c>
      <c r="O159" s="30">
        <f>IFERROR(VLOOKUP($F159,Dataset!$A:$P,O$138,FALSE),0)</f>
        <v>68.883099999999999</v>
      </c>
      <c r="P159" s="30"/>
    </row>
    <row r="160" spans="6:18" x14ac:dyDescent="0.15">
      <c r="F160" s="28" t="str">
        <f t="shared" si="37"/>
        <v>GSESC-InL-(NOC) TARANAKI-2H-All</v>
      </c>
      <c r="G160" s="2" t="str">
        <f t="shared" si="38"/>
        <v>(NOC) TARANAKI</v>
      </c>
      <c r="H160" s="2" t="s">
        <v>61</v>
      </c>
      <c r="I160" s="2" t="str">
        <f t="shared" si="39"/>
        <v>All</v>
      </c>
      <c r="J160" s="30">
        <f>IFERROR(VLOOKUP($F160,Dataset!$A:$P,J$138,FALSE),0)</f>
        <v>25.237400000000001</v>
      </c>
      <c r="K160" s="30">
        <f>IFERROR(VLOOKUP($F160,Dataset!$A:$P,K$138,FALSE),0)</f>
        <v>32.740600000000001</v>
      </c>
      <c r="L160" s="30">
        <f>IFERROR(VLOOKUP($F160,Dataset!$A:$P,L$138,FALSE),0)</f>
        <v>21.2805</v>
      </c>
      <c r="M160" s="30">
        <f>IFERROR(VLOOKUP($F160,Dataset!$A:$P,M$138,FALSE),0)</f>
        <v>29.494700000000002</v>
      </c>
      <c r="N160" s="30">
        <f>IFERROR(VLOOKUP($F160,Dataset!$A:$P,N$138,FALSE),0)</f>
        <v>29.1496</v>
      </c>
      <c r="O160" s="30">
        <f>IFERROR(VLOOKUP($F160,Dataset!$A:$P,O$138,FALSE),0)</f>
        <v>30.786799999999999</v>
      </c>
      <c r="P160" s="30"/>
    </row>
    <row r="161" spans="4:17" x14ac:dyDescent="0.15">
      <c r="F161" s="28" t="str">
        <f t="shared" si="37"/>
        <v>GSESC-InL-(NOC) TARANAKI-3-All</v>
      </c>
      <c r="G161" s="2" t="str">
        <f t="shared" si="38"/>
        <v>(NOC) TARANAKI</v>
      </c>
      <c r="H161" s="2">
        <v>3</v>
      </c>
      <c r="I161" s="2" t="str">
        <f t="shared" si="39"/>
        <v>All</v>
      </c>
      <c r="J161" s="30">
        <f>IFERROR(VLOOKUP($F161,Dataset!$A:$P,J$138,FALSE),0)</f>
        <v>69.160499999999999</v>
      </c>
      <c r="K161" s="30">
        <f>IFERROR(VLOOKUP($F161,Dataset!$A:$P,K$138,FALSE),0)</f>
        <v>72.998000000000005</v>
      </c>
      <c r="L161" s="30">
        <f>IFERROR(VLOOKUP($F161,Dataset!$A:$P,L$138,FALSE),0)</f>
        <v>63.805500000000002</v>
      </c>
      <c r="M161" s="30">
        <f>IFERROR(VLOOKUP($F161,Dataset!$A:$P,M$138,FALSE),0)</f>
        <v>52.574599999999997</v>
      </c>
      <c r="N161" s="30">
        <f>IFERROR(VLOOKUP($F161,Dataset!$A:$P,N$138,FALSE),0)</f>
        <v>66.578800000000001</v>
      </c>
      <c r="O161" s="30">
        <f>IFERROR(VLOOKUP($F161,Dataset!$A:$P,O$138,FALSE),0)</f>
        <v>58.379800000000003</v>
      </c>
      <c r="P161" s="30"/>
    </row>
    <row r="162" spans="4:17" x14ac:dyDescent="0.15">
      <c r="F162" s="28" t="str">
        <f t="shared" si="37"/>
        <v>GSESC-InL-(NOC) TARANAKI-3L-All</v>
      </c>
      <c r="G162" s="2" t="str">
        <f t="shared" si="38"/>
        <v>(NOC) TARANAKI</v>
      </c>
      <c r="H162" s="2" t="s">
        <v>63</v>
      </c>
      <c r="I162" s="2" t="str">
        <f t="shared" si="39"/>
        <v>All</v>
      </c>
      <c r="J162" s="30">
        <f>IFERROR(VLOOKUP($F162,Dataset!$A:$P,J$138,FALSE),0)</f>
        <v>0</v>
      </c>
      <c r="K162" s="30">
        <f>IFERROR(VLOOKUP($F162,Dataset!$A:$P,K$138,FALSE),0)</f>
        <v>0</v>
      </c>
      <c r="L162" s="30">
        <f>IFERROR(VLOOKUP($F162,Dataset!$A:$P,L$138,FALSE),0)</f>
        <v>0</v>
      </c>
      <c r="M162" s="30">
        <f>IFERROR(VLOOKUP($F162,Dataset!$A:$P,M$138,FALSE),0)</f>
        <v>0</v>
      </c>
      <c r="N162" s="30">
        <f>IFERROR(VLOOKUP($F162,Dataset!$A:$P,N$138,FALSE),0)</f>
        <v>0</v>
      </c>
      <c r="O162" s="30">
        <f>IFERROR(VLOOKUP($F162,Dataset!$A:$P,O$138,FALSE),0)</f>
        <v>0</v>
      </c>
      <c r="P162" s="30"/>
    </row>
    <row r="163" spans="4:17" x14ac:dyDescent="0.15">
      <c r="F163" s="28" t="str">
        <f t="shared" si="37"/>
        <v>GSESC-InL-(NOC) TARANAKI-4-All</v>
      </c>
      <c r="G163" s="2" t="str">
        <f t="shared" si="38"/>
        <v>(NOC) TARANAKI</v>
      </c>
      <c r="H163" s="2">
        <v>4</v>
      </c>
      <c r="I163" s="2" t="str">
        <f t="shared" si="39"/>
        <v>All</v>
      </c>
      <c r="J163" s="30">
        <f>IFERROR(VLOOKUP($F163,Dataset!$A:$P,J$138,FALSE),0)</f>
        <v>91.0244</v>
      </c>
      <c r="K163" s="30">
        <f>IFERROR(VLOOKUP($F163,Dataset!$A:$P,K$138,FALSE),0)</f>
        <v>94.961299999999994</v>
      </c>
      <c r="L163" s="30">
        <f>IFERROR(VLOOKUP($F163,Dataset!$A:$P,L$138,FALSE),0)</f>
        <v>92.277900000000002</v>
      </c>
      <c r="M163" s="30">
        <f>IFERROR(VLOOKUP($F163,Dataset!$A:$P,M$138,FALSE),0)</f>
        <v>88.998800000000003</v>
      </c>
      <c r="N163" s="30">
        <f>IFERROR(VLOOKUP($F163,Dataset!$A:$P,N$138,FALSE),0)</f>
        <v>85.8155</v>
      </c>
      <c r="O163" s="30">
        <f>IFERROR(VLOOKUP($F163,Dataset!$A:$P,O$138,FALSE),0)</f>
        <v>86.870400000000004</v>
      </c>
      <c r="P163" s="30"/>
    </row>
    <row r="164" spans="4:17" x14ac:dyDescent="0.15">
      <c r="F164" s="28" t="str">
        <f t="shared" si="37"/>
        <v>GSESC-InL-(NOC) TARANAKI-5-All</v>
      </c>
      <c r="G164" s="2" t="str">
        <f t="shared" si="38"/>
        <v>(NOC) TARANAKI</v>
      </c>
      <c r="H164" s="2">
        <v>5</v>
      </c>
      <c r="I164" s="2" t="str">
        <f t="shared" si="39"/>
        <v>All</v>
      </c>
      <c r="J164" s="30">
        <f>IFERROR(VLOOKUP($F164,Dataset!$A:$P,J$138,FALSE),0)</f>
        <v>97.395300000000006</v>
      </c>
      <c r="K164" s="30">
        <f>IFERROR(VLOOKUP($F164,Dataset!$A:$P,K$138,FALSE),0)</f>
        <v>99.752700000000004</v>
      </c>
      <c r="L164" s="30">
        <f>IFERROR(VLOOKUP($F164,Dataset!$A:$P,L$138,FALSE),0)</f>
        <v>99.662400000000005</v>
      </c>
      <c r="M164" s="30">
        <f>IFERROR(VLOOKUP($F164,Dataset!$A:$P,M$138,FALSE),0)</f>
        <v>98.613500000000002</v>
      </c>
      <c r="N164" s="30">
        <f>IFERROR(VLOOKUP($F164,Dataset!$A:$P,N$138,FALSE),0)</f>
        <v>99.484399999999994</v>
      </c>
      <c r="O164" s="30">
        <f>IFERROR(VLOOKUP($F164,Dataset!$A:$P,O$138,FALSE),0)</f>
        <v>100</v>
      </c>
      <c r="P164" s="30"/>
    </row>
    <row r="166" spans="4:17" x14ac:dyDescent="0.15">
      <c r="F166" s="36" t="s">
        <v>92</v>
      </c>
      <c r="G166" s="37" t="str">
        <f>G140&amp;" vs "&amp;G154&amp;" Deviation"</f>
        <v>National vs (NOC) TARANAKI Deviation</v>
      </c>
      <c r="H166" s="37"/>
      <c r="I166" s="37"/>
      <c r="J166" s="30">
        <f t="shared" ref="J166:O166" si="40">J140-J154</f>
        <v>5.7383999999999986</v>
      </c>
      <c r="K166" s="30">
        <f t="shared" si="40"/>
        <v>1.3888000000000034</v>
      </c>
      <c r="L166" s="30">
        <f t="shared" si="40"/>
        <v>4.8719000000000108</v>
      </c>
      <c r="M166" s="30">
        <f t="shared" si="40"/>
        <v>8.1700000000000017</v>
      </c>
      <c r="N166" s="30">
        <f t="shared" si="40"/>
        <v>3.280699999999996</v>
      </c>
      <c r="O166" s="30">
        <f t="shared" si="40"/>
        <v>6.7401000000000124</v>
      </c>
      <c r="P166" s="30"/>
    </row>
    <row r="170" spans="4:17" x14ac:dyDescent="0.2">
      <c r="F170" s="55" t="s">
        <v>65</v>
      </c>
      <c r="G170" s="53" t="s">
        <v>93</v>
      </c>
      <c r="H170" s="54"/>
      <c r="I170" s="54"/>
      <c r="J170" s="54"/>
      <c r="K170" s="54"/>
      <c r="L170" s="54"/>
      <c r="M170" s="54"/>
      <c r="N170" s="54"/>
      <c r="O170" s="54"/>
      <c r="P170" s="54"/>
      <c r="Q170" s="54"/>
    </row>
    <row r="171" spans="4:17" x14ac:dyDescent="0.15">
      <c r="D171" s="25">
        <v>6</v>
      </c>
    </row>
    <row r="172" spans="4:17" x14ac:dyDescent="0.15">
      <c r="J172" s="32">
        <f>VLOOKUP(J173,$B$79:$C$90,2,FALSE)</f>
        <v>15</v>
      </c>
    </row>
    <row r="173" spans="4:17" x14ac:dyDescent="0.2">
      <c r="G173" s="27" t="s">
        <v>242</v>
      </c>
      <c r="H173" s="27" t="s">
        <v>80</v>
      </c>
      <c r="I173" s="27" t="s">
        <v>81</v>
      </c>
      <c r="J173" s="31">
        <f>$H$1</f>
        <v>2019</v>
      </c>
      <c r="K173" s="20" t="s">
        <v>86</v>
      </c>
    </row>
    <row r="174" spans="4:17" ht="54" x14ac:dyDescent="0.2">
      <c r="G174" s="27"/>
      <c r="H174" s="27"/>
      <c r="I174" s="27"/>
      <c r="J174" s="35" t="str">
        <f>J173&amp;" GSE-TL (SC) by NOC"</f>
        <v>2019 GSE-TL (SC) by NOC</v>
      </c>
      <c r="K174" s="35" t="str">
        <f>J173&amp;" Deviation from the National GSE-TL (SC)  by NOC"</f>
        <v>2019 Deviation from the National GSE-TL (SC)  by NOC</v>
      </c>
    </row>
    <row r="175" spans="4:17" x14ac:dyDescent="0.15">
      <c r="F175" s="28" t="str">
        <f t="shared" ref="F175:F198" si="41">F$170&amp;"-"&amp;G175&amp;"-"&amp;H175&amp;"-"&amp;I175</f>
        <v>GSESC-TL-(NOC) NORTHLAND-All-All</v>
      </c>
      <c r="G175" s="386" t="str">
        <f>$B$6</f>
        <v>(NOC) NORTHLAND</v>
      </c>
      <c r="H175" s="2" t="s">
        <v>2</v>
      </c>
      <c r="I175" s="2" t="s">
        <v>2</v>
      </c>
      <c r="J175" s="30">
        <f>VLOOKUP($F175,Dataset!$A:$P,J$172,FALSE)</f>
        <v>95.249799999999993</v>
      </c>
      <c r="K175" s="30">
        <f t="shared" ref="K175:K198" si="42">J175-$J$198</f>
        <v>-2.3984000000000094</v>
      </c>
      <c r="N175" s="30"/>
    </row>
    <row r="176" spans="4:17" x14ac:dyDescent="0.15">
      <c r="F176" s="28" t="str">
        <f t="shared" si="41"/>
        <v>GSESC-TL-AUCK ALLIANCE-All-All</v>
      </c>
      <c r="G176" s="386" t="str">
        <f>$B$7</f>
        <v>AUCK ALLIANCE</v>
      </c>
      <c r="H176" s="2" t="s">
        <v>2</v>
      </c>
      <c r="I176" s="2" t="s">
        <v>2</v>
      </c>
      <c r="J176" s="30">
        <f>VLOOKUP($F176,Dataset!$A:$P,J$172,FALSE)</f>
        <v>99.723200000000006</v>
      </c>
      <c r="K176" s="30">
        <f t="shared" si="42"/>
        <v>2.0750000000000028</v>
      </c>
      <c r="N176" s="30"/>
    </row>
    <row r="177" spans="6:14" x14ac:dyDescent="0.15">
      <c r="F177" s="28" t="str">
        <f t="shared" si="41"/>
        <v>GSESC-TL-(NOC) CENTRAL WAIKATO-All-All</v>
      </c>
      <c r="G177" s="386" t="str">
        <f>$B$8</f>
        <v>(NOC) CENTRAL WAIKATO</v>
      </c>
      <c r="H177" s="2" t="s">
        <v>2</v>
      </c>
      <c r="I177" s="2" t="s">
        <v>2</v>
      </c>
      <c r="J177" s="30">
        <f>VLOOKUP($F177,Dataset!$A:$P,J$172,FALSE)</f>
        <v>96.083799999999997</v>
      </c>
      <c r="K177" s="30">
        <f t="shared" si="42"/>
        <v>-1.5644000000000062</v>
      </c>
      <c r="N177" s="30"/>
    </row>
    <row r="178" spans="6:14" x14ac:dyDescent="0.15">
      <c r="F178" s="28" t="str">
        <f t="shared" si="41"/>
        <v>GSESC-TL-(NOC) EAST WAIKATO-All-All</v>
      </c>
      <c r="G178" s="386" t="str">
        <f>$B$9</f>
        <v>(NOC) EAST WAIKATO</v>
      </c>
      <c r="H178" s="2" t="s">
        <v>2</v>
      </c>
      <c r="I178" s="2" t="s">
        <v>2</v>
      </c>
      <c r="J178" s="30">
        <f>VLOOKUP($F178,Dataset!$A:$P,J$172,FALSE)</f>
        <v>94.644599999999997</v>
      </c>
      <c r="K178" s="30">
        <f t="shared" si="42"/>
        <v>-3.0036000000000058</v>
      </c>
      <c r="N178" s="30"/>
    </row>
    <row r="179" spans="6:14" x14ac:dyDescent="0.15">
      <c r="F179" s="28" t="str">
        <f t="shared" si="41"/>
        <v>GSESC-TL-(EC) WEST WAIKATO NORTH-All-All</v>
      </c>
      <c r="G179" s="386" t="str">
        <f>$B$10</f>
        <v>(EC) WEST WAIKATO NORTH</v>
      </c>
      <c r="H179" s="2" t="s">
        <v>2</v>
      </c>
      <c r="I179" s="2" t="s">
        <v>2</v>
      </c>
      <c r="J179" s="30">
        <f>VLOOKUP($F179,Dataset!$A:$P,J$172,FALSE)</f>
        <v>98.756299999999996</v>
      </c>
      <c r="K179" s="30">
        <f t="shared" si="42"/>
        <v>1.1080999999999932</v>
      </c>
      <c r="N179" s="30"/>
    </row>
    <row r="180" spans="6:14" x14ac:dyDescent="0.15">
      <c r="F180" s="28" t="str">
        <f t="shared" si="41"/>
        <v>GSESC-TL-(EC) WEST WAIKATO SOUTH-All-All</v>
      </c>
      <c r="G180" s="386" t="str">
        <f>$B$11</f>
        <v>(EC) WEST WAIKATO SOUTH</v>
      </c>
      <c r="H180" s="2" t="s">
        <v>2</v>
      </c>
      <c r="I180" s="2" t="s">
        <v>2</v>
      </c>
      <c r="J180" s="30">
        <f>VLOOKUP($F180,Dataset!$A:$P,J$172,FALSE)</f>
        <v>96.043300000000002</v>
      </c>
      <c r="K180" s="30">
        <f t="shared" si="42"/>
        <v>-1.6049000000000007</v>
      </c>
      <c r="N180" s="30"/>
    </row>
    <row r="181" spans="6:14" x14ac:dyDescent="0.15">
      <c r="F181" s="28" t="str">
        <f t="shared" si="41"/>
        <v>GSESC-TL-(NOC) BOP EAST-All-All</v>
      </c>
      <c r="G181" s="386" t="str">
        <f>$B$12</f>
        <v>(NOC) BOP EAST</v>
      </c>
      <c r="H181" s="2" t="s">
        <v>2</v>
      </c>
      <c r="I181" s="2" t="s">
        <v>2</v>
      </c>
      <c r="J181" s="30">
        <f>VLOOKUP($F181,Dataset!$A:$P,J$172,FALSE)</f>
        <v>98.181299999999993</v>
      </c>
      <c r="K181" s="30">
        <f t="shared" si="42"/>
        <v>0.53309999999999036</v>
      </c>
      <c r="N181" s="30"/>
    </row>
    <row r="182" spans="6:14" x14ac:dyDescent="0.15">
      <c r="F182" s="28" t="str">
        <f t="shared" si="41"/>
        <v>GSESC-TL-(NOC) BOP WEST-All-All</v>
      </c>
      <c r="G182" s="386" t="str">
        <f>$B$13</f>
        <v>(NOC) BOP WEST</v>
      </c>
      <c r="H182" s="2" t="s">
        <v>2</v>
      </c>
      <c r="I182" s="2" t="s">
        <v>2</v>
      </c>
      <c r="J182" s="30">
        <f>VLOOKUP($F182,Dataset!$A:$P,J$172,FALSE)</f>
        <v>98.823800000000006</v>
      </c>
      <c r="K182" s="30">
        <f t="shared" si="42"/>
        <v>1.1756000000000029</v>
      </c>
      <c r="N182" s="30"/>
    </row>
    <row r="183" spans="6:14" x14ac:dyDescent="0.15">
      <c r="F183" s="28" t="str">
        <f t="shared" si="41"/>
        <v>GSESC-TL-(NOC) TAIRAWHITI ROADS NORTHERN-All-All</v>
      </c>
      <c r="G183" s="386" t="str">
        <f>$B$14</f>
        <v>(NOC) TAIRAWHITI ROADS NORTHERN</v>
      </c>
      <c r="H183" s="2" t="s">
        <v>2</v>
      </c>
      <c r="I183" s="2" t="s">
        <v>2</v>
      </c>
      <c r="J183" s="30">
        <f>VLOOKUP($F183,Dataset!$A:$P,J$172,FALSE)</f>
        <v>97.127300000000005</v>
      </c>
      <c r="K183" s="30">
        <f t="shared" si="42"/>
        <v>-0.52089999999999748</v>
      </c>
      <c r="N183" s="30"/>
    </row>
    <row r="184" spans="6:14" x14ac:dyDescent="0.15">
      <c r="F184" s="28" t="str">
        <f t="shared" si="41"/>
        <v>GSESC-TL-(NOC) TAIRAWHITI ROADS WESTERN-All-All</v>
      </c>
      <c r="G184" s="386" t="str">
        <f>$B$15</f>
        <v>(NOC) TAIRAWHITI ROADS WESTERN</v>
      </c>
      <c r="H184" s="2" t="s">
        <v>2</v>
      </c>
      <c r="I184" s="2" t="s">
        <v>2</v>
      </c>
      <c r="J184" s="30">
        <f>VLOOKUP($F184,Dataset!$A:$P,J$172,FALSE)</f>
        <v>97.340599999999995</v>
      </c>
      <c r="K184" s="30">
        <f t="shared" si="42"/>
        <v>-0.30760000000000787</v>
      </c>
      <c r="N184" s="30"/>
    </row>
    <row r="185" spans="6:14" x14ac:dyDescent="0.15">
      <c r="F185" s="28" t="str">
        <f t="shared" si="41"/>
        <v>GSESC-TL-(NOC) HAWKES BAY-All-All</v>
      </c>
      <c r="G185" s="386" t="str">
        <f>$B$16</f>
        <v>(NOC) HAWKES BAY</v>
      </c>
      <c r="H185" s="2" t="s">
        <v>2</v>
      </c>
      <c r="I185" s="2" t="s">
        <v>2</v>
      </c>
      <c r="J185" s="30">
        <f>VLOOKUP($F185,Dataset!$A:$P,J$172,FALSE)</f>
        <v>95.683199999999999</v>
      </c>
      <c r="K185" s="30">
        <f t="shared" si="42"/>
        <v>-1.9650000000000034</v>
      </c>
      <c r="N185" s="30"/>
    </row>
    <row r="186" spans="6:14" x14ac:dyDescent="0.15">
      <c r="F186" s="28" t="str">
        <f t="shared" si="41"/>
        <v>GSESC-TL-(NOC) TARANAKI-All-All</v>
      </c>
      <c r="G186" s="386" t="str">
        <f>$B$17</f>
        <v>(NOC) TARANAKI</v>
      </c>
      <c r="H186" s="2" t="s">
        <v>2</v>
      </c>
      <c r="I186" s="2" t="s">
        <v>2</v>
      </c>
      <c r="J186" s="30">
        <f>VLOOKUP($F186,Dataset!$A:$P,J$172,FALSE)</f>
        <v>97.709400000000002</v>
      </c>
      <c r="K186" s="30">
        <f t="shared" si="42"/>
        <v>6.1199999999999477E-2</v>
      </c>
      <c r="N186" s="30"/>
    </row>
    <row r="187" spans="6:14" x14ac:dyDescent="0.15">
      <c r="F187" s="28" t="str">
        <f t="shared" si="41"/>
        <v>GSESC-TL-(NOC) MANAWATU-WHANGANUI-All-All</v>
      </c>
      <c r="G187" s="386" t="str">
        <f>$B$18</f>
        <v>(NOC) MANAWATU-WHANGANUI</v>
      </c>
      <c r="H187" s="2" t="s">
        <v>2</v>
      </c>
      <c r="I187" s="2" t="s">
        <v>2</v>
      </c>
      <c r="J187" s="30">
        <f>VLOOKUP($F187,Dataset!$A:$P,J$172,FALSE)</f>
        <v>97.447299999999998</v>
      </c>
      <c r="K187" s="30">
        <f t="shared" si="42"/>
        <v>-0.2009000000000043</v>
      </c>
      <c r="N187" s="30"/>
    </row>
    <row r="188" spans="6:14" x14ac:dyDescent="0.15">
      <c r="F188" s="28" t="str">
        <f t="shared" si="41"/>
        <v>GSESC-TL-(NOC) WELLINGTON-All-All</v>
      </c>
      <c r="G188" s="386" t="str">
        <f>$B$19</f>
        <v>(NOC) WELLINGTON</v>
      </c>
      <c r="H188" s="2" t="s">
        <v>2</v>
      </c>
      <c r="I188" s="2" t="s">
        <v>2</v>
      </c>
      <c r="J188" s="30">
        <f>VLOOKUP($F188,Dataset!$A:$P,J$172,FALSE)</f>
        <v>98.855900000000005</v>
      </c>
      <c r="K188" s="30">
        <f t="shared" si="42"/>
        <v>1.2077000000000027</v>
      </c>
      <c r="N188" s="30"/>
    </row>
    <row r="189" spans="6:14" x14ac:dyDescent="0.15">
      <c r="F189" s="28" t="str">
        <f t="shared" si="41"/>
        <v>GSESC-TL-(NOC) NELSON-TASMAN-All-All</v>
      </c>
      <c r="G189" s="386" t="str">
        <f>$B$20</f>
        <v>(NOC) NELSON-TASMAN</v>
      </c>
      <c r="H189" s="2" t="s">
        <v>2</v>
      </c>
      <c r="I189" s="2" t="s">
        <v>2</v>
      </c>
      <c r="J189" s="30">
        <f>VLOOKUP($F189,Dataset!$A:$P,J$172,FALSE)</f>
        <v>94.027799999999999</v>
      </c>
      <c r="K189" s="30">
        <f t="shared" si="42"/>
        <v>-3.6204000000000036</v>
      </c>
      <c r="N189" s="30"/>
    </row>
    <row r="190" spans="6:14" x14ac:dyDescent="0.15">
      <c r="F190" s="28" t="str">
        <f t="shared" si="41"/>
        <v>GSESC-TL-(EC) MARLBOROUGH-All-All</v>
      </c>
      <c r="G190" s="386" t="str">
        <f>$B$21</f>
        <v>(EC) MARLBOROUGH</v>
      </c>
      <c r="H190" s="2" t="s">
        <v>2</v>
      </c>
      <c r="I190" s="2" t="s">
        <v>2</v>
      </c>
      <c r="J190" s="30">
        <f>VLOOKUP($F190,Dataset!$A:$P,J$172,FALSE)</f>
        <v>98.053799999999995</v>
      </c>
      <c r="K190" s="30">
        <f t="shared" si="42"/>
        <v>0.40559999999999263</v>
      </c>
      <c r="N190" s="30"/>
    </row>
    <row r="191" spans="6:14" x14ac:dyDescent="0.15">
      <c r="F191" s="28" t="str">
        <f t="shared" si="41"/>
        <v>GSESC-TL-(NOC) NORTH CANTERBURY-All-All</v>
      </c>
      <c r="G191" s="386" t="str">
        <f>$B$22</f>
        <v>(NOC) NORTH CANTERBURY</v>
      </c>
      <c r="H191" s="2" t="s">
        <v>2</v>
      </c>
      <c r="I191" s="2" t="s">
        <v>2</v>
      </c>
      <c r="J191" s="30">
        <f>VLOOKUP($F191,Dataset!$A:$P,J$172,FALSE)</f>
        <v>98.298900000000003</v>
      </c>
      <c r="K191" s="30">
        <f t="shared" si="42"/>
        <v>0.6507000000000005</v>
      </c>
      <c r="N191" s="30"/>
    </row>
    <row r="192" spans="6:14" x14ac:dyDescent="0.15">
      <c r="F192" s="28" t="str">
        <f t="shared" si="41"/>
        <v>GSESC-TL-(NOC) SOUTH CANTERBURY-All-All</v>
      </c>
      <c r="G192" s="386" t="str">
        <f>$B$23</f>
        <v>(NOC) SOUTH CANTERBURY</v>
      </c>
      <c r="H192" s="2" t="s">
        <v>2</v>
      </c>
      <c r="I192" s="2" t="s">
        <v>2</v>
      </c>
      <c r="J192" s="30">
        <f>VLOOKUP($F192,Dataset!$A:$P,J$172,FALSE)</f>
        <v>99.206199999999995</v>
      </c>
      <c r="K192" s="30">
        <f t="shared" si="42"/>
        <v>1.5579999999999927</v>
      </c>
      <c r="N192" s="30"/>
    </row>
    <row r="193" spans="6:18" x14ac:dyDescent="0.15">
      <c r="F193" s="28" t="str">
        <f t="shared" si="41"/>
        <v>GSESC-TL-MILFORD-All-All</v>
      </c>
      <c r="G193" s="386" t="str">
        <f>$B$24</f>
        <v>MILFORD</v>
      </c>
      <c r="H193" s="2" t="s">
        <v>2</v>
      </c>
      <c r="I193" s="2" t="s">
        <v>2</v>
      </c>
      <c r="J193" s="30">
        <f>VLOOKUP($F193,Dataset!$A:$P,J$172,FALSE)</f>
        <v>95.33</v>
      </c>
      <c r="K193" s="30">
        <f t="shared" si="42"/>
        <v>-2.3182000000000045</v>
      </c>
      <c r="N193" s="30"/>
    </row>
    <row r="194" spans="6:18" x14ac:dyDescent="0.15">
      <c r="F194" s="28" t="str">
        <f t="shared" si="41"/>
        <v>GSESC-TL-(NOC) WEST COAST-All-All</v>
      </c>
      <c r="G194" s="386" t="str">
        <f>$B$25</f>
        <v>(NOC) WEST COAST</v>
      </c>
      <c r="H194" s="2" t="s">
        <v>2</v>
      </c>
      <c r="I194" s="2" t="s">
        <v>2</v>
      </c>
      <c r="J194" s="30">
        <f>VLOOKUP($F194,Dataset!$A:$P,J$172,FALSE)</f>
        <v>98.640900000000002</v>
      </c>
      <c r="K194" s="30">
        <f t="shared" si="42"/>
        <v>0.99269999999999925</v>
      </c>
      <c r="N194" s="30"/>
    </row>
    <row r="195" spans="6:18" x14ac:dyDescent="0.15">
      <c r="F195" s="28" t="str">
        <f t="shared" si="41"/>
        <v>GSESC-TL-(NOC) OTAGO CENTRAL-All-All</v>
      </c>
      <c r="G195" s="386" t="str">
        <f>$B$26</f>
        <v>(NOC) OTAGO CENTRAL</v>
      </c>
      <c r="H195" s="2" t="s">
        <v>2</v>
      </c>
      <c r="I195" s="2" t="s">
        <v>2</v>
      </c>
      <c r="J195" s="30">
        <f>VLOOKUP($F195,Dataset!$A:$P,J$172,FALSE)</f>
        <v>98.547399999999996</v>
      </c>
      <c r="K195" s="30">
        <f t="shared" si="42"/>
        <v>0.89919999999999334</v>
      </c>
      <c r="N195" s="30"/>
    </row>
    <row r="196" spans="6:18" x14ac:dyDescent="0.15">
      <c r="F196" s="28" t="str">
        <f t="shared" si="41"/>
        <v>GSESC-TL-(NOC) COASTAL OTAGO-All-All</v>
      </c>
      <c r="G196" s="386" t="str">
        <f>$B$27</f>
        <v>(NOC) COASTAL OTAGO</v>
      </c>
      <c r="H196" s="2" t="s">
        <v>2</v>
      </c>
      <c r="I196" s="2" t="s">
        <v>2</v>
      </c>
      <c r="J196" s="30">
        <f>VLOOKUP($F196,Dataset!$A:$P,J$172,FALSE)</f>
        <v>97.308999999999997</v>
      </c>
      <c r="K196" s="30">
        <f t="shared" si="42"/>
        <v>-0.33920000000000528</v>
      </c>
      <c r="N196" s="30"/>
    </row>
    <row r="197" spans="6:18" x14ac:dyDescent="0.15">
      <c r="F197" s="28" t="str">
        <f t="shared" si="41"/>
        <v>GSESC-TL-(NOC) SOUTHLAND-All-All</v>
      </c>
      <c r="G197" s="386" t="str">
        <f>$B$28</f>
        <v>(NOC) SOUTHLAND</v>
      </c>
      <c r="H197" s="2" t="s">
        <v>2</v>
      </c>
      <c r="I197" s="2" t="s">
        <v>2</v>
      </c>
      <c r="J197" s="30">
        <f>VLOOKUP($F197,Dataset!$A:$P,J$172,FALSE)</f>
        <v>97.169200000000004</v>
      </c>
      <c r="K197" s="30">
        <f t="shared" si="42"/>
        <v>-0.4789999999999992</v>
      </c>
      <c r="N197" s="30"/>
    </row>
    <row r="198" spans="6:18" x14ac:dyDescent="0.15">
      <c r="F198" s="28" t="str">
        <f t="shared" si="41"/>
        <v>GSESC-TL-National-All-All</v>
      </c>
      <c r="G198" s="2" t="s">
        <v>17</v>
      </c>
      <c r="H198" s="2" t="s">
        <v>2</v>
      </c>
      <c r="I198" s="2" t="s">
        <v>2</v>
      </c>
      <c r="J198" s="30">
        <f>VLOOKUP($F198,Dataset!$A:$P,J$172,FALSE)</f>
        <v>97.648200000000003</v>
      </c>
      <c r="K198" s="30">
        <f t="shared" si="42"/>
        <v>0</v>
      </c>
      <c r="N198" s="30"/>
    </row>
    <row r="200" spans="6:18" x14ac:dyDescent="0.2">
      <c r="F200" s="27" t="s">
        <v>243</v>
      </c>
      <c r="G200" s="24">
        <v>1</v>
      </c>
      <c r="I200" s="26">
        <v>1</v>
      </c>
      <c r="J200" s="32">
        <f>VLOOKUP(J$34,$B$79:$C$100,2,FALSE)</f>
        <v>10</v>
      </c>
      <c r="K200" s="32">
        <f t="shared" ref="K200:P200" si="43">VLOOKUP(K$34,$B$79:$C$100,2,FALSE)</f>
        <v>11</v>
      </c>
      <c r="L200" s="32">
        <f t="shared" si="43"/>
        <v>12</v>
      </c>
      <c r="M200" s="32">
        <f t="shared" si="43"/>
        <v>13</v>
      </c>
      <c r="N200" s="32">
        <f t="shared" si="43"/>
        <v>14</v>
      </c>
      <c r="O200" s="32">
        <f t="shared" si="43"/>
        <v>15</v>
      </c>
      <c r="P200" s="32">
        <f t="shared" si="43"/>
        <v>16</v>
      </c>
    </row>
    <row r="201" spans="6:18" x14ac:dyDescent="0.2">
      <c r="G201" s="27" t="s">
        <v>242</v>
      </c>
      <c r="H201" s="27" t="s">
        <v>95</v>
      </c>
      <c r="I201" s="27" t="s">
        <v>81</v>
      </c>
      <c r="J201" s="20">
        <f>$K$1</f>
        <v>2014</v>
      </c>
      <c r="K201" s="20">
        <f t="shared" ref="K201:P201" si="44">J201+1</f>
        <v>2015</v>
      </c>
      <c r="L201" s="20">
        <f t="shared" si="44"/>
        <v>2016</v>
      </c>
      <c r="M201" s="20">
        <f t="shared" si="44"/>
        <v>2017</v>
      </c>
      <c r="N201" s="20">
        <f t="shared" si="44"/>
        <v>2018</v>
      </c>
      <c r="O201" s="20">
        <f t="shared" si="44"/>
        <v>2019</v>
      </c>
      <c r="P201" s="20">
        <f t="shared" si="44"/>
        <v>2020</v>
      </c>
      <c r="R201" s="243" t="str">
        <f>G170</f>
        <v>GSE-Site Category - Threshold Level</v>
      </c>
    </row>
    <row r="202" spans="6:18" x14ac:dyDescent="0.15">
      <c r="F202" s="28" t="str">
        <f t="shared" ref="F202:F212" si="45">F$170&amp;"-"&amp;G202&amp;"-"&amp;H202&amp;"-"&amp;I202</f>
        <v>GSESC-TL-National-All-All</v>
      </c>
      <c r="G202" s="2" t="str">
        <f t="shared" ref="G202:G212" si="46">VLOOKUP(G$200,$A$5:$B$31,2,FALSE)</f>
        <v>National</v>
      </c>
      <c r="H202" s="2" t="s">
        <v>2</v>
      </c>
      <c r="I202" s="2" t="str">
        <f>IF($I$200=1,"All",IF($I$200=2,"U","R"))</f>
        <v>All</v>
      </c>
      <c r="J202" s="30">
        <f>IFERROR(VLOOKUP($F202,Dataset!$A:$P,J$138,FALSE),0)</f>
        <v>98.286600000000007</v>
      </c>
      <c r="K202" s="30">
        <f>IFERROR(VLOOKUP($F202,Dataset!$A:$P,K$138,FALSE),0)</f>
        <v>98.338700000000003</v>
      </c>
      <c r="L202" s="30">
        <f>IFERROR(VLOOKUP($F202,Dataset!$A:$P,L$138,FALSE),0)</f>
        <v>98.186000000000007</v>
      </c>
      <c r="M202" s="30">
        <f>IFERROR(VLOOKUP($F202,Dataset!$A:$P,M$138,FALSE),0)</f>
        <v>98.445499999999996</v>
      </c>
      <c r="N202" s="30">
        <f>IFERROR(VLOOKUP($F202,Dataset!$A:$P,N$138,FALSE),0)</f>
        <v>96.174999999999997</v>
      </c>
      <c r="O202" s="30">
        <f>IFERROR(VLOOKUP($F202,Dataset!$A:$P,O$138,FALSE),0)</f>
        <v>97.648200000000003</v>
      </c>
      <c r="P202" s="30"/>
    </row>
    <row r="203" spans="6:18" x14ac:dyDescent="0.15">
      <c r="F203" s="28" t="str">
        <f t="shared" si="45"/>
        <v>GSESC-TL-National-1-All</v>
      </c>
      <c r="G203" s="2" t="str">
        <f t="shared" si="46"/>
        <v>National</v>
      </c>
      <c r="H203" s="2">
        <v>1</v>
      </c>
      <c r="I203" s="2" t="str">
        <f t="shared" ref="I203:I212" si="47">IF($I$200=1,"All",IF($I$200=2,"U","R"))</f>
        <v>All</v>
      </c>
      <c r="J203" s="30">
        <f>IFERROR(VLOOKUP($F203,Dataset!$A:$P,J$138,FALSE),0)</f>
        <v>69.118099999999998</v>
      </c>
      <c r="K203" s="30">
        <f>IFERROR(VLOOKUP($F203,Dataset!$A:$P,K$138,FALSE),0)</f>
        <v>67.294700000000006</v>
      </c>
      <c r="L203" s="30">
        <f>IFERROR(VLOOKUP($F203,Dataset!$A:$P,L$138,FALSE),0)</f>
        <v>72.05</v>
      </c>
      <c r="M203" s="30">
        <f>IFERROR(VLOOKUP($F203,Dataset!$A:$P,M$138,FALSE),0)</f>
        <v>71.836600000000004</v>
      </c>
      <c r="N203" s="30">
        <f>IFERROR(VLOOKUP($F203,Dataset!$A:$P,N$138,FALSE),0)</f>
        <v>65.755300000000005</v>
      </c>
      <c r="O203" s="30">
        <f>IFERROR(VLOOKUP($F203,Dataset!$A:$P,O$138,FALSE),0)</f>
        <v>78.597700000000003</v>
      </c>
      <c r="P203" s="30"/>
    </row>
    <row r="204" spans="6:18" x14ac:dyDescent="0.15">
      <c r="F204" s="28" t="str">
        <f t="shared" si="45"/>
        <v>GSESC-TL-National-1L-All</v>
      </c>
      <c r="G204" s="2" t="str">
        <f t="shared" si="46"/>
        <v>National</v>
      </c>
      <c r="H204" s="2" t="s">
        <v>62</v>
      </c>
      <c r="I204" s="2" t="str">
        <f>IF($I$200=1,"All",IF($I$200=2,"U","R"))</f>
        <v>All</v>
      </c>
      <c r="J204" s="30">
        <f>IFERROR(VLOOKUP($F204,Dataset!$A:$P,J$138,FALSE),0)</f>
        <v>87.305000000000007</v>
      </c>
      <c r="K204" s="30">
        <f>IFERROR(VLOOKUP($F204,Dataset!$A:$P,K$138,FALSE),0)</f>
        <v>61.890900000000002</v>
      </c>
      <c r="L204" s="30">
        <f>IFERROR(VLOOKUP($F204,Dataset!$A:$P,L$138,FALSE),0)</f>
        <v>68.169899999999998</v>
      </c>
      <c r="M204" s="30">
        <f>IFERROR(VLOOKUP($F204,Dataset!$A:$P,M$138,FALSE),0)</f>
        <v>47.032499999999999</v>
      </c>
      <c r="N204" s="30">
        <f>IFERROR(VLOOKUP($F204,Dataset!$A:$P,N$138,FALSE),0)</f>
        <v>44.951799999999999</v>
      </c>
      <c r="O204" s="30">
        <f>IFERROR(VLOOKUP($F204,Dataset!$A:$P,O$138,FALSE),0)</f>
        <v>33.5717</v>
      </c>
      <c r="P204" s="30"/>
    </row>
    <row r="205" spans="6:18" x14ac:dyDescent="0.15">
      <c r="F205" s="28" t="str">
        <f t="shared" si="45"/>
        <v>GSESC-TL-National-2-All</v>
      </c>
      <c r="G205" s="2" t="str">
        <f t="shared" si="46"/>
        <v>National</v>
      </c>
      <c r="H205" s="2">
        <v>2</v>
      </c>
      <c r="I205" s="2" t="str">
        <f t="shared" si="47"/>
        <v>All</v>
      </c>
      <c r="J205" s="30">
        <f>IFERROR(VLOOKUP($F205,Dataset!$A:$P,J$138,FALSE),0)</f>
        <v>93.0471</v>
      </c>
      <c r="K205" s="30">
        <f>IFERROR(VLOOKUP($F205,Dataset!$A:$P,K$138,FALSE),0)</f>
        <v>93.435599999999994</v>
      </c>
      <c r="L205" s="30">
        <f>IFERROR(VLOOKUP($F205,Dataset!$A:$P,L$138,FALSE),0)</f>
        <v>92.406599999999997</v>
      </c>
      <c r="M205" s="30">
        <f>IFERROR(VLOOKUP($F205,Dataset!$A:$P,M$138,FALSE),0)</f>
        <v>92.786500000000004</v>
      </c>
      <c r="N205" s="30">
        <f>IFERROR(VLOOKUP($F205,Dataset!$A:$P,N$138,FALSE),0)</f>
        <v>84.436999999999998</v>
      </c>
      <c r="O205" s="30">
        <f>IFERROR(VLOOKUP($F205,Dataset!$A:$P,O$138,FALSE),0)</f>
        <v>90.223799999999997</v>
      </c>
      <c r="P205" s="30"/>
    </row>
    <row r="206" spans="6:18" x14ac:dyDescent="0.15">
      <c r="F206" s="28" t="str">
        <f t="shared" si="45"/>
        <v>GSESC-TL-National-2L-All</v>
      </c>
      <c r="G206" s="2" t="str">
        <f t="shared" si="46"/>
        <v>National</v>
      </c>
      <c r="H206" s="2" t="s">
        <v>60</v>
      </c>
      <c r="I206" s="2" t="str">
        <f t="shared" si="47"/>
        <v>All</v>
      </c>
      <c r="J206" s="30">
        <f>IFERROR(VLOOKUP($F206,Dataset!$A:$P,J$138,FALSE),0)</f>
        <v>99.589200000000005</v>
      </c>
      <c r="K206" s="30">
        <f>IFERROR(VLOOKUP($F206,Dataset!$A:$P,K$138,FALSE),0)</f>
        <v>99.688400000000001</v>
      </c>
      <c r="L206" s="30">
        <f>IFERROR(VLOOKUP($F206,Dataset!$A:$P,L$138,FALSE),0)</f>
        <v>99.577799999999996</v>
      </c>
      <c r="M206" s="30">
        <f>IFERROR(VLOOKUP($F206,Dataset!$A:$P,M$138,FALSE),0)</f>
        <v>99.551299999999998</v>
      </c>
      <c r="N206" s="30">
        <f>IFERROR(VLOOKUP($F206,Dataset!$A:$P,N$138,FALSE),0)</f>
        <v>98.646299999999997</v>
      </c>
      <c r="O206" s="30">
        <f>IFERROR(VLOOKUP($F206,Dataset!$A:$P,O$138,FALSE),0)</f>
        <v>99.033500000000004</v>
      </c>
      <c r="P206" s="30"/>
    </row>
    <row r="207" spans="6:18" x14ac:dyDescent="0.15">
      <c r="F207" s="28" t="str">
        <f t="shared" si="45"/>
        <v>GSESC-TL-National-2M-All</v>
      </c>
      <c r="G207" s="2" t="str">
        <f t="shared" si="46"/>
        <v>National</v>
      </c>
      <c r="H207" s="2" t="s">
        <v>59</v>
      </c>
      <c r="I207" s="2" t="str">
        <f t="shared" si="47"/>
        <v>All</v>
      </c>
      <c r="J207" s="30">
        <f>IFERROR(VLOOKUP($F207,Dataset!$A:$P,J$138,FALSE),0)</f>
        <v>98.207800000000006</v>
      </c>
      <c r="K207" s="30">
        <f>IFERROR(VLOOKUP($F207,Dataset!$A:$P,K$138,FALSE),0)</f>
        <v>98.343400000000003</v>
      </c>
      <c r="L207" s="30">
        <f>IFERROR(VLOOKUP($F207,Dataset!$A:$P,L$138,FALSE),0)</f>
        <v>97.586699999999993</v>
      </c>
      <c r="M207" s="30">
        <f>IFERROR(VLOOKUP($F207,Dataset!$A:$P,M$138,FALSE),0)</f>
        <v>98.946600000000004</v>
      </c>
      <c r="N207" s="30">
        <f>IFERROR(VLOOKUP($F207,Dataset!$A:$P,N$138,FALSE),0)</f>
        <v>94.683999999999997</v>
      </c>
      <c r="O207" s="30">
        <f>IFERROR(VLOOKUP($F207,Dataset!$A:$P,O$138,FALSE),0)</f>
        <v>96.347899999999996</v>
      </c>
      <c r="P207" s="30"/>
    </row>
    <row r="208" spans="6:18" x14ac:dyDescent="0.15">
      <c r="F208" s="28" t="str">
        <f t="shared" si="45"/>
        <v>GSESC-TL-National-2H-All</v>
      </c>
      <c r="G208" s="2" t="str">
        <f t="shared" si="46"/>
        <v>National</v>
      </c>
      <c r="H208" s="2" t="s">
        <v>61</v>
      </c>
      <c r="I208" s="2" t="str">
        <f t="shared" si="47"/>
        <v>All</v>
      </c>
      <c r="J208" s="30">
        <f>IFERROR(VLOOKUP($F208,Dataset!$A:$P,J$138,FALSE),0)</f>
        <v>75.009</v>
      </c>
      <c r="K208" s="30">
        <f>IFERROR(VLOOKUP($F208,Dataset!$A:$P,K$138,FALSE),0)</f>
        <v>77.592399999999998</v>
      </c>
      <c r="L208" s="30">
        <f>IFERROR(VLOOKUP($F208,Dataset!$A:$P,L$138,FALSE),0)</f>
        <v>77.835700000000003</v>
      </c>
      <c r="M208" s="30">
        <f>IFERROR(VLOOKUP($F208,Dataset!$A:$P,M$138,FALSE),0)</f>
        <v>81.120599999999996</v>
      </c>
      <c r="N208" s="30">
        <f>IFERROR(VLOOKUP($F208,Dataset!$A:$P,N$138,FALSE),0)</f>
        <v>67.282799999999995</v>
      </c>
      <c r="O208" s="30">
        <f>IFERROR(VLOOKUP($F208,Dataset!$A:$P,O$138,FALSE),0)</f>
        <v>78.552000000000007</v>
      </c>
      <c r="P208" s="30"/>
    </row>
    <row r="209" spans="6:18" x14ac:dyDescent="0.15">
      <c r="F209" s="28" t="str">
        <f t="shared" si="45"/>
        <v>GSESC-TL-National-3-All</v>
      </c>
      <c r="G209" s="2" t="str">
        <f t="shared" si="46"/>
        <v>National</v>
      </c>
      <c r="H209" s="2">
        <v>3</v>
      </c>
      <c r="I209" s="2" t="str">
        <f t="shared" si="47"/>
        <v>All</v>
      </c>
      <c r="J209" s="30">
        <f>IFERROR(VLOOKUP($F209,Dataset!$A:$P,J$138,FALSE),0)</f>
        <v>98.310400000000001</v>
      </c>
      <c r="K209" s="30">
        <f>IFERROR(VLOOKUP($F209,Dataset!$A:$P,K$138,FALSE),0)</f>
        <v>98.267499999999998</v>
      </c>
      <c r="L209" s="30">
        <f>IFERROR(VLOOKUP($F209,Dataset!$A:$P,L$138,FALSE),0)</f>
        <v>97.993700000000004</v>
      </c>
      <c r="M209" s="30">
        <f>IFERROR(VLOOKUP($F209,Dataset!$A:$P,M$138,FALSE),0)</f>
        <v>98.334599999999995</v>
      </c>
      <c r="N209" s="30">
        <f>IFERROR(VLOOKUP($F209,Dataset!$A:$P,N$138,FALSE),0)</f>
        <v>94.364199999999997</v>
      </c>
      <c r="O209" s="30">
        <f>IFERROR(VLOOKUP($F209,Dataset!$A:$P,O$138,FALSE),0)</f>
        <v>97.0762</v>
      </c>
      <c r="P209" s="30"/>
    </row>
    <row r="210" spans="6:18" x14ac:dyDescent="0.15">
      <c r="F210" s="28" t="str">
        <f t="shared" si="45"/>
        <v>GSESC-TL-National-3L-All</v>
      </c>
      <c r="G210" s="2" t="str">
        <f t="shared" si="46"/>
        <v>National</v>
      </c>
      <c r="H210" s="2" t="s">
        <v>63</v>
      </c>
      <c r="I210" s="2" t="str">
        <f t="shared" si="47"/>
        <v>All</v>
      </c>
      <c r="J210" s="30">
        <f>IFERROR(VLOOKUP($F210,Dataset!$A:$P,J$138,FALSE),0)</f>
        <v>100</v>
      </c>
      <c r="K210" s="30">
        <f>IFERROR(VLOOKUP($F210,Dataset!$A:$P,K$138,FALSE),0)</f>
        <v>100</v>
      </c>
      <c r="L210" s="30">
        <f>IFERROR(VLOOKUP($F210,Dataset!$A:$P,L$138,FALSE),0)</f>
        <v>100</v>
      </c>
      <c r="M210" s="30">
        <f>IFERROR(VLOOKUP($F210,Dataset!$A:$P,M$138,FALSE),0)</f>
        <v>100</v>
      </c>
      <c r="N210" s="30">
        <f>IFERROR(VLOOKUP($F210,Dataset!$A:$P,N$138,FALSE),0)</f>
        <v>99.092100000000002</v>
      </c>
      <c r="O210" s="30">
        <f>IFERROR(VLOOKUP($F210,Dataset!$A:$P,O$138,FALSE),0)</f>
        <v>100</v>
      </c>
      <c r="P210" s="30"/>
    </row>
    <row r="211" spans="6:18" x14ac:dyDescent="0.15">
      <c r="F211" s="28" t="str">
        <f t="shared" si="45"/>
        <v>GSESC-TL-National-4-All</v>
      </c>
      <c r="G211" s="2" t="str">
        <f t="shared" si="46"/>
        <v>National</v>
      </c>
      <c r="H211" s="2">
        <v>4</v>
      </c>
      <c r="I211" s="2" t="str">
        <f t="shared" si="47"/>
        <v>All</v>
      </c>
      <c r="J211" s="30">
        <f>IFERROR(VLOOKUP($F211,Dataset!$A:$P,J$138,FALSE),0)</f>
        <v>99.457400000000007</v>
      </c>
      <c r="K211" s="30">
        <f>IFERROR(VLOOKUP($F211,Dataset!$A:$P,K$138,FALSE),0)</f>
        <v>99.400999999999996</v>
      </c>
      <c r="L211" s="30">
        <f>IFERROR(VLOOKUP($F211,Dataset!$A:$P,L$138,FALSE),0)</f>
        <v>99.3386</v>
      </c>
      <c r="M211" s="30">
        <f>IFERROR(VLOOKUP($F211,Dataset!$A:$P,M$138,FALSE),0)</f>
        <v>99.402900000000002</v>
      </c>
      <c r="N211" s="30">
        <f>IFERROR(VLOOKUP($F211,Dataset!$A:$P,N$138,FALSE),0)</f>
        <v>98.126800000000003</v>
      </c>
      <c r="O211" s="30">
        <f>IFERROR(VLOOKUP($F211,Dataset!$A:$P,O$138,FALSE),0)</f>
        <v>98.9482</v>
      </c>
      <c r="P211" s="30"/>
    </row>
    <row r="212" spans="6:18" x14ac:dyDescent="0.15">
      <c r="F212" s="28" t="str">
        <f t="shared" si="45"/>
        <v>GSESC-TL-National-5-All</v>
      </c>
      <c r="G212" s="2" t="str">
        <f t="shared" si="46"/>
        <v>National</v>
      </c>
      <c r="H212" s="2">
        <v>5</v>
      </c>
      <c r="I212" s="2" t="str">
        <f t="shared" si="47"/>
        <v>All</v>
      </c>
      <c r="J212" s="30">
        <f>IFERROR(VLOOKUP($F212,Dataset!$A:$P,J$138,FALSE),0)</f>
        <v>99.988</v>
      </c>
      <c r="K212" s="30">
        <f>IFERROR(VLOOKUP($F212,Dataset!$A:$P,K$138,FALSE),0)</f>
        <v>99.987899999999996</v>
      </c>
      <c r="L212" s="30">
        <f>IFERROR(VLOOKUP($F212,Dataset!$A:$P,L$138,FALSE),0)</f>
        <v>99.993499999999997</v>
      </c>
      <c r="M212" s="30">
        <f>IFERROR(VLOOKUP($F212,Dataset!$A:$P,M$138,FALSE),0)</f>
        <v>99.990700000000004</v>
      </c>
      <c r="N212" s="30">
        <f>IFERROR(VLOOKUP($F212,Dataset!$A:$P,N$138,FALSE),0)</f>
        <v>99.954300000000003</v>
      </c>
      <c r="O212" s="30">
        <f>IFERROR(VLOOKUP($F212,Dataset!$A:$P,O$138,FALSE),0)</f>
        <v>99.961699999999993</v>
      </c>
      <c r="P212" s="30"/>
    </row>
    <row r="215" spans="6:18" x14ac:dyDescent="0.2">
      <c r="F215" s="27" t="s">
        <v>244</v>
      </c>
      <c r="G215" s="24">
        <v>3</v>
      </c>
    </row>
    <row r="216" spans="6:18" x14ac:dyDescent="0.15">
      <c r="F216" s="28" t="str">
        <f t="shared" ref="F216:F226" si="48">F$170&amp;"-"&amp;G216&amp;"-"&amp;H216&amp;"-"&amp;I216</f>
        <v>GSESC-TL-AUCK ALLIANCE-All-All</v>
      </c>
      <c r="G216" s="2" t="str">
        <f t="shared" ref="G216:G226" si="49">VLOOKUP(G$215,$A$5:$B$31,2,FALSE)</f>
        <v>AUCK ALLIANCE</v>
      </c>
      <c r="H216" s="2" t="s">
        <v>2</v>
      </c>
      <c r="I216" s="2" t="str">
        <f>IF($I$200=1,"All",IF($I$200=2,"U","R"))</f>
        <v>All</v>
      </c>
      <c r="J216" s="30">
        <f>IFERROR(VLOOKUP($F216,Dataset!$A:$P,J$138,FALSE),0)</f>
        <v>99.851900000000001</v>
      </c>
      <c r="K216" s="30">
        <f>IFERROR(VLOOKUP($F216,Dataset!$A:$P,K$138,FALSE),0)</f>
        <v>99.808199999999999</v>
      </c>
      <c r="L216" s="30">
        <f>IFERROR(VLOOKUP($F216,Dataset!$A:$P,L$138,FALSE),0)</f>
        <v>99.906999999999996</v>
      </c>
      <c r="M216" s="30">
        <f>IFERROR(VLOOKUP($F216,Dataset!$A:$P,M$138,FALSE),0)</f>
        <v>99.745500000000007</v>
      </c>
      <c r="N216" s="30">
        <f>IFERROR(VLOOKUP($F216,Dataset!$A:$P,N$138,FALSE),0)</f>
        <v>99.499600000000001</v>
      </c>
      <c r="O216" s="30">
        <f>IFERROR(VLOOKUP($F216,Dataset!$A:$P,O$138,FALSE),0)</f>
        <v>99.723200000000006</v>
      </c>
      <c r="P216" s="30"/>
    </row>
    <row r="217" spans="6:18" x14ac:dyDescent="0.15">
      <c r="F217" s="28" t="str">
        <f t="shared" si="48"/>
        <v>GSESC-TL-AUCK ALLIANCE-1-All</v>
      </c>
      <c r="G217" s="2" t="str">
        <f t="shared" si="49"/>
        <v>AUCK ALLIANCE</v>
      </c>
      <c r="H217" s="2">
        <v>1</v>
      </c>
      <c r="I217" s="2" t="str">
        <f t="shared" ref="I217:I226" si="50">IF($I$200=1,"All",IF($I$200=2,"U","R"))</f>
        <v>All</v>
      </c>
      <c r="J217" s="30">
        <f>IFERROR(VLOOKUP($F217,Dataset!$A:$P,J$138,FALSE),0)</f>
        <v>78.718100000000007</v>
      </c>
      <c r="K217" s="30">
        <f>IFERROR(VLOOKUP($F217,Dataset!$A:$P,K$138,FALSE),0)</f>
        <v>85.276499999999999</v>
      </c>
      <c r="L217" s="30">
        <f>IFERROR(VLOOKUP($F217,Dataset!$A:$P,L$138,FALSE),0)</f>
        <v>81.549599999999998</v>
      </c>
      <c r="M217" s="30">
        <f>IFERROR(VLOOKUP($F217,Dataset!$A:$P,M$138,FALSE),0)</f>
        <v>76.269300000000001</v>
      </c>
      <c r="N217" s="30">
        <f>IFERROR(VLOOKUP($F217,Dataset!$A:$P,N$138,FALSE),0)</f>
        <v>61.611699999999999</v>
      </c>
      <c r="O217" s="30">
        <f>IFERROR(VLOOKUP($F217,Dataset!$A:$P,O$138,FALSE),0)</f>
        <v>75.454999999999998</v>
      </c>
      <c r="P217" s="30"/>
    </row>
    <row r="218" spans="6:18" x14ac:dyDescent="0.15">
      <c r="F218" s="28" t="str">
        <f t="shared" si="48"/>
        <v>GSESC-TL-AUCK ALLIANCE-1L-All</v>
      </c>
      <c r="G218" s="2" t="str">
        <f t="shared" si="49"/>
        <v>AUCK ALLIANCE</v>
      </c>
      <c r="H218" s="2" t="s">
        <v>62</v>
      </c>
      <c r="I218" s="2" t="str">
        <f t="shared" si="50"/>
        <v>All</v>
      </c>
      <c r="J218" s="30">
        <f>IFERROR(VLOOKUP($F218,Dataset!$A:$P,J$138,FALSE),0)</f>
        <v>0</v>
      </c>
      <c r="K218" s="30">
        <f>IFERROR(VLOOKUP($F218,Dataset!$A:$P,K$138,FALSE),0)</f>
        <v>0</v>
      </c>
      <c r="L218" s="30">
        <f>IFERROR(VLOOKUP($F218,Dataset!$A:$P,L$138,FALSE),0)</f>
        <v>0</v>
      </c>
      <c r="M218" s="30">
        <f>IFERROR(VLOOKUP($F218,Dataset!$A:$P,M$138,FALSE),0)</f>
        <v>0</v>
      </c>
      <c r="N218" s="30">
        <f>IFERROR(VLOOKUP($F218,Dataset!$A:$P,N$138,FALSE),0)</f>
        <v>0</v>
      </c>
      <c r="O218" s="30">
        <f>IFERROR(VLOOKUP($F218,Dataset!$A:$P,O$138,FALSE),0)</f>
        <v>0</v>
      </c>
      <c r="P218" s="30"/>
      <c r="R218" s="218"/>
    </row>
    <row r="219" spans="6:18" x14ac:dyDescent="0.15">
      <c r="F219" s="28" t="str">
        <f t="shared" si="48"/>
        <v>GSESC-TL-AUCK ALLIANCE-2-All</v>
      </c>
      <c r="G219" s="2" t="str">
        <f t="shared" si="49"/>
        <v>AUCK ALLIANCE</v>
      </c>
      <c r="H219" s="2">
        <v>2</v>
      </c>
      <c r="I219" s="2" t="str">
        <f t="shared" si="50"/>
        <v>All</v>
      </c>
      <c r="J219" s="30">
        <f>IFERROR(VLOOKUP($F219,Dataset!$A:$P,J$138,FALSE),0)</f>
        <v>91.322599999999994</v>
      </c>
      <c r="K219" s="30">
        <f>IFERROR(VLOOKUP($F219,Dataset!$A:$P,K$138,FALSE),0)</f>
        <v>89.175200000000004</v>
      </c>
      <c r="L219" s="30">
        <f>IFERROR(VLOOKUP($F219,Dataset!$A:$P,L$138,FALSE),0)</f>
        <v>94.792299999999997</v>
      </c>
      <c r="M219" s="30">
        <f>IFERROR(VLOOKUP($F219,Dataset!$A:$P,M$138,FALSE),0)</f>
        <v>86.899199999999993</v>
      </c>
      <c r="N219" s="30">
        <f>IFERROR(VLOOKUP($F219,Dataset!$A:$P,N$138,FALSE),0)</f>
        <v>84.465500000000006</v>
      </c>
      <c r="O219" s="30">
        <f>IFERROR(VLOOKUP($F219,Dataset!$A:$P,O$138,FALSE),0)</f>
        <v>88.626599999999996</v>
      </c>
      <c r="P219" s="30"/>
    </row>
    <row r="220" spans="6:18" x14ac:dyDescent="0.15">
      <c r="F220" s="28" t="str">
        <f t="shared" si="48"/>
        <v>GSESC-TL-AUCK ALLIANCE-2L-All</v>
      </c>
      <c r="G220" s="2" t="str">
        <f t="shared" si="49"/>
        <v>AUCK ALLIANCE</v>
      </c>
      <c r="H220" s="2" t="s">
        <v>60</v>
      </c>
      <c r="I220" s="2" t="str">
        <f t="shared" si="50"/>
        <v>All</v>
      </c>
      <c r="J220" s="30">
        <f>IFERROR(VLOOKUP($F220,Dataset!$A:$P,J$138,FALSE),0)</f>
        <v>100</v>
      </c>
      <c r="K220" s="30">
        <f>IFERROR(VLOOKUP($F220,Dataset!$A:$P,K$138,FALSE),0)</f>
        <v>100</v>
      </c>
      <c r="L220" s="30">
        <f>IFERROR(VLOOKUP($F220,Dataset!$A:$P,L$138,FALSE),0)</f>
        <v>100</v>
      </c>
      <c r="M220" s="30">
        <f>IFERROR(VLOOKUP($F220,Dataset!$A:$P,M$138,FALSE),0)</f>
        <v>100</v>
      </c>
      <c r="N220" s="30">
        <f>IFERROR(VLOOKUP($F220,Dataset!$A:$P,N$138,FALSE),0)</f>
        <v>99.828000000000003</v>
      </c>
      <c r="O220" s="30">
        <f>IFERROR(VLOOKUP($F220,Dataset!$A:$P,O$138,FALSE),0)</f>
        <v>100</v>
      </c>
      <c r="P220" s="30"/>
    </row>
    <row r="221" spans="6:18" x14ac:dyDescent="0.15">
      <c r="F221" s="28" t="str">
        <f t="shared" si="48"/>
        <v>GSESC-TL-AUCK ALLIANCE-2M-All</v>
      </c>
      <c r="G221" s="2" t="str">
        <f t="shared" si="49"/>
        <v>AUCK ALLIANCE</v>
      </c>
      <c r="H221" s="2" t="s">
        <v>59</v>
      </c>
      <c r="I221" s="2" t="str">
        <f t="shared" si="50"/>
        <v>All</v>
      </c>
      <c r="J221" s="30">
        <f>IFERROR(VLOOKUP($F221,Dataset!$A:$P,J$138,FALSE),0)</f>
        <v>100</v>
      </c>
      <c r="K221" s="30">
        <f>IFERROR(VLOOKUP($F221,Dataset!$A:$P,K$138,FALSE),0)</f>
        <v>100</v>
      </c>
      <c r="L221" s="30">
        <f>IFERROR(VLOOKUP($F221,Dataset!$A:$P,L$138,FALSE),0)</f>
        <v>100</v>
      </c>
      <c r="M221" s="30">
        <f>IFERROR(VLOOKUP($F221,Dataset!$A:$P,M$138,FALSE),0)</f>
        <v>100</v>
      </c>
      <c r="N221" s="30">
        <f>IFERROR(VLOOKUP($F221,Dataset!$A:$P,N$138,FALSE),0)</f>
        <v>98.762600000000006</v>
      </c>
      <c r="O221" s="30">
        <f>IFERROR(VLOOKUP($F221,Dataset!$A:$P,O$138,FALSE),0)</f>
        <v>99.333699999999993</v>
      </c>
      <c r="P221" s="30"/>
    </row>
    <row r="222" spans="6:18" x14ac:dyDescent="0.15">
      <c r="F222" s="28" t="str">
        <f t="shared" si="48"/>
        <v>GSESC-TL-AUCK ALLIANCE-2H-All</v>
      </c>
      <c r="G222" s="2" t="str">
        <f t="shared" si="49"/>
        <v>AUCK ALLIANCE</v>
      </c>
      <c r="H222" s="2" t="s">
        <v>61</v>
      </c>
      <c r="I222" s="2" t="str">
        <f t="shared" si="50"/>
        <v>All</v>
      </c>
      <c r="J222" s="30">
        <f>IFERROR(VLOOKUP($F222,Dataset!$A:$P,J$138,FALSE),0)</f>
        <v>84.326800000000006</v>
      </c>
      <c r="K222" s="30">
        <f>IFERROR(VLOOKUP($F222,Dataset!$A:$P,K$138,FALSE),0)</f>
        <v>4.734</v>
      </c>
      <c r="L222" s="30">
        <f>IFERROR(VLOOKUP($F222,Dataset!$A:$P,L$138,FALSE),0)</f>
        <v>17.5227</v>
      </c>
      <c r="M222" s="30">
        <f>IFERROR(VLOOKUP($F222,Dataset!$A:$P,M$138,FALSE),0)</f>
        <v>93.4422</v>
      </c>
      <c r="N222" s="30">
        <f>IFERROR(VLOOKUP($F222,Dataset!$A:$P,N$138,FALSE),0)</f>
        <v>62.274000000000001</v>
      </c>
      <c r="O222" s="30">
        <f>IFERROR(VLOOKUP($F222,Dataset!$A:$P,O$138,FALSE),0)</f>
        <v>86.951700000000002</v>
      </c>
      <c r="P222" s="30"/>
    </row>
    <row r="223" spans="6:18" x14ac:dyDescent="0.15">
      <c r="F223" s="28" t="str">
        <f t="shared" si="48"/>
        <v>GSESC-TL-AUCK ALLIANCE-3-All</v>
      </c>
      <c r="G223" s="2" t="str">
        <f t="shared" si="49"/>
        <v>AUCK ALLIANCE</v>
      </c>
      <c r="H223" s="2">
        <v>3</v>
      </c>
      <c r="I223" s="2" t="str">
        <f>IF($I$200=1,"All",IF($I$200=2,"U","R"))</f>
        <v>All</v>
      </c>
      <c r="J223" s="30">
        <f>IFERROR(VLOOKUP($F223,Dataset!$A:$P,J$138,FALSE),0)</f>
        <v>99.958699999999993</v>
      </c>
      <c r="K223" s="30">
        <f>IFERROR(VLOOKUP($F223,Dataset!$A:$P,K$138,FALSE),0)</f>
        <v>99.623099999999994</v>
      </c>
      <c r="L223" s="30">
        <f>IFERROR(VLOOKUP($F223,Dataset!$A:$P,L$138,FALSE),0)</f>
        <v>99.846000000000004</v>
      </c>
      <c r="M223" s="30">
        <f>IFERROR(VLOOKUP($F223,Dataset!$A:$P,M$138,FALSE),0)</f>
        <v>98.052599999999998</v>
      </c>
      <c r="N223" s="30">
        <f>IFERROR(VLOOKUP($F223,Dataset!$A:$P,N$138,FALSE),0)</f>
        <v>95.989400000000003</v>
      </c>
      <c r="O223" s="30">
        <f>IFERROR(VLOOKUP($F223,Dataset!$A:$P,O$138,FALSE),0)</f>
        <v>98.750200000000007</v>
      </c>
      <c r="P223" s="30"/>
    </row>
    <row r="224" spans="6:18" x14ac:dyDescent="0.15">
      <c r="F224" s="28" t="str">
        <f t="shared" si="48"/>
        <v>GSESC-TL-AUCK ALLIANCE-3L-All</v>
      </c>
      <c r="G224" s="2" t="str">
        <f t="shared" si="49"/>
        <v>AUCK ALLIANCE</v>
      </c>
      <c r="H224" s="2" t="s">
        <v>63</v>
      </c>
      <c r="I224" s="2" t="str">
        <f t="shared" si="50"/>
        <v>All</v>
      </c>
      <c r="J224" s="30">
        <f>IFERROR(VLOOKUP($F224,Dataset!$A:$P,J$138,FALSE),0)</f>
        <v>0</v>
      </c>
      <c r="K224" s="30">
        <f>IFERROR(VLOOKUP($F224,Dataset!$A:$P,K$138,FALSE),0)</f>
        <v>0</v>
      </c>
      <c r="L224" s="30">
        <f>IFERROR(VLOOKUP($F224,Dataset!$A:$P,L$138,FALSE),0)</f>
        <v>0</v>
      </c>
      <c r="M224" s="30">
        <f>IFERROR(VLOOKUP($F224,Dataset!$A:$P,M$138,FALSE),0)</f>
        <v>0</v>
      </c>
      <c r="N224" s="30">
        <f>IFERROR(VLOOKUP($F224,Dataset!$A:$P,N$138,FALSE),0)</f>
        <v>0</v>
      </c>
      <c r="O224" s="30">
        <f>IFERROR(VLOOKUP($F224,Dataset!$A:$P,O$138,FALSE),0)</f>
        <v>0</v>
      </c>
      <c r="P224" s="30"/>
    </row>
    <row r="225" spans="4:18" x14ac:dyDescent="0.15">
      <c r="F225" s="28" t="str">
        <f t="shared" si="48"/>
        <v>GSESC-TL-AUCK ALLIANCE-4-All</v>
      </c>
      <c r="G225" s="2" t="str">
        <f t="shared" si="49"/>
        <v>AUCK ALLIANCE</v>
      </c>
      <c r="H225" s="2">
        <v>4</v>
      </c>
      <c r="I225" s="2" t="str">
        <f t="shared" si="50"/>
        <v>All</v>
      </c>
      <c r="J225" s="30">
        <f>IFERROR(VLOOKUP($F225,Dataset!$A:$P,J$138,FALSE),0)</f>
        <v>99.957700000000003</v>
      </c>
      <c r="K225" s="30">
        <f>IFERROR(VLOOKUP($F225,Dataset!$A:$P,K$138,FALSE),0)</f>
        <v>99.981499999999997</v>
      </c>
      <c r="L225" s="30">
        <f>IFERROR(VLOOKUP($F225,Dataset!$A:$P,L$138,FALSE),0)</f>
        <v>99.992699999999999</v>
      </c>
      <c r="M225" s="30">
        <f>IFERROR(VLOOKUP($F225,Dataset!$A:$P,M$138,FALSE),0)</f>
        <v>99.9422</v>
      </c>
      <c r="N225" s="30">
        <f>IFERROR(VLOOKUP($F225,Dataset!$A:$P,N$138,FALSE),0)</f>
        <v>98.963899999999995</v>
      </c>
      <c r="O225" s="30">
        <f>IFERROR(VLOOKUP($F225,Dataset!$A:$P,O$138,FALSE),0)</f>
        <v>99.647499999999994</v>
      </c>
      <c r="P225" s="30"/>
    </row>
    <row r="226" spans="4:18" x14ac:dyDescent="0.15">
      <c r="F226" s="28" t="str">
        <f t="shared" si="48"/>
        <v>GSESC-TL-AUCK ALLIANCE-5-All</v>
      </c>
      <c r="G226" s="2" t="str">
        <f t="shared" si="49"/>
        <v>AUCK ALLIANCE</v>
      </c>
      <c r="H226" s="2">
        <v>5</v>
      </c>
      <c r="I226" s="2" t="str">
        <f t="shared" si="50"/>
        <v>All</v>
      </c>
      <c r="J226" s="30">
        <f>IFERROR(VLOOKUP($F226,Dataset!$A:$P,J$138,FALSE),0)</f>
        <v>100</v>
      </c>
      <c r="K226" s="30">
        <f>IFERROR(VLOOKUP($F226,Dataset!$A:$P,K$138,FALSE),0)</f>
        <v>100</v>
      </c>
      <c r="L226" s="30">
        <f>IFERROR(VLOOKUP($F226,Dataset!$A:$P,L$138,FALSE),0)</f>
        <v>100</v>
      </c>
      <c r="M226" s="30">
        <f>IFERROR(VLOOKUP($F226,Dataset!$A:$P,M$138,FALSE),0)</f>
        <v>100</v>
      </c>
      <c r="N226" s="30">
        <f>IFERROR(VLOOKUP($F226,Dataset!$A:$P,N$138,FALSE),0)</f>
        <v>99.999499999999998</v>
      </c>
      <c r="O226" s="30">
        <f>IFERROR(VLOOKUP($F226,Dataset!$A:$P,O$138,FALSE),0)</f>
        <v>99.998199999999997</v>
      </c>
      <c r="P226" s="30"/>
    </row>
    <row r="228" spans="4:18" x14ac:dyDescent="0.15">
      <c r="F228" s="36" t="s">
        <v>92</v>
      </c>
      <c r="G228" s="37" t="str">
        <f>G202&amp;" vs "&amp;G216&amp;" Deviation"</f>
        <v>National vs AUCK ALLIANCE Deviation</v>
      </c>
      <c r="H228" s="37"/>
      <c r="I228" s="37"/>
      <c r="J228" s="30">
        <f t="shared" ref="J228:O228" si="51">J202-J216</f>
        <v>-1.5652999999999935</v>
      </c>
      <c r="K228" s="30">
        <f t="shared" si="51"/>
        <v>-1.4694999999999965</v>
      </c>
      <c r="L228" s="30">
        <f t="shared" si="51"/>
        <v>-1.7209999999999894</v>
      </c>
      <c r="M228" s="30">
        <f t="shared" si="51"/>
        <v>-1.3000000000000114</v>
      </c>
      <c r="N228" s="30">
        <f t="shared" si="51"/>
        <v>-3.3246000000000038</v>
      </c>
      <c r="O228" s="30">
        <f t="shared" si="51"/>
        <v>-2.0750000000000028</v>
      </c>
      <c r="P228" s="30"/>
    </row>
    <row r="231" spans="4:18" x14ac:dyDescent="0.15">
      <c r="F231" s="74" t="s">
        <v>238</v>
      </c>
      <c r="G231" s="75" t="s">
        <v>373</v>
      </c>
      <c r="H231" s="75"/>
      <c r="I231" s="75"/>
      <c r="J231" s="75"/>
      <c r="K231" s="75"/>
      <c r="L231" s="75"/>
      <c r="M231" s="75"/>
      <c r="N231" s="75"/>
      <c r="O231" s="75"/>
      <c r="P231" s="75"/>
      <c r="R231" s="2" t="s">
        <v>373</v>
      </c>
    </row>
    <row r="232" spans="4:18" x14ac:dyDescent="0.15">
      <c r="D232" s="25">
        <v>7</v>
      </c>
      <c r="F232" s="2" t="s">
        <v>240</v>
      </c>
    </row>
    <row r="233" spans="4:18" x14ac:dyDescent="0.15">
      <c r="F233" s="2" t="s">
        <v>372</v>
      </c>
      <c r="J233" s="331">
        <f>VLOOKUP(J234,$B$79:$C$90,2,FALSE)</f>
        <v>15</v>
      </c>
      <c r="K233" s="321"/>
      <c r="L233" s="331">
        <f>VLOOKUP(L234,$B$79:$C$90,2,FALSE)</f>
        <v>15</v>
      </c>
      <c r="M233" s="395" t="s">
        <v>72</v>
      </c>
      <c r="N233" s="395"/>
    </row>
    <row r="234" spans="4:18" x14ac:dyDescent="0.2">
      <c r="G234" s="27" t="s">
        <v>242</v>
      </c>
      <c r="H234" s="27" t="s">
        <v>80</v>
      </c>
      <c r="I234" s="27" t="s">
        <v>81</v>
      </c>
      <c r="J234" s="31">
        <f>$H$1</f>
        <v>2019</v>
      </c>
      <c r="K234" s="20" t="s">
        <v>86</v>
      </c>
      <c r="L234" s="31">
        <f>$H$1</f>
        <v>2019</v>
      </c>
      <c r="M234" s="332">
        <f>$H$1</f>
        <v>2019</v>
      </c>
      <c r="N234" s="20" t="s">
        <v>86</v>
      </c>
    </row>
    <row r="235" spans="4:18" ht="54" x14ac:dyDescent="0.2">
      <c r="G235" s="27"/>
      <c r="H235" s="27"/>
      <c r="I235" s="27"/>
      <c r="J235" s="35" t="str">
        <f>J234&amp;" ASA by NOC"</f>
        <v>2019 ASA by NOC</v>
      </c>
      <c r="K235" s="35" t="str">
        <f>J234&amp;" Deviation from the National ASA by NOC"</f>
        <v>2019 Deviation from the National ASA by NOC</v>
      </c>
      <c r="L235" s="35" t="str">
        <f>L234&amp;" Network Length by NOC"</f>
        <v>2019 Network Length by NOC</v>
      </c>
      <c r="M235" s="333" t="str">
        <f>M234&amp;" ARSL by NOC"</f>
        <v>2019 ARSL by NOC</v>
      </c>
      <c r="N235" s="333" t="str">
        <f>M234&amp;" Deviation from the National ARSL by NOC"</f>
        <v>2019 Deviation from the National ARSL by NOC</v>
      </c>
    </row>
    <row r="236" spans="4:18" x14ac:dyDescent="0.15">
      <c r="F236" s="28" t="str">
        <f t="shared" ref="F236:F259" si="52">F$231&amp;"-"&amp;G236&amp;"-"&amp;H236&amp;"-"&amp;I236</f>
        <v>ASA-(NOC) NORTHLAND-All-All</v>
      </c>
      <c r="G236" s="386" t="str">
        <f>$B$6</f>
        <v>(NOC) NORTHLAND</v>
      </c>
      <c r="H236" s="2" t="s">
        <v>2</v>
      </c>
      <c r="I236" s="2" t="s">
        <v>2</v>
      </c>
      <c r="J236" s="30">
        <f>VLOOKUP($F236,Dataset!$A:$P,J$233,FALSE)</f>
        <v>6.1920999999999999</v>
      </c>
      <c r="K236" s="30">
        <f t="shared" ref="K236:K259" si="53">J236-J$259</f>
        <v>-1.4672999999999998</v>
      </c>
      <c r="L236" s="76">
        <f>VLOOKUP($F$232&amp;"-"&amp;G236&amp;"-"&amp;H236&amp;"-"&amp;I236,Dataset!$A:$P,L$233,FALSE)</f>
        <v>962.28700000000003</v>
      </c>
      <c r="M236" s="76">
        <f>VLOOKUP($F$233&amp;"-"&amp;G236&amp;"-"&amp;H236&amp;"-"&amp;I236,Dataset!$A:$P,L$233,FALSE)</f>
        <v>4.0548000000000002</v>
      </c>
      <c r="N236" s="30">
        <f t="shared" ref="N236:N258" si="54">M236-M$259</f>
        <v>2.5308999999999999</v>
      </c>
      <c r="P236" s="2" t="str">
        <f>$F$232&amp;"-"&amp;G236&amp;"-"&amp;H236&amp;"-"&amp;I236</f>
        <v>ASA-Len-(NOC) NORTHLAND-All-All</v>
      </c>
    </row>
    <row r="237" spans="4:18" x14ac:dyDescent="0.15">
      <c r="F237" s="28" t="str">
        <f t="shared" si="52"/>
        <v>ASA-AUCK ALLIANCE-All-All</v>
      </c>
      <c r="G237" s="386" t="str">
        <f>$B$7</f>
        <v>AUCK ALLIANCE</v>
      </c>
      <c r="H237" s="2" t="s">
        <v>2</v>
      </c>
      <c r="I237" s="2" t="s">
        <v>2</v>
      </c>
      <c r="J237" s="30">
        <f>VLOOKUP($F237,Dataset!$A:$P,J$233,FALSE)</f>
        <v>7.5248999999999997</v>
      </c>
      <c r="K237" s="30">
        <f t="shared" si="53"/>
        <v>-0.13450000000000006</v>
      </c>
      <c r="L237" s="76">
        <f>VLOOKUP($F$232&amp;"-"&amp;G237&amp;"-"&amp;H237&amp;"-"&amp;I237,Dataset!$A:$P,L$233,FALSE)</f>
        <v>454.62</v>
      </c>
      <c r="M237" s="76">
        <f>VLOOKUP($F$233&amp;"-"&amp;G237&amp;"-"&amp;H237&amp;"-"&amp;I237,Dataset!$A:$P,L$233,FALSE)</f>
        <v>1.9302999999999999</v>
      </c>
      <c r="N237" s="30">
        <f t="shared" si="54"/>
        <v>0.40639999999999987</v>
      </c>
    </row>
    <row r="238" spans="4:18" x14ac:dyDescent="0.15">
      <c r="F238" s="28" t="str">
        <f t="shared" si="52"/>
        <v>ASA-(NOC) CENTRAL WAIKATO-All-All</v>
      </c>
      <c r="G238" s="386" t="str">
        <f>$B$8</f>
        <v>(NOC) CENTRAL WAIKATO</v>
      </c>
      <c r="H238" s="2" t="s">
        <v>2</v>
      </c>
      <c r="I238" s="2" t="s">
        <v>2</v>
      </c>
      <c r="J238" s="30">
        <f>VLOOKUP($F238,Dataset!$A:$P,J$233,FALSE)</f>
        <v>7.0327999999999999</v>
      </c>
      <c r="K238" s="30">
        <f t="shared" si="53"/>
        <v>-0.62659999999999982</v>
      </c>
      <c r="L238" s="76">
        <f>VLOOKUP($F$232&amp;"-"&amp;G238&amp;"-"&amp;H238&amp;"-"&amp;I238,Dataset!$A:$P,L$233,FALSE)</f>
        <v>744.54899999999998</v>
      </c>
      <c r="M238" s="76">
        <f>VLOOKUP($F$233&amp;"-"&amp;G238&amp;"-"&amp;H238&amp;"-"&amp;I238,Dataset!$A:$P,L$233,FALSE)</f>
        <v>0.47760000000000002</v>
      </c>
      <c r="N238" s="30">
        <f t="shared" si="54"/>
        <v>-1.0463</v>
      </c>
    </row>
    <row r="239" spans="4:18" x14ac:dyDescent="0.15">
      <c r="F239" s="28" t="str">
        <f t="shared" si="52"/>
        <v>ASA-(NOC) EAST WAIKATO-All-All</v>
      </c>
      <c r="G239" s="386" t="str">
        <f>$B$9</f>
        <v>(NOC) EAST WAIKATO</v>
      </c>
      <c r="H239" s="2" t="s">
        <v>2</v>
      </c>
      <c r="I239" s="2" t="s">
        <v>2</v>
      </c>
      <c r="J239" s="30">
        <f>VLOOKUP($F239,Dataset!$A:$P,J$233,FALSE)</f>
        <v>8.4253999999999998</v>
      </c>
      <c r="K239" s="30">
        <f t="shared" si="53"/>
        <v>0.76600000000000001</v>
      </c>
      <c r="L239" s="76">
        <f>VLOOKUP($F$232&amp;"-"&amp;G239&amp;"-"&amp;H239&amp;"-"&amp;I239,Dataset!$A:$P,L$233,FALSE)</f>
        <v>531.49900000000002</v>
      </c>
      <c r="M239" s="76">
        <f>VLOOKUP($F$233&amp;"-"&amp;G239&amp;"-"&amp;H239&amp;"-"&amp;I239,Dataset!$A:$P,L$233,FALSE)</f>
        <v>0.33960000000000001</v>
      </c>
      <c r="N239" s="30">
        <f t="shared" si="54"/>
        <v>-1.1842999999999999</v>
      </c>
    </row>
    <row r="240" spans="4:18" x14ac:dyDescent="0.15">
      <c r="F240" s="28" t="str">
        <f t="shared" si="52"/>
        <v>ASA-(EC) WEST WAIKATO NORTH-All-All</v>
      </c>
      <c r="G240" s="386" t="str">
        <f>$B$10</f>
        <v>(EC) WEST WAIKATO NORTH</v>
      </c>
      <c r="H240" s="2" t="s">
        <v>2</v>
      </c>
      <c r="I240" s="2" t="s">
        <v>2</v>
      </c>
      <c r="J240" s="30">
        <f>VLOOKUP($F240,Dataset!$A:$P,J$233,FALSE)</f>
        <v>3.6200999999999999</v>
      </c>
      <c r="K240" s="30">
        <f t="shared" si="53"/>
        <v>-4.0392999999999999</v>
      </c>
      <c r="L240" s="76">
        <f>VLOOKUP($F$232&amp;"-"&amp;G240&amp;"-"&amp;H240&amp;"-"&amp;I240,Dataset!$A:$P,L$233,FALSE)</f>
        <v>346.721</v>
      </c>
      <c r="M240" s="76">
        <f>VLOOKUP($F$233&amp;"-"&amp;G240&amp;"-"&amp;H240&amp;"-"&amp;I240,Dataset!$A:$P,L$233,FALSE)</f>
        <v>3.0459000000000001</v>
      </c>
      <c r="N240" s="30">
        <f t="shared" si="54"/>
        <v>1.522</v>
      </c>
    </row>
    <row r="241" spans="6:14" x14ac:dyDescent="0.15">
      <c r="F241" s="28" t="str">
        <f t="shared" si="52"/>
        <v>ASA-(EC) WEST WAIKATO SOUTH-All-All</v>
      </c>
      <c r="G241" s="386" t="str">
        <f>$B$11</f>
        <v>(EC) WEST WAIKATO SOUTH</v>
      </c>
      <c r="H241" s="2" t="s">
        <v>2</v>
      </c>
      <c r="I241" s="2" t="s">
        <v>2</v>
      </c>
      <c r="J241" s="30">
        <f>VLOOKUP($F241,Dataset!$A:$P,J$233,FALSE)</f>
        <v>6.8593000000000002</v>
      </c>
      <c r="K241" s="30">
        <f t="shared" si="53"/>
        <v>-0.80009999999999959</v>
      </c>
      <c r="L241" s="76">
        <f>VLOOKUP($F$232&amp;"-"&amp;G241&amp;"-"&amp;H241&amp;"-"&amp;I241,Dataset!$A:$P,L$233,FALSE)</f>
        <v>345.90600000000001</v>
      </c>
      <c r="M241" s="76">
        <f>VLOOKUP($F$233&amp;"-"&amp;G241&amp;"-"&amp;H241&amp;"-"&amp;I241,Dataset!$A:$P,L$233,FALSE)</f>
        <v>2.6823000000000001</v>
      </c>
      <c r="N241" s="30">
        <f t="shared" si="54"/>
        <v>1.1584000000000001</v>
      </c>
    </row>
    <row r="242" spans="6:14" x14ac:dyDescent="0.15">
      <c r="F242" s="28" t="str">
        <f t="shared" si="52"/>
        <v>ASA-(NOC) BOP EAST-All-All</v>
      </c>
      <c r="G242" s="386" t="str">
        <f>$B$12</f>
        <v>(NOC) BOP EAST</v>
      </c>
      <c r="H242" s="2" t="s">
        <v>2</v>
      </c>
      <c r="I242" s="2" t="s">
        <v>2</v>
      </c>
      <c r="J242" s="30">
        <f>VLOOKUP($F242,Dataset!$A:$P,J$233,FALSE)</f>
        <v>7.7598000000000003</v>
      </c>
      <c r="K242" s="30">
        <f t="shared" si="53"/>
        <v>0.10040000000000049</v>
      </c>
      <c r="L242" s="76">
        <f>VLOOKUP($F$232&amp;"-"&amp;G242&amp;"-"&amp;H242&amp;"-"&amp;I242,Dataset!$A:$P,L$233,FALSE)</f>
        <v>566.95500000000004</v>
      </c>
      <c r="M242" s="76">
        <f>VLOOKUP($F$233&amp;"-"&amp;G242&amp;"-"&amp;H242&amp;"-"&amp;I242,Dataset!$A:$P,L$233,FALSE)</f>
        <v>0.31719999999999998</v>
      </c>
      <c r="N242" s="30">
        <f t="shared" si="54"/>
        <v>-1.2067000000000001</v>
      </c>
    </row>
    <row r="243" spans="6:14" x14ac:dyDescent="0.15">
      <c r="F243" s="28" t="str">
        <f t="shared" si="52"/>
        <v>ASA-(NOC) BOP WEST-All-All</v>
      </c>
      <c r="G243" s="386" t="str">
        <f>$B$13</f>
        <v>(NOC) BOP WEST</v>
      </c>
      <c r="H243" s="2" t="s">
        <v>2</v>
      </c>
      <c r="I243" s="2" t="s">
        <v>2</v>
      </c>
      <c r="J243" s="30">
        <f>VLOOKUP($F243,Dataset!$A:$P,J$233,FALSE)</f>
        <v>6.0419</v>
      </c>
      <c r="K243" s="30">
        <f t="shared" si="53"/>
        <v>-1.6174999999999997</v>
      </c>
      <c r="L243" s="76">
        <f>VLOOKUP($F$232&amp;"-"&amp;G243&amp;"-"&amp;H243&amp;"-"&amp;I243,Dataset!$A:$P,L$233,FALSE)</f>
        <v>244.65899999999999</v>
      </c>
      <c r="M243" s="76">
        <f>VLOOKUP($F$233&amp;"-"&amp;G243&amp;"-"&amp;H243&amp;"-"&amp;I243,Dataset!$A:$P,L$233,FALSE)</f>
        <v>2.6840999999999999</v>
      </c>
      <c r="N243" s="30">
        <f t="shared" si="54"/>
        <v>1.1601999999999999</v>
      </c>
    </row>
    <row r="244" spans="6:14" x14ac:dyDescent="0.15">
      <c r="F244" s="28" t="str">
        <f t="shared" si="52"/>
        <v>ASA-(NOC) TAIRAWHITI ROADS NORTHERN-All-All</v>
      </c>
      <c r="G244" s="386" t="str">
        <f>$B$14</f>
        <v>(NOC) TAIRAWHITI ROADS NORTHERN</v>
      </c>
      <c r="H244" s="2" t="s">
        <v>2</v>
      </c>
      <c r="I244" s="2" t="s">
        <v>2</v>
      </c>
      <c r="J244" s="30">
        <f>VLOOKUP($F244,Dataset!$A:$P,J$233,FALSE)</f>
        <v>5.8152999999999997</v>
      </c>
      <c r="K244" s="30">
        <f t="shared" si="53"/>
        <v>-1.8441000000000001</v>
      </c>
      <c r="L244" s="76">
        <f>VLOOKUP($F$232&amp;"-"&amp;G244&amp;"-"&amp;H244&amp;"-"&amp;I244,Dataset!$A:$P,L$233,FALSE)</f>
        <v>193.696</v>
      </c>
      <c r="M244" s="76">
        <f>VLOOKUP($F$233&amp;"-"&amp;G244&amp;"-"&amp;H244&amp;"-"&amp;I244,Dataset!$A:$P,L$233,FALSE)</f>
        <v>0.78139999999999998</v>
      </c>
      <c r="N244" s="30">
        <f t="shared" si="54"/>
        <v>-0.74250000000000005</v>
      </c>
    </row>
    <row r="245" spans="6:14" x14ac:dyDescent="0.15">
      <c r="F245" s="28" t="str">
        <f t="shared" si="52"/>
        <v>ASA-(NOC) TAIRAWHITI ROADS WESTERN-All-All</v>
      </c>
      <c r="G245" s="386" t="str">
        <f>$B$15</f>
        <v>(NOC) TAIRAWHITI ROADS WESTERN</v>
      </c>
      <c r="H245" s="2" t="s">
        <v>2</v>
      </c>
      <c r="I245" s="2" t="s">
        <v>2</v>
      </c>
      <c r="J245" s="30">
        <f>VLOOKUP($F245,Dataset!$A:$P,J$233,FALSE)</f>
        <v>7.5789</v>
      </c>
      <c r="K245" s="30">
        <f t="shared" si="53"/>
        <v>-8.0499999999999794E-2</v>
      </c>
      <c r="L245" s="76">
        <f>VLOOKUP($F$232&amp;"-"&amp;G245&amp;"-"&amp;H245&amp;"-"&amp;I245,Dataset!$A:$P,L$233,FALSE)</f>
        <v>137.22200000000001</v>
      </c>
      <c r="M245" s="76">
        <f>VLOOKUP($F$233&amp;"-"&amp;G245&amp;"-"&amp;H245&amp;"-"&amp;I245,Dataset!$A:$P,L$233,FALSE)</f>
        <v>-1.0388999999999999</v>
      </c>
      <c r="N245" s="30">
        <f t="shared" si="54"/>
        <v>-2.5628000000000002</v>
      </c>
    </row>
    <row r="246" spans="6:14" x14ac:dyDescent="0.15">
      <c r="F246" s="28" t="str">
        <f t="shared" si="52"/>
        <v>ASA-(NOC) HAWKES BAY-All-All</v>
      </c>
      <c r="G246" s="386" t="str">
        <f>$B$16</f>
        <v>(NOC) HAWKES BAY</v>
      </c>
      <c r="H246" s="2" t="s">
        <v>2</v>
      </c>
      <c r="I246" s="2" t="s">
        <v>2</v>
      </c>
      <c r="J246" s="30">
        <f>VLOOKUP($F246,Dataset!$A:$P,J$233,FALSE)</f>
        <v>8.7299000000000007</v>
      </c>
      <c r="K246" s="30">
        <f t="shared" si="53"/>
        <v>1.0705000000000009</v>
      </c>
      <c r="L246" s="76">
        <f>VLOOKUP($F$232&amp;"-"&amp;G246&amp;"-"&amp;H246&amp;"-"&amp;I246,Dataset!$A:$P,L$233,FALSE)</f>
        <v>491.726</v>
      </c>
      <c r="M246" s="76">
        <f>VLOOKUP($F$233&amp;"-"&amp;G246&amp;"-"&amp;H246&amp;"-"&amp;I246,Dataset!$A:$P,L$233,FALSE)</f>
        <v>-1.2301</v>
      </c>
      <c r="N246" s="30">
        <f t="shared" si="54"/>
        <v>-2.754</v>
      </c>
    </row>
    <row r="247" spans="6:14" x14ac:dyDescent="0.15">
      <c r="F247" s="28" t="str">
        <f t="shared" si="52"/>
        <v>ASA-(NOC) TARANAKI-All-All</v>
      </c>
      <c r="G247" s="386" t="str">
        <f>$B$17</f>
        <v>(NOC) TARANAKI</v>
      </c>
      <c r="H247" s="2" t="s">
        <v>2</v>
      </c>
      <c r="I247" s="2" t="s">
        <v>2</v>
      </c>
      <c r="J247" s="30">
        <f>VLOOKUP($F247,Dataset!$A:$P,J$233,FALSE)</f>
        <v>8.0332000000000008</v>
      </c>
      <c r="K247" s="30">
        <f t="shared" si="53"/>
        <v>0.37380000000000102</v>
      </c>
      <c r="L247" s="76">
        <f>VLOOKUP($F$232&amp;"-"&amp;G247&amp;"-"&amp;H247&amp;"-"&amp;I247,Dataset!$A:$P,L$233,FALSE)</f>
        <v>521.41800000000001</v>
      </c>
      <c r="M247" s="76">
        <f>VLOOKUP($F$233&amp;"-"&amp;G247&amp;"-"&amp;H247&amp;"-"&amp;I247,Dataset!$A:$P,L$233,FALSE)</f>
        <v>1.645</v>
      </c>
      <c r="N247" s="30">
        <f t="shared" si="54"/>
        <v>0.12109999999999999</v>
      </c>
    </row>
    <row r="248" spans="6:14" x14ac:dyDescent="0.15">
      <c r="F248" s="28" t="str">
        <f t="shared" si="52"/>
        <v>ASA-(NOC) MANAWATU-WHANGANUI-All-All</v>
      </c>
      <c r="G248" s="386" t="str">
        <f>$B$18</f>
        <v>(NOC) MANAWATU-WHANGANUI</v>
      </c>
      <c r="H248" s="2" t="s">
        <v>2</v>
      </c>
      <c r="I248" s="2" t="s">
        <v>2</v>
      </c>
      <c r="J248" s="30">
        <f>VLOOKUP($F248,Dataset!$A:$P,J$233,FALSE)</f>
        <v>8.5898000000000003</v>
      </c>
      <c r="K248" s="30">
        <f t="shared" si="53"/>
        <v>0.93040000000000056</v>
      </c>
      <c r="L248" s="76">
        <f>VLOOKUP($F$232&amp;"-"&amp;G248&amp;"-"&amp;H248&amp;"-"&amp;I248,Dataset!$A:$P,L$233,FALSE)</f>
        <v>630.83399999999995</v>
      </c>
      <c r="M248" s="76">
        <f>VLOOKUP($F$233&amp;"-"&amp;G248&amp;"-"&amp;H248&amp;"-"&amp;I248,Dataset!$A:$P,L$233,FALSE)</f>
        <v>1.2238</v>
      </c>
      <c r="N248" s="30">
        <f t="shared" si="54"/>
        <v>-0.30010000000000003</v>
      </c>
    </row>
    <row r="249" spans="6:14" x14ac:dyDescent="0.15">
      <c r="F249" s="28" t="str">
        <f t="shared" si="52"/>
        <v>ASA-(NOC) WELLINGTON-All-All</v>
      </c>
      <c r="G249" s="386" t="str">
        <f>$B$19</f>
        <v>(NOC) WELLINGTON</v>
      </c>
      <c r="H249" s="2" t="s">
        <v>2</v>
      </c>
      <c r="I249" s="2" t="s">
        <v>2</v>
      </c>
      <c r="J249" s="30">
        <f>VLOOKUP($F249,Dataset!$A:$P,J$233,FALSE)</f>
        <v>6.1135000000000002</v>
      </c>
      <c r="K249" s="30">
        <f t="shared" si="53"/>
        <v>-1.5458999999999996</v>
      </c>
      <c r="L249" s="76">
        <f>VLOOKUP($F$232&amp;"-"&amp;G249&amp;"-"&amp;H249&amp;"-"&amp;I249,Dataset!$A:$P,L$233,FALSE)</f>
        <v>378.02</v>
      </c>
      <c r="M249" s="76">
        <f>VLOOKUP($F$233&amp;"-"&amp;G249&amp;"-"&amp;H249&amp;"-"&amp;I249,Dataset!$A:$P,L$233,FALSE)</f>
        <v>2.2280000000000002</v>
      </c>
      <c r="N249" s="30">
        <f t="shared" si="54"/>
        <v>0.70410000000000017</v>
      </c>
    </row>
    <row r="250" spans="6:14" x14ac:dyDescent="0.15">
      <c r="F250" s="28" t="str">
        <f t="shared" si="52"/>
        <v>ASA-(NOC) NELSON-TASMAN-All-All</v>
      </c>
      <c r="G250" s="386" t="str">
        <f>$B$20</f>
        <v>(NOC) NELSON-TASMAN</v>
      </c>
      <c r="H250" s="2" t="s">
        <v>2</v>
      </c>
      <c r="I250" s="2" t="s">
        <v>2</v>
      </c>
      <c r="J250" s="30">
        <f>VLOOKUP($F250,Dataset!$A:$P,J$233,FALSE)</f>
        <v>7.7355</v>
      </c>
      <c r="K250" s="30">
        <f t="shared" si="53"/>
        <v>7.6100000000000279E-2</v>
      </c>
      <c r="L250" s="76">
        <f>VLOOKUP($F$232&amp;"-"&amp;G250&amp;"-"&amp;H250&amp;"-"&amp;I250,Dataset!$A:$P,L$233,FALSE)</f>
        <v>385.11900000000003</v>
      </c>
      <c r="M250" s="76">
        <f>VLOOKUP($F$233&amp;"-"&amp;G250&amp;"-"&amp;H250&amp;"-"&amp;I250,Dataset!$A:$P,L$233,FALSE)</f>
        <v>1.2886</v>
      </c>
      <c r="N250" s="30">
        <f t="shared" si="54"/>
        <v>-0.23530000000000006</v>
      </c>
    </row>
    <row r="251" spans="6:14" x14ac:dyDescent="0.15">
      <c r="F251" s="28" t="str">
        <f t="shared" si="52"/>
        <v>ASA-(EC) MARLBOROUGH-All-All</v>
      </c>
      <c r="G251" s="386" t="str">
        <f>$B$21</f>
        <v>(EC) MARLBOROUGH</v>
      </c>
      <c r="H251" s="2" t="s">
        <v>2</v>
      </c>
      <c r="I251" s="2" t="s">
        <v>2</v>
      </c>
      <c r="J251" s="30">
        <f>VLOOKUP($F251,Dataset!$A:$P,J$233,FALSE)</f>
        <v>6.8811999999999998</v>
      </c>
      <c r="K251" s="30">
        <f t="shared" si="53"/>
        <v>-0.7782</v>
      </c>
      <c r="L251" s="76">
        <f>VLOOKUP($F$232&amp;"-"&amp;G251&amp;"-"&amp;H251&amp;"-"&amp;I251,Dataset!$A:$P,L$233,FALSE)</f>
        <v>259.40499999999997</v>
      </c>
      <c r="M251" s="76">
        <f>VLOOKUP($F$233&amp;"-"&amp;G251&amp;"-"&amp;H251&amp;"-"&amp;I251,Dataset!$A:$P,L$233,FALSE)</f>
        <v>2.4030999999999998</v>
      </c>
      <c r="N251" s="30">
        <f t="shared" si="54"/>
        <v>0.87919999999999976</v>
      </c>
    </row>
    <row r="252" spans="6:14" x14ac:dyDescent="0.15">
      <c r="F252" s="28" t="str">
        <f t="shared" si="52"/>
        <v>ASA-(NOC) NORTH CANTERBURY-All-All</v>
      </c>
      <c r="G252" s="386" t="str">
        <f>$B$22</f>
        <v>(NOC) NORTH CANTERBURY</v>
      </c>
      <c r="H252" s="2" t="s">
        <v>2</v>
      </c>
      <c r="I252" s="2" t="s">
        <v>2</v>
      </c>
      <c r="J252" s="30">
        <f>VLOOKUP($F252,Dataset!$A:$P,J$233,FALSE)</f>
        <v>7.4904000000000002</v>
      </c>
      <c r="K252" s="30">
        <f t="shared" si="53"/>
        <v>-0.16899999999999959</v>
      </c>
      <c r="L252" s="76">
        <f>VLOOKUP($F$232&amp;"-"&amp;G252&amp;"-"&amp;H252&amp;"-"&amp;I252,Dataset!$A:$P,L$233,FALSE)</f>
        <v>808.16200000000003</v>
      </c>
      <c r="M252" s="76">
        <f>VLOOKUP($F$233&amp;"-"&amp;G252&amp;"-"&amp;H252&amp;"-"&amp;I252,Dataset!$A:$P,L$233,FALSE)</f>
        <v>2.6827999999999999</v>
      </c>
      <c r="N252" s="30">
        <f t="shared" si="54"/>
        <v>1.1588999999999998</v>
      </c>
    </row>
    <row r="253" spans="6:14" x14ac:dyDescent="0.15">
      <c r="F253" s="28" t="str">
        <f t="shared" si="52"/>
        <v>ASA-(NOC) SOUTH CANTERBURY-All-All</v>
      </c>
      <c r="G253" s="386" t="str">
        <f>$B$23</f>
        <v>(NOC) SOUTH CANTERBURY</v>
      </c>
      <c r="H253" s="2" t="s">
        <v>2</v>
      </c>
      <c r="I253" s="2" t="s">
        <v>2</v>
      </c>
      <c r="J253" s="30">
        <f>VLOOKUP($F253,Dataset!$A:$P,J$233,FALSE)</f>
        <v>7.3981000000000003</v>
      </c>
      <c r="K253" s="30">
        <f t="shared" si="53"/>
        <v>-0.26129999999999942</v>
      </c>
      <c r="L253" s="76">
        <f>VLOOKUP($F$232&amp;"-"&amp;G253&amp;"-"&amp;H253&amp;"-"&amp;I253,Dataset!$A:$P,L$233,FALSE)</f>
        <v>571.21100000000001</v>
      </c>
      <c r="M253" s="76">
        <f>VLOOKUP($F$233&amp;"-"&amp;G253&amp;"-"&amp;H253&amp;"-"&amp;I253,Dataset!$A:$P,L$233,FALSE)</f>
        <v>2.2785000000000002</v>
      </c>
      <c r="N253" s="30">
        <f t="shared" si="54"/>
        <v>0.75460000000000016</v>
      </c>
    </row>
    <row r="254" spans="6:14" x14ac:dyDescent="0.15">
      <c r="F254" s="28" t="str">
        <f t="shared" si="52"/>
        <v>ASA-MILFORD-All-All</v>
      </c>
      <c r="G254" s="386" t="str">
        <f>$B$24</f>
        <v>MILFORD</v>
      </c>
      <c r="H254" s="2" t="s">
        <v>2</v>
      </c>
      <c r="I254" s="2" t="s">
        <v>2</v>
      </c>
      <c r="J254" s="30">
        <f>VLOOKUP($F254,Dataset!$A:$P,J$233,FALSE)</f>
        <v>10.3909</v>
      </c>
      <c r="K254" s="30">
        <f t="shared" si="53"/>
        <v>2.7315000000000005</v>
      </c>
      <c r="L254" s="76">
        <f>VLOOKUP($F$232&amp;"-"&amp;G254&amp;"-"&amp;H254&amp;"-"&amp;I254,Dataset!$A:$P,L$233,FALSE)</f>
        <v>119.202</v>
      </c>
      <c r="M254" s="76">
        <f>VLOOKUP($F$233&amp;"-"&amp;G254&amp;"-"&amp;H254&amp;"-"&amp;I254,Dataset!$A:$P,L$233,FALSE)</f>
        <v>0.49919999999999998</v>
      </c>
      <c r="N254" s="30">
        <f t="shared" si="54"/>
        <v>-1.0247000000000002</v>
      </c>
    </row>
    <row r="255" spans="6:14" x14ac:dyDescent="0.15">
      <c r="F255" s="28" t="str">
        <f t="shared" si="52"/>
        <v>ASA-(NOC) WEST COAST-All-All</v>
      </c>
      <c r="G255" s="386" t="str">
        <f>$B$25</f>
        <v>(NOC) WEST COAST</v>
      </c>
      <c r="H255" s="2" t="s">
        <v>2</v>
      </c>
      <c r="I255" s="2" t="s">
        <v>2</v>
      </c>
      <c r="J255" s="30">
        <f>VLOOKUP($F255,Dataset!$A:$P,J$233,FALSE)</f>
        <v>8.6989000000000001</v>
      </c>
      <c r="K255" s="30">
        <f t="shared" si="53"/>
        <v>1.0395000000000003</v>
      </c>
      <c r="L255" s="76">
        <f>VLOOKUP($F$232&amp;"-"&amp;G255&amp;"-"&amp;H255&amp;"-"&amp;I255,Dataset!$A:$P,L$233,FALSE)</f>
        <v>877.64099999999996</v>
      </c>
      <c r="M255" s="76">
        <f>VLOOKUP($F$233&amp;"-"&amp;G255&amp;"-"&amp;H255&amp;"-"&amp;I255,Dataset!$A:$P,L$233,FALSE)</f>
        <v>-6.8500000000000005E-2</v>
      </c>
      <c r="N255" s="30">
        <f t="shared" si="54"/>
        <v>-1.5924</v>
      </c>
    </row>
    <row r="256" spans="6:14" x14ac:dyDescent="0.15">
      <c r="F256" s="28" t="str">
        <f t="shared" si="52"/>
        <v>ASA-(NOC) OTAGO CENTRAL-All-All</v>
      </c>
      <c r="G256" s="386" t="str">
        <f>$B$26</f>
        <v>(NOC) OTAGO CENTRAL</v>
      </c>
      <c r="H256" s="2" t="s">
        <v>2</v>
      </c>
      <c r="I256" s="2" t="s">
        <v>2</v>
      </c>
      <c r="J256" s="30">
        <f>VLOOKUP($F256,Dataset!$A:$P,J$233,FALSE)</f>
        <v>8.6165000000000003</v>
      </c>
      <c r="K256" s="30">
        <f t="shared" si="53"/>
        <v>0.95710000000000051</v>
      </c>
      <c r="L256" s="76">
        <f>VLOOKUP($F$232&amp;"-"&amp;G256&amp;"-"&amp;H256&amp;"-"&amp;I256,Dataset!$A:$P,L$233,FALSE)</f>
        <v>535.36599999999999</v>
      </c>
      <c r="M256" s="76">
        <f>VLOOKUP($F$233&amp;"-"&amp;G256&amp;"-"&amp;H256&amp;"-"&amp;I256,Dataset!$A:$P,L$233,FALSE)</f>
        <v>1.8972</v>
      </c>
      <c r="N256" s="30">
        <f t="shared" si="54"/>
        <v>0.37329999999999997</v>
      </c>
    </row>
    <row r="257" spans="6:14" x14ac:dyDescent="0.15">
      <c r="F257" s="28" t="str">
        <f t="shared" si="52"/>
        <v>ASA-(NOC) COASTAL OTAGO-All-All</v>
      </c>
      <c r="G257" s="386" t="str">
        <f>$B$27</f>
        <v>(NOC) COASTAL OTAGO</v>
      </c>
      <c r="H257" s="2" t="s">
        <v>2</v>
      </c>
      <c r="I257" s="2" t="s">
        <v>2</v>
      </c>
      <c r="J257" s="30">
        <f>VLOOKUP($F257,Dataset!$A:$P,J$233,FALSE)</f>
        <v>8.2844999999999995</v>
      </c>
      <c r="K257" s="30">
        <f t="shared" si="53"/>
        <v>0.62509999999999977</v>
      </c>
      <c r="L257" s="76">
        <f>VLOOKUP($F$232&amp;"-"&amp;G257&amp;"-"&amp;H257&amp;"-"&amp;I257,Dataset!$A:$P,L$233,FALSE)</f>
        <v>770.09400000000005</v>
      </c>
      <c r="M257" s="76">
        <f>VLOOKUP($F$233&amp;"-"&amp;G257&amp;"-"&amp;H257&amp;"-"&amp;I257,Dataset!$A:$P,L$233,FALSE)</f>
        <v>1.7484</v>
      </c>
      <c r="N257" s="30">
        <f t="shared" si="54"/>
        <v>0.22449999999999992</v>
      </c>
    </row>
    <row r="258" spans="6:14" x14ac:dyDescent="0.15">
      <c r="F258" s="28" t="str">
        <f t="shared" si="52"/>
        <v>ASA-(NOC) SOUTHLAND-All-All</v>
      </c>
      <c r="G258" s="386" t="str">
        <f>$B$28</f>
        <v>(NOC) SOUTHLAND</v>
      </c>
      <c r="H258" s="2" t="s">
        <v>2</v>
      </c>
      <c r="I258" s="2" t="s">
        <v>2</v>
      </c>
      <c r="J258" s="30">
        <f>VLOOKUP($F258,Dataset!$A:$P,J$233,FALSE)</f>
        <v>9.3862000000000005</v>
      </c>
      <c r="K258" s="30">
        <f t="shared" si="53"/>
        <v>1.7268000000000008</v>
      </c>
      <c r="L258" s="76">
        <f>VLOOKUP($F$232&amp;"-"&amp;G258&amp;"-"&amp;H258&amp;"-"&amp;I258,Dataset!$A:$P,L$233,FALSE)</f>
        <v>685.77</v>
      </c>
      <c r="M258" s="76">
        <f>VLOOKUP($F$233&amp;"-"&amp;G258&amp;"-"&amp;H258&amp;"-"&amp;I258,Dataset!$A:$P,L$233,FALSE)</f>
        <v>0.65390000000000004</v>
      </c>
      <c r="N258" s="30">
        <f t="shared" si="54"/>
        <v>-0.87</v>
      </c>
    </row>
    <row r="259" spans="6:14" x14ac:dyDescent="0.15">
      <c r="F259" s="28" t="str">
        <f t="shared" si="52"/>
        <v>ASA-National-All-All</v>
      </c>
      <c r="G259" s="2" t="s">
        <v>17</v>
      </c>
      <c r="H259" s="2" t="s">
        <v>2</v>
      </c>
      <c r="I259" s="2" t="s">
        <v>2</v>
      </c>
      <c r="J259" s="30">
        <f>VLOOKUP($F259,Dataset!$A:$P,J$233,FALSE)</f>
        <v>7.6593999999999998</v>
      </c>
      <c r="K259" s="30">
        <f t="shared" si="53"/>
        <v>0</v>
      </c>
      <c r="L259" s="30">
        <f>VLOOKUP($F$232&amp;"-"&amp;G259&amp;"-"&amp;H259&amp;"-"&amp;I259,Dataset!$A:$P,L$233,FALSE)</f>
        <v>11562.082</v>
      </c>
      <c r="M259" s="76">
        <f>VLOOKUP($F$233&amp;"-"&amp;G259&amp;"-"&amp;H259&amp;"-"&amp;I259,Dataset!$A:$P,L$233,FALSE)</f>
        <v>1.5239</v>
      </c>
      <c r="N259" s="30">
        <f>M259-M$259</f>
        <v>0</v>
      </c>
    </row>
    <row r="261" spans="6:14" x14ac:dyDescent="0.15">
      <c r="J261" s="335" t="s">
        <v>238</v>
      </c>
      <c r="K261" s="336" t="s">
        <v>372</v>
      </c>
    </row>
    <row r="262" spans="6:14" ht="24.75" x14ac:dyDescent="0.15">
      <c r="J262" s="77" t="str">
        <f>J234&amp;" ASA &amp; RSL by ONRC"</f>
        <v>2019 ASA &amp; RSL by ONRC</v>
      </c>
      <c r="K262" s="334" t="str">
        <f>K234&amp;" ARSL by ONRC"</f>
        <v>Deviation ARSL by ONRC</v>
      </c>
      <c r="L262" s="77" t="str">
        <f>L234&amp;" Network Length by ONRC"</f>
        <v>2019 Network Length by ONRC</v>
      </c>
    </row>
    <row r="263" spans="6:14" x14ac:dyDescent="0.15">
      <c r="F263" s="28" t="str">
        <f t="shared" ref="F263:F269" si="55">F$231&amp;"-"&amp;G263&amp;"-"&amp;H263&amp;"-"&amp;I263</f>
        <v>ASA-National-All-All</v>
      </c>
      <c r="G263" s="2" t="s">
        <v>17</v>
      </c>
      <c r="H263" s="2" t="s">
        <v>2</v>
      </c>
      <c r="I263" s="2" t="s">
        <v>2</v>
      </c>
      <c r="J263" s="30">
        <f>VLOOKUP($F263,Dataset!$A:$P,J$233,FALSE)</f>
        <v>7.6593999999999998</v>
      </c>
      <c r="K263" s="30">
        <f>VLOOKUP($F$233&amp;"-"&amp;G263&amp;"-"&amp;H263&amp;"-"&amp;I263,Dataset!$A:$P,L$233,FALSE)</f>
        <v>1.5239</v>
      </c>
      <c r="L263" s="76">
        <f>VLOOKUP($F$232&amp;"-"&amp;G263&amp;"-"&amp;H263&amp;"-"&amp;I263,Dataset!$A:$P,L$233,FALSE)</f>
        <v>11562.082</v>
      </c>
    </row>
    <row r="264" spans="6:14" x14ac:dyDescent="0.15">
      <c r="F264" s="28" t="str">
        <f t="shared" si="55"/>
        <v>ASA-National-High Volume-All</v>
      </c>
      <c r="G264" s="2" t="s">
        <v>17</v>
      </c>
      <c r="H264" s="387" t="s">
        <v>6</v>
      </c>
      <c r="I264" s="2" t="s">
        <v>2</v>
      </c>
      <c r="J264" s="30">
        <f>VLOOKUP($F264,Dataset!$A:$P,J$233,FALSE)</f>
        <v>6.3482000000000003</v>
      </c>
      <c r="K264" s="30">
        <f>VLOOKUP($F$233&amp;"-"&amp;G264&amp;"-"&amp;H264&amp;"-"&amp;I264,Dataset!$A:$P,L$233,FALSE)</f>
        <v>2.3721000000000001</v>
      </c>
      <c r="L264" s="76">
        <f>VLOOKUP($F$232&amp;"-"&amp;G264&amp;"-"&amp;H264&amp;"-"&amp;I264,Dataset!$A:$P,L$233,FALSE)</f>
        <v>1282.55</v>
      </c>
    </row>
    <row r="265" spans="6:14" x14ac:dyDescent="0.15">
      <c r="F265" s="28" t="str">
        <f t="shared" si="55"/>
        <v>ASA-National-National-All</v>
      </c>
      <c r="G265" s="2" t="s">
        <v>17</v>
      </c>
      <c r="H265" s="387" t="s">
        <v>17</v>
      </c>
      <c r="I265" s="2" t="s">
        <v>2</v>
      </c>
      <c r="J265" s="30">
        <f>VLOOKUP($F265,Dataset!$A:$P,J$233,FALSE)</f>
        <v>7.4130000000000003</v>
      </c>
      <c r="K265" s="30">
        <f>VLOOKUP($F$233&amp;"-"&amp;G265&amp;"-"&amp;H265&amp;"-"&amp;I265,Dataset!$A:$P,L$233,FALSE)</f>
        <v>1.5706</v>
      </c>
      <c r="L265" s="76">
        <f>VLOOKUP($F$232&amp;"-"&amp;G265&amp;"-"&amp;H265&amp;"-"&amp;I265,Dataset!$A:$P,L$233,FALSE)</f>
        <v>1320.0909999999999</v>
      </c>
    </row>
    <row r="266" spans="6:14" x14ac:dyDescent="0.15">
      <c r="F266" s="28" t="str">
        <f t="shared" si="55"/>
        <v>ASA-National-Regional-All</v>
      </c>
      <c r="G266" s="2" t="s">
        <v>17</v>
      </c>
      <c r="H266" s="387" t="s">
        <v>694</v>
      </c>
      <c r="I266" s="2" t="s">
        <v>2</v>
      </c>
      <c r="J266" s="30">
        <f>VLOOKUP($F266,Dataset!$A:$P,J$233,FALSE)</f>
        <v>7.5814000000000004</v>
      </c>
      <c r="K266" s="30">
        <f>VLOOKUP($F$233&amp;"-"&amp;G266&amp;"-"&amp;H266&amp;"-"&amp;I266,Dataset!$A:$P,L$233,FALSE)</f>
        <v>1.325</v>
      </c>
      <c r="L266" s="76">
        <f>VLOOKUP($F$232&amp;"-"&amp;G266&amp;"-"&amp;H266&amp;"-"&amp;I266,Dataset!$A:$P,L$233,FALSE)</f>
        <v>2347.5909999999999</v>
      </c>
    </row>
    <row r="267" spans="6:14" x14ac:dyDescent="0.15">
      <c r="F267" s="28" t="str">
        <f t="shared" ref="F267" si="56">F$231&amp;"-"&amp;G267&amp;"-"&amp;H267&amp;"-"&amp;I267</f>
        <v>ASA-National-Arterial-All</v>
      </c>
      <c r="G267" s="2" t="s">
        <v>17</v>
      </c>
      <c r="H267" s="387" t="s">
        <v>692</v>
      </c>
      <c r="I267" s="2" t="s">
        <v>2</v>
      </c>
      <c r="J267" s="30">
        <f>VLOOKUP($F267,Dataset!$A:$P,J$233,FALSE)</f>
        <v>8.36</v>
      </c>
      <c r="K267" s="30">
        <f>VLOOKUP($F$233&amp;"-"&amp;G267&amp;"-"&amp;H267&amp;"-"&amp;I267,Dataset!$A:$P,L$233,FALSE)</f>
        <v>0.86560000000000004</v>
      </c>
      <c r="L267" s="76">
        <f>VLOOKUP($F$232&amp;"-"&amp;G267&amp;"-"&amp;H267&amp;"-"&amp;I267,Dataset!$A:$P,L$233,FALSE)</f>
        <v>2365.61</v>
      </c>
    </row>
    <row r="268" spans="6:14" x14ac:dyDescent="0.15">
      <c r="F268" s="28" t="str">
        <f t="shared" si="55"/>
        <v>ASA-National-Primary Collector-All</v>
      </c>
      <c r="G268" s="2" t="s">
        <v>17</v>
      </c>
      <c r="H268" s="387" t="s">
        <v>691</v>
      </c>
      <c r="I268" s="2" t="s">
        <v>2</v>
      </c>
      <c r="J268" s="30">
        <f>VLOOKUP($F268,Dataset!$A:$P,J$233,FALSE)</f>
        <v>7.8292000000000002</v>
      </c>
      <c r="K268" s="30">
        <f>VLOOKUP($F$233&amp;"-"&amp;G268&amp;"-"&amp;H268&amp;"-"&amp;I268,Dataset!$A:$P,L$233,FALSE)</f>
        <v>1.6196999999999999</v>
      </c>
      <c r="L268" s="76">
        <f>VLOOKUP($F$232&amp;"-"&amp;G268&amp;"-"&amp;H268&amp;"-"&amp;I268,Dataset!$A:$P,L$233,FALSE)</f>
        <v>3582.826</v>
      </c>
    </row>
    <row r="269" spans="6:14" x14ac:dyDescent="0.15">
      <c r="F269" s="28" t="str">
        <f t="shared" si="55"/>
        <v>ASA-National-Secondary Collector-All</v>
      </c>
      <c r="G269" s="2" t="s">
        <v>17</v>
      </c>
      <c r="H269" s="387" t="s">
        <v>693</v>
      </c>
      <c r="I269" s="2" t="s">
        <v>2</v>
      </c>
      <c r="J269" s="30">
        <f>VLOOKUP($F269,Dataset!$A:$P,J$233,FALSE)</f>
        <v>8.4606999999999992</v>
      </c>
      <c r="K269" s="30">
        <f>VLOOKUP($F$233&amp;"-"&amp;G269&amp;"-"&amp;H269&amp;"-"&amp;I269,Dataset!$A:$P,L$233,FALSE)</f>
        <v>2.1221999999999999</v>
      </c>
      <c r="L269" s="76">
        <f>VLOOKUP($F$232&amp;"-"&amp;G269&amp;"-"&amp;H269&amp;"-"&amp;I269,Dataset!$A:$P,L$233,FALSE)</f>
        <v>663.36199999999997</v>
      </c>
    </row>
    <row r="273" spans="5:18" x14ac:dyDescent="0.2">
      <c r="F273" s="27" t="s">
        <v>243</v>
      </c>
      <c r="G273" s="24">
        <v>1</v>
      </c>
      <c r="J273" s="353">
        <f>VLOOKUP(J$34,$B$79:$C$100,2,FALSE)</f>
        <v>10</v>
      </c>
      <c r="K273" s="353">
        <f t="shared" ref="K273:P273" si="57">VLOOKUP(K$34,$B$79:$C$90,2,FALSE)</f>
        <v>11</v>
      </c>
      <c r="L273" s="353">
        <f t="shared" si="57"/>
        <v>12</v>
      </c>
      <c r="M273" s="353">
        <f t="shared" si="57"/>
        <v>13</v>
      </c>
      <c r="N273" s="353">
        <f t="shared" si="57"/>
        <v>14</v>
      </c>
      <c r="O273" s="353">
        <f t="shared" si="57"/>
        <v>15</v>
      </c>
      <c r="P273" s="353">
        <f t="shared" si="57"/>
        <v>16</v>
      </c>
    </row>
    <row r="274" spans="5:18" x14ac:dyDescent="0.2">
      <c r="G274" s="27" t="s">
        <v>242</v>
      </c>
      <c r="H274" s="27" t="s">
        <v>95</v>
      </c>
      <c r="I274" s="27" t="s">
        <v>81</v>
      </c>
      <c r="J274" s="20">
        <f>$K$1</f>
        <v>2014</v>
      </c>
      <c r="K274" s="20">
        <f t="shared" ref="K274:P274" si="58">J274+1</f>
        <v>2015</v>
      </c>
      <c r="L274" s="20">
        <f t="shared" si="58"/>
        <v>2016</v>
      </c>
      <c r="M274" s="20">
        <f t="shared" si="58"/>
        <v>2017</v>
      </c>
      <c r="N274" s="20">
        <f t="shared" si="58"/>
        <v>2018</v>
      </c>
      <c r="O274" s="20">
        <f t="shared" si="58"/>
        <v>2019</v>
      </c>
      <c r="P274" s="20">
        <f t="shared" si="58"/>
        <v>2020</v>
      </c>
      <c r="R274" s="243" t="str">
        <f>G231</f>
        <v>Average Seal Age &amp; Remaining Seal Life</v>
      </c>
    </row>
    <row r="275" spans="5:18" x14ac:dyDescent="0.15">
      <c r="E275" s="341" t="s">
        <v>238</v>
      </c>
      <c r="F275" s="28" t="str">
        <f>F$231&amp;"-"&amp;G275&amp;"-"&amp;H275&amp;"-"&amp;I275</f>
        <v>ASA-National-All-All</v>
      </c>
      <c r="G275" s="2" t="str">
        <f>VLOOKUP(G$273,$A$5:$B$31,2,FALSE)</f>
        <v>National</v>
      </c>
      <c r="H275" s="2" t="s">
        <v>2</v>
      </c>
      <c r="I275" s="2" t="s">
        <v>2</v>
      </c>
      <c r="J275" s="323">
        <f>IFERROR(VLOOKUP($F275,Dataset!$A:$P,J$273,FALSE),0)</f>
        <v>6.1086999999999998</v>
      </c>
      <c r="K275" s="323">
        <f>IFERROR(VLOOKUP($F275,Dataset!$A:$P,K$273,FALSE),0)</f>
        <v>6.5126999999999997</v>
      </c>
      <c r="L275" s="323">
        <f>IFERROR(VLOOKUP($F275,Dataset!$A:$P,L$273,FALSE),0)</f>
        <v>7.0227000000000004</v>
      </c>
      <c r="M275" s="323">
        <f>IFERROR(VLOOKUP($F275,Dataset!$A:$P,M$273,FALSE),0)</f>
        <v>7.5183999999999997</v>
      </c>
      <c r="N275" s="323">
        <f>IFERROR(VLOOKUP($F275,Dataset!$A:$P,N$273,FALSE),0)</f>
        <v>7.6997999999999998</v>
      </c>
      <c r="O275" s="323">
        <f>IFERROR(VLOOKUP($F275,Dataset!$A:$P,O$273,FALSE),0)</f>
        <v>7.6593999999999998</v>
      </c>
      <c r="P275" s="323" t="str">
        <f>IFERROR(VLOOKUP($F275,Dataset!$A:$P,P$273,FALSE),0)</f>
        <v>ASA</v>
      </c>
    </row>
    <row r="276" spans="5:18" x14ac:dyDescent="0.15">
      <c r="E276" s="341" t="s">
        <v>98</v>
      </c>
      <c r="F276" s="28" t="str">
        <f>F$232&amp;"-"&amp;G276&amp;"-"&amp;H276&amp;"-"&amp;I276</f>
        <v>ASA-Len-National-All-All</v>
      </c>
      <c r="G276" s="2" t="str">
        <f>VLOOKUP(G$273,$A$5:$B$31,2,FALSE)</f>
        <v>National</v>
      </c>
      <c r="H276" s="2" t="s">
        <v>2</v>
      </c>
      <c r="I276" s="2" t="s">
        <v>2</v>
      </c>
      <c r="J276" s="323">
        <f>IFERROR(VLOOKUP($F276,Dataset!$A:$P,J$273,FALSE),0)</f>
        <v>11437.13600000001</v>
      </c>
      <c r="K276" s="323">
        <f>IFERROR(VLOOKUP($F276,Dataset!$A:$P,K$273,FALSE),0)</f>
        <v>11437.13600000001</v>
      </c>
      <c r="L276" s="323">
        <f>IFERROR(VLOOKUP($F276,Dataset!$A:$P,L$273,FALSE),0)</f>
        <v>11451.114</v>
      </c>
      <c r="M276" s="323">
        <f>IFERROR(VLOOKUP($F276,Dataset!$A:$P,M$273,FALSE),0)</f>
        <v>11615.714</v>
      </c>
      <c r="N276" s="323">
        <f>IFERROR(VLOOKUP($F276,Dataset!$A:$P,N$273,FALSE),0)</f>
        <v>11603.574000000001</v>
      </c>
      <c r="O276" s="323">
        <f>IFERROR(VLOOKUP($F276,Dataset!$A:$P,O$273,FALSE),0)</f>
        <v>11562.082</v>
      </c>
      <c r="P276" s="323" t="str">
        <f>IFERROR(VLOOKUP($F276,Dataset!$A:$P,P$273,FALSE),0)</f>
        <v>ASA-Len</v>
      </c>
    </row>
    <row r="277" spans="5:18" x14ac:dyDescent="0.15">
      <c r="E277" s="341" t="s">
        <v>376</v>
      </c>
      <c r="F277" s="28" t="str">
        <f>F$233&amp;"-"&amp;G277&amp;"-"&amp;H277&amp;"-"&amp;I277</f>
        <v>RSL-National-All-All</v>
      </c>
      <c r="G277" s="2" t="str">
        <f>VLOOKUP(G$273,$A$5:$B$31,2,FALSE)</f>
        <v>National</v>
      </c>
      <c r="H277" s="2" t="s">
        <v>2</v>
      </c>
      <c r="I277" s="2" t="s">
        <v>2</v>
      </c>
      <c r="J277" s="323">
        <f>IFERROR(VLOOKUP($F277,Dataset!$A:$P,J$273,FALSE),0)</f>
        <v>2.9016000000000002</v>
      </c>
      <c r="K277" s="323">
        <f>IFERROR(VLOOKUP($F277,Dataset!$A:$P,K$273,FALSE),0)</f>
        <v>2.5598000000000001</v>
      </c>
      <c r="L277" s="323">
        <f>IFERROR(VLOOKUP($F277,Dataset!$A:$P,L$273,FALSE),0)</f>
        <v>2.1252</v>
      </c>
      <c r="M277" s="323">
        <f>IFERROR(VLOOKUP($F277,Dataset!$A:$P,M$273,FALSE),0)</f>
        <v>1.6318999999999999</v>
      </c>
      <c r="N277" s="323">
        <f>IFERROR(VLOOKUP($F277,Dataset!$A:$P,N$273,FALSE),0)</f>
        <v>1.4737</v>
      </c>
      <c r="O277" s="323">
        <f>IFERROR(VLOOKUP($F277,Dataset!$A:$P,O$273,FALSE),0)</f>
        <v>1.5239</v>
      </c>
      <c r="P277" s="323" t="str">
        <f>IFERROR(VLOOKUP($F277,Dataset!$A:$P,P$273,FALSE),0)</f>
        <v>RSL</v>
      </c>
    </row>
    <row r="279" spans="5:18" x14ac:dyDescent="0.2">
      <c r="F279" s="27" t="s">
        <v>244</v>
      </c>
      <c r="G279" s="24">
        <v>2</v>
      </c>
    </row>
    <row r="280" spans="5:18" x14ac:dyDescent="0.15">
      <c r="E280" s="341" t="s">
        <v>238</v>
      </c>
      <c r="F280" s="28" t="str">
        <f>F$231&amp;"-"&amp;G280&amp;"-"&amp;H280&amp;"-"&amp;I280</f>
        <v>ASA-(NOC) NORTHLAND-All-All</v>
      </c>
      <c r="G280" s="2" t="str">
        <f>VLOOKUP(G$279,$A$5:$B$31,2,FALSE)</f>
        <v>(NOC) NORTHLAND</v>
      </c>
      <c r="H280" s="2" t="s">
        <v>2</v>
      </c>
      <c r="I280" s="2" t="s">
        <v>2</v>
      </c>
      <c r="J280" s="323">
        <f>IFERROR(VLOOKUP($F280,Dataset!$A:$P,J$273,FALSE),0)</f>
        <v>6.1173999999999999</v>
      </c>
      <c r="K280" s="323">
        <f>IFERROR(VLOOKUP($F280,Dataset!$A:$P,K$273,FALSE),0)</f>
        <v>5.9791999999999996</v>
      </c>
      <c r="L280" s="323">
        <f>IFERROR(VLOOKUP($F280,Dataset!$A:$P,L$273,FALSE),0)</f>
        <v>6.1459000000000001</v>
      </c>
      <c r="M280" s="323">
        <f>IFERROR(VLOOKUP($F280,Dataset!$A:$P,M$273,FALSE),0)</f>
        <v>6.4067999999999996</v>
      </c>
      <c r="N280" s="323">
        <f>IFERROR(VLOOKUP($F280,Dataset!$A:$P,N$273,FALSE),0)</f>
        <v>6.5053999999999998</v>
      </c>
      <c r="O280" s="323">
        <f>IFERROR(VLOOKUP($F280,Dataset!$A:$P,O$273,FALSE),0)</f>
        <v>6.1920999999999999</v>
      </c>
      <c r="P280" s="323" t="str">
        <f>IFERROR(VLOOKUP($F280,Dataset!$A:$P,P$273,FALSE),0)</f>
        <v>ASA</v>
      </c>
    </row>
    <row r="281" spans="5:18" x14ac:dyDescent="0.15">
      <c r="E281" s="341" t="s">
        <v>98</v>
      </c>
      <c r="F281" s="28" t="str">
        <f>F$232&amp;"-"&amp;G281&amp;"-"&amp;H281&amp;"-"&amp;I281</f>
        <v>ASA-Len-(NOC) NORTHLAND-All-All</v>
      </c>
      <c r="G281" s="2" t="str">
        <f>VLOOKUP(G$279,$A$5:$B$31,2,FALSE)</f>
        <v>(NOC) NORTHLAND</v>
      </c>
      <c r="H281" s="2" t="s">
        <v>2</v>
      </c>
      <c r="I281" s="2" t="s">
        <v>2</v>
      </c>
      <c r="J281" s="323">
        <f>IFERROR(VLOOKUP($F281,Dataset!$A:$P,J$273,FALSE),0)</f>
        <v>881.16399999999999</v>
      </c>
      <c r="K281" s="323">
        <f>IFERROR(VLOOKUP($F281,Dataset!$A:$P,K$273,FALSE),0)</f>
        <v>881.34199999999998</v>
      </c>
      <c r="L281" s="323">
        <f>IFERROR(VLOOKUP($F281,Dataset!$A:$P,L$273,FALSE),0)</f>
        <v>881.17399999999998</v>
      </c>
      <c r="M281" s="323">
        <f>IFERROR(VLOOKUP($F281,Dataset!$A:$P,M$273,FALSE),0)</f>
        <v>970.81200000000001</v>
      </c>
      <c r="N281" s="323">
        <f>IFERROR(VLOOKUP($F281,Dataset!$A:$P,N$273,FALSE),0)</f>
        <v>970.56</v>
      </c>
      <c r="O281" s="323">
        <f>IFERROR(VLOOKUP($F281,Dataset!$A:$P,O$273,FALSE),0)</f>
        <v>962.28700000000003</v>
      </c>
      <c r="P281" s="323" t="str">
        <f>IFERROR(VLOOKUP($F281,Dataset!$A:$P,P$273,FALSE),0)</f>
        <v>ASA-Len</v>
      </c>
    </row>
    <row r="282" spans="5:18" x14ac:dyDescent="0.15">
      <c r="E282" s="341" t="s">
        <v>376</v>
      </c>
      <c r="F282" s="28" t="str">
        <f>F$233&amp;"-"&amp;G282&amp;"-"&amp;H282&amp;"-"&amp;I282</f>
        <v>RSL-(NOC) NORTHLAND-All-All</v>
      </c>
      <c r="G282" s="2" t="str">
        <f>VLOOKUP(G$279,$A$5:$B$31,2,FALSE)</f>
        <v>(NOC) NORTHLAND</v>
      </c>
      <c r="H282" s="2" t="s">
        <v>2</v>
      </c>
      <c r="I282" s="2" t="s">
        <v>2</v>
      </c>
      <c r="J282" s="323">
        <f>IFERROR(VLOOKUP($F282,Dataset!$A:$P,J$273,FALSE),0)</f>
        <v>3.4556</v>
      </c>
      <c r="K282" s="323">
        <f>IFERROR(VLOOKUP($F282,Dataset!$A:$P,K$273,FALSE),0)</f>
        <v>3.9074</v>
      </c>
      <c r="L282" s="323">
        <f>IFERROR(VLOOKUP($F282,Dataset!$A:$P,L$273,FALSE),0)</f>
        <v>4.1967999999999996</v>
      </c>
      <c r="M282" s="323">
        <f>IFERROR(VLOOKUP($F282,Dataset!$A:$P,M$273,FALSE),0)</f>
        <v>3.8166000000000002</v>
      </c>
      <c r="N282" s="323">
        <f>IFERROR(VLOOKUP($F282,Dataset!$A:$P,N$273,FALSE),0)</f>
        <v>3.8089</v>
      </c>
      <c r="O282" s="323">
        <f>IFERROR(VLOOKUP($F282,Dataset!$A:$P,O$273,FALSE),0)</f>
        <v>4.0548000000000002</v>
      </c>
      <c r="P282" s="323" t="str">
        <f>IFERROR(VLOOKUP($F282,Dataset!$A:$P,P$273,FALSE),0)</f>
        <v>RSL</v>
      </c>
    </row>
    <row r="284" spans="5:18" x14ac:dyDescent="0.15">
      <c r="F284" s="36" t="s">
        <v>92</v>
      </c>
      <c r="G284" s="37" t="str">
        <f>G275&amp;" vs "&amp;G280&amp;" Deviation"</f>
        <v>National vs (NOC) NORTHLAND Deviation</v>
      </c>
      <c r="H284" s="37"/>
      <c r="I284" s="136" t="s">
        <v>238</v>
      </c>
      <c r="J284" s="323">
        <f>J275-J280</f>
        <v>-8.7000000000001521E-3</v>
      </c>
      <c r="K284" s="323">
        <f t="shared" ref="K284:P284" si="59">K275-K280</f>
        <v>0.53350000000000009</v>
      </c>
      <c r="L284" s="323">
        <f t="shared" si="59"/>
        <v>0.87680000000000025</v>
      </c>
      <c r="M284" s="323">
        <f t="shared" si="59"/>
        <v>1.1116000000000001</v>
      </c>
      <c r="N284" s="323">
        <f t="shared" si="59"/>
        <v>1.1943999999999999</v>
      </c>
      <c r="O284" s="323">
        <f t="shared" si="59"/>
        <v>1.4672999999999998</v>
      </c>
      <c r="P284" s="323" t="e">
        <f t="shared" si="59"/>
        <v>#VALUE!</v>
      </c>
    </row>
    <row r="285" spans="5:18" x14ac:dyDescent="0.15">
      <c r="F285" s="341" t="s">
        <v>374</v>
      </c>
      <c r="G285" s="37" t="str">
        <f>"Deviation is the difference of "&amp;G275&amp;" less "&amp;G280&amp;" ASA &amp; ARSL figures."</f>
        <v>Deviation is the difference of National less (NOC) NORTHLAND ASA &amp; ARSL figures.</v>
      </c>
      <c r="H285" s="37"/>
      <c r="I285" s="136" t="s">
        <v>376</v>
      </c>
      <c r="J285" s="340">
        <f>J277-J282</f>
        <v>-0.55399999999999983</v>
      </c>
      <c r="K285" s="340">
        <f t="shared" ref="K285:P285" si="60">K277-K282</f>
        <v>-1.3475999999999999</v>
      </c>
      <c r="L285" s="340">
        <f t="shared" si="60"/>
        <v>-2.0715999999999997</v>
      </c>
      <c r="M285" s="340">
        <f t="shared" si="60"/>
        <v>-2.1847000000000003</v>
      </c>
      <c r="N285" s="340">
        <f t="shared" si="60"/>
        <v>-2.3351999999999999</v>
      </c>
      <c r="O285" s="340">
        <f t="shared" si="60"/>
        <v>-2.5308999999999999</v>
      </c>
      <c r="P285" s="340" t="e">
        <f t="shared" si="60"/>
        <v>#VALUE!</v>
      </c>
    </row>
    <row r="288" spans="5:18" x14ac:dyDescent="0.15">
      <c r="F288" s="82" t="s">
        <v>44</v>
      </c>
      <c r="G288" s="10" t="s">
        <v>32</v>
      </c>
      <c r="H288" s="10"/>
      <c r="I288" s="10"/>
      <c r="J288" s="10"/>
      <c r="K288" s="10"/>
      <c r="L288" s="10"/>
      <c r="M288" s="10"/>
      <c r="N288" s="10"/>
      <c r="O288" s="10"/>
      <c r="P288" s="10"/>
      <c r="R288" s="2" t="s">
        <v>32</v>
      </c>
    </row>
    <row r="289" spans="4:15" x14ac:dyDescent="0.15">
      <c r="D289" s="25">
        <v>8</v>
      </c>
      <c r="F289" s="2" t="s">
        <v>89</v>
      </c>
      <c r="G289" s="2" t="s">
        <v>179</v>
      </c>
    </row>
    <row r="290" spans="4:15" x14ac:dyDescent="0.15">
      <c r="F290" s="2" t="s">
        <v>45</v>
      </c>
      <c r="G290" s="2" t="s">
        <v>43</v>
      </c>
    </row>
    <row r="291" spans="4:15" x14ac:dyDescent="0.15">
      <c r="F291" s="2" t="s">
        <v>46</v>
      </c>
    </row>
    <row r="292" spans="4:15" x14ac:dyDescent="0.15">
      <c r="J292" s="354">
        <f>VLOOKUP(J293,$B$79:$C$90,2,FALSE)</f>
        <v>15</v>
      </c>
      <c r="K292" s="355"/>
      <c r="L292" s="354">
        <f>VLOOKUP(L293,$B$79:$C$90,2,FALSE)</f>
        <v>15</v>
      </c>
      <c r="M292" s="354">
        <f>VLOOKUP(M293,$B$79:$C$90,2,FALSE)</f>
        <v>15</v>
      </c>
      <c r="N292" s="32"/>
    </row>
    <row r="293" spans="4:15" x14ac:dyDescent="0.2">
      <c r="G293" s="27" t="s">
        <v>242</v>
      </c>
      <c r="H293" s="27" t="s">
        <v>80</v>
      </c>
      <c r="I293" s="27" t="s">
        <v>81</v>
      </c>
      <c r="J293" s="31">
        <f>$H$1</f>
        <v>2019</v>
      </c>
      <c r="K293" s="20" t="s">
        <v>86</v>
      </c>
      <c r="L293" s="31">
        <f>$H$1</f>
        <v>2019</v>
      </c>
      <c r="M293" s="31">
        <f>$H$1</f>
        <v>2019</v>
      </c>
      <c r="N293" s="20" t="s">
        <v>86</v>
      </c>
      <c r="O293" s="20" t="s">
        <v>86</v>
      </c>
    </row>
    <row r="294" spans="4:15" ht="63" x14ac:dyDescent="0.2">
      <c r="G294" s="27"/>
      <c r="H294" s="27"/>
      <c r="I294" s="27"/>
      <c r="J294" s="35" t="str">
        <f>J293&amp;" Average Roughness by NOC"</f>
        <v>2019 Average Roughness by NOC</v>
      </c>
      <c r="K294" s="35" t="str">
        <f>J293&amp;" Deviation from the National Ave Roughness by NOC"</f>
        <v>2019 Deviation from the National Ave Roughness by NOC</v>
      </c>
      <c r="L294" s="35" t="str">
        <f>L293&amp;" Rougness &gt;150 NAASRA (20m) by NOC"</f>
        <v>2019 Rougness &gt;150 NAASRA (20m) by NOC</v>
      </c>
      <c r="M294" s="35" t="str">
        <f>M293&amp;" Rougness &gt;Threshold (100m) by NOC"</f>
        <v>2019 Rougness &gt;Threshold (100m) by NOC</v>
      </c>
      <c r="N294" s="35" t="str">
        <f>M293&amp;" Deviation from the National Roughness &gt;150NAASRA by NOC"</f>
        <v>2019 Deviation from the National Roughness &gt;150NAASRA by NOC</v>
      </c>
      <c r="O294" s="35" t="str">
        <f>N293&amp;" Deviation from the National Roughness &gt; Threshold by NOC"</f>
        <v>Deviation Deviation from the National Roughness &gt; Threshold by NOC</v>
      </c>
    </row>
    <row r="295" spans="4:15" x14ac:dyDescent="0.15">
      <c r="F295" s="28" t="str">
        <f>"-"&amp;G295&amp;"-"&amp;H295&amp;"-"&amp;I295</f>
        <v>-(NOC) NORTHLAND-All-All</v>
      </c>
      <c r="G295" s="386" t="str">
        <f>$B$6</f>
        <v>(NOC) NORTHLAND</v>
      </c>
      <c r="H295" s="2" t="s">
        <v>2</v>
      </c>
      <c r="I295" s="2" t="s">
        <v>2</v>
      </c>
      <c r="J295" s="30">
        <f>VLOOKUP($F$288&amp;$F295,Dataset!$A:$P,J$233,FALSE)</f>
        <v>74.596500000000006</v>
      </c>
      <c r="K295" s="30">
        <f t="shared" ref="K295:K318" si="61">J295-$J$318</f>
        <v>8.4279000000000082</v>
      </c>
      <c r="L295" s="30">
        <f>VLOOKUP($G$290&amp;$F295,Dataset!$A:$Q,$L$292,FALSE)</f>
        <v>3.8287</v>
      </c>
      <c r="M295" s="30">
        <f>VLOOKUP($G$289&amp;$F295,Dataset!$A:$Q,$L$292,FALSE)</f>
        <v>6.7409999999999997</v>
      </c>
      <c r="N295" s="30">
        <f t="shared" ref="N295:N317" si="62">L295-L$318</f>
        <v>1.0920999999999998</v>
      </c>
      <c r="O295" s="30">
        <f t="shared" ref="O295:O317" si="63">M295-M$318</f>
        <v>1.7519999999999998</v>
      </c>
    </row>
    <row r="296" spans="4:15" x14ac:dyDescent="0.15">
      <c r="F296" s="28" t="str">
        <f t="shared" ref="F296:F318" si="64">"-"&amp;G296&amp;"-"&amp;H296&amp;"-"&amp;I296</f>
        <v>-AUCK ALLIANCE-All-All</v>
      </c>
      <c r="G296" s="386" t="str">
        <f>$B$7</f>
        <v>AUCK ALLIANCE</v>
      </c>
      <c r="H296" s="2" t="s">
        <v>2</v>
      </c>
      <c r="I296" s="2" t="s">
        <v>2</v>
      </c>
      <c r="J296" s="30">
        <f>VLOOKUP($F$288&amp;$F296,Dataset!$A:$P,J$233,FALSE)</f>
        <v>37.400599999999997</v>
      </c>
      <c r="K296" s="30">
        <f t="shared" si="61"/>
        <v>-28.768000000000001</v>
      </c>
      <c r="L296" s="30">
        <f>VLOOKUP($G$290&amp;$F296,Dataset!$A:$Q,$L$292,FALSE)</f>
        <v>0.41639999999999999</v>
      </c>
      <c r="M296" s="30">
        <f>VLOOKUP($G$289&amp;$F296,Dataset!$A:$Q,$L$292,FALSE)</f>
        <v>0.90110000000000001</v>
      </c>
      <c r="N296" s="30">
        <f t="shared" si="62"/>
        <v>-2.3202000000000003</v>
      </c>
      <c r="O296" s="30">
        <f t="shared" si="63"/>
        <v>-4.0878999999999994</v>
      </c>
    </row>
    <row r="297" spans="4:15" x14ac:dyDescent="0.15">
      <c r="F297" s="28" t="str">
        <f t="shared" si="64"/>
        <v>-(NOC) CENTRAL WAIKATO-All-All</v>
      </c>
      <c r="G297" s="386" t="str">
        <f>$B$8</f>
        <v>(NOC) CENTRAL WAIKATO</v>
      </c>
      <c r="H297" s="2" t="s">
        <v>2</v>
      </c>
      <c r="I297" s="2" t="s">
        <v>2</v>
      </c>
      <c r="J297" s="30">
        <f>VLOOKUP($F$288&amp;$F297,Dataset!$A:$P,J$233,FALSE)</f>
        <v>71.756399999999999</v>
      </c>
      <c r="K297" s="30">
        <f t="shared" si="61"/>
        <v>5.5878000000000014</v>
      </c>
      <c r="L297" s="30">
        <f>VLOOKUP($G$290&amp;$F297,Dataset!$A:$Q,$L$292,FALSE)</f>
        <v>2.7307000000000001</v>
      </c>
      <c r="M297" s="30">
        <f>VLOOKUP($G$289&amp;$F297,Dataset!$A:$Q,$L$292,FALSE)</f>
        <v>5.1336000000000004</v>
      </c>
      <c r="N297" s="30">
        <f t="shared" si="62"/>
        <v>-5.9000000000000163E-3</v>
      </c>
      <c r="O297" s="30">
        <f t="shared" si="63"/>
        <v>0.14460000000000051</v>
      </c>
    </row>
    <row r="298" spans="4:15" x14ac:dyDescent="0.15">
      <c r="F298" s="28" t="str">
        <f t="shared" si="64"/>
        <v>-(NOC) EAST WAIKATO-All-All</v>
      </c>
      <c r="G298" s="386" t="str">
        <f>$B$9</f>
        <v>(NOC) EAST WAIKATO</v>
      </c>
      <c r="H298" s="2" t="s">
        <v>2</v>
      </c>
      <c r="I298" s="2" t="s">
        <v>2</v>
      </c>
      <c r="J298" s="30">
        <f>VLOOKUP($F$288&amp;$F298,Dataset!$A:$P,J$233,FALSE)</f>
        <v>76.659499999999994</v>
      </c>
      <c r="K298" s="30">
        <f t="shared" si="61"/>
        <v>10.490899999999996</v>
      </c>
      <c r="L298" s="30">
        <f>VLOOKUP($G$290&amp;$F298,Dataset!$A:$Q,$L$292,FALSE)</f>
        <v>3.9095</v>
      </c>
      <c r="M298" s="30">
        <f>VLOOKUP($G$289&amp;$F298,Dataset!$A:$Q,$L$292,FALSE)</f>
        <v>7.8266999999999998</v>
      </c>
      <c r="N298" s="30">
        <f t="shared" si="62"/>
        <v>1.1728999999999998</v>
      </c>
      <c r="O298" s="30">
        <f t="shared" si="63"/>
        <v>2.8376999999999999</v>
      </c>
    </row>
    <row r="299" spans="4:15" x14ac:dyDescent="0.15">
      <c r="F299" s="28" t="str">
        <f t="shared" si="64"/>
        <v>-(EC) WEST WAIKATO NORTH-All-All</v>
      </c>
      <c r="G299" s="386" t="str">
        <f>$B$10</f>
        <v>(EC) WEST WAIKATO NORTH</v>
      </c>
      <c r="H299" s="2" t="s">
        <v>2</v>
      </c>
      <c r="I299" s="2" t="s">
        <v>2</v>
      </c>
      <c r="J299" s="30">
        <f>VLOOKUP($F$288&amp;$F299,Dataset!$A:$P,J$233,FALSE)</f>
        <v>55.572800000000001</v>
      </c>
      <c r="K299" s="30">
        <f t="shared" si="61"/>
        <v>-10.595799999999997</v>
      </c>
      <c r="L299" s="30">
        <f>VLOOKUP($G$290&amp;$F299,Dataset!$A:$Q,$L$292,FALSE)</f>
        <v>1.218</v>
      </c>
      <c r="M299" s="30">
        <f>VLOOKUP($G$289&amp;$F299,Dataset!$A:$Q,$L$292,FALSE)</f>
        <v>2.9238</v>
      </c>
      <c r="N299" s="30">
        <f t="shared" si="62"/>
        <v>-1.5186000000000002</v>
      </c>
      <c r="O299" s="30">
        <f t="shared" si="63"/>
        <v>-2.0651999999999999</v>
      </c>
    </row>
    <row r="300" spans="4:15" x14ac:dyDescent="0.15">
      <c r="F300" s="28" t="str">
        <f t="shared" si="64"/>
        <v>-(EC) WEST WAIKATO SOUTH-All-All</v>
      </c>
      <c r="G300" s="386" t="str">
        <f>$B$11</f>
        <v>(EC) WEST WAIKATO SOUTH</v>
      </c>
      <c r="H300" s="2" t="s">
        <v>2</v>
      </c>
      <c r="I300" s="2" t="s">
        <v>2</v>
      </c>
      <c r="J300" s="30">
        <f>VLOOKUP($F$288&amp;$F300,Dataset!$A:$P,J$233,FALSE)</f>
        <v>71.239199999999997</v>
      </c>
      <c r="K300" s="30">
        <f t="shared" si="61"/>
        <v>5.0705999999999989</v>
      </c>
      <c r="L300" s="30">
        <f>VLOOKUP($G$290&amp;$F300,Dataset!$A:$Q,$L$292,FALSE)</f>
        <v>2.9903</v>
      </c>
      <c r="M300" s="30">
        <f>VLOOKUP($G$289&amp;$F300,Dataset!$A:$Q,$L$292,FALSE)</f>
        <v>5.1327999999999996</v>
      </c>
      <c r="N300" s="30">
        <f t="shared" si="62"/>
        <v>0.25369999999999981</v>
      </c>
      <c r="O300" s="30">
        <f t="shared" si="63"/>
        <v>0.14379999999999971</v>
      </c>
    </row>
    <row r="301" spans="4:15" x14ac:dyDescent="0.15">
      <c r="F301" s="28" t="str">
        <f t="shared" si="64"/>
        <v>-(NOC) BOP EAST-All-All</v>
      </c>
      <c r="G301" s="386" t="str">
        <f>$B$12</f>
        <v>(NOC) BOP EAST</v>
      </c>
      <c r="H301" s="2" t="s">
        <v>2</v>
      </c>
      <c r="I301" s="2" t="s">
        <v>2</v>
      </c>
      <c r="J301" s="30">
        <f>VLOOKUP($F$288&amp;$F301,Dataset!$A:$P,J$233,FALSE)</f>
        <v>78.116600000000005</v>
      </c>
      <c r="K301" s="30">
        <f t="shared" si="61"/>
        <v>11.948000000000008</v>
      </c>
      <c r="L301" s="30">
        <f>VLOOKUP($G$290&amp;$F301,Dataset!$A:$Q,$L$292,FALSE)</f>
        <v>4.1421000000000001</v>
      </c>
      <c r="M301" s="30">
        <f>VLOOKUP($G$289&amp;$F301,Dataset!$A:$Q,$L$292,FALSE)</f>
        <v>7.5369000000000002</v>
      </c>
      <c r="N301" s="30">
        <f t="shared" si="62"/>
        <v>1.4055</v>
      </c>
      <c r="O301" s="30">
        <f t="shared" si="63"/>
        <v>2.5479000000000003</v>
      </c>
    </row>
    <row r="302" spans="4:15" x14ac:dyDescent="0.15">
      <c r="F302" s="28" t="str">
        <f t="shared" si="64"/>
        <v>-(NOC) BOP WEST-All-All</v>
      </c>
      <c r="G302" s="386" t="str">
        <f>$B$13</f>
        <v>(NOC) BOP WEST</v>
      </c>
      <c r="H302" s="2" t="s">
        <v>2</v>
      </c>
      <c r="I302" s="2" t="s">
        <v>2</v>
      </c>
      <c r="J302" s="30">
        <f>VLOOKUP($F$288&amp;$F302,Dataset!$A:$P,J$233,FALSE)</f>
        <v>56.6233</v>
      </c>
      <c r="K302" s="30">
        <f t="shared" si="61"/>
        <v>-9.5452999999999975</v>
      </c>
      <c r="L302" s="30">
        <f>VLOOKUP($G$290&amp;$F302,Dataset!$A:$Q,$L$292,FALSE)</f>
        <v>1.6131</v>
      </c>
      <c r="M302" s="30">
        <f>VLOOKUP($G$289&amp;$F302,Dataset!$A:$Q,$L$292,FALSE)</f>
        <v>3.8965000000000001</v>
      </c>
      <c r="N302" s="30">
        <f t="shared" si="62"/>
        <v>-1.1235000000000002</v>
      </c>
      <c r="O302" s="30">
        <f t="shared" si="63"/>
        <v>-1.0924999999999998</v>
      </c>
    </row>
    <row r="303" spans="4:15" x14ac:dyDescent="0.15">
      <c r="F303" s="28" t="str">
        <f t="shared" si="64"/>
        <v>-(NOC) TAIRAWHITI ROADS NORTHERN-All-All</v>
      </c>
      <c r="G303" s="386" t="str">
        <f>$B$14</f>
        <v>(NOC) TAIRAWHITI ROADS NORTHERN</v>
      </c>
      <c r="H303" s="2" t="s">
        <v>2</v>
      </c>
      <c r="I303" s="2" t="s">
        <v>2</v>
      </c>
      <c r="J303" s="30">
        <f>VLOOKUP($F$288&amp;$F303,Dataset!$A:$P,J$233,FALSE)</f>
        <v>90.683800000000005</v>
      </c>
      <c r="K303" s="30">
        <f t="shared" si="61"/>
        <v>24.515200000000007</v>
      </c>
      <c r="L303" s="30">
        <f>VLOOKUP($G$290&amp;$F303,Dataset!$A:$Q,$L$292,FALSE)</f>
        <v>8.5502000000000002</v>
      </c>
      <c r="M303" s="30">
        <f>VLOOKUP($G$289&amp;$F303,Dataset!$A:$Q,$L$292,FALSE)</f>
        <v>10.640700000000001</v>
      </c>
      <c r="N303" s="30">
        <f t="shared" si="62"/>
        <v>5.8136000000000001</v>
      </c>
      <c r="O303" s="30">
        <f t="shared" si="63"/>
        <v>5.6517000000000008</v>
      </c>
    </row>
    <row r="304" spans="4:15" x14ac:dyDescent="0.15">
      <c r="F304" s="28" t="str">
        <f t="shared" si="64"/>
        <v>-(NOC) TAIRAWHITI ROADS WESTERN-All-All</v>
      </c>
      <c r="G304" s="386" t="str">
        <f>$B$15</f>
        <v>(NOC) TAIRAWHITI ROADS WESTERN</v>
      </c>
      <c r="H304" s="2" t="s">
        <v>2</v>
      </c>
      <c r="I304" s="2" t="s">
        <v>2</v>
      </c>
      <c r="J304" s="30">
        <f>VLOOKUP($F$288&amp;$F304,Dataset!$A:$P,J$233,FALSE)</f>
        <v>83.780299999999997</v>
      </c>
      <c r="K304" s="30">
        <f t="shared" si="61"/>
        <v>17.611699999999999</v>
      </c>
      <c r="L304" s="30">
        <f>VLOOKUP($G$290&amp;$F304,Dataset!$A:$Q,$L$292,FALSE)</f>
        <v>5.1433999999999997</v>
      </c>
      <c r="M304" s="30">
        <f>VLOOKUP($G$289&amp;$F304,Dataset!$A:$Q,$L$292,FALSE)</f>
        <v>10.2209</v>
      </c>
      <c r="N304" s="30">
        <f t="shared" si="62"/>
        <v>2.4067999999999996</v>
      </c>
      <c r="O304" s="30">
        <f t="shared" si="63"/>
        <v>5.2319000000000004</v>
      </c>
    </row>
    <row r="305" spans="6:15" x14ac:dyDescent="0.15">
      <c r="F305" s="28" t="str">
        <f t="shared" si="64"/>
        <v>-(NOC) HAWKES BAY-All-All</v>
      </c>
      <c r="G305" s="386" t="str">
        <f>$B$16</f>
        <v>(NOC) HAWKES BAY</v>
      </c>
      <c r="H305" s="2" t="s">
        <v>2</v>
      </c>
      <c r="I305" s="2" t="s">
        <v>2</v>
      </c>
      <c r="J305" s="30">
        <f>VLOOKUP($F$288&amp;$F305,Dataset!$A:$P,J$233,FALSE)</f>
        <v>68.486599999999996</v>
      </c>
      <c r="K305" s="30">
        <f t="shared" si="61"/>
        <v>2.3179999999999978</v>
      </c>
      <c r="L305" s="30">
        <f>VLOOKUP($G$290&amp;$F305,Dataset!$A:$Q,$L$292,FALSE)</f>
        <v>2.3574000000000002</v>
      </c>
      <c r="M305" s="30">
        <f>VLOOKUP($G$289&amp;$F305,Dataset!$A:$Q,$L$292,FALSE)</f>
        <v>4.6139000000000001</v>
      </c>
      <c r="N305" s="30">
        <f t="shared" si="62"/>
        <v>-0.37919999999999998</v>
      </c>
      <c r="O305" s="30">
        <f t="shared" si="63"/>
        <v>-0.37509999999999977</v>
      </c>
    </row>
    <row r="306" spans="6:15" x14ac:dyDescent="0.15">
      <c r="F306" s="28" t="str">
        <f t="shared" si="64"/>
        <v>-(NOC) TARANAKI-All-All</v>
      </c>
      <c r="G306" s="386" t="str">
        <f>$B$17</f>
        <v>(NOC) TARANAKI</v>
      </c>
      <c r="H306" s="2" t="s">
        <v>2</v>
      </c>
      <c r="I306" s="2" t="s">
        <v>2</v>
      </c>
      <c r="J306" s="30">
        <f>VLOOKUP($F$288&amp;$F306,Dataset!$A:$P,J$233,FALSE)</f>
        <v>77.542299999999997</v>
      </c>
      <c r="K306" s="30">
        <f t="shared" si="61"/>
        <v>11.373699999999999</v>
      </c>
      <c r="L306" s="30">
        <f>VLOOKUP($G$290&amp;$F306,Dataset!$A:$Q,$L$292,FALSE)</f>
        <v>5.8615000000000004</v>
      </c>
      <c r="M306" s="30">
        <f>VLOOKUP($G$289&amp;$F306,Dataset!$A:$Q,$L$292,FALSE)</f>
        <v>8.1370000000000005</v>
      </c>
      <c r="N306" s="30">
        <f t="shared" si="62"/>
        <v>3.1249000000000002</v>
      </c>
      <c r="O306" s="30">
        <f t="shared" si="63"/>
        <v>3.1480000000000006</v>
      </c>
    </row>
    <row r="307" spans="6:15" x14ac:dyDescent="0.15">
      <c r="F307" s="28" t="str">
        <f t="shared" si="64"/>
        <v>-(NOC) MANAWATU-WHANGANUI-All-All</v>
      </c>
      <c r="G307" s="386" t="str">
        <f>$B$18</f>
        <v>(NOC) MANAWATU-WHANGANUI</v>
      </c>
      <c r="H307" s="2" t="s">
        <v>2</v>
      </c>
      <c r="I307" s="2" t="s">
        <v>2</v>
      </c>
      <c r="J307" s="30">
        <f>VLOOKUP($F$288&amp;$F307,Dataset!$A:$P,J$233,FALSE)</f>
        <v>62.011800000000001</v>
      </c>
      <c r="K307" s="30">
        <f t="shared" si="61"/>
        <v>-4.1567999999999969</v>
      </c>
      <c r="L307" s="30">
        <f>VLOOKUP($G$290&amp;$F307,Dataset!$A:$Q,$L$292,FALSE)</f>
        <v>1.7032</v>
      </c>
      <c r="M307" s="30">
        <f>VLOOKUP($G$289&amp;$F307,Dataset!$A:$Q,$L$292,FALSE)</f>
        <v>3.8292999999999999</v>
      </c>
      <c r="N307" s="30">
        <f t="shared" si="62"/>
        <v>-1.0334000000000001</v>
      </c>
      <c r="O307" s="30">
        <f t="shared" si="63"/>
        <v>-1.1597</v>
      </c>
    </row>
    <row r="308" spans="6:15" x14ac:dyDescent="0.15">
      <c r="F308" s="28" t="str">
        <f t="shared" si="64"/>
        <v>-(NOC) WELLINGTON-All-All</v>
      </c>
      <c r="G308" s="386" t="str">
        <f>$B$19</f>
        <v>(NOC) WELLINGTON</v>
      </c>
      <c r="H308" s="2" t="s">
        <v>2</v>
      </c>
      <c r="I308" s="2" t="s">
        <v>2</v>
      </c>
      <c r="J308" s="30">
        <f>VLOOKUP($F$288&amp;$F308,Dataset!$A:$P,J$233,FALSE)</f>
        <v>52.027700000000003</v>
      </c>
      <c r="K308" s="30">
        <f t="shared" si="61"/>
        <v>-14.140899999999995</v>
      </c>
      <c r="L308" s="30">
        <f>VLOOKUP($G$290&amp;$F308,Dataset!$A:$Q,$L$292,FALSE)</f>
        <v>1.0398000000000001</v>
      </c>
      <c r="M308" s="30">
        <f>VLOOKUP($G$289&amp;$F308,Dataset!$A:$Q,$L$292,FALSE)</f>
        <v>2.6985999999999999</v>
      </c>
      <c r="N308" s="30">
        <f t="shared" si="62"/>
        <v>-1.6968000000000001</v>
      </c>
      <c r="O308" s="30">
        <f t="shared" si="63"/>
        <v>-2.2904</v>
      </c>
    </row>
    <row r="309" spans="6:15" x14ac:dyDescent="0.15">
      <c r="F309" s="28" t="str">
        <f t="shared" si="64"/>
        <v>-(NOC) NELSON-TASMAN-All-All</v>
      </c>
      <c r="G309" s="386" t="str">
        <f>$B$20</f>
        <v>(NOC) NELSON-TASMAN</v>
      </c>
      <c r="H309" s="2" t="s">
        <v>2</v>
      </c>
      <c r="I309" s="2" t="s">
        <v>2</v>
      </c>
      <c r="J309" s="30">
        <f>VLOOKUP($F$288&amp;$F309,Dataset!$A:$P,J$233,FALSE)</f>
        <v>72.960700000000003</v>
      </c>
      <c r="K309" s="30">
        <f t="shared" si="61"/>
        <v>6.7921000000000049</v>
      </c>
      <c r="L309" s="30">
        <f>VLOOKUP($G$290&amp;$F309,Dataset!$A:$Q,$L$292,FALSE)</f>
        <v>4.0195999999999996</v>
      </c>
      <c r="M309" s="30">
        <f>VLOOKUP($G$289&amp;$F309,Dataset!$A:$Q,$L$292,FALSE)</f>
        <v>7.8322000000000003</v>
      </c>
      <c r="N309" s="30">
        <f t="shared" si="62"/>
        <v>1.2829999999999995</v>
      </c>
      <c r="O309" s="30">
        <f t="shared" si="63"/>
        <v>2.8432000000000004</v>
      </c>
    </row>
    <row r="310" spans="6:15" x14ac:dyDescent="0.15">
      <c r="F310" s="28" t="str">
        <f t="shared" si="64"/>
        <v>-(EC) MARLBOROUGH-All-All</v>
      </c>
      <c r="G310" s="386" t="str">
        <f>$B$21</f>
        <v>(EC) MARLBOROUGH</v>
      </c>
      <c r="H310" s="2" t="s">
        <v>2</v>
      </c>
      <c r="I310" s="2" t="s">
        <v>2</v>
      </c>
      <c r="J310" s="30">
        <f>VLOOKUP($F$288&amp;$F310,Dataset!$A:$P,J$233,FALSE)</f>
        <v>61.967799999999997</v>
      </c>
      <c r="K310" s="30">
        <f t="shared" si="61"/>
        <v>-4.200800000000001</v>
      </c>
      <c r="L310" s="30">
        <f>VLOOKUP($G$290&amp;$F310,Dataset!$A:$Q,$L$292,FALSE)</f>
        <v>2.1930000000000001</v>
      </c>
      <c r="M310" s="30">
        <f>VLOOKUP($G$289&amp;$F310,Dataset!$A:$Q,$L$292,FALSE)</f>
        <v>3.8900999999999999</v>
      </c>
      <c r="N310" s="30">
        <f t="shared" si="62"/>
        <v>-0.54360000000000008</v>
      </c>
      <c r="O310" s="30">
        <f t="shared" si="63"/>
        <v>-1.0989</v>
      </c>
    </row>
    <row r="311" spans="6:15" x14ac:dyDescent="0.15">
      <c r="F311" s="28" t="str">
        <f t="shared" si="64"/>
        <v>-(NOC) NORTH CANTERBURY-All-All</v>
      </c>
      <c r="G311" s="386" t="str">
        <f>$B$22</f>
        <v>(NOC) NORTH CANTERBURY</v>
      </c>
      <c r="H311" s="2" t="s">
        <v>2</v>
      </c>
      <c r="I311" s="2" t="s">
        <v>2</v>
      </c>
      <c r="J311" s="30">
        <f>VLOOKUP($F$288&amp;$F311,Dataset!$A:$P,J$233,FALSE)</f>
        <v>61.1051</v>
      </c>
      <c r="K311" s="30">
        <f t="shared" si="61"/>
        <v>-5.0634999999999977</v>
      </c>
      <c r="L311" s="30">
        <f>VLOOKUP($G$290&amp;$F311,Dataset!$A:$Q,$L$292,FALSE)</f>
        <v>2.4933000000000001</v>
      </c>
      <c r="M311" s="30">
        <f>VLOOKUP($G$289&amp;$F311,Dataset!$A:$Q,$L$292,FALSE)</f>
        <v>4.6982999999999997</v>
      </c>
      <c r="N311" s="30">
        <f t="shared" si="62"/>
        <v>-0.24330000000000007</v>
      </c>
      <c r="O311" s="30">
        <f t="shared" si="63"/>
        <v>-0.29070000000000018</v>
      </c>
    </row>
    <row r="312" spans="6:15" x14ac:dyDescent="0.15">
      <c r="F312" s="28" t="str">
        <f t="shared" si="64"/>
        <v>-(NOC) SOUTH CANTERBURY-All-All</v>
      </c>
      <c r="G312" s="386" t="str">
        <f>$B$23</f>
        <v>(NOC) SOUTH CANTERBURY</v>
      </c>
      <c r="H312" s="2" t="s">
        <v>2</v>
      </c>
      <c r="I312" s="2" t="s">
        <v>2</v>
      </c>
      <c r="J312" s="30">
        <f>VLOOKUP($F$288&amp;$F312,Dataset!$A:$P,J$233,FALSE)</f>
        <v>56.921199999999999</v>
      </c>
      <c r="K312" s="30">
        <f t="shared" si="61"/>
        <v>-9.247399999999999</v>
      </c>
      <c r="L312" s="30">
        <f>VLOOKUP($G$290&amp;$F312,Dataset!$A:$Q,$L$292,FALSE)</f>
        <v>1.0750999999999999</v>
      </c>
      <c r="M312" s="30">
        <f>VLOOKUP($G$289&amp;$F312,Dataset!$A:$Q,$L$292,FALSE)</f>
        <v>2.2471000000000001</v>
      </c>
      <c r="N312" s="30">
        <f t="shared" si="62"/>
        <v>-1.6615000000000002</v>
      </c>
      <c r="O312" s="30">
        <f t="shared" si="63"/>
        <v>-2.7418999999999998</v>
      </c>
    </row>
    <row r="313" spans="6:15" x14ac:dyDescent="0.15">
      <c r="F313" s="28" t="str">
        <f t="shared" si="64"/>
        <v>-MILFORD-All-All</v>
      </c>
      <c r="G313" s="386" t="str">
        <f>$B$24</f>
        <v>MILFORD</v>
      </c>
      <c r="H313" s="2" t="s">
        <v>2</v>
      </c>
      <c r="I313" s="2" t="s">
        <v>2</v>
      </c>
      <c r="J313" s="30">
        <f>VLOOKUP($F$288&amp;$F313,Dataset!$A:$P,J$233,FALSE)</f>
        <v>73.992400000000004</v>
      </c>
      <c r="K313" s="30">
        <f t="shared" si="61"/>
        <v>7.8238000000000056</v>
      </c>
      <c r="L313" s="30">
        <f>VLOOKUP($G$290&amp;$F313,Dataset!$A:$Q,$L$292,FALSE)</f>
        <v>4.3489000000000004</v>
      </c>
      <c r="M313" s="30">
        <f>VLOOKUP($G$289&amp;$F313,Dataset!$A:$Q,$L$292,FALSE)</f>
        <v>7.4311999999999996</v>
      </c>
      <c r="N313" s="30">
        <f t="shared" si="62"/>
        <v>1.6123000000000003</v>
      </c>
      <c r="O313" s="30">
        <f t="shared" si="63"/>
        <v>2.4421999999999997</v>
      </c>
    </row>
    <row r="314" spans="6:15" x14ac:dyDescent="0.15">
      <c r="F314" s="28" t="str">
        <f t="shared" si="64"/>
        <v>-(NOC) WEST COAST-All-All</v>
      </c>
      <c r="G314" s="386" t="str">
        <f>$B$25</f>
        <v>(NOC) WEST COAST</v>
      </c>
      <c r="H314" s="2" t="s">
        <v>2</v>
      </c>
      <c r="I314" s="2" t="s">
        <v>2</v>
      </c>
      <c r="J314" s="30">
        <f>VLOOKUP($F$288&amp;$F314,Dataset!$A:$P,J$233,FALSE)</f>
        <v>70.7988</v>
      </c>
      <c r="K314" s="30">
        <f t="shared" si="61"/>
        <v>4.6302000000000021</v>
      </c>
      <c r="L314" s="30">
        <f>VLOOKUP($G$290&amp;$F314,Dataset!$A:$Q,$L$292,FALSE)</f>
        <v>3.0213999999999999</v>
      </c>
      <c r="M314" s="30">
        <f>VLOOKUP($G$289&amp;$F314,Dataset!$A:$Q,$L$292,FALSE)</f>
        <v>5.5244</v>
      </c>
      <c r="N314" s="30">
        <f t="shared" si="62"/>
        <v>0.28479999999999972</v>
      </c>
      <c r="O314" s="30">
        <f t="shared" si="63"/>
        <v>0.5354000000000001</v>
      </c>
    </row>
    <row r="315" spans="6:15" x14ac:dyDescent="0.15">
      <c r="F315" s="28" t="str">
        <f t="shared" si="64"/>
        <v>-(NOC) OTAGO CENTRAL-All-All</v>
      </c>
      <c r="G315" s="386" t="str">
        <f>$B$26</f>
        <v>(NOC) OTAGO CENTRAL</v>
      </c>
      <c r="H315" s="2" t="s">
        <v>2</v>
      </c>
      <c r="I315" s="2" t="s">
        <v>2</v>
      </c>
      <c r="J315" s="30">
        <f>VLOOKUP($F$288&amp;$F315,Dataset!$A:$P,J$233,FALSE)</f>
        <v>62.390900000000002</v>
      </c>
      <c r="K315" s="30">
        <f t="shared" si="61"/>
        <v>-3.7776999999999958</v>
      </c>
      <c r="L315" s="30">
        <f>VLOOKUP($G$290&amp;$F315,Dataset!$A:$Q,$L$292,FALSE)</f>
        <v>1.6464000000000001</v>
      </c>
      <c r="M315" s="30">
        <f>VLOOKUP($G$289&amp;$F315,Dataset!$A:$Q,$L$292,FALSE)</f>
        <v>3.2273000000000001</v>
      </c>
      <c r="N315" s="30">
        <f t="shared" si="62"/>
        <v>-1.0902000000000001</v>
      </c>
      <c r="O315" s="30">
        <f t="shared" si="63"/>
        <v>-1.7616999999999998</v>
      </c>
    </row>
    <row r="316" spans="6:15" x14ac:dyDescent="0.15">
      <c r="F316" s="28" t="str">
        <f t="shared" si="64"/>
        <v>-(NOC) COASTAL OTAGO-All-All</v>
      </c>
      <c r="G316" s="386" t="str">
        <f>$B$27</f>
        <v>(NOC) COASTAL OTAGO</v>
      </c>
      <c r="H316" s="2" t="s">
        <v>2</v>
      </c>
      <c r="I316" s="2" t="s">
        <v>2</v>
      </c>
      <c r="J316" s="30">
        <f>VLOOKUP($F$288&amp;$F316,Dataset!$A:$P,J$233,FALSE)</f>
        <v>63.480899999999998</v>
      </c>
      <c r="K316" s="30">
        <f t="shared" si="61"/>
        <v>-2.6876999999999995</v>
      </c>
      <c r="L316" s="30">
        <f>VLOOKUP($G$290&amp;$F316,Dataset!$A:$Q,$L$292,FALSE)</f>
        <v>1.7853000000000001</v>
      </c>
      <c r="M316" s="30">
        <f>VLOOKUP($G$289&amp;$F316,Dataset!$A:$Q,$L$292,FALSE)</f>
        <v>3.2412999999999998</v>
      </c>
      <c r="N316" s="30">
        <f t="shared" si="62"/>
        <v>-0.95130000000000003</v>
      </c>
      <c r="O316" s="30">
        <f t="shared" si="63"/>
        <v>-1.7477</v>
      </c>
    </row>
    <row r="317" spans="6:15" x14ac:dyDescent="0.15">
      <c r="F317" s="28" t="str">
        <f t="shared" si="64"/>
        <v>-(NOC) SOUTHLAND-All-All</v>
      </c>
      <c r="G317" s="386" t="str">
        <f>$B$28</f>
        <v>(NOC) SOUTHLAND</v>
      </c>
      <c r="H317" s="2" t="s">
        <v>2</v>
      </c>
      <c r="I317" s="2" t="s">
        <v>2</v>
      </c>
      <c r="J317" s="30">
        <f>VLOOKUP($F$288&amp;$F317,Dataset!$A:$P,J$233,FALSE)</f>
        <v>55.732100000000003</v>
      </c>
      <c r="K317" s="30">
        <f t="shared" si="61"/>
        <v>-10.436499999999995</v>
      </c>
      <c r="L317" s="30">
        <f>VLOOKUP($G$290&amp;$F317,Dataset!$A:$Q,$L$292,FALSE)</f>
        <v>1.1293</v>
      </c>
      <c r="M317" s="30">
        <f>VLOOKUP($G$289&amp;$F317,Dataset!$A:$Q,$L$292,FALSE)</f>
        <v>2.0339</v>
      </c>
      <c r="N317" s="30">
        <f t="shared" si="62"/>
        <v>-1.6073000000000002</v>
      </c>
      <c r="O317" s="30">
        <f t="shared" si="63"/>
        <v>-2.9550999999999998</v>
      </c>
    </row>
    <row r="318" spans="6:15" x14ac:dyDescent="0.15">
      <c r="F318" s="28" t="str">
        <f t="shared" si="64"/>
        <v>-National-All-All</v>
      </c>
      <c r="G318" s="2" t="s">
        <v>17</v>
      </c>
      <c r="H318" s="2" t="s">
        <v>2</v>
      </c>
      <c r="I318" s="2" t="s">
        <v>2</v>
      </c>
      <c r="J318" s="30">
        <f>VLOOKUP($F$288&amp;$F318,Dataset!$A:$P,J$233,FALSE)</f>
        <v>66.168599999999998</v>
      </c>
      <c r="K318" s="30">
        <f t="shared" si="61"/>
        <v>0</v>
      </c>
      <c r="L318" s="30">
        <f>VLOOKUP($G$290&amp;$F318,Dataset!$A:$Q,$L$292,FALSE)</f>
        <v>2.7366000000000001</v>
      </c>
      <c r="M318" s="30">
        <f>VLOOKUP($G$289&amp;$F318,Dataset!$A:$Q,$L$292,FALSE)</f>
        <v>4.9889999999999999</v>
      </c>
      <c r="N318" s="30">
        <f t="shared" ref="N318" si="65">L318-L$318</f>
        <v>0</v>
      </c>
      <c r="O318" s="30">
        <f t="shared" ref="O318" si="66">M318-M$318</f>
        <v>0</v>
      </c>
    </row>
    <row r="320" spans="6:15" x14ac:dyDescent="0.15">
      <c r="F320" s="37" t="str">
        <f>VLOOKUP(F322,B350:C354,2,FALSE)</f>
        <v>Average Roughness</v>
      </c>
    </row>
    <row r="321" spans="4:16" x14ac:dyDescent="0.2">
      <c r="D321" s="25">
        <v>9</v>
      </c>
      <c r="F321" s="27" t="s">
        <v>243</v>
      </c>
      <c r="G321" s="24">
        <v>1</v>
      </c>
      <c r="H321" s="25">
        <v>1</v>
      </c>
      <c r="I321" s="26">
        <v>1</v>
      </c>
      <c r="J321" s="32">
        <f>VLOOKUP(J$34,$B$79:$C$100,2,FALSE)</f>
        <v>10</v>
      </c>
      <c r="K321" s="32">
        <f t="shared" ref="K321:P321" si="67">VLOOKUP(K$34,$B$79:$C$100,2,FALSE)</f>
        <v>11</v>
      </c>
      <c r="L321" s="32">
        <f t="shared" si="67"/>
        <v>12</v>
      </c>
      <c r="M321" s="32">
        <f t="shared" si="67"/>
        <v>13</v>
      </c>
      <c r="N321" s="32">
        <f t="shared" si="67"/>
        <v>14</v>
      </c>
      <c r="O321" s="32">
        <f t="shared" si="67"/>
        <v>15</v>
      </c>
      <c r="P321" s="32">
        <f t="shared" si="67"/>
        <v>16</v>
      </c>
    </row>
    <row r="322" spans="4:16" x14ac:dyDescent="0.2">
      <c r="F322" s="25" t="str">
        <f>VLOOKUP($H$321,$A$350:$B$354,2,FALSE)</f>
        <v>Ave_Ro</v>
      </c>
      <c r="G322" s="27" t="s">
        <v>242</v>
      </c>
      <c r="H322" s="27" t="s">
        <v>80</v>
      </c>
      <c r="I322" s="27" t="s">
        <v>81</v>
      </c>
      <c r="J322" s="20">
        <f>$K$1</f>
        <v>2014</v>
      </c>
      <c r="K322" s="20">
        <f t="shared" ref="K322:P322" si="68">J322+1</f>
        <v>2015</v>
      </c>
      <c r="L322" s="20">
        <f t="shared" si="68"/>
        <v>2016</v>
      </c>
      <c r="M322" s="20">
        <f t="shared" si="68"/>
        <v>2017</v>
      </c>
      <c r="N322" s="20">
        <f t="shared" si="68"/>
        <v>2018</v>
      </c>
      <c r="O322" s="20">
        <f t="shared" si="68"/>
        <v>2019</v>
      </c>
      <c r="P322" s="20">
        <f t="shared" si="68"/>
        <v>2020</v>
      </c>
    </row>
    <row r="323" spans="4:16" x14ac:dyDescent="0.15">
      <c r="F323" s="28" t="str">
        <f>$F$322&amp;"-"&amp;G323&amp;"-"&amp;H323&amp;"-"&amp;I323</f>
        <v>Ave_Ro-National-All-All</v>
      </c>
      <c r="G323" s="2" t="str">
        <f t="shared" ref="G323:G329" si="69">VLOOKUP(G$321,$A$5:$B$31,2,FALSE)</f>
        <v>National</v>
      </c>
      <c r="H323" s="2" t="s">
        <v>2</v>
      </c>
      <c r="I323" s="2" t="str">
        <f t="shared" ref="I323:I329" si="70">IF(I$321=1,"All",IF(I$321=2,"U","R"))</f>
        <v>All</v>
      </c>
      <c r="J323" s="30">
        <f>IFERROR(VLOOKUP($F323,Dataset!$A:$P,J$273,FALSE),0)</f>
        <v>64.940700000000007</v>
      </c>
      <c r="K323" s="30">
        <f>IFERROR(VLOOKUP($F323,Dataset!$A:$P,K$273,FALSE),0)</f>
        <v>64.837900000000005</v>
      </c>
      <c r="L323" s="30">
        <f>IFERROR(VLOOKUP($F323,Dataset!$A:$P,L$273,FALSE),0)</f>
        <v>65.049199999999999</v>
      </c>
      <c r="M323" s="30">
        <f>IFERROR(VLOOKUP($F323,Dataset!$A:$P,M$273,FALSE),0)</f>
        <v>65.134500000000003</v>
      </c>
      <c r="N323" s="30">
        <f>IFERROR(VLOOKUP($F323,Dataset!$A:$P,N$273,FALSE),0)</f>
        <v>65.816800000000001</v>
      </c>
      <c r="O323" s="30">
        <f>IFERROR(VLOOKUP($F323,Dataset!$A:$P,O$273,FALSE),0)</f>
        <v>66.168599999999998</v>
      </c>
      <c r="P323" s="30" t="str">
        <f>IFERROR(VLOOKUP($F323,Dataset!$A:$P,P$273,FALSE),0)</f>
        <v>Ave_Ro</v>
      </c>
    </row>
    <row r="324" spans="4:16" x14ac:dyDescent="0.15">
      <c r="F324" s="28" t="str">
        <f t="shared" ref="F324:F329" si="71">$F$322&amp;"-"&amp;G324&amp;"-"&amp;H324&amp;"-"&amp;I324</f>
        <v>Ave_Ro-National-High Volume-All</v>
      </c>
      <c r="G324" s="2" t="str">
        <f t="shared" si="69"/>
        <v>National</v>
      </c>
      <c r="H324" s="387" t="s">
        <v>6</v>
      </c>
      <c r="I324" s="2" t="str">
        <f>IF(I$321=1,"All",IF(I$321=2,"U","R"))</f>
        <v>All</v>
      </c>
      <c r="J324" s="30">
        <f>IFERROR(VLOOKUP($F324,Dataset!$A:$P,J$273,FALSE),0)</f>
        <v>48.0304</v>
      </c>
      <c r="K324" s="30">
        <f>IFERROR(VLOOKUP($F324,Dataset!$A:$P,K$273,FALSE),0)</f>
        <v>48.441800000000001</v>
      </c>
      <c r="L324" s="30">
        <f>IFERROR(VLOOKUP($F324,Dataset!$A:$P,L$273,FALSE),0)</f>
        <v>47.5518</v>
      </c>
      <c r="M324" s="30">
        <f>IFERROR(VLOOKUP($F324,Dataset!$A:$P,M$273,FALSE),0)</f>
        <v>46.383400000000002</v>
      </c>
      <c r="N324" s="30">
        <f>IFERROR(VLOOKUP($F324,Dataset!$A:$P,N$273,FALSE),0)</f>
        <v>46.236400000000003</v>
      </c>
      <c r="O324" s="30">
        <f>IFERROR(VLOOKUP($F324,Dataset!$A:$P,O$273,FALSE),0)</f>
        <v>46.076000000000001</v>
      </c>
      <c r="P324" s="30" t="str">
        <f>IFERROR(VLOOKUP($F324,Dataset!$A:$P,P$273,FALSE),0)</f>
        <v>Ave_Ro</v>
      </c>
    </row>
    <row r="325" spans="4:16" x14ac:dyDescent="0.15">
      <c r="F325" s="28" t="str">
        <f t="shared" si="71"/>
        <v>Ave_Ro-National-National-All</v>
      </c>
      <c r="G325" s="2" t="str">
        <f t="shared" si="69"/>
        <v>National</v>
      </c>
      <c r="H325" s="387" t="s">
        <v>17</v>
      </c>
      <c r="I325" s="2" t="str">
        <f t="shared" si="70"/>
        <v>All</v>
      </c>
      <c r="J325" s="30">
        <f>IFERROR(VLOOKUP($F325,Dataset!$A:$P,J$273,FALSE),0)</f>
        <v>59.889899999999997</v>
      </c>
      <c r="K325" s="30">
        <f>IFERROR(VLOOKUP($F325,Dataset!$A:$P,K$273,FALSE),0)</f>
        <v>59.8309</v>
      </c>
      <c r="L325" s="30">
        <f>IFERROR(VLOOKUP($F325,Dataset!$A:$P,L$273,FALSE),0)</f>
        <v>60.352499999999999</v>
      </c>
      <c r="M325" s="30">
        <f>IFERROR(VLOOKUP($F325,Dataset!$A:$P,M$273,FALSE),0)</f>
        <v>61.143799999999999</v>
      </c>
      <c r="N325" s="30">
        <f>IFERROR(VLOOKUP($F325,Dataset!$A:$P,N$273,FALSE),0)</f>
        <v>61.627400000000002</v>
      </c>
      <c r="O325" s="30">
        <f>IFERROR(VLOOKUP($F325,Dataset!$A:$P,O$273,FALSE),0)</f>
        <v>62.183700000000002</v>
      </c>
      <c r="P325" s="30" t="str">
        <f>IFERROR(VLOOKUP($F325,Dataset!$A:$P,P$273,FALSE),0)</f>
        <v>Ave_Ro</v>
      </c>
    </row>
    <row r="326" spans="4:16" x14ac:dyDescent="0.15">
      <c r="F326" s="28" t="str">
        <f t="shared" si="71"/>
        <v>Ave_Ro-National-Regional-All</v>
      </c>
      <c r="G326" s="2" t="str">
        <f t="shared" si="69"/>
        <v>National</v>
      </c>
      <c r="H326" s="387" t="s">
        <v>694</v>
      </c>
      <c r="I326" s="2" t="str">
        <f>IF(I$321=1,"All",IF(I$321=2,"U","R"))</f>
        <v>All</v>
      </c>
      <c r="J326" s="30">
        <f>IFERROR(VLOOKUP($F326,Dataset!$A:$P,J$273,FALSE),0)</f>
        <v>64.456999999999994</v>
      </c>
      <c r="K326" s="30">
        <f>IFERROR(VLOOKUP($F326,Dataset!$A:$P,K$273,FALSE),0)</f>
        <v>64.529300000000006</v>
      </c>
      <c r="L326" s="30">
        <f>IFERROR(VLOOKUP($F326,Dataset!$A:$P,L$273,FALSE),0)</f>
        <v>65.036799999999999</v>
      </c>
      <c r="M326" s="30">
        <f>IFERROR(VLOOKUP($F326,Dataset!$A:$P,M$273,FALSE),0)</f>
        <v>65.278599999999997</v>
      </c>
      <c r="N326" s="30">
        <f>IFERROR(VLOOKUP($F326,Dataset!$A:$P,N$273,FALSE),0)</f>
        <v>65.963399999999993</v>
      </c>
      <c r="O326" s="30">
        <f>IFERROR(VLOOKUP($F326,Dataset!$A:$P,O$273,FALSE),0)</f>
        <v>66.380099999999999</v>
      </c>
      <c r="P326" s="30" t="str">
        <f>IFERROR(VLOOKUP($F326,Dataset!$A:$P,P$273,FALSE),0)</f>
        <v>Ave_Ro</v>
      </c>
    </row>
    <row r="327" spans="4:16" x14ac:dyDescent="0.15">
      <c r="F327" s="28" t="str">
        <f t="shared" ref="F327" si="72">$F$322&amp;"-"&amp;G327&amp;"-"&amp;H327&amp;"-"&amp;I327</f>
        <v>Ave_Ro-National-Arterial-All</v>
      </c>
      <c r="G327" s="2" t="str">
        <f t="shared" si="69"/>
        <v>National</v>
      </c>
      <c r="H327" s="387" t="s">
        <v>692</v>
      </c>
      <c r="I327" s="2" t="str">
        <f>IF(I$321=1,"All",IF(I$321=2,"U","R"))</f>
        <v>All</v>
      </c>
      <c r="J327" s="30">
        <f>IFERROR(VLOOKUP($F327,Dataset!$A:$P,J$273,FALSE),0)</f>
        <v>66.089500000000001</v>
      </c>
      <c r="K327" s="30">
        <f>IFERROR(VLOOKUP($F327,Dataset!$A:$P,K$273,FALSE),0)</f>
        <v>65.944900000000004</v>
      </c>
      <c r="L327" s="30">
        <f>IFERROR(VLOOKUP($F327,Dataset!$A:$P,L$273,FALSE),0)</f>
        <v>66.250500000000002</v>
      </c>
      <c r="M327" s="30">
        <f>IFERROR(VLOOKUP($F327,Dataset!$A:$P,M$273,FALSE),0)</f>
        <v>66.554100000000005</v>
      </c>
      <c r="N327" s="30">
        <f>IFERROR(VLOOKUP($F327,Dataset!$A:$P,N$273,FALSE),0)</f>
        <v>67.690299999999993</v>
      </c>
      <c r="O327" s="30">
        <f>IFERROR(VLOOKUP($F327,Dataset!$A:$P,O$273,FALSE),0)</f>
        <v>67.689599999999999</v>
      </c>
      <c r="P327" s="30" t="str">
        <f>IFERROR(VLOOKUP($F327,Dataset!$A:$P,P$273,FALSE),0)</f>
        <v>Ave_Ro</v>
      </c>
    </row>
    <row r="328" spans="4:16" x14ac:dyDescent="0.15">
      <c r="F328" s="28" t="str">
        <f t="shared" si="71"/>
        <v>Ave_Ro-National-Primary Collector-All</v>
      </c>
      <c r="G328" s="2" t="str">
        <f t="shared" si="69"/>
        <v>National</v>
      </c>
      <c r="H328" s="387" t="s">
        <v>691</v>
      </c>
      <c r="I328" s="2" t="str">
        <f t="shared" si="70"/>
        <v>All</v>
      </c>
      <c r="J328" s="30">
        <f>IFERROR(VLOOKUP($F328,Dataset!$A:$P,J$273,FALSE),0)</f>
        <v>70.515100000000004</v>
      </c>
      <c r="K328" s="30">
        <f>IFERROR(VLOOKUP($F328,Dataset!$A:$P,K$273,FALSE),0)</f>
        <v>70.164299999999997</v>
      </c>
      <c r="L328" s="30">
        <f>IFERROR(VLOOKUP($F328,Dataset!$A:$P,L$273,FALSE),0)</f>
        <v>70.502300000000005</v>
      </c>
      <c r="M328" s="30">
        <f>IFERROR(VLOOKUP($F328,Dataset!$A:$P,M$273,FALSE),0)</f>
        <v>70.744900000000001</v>
      </c>
      <c r="N328" s="30">
        <f>IFERROR(VLOOKUP($F328,Dataset!$A:$P,N$273,FALSE),0)</f>
        <v>71.700999999999993</v>
      </c>
      <c r="O328" s="30">
        <f>IFERROR(VLOOKUP($F328,Dataset!$A:$P,O$273,FALSE),0)</f>
        <v>72.285399999999996</v>
      </c>
      <c r="P328" s="30" t="str">
        <f>IFERROR(VLOOKUP($F328,Dataset!$A:$P,P$273,FALSE),0)</f>
        <v>Ave_Ro</v>
      </c>
    </row>
    <row r="329" spans="4:16" x14ac:dyDescent="0.15">
      <c r="F329" s="28" t="str">
        <f t="shared" si="71"/>
        <v>Ave_Ro-National-Secondary Collector-All</v>
      </c>
      <c r="G329" s="2" t="str">
        <f t="shared" si="69"/>
        <v>National</v>
      </c>
      <c r="H329" s="387" t="s">
        <v>693</v>
      </c>
      <c r="I329" s="2" t="str">
        <f t="shared" si="70"/>
        <v>All</v>
      </c>
      <c r="J329" s="30">
        <f>IFERROR(VLOOKUP($F329,Dataset!$A:$P,J$273,FALSE),0)</f>
        <v>68.820099999999996</v>
      </c>
      <c r="K329" s="30">
        <f>IFERROR(VLOOKUP($F329,Dataset!$A:$P,K$273,FALSE),0)</f>
        <v>69.039699999999996</v>
      </c>
      <c r="L329" s="30">
        <f>IFERROR(VLOOKUP($F329,Dataset!$A:$P,L$273,FALSE),0)</f>
        <v>69.161000000000001</v>
      </c>
      <c r="M329" s="30">
        <f>IFERROR(VLOOKUP($F329,Dataset!$A:$P,M$273,FALSE),0)</f>
        <v>69.628600000000006</v>
      </c>
      <c r="N329" s="30">
        <f>IFERROR(VLOOKUP($F329,Dataset!$A:$P,N$273,FALSE),0)</f>
        <v>70.374899999999997</v>
      </c>
      <c r="O329" s="30">
        <f>IFERROR(VLOOKUP($F329,Dataset!$A:$P,O$273,FALSE),0)</f>
        <v>70.408799999999999</v>
      </c>
      <c r="P329" s="30" t="str">
        <f>IFERROR(VLOOKUP($F329,Dataset!$A:$P,P$273,FALSE),0)</f>
        <v>Ave_Ro</v>
      </c>
    </row>
    <row r="332" spans="4:16" x14ac:dyDescent="0.2">
      <c r="F332" s="27" t="s">
        <v>244</v>
      </c>
      <c r="G332" s="24">
        <v>17</v>
      </c>
    </row>
    <row r="333" spans="4:16" x14ac:dyDescent="0.15">
      <c r="F333" s="28" t="str">
        <f t="shared" ref="F333:F339" si="73">$F$322&amp;"-"&amp;G333&amp;"-"&amp;H333&amp;"-"&amp;I333</f>
        <v>Ave_Ro-(EC) MARLBOROUGH-All-All</v>
      </c>
      <c r="G333" s="2" t="str">
        <f t="shared" ref="G333:G339" si="74">VLOOKUP(G$332,$A$5:$B$31,2,FALSE)</f>
        <v>(EC) MARLBOROUGH</v>
      </c>
      <c r="H333" s="2" t="s">
        <v>2</v>
      </c>
      <c r="I333" s="2" t="str">
        <f t="shared" ref="I333:I339" si="75">IF(I$321=1,"All",IF(I$321=2,"U","R"))</f>
        <v>All</v>
      </c>
      <c r="J333" s="30">
        <f>IFERROR(VLOOKUP($F333,Dataset!$A:$P,J$273,FALSE),0)</f>
        <v>58.637900000000002</v>
      </c>
      <c r="K333" s="30">
        <f>IFERROR(VLOOKUP($F333,Dataset!$A:$P,K$273,FALSE),0)</f>
        <v>59.143300000000004</v>
      </c>
      <c r="L333" s="30">
        <f>IFERROR(VLOOKUP($F333,Dataset!$A:$P,L$273,FALSE),0)</f>
        <v>59.860300000000002</v>
      </c>
      <c r="M333" s="30">
        <f>IFERROR(VLOOKUP($F333,Dataset!$A:$P,M$273,FALSE),0)</f>
        <v>61.348100000000002</v>
      </c>
      <c r="N333" s="30">
        <f>IFERROR(VLOOKUP($F333,Dataset!$A:$P,N$273,FALSE),0)</f>
        <v>61.336399999999998</v>
      </c>
      <c r="O333" s="30">
        <f>IFERROR(VLOOKUP($F333,Dataset!$A:$P,O$273,FALSE),0)</f>
        <v>61.967799999999997</v>
      </c>
      <c r="P333" s="30" t="str">
        <f>IFERROR(VLOOKUP($F333,Dataset!$A:$P,P$273,FALSE),0)</f>
        <v>Ave_Ro</v>
      </c>
    </row>
    <row r="334" spans="4:16" x14ac:dyDescent="0.15">
      <c r="F334" s="28" t="str">
        <f t="shared" si="73"/>
        <v>Ave_Ro-(EC) MARLBOROUGH-High Volume-All</v>
      </c>
      <c r="G334" s="2" t="str">
        <f t="shared" si="74"/>
        <v>(EC) MARLBOROUGH</v>
      </c>
      <c r="H334" s="387" t="s">
        <v>6</v>
      </c>
      <c r="I334" s="2" t="str">
        <f>IF(I$321=1,"All",IF(I$321=2,"U","R"))</f>
        <v>All</v>
      </c>
      <c r="J334" s="30">
        <f>IFERROR(VLOOKUP($F334,Dataset!$A:$P,J$273,FALSE),0)</f>
        <v>0</v>
      </c>
      <c r="K334" s="30">
        <f>IFERROR(VLOOKUP($F334,Dataset!$A:$P,K$273,FALSE),0)</f>
        <v>0</v>
      </c>
      <c r="L334" s="30">
        <f>IFERROR(VLOOKUP($F334,Dataset!$A:$P,L$273,FALSE),0)</f>
        <v>0</v>
      </c>
      <c r="M334" s="30">
        <f>IFERROR(VLOOKUP($F334,Dataset!$A:$P,M$273,FALSE),0)</f>
        <v>0</v>
      </c>
      <c r="N334" s="30">
        <f>IFERROR(VLOOKUP($F334,Dataset!$A:$P,N$273,FALSE),0)</f>
        <v>0</v>
      </c>
      <c r="O334" s="30">
        <f>IFERROR(VLOOKUP($F334,Dataset!$A:$P,O$273,FALSE),0)</f>
        <v>0</v>
      </c>
      <c r="P334" s="30">
        <f>IFERROR(VLOOKUP($F334,Dataset!$A:$P,P$273,FALSE),0)</f>
        <v>0</v>
      </c>
    </row>
    <row r="335" spans="4:16" x14ac:dyDescent="0.15">
      <c r="F335" s="28" t="str">
        <f t="shared" si="73"/>
        <v>Ave_Ro-(EC) MARLBOROUGH-National-All</v>
      </c>
      <c r="G335" s="2" t="str">
        <f t="shared" si="74"/>
        <v>(EC) MARLBOROUGH</v>
      </c>
      <c r="H335" s="387" t="s">
        <v>17</v>
      </c>
      <c r="I335" s="2" t="str">
        <f t="shared" si="75"/>
        <v>All</v>
      </c>
      <c r="J335" s="30">
        <f>IFERROR(VLOOKUP($F335,Dataset!$A:$P,J$273,FALSE),0)</f>
        <v>62.351999999999997</v>
      </c>
      <c r="K335" s="30">
        <f>IFERROR(VLOOKUP($F335,Dataset!$A:$P,K$273,FALSE),0)</f>
        <v>62.983499999999999</v>
      </c>
      <c r="L335" s="30">
        <f>IFERROR(VLOOKUP($F335,Dataset!$A:$P,L$273,FALSE),0)</f>
        <v>63.450299999999999</v>
      </c>
      <c r="M335" s="30">
        <f>IFERROR(VLOOKUP($F335,Dataset!$A:$P,M$273,FALSE),0)</f>
        <v>66.461600000000004</v>
      </c>
      <c r="N335" s="30">
        <f>IFERROR(VLOOKUP($F335,Dataset!$A:$P,N$273,FALSE),0)</f>
        <v>66.081100000000006</v>
      </c>
      <c r="O335" s="30">
        <f>IFERROR(VLOOKUP($F335,Dataset!$A:$P,O$273,FALSE),0)</f>
        <v>67.178600000000003</v>
      </c>
      <c r="P335" s="30" t="str">
        <f>IFERROR(VLOOKUP($F335,Dataset!$A:$P,P$273,FALSE),0)</f>
        <v>Ave_Ro</v>
      </c>
    </row>
    <row r="336" spans="4:16" x14ac:dyDescent="0.15">
      <c r="F336" s="28" t="str">
        <f t="shared" si="73"/>
        <v>Ave_Ro-(EC) MARLBOROUGH-Regional-All</v>
      </c>
      <c r="G336" s="2" t="str">
        <f t="shared" si="74"/>
        <v>(EC) MARLBOROUGH</v>
      </c>
      <c r="H336" s="387" t="s">
        <v>694</v>
      </c>
      <c r="I336" s="2" t="str">
        <f t="shared" si="75"/>
        <v>All</v>
      </c>
      <c r="J336" s="30">
        <f>IFERROR(VLOOKUP($F336,Dataset!$A:$P,J$273,FALSE),0)</f>
        <v>57.087400000000002</v>
      </c>
      <c r="K336" s="30">
        <f>IFERROR(VLOOKUP($F336,Dataset!$A:$P,K$273,FALSE),0)</f>
        <v>57.366700000000002</v>
      </c>
      <c r="L336" s="30">
        <f>IFERROR(VLOOKUP($F336,Dataset!$A:$P,L$273,FALSE),0)</f>
        <v>58.161799999999999</v>
      </c>
      <c r="M336" s="30">
        <f>IFERROR(VLOOKUP($F336,Dataset!$A:$P,M$273,FALSE),0)</f>
        <v>58.678899999999999</v>
      </c>
      <c r="N336" s="30">
        <f>IFERROR(VLOOKUP($F336,Dataset!$A:$P,N$273,FALSE),0)</f>
        <v>58.771799999999999</v>
      </c>
      <c r="O336" s="30">
        <f>IFERROR(VLOOKUP($F336,Dataset!$A:$P,O$273,FALSE),0)</f>
        <v>59.2849</v>
      </c>
      <c r="P336" s="30" t="str">
        <f>IFERROR(VLOOKUP($F336,Dataset!$A:$P,P$273,FALSE),0)</f>
        <v>Ave_Ro</v>
      </c>
    </row>
    <row r="337" spans="1:16" x14ac:dyDescent="0.15">
      <c r="F337" s="28" t="str">
        <f t="shared" ref="F337" si="76">$F$322&amp;"-"&amp;G337&amp;"-"&amp;H337&amp;"-"&amp;I337</f>
        <v>Ave_Ro-(EC) MARLBOROUGH-Arterial-All</v>
      </c>
      <c r="G337" s="2" t="str">
        <f t="shared" si="74"/>
        <v>(EC) MARLBOROUGH</v>
      </c>
      <c r="H337" s="387" t="s">
        <v>692</v>
      </c>
      <c r="I337" s="2" t="str">
        <f t="shared" si="75"/>
        <v>All</v>
      </c>
      <c r="J337" s="30">
        <f>IFERROR(VLOOKUP($F337,Dataset!$A:$P,J$273,FALSE),0)</f>
        <v>0</v>
      </c>
      <c r="K337" s="30">
        <f>IFERROR(VLOOKUP($F337,Dataset!$A:$P,K$273,FALSE),0)</f>
        <v>0</v>
      </c>
      <c r="L337" s="30">
        <f>IFERROR(VLOOKUP($F337,Dataset!$A:$P,L$273,FALSE),0)</f>
        <v>0</v>
      </c>
      <c r="M337" s="30">
        <f>IFERROR(VLOOKUP($F337,Dataset!$A:$P,M$273,FALSE),0)</f>
        <v>0</v>
      </c>
      <c r="N337" s="30">
        <f>IFERROR(VLOOKUP($F337,Dataset!$A:$P,N$273,FALSE),0)</f>
        <v>0</v>
      </c>
      <c r="O337" s="30">
        <f>IFERROR(VLOOKUP($F337,Dataset!$A:$P,O$273,FALSE),0)</f>
        <v>0</v>
      </c>
      <c r="P337" s="30">
        <f>IFERROR(VLOOKUP($F337,Dataset!$A:$P,P$273,FALSE),0)</f>
        <v>0</v>
      </c>
    </row>
    <row r="338" spans="1:16" x14ac:dyDescent="0.15">
      <c r="F338" s="28" t="str">
        <f t="shared" si="73"/>
        <v>Ave_Ro-(EC) MARLBOROUGH-Primary Collector-All</v>
      </c>
      <c r="G338" s="2" t="str">
        <f t="shared" si="74"/>
        <v>(EC) MARLBOROUGH</v>
      </c>
      <c r="H338" s="387" t="s">
        <v>691</v>
      </c>
      <c r="I338" s="2" t="str">
        <f>IF(I$321=1,"All",IF(I$321=2,"U","R"))</f>
        <v>All</v>
      </c>
      <c r="J338" s="30">
        <f>IFERROR(VLOOKUP($F338,Dataset!$A:$P,J$273,FALSE),0)</f>
        <v>0</v>
      </c>
      <c r="K338" s="30">
        <f>IFERROR(VLOOKUP($F338,Dataset!$A:$P,K$273,FALSE),0)</f>
        <v>0</v>
      </c>
      <c r="L338" s="30">
        <f>IFERROR(VLOOKUP($F338,Dataset!$A:$P,L$273,FALSE),0)</f>
        <v>0</v>
      </c>
      <c r="M338" s="30">
        <f>IFERROR(VLOOKUP($F338,Dataset!$A:$P,M$273,FALSE),0)</f>
        <v>0</v>
      </c>
      <c r="N338" s="30">
        <f>IFERROR(VLOOKUP($F338,Dataset!$A:$P,N$273,FALSE),0)</f>
        <v>0</v>
      </c>
      <c r="O338" s="30">
        <f>IFERROR(VLOOKUP($F338,Dataset!$A:$P,O$273,FALSE),0)</f>
        <v>0</v>
      </c>
      <c r="P338" s="30">
        <f>IFERROR(VLOOKUP($F338,Dataset!$A:$P,P$273,FALSE),0)</f>
        <v>0</v>
      </c>
    </row>
    <row r="339" spans="1:16" x14ac:dyDescent="0.15">
      <c r="F339" s="28" t="str">
        <f t="shared" si="73"/>
        <v>Ave_Ro-(EC) MARLBOROUGH-Secondary Collector-All</v>
      </c>
      <c r="G339" s="2" t="str">
        <f t="shared" si="74"/>
        <v>(EC) MARLBOROUGH</v>
      </c>
      <c r="H339" s="387" t="s">
        <v>693</v>
      </c>
      <c r="I339" s="2" t="str">
        <f t="shared" si="75"/>
        <v>All</v>
      </c>
      <c r="J339" s="30">
        <f>IFERROR(VLOOKUP($F339,Dataset!$A:$P,J$273,FALSE),0)</f>
        <v>56.4617</v>
      </c>
      <c r="K339" s="30">
        <f>IFERROR(VLOOKUP($F339,Dataset!$A:$P,K$273,FALSE),0)</f>
        <v>57.074199999999998</v>
      </c>
      <c r="L339" s="30">
        <f>IFERROR(VLOOKUP($F339,Dataset!$A:$P,L$273,FALSE),0)</f>
        <v>57.805</v>
      </c>
      <c r="M339" s="30">
        <f>IFERROR(VLOOKUP($F339,Dataset!$A:$P,M$273,FALSE),0)</f>
        <v>58.648800000000001</v>
      </c>
      <c r="N339" s="30">
        <f>IFERROR(VLOOKUP($F339,Dataset!$A:$P,N$273,FALSE),0)</f>
        <v>58.931800000000003</v>
      </c>
      <c r="O339" s="30">
        <f>IFERROR(VLOOKUP($F339,Dataset!$A:$P,O$273,FALSE),0)</f>
        <v>59.2</v>
      </c>
      <c r="P339" s="30" t="str">
        <f>IFERROR(VLOOKUP($F339,Dataset!$A:$P,P$273,FALSE),0)</f>
        <v>Ave_Ro</v>
      </c>
    </row>
    <row r="341" spans="1:16" x14ac:dyDescent="0.15">
      <c r="F341" s="36" t="s">
        <v>92</v>
      </c>
      <c r="G341" s="37" t="str">
        <f>G323&amp;" vs "&amp;G333&amp;" Deviation"</f>
        <v>National vs (EC) MARLBOROUGH Deviation</v>
      </c>
      <c r="H341" s="37"/>
      <c r="I341" s="37"/>
      <c r="J341" s="30">
        <f t="shared" ref="J341:O341" si="77">J323-J333</f>
        <v>6.3028000000000048</v>
      </c>
      <c r="K341" s="30">
        <f t="shared" si="77"/>
        <v>5.6946000000000012</v>
      </c>
      <c r="L341" s="30">
        <f t="shared" si="77"/>
        <v>5.1888999999999967</v>
      </c>
      <c r="M341" s="30">
        <f t="shared" si="77"/>
        <v>3.7864000000000004</v>
      </c>
      <c r="N341" s="30">
        <f t="shared" si="77"/>
        <v>4.480400000000003</v>
      </c>
      <c r="O341" s="30">
        <f t="shared" si="77"/>
        <v>4.200800000000001</v>
      </c>
      <c r="P341" s="30" t="e">
        <f>P323-P333</f>
        <v>#VALUE!</v>
      </c>
    </row>
    <row r="342" spans="1:16" x14ac:dyDescent="0.15">
      <c r="F342" s="2" t="s">
        <v>105</v>
      </c>
      <c r="J342" s="20">
        <f>$K$1</f>
        <v>2014</v>
      </c>
      <c r="K342" s="20">
        <f t="shared" ref="K342" si="78">J342+1</f>
        <v>2015</v>
      </c>
      <c r="L342" s="20">
        <f t="shared" ref="L342" si="79">K342+1</f>
        <v>2016</v>
      </c>
      <c r="M342" s="20">
        <f t="shared" ref="M342" si="80">L342+1</f>
        <v>2017</v>
      </c>
      <c r="N342" s="20">
        <f t="shared" ref="N342" si="81">M342+1</f>
        <v>2018</v>
      </c>
      <c r="O342" s="20">
        <f t="shared" ref="O342" si="82">N342+1</f>
        <v>2019</v>
      </c>
      <c r="P342" s="20">
        <f t="shared" ref="P342" si="83">O342+1</f>
        <v>2020</v>
      </c>
    </row>
    <row r="343" spans="1:16" x14ac:dyDescent="0.15">
      <c r="F343" s="28" t="str">
        <f t="shared" ref="F343:F348" si="84">IF(AND($H$321=1,$I$321=1),$B$353&amp;"-"&amp;G343&amp;"-"&amp;H343&amp;"-",0)</f>
        <v>ARP-National-Median-</v>
      </c>
      <c r="G343" s="2" t="str">
        <f t="shared" ref="G343:G348" si="85">VLOOKUP(G$321,$A$5:$B$31,2,FALSE)</f>
        <v>National</v>
      </c>
      <c r="H343" s="9" t="s">
        <v>99</v>
      </c>
      <c r="J343" s="30">
        <f>IFERROR(VLOOKUP($F343,Dataset!$A:$P,J$273,FALSE),0)</f>
        <v>61</v>
      </c>
      <c r="K343" s="30">
        <f>IFERROR(VLOOKUP($F343,Dataset!$A:$P,K$273,FALSE),0)</f>
        <v>61</v>
      </c>
      <c r="L343" s="30">
        <f>IFERROR(VLOOKUP($F343,Dataset!$A:$P,L$273,FALSE),0)</f>
        <v>61</v>
      </c>
      <c r="M343" s="30">
        <f>IFERROR(VLOOKUP($F343,Dataset!$A:$P,M$273,FALSE),0)</f>
        <v>61</v>
      </c>
      <c r="N343" s="30">
        <f>IFERROR(VLOOKUP($F343,Dataset!$A:$P,N$273,FALSE),0)</f>
        <v>62</v>
      </c>
      <c r="O343" s="30">
        <f>IFERROR(VLOOKUP($F343,Dataset!$A:$P,O$273,FALSE),0)</f>
        <v>62</v>
      </c>
      <c r="P343" s="30" t="str">
        <f>IFERROR(VLOOKUP($F343,Dataset!$A:$P,P$273,FALSE),0)</f>
        <v>ARP</v>
      </c>
    </row>
    <row r="344" spans="1:16" x14ac:dyDescent="0.15">
      <c r="F344" s="28" t="str">
        <f t="shared" si="84"/>
        <v>ARP-National-Open-</v>
      </c>
      <c r="G344" s="2" t="str">
        <f t="shared" si="85"/>
        <v>National</v>
      </c>
      <c r="H344" s="9" t="s">
        <v>100</v>
      </c>
      <c r="I344" s="2" t="s">
        <v>379</v>
      </c>
      <c r="J344" s="30">
        <f>IFERROR(VLOOKUP($F344,Dataset!$A:$P,J$273,FALSE),0)</f>
        <v>42</v>
      </c>
      <c r="K344" s="30">
        <f>IFERROR(VLOOKUP($F344,Dataset!$A:$P,K$273,FALSE),0)</f>
        <v>42</v>
      </c>
      <c r="L344" s="30">
        <f>IFERROR(VLOOKUP($F344,Dataset!$A:$P,L$273,FALSE),0)</f>
        <v>42</v>
      </c>
      <c r="M344" s="30">
        <f>IFERROR(VLOOKUP($F344,Dataset!$A:$P,M$273,FALSE),0)</f>
        <v>41</v>
      </c>
      <c r="N344" s="30">
        <f>IFERROR(VLOOKUP($F344,Dataset!$A:$P,N$273,FALSE),0)</f>
        <v>42</v>
      </c>
      <c r="O344" s="30">
        <f>IFERROR(VLOOKUP($F344,Dataset!$A:$P,O$273,FALSE),0)</f>
        <v>42</v>
      </c>
      <c r="P344" s="30" t="str">
        <f>IFERROR(VLOOKUP($F344,Dataset!$A:$P,P$273,FALSE),0)</f>
        <v>ARP</v>
      </c>
    </row>
    <row r="345" spans="1:16" x14ac:dyDescent="0.15">
      <c r="F345" s="28" t="str">
        <f t="shared" si="84"/>
        <v>ARP-National-High-</v>
      </c>
      <c r="G345" s="2" t="str">
        <f t="shared" si="85"/>
        <v>National</v>
      </c>
      <c r="H345" s="9" t="s">
        <v>101</v>
      </c>
      <c r="I345" s="2" t="s">
        <v>380</v>
      </c>
      <c r="J345" s="30">
        <f>IFERROR(VLOOKUP($F345,Dataset!$A:$P,J$273,FALSE),0)</f>
        <v>119</v>
      </c>
      <c r="K345" s="30">
        <f>IFERROR(VLOOKUP($F345,Dataset!$A:$P,K$273,FALSE),0)</f>
        <v>119</v>
      </c>
      <c r="L345" s="30">
        <f>IFERROR(VLOOKUP($F345,Dataset!$A:$P,L$273,FALSE),0)</f>
        <v>120</v>
      </c>
      <c r="M345" s="30">
        <f>IFERROR(VLOOKUP($F345,Dataset!$A:$P,M$273,FALSE),0)</f>
        <v>122</v>
      </c>
      <c r="N345" s="30">
        <f>IFERROR(VLOOKUP($F345,Dataset!$A:$P,N$273,FALSE),0)</f>
        <v>123</v>
      </c>
      <c r="O345" s="30">
        <f>IFERROR(VLOOKUP($F345,Dataset!$A:$P,O$273,FALSE),0)</f>
        <v>124</v>
      </c>
      <c r="P345" s="30" t="str">
        <f>IFERROR(VLOOKUP($F345,Dataset!$A:$P,P$273,FALSE),0)</f>
        <v>ARP</v>
      </c>
    </row>
    <row r="346" spans="1:16" x14ac:dyDescent="0.15">
      <c r="F346" s="28" t="str">
        <f t="shared" si="84"/>
        <v>ARP-National-Low-</v>
      </c>
      <c r="G346" s="2" t="str">
        <f t="shared" si="85"/>
        <v>National</v>
      </c>
      <c r="H346" s="9" t="s">
        <v>102</v>
      </c>
      <c r="I346" s="2" t="s">
        <v>381</v>
      </c>
      <c r="J346" s="30">
        <f>IFERROR(VLOOKUP($F346,Dataset!$A:$P,J$273,FALSE),0)</f>
        <v>30</v>
      </c>
      <c r="K346" s="30">
        <f>IFERROR(VLOOKUP($F346,Dataset!$A:$P,K$273,FALSE),0)</f>
        <v>30</v>
      </c>
      <c r="L346" s="30">
        <f>IFERROR(VLOOKUP($F346,Dataset!$A:$P,L$273,FALSE),0)</f>
        <v>29</v>
      </c>
      <c r="M346" s="30">
        <f>IFERROR(VLOOKUP($F346,Dataset!$A:$P,M$273,FALSE),0)</f>
        <v>28</v>
      </c>
      <c r="N346" s="30">
        <f>IFERROR(VLOOKUP($F346,Dataset!$A:$P,N$273,FALSE),0)</f>
        <v>28</v>
      </c>
      <c r="O346" s="30">
        <f>IFERROR(VLOOKUP($F346,Dataset!$A:$P,O$273,FALSE),0)</f>
        <v>28</v>
      </c>
      <c r="P346" s="30" t="str">
        <f>IFERROR(VLOOKUP($F346,Dataset!$A:$P,P$273,FALSE),0)</f>
        <v>ARP</v>
      </c>
    </row>
    <row r="347" spans="1:16" x14ac:dyDescent="0.15">
      <c r="F347" s="28" t="str">
        <f t="shared" si="84"/>
        <v>ARP-National-Close-</v>
      </c>
      <c r="G347" s="2" t="str">
        <f t="shared" si="85"/>
        <v>National</v>
      </c>
      <c r="H347" s="9" t="s">
        <v>103</v>
      </c>
      <c r="I347" s="2" t="s">
        <v>378</v>
      </c>
      <c r="J347" s="30">
        <f>IFERROR(VLOOKUP($F347,Dataset!$A:$P,J$273,FALSE),0)</f>
        <v>89</v>
      </c>
      <c r="K347" s="30">
        <f>IFERROR(VLOOKUP($F347,Dataset!$A:$P,K$273,FALSE),0)</f>
        <v>89</v>
      </c>
      <c r="L347" s="30">
        <f>IFERROR(VLOOKUP($F347,Dataset!$A:$P,L$273,FALSE),0)</f>
        <v>90</v>
      </c>
      <c r="M347" s="30">
        <f>IFERROR(VLOOKUP($F347,Dataset!$A:$P,M$273,FALSE),0)</f>
        <v>90</v>
      </c>
      <c r="N347" s="30">
        <f>IFERROR(VLOOKUP($F347,Dataset!$A:$P,N$273,FALSE),0)</f>
        <v>91</v>
      </c>
      <c r="O347" s="30">
        <f>IFERROR(VLOOKUP($F347,Dataset!$A:$P,O$273,FALSE),0)</f>
        <v>92</v>
      </c>
      <c r="P347" s="30" t="str">
        <f>IFERROR(VLOOKUP($F347,Dataset!$A:$P,P$273,FALSE),0)</f>
        <v>ARP</v>
      </c>
    </row>
    <row r="348" spans="1:16" x14ac:dyDescent="0.15">
      <c r="F348" s="28" t="str">
        <f t="shared" si="84"/>
        <v>ARP-National-Tail-</v>
      </c>
      <c r="G348" s="2" t="str">
        <f t="shared" si="85"/>
        <v>National</v>
      </c>
      <c r="H348" s="9" t="s">
        <v>104</v>
      </c>
      <c r="J348" s="30">
        <f>IFERROR(VLOOKUP($F348,Dataset!$A:$P,J$273,FALSE),0)</f>
        <v>11</v>
      </c>
      <c r="K348" s="30">
        <f>IFERROR(VLOOKUP($F348,Dataset!$A:$P,K$273,FALSE),0)</f>
        <v>10</v>
      </c>
      <c r="L348" s="30">
        <f>IFERROR(VLOOKUP($F348,Dataset!$A:$P,L$273,FALSE),0)</f>
        <v>10</v>
      </c>
      <c r="M348" s="30">
        <f>IFERROR(VLOOKUP($F348,Dataset!$A:$P,M$273,FALSE),0)</f>
        <v>10</v>
      </c>
      <c r="N348" s="30">
        <f>IFERROR(VLOOKUP($F348,Dataset!$A:$P,N$273,FALSE),0)</f>
        <v>11</v>
      </c>
      <c r="O348" s="30">
        <f>IFERROR(VLOOKUP($F348,Dataset!$A:$P,O$273,FALSE),0)</f>
        <v>10</v>
      </c>
      <c r="P348" s="30" t="str">
        <f>IFERROR(VLOOKUP($F348,Dataset!$A:$P,P$273,FALSE),0)</f>
        <v>ARP</v>
      </c>
    </row>
    <row r="349" spans="1:16" x14ac:dyDescent="0.15">
      <c r="A349" s="10" t="s">
        <v>32</v>
      </c>
      <c r="B349" s="10"/>
    </row>
    <row r="350" spans="1:16" x14ac:dyDescent="0.15">
      <c r="A350" s="2">
        <v>1</v>
      </c>
      <c r="B350" s="2" t="s">
        <v>44</v>
      </c>
      <c r="C350" s="2" t="s">
        <v>51</v>
      </c>
      <c r="F350" s="28" t="str">
        <f t="shared" ref="F350:F355" si="86">IF(AND($H$321=1,$I$321=1),$B$353&amp;"-"&amp;G350&amp;"-"&amp;H350&amp;"-",0)</f>
        <v>ARP-(EC) MARLBOROUGH-Median-</v>
      </c>
      <c r="G350" s="2" t="str">
        <f t="shared" ref="G350:G355" si="87">VLOOKUP(G$332,$A$5:$B$31,2,FALSE)</f>
        <v>(EC) MARLBOROUGH</v>
      </c>
      <c r="H350" s="9" t="s">
        <v>99</v>
      </c>
      <c r="J350" s="30">
        <f>IFERROR(VLOOKUP($F350,Dataset!$A:$P,J$273,FALSE),0)</f>
        <v>55</v>
      </c>
      <c r="K350" s="30">
        <f>IFERROR(VLOOKUP($F350,Dataset!$A:$P,K$273,FALSE),0)</f>
        <v>55</v>
      </c>
      <c r="L350" s="30">
        <f>IFERROR(VLOOKUP($F350,Dataset!$A:$P,L$273,FALSE),0)</f>
        <v>56</v>
      </c>
      <c r="M350" s="30">
        <f>IFERROR(VLOOKUP($F350,Dataset!$A:$P,M$273,FALSE),0)</f>
        <v>57</v>
      </c>
      <c r="N350" s="30">
        <f>IFERROR(VLOOKUP($F350,Dataset!$A:$P,N$273,FALSE),0)</f>
        <v>57</v>
      </c>
      <c r="O350" s="30">
        <f>IFERROR(VLOOKUP($F350,Dataset!$A:$P,O$273,FALSE),0)</f>
        <v>57</v>
      </c>
      <c r="P350" s="30" t="str">
        <f>IFERROR(VLOOKUP($F350,Dataset!$A:$P,P$273,FALSE),0)</f>
        <v>ARP</v>
      </c>
    </row>
    <row r="351" spans="1:16" x14ac:dyDescent="0.15">
      <c r="A351" s="2">
        <v>2</v>
      </c>
      <c r="B351" s="2" t="s">
        <v>179</v>
      </c>
      <c r="C351" s="2" t="s">
        <v>181</v>
      </c>
      <c r="F351" s="28" t="str">
        <f t="shared" si="86"/>
        <v>ARP-(EC) MARLBOROUGH-Open-</v>
      </c>
      <c r="G351" s="2" t="str">
        <f t="shared" si="87"/>
        <v>(EC) MARLBOROUGH</v>
      </c>
      <c r="H351" s="9" t="s">
        <v>100</v>
      </c>
      <c r="I351" s="2" t="s">
        <v>379</v>
      </c>
      <c r="J351" s="30">
        <f>IFERROR(VLOOKUP($F351,Dataset!$A:$P,J$273,FALSE),0)</f>
        <v>40</v>
      </c>
      <c r="K351" s="30">
        <f>IFERROR(VLOOKUP($F351,Dataset!$A:$P,K$273,FALSE),0)</f>
        <v>41</v>
      </c>
      <c r="L351" s="30">
        <f>IFERROR(VLOOKUP($F351,Dataset!$A:$P,L$273,FALSE),0)</f>
        <v>41</v>
      </c>
      <c r="M351" s="30">
        <f>IFERROR(VLOOKUP($F351,Dataset!$A:$P,M$273,FALSE),0)</f>
        <v>42</v>
      </c>
      <c r="N351" s="30">
        <f>IFERROR(VLOOKUP($F351,Dataset!$A:$P,N$273,FALSE),0)</f>
        <v>42</v>
      </c>
      <c r="O351" s="30">
        <f>IFERROR(VLOOKUP($F351,Dataset!$A:$P,O$273,FALSE),0)</f>
        <v>42</v>
      </c>
      <c r="P351" s="30" t="str">
        <f>IFERROR(VLOOKUP($F351,Dataset!$A:$P,P$273,FALSE),0)</f>
        <v>ARP</v>
      </c>
    </row>
    <row r="352" spans="1:16" x14ac:dyDescent="0.15">
      <c r="A352" s="2">
        <v>3</v>
      </c>
      <c r="B352" s="2" t="s">
        <v>43</v>
      </c>
      <c r="C352" s="2" t="s">
        <v>107</v>
      </c>
      <c r="F352" s="28" t="str">
        <f t="shared" si="86"/>
        <v>ARP-(EC) MARLBOROUGH-High-</v>
      </c>
      <c r="G352" s="2" t="str">
        <f t="shared" si="87"/>
        <v>(EC) MARLBOROUGH</v>
      </c>
      <c r="H352" s="9" t="s">
        <v>101</v>
      </c>
      <c r="I352" s="2" t="s">
        <v>380</v>
      </c>
      <c r="J352" s="30">
        <f>IFERROR(VLOOKUP($F352,Dataset!$A:$P,J$273,FALSE),0)</f>
        <v>104</v>
      </c>
      <c r="K352" s="30">
        <f>IFERROR(VLOOKUP($F352,Dataset!$A:$P,K$273,FALSE),0)</f>
        <v>106</v>
      </c>
      <c r="L352" s="30">
        <f>IFERROR(VLOOKUP($F352,Dataset!$A:$P,L$273,FALSE),0)</f>
        <v>107</v>
      </c>
      <c r="M352" s="30">
        <f>IFERROR(VLOOKUP($F352,Dataset!$A:$P,M$273,FALSE),0)</f>
        <v>113</v>
      </c>
      <c r="N352" s="30">
        <f>IFERROR(VLOOKUP($F352,Dataset!$A:$P,N$273,FALSE),0)</f>
        <v>110</v>
      </c>
      <c r="O352" s="30">
        <f>IFERROR(VLOOKUP($F352,Dataset!$A:$P,O$273,FALSE),0)</f>
        <v>112</v>
      </c>
      <c r="P352" s="30" t="str">
        <f>IFERROR(VLOOKUP($F352,Dataset!$A:$P,P$273,FALSE),0)</f>
        <v>ARP</v>
      </c>
    </row>
    <row r="353" spans="1:18" x14ac:dyDescent="0.15">
      <c r="B353" s="2" t="s">
        <v>89</v>
      </c>
      <c r="F353" s="28" t="str">
        <f t="shared" si="86"/>
        <v>ARP-(EC) MARLBOROUGH-Low-</v>
      </c>
      <c r="G353" s="2" t="str">
        <f t="shared" si="87"/>
        <v>(EC) MARLBOROUGH</v>
      </c>
      <c r="H353" s="9" t="s">
        <v>102</v>
      </c>
      <c r="I353" s="2" t="s">
        <v>381</v>
      </c>
      <c r="J353" s="30">
        <f>IFERROR(VLOOKUP($F353,Dataset!$A:$P,J$273,FALSE),0)</f>
        <v>32</v>
      </c>
      <c r="K353" s="30">
        <f>IFERROR(VLOOKUP($F353,Dataset!$A:$P,K$273,FALSE),0)</f>
        <v>32</v>
      </c>
      <c r="L353" s="30">
        <f>IFERROR(VLOOKUP($F353,Dataset!$A:$P,L$273,FALSE),0)</f>
        <v>32</v>
      </c>
      <c r="M353" s="30">
        <f>IFERROR(VLOOKUP($F353,Dataset!$A:$P,M$273,FALSE),0)</f>
        <v>33</v>
      </c>
      <c r="N353" s="30">
        <f>IFERROR(VLOOKUP($F353,Dataset!$A:$P,N$273,FALSE),0)</f>
        <v>32</v>
      </c>
      <c r="O353" s="30">
        <f>IFERROR(VLOOKUP($F353,Dataset!$A:$P,O$273,FALSE),0)</f>
        <v>33</v>
      </c>
      <c r="P353" s="30" t="str">
        <f>IFERROR(VLOOKUP($F353,Dataset!$A:$P,P$273,FALSE),0)</f>
        <v>ARP</v>
      </c>
    </row>
    <row r="354" spans="1:18" x14ac:dyDescent="0.15">
      <c r="F354" s="28" t="str">
        <f t="shared" si="86"/>
        <v>ARP-(EC) MARLBOROUGH-Close-</v>
      </c>
      <c r="G354" s="2" t="str">
        <f t="shared" si="87"/>
        <v>(EC) MARLBOROUGH</v>
      </c>
      <c r="H354" s="9" t="s">
        <v>103</v>
      </c>
      <c r="I354" s="2" t="s">
        <v>378</v>
      </c>
      <c r="J354" s="30">
        <f>IFERROR(VLOOKUP($F354,Dataset!$A:$P,J$273,FALSE),0)</f>
        <v>78</v>
      </c>
      <c r="K354" s="30">
        <f>IFERROR(VLOOKUP($F354,Dataset!$A:$P,K$273,FALSE),0)</f>
        <v>78</v>
      </c>
      <c r="L354" s="30">
        <f>IFERROR(VLOOKUP($F354,Dataset!$A:$P,L$273,FALSE),0)</f>
        <v>79</v>
      </c>
      <c r="M354" s="30">
        <f>IFERROR(VLOOKUP($F354,Dataset!$A:$P,M$273,FALSE),0)</f>
        <v>81</v>
      </c>
      <c r="N354" s="30">
        <f>IFERROR(VLOOKUP($F354,Dataset!$A:$P,N$273,FALSE),0)</f>
        <v>82</v>
      </c>
      <c r="O354" s="30">
        <f>IFERROR(VLOOKUP($F354,Dataset!$A:$P,O$273,FALSE),0)</f>
        <v>82</v>
      </c>
      <c r="P354" s="30" t="str">
        <f>IFERROR(VLOOKUP($F354,Dataset!$A:$P,P$273,FALSE),0)</f>
        <v>ARP</v>
      </c>
    </row>
    <row r="355" spans="1:18" x14ac:dyDescent="0.15">
      <c r="F355" s="28" t="str">
        <f t="shared" si="86"/>
        <v>ARP-(EC) MARLBOROUGH-Tail-</v>
      </c>
      <c r="G355" s="2" t="str">
        <f t="shared" si="87"/>
        <v>(EC) MARLBOROUGH</v>
      </c>
      <c r="H355" s="9" t="s">
        <v>104</v>
      </c>
      <c r="J355" s="30">
        <f>IFERROR(VLOOKUP($F355,Dataset!$A:$P,J$273,FALSE),0)</f>
        <v>20</v>
      </c>
      <c r="K355" s="30">
        <f>IFERROR(VLOOKUP($F355,Dataset!$A:$P,K$273,FALSE),0)</f>
        <v>18</v>
      </c>
      <c r="L355" s="30">
        <f>IFERROR(VLOOKUP($F355,Dataset!$A:$P,L$273,FALSE),0)</f>
        <v>19</v>
      </c>
      <c r="M355" s="30">
        <f>IFERROR(VLOOKUP($F355,Dataset!$A:$P,M$273,FALSE),0)</f>
        <v>19</v>
      </c>
      <c r="N355" s="30">
        <f>IFERROR(VLOOKUP($F355,Dataset!$A:$P,N$273,FALSE),0)</f>
        <v>19</v>
      </c>
      <c r="O355" s="30">
        <f>IFERROR(VLOOKUP($F355,Dataset!$A:$P,O$273,FALSE),0)</f>
        <v>19</v>
      </c>
      <c r="P355" s="30" t="str">
        <f>IFERROR(VLOOKUP($F355,Dataset!$A:$P,P$273,FALSE),0)</f>
        <v>ARP</v>
      </c>
    </row>
    <row r="357" spans="1:18" x14ac:dyDescent="0.15">
      <c r="A357" s="2" t="s">
        <v>106</v>
      </c>
      <c r="B357" s="2" t="str">
        <f>IF(H321=1,"Ave NAASRA","Percentage (%)")</f>
        <v>Ave NAASRA</v>
      </c>
    </row>
    <row r="358" spans="1:18" x14ac:dyDescent="0.15">
      <c r="F358" s="91" t="s">
        <v>41</v>
      </c>
      <c r="G358" s="90" t="s">
        <v>109</v>
      </c>
      <c r="H358" s="90"/>
      <c r="I358" s="90"/>
      <c r="J358" s="90"/>
      <c r="K358" s="90"/>
      <c r="L358" s="90"/>
      <c r="M358" s="90"/>
      <c r="N358" s="90"/>
      <c r="O358" s="90"/>
      <c r="P358" s="90"/>
      <c r="R358" s="2" t="s">
        <v>109</v>
      </c>
    </row>
    <row r="359" spans="1:18" x14ac:dyDescent="0.15">
      <c r="D359" s="25">
        <v>10</v>
      </c>
      <c r="F359" s="2" t="s">
        <v>91</v>
      </c>
    </row>
    <row r="361" spans="1:18" x14ac:dyDescent="0.15">
      <c r="J361" s="32">
        <f>VLOOKUP(J362,$B$79:$C$90,2,FALSE)</f>
        <v>15</v>
      </c>
    </row>
    <row r="362" spans="1:18" x14ac:dyDescent="0.2">
      <c r="G362" s="27" t="s">
        <v>242</v>
      </c>
      <c r="H362" s="27" t="s">
        <v>80</v>
      </c>
      <c r="I362" s="27" t="s">
        <v>81</v>
      </c>
      <c r="J362" s="31">
        <f>$H$1</f>
        <v>2019</v>
      </c>
      <c r="K362" s="20" t="s">
        <v>86</v>
      </c>
    </row>
    <row r="363" spans="1:18" ht="63" x14ac:dyDescent="0.2">
      <c r="G363" s="27"/>
      <c r="H363" s="27"/>
      <c r="I363" s="27"/>
      <c r="J363" s="35" t="str">
        <f>J362&amp;" Rutting (&gt;20mm) by NOC"</f>
        <v>2019 Rutting (&gt;20mm) by NOC</v>
      </c>
      <c r="K363" s="35" t="str">
        <f>J362&amp;" Deviation from the National Rutting (&gt;20mm) by NOC"</f>
        <v>2019 Deviation from the National Rutting (&gt;20mm) by NOC</v>
      </c>
    </row>
    <row r="364" spans="1:18" x14ac:dyDescent="0.15">
      <c r="F364" s="28" t="str">
        <f>"-"&amp;G364&amp;"-"&amp;H364&amp;"-"&amp;I364</f>
        <v>-(NOC) NORTHLAND-All-All</v>
      </c>
      <c r="G364" s="386" t="str">
        <f>$B$6</f>
        <v>(NOC) NORTHLAND</v>
      </c>
      <c r="H364" s="2" t="s">
        <v>2</v>
      </c>
      <c r="I364" s="2" t="s">
        <v>2</v>
      </c>
      <c r="J364" s="30">
        <f>VLOOKUP($F$358&amp;$F364,Dataset!$A:$P,J$233,FALSE)</f>
        <v>1.8426</v>
      </c>
      <c r="K364" s="30">
        <f t="shared" ref="K364:K387" si="88">J364-$J$387</f>
        <v>0.98240000000000005</v>
      </c>
    </row>
    <row r="365" spans="1:18" x14ac:dyDescent="0.15">
      <c r="F365" s="28" t="str">
        <f t="shared" ref="F365:F387" si="89">"-"&amp;G365&amp;"-"&amp;H365&amp;"-"&amp;I365</f>
        <v>-AUCK ALLIANCE-All-All</v>
      </c>
      <c r="G365" s="386" t="str">
        <f>$B$7</f>
        <v>AUCK ALLIANCE</v>
      </c>
      <c r="H365" s="2" t="s">
        <v>2</v>
      </c>
      <c r="I365" s="2" t="s">
        <v>2</v>
      </c>
      <c r="J365" s="30">
        <f>VLOOKUP($F$358&amp;$F365,Dataset!$A:$P,J$233,FALSE)</f>
        <v>0.17230000000000001</v>
      </c>
      <c r="K365" s="30">
        <f t="shared" si="88"/>
        <v>-0.68789999999999996</v>
      </c>
    </row>
    <row r="366" spans="1:18" x14ac:dyDescent="0.15">
      <c r="F366" s="28" t="str">
        <f t="shared" si="89"/>
        <v>-(NOC) CENTRAL WAIKATO-All-All</v>
      </c>
      <c r="G366" s="386" t="str">
        <f>$B$8</f>
        <v>(NOC) CENTRAL WAIKATO</v>
      </c>
      <c r="H366" s="2" t="s">
        <v>2</v>
      </c>
      <c r="I366" s="2" t="s">
        <v>2</v>
      </c>
      <c r="J366" s="30">
        <f>VLOOKUP($F$358&amp;$F366,Dataset!$A:$P,J$233,FALSE)</f>
        <v>1.2605999999999999</v>
      </c>
      <c r="K366" s="30">
        <f t="shared" si="88"/>
        <v>0.40039999999999998</v>
      </c>
    </row>
    <row r="367" spans="1:18" x14ac:dyDescent="0.15">
      <c r="F367" s="28" t="str">
        <f t="shared" si="89"/>
        <v>-(NOC) EAST WAIKATO-All-All</v>
      </c>
      <c r="G367" s="386" t="str">
        <f>$B$9</f>
        <v>(NOC) EAST WAIKATO</v>
      </c>
      <c r="H367" s="2" t="s">
        <v>2</v>
      </c>
      <c r="I367" s="2" t="s">
        <v>2</v>
      </c>
      <c r="J367" s="30">
        <f>VLOOKUP($F$358&amp;$F367,Dataset!$A:$P,J$233,FALSE)</f>
        <v>1.0763</v>
      </c>
      <c r="K367" s="30">
        <f t="shared" si="88"/>
        <v>0.21610000000000007</v>
      </c>
    </row>
    <row r="368" spans="1:18" x14ac:dyDescent="0.15">
      <c r="F368" s="28" t="str">
        <f t="shared" si="89"/>
        <v>-(EC) WEST WAIKATO NORTH-All-All</v>
      </c>
      <c r="G368" s="386" t="str">
        <f>$B$10</f>
        <v>(EC) WEST WAIKATO NORTH</v>
      </c>
      <c r="H368" s="2" t="s">
        <v>2</v>
      </c>
      <c r="I368" s="2" t="s">
        <v>2</v>
      </c>
      <c r="J368" s="30">
        <f>VLOOKUP($F$358&amp;$F368,Dataset!$A:$P,J$233,FALSE)</f>
        <v>0.93240000000000001</v>
      </c>
      <c r="K368" s="30">
        <f t="shared" si="88"/>
        <v>7.2200000000000042E-2</v>
      </c>
    </row>
    <row r="369" spans="6:11" x14ac:dyDescent="0.15">
      <c r="F369" s="28" t="str">
        <f t="shared" si="89"/>
        <v>-(EC) WEST WAIKATO SOUTH-All-All</v>
      </c>
      <c r="G369" s="386" t="str">
        <f>$B$11</f>
        <v>(EC) WEST WAIKATO SOUTH</v>
      </c>
      <c r="H369" s="2" t="s">
        <v>2</v>
      </c>
      <c r="I369" s="2" t="s">
        <v>2</v>
      </c>
      <c r="J369" s="30">
        <f>VLOOKUP($F$358&amp;$F369,Dataset!$A:$P,J$233,FALSE)</f>
        <v>0.63529999999999998</v>
      </c>
      <c r="K369" s="30">
        <f t="shared" si="88"/>
        <v>-0.22489999999999999</v>
      </c>
    </row>
    <row r="370" spans="6:11" x14ac:dyDescent="0.15">
      <c r="F370" s="28" t="str">
        <f t="shared" si="89"/>
        <v>-(NOC) BOP EAST-All-All</v>
      </c>
      <c r="G370" s="386" t="str">
        <f>$B$12</f>
        <v>(NOC) BOP EAST</v>
      </c>
      <c r="H370" s="2" t="s">
        <v>2</v>
      </c>
      <c r="I370" s="2" t="s">
        <v>2</v>
      </c>
      <c r="J370" s="30">
        <f>VLOOKUP($F$358&amp;$F370,Dataset!$A:$P,J$233,FALSE)</f>
        <v>0.94830000000000003</v>
      </c>
      <c r="K370" s="30">
        <f t="shared" si="88"/>
        <v>8.8100000000000067E-2</v>
      </c>
    </row>
    <row r="371" spans="6:11" x14ac:dyDescent="0.15">
      <c r="F371" s="28" t="str">
        <f t="shared" si="89"/>
        <v>-(NOC) BOP WEST-All-All</v>
      </c>
      <c r="G371" s="386" t="str">
        <f>$B$13</f>
        <v>(NOC) BOP WEST</v>
      </c>
      <c r="H371" s="2" t="s">
        <v>2</v>
      </c>
      <c r="I371" s="2" t="s">
        <v>2</v>
      </c>
      <c r="J371" s="30">
        <f>VLOOKUP($F$358&amp;$F371,Dataset!$A:$P,J$233,FALSE)</f>
        <v>0.74619999999999997</v>
      </c>
      <c r="K371" s="30">
        <f t="shared" si="88"/>
        <v>-0.11399999999999999</v>
      </c>
    </row>
    <row r="372" spans="6:11" x14ac:dyDescent="0.15">
      <c r="F372" s="28" t="str">
        <f t="shared" si="89"/>
        <v>-(NOC) TAIRAWHITI ROADS NORTHERN-All-All</v>
      </c>
      <c r="G372" s="386" t="str">
        <f>$B$14</f>
        <v>(NOC) TAIRAWHITI ROADS NORTHERN</v>
      </c>
      <c r="H372" s="2" t="s">
        <v>2</v>
      </c>
      <c r="I372" s="2" t="s">
        <v>2</v>
      </c>
      <c r="J372" s="30">
        <f>VLOOKUP($F$358&amp;$F372,Dataset!$A:$P,J$233,FALSE)</f>
        <v>1.9619</v>
      </c>
      <c r="K372" s="30">
        <f t="shared" si="88"/>
        <v>1.1017000000000001</v>
      </c>
    </row>
    <row r="373" spans="6:11" x14ac:dyDescent="0.15">
      <c r="F373" s="28" t="str">
        <f t="shared" si="89"/>
        <v>-(NOC) TAIRAWHITI ROADS WESTERN-All-All</v>
      </c>
      <c r="G373" s="386" t="str">
        <f>$B$15</f>
        <v>(NOC) TAIRAWHITI ROADS WESTERN</v>
      </c>
      <c r="H373" s="2" t="s">
        <v>2</v>
      </c>
      <c r="I373" s="2" t="s">
        <v>2</v>
      </c>
      <c r="J373" s="30">
        <f>VLOOKUP($F$358&amp;$F373,Dataset!$A:$P,J$233,FALSE)</f>
        <v>2.92</v>
      </c>
      <c r="K373" s="30">
        <f t="shared" si="88"/>
        <v>2.0598000000000001</v>
      </c>
    </row>
    <row r="374" spans="6:11" x14ac:dyDescent="0.15">
      <c r="F374" s="28" t="str">
        <f t="shared" si="89"/>
        <v>-(NOC) HAWKES BAY-All-All</v>
      </c>
      <c r="G374" s="386" t="str">
        <f>$B$16</f>
        <v>(NOC) HAWKES BAY</v>
      </c>
      <c r="H374" s="2" t="s">
        <v>2</v>
      </c>
      <c r="I374" s="2" t="s">
        <v>2</v>
      </c>
      <c r="J374" s="30">
        <f>VLOOKUP($F$358&amp;$F374,Dataset!$A:$P,J$233,FALSE)</f>
        <v>0.7026</v>
      </c>
      <c r="K374" s="30">
        <f t="shared" si="88"/>
        <v>-0.15759999999999996</v>
      </c>
    </row>
    <row r="375" spans="6:11" x14ac:dyDescent="0.15">
      <c r="F375" s="28" t="str">
        <f t="shared" si="89"/>
        <v>-(NOC) TARANAKI-All-All</v>
      </c>
      <c r="G375" s="386" t="str">
        <f>$B$17</f>
        <v>(NOC) TARANAKI</v>
      </c>
      <c r="H375" s="2" t="s">
        <v>2</v>
      </c>
      <c r="I375" s="2" t="s">
        <v>2</v>
      </c>
      <c r="J375" s="30">
        <f>VLOOKUP($F$358&amp;$F375,Dataset!$A:$P,J$233,FALSE)</f>
        <v>1.2549999999999999</v>
      </c>
      <c r="K375" s="30">
        <f t="shared" si="88"/>
        <v>0.39479999999999993</v>
      </c>
    </row>
    <row r="376" spans="6:11" x14ac:dyDescent="0.15">
      <c r="F376" s="28" t="str">
        <f t="shared" si="89"/>
        <v>-(NOC) MANAWATU-WHANGANUI-All-All</v>
      </c>
      <c r="G376" s="386" t="str">
        <f>$B$18</f>
        <v>(NOC) MANAWATU-WHANGANUI</v>
      </c>
      <c r="H376" s="2" t="s">
        <v>2</v>
      </c>
      <c r="I376" s="2" t="s">
        <v>2</v>
      </c>
      <c r="J376" s="30">
        <f>VLOOKUP($F$358&amp;$F376,Dataset!$A:$P,J$233,FALSE)</f>
        <v>0.55889999999999995</v>
      </c>
      <c r="K376" s="30">
        <f t="shared" si="88"/>
        <v>-0.30130000000000001</v>
      </c>
    </row>
    <row r="377" spans="6:11" x14ac:dyDescent="0.15">
      <c r="F377" s="28" t="str">
        <f t="shared" si="89"/>
        <v>-(NOC) WELLINGTON-All-All</v>
      </c>
      <c r="G377" s="386" t="str">
        <f>$B$19</f>
        <v>(NOC) WELLINGTON</v>
      </c>
      <c r="H377" s="2" t="s">
        <v>2</v>
      </c>
      <c r="I377" s="2" t="s">
        <v>2</v>
      </c>
      <c r="J377" s="30">
        <f>VLOOKUP($F$358&amp;$F377,Dataset!$A:$P,J$233,FALSE)</f>
        <v>0.33</v>
      </c>
      <c r="K377" s="30">
        <f t="shared" si="88"/>
        <v>-0.5302</v>
      </c>
    </row>
    <row r="378" spans="6:11" x14ac:dyDescent="0.15">
      <c r="F378" s="28" t="str">
        <f t="shared" si="89"/>
        <v>-(NOC) NELSON-TASMAN-All-All</v>
      </c>
      <c r="G378" s="386" t="str">
        <f>$B$20</f>
        <v>(NOC) NELSON-TASMAN</v>
      </c>
      <c r="H378" s="2" t="s">
        <v>2</v>
      </c>
      <c r="I378" s="2" t="s">
        <v>2</v>
      </c>
      <c r="J378" s="30">
        <f>VLOOKUP($F$358&amp;$F378,Dataset!$A:$P,J$233,FALSE)</f>
        <v>0.78110000000000002</v>
      </c>
      <c r="K378" s="30">
        <f t="shared" si="88"/>
        <v>-7.9099999999999948E-2</v>
      </c>
    </row>
    <row r="379" spans="6:11" x14ac:dyDescent="0.15">
      <c r="F379" s="28" t="str">
        <f t="shared" si="89"/>
        <v>-(EC) MARLBOROUGH-All-All</v>
      </c>
      <c r="G379" s="386" t="str">
        <f>$B$21</f>
        <v>(EC) MARLBOROUGH</v>
      </c>
      <c r="H379" s="2" t="s">
        <v>2</v>
      </c>
      <c r="I379" s="2" t="s">
        <v>2</v>
      </c>
      <c r="J379" s="30">
        <f>VLOOKUP($F$358&amp;$F379,Dataset!$A:$P,J$233,FALSE)</f>
        <v>0.63180000000000003</v>
      </c>
      <c r="K379" s="30">
        <f t="shared" si="88"/>
        <v>-0.22839999999999994</v>
      </c>
    </row>
    <row r="380" spans="6:11" x14ac:dyDescent="0.15">
      <c r="F380" s="28" t="str">
        <f t="shared" si="89"/>
        <v>-(NOC) NORTH CANTERBURY-All-All</v>
      </c>
      <c r="G380" s="386" t="str">
        <f>$B$22</f>
        <v>(NOC) NORTH CANTERBURY</v>
      </c>
      <c r="H380" s="2" t="s">
        <v>2</v>
      </c>
      <c r="I380" s="2" t="s">
        <v>2</v>
      </c>
      <c r="J380" s="30">
        <f>VLOOKUP($F$358&amp;$F380,Dataset!$A:$P,J$233,FALSE)</f>
        <v>0.59389999999999998</v>
      </c>
      <c r="K380" s="30">
        <f t="shared" si="88"/>
        <v>-0.26629999999999998</v>
      </c>
    </row>
    <row r="381" spans="6:11" x14ac:dyDescent="0.15">
      <c r="F381" s="28" t="str">
        <f t="shared" si="89"/>
        <v>-(NOC) SOUTH CANTERBURY-All-All</v>
      </c>
      <c r="G381" s="386" t="str">
        <f>$B$23</f>
        <v>(NOC) SOUTH CANTERBURY</v>
      </c>
      <c r="H381" s="2" t="s">
        <v>2</v>
      </c>
      <c r="I381" s="2" t="s">
        <v>2</v>
      </c>
      <c r="J381" s="30">
        <f>VLOOKUP($F$358&amp;$F381,Dataset!$A:$P,J$233,FALSE)</f>
        <v>0.31080000000000002</v>
      </c>
      <c r="K381" s="30">
        <f t="shared" si="88"/>
        <v>-0.54939999999999989</v>
      </c>
    </row>
    <row r="382" spans="6:11" x14ac:dyDescent="0.15">
      <c r="F382" s="28" t="str">
        <f t="shared" si="89"/>
        <v>-MILFORD-All-All</v>
      </c>
      <c r="G382" s="386" t="str">
        <f>$B$24</f>
        <v>MILFORD</v>
      </c>
      <c r="H382" s="2" t="s">
        <v>2</v>
      </c>
      <c r="I382" s="2" t="s">
        <v>2</v>
      </c>
      <c r="J382" s="30">
        <f>VLOOKUP($F$358&amp;$F382,Dataset!$A:$P,J$233,FALSE)</f>
        <v>0.94079999999999997</v>
      </c>
      <c r="K382" s="30">
        <f t="shared" si="88"/>
        <v>8.0600000000000005E-2</v>
      </c>
    </row>
    <row r="383" spans="6:11" x14ac:dyDescent="0.15">
      <c r="F383" s="28" t="str">
        <f t="shared" si="89"/>
        <v>-(NOC) WEST COAST-All-All</v>
      </c>
      <c r="G383" s="386" t="str">
        <f>$B$25</f>
        <v>(NOC) WEST COAST</v>
      </c>
      <c r="H383" s="2" t="s">
        <v>2</v>
      </c>
      <c r="I383" s="2" t="s">
        <v>2</v>
      </c>
      <c r="J383" s="30">
        <f>VLOOKUP($F$358&amp;$F383,Dataset!$A:$P,J$233,FALSE)</f>
        <v>0.61260000000000003</v>
      </c>
      <c r="K383" s="30">
        <f t="shared" si="88"/>
        <v>-0.24759999999999993</v>
      </c>
    </row>
    <row r="384" spans="6:11" x14ac:dyDescent="0.15">
      <c r="F384" s="28" t="str">
        <f t="shared" si="89"/>
        <v>-(NOC) OTAGO CENTRAL-All-All</v>
      </c>
      <c r="G384" s="386" t="str">
        <f>$B$26</f>
        <v>(NOC) OTAGO CENTRAL</v>
      </c>
      <c r="H384" s="2" t="s">
        <v>2</v>
      </c>
      <c r="I384" s="2" t="s">
        <v>2</v>
      </c>
      <c r="J384" s="30">
        <f>VLOOKUP($F$358&amp;$F384,Dataset!$A:$P,J$233,FALSE)</f>
        <v>0.72460000000000002</v>
      </c>
      <c r="K384" s="30">
        <f t="shared" si="88"/>
        <v>-0.13559999999999994</v>
      </c>
    </row>
    <row r="385" spans="2:18" x14ac:dyDescent="0.15">
      <c r="F385" s="28" t="str">
        <f t="shared" si="89"/>
        <v>-(NOC) COASTAL OTAGO-All-All</v>
      </c>
      <c r="G385" s="386" t="str">
        <f>$B$27</f>
        <v>(NOC) COASTAL OTAGO</v>
      </c>
      <c r="H385" s="2" t="s">
        <v>2</v>
      </c>
      <c r="I385" s="2" t="s">
        <v>2</v>
      </c>
      <c r="J385" s="30">
        <f>VLOOKUP($F$358&amp;$F385,Dataset!$A:$P,J$233,FALSE)</f>
        <v>0.72929999999999995</v>
      </c>
      <c r="K385" s="30">
        <f t="shared" si="88"/>
        <v>-0.13090000000000002</v>
      </c>
    </row>
    <row r="386" spans="2:18" x14ac:dyDescent="0.15">
      <c r="F386" s="28" t="str">
        <f t="shared" si="89"/>
        <v>-(NOC) SOUTHLAND-All-All</v>
      </c>
      <c r="G386" s="386" t="str">
        <f>$B$28</f>
        <v>(NOC) SOUTHLAND</v>
      </c>
      <c r="H386" s="2" t="s">
        <v>2</v>
      </c>
      <c r="I386" s="2" t="s">
        <v>2</v>
      </c>
      <c r="J386" s="30">
        <f>VLOOKUP($F$358&amp;$F386,Dataset!$A:$P,J$233,FALSE)</f>
        <v>0.61570000000000003</v>
      </c>
      <c r="K386" s="30">
        <f t="shared" si="88"/>
        <v>-0.24449999999999994</v>
      </c>
    </row>
    <row r="387" spans="2:18" x14ac:dyDescent="0.15">
      <c r="F387" s="28" t="str">
        <f t="shared" si="89"/>
        <v>-National-All-All</v>
      </c>
      <c r="G387" s="2" t="s">
        <v>17</v>
      </c>
      <c r="H387" s="2" t="s">
        <v>2</v>
      </c>
      <c r="I387" s="2" t="s">
        <v>2</v>
      </c>
      <c r="J387" s="30">
        <f>VLOOKUP($F$358&amp;$F387,Dataset!$A:$P,J$233,FALSE)</f>
        <v>0.86019999999999996</v>
      </c>
      <c r="K387" s="30">
        <f t="shared" si="88"/>
        <v>0</v>
      </c>
    </row>
    <row r="390" spans="2:18" x14ac:dyDescent="0.2">
      <c r="F390" s="27" t="s">
        <v>243</v>
      </c>
      <c r="G390" s="24">
        <v>1</v>
      </c>
      <c r="H390" s="25"/>
      <c r="I390" s="26">
        <v>1</v>
      </c>
      <c r="J390" s="32">
        <f>VLOOKUP(J$34,$B$79:$C$100,2,FALSE)</f>
        <v>10</v>
      </c>
      <c r="K390" s="32">
        <f t="shared" ref="K390:P390" si="90">VLOOKUP(K$34,$B$79:$C$100,2,FALSE)</f>
        <v>11</v>
      </c>
      <c r="L390" s="32">
        <f t="shared" si="90"/>
        <v>12</v>
      </c>
      <c r="M390" s="32">
        <f t="shared" si="90"/>
        <v>13</v>
      </c>
      <c r="N390" s="32">
        <f t="shared" si="90"/>
        <v>14</v>
      </c>
      <c r="O390" s="32">
        <f t="shared" si="90"/>
        <v>15</v>
      </c>
      <c r="P390" s="32">
        <f t="shared" si="90"/>
        <v>16</v>
      </c>
    </row>
    <row r="391" spans="2:18" x14ac:dyDescent="0.2">
      <c r="G391" s="27" t="s">
        <v>242</v>
      </c>
      <c r="H391" s="27" t="s">
        <v>80</v>
      </c>
      <c r="I391" s="27" t="s">
        <v>81</v>
      </c>
      <c r="J391" s="20">
        <f>$K$1</f>
        <v>2014</v>
      </c>
      <c r="K391" s="20">
        <f t="shared" ref="K391:P391" si="91">J391+1</f>
        <v>2015</v>
      </c>
      <c r="L391" s="20">
        <f t="shared" si="91"/>
        <v>2016</v>
      </c>
      <c r="M391" s="20">
        <f t="shared" si="91"/>
        <v>2017</v>
      </c>
      <c r="N391" s="20">
        <f t="shared" si="91"/>
        <v>2018</v>
      </c>
      <c r="O391" s="20">
        <f t="shared" si="91"/>
        <v>2019</v>
      </c>
      <c r="P391" s="20">
        <f t="shared" si="91"/>
        <v>2020</v>
      </c>
      <c r="R391" s="2" t="str">
        <f>G358</f>
        <v>Rutting &gt;20mm</v>
      </c>
    </row>
    <row r="392" spans="2:18" x14ac:dyDescent="0.15">
      <c r="F392" s="28" t="str">
        <f t="shared" ref="F392:F398" si="92">$F$358&amp;"-"&amp;G392&amp;"-"&amp;H392&amp;"-"&amp;I392</f>
        <v>Rut_20-National-All-All</v>
      </c>
      <c r="G392" s="2" t="str">
        <f t="shared" ref="G392:G398" si="93">VLOOKUP(G$390,$A$5:$B$31,2,FALSE)</f>
        <v>National</v>
      </c>
      <c r="H392" s="2" t="s">
        <v>2</v>
      </c>
      <c r="I392" s="2" t="str">
        <f t="shared" ref="I392:I398" si="94">IF(I$390=1,"All",IF(I$390=2,"U","R"))</f>
        <v>All</v>
      </c>
      <c r="J392" s="30">
        <f>IFERROR(VLOOKUP($F392,Dataset!$A:$P,J$273,FALSE),0)</f>
        <v>0.65069999999999995</v>
      </c>
      <c r="K392" s="30">
        <f>IFERROR(VLOOKUP($F392,Dataset!$A:$P,K$273,FALSE),0)</f>
        <v>0.72589999999999999</v>
      </c>
      <c r="L392" s="30">
        <f>IFERROR(VLOOKUP($F392,Dataset!$A:$P,L$273,FALSE),0)</f>
        <v>0.75690000000000002</v>
      </c>
      <c r="M392" s="30">
        <f>IFERROR(VLOOKUP($F392,Dataset!$A:$P,M$273,FALSE),0)</f>
        <v>0.82840000000000003</v>
      </c>
      <c r="N392" s="30">
        <f>IFERROR(VLOOKUP($F392,Dataset!$A:$P,N$273,FALSE),0)</f>
        <v>0.80930000000000002</v>
      </c>
      <c r="O392" s="30">
        <f>IFERROR(VLOOKUP($F392,Dataset!$A:$P,O$273,FALSE),0)</f>
        <v>0.86019999999999996</v>
      </c>
      <c r="P392" s="30" t="str">
        <f>IFERROR(VLOOKUP($F392,Dataset!$A:$P,P$273,FALSE),0)</f>
        <v>Rut_20</v>
      </c>
    </row>
    <row r="393" spans="2:18" x14ac:dyDescent="0.15">
      <c r="B393" s="2" t="s">
        <v>165</v>
      </c>
      <c r="F393" s="28" t="str">
        <f t="shared" si="92"/>
        <v>Rut_20-National-High Volume-All</v>
      </c>
      <c r="G393" s="2" t="str">
        <f t="shared" si="93"/>
        <v>National</v>
      </c>
      <c r="H393" s="387" t="s">
        <v>6</v>
      </c>
      <c r="I393" s="2" t="str">
        <f>IF(I$390=1,"All",IF(I$390=2,"U","R"))</f>
        <v>All</v>
      </c>
      <c r="J393" s="30">
        <f>IFERROR(VLOOKUP($F393,Dataset!$A:$P,J$273,FALSE),0)</f>
        <v>0.2757</v>
      </c>
      <c r="K393" s="30">
        <f>IFERROR(VLOOKUP($F393,Dataset!$A:$P,K$273,FALSE),0)</f>
        <v>0.36180000000000001</v>
      </c>
      <c r="L393" s="30">
        <f>IFERROR(VLOOKUP($F393,Dataset!$A:$P,L$273,FALSE),0)</f>
        <v>0.34789999999999999</v>
      </c>
      <c r="M393" s="30">
        <f>IFERROR(VLOOKUP($F393,Dataset!$A:$P,M$273,FALSE),0)</f>
        <v>0.41909999999999997</v>
      </c>
      <c r="N393" s="30">
        <f>IFERROR(VLOOKUP($F393,Dataset!$A:$P,N$273,FALSE),0)</f>
        <v>0.40899999999999997</v>
      </c>
      <c r="O393" s="30">
        <f>IFERROR(VLOOKUP($F393,Dataset!$A:$P,O$273,FALSE),0)</f>
        <v>0.51959999999999995</v>
      </c>
      <c r="P393" s="30" t="str">
        <f>IFERROR(VLOOKUP($F393,Dataset!$A:$P,P$273,FALSE),0)</f>
        <v>Rut_20</v>
      </c>
    </row>
    <row r="394" spans="2:18" x14ac:dyDescent="0.15">
      <c r="F394" s="28" t="str">
        <f t="shared" si="92"/>
        <v>Rut_20-National-National-All</v>
      </c>
      <c r="G394" s="2" t="str">
        <f t="shared" si="93"/>
        <v>National</v>
      </c>
      <c r="H394" s="387" t="s">
        <v>17</v>
      </c>
      <c r="I394" s="2" t="str">
        <f t="shared" si="94"/>
        <v>All</v>
      </c>
      <c r="J394" s="30">
        <f>IFERROR(VLOOKUP($F394,Dataset!$A:$P,J$273,FALSE),0)</f>
        <v>0.56269999999999998</v>
      </c>
      <c r="K394" s="30">
        <f>IFERROR(VLOOKUP($F394,Dataset!$A:$P,K$273,FALSE),0)</f>
        <v>0.58650000000000002</v>
      </c>
      <c r="L394" s="30">
        <f>IFERROR(VLOOKUP($F394,Dataset!$A:$P,L$273,FALSE),0)</f>
        <v>0.59740000000000004</v>
      </c>
      <c r="M394" s="30">
        <f>IFERROR(VLOOKUP($F394,Dataset!$A:$P,M$273,FALSE),0)</f>
        <v>0.77790000000000004</v>
      </c>
      <c r="N394" s="30">
        <f>IFERROR(VLOOKUP($F394,Dataset!$A:$P,N$273,FALSE),0)</f>
        <v>0.60750000000000004</v>
      </c>
      <c r="O394" s="30">
        <f>IFERROR(VLOOKUP($F394,Dataset!$A:$P,O$273,FALSE),0)</f>
        <v>0.7631</v>
      </c>
      <c r="P394" s="30" t="str">
        <f>IFERROR(VLOOKUP($F394,Dataset!$A:$P,P$273,FALSE),0)</f>
        <v>Rut_20</v>
      </c>
    </row>
    <row r="395" spans="2:18" x14ac:dyDescent="0.15">
      <c r="F395" s="28" t="str">
        <f t="shared" si="92"/>
        <v>Rut_20-National-Regional-All</v>
      </c>
      <c r="G395" s="2" t="str">
        <f t="shared" si="93"/>
        <v>National</v>
      </c>
      <c r="H395" s="387" t="s">
        <v>694</v>
      </c>
      <c r="I395" s="2" t="str">
        <f t="shared" si="94"/>
        <v>All</v>
      </c>
      <c r="J395" s="30">
        <f>IFERROR(VLOOKUP($F395,Dataset!$A:$P,J$273,FALSE),0)</f>
        <v>0.72260000000000002</v>
      </c>
      <c r="K395" s="30">
        <f>IFERROR(VLOOKUP($F395,Dataset!$A:$P,K$273,FALSE),0)</f>
        <v>0.82709999999999995</v>
      </c>
      <c r="L395" s="30">
        <f>IFERROR(VLOOKUP($F395,Dataset!$A:$P,L$273,FALSE),0)</f>
        <v>0.88070000000000004</v>
      </c>
      <c r="M395" s="30">
        <f>IFERROR(VLOOKUP($F395,Dataset!$A:$P,M$273,FALSE),0)</f>
        <v>0.99270000000000003</v>
      </c>
      <c r="N395" s="30">
        <f>IFERROR(VLOOKUP($F395,Dataset!$A:$P,N$273,FALSE),0)</f>
        <v>0.98950000000000005</v>
      </c>
      <c r="O395" s="30">
        <f>IFERROR(VLOOKUP($F395,Dataset!$A:$P,O$273,FALSE),0)</f>
        <v>0.94530000000000003</v>
      </c>
      <c r="P395" s="30" t="str">
        <f>IFERROR(VLOOKUP($F395,Dataset!$A:$P,P$273,FALSE),0)</f>
        <v>Rut_20</v>
      </c>
    </row>
    <row r="396" spans="2:18" x14ac:dyDescent="0.15">
      <c r="F396" s="28" t="str">
        <f t="shared" ref="F396" si="95">$F$358&amp;"-"&amp;G396&amp;"-"&amp;H396&amp;"-"&amp;I396</f>
        <v>Rut_20-National-Arterial-All</v>
      </c>
      <c r="G396" s="2" t="str">
        <f t="shared" si="93"/>
        <v>National</v>
      </c>
      <c r="H396" s="387" t="s">
        <v>692</v>
      </c>
      <c r="I396" s="2" t="str">
        <f t="shared" si="94"/>
        <v>All</v>
      </c>
      <c r="J396" s="30">
        <f>IFERROR(VLOOKUP($F396,Dataset!$A:$P,J$273,FALSE),0)</f>
        <v>0.59389999999999998</v>
      </c>
      <c r="K396" s="30">
        <f>IFERROR(VLOOKUP($F396,Dataset!$A:$P,K$273,FALSE),0)</f>
        <v>0.68230000000000002</v>
      </c>
      <c r="L396" s="30">
        <f>IFERROR(VLOOKUP($F396,Dataset!$A:$P,L$273,FALSE),0)</f>
        <v>0.75449999999999995</v>
      </c>
      <c r="M396" s="30">
        <f>IFERROR(VLOOKUP($F396,Dataset!$A:$P,M$273,FALSE),0)</f>
        <v>0.76170000000000004</v>
      </c>
      <c r="N396" s="30">
        <f>IFERROR(VLOOKUP($F396,Dataset!$A:$P,N$273,FALSE),0)</f>
        <v>0.78849999999999998</v>
      </c>
      <c r="O396" s="30">
        <f>IFERROR(VLOOKUP($F396,Dataset!$A:$P,O$273,FALSE),0)</f>
        <v>0.80530000000000002</v>
      </c>
      <c r="P396" s="30" t="str">
        <f>IFERROR(VLOOKUP($F396,Dataset!$A:$P,P$273,FALSE),0)</f>
        <v>Rut_20</v>
      </c>
    </row>
    <row r="397" spans="2:18" x14ac:dyDescent="0.15">
      <c r="F397" s="28" t="str">
        <f t="shared" si="92"/>
        <v>Rut_20-National-Primary Collector-All</v>
      </c>
      <c r="G397" s="2" t="str">
        <f t="shared" si="93"/>
        <v>National</v>
      </c>
      <c r="H397" s="387" t="s">
        <v>691</v>
      </c>
      <c r="I397" s="2" t="str">
        <f>IF(I$390=1,"All",IF(I$390=2,"U","R"))</f>
        <v>All</v>
      </c>
      <c r="J397" s="30">
        <f>IFERROR(VLOOKUP($F397,Dataset!$A:$P,J$273,FALSE),0)</f>
        <v>0.78500000000000003</v>
      </c>
      <c r="K397" s="30">
        <f>IFERROR(VLOOKUP($F397,Dataset!$A:$P,K$273,FALSE),0)</f>
        <v>0.85660000000000003</v>
      </c>
      <c r="L397" s="30">
        <f>IFERROR(VLOOKUP($F397,Dataset!$A:$P,L$273,FALSE),0)</f>
        <v>0.87390000000000001</v>
      </c>
      <c r="M397" s="30">
        <f>IFERROR(VLOOKUP($F397,Dataset!$A:$P,M$273,FALSE),0)</f>
        <v>0.91890000000000005</v>
      </c>
      <c r="N397" s="30">
        <f>IFERROR(VLOOKUP($F397,Dataset!$A:$P,N$273,FALSE),0)</f>
        <v>0.94750000000000001</v>
      </c>
      <c r="O397" s="30">
        <f>IFERROR(VLOOKUP($F397,Dataset!$A:$P,O$273,FALSE),0)</f>
        <v>1.0299</v>
      </c>
      <c r="P397" s="30" t="str">
        <f>IFERROR(VLOOKUP($F397,Dataset!$A:$P,P$273,FALSE),0)</f>
        <v>Rut_20</v>
      </c>
    </row>
    <row r="398" spans="2:18" x14ac:dyDescent="0.15">
      <c r="F398" s="28" t="str">
        <f t="shared" si="92"/>
        <v>Rut_20-National-Secondary Collector-All</v>
      </c>
      <c r="G398" s="2" t="str">
        <f t="shared" si="93"/>
        <v>National</v>
      </c>
      <c r="H398" s="387" t="s">
        <v>693</v>
      </c>
      <c r="I398" s="2" t="str">
        <f t="shared" si="94"/>
        <v>All</v>
      </c>
      <c r="J398" s="30">
        <f>IFERROR(VLOOKUP($F398,Dataset!$A:$P,J$273,FALSE),0)</f>
        <v>0.64549999999999996</v>
      </c>
      <c r="K398" s="30">
        <f>IFERROR(VLOOKUP($F398,Dataset!$A:$P,K$273,FALSE),0)</f>
        <v>0.68669999999999998</v>
      </c>
      <c r="L398" s="30">
        <f>IFERROR(VLOOKUP($F398,Dataset!$A:$P,L$273,FALSE),0)</f>
        <v>0.69540000000000002</v>
      </c>
      <c r="M398" s="30">
        <f>IFERROR(VLOOKUP($F398,Dataset!$A:$P,M$273,FALSE),0)</f>
        <v>0.82269999999999999</v>
      </c>
      <c r="N398" s="30">
        <f>IFERROR(VLOOKUP($F398,Dataset!$A:$P,N$273,FALSE),0)</f>
        <v>0.63890000000000002</v>
      </c>
      <c r="O398" s="30">
        <f>IFERROR(VLOOKUP($F398,Dataset!$A:$P,O$273,FALSE),0)</f>
        <v>0.65</v>
      </c>
      <c r="P398" s="30" t="str">
        <f>IFERROR(VLOOKUP($F398,Dataset!$A:$P,P$273,FALSE),0)</f>
        <v>Rut_20</v>
      </c>
    </row>
    <row r="400" spans="2:18" x14ac:dyDescent="0.2">
      <c r="F400" s="27" t="s">
        <v>244</v>
      </c>
      <c r="G400" s="24">
        <v>23</v>
      </c>
    </row>
    <row r="401" spans="6:20" x14ac:dyDescent="0.15">
      <c r="F401" s="28" t="str">
        <f t="shared" ref="F401:F407" si="96">$F$358&amp;"-"&amp;G401&amp;"-"&amp;H401&amp;"-"&amp;I401</f>
        <v>Rut_20-(NOC) COASTAL OTAGO-All-All</v>
      </c>
      <c r="G401" s="2" t="str">
        <f t="shared" ref="G401:G407" si="97">VLOOKUP(G$400,$A$5:$B$31,2,FALSE)</f>
        <v>(NOC) COASTAL OTAGO</v>
      </c>
      <c r="H401" s="2" t="s">
        <v>2</v>
      </c>
      <c r="I401" s="2" t="str">
        <f t="shared" ref="I401:I407" si="98">IF(I$390=1,"All",IF(I$390=2,"U","R"))</f>
        <v>All</v>
      </c>
      <c r="J401" s="30">
        <f>IFERROR(VLOOKUP($F401,Dataset!$A:$P,J$273,FALSE),0)</f>
        <v>0.81950000000000001</v>
      </c>
      <c r="K401" s="30">
        <f>IFERROR(VLOOKUP($F401,Dataset!$A:$P,K$273,FALSE),0)</f>
        <v>0.70099999999999996</v>
      </c>
      <c r="L401" s="30">
        <f>IFERROR(VLOOKUP($F401,Dataset!$A:$P,L$273,FALSE),0)</f>
        <v>0.71179999999999999</v>
      </c>
      <c r="M401" s="30">
        <f>IFERROR(VLOOKUP($F401,Dataset!$A:$P,M$273,FALSE),0)</f>
        <v>0.83550000000000002</v>
      </c>
      <c r="N401" s="30">
        <f>IFERROR(VLOOKUP($F401,Dataset!$A:$P,N$273,FALSE),0)</f>
        <v>0.72929999999999995</v>
      </c>
      <c r="O401" s="30">
        <f>IFERROR(VLOOKUP($F401,Dataset!$A:$P,O$273,FALSE),0)</f>
        <v>0.72929999999999995</v>
      </c>
      <c r="P401" s="30" t="str">
        <f>IFERROR(VLOOKUP($F401,Dataset!$A:$P,P$273,FALSE),0)</f>
        <v>Rut_20</v>
      </c>
    </row>
    <row r="402" spans="6:20" x14ac:dyDescent="0.15">
      <c r="F402" s="28" t="str">
        <f t="shared" si="96"/>
        <v>Rut_20-(NOC) COASTAL OTAGO-High Volume-All</v>
      </c>
      <c r="G402" s="2" t="str">
        <f t="shared" si="97"/>
        <v>(NOC) COASTAL OTAGO</v>
      </c>
      <c r="H402" s="387" t="s">
        <v>6</v>
      </c>
      <c r="I402" s="2" t="str">
        <f>IF(I$390=1,"All",IF(I$390=2,"U","R"))</f>
        <v>All</v>
      </c>
      <c r="J402" s="30">
        <f>IFERROR(VLOOKUP($F402,Dataset!$A:$P,J$273,FALSE),0)</f>
        <v>0</v>
      </c>
      <c r="K402" s="30">
        <f>IFERROR(VLOOKUP($F402,Dataset!$A:$P,K$273,FALSE),0)</f>
        <v>0</v>
      </c>
      <c r="L402" s="30">
        <f>IFERROR(VLOOKUP($F402,Dataset!$A:$P,L$273,FALSE),0)</f>
        <v>0</v>
      </c>
      <c r="M402" s="30">
        <f>IFERROR(VLOOKUP($F402,Dataset!$A:$P,M$273,FALSE),0)</f>
        <v>0</v>
      </c>
      <c r="N402" s="30">
        <f>IFERROR(VLOOKUP($F402,Dataset!$A:$P,N$273,FALSE),0)</f>
        <v>0</v>
      </c>
      <c r="O402" s="30">
        <f>IFERROR(VLOOKUP($F402,Dataset!$A:$P,O$273,FALSE),0)</f>
        <v>0</v>
      </c>
      <c r="P402" s="30">
        <f>IFERROR(VLOOKUP($F402,Dataset!$A:$P,P$273,FALSE),0)</f>
        <v>0</v>
      </c>
    </row>
    <row r="403" spans="6:20" x14ac:dyDescent="0.15">
      <c r="F403" s="28" t="str">
        <f t="shared" si="96"/>
        <v>Rut_20-(NOC) COASTAL OTAGO-National-All</v>
      </c>
      <c r="G403" s="2" t="str">
        <f t="shared" si="97"/>
        <v>(NOC) COASTAL OTAGO</v>
      </c>
      <c r="H403" s="387" t="s">
        <v>17</v>
      </c>
      <c r="I403" s="2" t="str">
        <f>IF(I$390=1,"All",IF(I$390=2,"U","R"))</f>
        <v>All</v>
      </c>
      <c r="J403" s="30">
        <f>IFERROR(VLOOKUP($F403,Dataset!$A:$P,J$273,FALSE),0)</f>
        <v>0.79700000000000004</v>
      </c>
      <c r="K403" s="30">
        <f>IFERROR(VLOOKUP($F403,Dataset!$A:$P,K$273,FALSE),0)</f>
        <v>0.66979999999999995</v>
      </c>
      <c r="L403" s="30">
        <f>IFERROR(VLOOKUP($F403,Dataset!$A:$P,L$273,FALSE),0)</f>
        <v>0.67149999999999999</v>
      </c>
      <c r="M403" s="30">
        <f>IFERROR(VLOOKUP($F403,Dataset!$A:$P,M$273,FALSE),0)</f>
        <v>0.88500000000000001</v>
      </c>
      <c r="N403" s="30">
        <f>IFERROR(VLOOKUP($F403,Dataset!$A:$P,N$273,FALSE),0)</f>
        <v>0.81200000000000006</v>
      </c>
      <c r="O403" s="30">
        <f>IFERROR(VLOOKUP($F403,Dataset!$A:$P,O$273,FALSE),0)</f>
        <v>0.68879999999999997</v>
      </c>
      <c r="P403" s="30" t="str">
        <f>IFERROR(VLOOKUP($F403,Dataset!$A:$P,P$273,FALSE),0)</f>
        <v>Rut_20</v>
      </c>
    </row>
    <row r="404" spans="6:20" x14ac:dyDescent="0.15">
      <c r="F404" s="28" t="str">
        <f t="shared" si="96"/>
        <v>Rut_20-(NOC) COASTAL OTAGO-Regional-All</v>
      </c>
      <c r="G404" s="2" t="str">
        <f t="shared" si="97"/>
        <v>(NOC) COASTAL OTAGO</v>
      </c>
      <c r="H404" s="387" t="s">
        <v>694</v>
      </c>
      <c r="I404" s="2" t="str">
        <f t="shared" si="98"/>
        <v>All</v>
      </c>
      <c r="J404" s="30">
        <f>IFERROR(VLOOKUP($F404,Dataset!$A:$P,J$273,FALSE),0)</f>
        <v>1.2432000000000001</v>
      </c>
      <c r="K404" s="30">
        <f>IFERROR(VLOOKUP($F404,Dataset!$A:$P,K$273,FALSE),0)</f>
        <v>1.0295000000000001</v>
      </c>
      <c r="L404" s="30">
        <f>IFERROR(VLOOKUP($F404,Dataset!$A:$P,L$273,FALSE),0)</f>
        <v>1.1598999999999999</v>
      </c>
      <c r="M404" s="30">
        <f>IFERROR(VLOOKUP($F404,Dataset!$A:$P,M$273,FALSE),0)</f>
        <v>1.2404999999999999</v>
      </c>
      <c r="N404" s="30">
        <f>IFERROR(VLOOKUP($F404,Dataset!$A:$P,N$273,FALSE),0)</f>
        <v>0.82499999999999996</v>
      </c>
      <c r="O404" s="30">
        <f>IFERROR(VLOOKUP($F404,Dataset!$A:$P,O$273,FALSE),0)</f>
        <v>0.76600000000000001</v>
      </c>
      <c r="P404" s="30" t="str">
        <f>IFERROR(VLOOKUP($F404,Dataset!$A:$P,P$273,FALSE),0)</f>
        <v>Rut_20</v>
      </c>
    </row>
    <row r="405" spans="6:20" x14ac:dyDescent="0.15">
      <c r="F405" s="28" t="str">
        <f t="shared" ref="F405" si="99">$F$358&amp;"-"&amp;G405&amp;"-"&amp;H405&amp;"-"&amp;I405</f>
        <v>Rut_20-(NOC) COASTAL OTAGO-Arterial-All</v>
      </c>
      <c r="G405" s="2" t="str">
        <f t="shared" si="97"/>
        <v>(NOC) COASTAL OTAGO</v>
      </c>
      <c r="H405" s="387" t="s">
        <v>692</v>
      </c>
      <c r="I405" s="2" t="str">
        <f t="shared" si="98"/>
        <v>All</v>
      </c>
      <c r="J405" s="30">
        <f>IFERROR(VLOOKUP($F405,Dataset!$A:$P,J$273,FALSE),0)</f>
        <v>0.81640000000000001</v>
      </c>
      <c r="K405" s="30">
        <f>IFERROR(VLOOKUP($F405,Dataset!$A:$P,K$273,FALSE),0)</f>
        <v>0.76100000000000001</v>
      </c>
      <c r="L405" s="30">
        <f>IFERROR(VLOOKUP($F405,Dataset!$A:$P,L$273,FALSE),0)</f>
        <v>0.65339999999999998</v>
      </c>
      <c r="M405" s="30">
        <f>IFERROR(VLOOKUP($F405,Dataset!$A:$P,M$273,FALSE),0)</f>
        <v>0.84899999999999998</v>
      </c>
      <c r="N405" s="30">
        <f>IFERROR(VLOOKUP($F405,Dataset!$A:$P,N$273,FALSE),0)</f>
        <v>0.81100000000000005</v>
      </c>
      <c r="O405" s="30">
        <f>IFERROR(VLOOKUP($F405,Dataset!$A:$P,O$273,FALSE),0)</f>
        <v>0.98250000000000004</v>
      </c>
      <c r="P405" s="30" t="str">
        <f>IFERROR(VLOOKUP($F405,Dataset!$A:$P,P$273,FALSE),0)</f>
        <v>Rut_20</v>
      </c>
    </row>
    <row r="406" spans="6:20" x14ac:dyDescent="0.15">
      <c r="F406" s="28" t="str">
        <f t="shared" si="96"/>
        <v>Rut_20-(NOC) COASTAL OTAGO-Primary Collector-All</v>
      </c>
      <c r="G406" s="2" t="str">
        <f t="shared" si="97"/>
        <v>(NOC) COASTAL OTAGO</v>
      </c>
      <c r="H406" s="387" t="s">
        <v>691</v>
      </c>
      <c r="I406" s="2" t="str">
        <f>IF(I$390=1,"All",IF(I$390=2,"U","R"))</f>
        <v>All</v>
      </c>
      <c r="J406" s="30">
        <f>IFERROR(VLOOKUP($F406,Dataset!$A:$P,J$273,FALSE),0)</f>
        <v>0.53720000000000001</v>
      </c>
      <c r="K406" s="30">
        <f>IFERROR(VLOOKUP($F406,Dataset!$A:$P,K$273,FALSE),0)</f>
        <v>0.47210000000000002</v>
      </c>
      <c r="L406" s="30">
        <f>IFERROR(VLOOKUP($F406,Dataset!$A:$P,L$273,FALSE),0)</f>
        <v>0.52170000000000005</v>
      </c>
      <c r="M406" s="30">
        <f>IFERROR(VLOOKUP($F406,Dataset!$A:$P,M$273,FALSE),0)</f>
        <v>0.58160000000000001</v>
      </c>
      <c r="N406" s="30">
        <f>IFERROR(VLOOKUP($F406,Dataset!$A:$P,N$273,FALSE),0)</f>
        <v>0.53080000000000005</v>
      </c>
      <c r="O406" s="30">
        <f>IFERROR(VLOOKUP($F406,Dataset!$A:$P,O$273,FALSE),0)</f>
        <v>0.5806</v>
      </c>
      <c r="P406" s="30" t="str">
        <f>IFERROR(VLOOKUP($F406,Dataset!$A:$P,P$273,FALSE),0)</f>
        <v>Rut_20</v>
      </c>
    </row>
    <row r="407" spans="6:20" x14ac:dyDescent="0.15">
      <c r="F407" s="28" t="str">
        <f t="shared" si="96"/>
        <v>Rut_20-(NOC) COASTAL OTAGO-Secondary Collector-All</v>
      </c>
      <c r="G407" s="2" t="str">
        <f t="shared" si="97"/>
        <v>(NOC) COASTAL OTAGO</v>
      </c>
      <c r="H407" s="387" t="s">
        <v>693</v>
      </c>
      <c r="I407" s="2" t="str">
        <f t="shared" si="98"/>
        <v>All</v>
      </c>
      <c r="J407" s="30">
        <f>IFERROR(VLOOKUP($F407,Dataset!$A:$P,J$273,FALSE),0)</f>
        <v>0.82920000000000005</v>
      </c>
      <c r="K407" s="30">
        <f>IFERROR(VLOOKUP($F407,Dataset!$A:$P,K$273,FALSE),0)</f>
        <v>0.68869999999999998</v>
      </c>
      <c r="L407" s="30">
        <f>IFERROR(VLOOKUP($F407,Dataset!$A:$P,L$273,FALSE),0)</f>
        <v>0.67379999999999995</v>
      </c>
      <c r="M407" s="30">
        <f>IFERROR(VLOOKUP($F407,Dataset!$A:$P,M$273,FALSE),0)</f>
        <v>0.74550000000000005</v>
      </c>
      <c r="N407" s="30">
        <f>IFERROR(VLOOKUP($F407,Dataset!$A:$P,N$273,FALSE),0)</f>
        <v>0.71240000000000003</v>
      </c>
      <c r="O407" s="30">
        <f>IFERROR(VLOOKUP($F407,Dataset!$A:$P,O$273,FALSE),0)</f>
        <v>0.70799999999999996</v>
      </c>
      <c r="P407" s="30" t="str">
        <f>IFERROR(VLOOKUP($F407,Dataset!$A:$P,P$273,FALSE),0)</f>
        <v>Rut_20</v>
      </c>
    </row>
    <row r="409" spans="6:20" x14ac:dyDescent="0.15">
      <c r="F409" s="36" t="s">
        <v>92</v>
      </c>
      <c r="G409" s="37" t="str">
        <f>G391&amp;" vs "&amp;G401&amp;" Deviation"</f>
        <v>NOC vs (NOC) COASTAL OTAGO Deviation</v>
      </c>
      <c r="H409" s="37"/>
      <c r="I409" s="37"/>
      <c r="J409" s="30">
        <f t="shared" ref="J409:O409" si="100">J392-J401</f>
        <v>-0.16880000000000006</v>
      </c>
      <c r="K409" s="30">
        <f t="shared" si="100"/>
        <v>2.4900000000000033E-2</v>
      </c>
      <c r="L409" s="30">
        <f t="shared" si="100"/>
        <v>4.5100000000000029E-2</v>
      </c>
      <c r="M409" s="30">
        <f t="shared" si="100"/>
        <v>-7.0999999999999952E-3</v>
      </c>
      <c r="N409" s="30">
        <f t="shared" si="100"/>
        <v>8.0000000000000071E-2</v>
      </c>
      <c r="O409" s="30">
        <f t="shared" si="100"/>
        <v>0.13090000000000002</v>
      </c>
      <c r="P409" s="30" t="e">
        <f>P392-P401</f>
        <v>#VALUE!</v>
      </c>
      <c r="T409" s="243" t="s">
        <v>236</v>
      </c>
    </row>
    <row r="410" spans="6:20" x14ac:dyDescent="0.15">
      <c r="F410" s="2" t="s">
        <v>105</v>
      </c>
    </row>
    <row r="411" spans="6:20" x14ac:dyDescent="0.15">
      <c r="F411" s="28" t="str">
        <f t="shared" ref="F411:F416" si="101">IF($I$390=1,$F$359&amp;"-"&amp;G411&amp;"-"&amp;H411&amp;"-"&amp;I4306,0)</f>
        <v>Rut_20P-National-Median-</v>
      </c>
      <c r="G411" s="2" t="str">
        <f t="shared" ref="G411:G416" si="102">VLOOKUP(G$390,$A$5:$B$31,2,FALSE)</f>
        <v>National</v>
      </c>
      <c r="H411" s="9" t="s">
        <v>99</v>
      </c>
      <c r="J411" s="30">
        <f>IFERROR(VLOOKUP($F411,Dataset!$A:$P,J$273,FALSE),0)</f>
        <v>4.5</v>
      </c>
      <c r="K411" s="30">
        <f>IFERROR(VLOOKUP($F411,Dataset!$A:$P,K$273,FALSE),0)</f>
        <v>4.5</v>
      </c>
      <c r="L411" s="30">
        <f>IFERROR(VLOOKUP($F411,Dataset!$A:$P,L$273,FALSE),0)</f>
        <v>4.5</v>
      </c>
      <c r="M411" s="30">
        <f>IFERROR(VLOOKUP($F411,Dataset!$A:$P,M$273,FALSE),0)</f>
        <v>4.5</v>
      </c>
      <c r="N411" s="30">
        <f>IFERROR(VLOOKUP($F411,Dataset!$A:$P,N$273,FALSE),0)</f>
        <v>4.5</v>
      </c>
      <c r="O411" s="30">
        <f>IFERROR(VLOOKUP($F411,Dataset!$A:$P,O$273,FALSE),0)</f>
        <v>4.5</v>
      </c>
      <c r="P411" s="30" t="str">
        <f>IFERROR(VLOOKUP($F411,Dataset!$A:$P,P$273,FALSE),0)</f>
        <v>Rut_20P</v>
      </c>
    </row>
    <row r="412" spans="6:20" x14ac:dyDescent="0.15">
      <c r="F412" s="28" t="str">
        <f t="shared" si="101"/>
        <v>Rut_20P-National-Open-</v>
      </c>
      <c r="G412" s="2" t="str">
        <f t="shared" si="102"/>
        <v>National</v>
      </c>
      <c r="H412" s="9" t="s">
        <v>100</v>
      </c>
      <c r="J412" s="30">
        <f>IFERROR(VLOOKUP($F412,Dataset!$A:$P,J$273,FALSE),0)</f>
        <v>2</v>
      </c>
      <c r="K412" s="30">
        <f>IFERROR(VLOOKUP($F412,Dataset!$A:$P,K$273,FALSE),0)</f>
        <v>2.5</v>
      </c>
      <c r="L412" s="30">
        <f>IFERROR(VLOOKUP($F412,Dataset!$A:$P,L$273,FALSE),0)</f>
        <v>2.5</v>
      </c>
      <c r="M412" s="30">
        <f>IFERROR(VLOOKUP($F412,Dataset!$A:$P,M$273,FALSE),0)</f>
        <v>2.5</v>
      </c>
      <c r="N412" s="30">
        <f>IFERROR(VLOOKUP($F412,Dataset!$A:$P,N$273,FALSE),0)</f>
        <v>2.5</v>
      </c>
      <c r="O412" s="30">
        <f>IFERROR(VLOOKUP($F412,Dataset!$A:$P,O$273,FALSE),0)</f>
        <v>2.5</v>
      </c>
      <c r="P412" s="30" t="str">
        <f>IFERROR(VLOOKUP($F412,Dataset!$A:$P,P$273,FALSE),0)</f>
        <v>Rut_20P</v>
      </c>
    </row>
    <row r="413" spans="6:20" x14ac:dyDescent="0.15">
      <c r="F413" s="28" t="str">
        <f t="shared" si="101"/>
        <v>Rut_20P-National-High-</v>
      </c>
      <c r="G413" s="2" t="str">
        <f t="shared" si="102"/>
        <v>National</v>
      </c>
      <c r="H413" s="9" t="s">
        <v>101</v>
      </c>
      <c r="J413" s="30">
        <f>IFERROR(VLOOKUP($F413,Dataset!$A:$P,J$273,FALSE),0)</f>
        <v>11</v>
      </c>
      <c r="K413" s="30">
        <f>IFERROR(VLOOKUP($F413,Dataset!$A:$P,K$273,FALSE),0)</f>
        <v>11.5</v>
      </c>
      <c r="L413" s="30">
        <f>IFERROR(VLOOKUP($F413,Dataset!$A:$P,L$273,FALSE),0)</f>
        <v>11.5</v>
      </c>
      <c r="M413" s="30">
        <f>IFERROR(VLOOKUP($F413,Dataset!$A:$P,M$273,FALSE),0)</f>
        <v>12</v>
      </c>
      <c r="N413" s="30">
        <f>IFERROR(VLOOKUP($F413,Dataset!$A:$P,N$273,FALSE),0)</f>
        <v>11.5</v>
      </c>
      <c r="O413" s="30">
        <f>IFERROR(VLOOKUP($F413,Dataset!$A:$P,O$273,FALSE),0)</f>
        <v>12</v>
      </c>
      <c r="P413" s="30" t="str">
        <f>IFERROR(VLOOKUP($F413,Dataset!$A:$P,P$273,FALSE),0)</f>
        <v>Rut_20P</v>
      </c>
    </row>
    <row r="414" spans="6:20" x14ac:dyDescent="0.15">
      <c r="F414" s="28" t="str">
        <f t="shared" si="101"/>
        <v>Rut_20P-National-Low-</v>
      </c>
      <c r="G414" s="2" t="str">
        <f t="shared" si="102"/>
        <v>National</v>
      </c>
      <c r="H414" s="9" t="s">
        <v>102</v>
      </c>
      <c r="J414" s="30">
        <f>IFERROR(VLOOKUP($F414,Dataset!$A:$P,J$273,FALSE),0)</f>
        <v>1</v>
      </c>
      <c r="K414" s="30">
        <f>IFERROR(VLOOKUP($F414,Dataset!$A:$P,K$273,FALSE),0)</f>
        <v>1</v>
      </c>
      <c r="L414" s="30">
        <f>IFERROR(VLOOKUP($F414,Dataset!$A:$P,L$273,FALSE),0)</f>
        <v>1</v>
      </c>
      <c r="M414" s="30">
        <f>IFERROR(VLOOKUP($F414,Dataset!$A:$P,M$273,FALSE),0)</f>
        <v>1.5</v>
      </c>
      <c r="N414" s="30">
        <f>IFERROR(VLOOKUP($F414,Dataset!$A:$P,N$273,FALSE),0)</f>
        <v>1</v>
      </c>
      <c r="O414" s="30">
        <f>IFERROR(VLOOKUP($F414,Dataset!$A:$P,O$273,FALSE),0)</f>
        <v>1</v>
      </c>
      <c r="P414" s="30" t="str">
        <f>IFERROR(VLOOKUP($F414,Dataset!$A:$P,P$273,FALSE),0)</f>
        <v>Rut_20P</v>
      </c>
    </row>
    <row r="415" spans="6:20" x14ac:dyDescent="0.15">
      <c r="F415" s="28" t="str">
        <f t="shared" si="101"/>
        <v>Rut_20P-National-Close-</v>
      </c>
      <c r="G415" s="2" t="str">
        <f t="shared" si="102"/>
        <v>National</v>
      </c>
      <c r="H415" s="9" t="s">
        <v>103</v>
      </c>
      <c r="J415" s="30">
        <f>IFERROR(VLOOKUP($F415,Dataset!$A:$P,J$273,FALSE),0)</f>
        <v>7.5</v>
      </c>
      <c r="K415" s="30">
        <f>IFERROR(VLOOKUP($F415,Dataset!$A:$P,K$273,FALSE),0)</f>
        <v>7.5</v>
      </c>
      <c r="L415" s="30">
        <f>IFERROR(VLOOKUP($F415,Dataset!$A:$P,L$273,FALSE),0)</f>
        <v>8</v>
      </c>
      <c r="M415" s="30">
        <f>IFERROR(VLOOKUP($F415,Dataset!$A:$P,M$273,FALSE),0)</f>
        <v>8</v>
      </c>
      <c r="N415" s="30">
        <f>IFERROR(VLOOKUP($F415,Dataset!$A:$P,N$273,FALSE),0)</f>
        <v>8</v>
      </c>
      <c r="O415" s="30">
        <f>IFERROR(VLOOKUP($F415,Dataset!$A:$P,O$273,FALSE),0)</f>
        <v>8</v>
      </c>
      <c r="P415" s="30" t="str">
        <f>IFERROR(VLOOKUP($F415,Dataset!$A:$P,P$273,FALSE),0)</f>
        <v>Rut_20P</v>
      </c>
    </row>
    <row r="416" spans="6:20" x14ac:dyDescent="0.15">
      <c r="F416" s="28" t="str">
        <f t="shared" si="101"/>
        <v>Rut_20P-National-Tail-</v>
      </c>
      <c r="G416" s="2" t="str">
        <f t="shared" si="102"/>
        <v>National</v>
      </c>
      <c r="H416" s="9" t="s">
        <v>104</v>
      </c>
      <c r="J416" s="30">
        <f>IFERROR(VLOOKUP($F416,Dataset!$A:$P,J$273,FALSE),0)</f>
        <v>0</v>
      </c>
      <c r="K416" s="30">
        <f>IFERROR(VLOOKUP($F416,Dataset!$A:$P,K$273,FALSE),0)</f>
        <v>0</v>
      </c>
      <c r="L416" s="30">
        <f>IFERROR(VLOOKUP($F416,Dataset!$A:$P,L$273,FALSE),0)</f>
        <v>0</v>
      </c>
      <c r="M416" s="30">
        <f>IFERROR(VLOOKUP($F416,Dataset!$A:$P,M$273,FALSE),0)</f>
        <v>0</v>
      </c>
      <c r="N416" s="30">
        <f>IFERROR(VLOOKUP($F416,Dataset!$A:$P,N$273,FALSE),0)</f>
        <v>0</v>
      </c>
      <c r="O416" s="30">
        <f>IFERROR(VLOOKUP($F416,Dataset!$A:$P,O$273,FALSE),0)</f>
        <v>0</v>
      </c>
      <c r="P416" s="30" t="str">
        <f>IFERROR(VLOOKUP($F416,Dataset!$A:$P,P$273,FALSE),0)</f>
        <v>Rut_20P</v>
      </c>
    </row>
    <row r="418" spans="4:16" x14ac:dyDescent="0.15">
      <c r="F418" s="28" t="str">
        <f t="shared" ref="F418:F423" si="103">IF($I$390=1,$F$359&amp;"-"&amp;G418&amp;"-"&amp;H418&amp;"-"&amp;I4313,0)</f>
        <v>Rut_20P-(NOC) COASTAL OTAGO-Median-</v>
      </c>
      <c r="G418" s="2" t="str">
        <f t="shared" ref="G418:G423" si="104">VLOOKUP(G$400,$A$5:$B$31,2,FALSE)</f>
        <v>(NOC) COASTAL OTAGO</v>
      </c>
      <c r="H418" s="9" t="s">
        <v>99</v>
      </c>
      <c r="J418" s="30">
        <f>IFERROR(VLOOKUP($F418,Dataset!$A:$P,J$273,FALSE),0)</f>
        <v>4.5</v>
      </c>
      <c r="K418" s="30">
        <f>IFERROR(VLOOKUP($F418,Dataset!$A:$P,K$273,FALSE),0)</f>
        <v>4.5</v>
      </c>
      <c r="L418" s="30">
        <f>IFERROR(VLOOKUP($F418,Dataset!$A:$P,L$273,FALSE),0)</f>
        <v>5</v>
      </c>
      <c r="M418" s="30">
        <f>IFERROR(VLOOKUP($F418,Dataset!$A:$P,M$273,FALSE),0)</f>
        <v>5</v>
      </c>
      <c r="N418" s="30">
        <f>IFERROR(VLOOKUP($F418,Dataset!$A:$P,N$273,FALSE),0)</f>
        <v>4.5</v>
      </c>
      <c r="O418" s="30">
        <f>IFERROR(VLOOKUP($F418,Dataset!$A:$P,O$273,FALSE),0)</f>
        <v>4.5</v>
      </c>
      <c r="P418" s="30" t="str">
        <f>IFERROR(VLOOKUP($F418,Dataset!$A:$P,P$273,FALSE),0)</f>
        <v>Rut_20P</v>
      </c>
    </row>
    <row r="419" spans="4:16" x14ac:dyDescent="0.15">
      <c r="F419" s="28" t="str">
        <f t="shared" si="103"/>
        <v>Rut_20P-(NOC) COASTAL OTAGO-Open-</v>
      </c>
      <c r="G419" s="2" t="str">
        <f t="shared" si="104"/>
        <v>(NOC) COASTAL OTAGO</v>
      </c>
      <c r="H419" s="9" t="s">
        <v>100</v>
      </c>
      <c r="J419" s="30">
        <f>IFERROR(VLOOKUP($F419,Dataset!$A:$P,J$273,FALSE),0)</f>
        <v>2.5</v>
      </c>
      <c r="K419" s="30">
        <f>IFERROR(VLOOKUP($F419,Dataset!$A:$P,K$273,FALSE),0)</f>
        <v>2.5</v>
      </c>
      <c r="L419" s="30">
        <f>IFERROR(VLOOKUP($F419,Dataset!$A:$P,L$273,FALSE),0)</f>
        <v>2.5</v>
      </c>
      <c r="M419" s="30">
        <f>IFERROR(VLOOKUP($F419,Dataset!$A:$P,M$273,FALSE),0)</f>
        <v>2.5</v>
      </c>
      <c r="N419" s="30">
        <f>IFERROR(VLOOKUP($F419,Dataset!$A:$P,N$273,FALSE),0)</f>
        <v>2.5</v>
      </c>
      <c r="O419" s="30">
        <f>IFERROR(VLOOKUP($F419,Dataset!$A:$P,O$273,FALSE),0)</f>
        <v>2.5</v>
      </c>
      <c r="P419" s="30" t="str">
        <f>IFERROR(VLOOKUP($F419,Dataset!$A:$P,P$273,FALSE),0)</f>
        <v>Rut_20P</v>
      </c>
    </row>
    <row r="420" spans="4:16" x14ac:dyDescent="0.15">
      <c r="F420" s="28" t="str">
        <f t="shared" si="103"/>
        <v>Rut_20P-(NOC) COASTAL OTAGO-High-</v>
      </c>
      <c r="G420" s="2" t="str">
        <f t="shared" si="104"/>
        <v>(NOC) COASTAL OTAGO</v>
      </c>
      <c r="H420" s="9" t="s">
        <v>101</v>
      </c>
      <c r="J420" s="30">
        <f>IFERROR(VLOOKUP($F420,Dataset!$A:$P,J$273,FALSE),0)</f>
        <v>11.5</v>
      </c>
      <c r="K420" s="30">
        <f>IFERROR(VLOOKUP($F420,Dataset!$A:$P,K$273,FALSE),0)</f>
        <v>11.5</v>
      </c>
      <c r="L420" s="30">
        <f>IFERROR(VLOOKUP($F420,Dataset!$A:$P,L$273,FALSE),0)</f>
        <v>12</v>
      </c>
      <c r="M420" s="30">
        <f>IFERROR(VLOOKUP($F420,Dataset!$A:$P,M$273,FALSE),0)</f>
        <v>12</v>
      </c>
      <c r="N420" s="30">
        <f>IFERROR(VLOOKUP($F420,Dataset!$A:$P,N$273,FALSE),0)</f>
        <v>11.5</v>
      </c>
      <c r="O420" s="30">
        <f>IFERROR(VLOOKUP($F420,Dataset!$A:$P,O$273,FALSE),0)</f>
        <v>11.5</v>
      </c>
      <c r="P420" s="30" t="str">
        <f>IFERROR(VLOOKUP($F420,Dataset!$A:$P,P$273,FALSE),0)</f>
        <v>Rut_20P</v>
      </c>
    </row>
    <row r="421" spans="4:16" x14ac:dyDescent="0.15">
      <c r="F421" s="28" t="str">
        <f t="shared" si="103"/>
        <v>Rut_20P-(NOC) COASTAL OTAGO-Low-</v>
      </c>
      <c r="G421" s="2" t="str">
        <f t="shared" si="104"/>
        <v>(NOC) COASTAL OTAGO</v>
      </c>
      <c r="H421" s="9" t="s">
        <v>102</v>
      </c>
      <c r="J421" s="30">
        <f>IFERROR(VLOOKUP($F421,Dataset!$A:$P,J$273,FALSE),0)</f>
        <v>1</v>
      </c>
      <c r="K421" s="30">
        <f>IFERROR(VLOOKUP($F421,Dataset!$A:$P,K$273,FALSE),0)</f>
        <v>1</v>
      </c>
      <c r="L421" s="30">
        <f>IFERROR(VLOOKUP($F421,Dataset!$A:$P,L$273,FALSE),0)</f>
        <v>1</v>
      </c>
      <c r="M421" s="30">
        <f>IFERROR(VLOOKUP($F421,Dataset!$A:$P,M$273,FALSE),0)</f>
        <v>1</v>
      </c>
      <c r="N421" s="30">
        <f>IFERROR(VLOOKUP($F421,Dataset!$A:$P,N$273,FALSE),0)</f>
        <v>1</v>
      </c>
      <c r="O421" s="30">
        <f>IFERROR(VLOOKUP($F421,Dataset!$A:$P,O$273,FALSE),0)</f>
        <v>1</v>
      </c>
      <c r="P421" s="30" t="str">
        <f>IFERROR(VLOOKUP($F421,Dataset!$A:$P,P$273,FALSE),0)</f>
        <v>Rut_20P</v>
      </c>
    </row>
    <row r="422" spans="4:16" x14ac:dyDescent="0.15">
      <c r="F422" s="28" t="str">
        <f t="shared" si="103"/>
        <v>Rut_20P-(NOC) COASTAL OTAGO-Close-</v>
      </c>
      <c r="G422" s="2" t="str">
        <f t="shared" si="104"/>
        <v>(NOC) COASTAL OTAGO</v>
      </c>
      <c r="H422" s="9" t="s">
        <v>103</v>
      </c>
      <c r="J422" s="30">
        <f>IFERROR(VLOOKUP($F422,Dataset!$A:$P,J$273,FALSE),0)</f>
        <v>8</v>
      </c>
      <c r="K422" s="30">
        <f>IFERROR(VLOOKUP($F422,Dataset!$A:$P,K$273,FALSE),0)</f>
        <v>8</v>
      </c>
      <c r="L422" s="30">
        <f>IFERROR(VLOOKUP($F422,Dataset!$A:$P,L$273,FALSE),0)</f>
        <v>8</v>
      </c>
      <c r="M422" s="30">
        <f>IFERROR(VLOOKUP($F422,Dataset!$A:$P,M$273,FALSE),0)</f>
        <v>8.5</v>
      </c>
      <c r="N422" s="30">
        <f>IFERROR(VLOOKUP($F422,Dataset!$A:$P,N$273,FALSE),0)</f>
        <v>8</v>
      </c>
      <c r="O422" s="30">
        <f>IFERROR(VLOOKUP($F422,Dataset!$A:$P,O$273,FALSE),0)</f>
        <v>8</v>
      </c>
      <c r="P422" s="30" t="str">
        <f>IFERROR(VLOOKUP($F422,Dataset!$A:$P,P$273,FALSE),0)</f>
        <v>Rut_20P</v>
      </c>
    </row>
    <row r="423" spans="4:16" x14ac:dyDescent="0.15">
      <c r="F423" s="28" t="str">
        <f t="shared" si="103"/>
        <v>Rut_20P-(NOC) COASTAL OTAGO-Tail-</v>
      </c>
      <c r="G423" s="2" t="str">
        <f t="shared" si="104"/>
        <v>(NOC) COASTAL OTAGO</v>
      </c>
      <c r="H423" s="9" t="s">
        <v>104</v>
      </c>
      <c r="J423" s="30">
        <f>IFERROR(VLOOKUP($F423,Dataset!$A:$P,J$273,FALSE),0)</f>
        <v>0</v>
      </c>
      <c r="K423" s="30">
        <f>IFERROR(VLOOKUP($F423,Dataset!$A:$P,K$273,FALSE),0)</f>
        <v>0</v>
      </c>
      <c r="L423" s="30">
        <f>IFERROR(VLOOKUP($F423,Dataset!$A:$P,L$273,FALSE),0)</f>
        <v>0</v>
      </c>
      <c r="M423" s="30">
        <f>IFERROR(VLOOKUP($F423,Dataset!$A:$P,M$273,FALSE),0)</f>
        <v>0</v>
      </c>
      <c r="N423" s="30">
        <f>IFERROR(VLOOKUP($F423,Dataset!$A:$P,N$273,FALSE),0)</f>
        <v>0</v>
      </c>
      <c r="O423" s="30">
        <f>IFERROR(VLOOKUP($F423,Dataset!$A:$P,O$273,FALSE),0)</f>
        <v>0</v>
      </c>
      <c r="P423" s="30" t="str">
        <f>IFERROR(VLOOKUP($F423,Dataset!$A:$P,P$273,FALSE),0)</f>
        <v>Rut_20P</v>
      </c>
    </row>
    <row r="426" spans="4:16" x14ac:dyDescent="0.15">
      <c r="F426" s="117" t="s">
        <v>39</v>
      </c>
      <c r="G426" s="116" t="s">
        <v>110</v>
      </c>
      <c r="H426" s="116"/>
      <c r="I426" s="116"/>
      <c r="J426" s="116"/>
      <c r="K426" s="116"/>
      <c r="L426" s="116"/>
      <c r="M426" s="116"/>
      <c r="N426" s="116"/>
      <c r="O426" s="116"/>
      <c r="P426" s="116"/>
    </row>
    <row r="427" spans="4:16" x14ac:dyDescent="0.15">
      <c r="D427" s="25">
        <v>11</v>
      </c>
    </row>
    <row r="429" spans="4:16" x14ac:dyDescent="0.15">
      <c r="J429" s="32">
        <f>VLOOKUP(J430,$B$79:$C$90,2,FALSE)</f>
        <v>15</v>
      </c>
    </row>
    <row r="430" spans="4:16" x14ac:dyDescent="0.2">
      <c r="G430" s="27" t="s">
        <v>242</v>
      </c>
      <c r="H430" s="27" t="s">
        <v>80</v>
      </c>
      <c r="I430" s="27" t="s">
        <v>81</v>
      </c>
      <c r="J430" s="31">
        <f>$H$1</f>
        <v>2019</v>
      </c>
      <c r="K430" s="20" t="s">
        <v>86</v>
      </c>
    </row>
    <row r="431" spans="4:16" ht="63" x14ac:dyDescent="0.2">
      <c r="G431" s="27"/>
      <c r="H431" s="27"/>
      <c r="I431" s="27"/>
      <c r="J431" s="35" t="str">
        <f>J430&amp;" Rutting (&gt;10mm) by NOC"</f>
        <v>2019 Rutting (&gt;10mm) by NOC</v>
      </c>
      <c r="K431" s="35" t="str">
        <f>J430&amp;" Deviation from the National Rutting (&gt;10mm) by NOC"</f>
        <v>2019 Deviation from the National Rutting (&gt;10mm) by NOC</v>
      </c>
    </row>
    <row r="432" spans="4:16" x14ac:dyDescent="0.15">
      <c r="F432" s="28" t="str">
        <f>"-"&amp;G432&amp;"-"&amp;H432&amp;"-"&amp;I432</f>
        <v>-(NOC) NORTHLAND-All-All</v>
      </c>
      <c r="G432" s="386" t="str">
        <f>$B$6</f>
        <v>(NOC) NORTHLAND</v>
      </c>
      <c r="H432" s="2" t="s">
        <v>2</v>
      </c>
      <c r="I432" s="2" t="s">
        <v>2</v>
      </c>
      <c r="J432" s="30">
        <f>VLOOKUP($F$426&amp;$F432,Dataset!$A:$P,J$233,FALSE)</f>
        <v>15.653600000000001</v>
      </c>
      <c r="K432" s="30">
        <f t="shared" ref="K432:K455" si="105">J432-$J$455</f>
        <v>4.3997000000000011</v>
      </c>
    </row>
    <row r="433" spans="6:11" x14ac:dyDescent="0.15">
      <c r="F433" s="28" t="str">
        <f t="shared" ref="F433:F455" si="106">"-"&amp;G433&amp;"-"&amp;H433&amp;"-"&amp;I433</f>
        <v>-AUCK ALLIANCE-All-All</v>
      </c>
      <c r="G433" s="386" t="str">
        <f>$B$7</f>
        <v>AUCK ALLIANCE</v>
      </c>
      <c r="H433" s="2" t="s">
        <v>2</v>
      </c>
      <c r="I433" s="2" t="s">
        <v>2</v>
      </c>
      <c r="J433" s="30">
        <f>VLOOKUP($F$426&amp;$F433,Dataset!$A:$P,J$233,FALSE)</f>
        <v>2.8454000000000002</v>
      </c>
      <c r="K433" s="30">
        <f t="shared" si="105"/>
        <v>-8.4085000000000001</v>
      </c>
    </row>
    <row r="434" spans="6:11" x14ac:dyDescent="0.15">
      <c r="F434" s="28" t="str">
        <f t="shared" si="106"/>
        <v>-(NOC) CENTRAL WAIKATO-All-All</v>
      </c>
      <c r="G434" s="386" t="str">
        <f>$B$8</f>
        <v>(NOC) CENTRAL WAIKATO</v>
      </c>
      <c r="H434" s="2" t="s">
        <v>2</v>
      </c>
      <c r="I434" s="2" t="s">
        <v>2</v>
      </c>
      <c r="J434" s="30">
        <f>VLOOKUP($F$426&amp;$F434,Dataset!$A:$P,J$233,FALSE)</f>
        <v>17.179099999999998</v>
      </c>
      <c r="K434" s="30">
        <f t="shared" si="105"/>
        <v>5.9251999999999985</v>
      </c>
    </row>
    <row r="435" spans="6:11" x14ac:dyDescent="0.15">
      <c r="F435" s="28" t="str">
        <f t="shared" si="106"/>
        <v>-(NOC) EAST WAIKATO-All-All</v>
      </c>
      <c r="G435" s="386" t="str">
        <f>$B$9</f>
        <v>(NOC) EAST WAIKATO</v>
      </c>
      <c r="H435" s="2" t="s">
        <v>2</v>
      </c>
      <c r="I435" s="2" t="s">
        <v>2</v>
      </c>
      <c r="J435" s="30">
        <f>VLOOKUP($F$426&amp;$F435,Dataset!$A:$P,J$233,FALSE)</f>
        <v>13.037599999999999</v>
      </c>
      <c r="K435" s="30">
        <f t="shared" si="105"/>
        <v>1.7836999999999996</v>
      </c>
    </row>
    <row r="436" spans="6:11" x14ac:dyDescent="0.15">
      <c r="F436" s="28" t="str">
        <f t="shared" si="106"/>
        <v>-(EC) WEST WAIKATO NORTH-All-All</v>
      </c>
      <c r="G436" s="386" t="str">
        <f>$B$10</f>
        <v>(EC) WEST WAIKATO NORTH</v>
      </c>
      <c r="H436" s="2" t="s">
        <v>2</v>
      </c>
      <c r="I436" s="2" t="s">
        <v>2</v>
      </c>
      <c r="J436" s="30">
        <f>VLOOKUP($F$426&amp;$F436,Dataset!$A:$P,J$233,FALSE)</f>
        <v>10.016</v>
      </c>
      <c r="K436" s="30">
        <f t="shared" si="105"/>
        <v>-1.2378999999999998</v>
      </c>
    </row>
    <row r="437" spans="6:11" x14ac:dyDescent="0.15">
      <c r="F437" s="28" t="str">
        <f t="shared" si="106"/>
        <v>-(EC) WEST WAIKATO SOUTH-All-All</v>
      </c>
      <c r="G437" s="386" t="str">
        <f>$B$11</f>
        <v>(EC) WEST WAIKATO SOUTH</v>
      </c>
      <c r="H437" s="2" t="s">
        <v>2</v>
      </c>
      <c r="I437" s="2" t="s">
        <v>2</v>
      </c>
      <c r="J437" s="30">
        <f>VLOOKUP($F$426&amp;$F437,Dataset!$A:$P,J$233,FALSE)</f>
        <v>8.8009000000000004</v>
      </c>
      <c r="K437" s="30">
        <f t="shared" si="105"/>
        <v>-2.4529999999999994</v>
      </c>
    </row>
    <row r="438" spans="6:11" x14ac:dyDescent="0.15">
      <c r="F438" s="28" t="str">
        <f t="shared" si="106"/>
        <v>-(NOC) BOP EAST-All-All</v>
      </c>
      <c r="G438" s="386" t="str">
        <f>$B$12</f>
        <v>(NOC) BOP EAST</v>
      </c>
      <c r="H438" s="2" t="s">
        <v>2</v>
      </c>
      <c r="I438" s="2" t="s">
        <v>2</v>
      </c>
      <c r="J438" s="30">
        <f>VLOOKUP($F$426&amp;$F438,Dataset!$A:$P,J$233,FALSE)</f>
        <v>14.4217</v>
      </c>
      <c r="K438" s="30">
        <f t="shared" si="105"/>
        <v>3.1677999999999997</v>
      </c>
    </row>
    <row r="439" spans="6:11" x14ac:dyDescent="0.15">
      <c r="F439" s="28" t="str">
        <f t="shared" si="106"/>
        <v>-(NOC) BOP WEST-All-All</v>
      </c>
      <c r="G439" s="386" t="str">
        <f>$B$13</f>
        <v>(NOC) BOP WEST</v>
      </c>
      <c r="H439" s="2" t="s">
        <v>2</v>
      </c>
      <c r="I439" s="2" t="s">
        <v>2</v>
      </c>
      <c r="J439" s="30">
        <f>VLOOKUP($F$426&amp;$F439,Dataset!$A:$P,J$233,FALSE)</f>
        <v>8.8764000000000003</v>
      </c>
      <c r="K439" s="30">
        <f t="shared" si="105"/>
        <v>-2.3774999999999995</v>
      </c>
    </row>
    <row r="440" spans="6:11" x14ac:dyDescent="0.15">
      <c r="F440" s="28" t="str">
        <f t="shared" si="106"/>
        <v>-(NOC) TAIRAWHITI ROADS NORTHERN-All-All</v>
      </c>
      <c r="G440" s="386" t="str">
        <f>$B$14</f>
        <v>(NOC) TAIRAWHITI ROADS NORTHERN</v>
      </c>
      <c r="H440" s="2" t="s">
        <v>2</v>
      </c>
      <c r="I440" s="2" t="s">
        <v>2</v>
      </c>
      <c r="J440" s="30">
        <f>VLOOKUP($F$426&amp;$F440,Dataset!$A:$P,J$233,FALSE)</f>
        <v>14.81</v>
      </c>
      <c r="K440" s="30">
        <f t="shared" si="105"/>
        <v>3.5561000000000007</v>
      </c>
    </row>
    <row r="441" spans="6:11" x14ac:dyDescent="0.15">
      <c r="F441" s="28" t="str">
        <f t="shared" si="106"/>
        <v>-(NOC) TAIRAWHITI ROADS WESTERN-All-All</v>
      </c>
      <c r="G441" s="386" t="str">
        <f>$B$15</f>
        <v>(NOC) TAIRAWHITI ROADS WESTERN</v>
      </c>
      <c r="H441" s="2" t="s">
        <v>2</v>
      </c>
      <c r="I441" s="2" t="s">
        <v>2</v>
      </c>
      <c r="J441" s="30">
        <f>VLOOKUP($F$426&amp;$F441,Dataset!$A:$P,J$233,FALSE)</f>
        <v>19.764900000000001</v>
      </c>
      <c r="K441" s="30">
        <f t="shared" si="105"/>
        <v>8.511000000000001</v>
      </c>
    </row>
    <row r="442" spans="6:11" x14ac:dyDescent="0.15">
      <c r="F442" s="28" t="str">
        <f t="shared" si="106"/>
        <v>-(NOC) HAWKES BAY-All-All</v>
      </c>
      <c r="G442" s="386" t="str">
        <f>$B$16</f>
        <v>(NOC) HAWKES BAY</v>
      </c>
      <c r="H442" s="2" t="s">
        <v>2</v>
      </c>
      <c r="I442" s="2" t="s">
        <v>2</v>
      </c>
      <c r="J442" s="30">
        <f>VLOOKUP($F$426&amp;$F442,Dataset!$A:$P,J$233,FALSE)</f>
        <v>9.9202999999999992</v>
      </c>
      <c r="K442" s="30">
        <f t="shared" si="105"/>
        <v>-1.3336000000000006</v>
      </c>
    </row>
    <row r="443" spans="6:11" x14ac:dyDescent="0.15">
      <c r="F443" s="28" t="str">
        <f t="shared" si="106"/>
        <v>-(NOC) TARANAKI-All-All</v>
      </c>
      <c r="G443" s="386" t="str">
        <f>$B$17</f>
        <v>(NOC) TARANAKI</v>
      </c>
      <c r="H443" s="2" t="s">
        <v>2</v>
      </c>
      <c r="I443" s="2" t="s">
        <v>2</v>
      </c>
      <c r="J443" s="30">
        <f>VLOOKUP($F$426&amp;$F443,Dataset!$A:$P,J$233,FALSE)</f>
        <v>12.942600000000001</v>
      </c>
      <c r="K443" s="30">
        <f t="shared" si="105"/>
        <v>1.6887000000000008</v>
      </c>
    </row>
    <row r="444" spans="6:11" x14ac:dyDescent="0.15">
      <c r="F444" s="28" t="str">
        <f t="shared" si="106"/>
        <v>-(NOC) MANAWATU-WHANGANUI-All-All</v>
      </c>
      <c r="G444" s="386" t="str">
        <f>$B$18</f>
        <v>(NOC) MANAWATU-WHANGANUI</v>
      </c>
      <c r="H444" s="2" t="s">
        <v>2</v>
      </c>
      <c r="I444" s="2" t="s">
        <v>2</v>
      </c>
      <c r="J444" s="30">
        <f>VLOOKUP($F$426&amp;$F444,Dataset!$A:$P,J$233,FALSE)</f>
        <v>9.7181999999999995</v>
      </c>
      <c r="K444" s="30">
        <f t="shared" si="105"/>
        <v>-1.5357000000000003</v>
      </c>
    </row>
    <row r="445" spans="6:11" x14ac:dyDescent="0.15">
      <c r="F445" s="28" t="str">
        <f t="shared" si="106"/>
        <v>-(NOC) WELLINGTON-All-All</v>
      </c>
      <c r="G445" s="386" t="str">
        <f>$B$19</f>
        <v>(NOC) WELLINGTON</v>
      </c>
      <c r="H445" s="2" t="s">
        <v>2</v>
      </c>
      <c r="I445" s="2" t="s">
        <v>2</v>
      </c>
      <c r="J445" s="30">
        <f>VLOOKUP($F$426&amp;$F445,Dataset!$A:$P,J$233,FALSE)</f>
        <v>4.6837999999999997</v>
      </c>
      <c r="K445" s="30">
        <f t="shared" si="105"/>
        <v>-6.5701000000000001</v>
      </c>
    </row>
    <row r="446" spans="6:11" x14ac:dyDescent="0.15">
      <c r="F446" s="28" t="str">
        <f t="shared" si="106"/>
        <v>-(NOC) NELSON-TASMAN-All-All</v>
      </c>
      <c r="G446" s="386" t="str">
        <f>$B$20</f>
        <v>(NOC) NELSON-TASMAN</v>
      </c>
      <c r="H446" s="2" t="s">
        <v>2</v>
      </c>
      <c r="I446" s="2" t="s">
        <v>2</v>
      </c>
      <c r="J446" s="30">
        <f>VLOOKUP($F$426&amp;$F446,Dataset!$A:$P,J$233,FALSE)</f>
        <v>11.2859</v>
      </c>
      <c r="K446" s="30">
        <f t="shared" si="105"/>
        <v>3.2000000000000028E-2</v>
      </c>
    </row>
    <row r="447" spans="6:11" x14ac:dyDescent="0.15">
      <c r="F447" s="28" t="str">
        <f t="shared" si="106"/>
        <v>-(EC) MARLBOROUGH-All-All</v>
      </c>
      <c r="G447" s="386" t="str">
        <f>$B$21</f>
        <v>(EC) MARLBOROUGH</v>
      </c>
      <c r="H447" s="2" t="s">
        <v>2</v>
      </c>
      <c r="I447" s="2" t="s">
        <v>2</v>
      </c>
      <c r="J447" s="30">
        <f>VLOOKUP($F$426&amp;$F447,Dataset!$A:$P,J$233,FALSE)</f>
        <v>8.6140000000000008</v>
      </c>
      <c r="K447" s="30">
        <f t="shared" si="105"/>
        <v>-2.639899999999999</v>
      </c>
    </row>
    <row r="448" spans="6:11" x14ac:dyDescent="0.15">
      <c r="F448" s="28" t="str">
        <f t="shared" si="106"/>
        <v>-(NOC) NORTH CANTERBURY-All-All</v>
      </c>
      <c r="G448" s="386" t="str">
        <f>$B$22</f>
        <v>(NOC) NORTH CANTERBURY</v>
      </c>
      <c r="H448" s="2" t="s">
        <v>2</v>
      </c>
      <c r="I448" s="2" t="s">
        <v>2</v>
      </c>
      <c r="J448" s="30">
        <f>VLOOKUP($F$426&amp;$F448,Dataset!$A:$P,J$233,FALSE)</f>
        <v>8.3755000000000006</v>
      </c>
      <c r="K448" s="30">
        <f t="shared" si="105"/>
        <v>-2.8783999999999992</v>
      </c>
    </row>
    <row r="449" spans="2:18" x14ac:dyDescent="0.15">
      <c r="F449" s="28" t="str">
        <f t="shared" si="106"/>
        <v>-(NOC) SOUTH CANTERBURY-All-All</v>
      </c>
      <c r="G449" s="386" t="str">
        <f>$B$23</f>
        <v>(NOC) SOUTH CANTERBURY</v>
      </c>
      <c r="H449" s="2" t="s">
        <v>2</v>
      </c>
      <c r="I449" s="2" t="s">
        <v>2</v>
      </c>
      <c r="J449" s="30">
        <f>VLOOKUP($F$426&amp;$F449,Dataset!$A:$P,J$233,FALSE)</f>
        <v>7.8555999999999999</v>
      </c>
      <c r="K449" s="30">
        <f t="shared" si="105"/>
        <v>-3.3982999999999999</v>
      </c>
    </row>
    <row r="450" spans="2:18" x14ac:dyDescent="0.15">
      <c r="F450" s="28" t="str">
        <f t="shared" si="106"/>
        <v>-MILFORD-All-All</v>
      </c>
      <c r="G450" s="386" t="str">
        <f>$B$24</f>
        <v>MILFORD</v>
      </c>
      <c r="H450" s="2" t="s">
        <v>2</v>
      </c>
      <c r="I450" s="2" t="s">
        <v>2</v>
      </c>
      <c r="J450" s="30">
        <f>VLOOKUP($F$426&amp;$F450,Dataset!$A:$P,J$233,FALSE)</f>
        <v>10.6373</v>
      </c>
      <c r="K450" s="30">
        <f t="shared" si="105"/>
        <v>-0.61660000000000004</v>
      </c>
    </row>
    <row r="451" spans="2:18" x14ac:dyDescent="0.15">
      <c r="F451" s="28" t="str">
        <f t="shared" si="106"/>
        <v>-(NOC) WEST COAST-All-All</v>
      </c>
      <c r="G451" s="386" t="str">
        <f>$B$25</f>
        <v>(NOC) WEST COAST</v>
      </c>
      <c r="H451" s="2" t="s">
        <v>2</v>
      </c>
      <c r="I451" s="2" t="s">
        <v>2</v>
      </c>
      <c r="J451" s="30">
        <f>VLOOKUP($F$426&amp;$F451,Dataset!$A:$P,J$233,FALSE)</f>
        <v>10.3962</v>
      </c>
      <c r="K451" s="30">
        <f t="shared" si="105"/>
        <v>-0.85769999999999946</v>
      </c>
    </row>
    <row r="452" spans="2:18" x14ac:dyDescent="0.15">
      <c r="F452" s="28" t="str">
        <f t="shared" si="106"/>
        <v>-(NOC) OTAGO CENTRAL-All-All</v>
      </c>
      <c r="G452" s="386" t="str">
        <f>$B$26</f>
        <v>(NOC) OTAGO CENTRAL</v>
      </c>
      <c r="H452" s="2" t="s">
        <v>2</v>
      </c>
      <c r="I452" s="2" t="s">
        <v>2</v>
      </c>
      <c r="J452" s="30">
        <f>VLOOKUP($F$426&amp;$F452,Dataset!$A:$P,J$233,FALSE)</f>
        <v>11.337899999999999</v>
      </c>
      <c r="K452" s="30">
        <f t="shared" si="105"/>
        <v>8.3999999999999631E-2</v>
      </c>
    </row>
    <row r="453" spans="2:18" x14ac:dyDescent="0.15">
      <c r="F453" s="28" t="str">
        <f t="shared" si="106"/>
        <v>-(NOC) COASTAL OTAGO-All-All</v>
      </c>
      <c r="G453" s="386" t="str">
        <f>$B$27</f>
        <v>(NOC) COASTAL OTAGO</v>
      </c>
      <c r="H453" s="2" t="s">
        <v>2</v>
      </c>
      <c r="I453" s="2" t="s">
        <v>2</v>
      </c>
      <c r="J453" s="30">
        <f>VLOOKUP($F$426&amp;$F453,Dataset!$A:$P,J$233,FALSE)</f>
        <v>12.068899999999999</v>
      </c>
      <c r="K453" s="30">
        <f t="shared" si="105"/>
        <v>0.8149999999999995</v>
      </c>
    </row>
    <row r="454" spans="2:18" x14ac:dyDescent="0.15">
      <c r="F454" s="28" t="str">
        <f t="shared" si="106"/>
        <v>-(NOC) SOUTHLAND-All-All</v>
      </c>
      <c r="G454" s="386" t="str">
        <f>$B$28</f>
        <v>(NOC) SOUTHLAND</v>
      </c>
      <c r="H454" s="2" t="s">
        <v>2</v>
      </c>
      <c r="I454" s="2" t="s">
        <v>2</v>
      </c>
      <c r="J454" s="30">
        <f>VLOOKUP($F$426&amp;$F454,Dataset!$A:$P,J$233,FALSE)</f>
        <v>13.2021</v>
      </c>
      <c r="K454" s="30">
        <f t="shared" si="105"/>
        <v>1.9481999999999999</v>
      </c>
    </row>
    <row r="455" spans="2:18" x14ac:dyDescent="0.15">
      <c r="F455" s="28" t="str">
        <f t="shared" si="106"/>
        <v>-National-All-All</v>
      </c>
      <c r="G455" s="2" t="s">
        <v>17</v>
      </c>
      <c r="H455" s="2" t="s">
        <v>2</v>
      </c>
      <c r="I455" s="2" t="s">
        <v>2</v>
      </c>
      <c r="J455" s="30">
        <f>VLOOKUP($F$426&amp;$F455,Dataset!$A:$P,J$233,FALSE)</f>
        <v>11.2539</v>
      </c>
      <c r="K455" s="30">
        <f t="shared" si="105"/>
        <v>0</v>
      </c>
    </row>
    <row r="458" spans="2:18" x14ac:dyDescent="0.2">
      <c r="F458" s="27" t="s">
        <v>243</v>
      </c>
      <c r="G458" s="24">
        <v>1</v>
      </c>
      <c r="H458" s="25"/>
      <c r="I458" s="26">
        <v>1</v>
      </c>
      <c r="J458" s="32">
        <f>VLOOKUP(J$34,$B$79:$C$100,2,FALSE)</f>
        <v>10</v>
      </c>
      <c r="K458" s="32">
        <f t="shared" ref="K458:P458" si="107">VLOOKUP(K$34,$B$79:$C$100,2,FALSE)</f>
        <v>11</v>
      </c>
      <c r="L458" s="32">
        <f t="shared" si="107"/>
        <v>12</v>
      </c>
      <c r="M458" s="32">
        <f t="shared" si="107"/>
        <v>13</v>
      </c>
      <c r="N458" s="32">
        <f t="shared" si="107"/>
        <v>14</v>
      </c>
      <c r="O458" s="32">
        <f t="shared" si="107"/>
        <v>15</v>
      </c>
      <c r="P458" s="32">
        <f t="shared" si="107"/>
        <v>16</v>
      </c>
    </row>
    <row r="459" spans="2:18" x14ac:dyDescent="0.2">
      <c r="B459" s="2" t="s">
        <v>166</v>
      </c>
      <c r="G459" s="27" t="s">
        <v>242</v>
      </c>
      <c r="H459" s="27" t="s">
        <v>80</v>
      </c>
      <c r="I459" s="27" t="s">
        <v>81</v>
      </c>
      <c r="J459" s="20">
        <f>$K$1</f>
        <v>2014</v>
      </c>
      <c r="K459" s="20">
        <f t="shared" ref="K459:P459" si="108">J459+1</f>
        <v>2015</v>
      </c>
      <c r="L459" s="20">
        <f t="shared" si="108"/>
        <v>2016</v>
      </c>
      <c r="M459" s="20">
        <f t="shared" si="108"/>
        <v>2017</v>
      </c>
      <c r="N459" s="20">
        <f t="shared" si="108"/>
        <v>2018</v>
      </c>
      <c r="O459" s="20">
        <f t="shared" si="108"/>
        <v>2019</v>
      </c>
      <c r="P459" s="20">
        <f t="shared" si="108"/>
        <v>2020</v>
      </c>
      <c r="R459" s="243" t="str">
        <f>G426</f>
        <v>Rutting &gt;10mm</v>
      </c>
    </row>
    <row r="460" spans="2:18" x14ac:dyDescent="0.15">
      <c r="F460" s="28" t="str">
        <f t="shared" ref="F460:F466" si="109">$F$426&amp;"-"&amp;G460&amp;"-"&amp;H460&amp;"-"&amp;I460</f>
        <v>Rut_10-National-All-All</v>
      </c>
      <c r="G460" s="2" t="str">
        <f t="shared" ref="G460:G466" si="110">VLOOKUP(G$458,$A$5:$B$31,2,FALSE)</f>
        <v>National</v>
      </c>
      <c r="H460" s="2" t="s">
        <v>2</v>
      </c>
      <c r="I460" s="2" t="str">
        <f t="shared" ref="I460:I466" si="111">IF(I$458=1,"All",IF(I$458=2,"U","R"))</f>
        <v>All</v>
      </c>
      <c r="J460" s="30">
        <f>IFERROR(VLOOKUP($F460,Dataset!$A:$P,J$273,FALSE),0)</f>
        <v>9.6191999999999993</v>
      </c>
      <c r="K460" s="30">
        <f>IFERROR(VLOOKUP($F460,Dataset!$A:$P,K$273,FALSE),0)</f>
        <v>10.170999999999999</v>
      </c>
      <c r="L460" s="30">
        <f>IFERROR(VLOOKUP($F460,Dataset!$A:$P,L$273,FALSE),0)</f>
        <v>10.697699999999999</v>
      </c>
      <c r="M460" s="30">
        <f>IFERROR(VLOOKUP($F460,Dataset!$A:$P,M$273,FALSE),0)</f>
        <v>11.028600000000001</v>
      </c>
      <c r="N460" s="30">
        <f>IFERROR(VLOOKUP($F460,Dataset!$A:$P,N$273,FALSE),0)</f>
        <v>10.624000000000001</v>
      </c>
      <c r="O460" s="30">
        <f>IFERROR(VLOOKUP($F460,Dataset!$A:$P,O$273,FALSE),0)</f>
        <v>11.2539</v>
      </c>
      <c r="P460" s="30" t="str">
        <f>IFERROR(VLOOKUP($F460,Dataset!$A:$P,P$273,FALSE),0)</f>
        <v>Rut_10</v>
      </c>
    </row>
    <row r="461" spans="2:18" x14ac:dyDescent="0.15">
      <c r="F461" s="28" t="str">
        <f t="shared" si="109"/>
        <v>Rut_10-National-High Volume-All</v>
      </c>
      <c r="G461" s="2" t="str">
        <f t="shared" si="110"/>
        <v>National</v>
      </c>
      <c r="H461" s="387" t="s">
        <v>6</v>
      </c>
      <c r="I461" s="2" t="str">
        <f>IF(I$458=1,"All",IF(I$458=2,"U","R"))</f>
        <v>All</v>
      </c>
      <c r="J461" s="30">
        <f>IFERROR(VLOOKUP($F461,Dataset!$A:$P,J$273,FALSE),0)</f>
        <v>4.9074</v>
      </c>
      <c r="K461" s="30">
        <f>IFERROR(VLOOKUP($F461,Dataset!$A:$P,K$273,FALSE),0)</f>
        <v>5.5972999999999997</v>
      </c>
      <c r="L461" s="30">
        <f>IFERROR(VLOOKUP($F461,Dataset!$A:$P,L$273,FALSE),0)</f>
        <v>5.6609999999999996</v>
      </c>
      <c r="M461" s="30">
        <f>IFERROR(VLOOKUP($F461,Dataset!$A:$P,M$273,FALSE),0)</f>
        <v>5.625</v>
      </c>
      <c r="N461" s="30">
        <f>IFERROR(VLOOKUP($F461,Dataset!$A:$P,N$273,FALSE),0)</f>
        <v>5.4836999999999998</v>
      </c>
      <c r="O461" s="30">
        <f>IFERROR(VLOOKUP($F461,Dataset!$A:$P,O$273,FALSE),0)</f>
        <v>5.7222</v>
      </c>
      <c r="P461" s="30" t="str">
        <f>IFERROR(VLOOKUP($F461,Dataset!$A:$P,P$273,FALSE),0)</f>
        <v>Rut_10</v>
      </c>
    </row>
    <row r="462" spans="2:18" x14ac:dyDescent="0.15">
      <c r="F462" s="28" t="str">
        <f t="shared" si="109"/>
        <v>Rut_10-National-National-All</v>
      </c>
      <c r="G462" s="2" t="str">
        <f t="shared" si="110"/>
        <v>National</v>
      </c>
      <c r="H462" s="387" t="s">
        <v>17</v>
      </c>
      <c r="I462" s="2" t="str">
        <f t="shared" si="111"/>
        <v>All</v>
      </c>
      <c r="J462" s="30">
        <f>IFERROR(VLOOKUP($F462,Dataset!$A:$P,J$273,FALSE),0)</f>
        <v>9.6061999999999994</v>
      </c>
      <c r="K462" s="30">
        <f>IFERROR(VLOOKUP($F462,Dataset!$A:$P,K$273,FALSE),0)</f>
        <v>10.296099999999999</v>
      </c>
      <c r="L462" s="30">
        <f>IFERROR(VLOOKUP($F462,Dataset!$A:$P,L$273,FALSE),0)</f>
        <v>10.7256</v>
      </c>
      <c r="M462" s="30">
        <f>IFERROR(VLOOKUP($F462,Dataset!$A:$P,M$273,FALSE),0)</f>
        <v>11.962</v>
      </c>
      <c r="N462" s="30">
        <f>IFERROR(VLOOKUP($F462,Dataset!$A:$P,N$273,FALSE),0)</f>
        <v>10.337899999999999</v>
      </c>
      <c r="O462" s="30">
        <f>IFERROR(VLOOKUP($F462,Dataset!$A:$P,O$273,FALSE),0)</f>
        <v>11.605700000000001</v>
      </c>
      <c r="P462" s="30" t="str">
        <f>IFERROR(VLOOKUP($F462,Dataset!$A:$P,P$273,FALSE),0)</f>
        <v>Rut_10</v>
      </c>
    </row>
    <row r="463" spans="2:18" x14ac:dyDescent="0.15">
      <c r="F463" s="28" t="str">
        <f t="shared" si="109"/>
        <v>Rut_10-National-Regional-All</v>
      </c>
      <c r="G463" s="2" t="str">
        <f t="shared" si="110"/>
        <v>National</v>
      </c>
      <c r="H463" s="387" t="s">
        <v>694</v>
      </c>
      <c r="I463" s="2" t="str">
        <f>IF(I$458=1,"All",IF(I$458=2,"U","R"))</f>
        <v>All</v>
      </c>
      <c r="J463" s="30">
        <f>IFERROR(VLOOKUP($F463,Dataset!$A:$P,J$273,FALSE),0)</f>
        <v>11.477600000000001</v>
      </c>
      <c r="K463" s="30">
        <f>IFERROR(VLOOKUP($F463,Dataset!$A:$P,K$273,FALSE),0)</f>
        <v>12.0167</v>
      </c>
      <c r="L463" s="30">
        <f>IFERROR(VLOOKUP($F463,Dataset!$A:$P,L$273,FALSE),0)</f>
        <v>12.9269</v>
      </c>
      <c r="M463" s="30">
        <f>IFERROR(VLOOKUP($F463,Dataset!$A:$P,M$273,FALSE),0)</f>
        <v>13.424200000000001</v>
      </c>
      <c r="N463" s="30">
        <f>IFERROR(VLOOKUP($F463,Dataset!$A:$P,N$273,FALSE),0)</f>
        <v>13.298999999999999</v>
      </c>
      <c r="O463" s="30">
        <f>IFERROR(VLOOKUP($F463,Dataset!$A:$P,O$273,FALSE),0)</f>
        <v>13.293799999999999</v>
      </c>
      <c r="P463" s="30" t="str">
        <f>IFERROR(VLOOKUP($F463,Dataset!$A:$P,P$273,FALSE),0)</f>
        <v>Rut_10</v>
      </c>
    </row>
    <row r="464" spans="2:18" x14ac:dyDescent="0.15">
      <c r="F464" s="28" t="str">
        <f t="shared" ref="F464" si="112">$F$426&amp;"-"&amp;G464&amp;"-"&amp;H464&amp;"-"&amp;I464</f>
        <v>Rut_10-National-Arterial-All</v>
      </c>
      <c r="G464" s="2" t="str">
        <f t="shared" si="110"/>
        <v>National</v>
      </c>
      <c r="H464" s="387" t="s">
        <v>692</v>
      </c>
      <c r="I464" s="2" t="str">
        <f>IF(I$458=1,"All",IF(I$458=2,"U","R"))</f>
        <v>All</v>
      </c>
      <c r="J464" s="30">
        <f>IFERROR(VLOOKUP($F464,Dataset!$A:$P,J$273,FALSE),0)</f>
        <v>9.7371999999999996</v>
      </c>
      <c r="K464" s="30">
        <f>IFERROR(VLOOKUP($F464,Dataset!$A:$P,K$273,FALSE),0)</f>
        <v>10.333</v>
      </c>
      <c r="L464" s="30">
        <f>IFERROR(VLOOKUP($F464,Dataset!$A:$P,L$273,FALSE),0)</f>
        <v>11.1052</v>
      </c>
      <c r="M464" s="30">
        <f>IFERROR(VLOOKUP($F464,Dataset!$A:$P,M$273,FALSE),0)</f>
        <v>11.1807</v>
      </c>
      <c r="N464" s="30">
        <f>IFERROR(VLOOKUP($F464,Dataset!$A:$P,N$273,FALSE),0)</f>
        <v>10.952199999999999</v>
      </c>
      <c r="O464" s="30">
        <f>IFERROR(VLOOKUP($F464,Dataset!$A:$P,O$273,FALSE),0)</f>
        <v>11.7798</v>
      </c>
      <c r="P464" s="30" t="str">
        <f>IFERROR(VLOOKUP($F464,Dataset!$A:$P,P$273,FALSE),0)</f>
        <v>Rut_10</v>
      </c>
    </row>
    <row r="465" spans="6:16" x14ac:dyDescent="0.15">
      <c r="F465" s="28" t="str">
        <f t="shared" si="109"/>
        <v>Rut_10-National-Primary Collector-All</v>
      </c>
      <c r="G465" s="2" t="str">
        <f t="shared" si="110"/>
        <v>National</v>
      </c>
      <c r="H465" s="387" t="s">
        <v>691</v>
      </c>
      <c r="I465" s="2" t="str">
        <f t="shared" si="111"/>
        <v>All</v>
      </c>
      <c r="J465" s="30">
        <f>IFERROR(VLOOKUP($F465,Dataset!$A:$P,J$273,FALSE),0)</f>
        <v>9.9547000000000008</v>
      </c>
      <c r="K465" s="30">
        <f>IFERROR(VLOOKUP($F465,Dataset!$A:$P,K$273,FALSE),0)</f>
        <v>10.4679</v>
      </c>
      <c r="L465" s="30">
        <f>IFERROR(VLOOKUP($F465,Dataset!$A:$P,L$273,FALSE),0)</f>
        <v>10.9224</v>
      </c>
      <c r="M465" s="30">
        <f>IFERROR(VLOOKUP($F465,Dataset!$A:$P,M$273,FALSE),0)</f>
        <v>11.200100000000001</v>
      </c>
      <c r="N465" s="30">
        <f>IFERROR(VLOOKUP($F465,Dataset!$A:$P,N$273,FALSE),0)</f>
        <v>11.051500000000001</v>
      </c>
      <c r="O465" s="30">
        <f>IFERROR(VLOOKUP($F465,Dataset!$A:$P,O$273,FALSE),0)</f>
        <v>11.803599999999999</v>
      </c>
      <c r="P465" s="30" t="str">
        <f>IFERROR(VLOOKUP($F465,Dataset!$A:$P,P$273,FALSE),0)</f>
        <v>Rut_10</v>
      </c>
    </row>
    <row r="466" spans="6:16" x14ac:dyDescent="0.15">
      <c r="F466" s="28" t="str">
        <f t="shared" si="109"/>
        <v>Rut_10-National-Secondary Collector-All</v>
      </c>
      <c r="G466" s="2" t="str">
        <f t="shared" si="110"/>
        <v>National</v>
      </c>
      <c r="H466" s="387" t="s">
        <v>693</v>
      </c>
      <c r="I466" s="2" t="str">
        <f t="shared" si="111"/>
        <v>All</v>
      </c>
      <c r="J466" s="30">
        <f>IFERROR(VLOOKUP($F466,Dataset!$A:$P,J$273,FALSE),0)</f>
        <v>8.2250999999999994</v>
      </c>
      <c r="K466" s="30">
        <f>IFERROR(VLOOKUP($F466,Dataset!$A:$P,K$273,FALSE),0)</f>
        <v>8.5099</v>
      </c>
      <c r="L466" s="30">
        <f>IFERROR(VLOOKUP($F466,Dataset!$A:$P,L$273,FALSE),0)</f>
        <v>8.5266999999999999</v>
      </c>
      <c r="M466" s="30">
        <f>IFERROR(VLOOKUP($F466,Dataset!$A:$P,M$273,FALSE),0)</f>
        <v>8.9146000000000001</v>
      </c>
      <c r="N466" s="30">
        <f>IFERROR(VLOOKUP($F466,Dataset!$A:$P,N$273,FALSE),0)</f>
        <v>7.7656999999999998</v>
      </c>
      <c r="O466" s="30">
        <f>IFERROR(VLOOKUP($F466,Dataset!$A:$P,O$273,FALSE),0)</f>
        <v>8.2555999999999994</v>
      </c>
      <c r="P466" s="30" t="str">
        <f>IFERROR(VLOOKUP($F466,Dataset!$A:$P,P$273,FALSE),0)</f>
        <v>Rut_10</v>
      </c>
    </row>
    <row r="468" spans="6:16" x14ac:dyDescent="0.2">
      <c r="F468" s="27" t="s">
        <v>244</v>
      </c>
      <c r="G468" s="24">
        <v>17</v>
      </c>
    </row>
    <row r="469" spans="6:16" x14ac:dyDescent="0.15">
      <c r="F469" s="28" t="str">
        <f t="shared" ref="F469:F475" si="113">$F$426&amp;"-"&amp;G469&amp;"-"&amp;H469&amp;"-"&amp;I469</f>
        <v>Rut_10-(EC) MARLBOROUGH-All-All</v>
      </c>
      <c r="G469" s="2" t="str">
        <f t="shared" ref="G469:G475" si="114">VLOOKUP(G$468,$A$5:$B$31,2,FALSE)</f>
        <v>(EC) MARLBOROUGH</v>
      </c>
      <c r="H469" s="2" t="s">
        <v>2</v>
      </c>
      <c r="I469" s="2" t="str">
        <f t="shared" ref="I469:I475" si="115">IF(I$458=1,"All",IF(I$458=2,"U","R"))</f>
        <v>All</v>
      </c>
      <c r="J469" s="30">
        <f>IFERROR(VLOOKUP($F469,Dataset!$A:$P,J$273,FALSE),0)</f>
        <v>7.0849000000000002</v>
      </c>
      <c r="K469" s="30">
        <f>IFERROR(VLOOKUP($F469,Dataset!$A:$P,K$273,FALSE),0)</f>
        <v>7.4808000000000003</v>
      </c>
      <c r="L469" s="30">
        <f>IFERROR(VLOOKUP($F469,Dataset!$A:$P,L$273,FALSE),0)</f>
        <v>6.8033000000000001</v>
      </c>
      <c r="M469" s="30">
        <f>IFERROR(VLOOKUP($F469,Dataset!$A:$P,M$273,FALSE),0)</f>
        <v>8.3141999999999996</v>
      </c>
      <c r="N469" s="30">
        <f>IFERROR(VLOOKUP($F469,Dataset!$A:$P,N$273,FALSE),0)</f>
        <v>6.0407999999999999</v>
      </c>
      <c r="O469" s="30">
        <f>IFERROR(VLOOKUP($F469,Dataset!$A:$P,O$273,FALSE),0)</f>
        <v>8.6140000000000008</v>
      </c>
      <c r="P469" s="30" t="str">
        <f>IFERROR(VLOOKUP($F469,Dataset!$A:$P,P$273,FALSE),0)</f>
        <v>Rut_10</v>
      </c>
    </row>
    <row r="470" spans="6:16" x14ac:dyDescent="0.15">
      <c r="F470" s="28" t="str">
        <f t="shared" si="113"/>
        <v>Rut_10-(EC) MARLBOROUGH-High Volume-All</v>
      </c>
      <c r="G470" s="2" t="str">
        <f t="shared" si="114"/>
        <v>(EC) MARLBOROUGH</v>
      </c>
      <c r="H470" s="387" t="s">
        <v>6</v>
      </c>
      <c r="I470" s="2" t="str">
        <f>IF(I$458=1,"All",IF(I$458=2,"U","R"))</f>
        <v>All</v>
      </c>
      <c r="J470" s="30">
        <f>IFERROR(VLOOKUP($F470,Dataset!$A:$P,J$273,FALSE),0)</f>
        <v>0</v>
      </c>
      <c r="K470" s="30">
        <f>IFERROR(VLOOKUP($F470,Dataset!$A:$P,K$273,FALSE),0)</f>
        <v>0</v>
      </c>
      <c r="L470" s="30">
        <f>IFERROR(VLOOKUP($F470,Dataset!$A:$P,L$273,FALSE),0)</f>
        <v>0</v>
      </c>
      <c r="M470" s="30">
        <f>IFERROR(VLOOKUP($F470,Dataset!$A:$P,M$273,FALSE),0)</f>
        <v>0</v>
      </c>
      <c r="N470" s="30">
        <f>IFERROR(VLOOKUP($F470,Dataset!$A:$P,N$273,FALSE),0)</f>
        <v>0</v>
      </c>
      <c r="O470" s="30">
        <f>IFERROR(VLOOKUP($F470,Dataset!$A:$P,O$273,FALSE),0)</f>
        <v>0</v>
      </c>
      <c r="P470" s="30">
        <f>IFERROR(VLOOKUP($F470,Dataset!$A:$P,P$273,FALSE),0)</f>
        <v>0</v>
      </c>
    </row>
    <row r="471" spans="6:16" x14ac:dyDescent="0.15">
      <c r="F471" s="28" t="str">
        <f t="shared" si="113"/>
        <v>Rut_10-(EC) MARLBOROUGH-National-All</v>
      </c>
      <c r="G471" s="2" t="str">
        <f t="shared" si="114"/>
        <v>(EC) MARLBOROUGH</v>
      </c>
      <c r="H471" s="387" t="s">
        <v>17</v>
      </c>
      <c r="I471" s="2" t="str">
        <f>IF(I$458=1,"All",IF(I$458=2,"U","R"))</f>
        <v>All</v>
      </c>
      <c r="J471" s="30">
        <f>IFERROR(VLOOKUP($F471,Dataset!$A:$P,J$273,FALSE),0)</f>
        <v>9.0357000000000003</v>
      </c>
      <c r="K471" s="30">
        <f>IFERROR(VLOOKUP($F471,Dataset!$A:$P,K$273,FALSE),0)</f>
        <v>9.3362999999999996</v>
      </c>
      <c r="L471" s="30">
        <f>IFERROR(VLOOKUP($F471,Dataset!$A:$P,L$273,FALSE),0)</f>
        <v>7.6544999999999996</v>
      </c>
      <c r="M471" s="30">
        <f>IFERROR(VLOOKUP($F471,Dataset!$A:$P,M$273,FALSE),0)</f>
        <v>9.8854000000000006</v>
      </c>
      <c r="N471" s="30">
        <f>IFERROR(VLOOKUP($F471,Dataset!$A:$P,N$273,FALSE),0)</f>
        <v>6.5559000000000003</v>
      </c>
      <c r="O471" s="30">
        <f>IFERROR(VLOOKUP($F471,Dataset!$A:$P,O$273,FALSE),0)</f>
        <v>11.0382</v>
      </c>
      <c r="P471" s="30" t="str">
        <f>IFERROR(VLOOKUP($F471,Dataset!$A:$P,P$273,FALSE),0)</f>
        <v>Rut_10</v>
      </c>
    </row>
    <row r="472" spans="6:16" x14ac:dyDescent="0.15">
      <c r="F472" s="28" t="str">
        <f t="shared" si="113"/>
        <v>Rut_10-(EC) MARLBOROUGH-Regional-All</v>
      </c>
      <c r="G472" s="2" t="str">
        <f t="shared" si="114"/>
        <v>(EC) MARLBOROUGH</v>
      </c>
      <c r="H472" s="387" t="s">
        <v>694</v>
      </c>
      <c r="I472" s="2" t="str">
        <f t="shared" si="115"/>
        <v>All</v>
      </c>
      <c r="J472" s="30">
        <f>IFERROR(VLOOKUP($F472,Dataset!$A:$P,J$273,FALSE),0)</f>
        <v>6.4817999999999998</v>
      </c>
      <c r="K472" s="30">
        <f>IFERROR(VLOOKUP($F472,Dataset!$A:$P,K$273,FALSE),0)</f>
        <v>6.6002999999999998</v>
      </c>
      <c r="L472" s="30">
        <f>IFERROR(VLOOKUP($F472,Dataset!$A:$P,L$273,FALSE),0)</f>
        <v>6.4486999999999997</v>
      </c>
      <c r="M472" s="30">
        <f>IFERROR(VLOOKUP($F472,Dataset!$A:$P,M$273,FALSE),0)</f>
        <v>8.1217000000000006</v>
      </c>
      <c r="N472" s="30">
        <f>IFERROR(VLOOKUP($F472,Dataset!$A:$P,N$273,FALSE),0)</f>
        <v>6.8592000000000004</v>
      </c>
      <c r="O472" s="30">
        <f>IFERROR(VLOOKUP($F472,Dataset!$A:$P,O$273,FALSE),0)</f>
        <v>8.09</v>
      </c>
      <c r="P472" s="30" t="str">
        <f>IFERROR(VLOOKUP($F472,Dataset!$A:$P,P$273,FALSE),0)</f>
        <v>Rut_10</v>
      </c>
    </row>
    <row r="473" spans="6:16" x14ac:dyDescent="0.15">
      <c r="F473" s="28" t="str">
        <f t="shared" ref="F473" si="116">$F$426&amp;"-"&amp;G473&amp;"-"&amp;H473&amp;"-"&amp;I473</f>
        <v>Rut_10-(EC) MARLBOROUGH-Arterial-All</v>
      </c>
      <c r="G473" s="2" t="str">
        <f t="shared" si="114"/>
        <v>(EC) MARLBOROUGH</v>
      </c>
      <c r="H473" s="387" t="s">
        <v>692</v>
      </c>
      <c r="I473" s="2" t="str">
        <f t="shared" si="115"/>
        <v>All</v>
      </c>
      <c r="J473" s="30">
        <f>IFERROR(VLOOKUP($F473,Dataset!$A:$P,J$273,FALSE),0)</f>
        <v>0</v>
      </c>
      <c r="K473" s="30">
        <f>IFERROR(VLOOKUP($F473,Dataset!$A:$P,K$273,FALSE),0)</f>
        <v>0</v>
      </c>
      <c r="L473" s="30">
        <f>IFERROR(VLOOKUP($F473,Dataset!$A:$P,L$273,FALSE),0)</f>
        <v>0</v>
      </c>
      <c r="M473" s="30">
        <f>IFERROR(VLOOKUP($F473,Dataset!$A:$P,M$273,FALSE),0)</f>
        <v>0</v>
      </c>
      <c r="N473" s="30">
        <f>IFERROR(VLOOKUP($F473,Dataset!$A:$P,N$273,FALSE),0)</f>
        <v>0</v>
      </c>
      <c r="O473" s="30">
        <f>IFERROR(VLOOKUP($F473,Dataset!$A:$P,O$273,FALSE),0)</f>
        <v>0</v>
      </c>
      <c r="P473" s="30">
        <f>IFERROR(VLOOKUP($F473,Dataset!$A:$P,P$273,FALSE),0)</f>
        <v>0</v>
      </c>
    </row>
    <row r="474" spans="6:16" x14ac:dyDescent="0.15">
      <c r="F474" s="28" t="str">
        <f t="shared" si="113"/>
        <v>Rut_10-(EC) MARLBOROUGH-Primary Collector-All</v>
      </c>
      <c r="G474" s="2" t="str">
        <f t="shared" si="114"/>
        <v>(EC) MARLBOROUGH</v>
      </c>
      <c r="H474" s="387" t="s">
        <v>691</v>
      </c>
      <c r="I474" s="2" t="str">
        <f>IF(I$458=1,"All",IF(I$458=2,"U","R"))</f>
        <v>All</v>
      </c>
      <c r="J474" s="30">
        <f>IFERROR(VLOOKUP($F474,Dataset!$A:$P,J$273,FALSE),0)</f>
        <v>0</v>
      </c>
      <c r="K474" s="30">
        <f>IFERROR(VLOOKUP($F474,Dataset!$A:$P,K$273,FALSE),0)</f>
        <v>0</v>
      </c>
      <c r="L474" s="30">
        <f>IFERROR(VLOOKUP($F474,Dataset!$A:$P,L$273,FALSE),0)</f>
        <v>0</v>
      </c>
      <c r="M474" s="30">
        <f>IFERROR(VLOOKUP($F474,Dataset!$A:$P,M$273,FALSE),0)</f>
        <v>0</v>
      </c>
      <c r="N474" s="30">
        <f>IFERROR(VLOOKUP($F474,Dataset!$A:$P,N$273,FALSE),0)</f>
        <v>0</v>
      </c>
      <c r="O474" s="30">
        <f>IFERROR(VLOOKUP($F474,Dataset!$A:$P,O$273,FALSE),0)</f>
        <v>0</v>
      </c>
      <c r="P474" s="30">
        <f>IFERROR(VLOOKUP($F474,Dataset!$A:$P,P$273,FALSE),0)</f>
        <v>0</v>
      </c>
    </row>
    <row r="475" spans="6:16" x14ac:dyDescent="0.15">
      <c r="F475" s="28" t="str">
        <f t="shared" si="113"/>
        <v>Rut_10-(EC) MARLBOROUGH-Secondary Collector-All</v>
      </c>
      <c r="G475" s="2" t="str">
        <f t="shared" si="114"/>
        <v>(EC) MARLBOROUGH</v>
      </c>
      <c r="H475" s="387" t="s">
        <v>693</v>
      </c>
      <c r="I475" s="2" t="str">
        <f t="shared" si="115"/>
        <v>All</v>
      </c>
      <c r="J475" s="30">
        <f>IFERROR(VLOOKUP($F475,Dataset!$A:$P,J$273,FALSE),0)</f>
        <v>5.7042999999999999</v>
      </c>
      <c r="K475" s="30">
        <f>IFERROR(VLOOKUP($F475,Dataset!$A:$P,K$273,FALSE),0)</f>
        <v>6.4832999999999998</v>
      </c>
      <c r="L475" s="30">
        <f>IFERROR(VLOOKUP($F475,Dataset!$A:$P,L$273,FALSE),0)</f>
        <v>6.2628000000000004</v>
      </c>
      <c r="M475" s="30">
        <f>IFERROR(VLOOKUP($F475,Dataset!$A:$P,M$273,FALSE),0)</f>
        <v>6.8380999999999998</v>
      </c>
      <c r="N475" s="30">
        <f>IFERROR(VLOOKUP($F475,Dataset!$A:$P,N$273,FALSE),0)</f>
        <v>4.6505000000000001</v>
      </c>
      <c r="O475" s="30">
        <f>IFERROR(VLOOKUP($F475,Dataset!$A:$P,O$273,FALSE),0)</f>
        <v>6.5696000000000003</v>
      </c>
      <c r="P475" s="30" t="str">
        <f>IFERROR(VLOOKUP($F475,Dataset!$A:$P,P$273,FALSE),0)</f>
        <v>Rut_10</v>
      </c>
    </row>
    <row r="477" spans="6:16" x14ac:dyDescent="0.15">
      <c r="F477" s="36" t="s">
        <v>92</v>
      </c>
      <c r="G477" s="37" t="str">
        <f>G459&amp;" vs "&amp;G469&amp;" Deviation"</f>
        <v>NOC vs (EC) MARLBOROUGH Deviation</v>
      </c>
      <c r="H477" s="37"/>
      <c r="I477" s="37"/>
      <c r="J477" s="30">
        <f t="shared" ref="J477:O477" si="117">J460-J469</f>
        <v>2.5342999999999991</v>
      </c>
      <c r="K477" s="30">
        <f t="shared" si="117"/>
        <v>2.690199999999999</v>
      </c>
      <c r="L477" s="30">
        <f t="shared" si="117"/>
        <v>3.8943999999999992</v>
      </c>
      <c r="M477" s="30">
        <f t="shared" si="117"/>
        <v>2.7144000000000013</v>
      </c>
      <c r="N477" s="30">
        <f t="shared" si="117"/>
        <v>4.5832000000000006</v>
      </c>
      <c r="O477" s="30">
        <f t="shared" si="117"/>
        <v>2.639899999999999</v>
      </c>
      <c r="P477" s="30" t="e">
        <f>P460-P469</f>
        <v>#VALUE!</v>
      </c>
    </row>
    <row r="482" spans="4:18" x14ac:dyDescent="0.15">
      <c r="F482" s="133" t="s">
        <v>183</v>
      </c>
      <c r="G482" s="132" t="s">
        <v>52</v>
      </c>
      <c r="H482" s="132"/>
      <c r="I482" s="132"/>
      <c r="J482" s="132"/>
      <c r="K482" s="132"/>
      <c r="L482" s="132"/>
      <c r="M482" s="132"/>
      <c r="N482" s="132"/>
      <c r="O482" s="132"/>
      <c r="P482" s="132"/>
      <c r="R482" s="243" t="str">
        <f>G482</f>
        <v>Smooth Travel Exposure</v>
      </c>
    </row>
    <row r="483" spans="4:18" x14ac:dyDescent="0.15">
      <c r="D483" s="25">
        <v>12</v>
      </c>
    </row>
    <row r="485" spans="4:18" x14ac:dyDescent="0.15">
      <c r="F485" s="136"/>
      <c r="G485" s="49">
        <v>1</v>
      </c>
      <c r="I485" s="26"/>
      <c r="J485" s="32">
        <f>VLOOKUP(J486,$B$79:$C$90,2,FALSE)</f>
        <v>15</v>
      </c>
    </row>
    <row r="486" spans="4:18" x14ac:dyDescent="0.2">
      <c r="G486" s="27" t="s">
        <v>242</v>
      </c>
      <c r="H486" s="27" t="s">
        <v>80</v>
      </c>
      <c r="I486" s="27" t="s">
        <v>81</v>
      </c>
      <c r="J486" s="31">
        <f>$H$1</f>
        <v>2019</v>
      </c>
      <c r="K486" s="20" t="s">
        <v>86</v>
      </c>
    </row>
    <row r="487" spans="4:18" ht="45" x14ac:dyDescent="0.2">
      <c r="F487" s="209"/>
      <c r="G487" s="27"/>
      <c r="H487" s="27"/>
      <c r="I487" s="27"/>
      <c r="J487" s="35" t="str">
        <f>J486&amp;"  STE  by NOC"</f>
        <v>2019  STE  by NOC</v>
      </c>
      <c r="K487" s="35" t="str">
        <f>J486&amp;" Deviation from the National STE  by NOC"</f>
        <v>2019 Deviation from the National STE  by NOC</v>
      </c>
    </row>
    <row r="488" spans="4:18" x14ac:dyDescent="0.15">
      <c r="F488" s="28" t="str">
        <f t="shared" ref="F488:F511" si="118">IF($G$485=1,$F$482&amp;"-"&amp;G488&amp;"-"&amp;H488&amp;"-"&amp;I488,IF($G$485=2,$F$483&amp;"-"&amp;G488&amp;"-"&amp;H488&amp;"-"&amp;I488,$F$484&amp;"-"&amp;G488&amp;"-"&amp;H488&amp;"-"&amp;I488))</f>
        <v>STE-(NOC) NORTHLAND-All-All</v>
      </c>
      <c r="G488" s="386" t="str">
        <f>$B$6</f>
        <v>(NOC) NORTHLAND</v>
      </c>
      <c r="H488" s="2" t="s">
        <v>2</v>
      </c>
      <c r="I488" s="2" t="s">
        <v>2</v>
      </c>
      <c r="J488" s="30">
        <f>VLOOKUP($F488,Dataset!$A:$P,J$233,FALSE)</f>
        <v>97.418499999999995</v>
      </c>
      <c r="K488" s="30">
        <f t="shared" ref="K488:K511" si="119">J488-$J$511</f>
        <v>-1.4605000000000103</v>
      </c>
    </row>
    <row r="489" spans="4:18" x14ac:dyDescent="0.15">
      <c r="F489" s="28" t="str">
        <f t="shared" si="118"/>
        <v>STE-AUCK ALLIANCE-All-All</v>
      </c>
      <c r="G489" s="386" t="str">
        <f>$B$7</f>
        <v>AUCK ALLIANCE</v>
      </c>
      <c r="H489" s="2" t="s">
        <v>2</v>
      </c>
      <c r="I489" s="2" t="s">
        <v>2</v>
      </c>
      <c r="J489" s="30">
        <f>VLOOKUP($F489,Dataset!$A:$P,J$233,FALSE)</f>
        <v>99.876000000000005</v>
      </c>
      <c r="K489" s="30">
        <f t="shared" si="119"/>
        <v>0.99699999999999989</v>
      </c>
    </row>
    <row r="490" spans="4:18" x14ac:dyDescent="0.15">
      <c r="F490" s="28" t="str">
        <f t="shared" si="118"/>
        <v>STE-(NOC) CENTRAL WAIKATO-All-All</v>
      </c>
      <c r="G490" s="386" t="str">
        <f>$B$8</f>
        <v>(NOC) CENTRAL WAIKATO</v>
      </c>
      <c r="H490" s="2" t="s">
        <v>2</v>
      </c>
      <c r="I490" s="2" t="s">
        <v>2</v>
      </c>
      <c r="J490" s="30">
        <f>VLOOKUP($F490,Dataset!$A:$P,J$233,FALSE)</f>
        <v>98.192400000000006</v>
      </c>
      <c r="K490" s="30">
        <f t="shared" si="119"/>
        <v>-0.68659999999999854</v>
      </c>
    </row>
    <row r="491" spans="4:18" x14ac:dyDescent="0.15">
      <c r="F491" s="28" t="str">
        <f t="shared" si="118"/>
        <v>STE-(NOC) EAST WAIKATO-All-All</v>
      </c>
      <c r="G491" s="386" t="str">
        <f>$B$9</f>
        <v>(NOC) EAST WAIKATO</v>
      </c>
      <c r="H491" s="2" t="s">
        <v>2</v>
      </c>
      <c r="I491" s="2" t="s">
        <v>2</v>
      </c>
      <c r="J491" s="30">
        <f>VLOOKUP($F491,Dataset!$A:$P,J$233,FALSE)</f>
        <v>98.007999999999996</v>
      </c>
      <c r="K491" s="30">
        <f t="shared" si="119"/>
        <v>-0.87100000000000932</v>
      </c>
    </row>
    <row r="492" spans="4:18" x14ac:dyDescent="0.15">
      <c r="F492" s="28" t="str">
        <f t="shared" si="118"/>
        <v>STE-(EC) WEST WAIKATO NORTH-All-All</v>
      </c>
      <c r="G492" s="386" t="str">
        <f>$B$10</f>
        <v>(EC) WEST WAIKATO NORTH</v>
      </c>
      <c r="H492" s="2" t="s">
        <v>2</v>
      </c>
      <c r="I492" s="2" t="s">
        <v>2</v>
      </c>
      <c r="J492" s="30">
        <f>VLOOKUP($F492,Dataset!$A:$P,J$233,FALSE)</f>
        <v>99.571100000000001</v>
      </c>
      <c r="K492" s="30">
        <f t="shared" si="119"/>
        <v>0.69209999999999638</v>
      </c>
    </row>
    <row r="493" spans="4:18" x14ac:dyDescent="0.15">
      <c r="F493" s="28" t="str">
        <f t="shared" si="118"/>
        <v>STE-(EC) WEST WAIKATO SOUTH-All-All</v>
      </c>
      <c r="G493" s="386" t="str">
        <f>$B$11</f>
        <v>(EC) WEST WAIKATO SOUTH</v>
      </c>
      <c r="H493" s="2" t="s">
        <v>2</v>
      </c>
      <c r="I493" s="2" t="s">
        <v>2</v>
      </c>
      <c r="J493" s="30">
        <f>VLOOKUP($F493,Dataset!$A:$P,J$233,FALSE)</f>
        <v>98.944000000000003</v>
      </c>
      <c r="K493" s="30">
        <f t="shared" si="119"/>
        <v>6.4999999999997726E-2</v>
      </c>
    </row>
    <row r="494" spans="4:18" x14ac:dyDescent="0.15">
      <c r="F494" s="28" t="str">
        <f t="shared" si="118"/>
        <v>STE-(NOC) BOP EAST-All-All</v>
      </c>
      <c r="G494" s="386" t="str">
        <f>$B$12</f>
        <v>(NOC) BOP EAST</v>
      </c>
      <c r="H494" s="2" t="s">
        <v>2</v>
      </c>
      <c r="I494" s="2" t="s">
        <v>2</v>
      </c>
      <c r="J494" s="30">
        <f>VLOOKUP($F494,Dataset!$A:$P,J$233,FALSE)</f>
        <v>97.938100000000006</v>
      </c>
      <c r="K494" s="30">
        <f t="shared" si="119"/>
        <v>-0.94089999999999918</v>
      </c>
    </row>
    <row r="495" spans="4:18" x14ac:dyDescent="0.15">
      <c r="F495" s="28" t="str">
        <f t="shared" si="118"/>
        <v>STE-(NOC) BOP WEST-All-All</v>
      </c>
      <c r="G495" s="386" t="str">
        <f>$B$13</f>
        <v>(NOC) BOP WEST</v>
      </c>
      <c r="H495" s="2" t="s">
        <v>2</v>
      </c>
      <c r="I495" s="2" t="s">
        <v>2</v>
      </c>
      <c r="J495" s="30">
        <f>VLOOKUP($F495,Dataset!$A:$P,J$233,FALSE)</f>
        <v>99.325999999999993</v>
      </c>
      <c r="K495" s="30">
        <f t="shared" si="119"/>
        <v>0.44699999999998852</v>
      </c>
    </row>
    <row r="496" spans="4:18" x14ac:dyDescent="0.15">
      <c r="F496" s="28" t="str">
        <f t="shared" si="118"/>
        <v>STE-(NOC) TAIRAWHITI ROADS NORTHERN-All-All</v>
      </c>
      <c r="G496" s="386" t="str">
        <f>$B$14</f>
        <v>(NOC) TAIRAWHITI ROADS NORTHERN</v>
      </c>
      <c r="H496" s="2" t="s">
        <v>2</v>
      </c>
      <c r="I496" s="2" t="s">
        <v>2</v>
      </c>
      <c r="J496" s="30">
        <f>VLOOKUP($F496,Dataset!$A:$P,J$233,FALSE)</f>
        <v>94.170500000000004</v>
      </c>
      <c r="K496" s="30">
        <f t="shared" si="119"/>
        <v>-4.7085000000000008</v>
      </c>
    </row>
    <row r="497" spans="6:11" x14ac:dyDescent="0.15">
      <c r="F497" s="28" t="str">
        <f t="shared" si="118"/>
        <v>STE-(NOC) TAIRAWHITI ROADS WESTERN-All-All</v>
      </c>
      <c r="G497" s="386" t="str">
        <f>$B$15</f>
        <v>(NOC) TAIRAWHITI ROADS WESTERN</v>
      </c>
      <c r="H497" s="2" t="s">
        <v>2</v>
      </c>
      <c r="I497" s="2" t="s">
        <v>2</v>
      </c>
      <c r="J497" s="30">
        <f>VLOOKUP($F497,Dataset!$A:$P,J$233,FALSE)</f>
        <v>95.492099999999994</v>
      </c>
      <c r="K497" s="30">
        <f t="shared" si="119"/>
        <v>-3.3869000000000113</v>
      </c>
    </row>
    <row r="498" spans="6:11" x14ac:dyDescent="0.15">
      <c r="F498" s="28" t="str">
        <f t="shared" si="118"/>
        <v>STE-(NOC) HAWKES BAY-All-All</v>
      </c>
      <c r="G498" s="386" t="str">
        <f>$B$16</f>
        <v>(NOC) HAWKES BAY</v>
      </c>
      <c r="H498" s="2" t="s">
        <v>2</v>
      </c>
      <c r="I498" s="2" t="s">
        <v>2</v>
      </c>
      <c r="J498" s="30">
        <f>VLOOKUP($F498,Dataset!$A:$P,J$233,FALSE)</f>
        <v>99.056200000000004</v>
      </c>
      <c r="K498" s="30">
        <f t="shared" si="119"/>
        <v>0.17719999999999914</v>
      </c>
    </row>
    <row r="499" spans="6:11" x14ac:dyDescent="0.15">
      <c r="F499" s="28" t="str">
        <f t="shared" si="118"/>
        <v>STE-(NOC) TARANAKI-All-All</v>
      </c>
      <c r="G499" s="386" t="str">
        <f>$B$17</f>
        <v>(NOC) TARANAKI</v>
      </c>
      <c r="H499" s="2" t="s">
        <v>2</v>
      </c>
      <c r="I499" s="2" t="s">
        <v>2</v>
      </c>
      <c r="J499" s="30">
        <f>VLOOKUP($F499,Dataset!$A:$P,J$233,FALSE)</f>
        <v>98.250799999999998</v>
      </c>
      <c r="K499" s="30">
        <f t="shared" si="119"/>
        <v>-0.62820000000000675</v>
      </c>
    </row>
    <row r="500" spans="6:11" x14ac:dyDescent="0.15">
      <c r="F500" s="28" t="str">
        <f t="shared" si="118"/>
        <v>STE-(NOC) MANAWATU-WHANGANUI-All-All</v>
      </c>
      <c r="G500" s="386" t="str">
        <f>$B$18</f>
        <v>(NOC) MANAWATU-WHANGANUI</v>
      </c>
      <c r="H500" s="2" t="s">
        <v>2</v>
      </c>
      <c r="I500" s="2" t="s">
        <v>2</v>
      </c>
      <c r="J500" s="30">
        <f>VLOOKUP($F500,Dataset!$A:$P,J$233,FALSE)</f>
        <v>99.372699999999995</v>
      </c>
      <c r="K500" s="30">
        <f t="shared" si="119"/>
        <v>0.49369999999998981</v>
      </c>
    </row>
    <row r="501" spans="6:11" x14ac:dyDescent="0.15">
      <c r="F501" s="28" t="str">
        <f t="shared" si="118"/>
        <v>STE-(NOC) WELLINGTON-All-All</v>
      </c>
      <c r="G501" s="386" t="str">
        <f>$B$19</f>
        <v>(NOC) WELLINGTON</v>
      </c>
      <c r="H501" s="2" t="s">
        <v>2</v>
      </c>
      <c r="I501" s="2" t="s">
        <v>2</v>
      </c>
      <c r="J501" s="30">
        <f>VLOOKUP($F501,Dataset!$A:$P,J$233,FALSE)</f>
        <v>99.712599999999995</v>
      </c>
      <c r="K501" s="30">
        <f t="shared" si="119"/>
        <v>0.8335999999999899</v>
      </c>
    </row>
    <row r="502" spans="6:11" x14ac:dyDescent="0.15">
      <c r="F502" s="28" t="str">
        <f t="shared" si="118"/>
        <v>STE-(NOC) NELSON-TASMAN-All-All</v>
      </c>
      <c r="G502" s="386" t="str">
        <f>$B$20</f>
        <v>(NOC) NELSON-TASMAN</v>
      </c>
      <c r="H502" s="2" t="s">
        <v>2</v>
      </c>
      <c r="I502" s="2" t="s">
        <v>2</v>
      </c>
      <c r="J502" s="30">
        <f>VLOOKUP($F502,Dataset!$A:$P,J$233,FALSE)</f>
        <v>96.959000000000003</v>
      </c>
      <c r="K502" s="30">
        <f t="shared" si="119"/>
        <v>-1.9200000000000017</v>
      </c>
    </row>
    <row r="503" spans="6:11" x14ac:dyDescent="0.15">
      <c r="F503" s="28" t="str">
        <f t="shared" si="118"/>
        <v>STE-(EC) MARLBOROUGH-All-All</v>
      </c>
      <c r="G503" s="386" t="str">
        <f>$B$21</f>
        <v>(EC) MARLBOROUGH</v>
      </c>
      <c r="H503" s="2" t="s">
        <v>2</v>
      </c>
      <c r="I503" s="2" t="s">
        <v>2</v>
      </c>
      <c r="J503" s="30">
        <f>VLOOKUP($F503,Dataset!$A:$P,J$233,FALSE)</f>
        <v>98.595600000000005</v>
      </c>
      <c r="K503" s="30">
        <f t="shared" si="119"/>
        <v>-0.28340000000000032</v>
      </c>
    </row>
    <row r="504" spans="6:11" x14ac:dyDescent="0.15">
      <c r="F504" s="28" t="str">
        <f t="shared" si="118"/>
        <v>STE-(NOC) NORTH CANTERBURY-All-All</v>
      </c>
      <c r="G504" s="386" t="str">
        <f>$B$22</f>
        <v>(NOC) NORTH CANTERBURY</v>
      </c>
      <c r="H504" s="2" t="s">
        <v>2</v>
      </c>
      <c r="I504" s="2" t="s">
        <v>2</v>
      </c>
      <c r="J504" s="30">
        <f>VLOOKUP($F504,Dataset!$A:$P,J$233,FALSE)</f>
        <v>98.497500000000002</v>
      </c>
      <c r="K504" s="30">
        <f t="shared" si="119"/>
        <v>-0.38150000000000261</v>
      </c>
    </row>
    <row r="505" spans="6:11" x14ac:dyDescent="0.15">
      <c r="F505" s="28" t="str">
        <f t="shared" si="118"/>
        <v>STE-(NOC) SOUTH CANTERBURY-All-All</v>
      </c>
      <c r="G505" s="386" t="str">
        <f>$B$23</f>
        <v>(NOC) SOUTH CANTERBURY</v>
      </c>
      <c r="H505" s="2" t="s">
        <v>2</v>
      </c>
      <c r="I505" s="2" t="s">
        <v>2</v>
      </c>
      <c r="J505" s="30">
        <f>VLOOKUP($F505,Dataset!$A:$P,J$233,FALSE)</f>
        <v>99.496600000000001</v>
      </c>
      <c r="K505" s="30">
        <f t="shared" si="119"/>
        <v>0.61759999999999593</v>
      </c>
    </row>
    <row r="506" spans="6:11" x14ac:dyDescent="0.15">
      <c r="F506" s="28" t="str">
        <f t="shared" si="118"/>
        <v>STE-MILFORD-All-All</v>
      </c>
      <c r="G506" s="386" t="str">
        <f>$B$24</f>
        <v>MILFORD</v>
      </c>
      <c r="H506" s="2" t="s">
        <v>2</v>
      </c>
      <c r="I506" s="2" t="s">
        <v>2</v>
      </c>
      <c r="J506" s="30">
        <f>VLOOKUP($F506,Dataset!$A:$P,J$233,FALSE)</f>
        <v>97.382900000000006</v>
      </c>
      <c r="K506" s="30">
        <f t="shared" si="119"/>
        <v>-1.4960999999999984</v>
      </c>
    </row>
    <row r="507" spans="6:11" x14ac:dyDescent="0.15">
      <c r="F507" s="28" t="str">
        <f t="shared" si="118"/>
        <v>STE-(NOC) WEST COAST-All-All</v>
      </c>
      <c r="G507" s="386" t="str">
        <f>$B$25</f>
        <v>(NOC) WEST COAST</v>
      </c>
      <c r="H507" s="2" t="s">
        <v>2</v>
      </c>
      <c r="I507" s="2" t="s">
        <v>2</v>
      </c>
      <c r="J507" s="30">
        <f>VLOOKUP($F507,Dataset!$A:$P,J$233,FALSE)</f>
        <v>98.148200000000003</v>
      </c>
      <c r="K507" s="30">
        <f t="shared" si="119"/>
        <v>-0.73080000000000211</v>
      </c>
    </row>
    <row r="508" spans="6:11" x14ac:dyDescent="0.15">
      <c r="F508" s="28" t="str">
        <f t="shared" si="118"/>
        <v>STE-(NOC) OTAGO CENTRAL-All-All</v>
      </c>
      <c r="G508" s="386" t="str">
        <f>$B$26</f>
        <v>(NOC) OTAGO CENTRAL</v>
      </c>
      <c r="H508" s="2" t="s">
        <v>2</v>
      </c>
      <c r="I508" s="2" t="s">
        <v>2</v>
      </c>
      <c r="J508" s="30">
        <f>VLOOKUP($F508,Dataset!$A:$P,J$233,FALSE)</f>
        <v>99.125900000000001</v>
      </c>
      <c r="K508" s="30">
        <f t="shared" si="119"/>
        <v>0.24689999999999657</v>
      </c>
    </row>
    <row r="509" spans="6:11" x14ac:dyDescent="0.15">
      <c r="F509" s="28" t="str">
        <f t="shared" si="118"/>
        <v>STE-(NOC) COASTAL OTAGO-All-All</v>
      </c>
      <c r="G509" s="386" t="str">
        <f>$B$27</f>
        <v>(NOC) COASTAL OTAGO</v>
      </c>
      <c r="H509" s="2" t="s">
        <v>2</v>
      </c>
      <c r="I509" s="2" t="s">
        <v>2</v>
      </c>
      <c r="J509" s="30">
        <f>VLOOKUP($F509,Dataset!$A:$P,J$233,FALSE)</f>
        <v>99.522300000000001</v>
      </c>
      <c r="K509" s="30">
        <f t="shared" si="119"/>
        <v>0.64329999999999643</v>
      </c>
    </row>
    <row r="510" spans="6:11" x14ac:dyDescent="0.15">
      <c r="F510" s="28" t="str">
        <f t="shared" si="118"/>
        <v>STE-(NOC) SOUTHLAND-All-All</v>
      </c>
      <c r="G510" s="386" t="str">
        <f>$B$28</f>
        <v>(NOC) SOUTHLAND</v>
      </c>
      <c r="H510" s="2" t="s">
        <v>2</v>
      </c>
      <c r="I510" s="2" t="s">
        <v>2</v>
      </c>
      <c r="J510" s="30">
        <f>VLOOKUP($F510,Dataset!$A:$P,J$233,FALSE)</f>
        <v>99.844499999999996</v>
      </c>
      <c r="K510" s="30">
        <f t="shared" si="119"/>
        <v>0.96549999999999159</v>
      </c>
    </row>
    <row r="511" spans="6:11" x14ac:dyDescent="0.15">
      <c r="F511" s="28" t="str">
        <f t="shared" si="118"/>
        <v>STE-National-All-All</v>
      </c>
      <c r="G511" s="2" t="s">
        <v>17</v>
      </c>
      <c r="H511" s="2" t="s">
        <v>2</v>
      </c>
      <c r="I511" s="2" t="s">
        <v>2</v>
      </c>
      <c r="J511" s="30">
        <f>VLOOKUP($F511,Dataset!$A:$P,J$233,FALSE)</f>
        <v>98.879000000000005</v>
      </c>
      <c r="K511" s="30">
        <f t="shared" si="119"/>
        <v>0</v>
      </c>
    </row>
    <row r="513" spans="1:16" x14ac:dyDescent="0.15">
      <c r="B513" s="2" t="s">
        <v>111</v>
      </c>
    </row>
    <row r="514" spans="1:16" x14ac:dyDescent="0.2">
      <c r="A514" s="2">
        <v>1</v>
      </c>
      <c r="B514" s="2" t="s">
        <v>176</v>
      </c>
      <c r="F514" s="27" t="s">
        <v>243</v>
      </c>
      <c r="G514" s="24">
        <v>1</v>
      </c>
      <c r="H514" s="25"/>
      <c r="I514" s="26">
        <v>1</v>
      </c>
      <c r="J514" s="32">
        <f>VLOOKUP(J$34,$B$79:$C$100,2,FALSE)</f>
        <v>10</v>
      </c>
      <c r="K514" s="32">
        <f t="shared" ref="K514:P514" si="120">VLOOKUP(K$34,$B$79:$C$100,2,FALSE)</f>
        <v>11</v>
      </c>
      <c r="L514" s="32">
        <f t="shared" si="120"/>
        <v>12</v>
      </c>
      <c r="M514" s="32">
        <f t="shared" si="120"/>
        <v>13</v>
      </c>
      <c r="N514" s="32">
        <f t="shared" si="120"/>
        <v>14</v>
      </c>
      <c r="O514" s="32">
        <f t="shared" si="120"/>
        <v>15</v>
      </c>
      <c r="P514" s="32">
        <f t="shared" si="120"/>
        <v>16</v>
      </c>
    </row>
    <row r="515" spans="1:16" x14ac:dyDescent="0.2">
      <c r="A515" s="2">
        <v>2</v>
      </c>
      <c r="B515" s="2" t="s">
        <v>177</v>
      </c>
      <c r="G515" s="27" t="s">
        <v>242</v>
      </c>
      <c r="H515" s="27" t="s">
        <v>80</v>
      </c>
      <c r="I515" s="27" t="s">
        <v>81</v>
      </c>
      <c r="J515" s="20">
        <f>$K$1</f>
        <v>2014</v>
      </c>
      <c r="K515" s="20">
        <f t="shared" ref="K515:P515" si="121">J515+1</f>
        <v>2015</v>
      </c>
      <c r="L515" s="20">
        <f t="shared" si="121"/>
        <v>2016</v>
      </c>
      <c r="M515" s="20">
        <f t="shared" si="121"/>
        <v>2017</v>
      </c>
      <c r="N515" s="20">
        <f t="shared" si="121"/>
        <v>2018</v>
      </c>
      <c r="O515" s="20">
        <f t="shared" si="121"/>
        <v>2019</v>
      </c>
      <c r="P515" s="20">
        <f t="shared" si="121"/>
        <v>2020</v>
      </c>
    </row>
    <row r="516" spans="1:16" x14ac:dyDescent="0.15">
      <c r="A516" s="2">
        <v>3</v>
      </c>
      <c r="B516" s="2" t="s">
        <v>178</v>
      </c>
      <c r="F516" s="28" t="str">
        <f t="shared" ref="F516:F522" si="122">IF($G$485=1,$F$482&amp;"-"&amp;G516&amp;"-"&amp;H516&amp;"-"&amp;I516,IF($G$485=2,$F$483&amp;"-"&amp;G516&amp;"-"&amp;H516&amp;"-"&amp;I516,$F$484&amp;"-"&amp;G516&amp;"-"&amp;H516&amp;"-"&amp;I516))</f>
        <v>STE-National-All-All</v>
      </c>
      <c r="G516" s="2" t="str">
        <f t="shared" ref="G516:G522" si="123">VLOOKUP(G$514,$A$5:$B$31,2,FALSE)</f>
        <v>National</v>
      </c>
      <c r="H516" s="2" t="s">
        <v>2</v>
      </c>
      <c r="I516" s="2" t="str">
        <f t="shared" ref="I516:I522" si="124">IF(I$514=1,"All",IF(I$514=2,"U","R"))</f>
        <v>All</v>
      </c>
      <c r="J516" s="30">
        <f>IFERROR(VLOOKUP($F516,Dataset!$A:$P,J$514,FALSE),0)</f>
        <v>99.241200000000006</v>
      </c>
      <c r="K516" s="30">
        <f>IFERROR(VLOOKUP($F516,Dataset!$A:$P,K$514,FALSE),0)</f>
        <v>99.264300000000006</v>
      </c>
      <c r="L516" s="30">
        <f>IFERROR(VLOOKUP($F516,Dataset!$A:$P,L$514,FALSE),0)</f>
        <v>99.233000000000004</v>
      </c>
      <c r="M516" s="30">
        <f>IFERROR(VLOOKUP($F516,Dataset!$A:$P,M$514,FALSE),0)</f>
        <v>99.159000000000006</v>
      </c>
      <c r="N516" s="30">
        <f>IFERROR(VLOOKUP($F516,Dataset!$A:$P,N$514,FALSE),0)</f>
        <v>99.004199999999997</v>
      </c>
      <c r="O516" s="30">
        <f>IFERROR(VLOOKUP($F516,Dataset!$A:$P,O$514,FALSE),0)</f>
        <v>98.879000000000005</v>
      </c>
      <c r="P516" s="30" t="str">
        <f>IFERROR(VLOOKUP($F516,Dataset!$A:$P,P$514,FALSE),0)</f>
        <v>STE</v>
      </c>
    </row>
    <row r="517" spans="1:16" x14ac:dyDescent="0.15">
      <c r="F517" s="28" t="str">
        <f t="shared" si="122"/>
        <v>STE-National-High Volume-All</v>
      </c>
      <c r="G517" s="2" t="str">
        <f t="shared" si="123"/>
        <v>National</v>
      </c>
      <c r="H517" s="387" t="s">
        <v>6</v>
      </c>
      <c r="I517" s="2" t="str">
        <f>IF(I$514=1,"All",IF(I$514=2,"U","R"))</f>
        <v>All</v>
      </c>
      <c r="J517" s="30">
        <f>IFERROR(VLOOKUP($F517,Dataset!$A:$P,J$514,FALSE),0)</f>
        <v>99.608900000000006</v>
      </c>
      <c r="K517" s="30">
        <f>IFERROR(VLOOKUP($F517,Dataset!$A:$P,K$514,FALSE),0)</f>
        <v>99.599100000000007</v>
      </c>
      <c r="L517" s="30">
        <f>IFERROR(VLOOKUP($F517,Dataset!$A:$P,L$514,FALSE),0)</f>
        <v>99.688100000000006</v>
      </c>
      <c r="M517" s="30">
        <f>IFERROR(VLOOKUP($F517,Dataset!$A:$P,M$514,FALSE),0)</f>
        <v>99.779600000000002</v>
      </c>
      <c r="N517" s="30">
        <f>IFERROR(VLOOKUP($F517,Dataset!$A:$P,N$514,FALSE),0)</f>
        <v>99.686599999999999</v>
      </c>
      <c r="O517" s="30">
        <f>IFERROR(VLOOKUP($F517,Dataset!$A:$P,O$514,FALSE),0)</f>
        <v>99.549400000000006</v>
      </c>
      <c r="P517" s="30" t="str">
        <f>IFERROR(VLOOKUP($F517,Dataset!$A:$P,P$514,FALSE),0)</f>
        <v>STE</v>
      </c>
    </row>
    <row r="518" spans="1:16" x14ac:dyDescent="0.15">
      <c r="A518" s="2" t="s">
        <v>106</v>
      </c>
      <c r="B518" s="37" t="s">
        <v>170</v>
      </c>
      <c r="F518" s="28" t="str">
        <f t="shared" si="122"/>
        <v>STE-National-National-All</v>
      </c>
      <c r="G518" s="2" t="str">
        <f t="shared" si="123"/>
        <v>National</v>
      </c>
      <c r="H518" s="387" t="s">
        <v>17</v>
      </c>
      <c r="I518" s="2" t="str">
        <f t="shared" si="124"/>
        <v>All</v>
      </c>
      <c r="J518" s="30">
        <f>IFERROR(VLOOKUP($F518,Dataset!$A:$P,J$514,FALSE),0)</f>
        <v>99.268299999999996</v>
      </c>
      <c r="K518" s="30">
        <f>IFERROR(VLOOKUP($F518,Dataset!$A:$P,K$514,FALSE),0)</f>
        <v>99.287599999999998</v>
      </c>
      <c r="L518" s="30">
        <f>IFERROR(VLOOKUP($F518,Dataset!$A:$P,L$514,FALSE),0)</f>
        <v>99.309899999999999</v>
      </c>
      <c r="M518" s="30">
        <f>IFERROR(VLOOKUP($F518,Dataset!$A:$P,M$514,FALSE),0)</f>
        <v>98.948999999999998</v>
      </c>
      <c r="N518" s="30">
        <f>IFERROR(VLOOKUP($F518,Dataset!$A:$P,N$514,FALSE),0)</f>
        <v>99.040700000000001</v>
      </c>
      <c r="O518" s="30">
        <f>IFERROR(VLOOKUP($F518,Dataset!$A:$P,O$514,FALSE),0)</f>
        <v>99.008099999999999</v>
      </c>
      <c r="P518" s="30" t="str">
        <f>IFERROR(VLOOKUP($F518,Dataset!$A:$P,P$514,FALSE),0)</f>
        <v>STE</v>
      </c>
    </row>
    <row r="519" spans="1:16" x14ac:dyDescent="0.15">
      <c r="F519" s="28" t="str">
        <f t="shared" si="122"/>
        <v>STE-National-Regional-All</v>
      </c>
      <c r="G519" s="2" t="str">
        <f t="shared" si="123"/>
        <v>National</v>
      </c>
      <c r="H519" s="387" t="s">
        <v>694</v>
      </c>
      <c r="I519" s="2" t="str">
        <f>IF(I$514=1,"All",IF(I$514=2,"U","R"))</f>
        <v>All</v>
      </c>
      <c r="J519" s="30">
        <f>IFERROR(VLOOKUP($F519,Dataset!$A:$P,J$514,FALSE),0)</f>
        <v>99.310400000000001</v>
      </c>
      <c r="K519" s="30">
        <f>IFERROR(VLOOKUP($F519,Dataset!$A:$P,K$514,FALSE),0)</f>
        <v>99.296599999999998</v>
      </c>
      <c r="L519" s="30">
        <f>IFERROR(VLOOKUP($F519,Dataset!$A:$P,L$514,FALSE),0)</f>
        <v>99.303200000000004</v>
      </c>
      <c r="M519" s="30">
        <f>IFERROR(VLOOKUP($F519,Dataset!$A:$P,M$514,FALSE),0)</f>
        <v>99.156099999999995</v>
      </c>
      <c r="N519" s="30">
        <f>IFERROR(VLOOKUP($F519,Dataset!$A:$P,N$514,FALSE),0)</f>
        <v>98.893199999999993</v>
      </c>
      <c r="O519" s="30">
        <f>IFERROR(VLOOKUP($F519,Dataset!$A:$P,O$514,FALSE),0)</f>
        <v>98.814599999999999</v>
      </c>
      <c r="P519" s="30" t="str">
        <f>IFERROR(VLOOKUP($F519,Dataset!$A:$P,P$514,FALSE),0)</f>
        <v>STE</v>
      </c>
    </row>
    <row r="520" spans="1:16" x14ac:dyDescent="0.15">
      <c r="F520" s="28" t="str">
        <f t="shared" ref="F520" si="125">IF($G$485=1,$F$482&amp;"-"&amp;G520&amp;"-"&amp;H520&amp;"-"&amp;I520,IF($G$485=2,$F$483&amp;"-"&amp;G520&amp;"-"&amp;H520&amp;"-"&amp;I520,$F$484&amp;"-"&amp;G520&amp;"-"&amp;H520&amp;"-"&amp;I520))</f>
        <v>STE-National-Arterial-All</v>
      </c>
      <c r="G520" s="2" t="str">
        <f t="shared" si="123"/>
        <v>National</v>
      </c>
      <c r="H520" s="387" t="s">
        <v>692</v>
      </c>
      <c r="I520" s="2" t="str">
        <f>IF(I$514=1,"All",IF(I$514=2,"U","R"))</f>
        <v>All</v>
      </c>
      <c r="J520" s="30">
        <f>IFERROR(VLOOKUP($F520,Dataset!$A:$P,J$514,FALSE),0)</f>
        <v>99.112700000000004</v>
      </c>
      <c r="K520" s="30">
        <f>IFERROR(VLOOKUP($F520,Dataset!$A:$P,K$514,FALSE),0)</f>
        <v>99.232100000000003</v>
      </c>
      <c r="L520" s="30">
        <f>IFERROR(VLOOKUP($F520,Dataset!$A:$P,L$514,FALSE),0)</f>
        <v>99.133700000000005</v>
      </c>
      <c r="M520" s="30">
        <f>IFERROR(VLOOKUP($F520,Dataset!$A:$P,M$514,FALSE),0)</f>
        <v>98.994</v>
      </c>
      <c r="N520" s="30">
        <f>IFERROR(VLOOKUP($F520,Dataset!$A:$P,N$514,FALSE),0)</f>
        <v>98.896600000000007</v>
      </c>
      <c r="O520" s="30">
        <f>IFERROR(VLOOKUP($F520,Dataset!$A:$P,O$514,FALSE),0)</f>
        <v>98.708699999999993</v>
      </c>
      <c r="P520" s="30" t="str">
        <f>IFERROR(VLOOKUP($F520,Dataset!$A:$P,P$514,FALSE),0)</f>
        <v>STE</v>
      </c>
    </row>
    <row r="521" spans="1:16" x14ac:dyDescent="0.15">
      <c r="F521" s="28" t="str">
        <f t="shared" si="122"/>
        <v>STE-National-Primary Collector-All</v>
      </c>
      <c r="G521" s="2" t="str">
        <f t="shared" si="123"/>
        <v>National</v>
      </c>
      <c r="H521" s="387" t="s">
        <v>691</v>
      </c>
      <c r="I521" s="2" t="str">
        <f t="shared" si="124"/>
        <v>All</v>
      </c>
      <c r="J521" s="30">
        <f>IFERROR(VLOOKUP($F521,Dataset!$A:$P,J$514,FALSE),0)</f>
        <v>98.747399999999999</v>
      </c>
      <c r="K521" s="30">
        <f>IFERROR(VLOOKUP($F521,Dataset!$A:$P,K$514,FALSE),0)</f>
        <v>98.748000000000005</v>
      </c>
      <c r="L521" s="30">
        <f>IFERROR(VLOOKUP($F521,Dataset!$A:$P,L$514,FALSE),0)</f>
        <v>98.532200000000003</v>
      </c>
      <c r="M521" s="30">
        <f>IFERROR(VLOOKUP($F521,Dataset!$A:$P,M$514,FALSE),0)</f>
        <v>98.396299999999997</v>
      </c>
      <c r="N521" s="30">
        <f>IFERROR(VLOOKUP($F521,Dataset!$A:$P,N$514,FALSE),0)</f>
        <v>98.301599999999993</v>
      </c>
      <c r="O521" s="30">
        <f>IFERROR(VLOOKUP($F521,Dataset!$A:$P,O$514,FALSE),0)</f>
        <v>98.064400000000006</v>
      </c>
      <c r="P521" s="30" t="str">
        <f>IFERROR(VLOOKUP($F521,Dataset!$A:$P,P$514,FALSE),0)</f>
        <v>STE</v>
      </c>
    </row>
    <row r="522" spans="1:16" x14ac:dyDescent="0.15">
      <c r="F522" s="28" t="str">
        <f t="shared" si="122"/>
        <v>STE-National-Secondary Collector-All</v>
      </c>
      <c r="G522" s="2" t="str">
        <f t="shared" si="123"/>
        <v>National</v>
      </c>
      <c r="H522" s="387" t="s">
        <v>693</v>
      </c>
      <c r="I522" s="2" t="str">
        <f t="shared" si="124"/>
        <v>All</v>
      </c>
      <c r="J522" s="30">
        <f>IFERROR(VLOOKUP($F522,Dataset!$A:$P,J$514,FALSE),0)</f>
        <v>99.143699999999995</v>
      </c>
      <c r="K522" s="30">
        <f>IFERROR(VLOOKUP($F522,Dataset!$A:$P,K$514,FALSE),0)</f>
        <v>99.266099999999994</v>
      </c>
      <c r="L522" s="30">
        <f>IFERROR(VLOOKUP($F522,Dataset!$A:$P,L$514,FALSE),0)</f>
        <v>99.158799999999999</v>
      </c>
      <c r="M522" s="30">
        <f>IFERROR(VLOOKUP($F522,Dataset!$A:$P,M$514,FALSE),0)</f>
        <v>99.178299999999993</v>
      </c>
      <c r="N522" s="30">
        <f>IFERROR(VLOOKUP($F522,Dataset!$A:$P,N$514,FALSE),0)</f>
        <v>98.688999999999993</v>
      </c>
      <c r="O522" s="30">
        <f>IFERROR(VLOOKUP($F522,Dataset!$A:$P,O$514,FALSE),0)</f>
        <v>98.928399999999996</v>
      </c>
      <c r="P522" s="30" t="str">
        <f>IFERROR(VLOOKUP($F522,Dataset!$A:$P,P$514,FALSE),0)</f>
        <v>STE</v>
      </c>
    </row>
    <row r="524" spans="1:16" x14ac:dyDescent="0.2">
      <c r="F524" s="27" t="s">
        <v>244</v>
      </c>
      <c r="G524" s="24">
        <v>3</v>
      </c>
    </row>
    <row r="525" spans="1:16" x14ac:dyDescent="0.15">
      <c r="F525" s="28" t="str">
        <f t="shared" ref="F525:F531" si="126">IF($G$485=1,$F$482&amp;"-"&amp;G525&amp;"-"&amp;H525&amp;"-"&amp;I525,IF($G$485=2,$F$483&amp;"-"&amp;G525&amp;"-"&amp;H525&amp;"-"&amp;I525,$F$484&amp;"-"&amp;G525&amp;"-"&amp;H525&amp;"-"&amp;I525))</f>
        <v>STE-AUCK ALLIANCE-All-All</v>
      </c>
      <c r="G525" s="2" t="str">
        <f t="shared" ref="G525:G531" si="127">VLOOKUP(G$524,$A$5:$B$31,2,FALSE)</f>
        <v>AUCK ALLIANCE</v>
      </c>
      <c r="H525" s="2" t="s">
        <v>2</v>
      </c>
      <c r="I525" s="2" t="str">
        <f t="shared" ref="I525:I531" si="128">IF(I$514=1,"All",IF(I$514=2,"U","R"))</f>
        <v>All</v>
      </c>
      <c r="J525" s="30">
        <f>IFERROR(VLOOKUP($F525,Dataset!$A:$P,J$514,FALSE),0)</f>
        <v>99.996300000000005</v>
      </c>
      <c r="K525" s="30">
        <f>IFERROR(VLOOKUP($F525,Dataset!$A:$P,K$514,FALSE),0)</f>
        <v>99.994600000000005</v>
      </c>
      <c r="L525" s="30">
        <f>IFERROR(VLOOKUP($F525,Dataset!$A:$P,L$514,FALSE),0)</f>
        <v>99.990700000000004</v>
      </c>
      <c r="M525" s="30">
        <f>IFERROR(VLOOKUP($F525,Dataset!$A:$P,M$514,FALSE),0)</f>
        <v>99.990099999999998</v>
      </c>
      <c r="N525" s="30">
        <f>IFERROR(VLOOKUP($F525,Dataset!$A:$P,N$514,FALSE),0)</f>
        <v>99.897199999999998</v>
      </c>
      <c r="O525" s="30">
        <f>IFERROR(VLOOKUP($F525,Dataset!$A:$P,O$514,FALSE),0)</f>
        <v>99.876000000000005</v>
      </c>
      <c r="P525" s="30" t="str">
        <f>IFERROR(VLOOKUP($F525,Dataset!$A:$P,P$514,FALSE),0)</f>
        <v>STE</v>
      </c>
    </row>
    <row r="526" spans="1:16" x14ac:dyDescent="0.15">
      <c r="F526" s="28" t="str">
        <f t="shared" si="126"/>
        <v>STE-AUCK ALLIANCE-High Volume-All</v>
      </c>
      <c r="G526" s="2" t="str">
        <f t="shared" si="127"/>
        <v>AUCK ALLIANCE</v>
      </c>
      <c r="H526" s="387" t="s">
        <v>6</v>
      </c>
      <c r="I526" s="2" t="str">
        <f t="shared" si="128"/>
        <v>All</v>
      </c>
      <c r="J526" s="30">
        <f>IFERROR(VLOOKUP($F526,Dataset!$A:$P,J$514,FALSE),0)</f>
        <v>99.996200000000002</v>
      </c>
      <c r="K526" s="30">
        <f>IFERROR(VLOOKUP($F526,Dataset!$A:$P,K$514,FALSE),0)</f>
        <v>99.994500000000002</v>
      </c>
      <c r="L526" s="30">
        <f>IFERROR(VLOOKUP($F526,Dataset!$A:$P,L$514,FALSE),0)</f>
        <v>99.990499999999997</v>
      </c>
      <c r="M526" s="30">
        <f>IFERROR(VLOOKUP($F526,Dataset!$A:$P,M$514,FALSE),0)</f>
        <v>99.99</v>
      </c>
      <c r="N526" s="30">
        <f>IFERROR(VLOOKUP($F526,Dataset!$A:$P,N$514,FALSE),0)</f>
        <v>99.990899999999996</v>
      </c>
      <c r="O526" s="30">
        <f>IFERROR(VLOOKUP($F526,Dataset!$A:$P,O$514,FALSE),0)</f>
        <v>99.965000000000003</v>
      </c>
      <c r="P526" s="30" t="str">
        <f>IFERROR(VLOOKUP($F526,Dataset!$A:$P,P$514,FALSE),0)</f>
        <v>STE</v>
      </c>
    </row>
    <row r="527" spans="1:16" x14ac:dyDescent="0.15">
      <c r="F527" s="28" t="str">
        <f t="shared" si="126"/>
        <v>STE-AUCK ALLIANCE-National-All</v>
      </c>
      <c r="G527" s="2" t="str">
        <f t="shared" si="127"/>
        <v>AUCK ALLIANCE</v>
      </c>
      <c r="H527" s="387" t="s">
        <v>17</v>
      </c>
      <c r="I527" s="2" t="str">
        <f t="shared" si="128"/>
        <v>All</v>
      </c>
      <c r="J527" s="30">
        <f>IFERROR(VLOOKUP($F527,Dataset!$A:$P,J$514,FALSE),0)</f>
        <v>0</v>
      </c>
      <c r="K527" s="30">
        <f>IFERROR(VLOOKUP($F527,Dataset!$A:$P,K$514,FALSE),0)</f>
        <v>0</v>
      </c>
      <c r="L527" s="30">
        <f>IFERROR(VLOOKUP($F527,Dataset!$A:$P,L$514,FALSE),0)</f>
        <v>0</v>
      </c>
      <c r="M527" s="30">
        <f>IFERROR(VLOOKUP($F527,Dataset!$A:$P,M$514,FALSE),0)</f>
        <v>0</v>
      </c>
      <c r="N527" s="30">
        <f>IFERROR(VLOOKUP($F527,Dataset!$A:$P,N$514,FALSE),0)</f>
        <v>0</v>
      </c>
      <c r="O527" s="30">
        <f>IFERROR(VLOOKUP($F527,Dataset!$A:$P,O$514,FALSE),0)</f>
        <v>0</v>
      </c>
      <c r="P527" s="30">
        <f>IFERROR(VLOOKUP($F527,Dataset!$A:$P,P$514,FALSE),0)</f>
        <v>0</v>
      </c>
    </row>
    <row r="528" spans="1:16" x14ac:dyDescent="0.15">
      <c r="F528" s="28" t="str">
        <f t="shared" si="126"/>
        <v>STE-AUCK ALLIANCE-Regional-All</v>
      </c>
      <c r="G528" s="2" t="str">
        <f t="shared" si="127"/>
        <v>AUCK ALLIANCE</v>
      </c>
      <c r="H528" s="387" t="s">
        <v>694</v>
      </c>
      <c r="I528" s="2" t="str">
        <f t="shared" si="128"/>
        <v>All</v>
      </c>
      <c r="J528" s="30">
        <f>IFERROR(VLOOKUP($F528,Dataset!$A:$P,J$514,FALSE),0)</f>
        <v>100</v>
      </c>
      <c r="K528" s="30">
        <f>IFERROR(VLOOKUP($F528,Dataset!$A:$P,K$514,FALSE),0)</f>
        <v>100</v>
      </c>
      <c r="L528" s="30">
        <f>IFERROR(VLOOKUP($F528,Dataset!$A:$P,L$514,FALSE),0)</f>
        <v>100</v>
      </c>
      <c r="M528" s="30">
        <f>IFERROR(VLOOKUP($F528,Dataset!$A:$P,M$514,FALSE),0)</f>
        <v>100</v>
      </c>
      <c r="N528" s="30">
        <f>IFERROR(VLOOKUP($F528,Dataset!$A:$P,N$514,FALSE),0)</f>
        <v>98.2667</v>
      </c>
      <c r="O528" s="30">
        <f>IFERROR(VLOOKUP($F528,Dataset!$A:$P,O$514,FALSE),0)</f>
        <v>98.264099999999999</v>
      </c>
      <c r="P528" s="30" t="str">
        <f>IFERROR(VLOOKUP($F528,Dataset!$A:$P,P$514,FALSE),0)</f>
        <v>STE</v>
      </c>
    </row>
    <row r="529" spans="4:18" x14ac:dyDescent="0.15">
      <c r="F529" s="28" t="str">
        <f t="shared" ref="F529" si="129">IF($G$485=1,$F$482&amp;"-"&amp;G529&amp;"-"&amp;H529&amp;"-"&amp;I529,IF($G$485=2,$F$483&amp;"-"&amp;G529&amp;"-"&amp;H529&amp;"-"&amp;I529,$F$484&amp;"-"&amp;G529&amp;"-"&amp;H529&amp;"-"&amp;I529))</f>
        <v>STE-AUCK ALLIANCE-Arterial-All</v>
      </c>
      <c r="G529" s="2" t="str">
        <f t="shared" si="127"/>
        <v>AUCK ALLIANCE</v>
      </c>
      <c r="H529" s="387" t="s">
        <v>692</v>
      </c>
      <c r="I529" s="2" t="str">
        <f t="shared" si="128"/>
        <v>All</v>
      </c>
      <c r="J529" s="30">
        <f>IFERROR(VLOOKUP($F529,Dataset!$A:$P,J$514,FALSE),0)</f>
        <v>0</v>
      </c>
      <c r="K529" s="30">
        <f>IFERROR(VLOOKUP($F529,Dataset!$A:$P,K$514,FALSE),0)</f>
        <v>0</v>
      </c>
      <c r="L529" s="30">
        <f>IFERROR(VLOOKUP($F529,Dataset!$A:$P,L$514,FALSE),0)</f>
        <v>0</v>
      </c>
      <c r="M529" s="30">
        <f>IFERROR(VLOOKUP($F529,Dataset!$A:$P,M$514,FALSE),0)</f>
        <v>0</v>
      </c>
      <c r="N529" s="30">
        <f>IFERROR(VLOOKUP($F529,Dataset!$A:$P,N$514,FALSE),0)</f>
        <v>0</v>
      </c>
      <c r="O529" s="30">
        <f>IFERROR(VLOOKUP($F529,Dataset!$A:$P,O$514,FALSE),0)</f>
        <v>0</v>
      </c>
      <c r="P529" s="30">
        <f>IFERROR(VLOOKUP($F529,Dataset!$A:$P,P$514,FALSE),0)</f>
        <v>0</v>
      </c>
    </row>
    <row r="530" spans="4:18" x14ac:dyDescent="0.15">
      <c r="F530" s="28" t="str">
        <f t="shared" si="126"/>
        <v>STE-AUCK ALLIANCE-Primary Collector-All</v>
      </c>
      <c r="G530" s="2" t="str">
        <f t="shared" si="127"/>
        <v>AUCK ALLIANCE</v>
      </c>
      <c r="H530" s="387" t="s">
        <v>691</v>
      </c>
      <c r="I530" s="2" t="str">
        <f t="shared" si="128"/>
        <v>All</v>
      </c>
      <c r="J530" s="30">
        <f>IFERROR(VLOOKUP($F530,Dataset!$A:$P,J$514,FALSE),0)</f>
        <v>100</v>
      </c>
      <c r="K530" s="30">
        <f>IFERROR(VLOOKUP($F530,Dataset!$A:$P,K$514,FALSE),0)</f>
        <v>100</v>
      </c>
      <c r="L530" s="30">
        <f>IFERROR(VLOOKUP($F530,Dataset!$A:$P,L$514,FALSE),0)</f>
        <v>100</v>
      </c>
      <c r="M530" s="30">
        <f>IFERROR(VLOOKUP($F530,Dataset!$A:$P,M$514,FALSE),0)</f>
        <v>100</v>
      </c>
      <c r="N530" s="30">
        <f>IFERROR(VLOOKUP($F530,Dataset!$A:$P,N$514,FALSE),0)</f>
        <v>100</v>
      </c>
      <c r="O530" s="30">
        <f>IFERROR(VLOOKUP($F530,Dataset!$A:$P,O$514,FALSE),0)</f>
        <v>100</v>
      </c>
      <c r="P530" s="30" t="str">
        <f>IFERROR(VLOOKUP($F530,Dataset!$A:$P,P$514,FALSE),0)</f>
        <v>STE</v>
      </c>
    </row>
    <row r="531" spans="4:18" x14ac:dyDescent="0.15">
      <c r="F531" s="28" t="str">
        <f t="shared" si="126"/>
        <v>STE-AUCK ALLIANCE-Secondary Collector-All</v>
      </c>
      <c r="G531" s="2" t="str">
        <f t="shared" si="127"/>
        <v>AUCK ALLIANCE</v>
      </c>
      <c r="H531" s="387" t="s">
        <v>693</v>
      </c>
      <c r="I531" s="2" t="str">
        <f t="shared" si="128"/>
        <v>All</v>
      </c>
      <c r="J531" s="30">
        <f>IFERROR(VLOOKUP($F531,Dataset!$A:$P,J$514,FALSE),0)</f>
        <v>0</v>
      </c>
      <c r="K531" s="30">
        <f>IFERROR(VLOOKUP($F531,Dataset!$A:$P,K$514,FALSE),0)</f>
        <v>0</v>
      </c>
      <c r="L531" s="30">
        <f>IFERROR(VLOOKUP($F531,Dataset!$A:$P,L$514,FALSE),0)</f>
        <v>0</v>
      </c>
      <c r="M531" s="30">
        <f>IFERROR(VLOOKUP($F531,Dataset!$A:$P,M$514,FALSE),0)</f>
        <v>0</v>
      </c>
      <c r="N531" s="30">
        <f>IFERROR(VLOOKUP($F531,Dataset!$A:$P,N$514,FALSE),0)</f>
        <v>0</v>
      </c>
      <c r="O531" s="30">
        <f>IFERROR(VLOOKUP($F531,Dataset!$A:$P,O$514,FALSE),0)</f>
        <v>0</v>
      </c>
      <c r="P531" s="30">
        <f>IFERROR(VLOOKUP($F531,Dataset!$A:$P,P$514,FALSE),0)</f>
        <v>0</v>
      </c>
    </row>
    <row r="533" spans="4:18" x14ac:dyDescent="0.15">
      <c r="F533" s="36" t="s">
        <v>92</v>
      </c>
      <c r="G533" s="37" t="str">
        <f>G516&amp;" vs "&amp;G525&amp;" Deviation"</f>
        <v>National vs AUCK ALLIANCE Deviation</v>
      </c>
      <c r="H533" s="37"/>
      <c r="I533" s="37"/>
      <c r="J533" s="30">
        <f>J516-J525</f>
        <v>-0.75509999999999877</v>
      </c>
      <c r="K533" s="30">
        <f t="shared" ref="K533:O533" si="130">K516-K525</f>
        <v>-0.73029999999999973</v>
      </c>
      <c r="L533" s="30">
        <f t="shared" si="130"/>
        <v>-0.75769999999999982</v>
      </c>
      <c r="M533" s="30">
        <f t="shared" si="130"/>
        <v>-0.83109999999999218</v>
      </c>
      <c r="N533" s="30">
        <f t="shared" si="130"/>
        <v>-0.89300000000000068</v>
      </c>
      <c r="O533" s="30">
        <f t="shared" si="130"/>
        <v>-0.99699999999999989</v>
      </c>
      <c r="P533" s="30" t="e">
        <f>P516-P525</f>
        <v>#VALUE!</v>
      </c>
    </row>
    <row r="537" spans="4:18" x14ac:dyDescent="0.15">
      <c r="F537" s="141" t="s">
        <v>53</v>
      </c>
      <c r="G537" s="140" t="s">
        <v>54</v>
      </c>
      <c r="H537" s="140"/>
      <c r="I537" s="140"/>
      <c r="J537" s="140"/>
      <c r="K537" s="140"/>
      <c r="L537" s="140"/>
      <c r="M537" s="140"/>
      <c r="N537" s="140"/>
      <c r="O537" s="140"/>
      <c r="P537" s="140"/>
      <c r="R537" s="2" t="s">
        <v>54</v>
      </c>
    </row>
    <row r="538" spans="4:18" x14ac:dyDescent="0.15">
      <c r="D538" s="25">
        <v>13</v>
      </c>
      <c r="F538" s="2" t="s">
        <v>55</v>
      </c>
    </row>
    <row r="539" spans="4:18" x14ac:dyDescent="0.15">
      <c r="F539" s="2" t="s">
        <v>56</v>
      </c>
    </row>
    <row r="540" spans="4:18" x14ac:dyDescent="0.15">
      <c r="F540" s="136" t="s">
        <v>54</v>
      </c>
      <c r="G540" s="49">
        <v>1</v>
      </c>
      <c r="H540" s="2" t="str">
        <f>IF(I540=1,"both U/R",IF(I540=2,"urban","rural"))</f>
        <v>both U/R</v>
      </c>
      <c r="I540" s="26">
        <f>I569</f>
        <v>1</v>
      </c>
      <c r="J540" s="32">
        <f>VLOOKUP(J541,$B$79:$C$90,2,FALSE)</f>
        <v>15</v>
      </c>
    </row>
    <row r="541" spans="4:18" x14ac:dyDescent="0.2">
      <c r="F541" s="2" t="str">
        <f>VLOOKUP(G540,A569:B571,2,FALSE)</f>
        <v>All surfaces</v>
      </c>
      <c r="G541" s="27" t="s">
        <v>242</v>
      </c>
      <c r="H541" s="27" t="s">
        <v>80</v>
      </c>
      <c r="I541" s="27" t="s">
        <v>81</v>
      </c>
      <c r="J541" s="31">
        <f>$H$1</f>
        <v>2019</v>
      </c>
      <c r="K541" s="20" t="s">
        <v>86</v>
      </c>
    </row>
    <row r="542" spans="4:18" ht="72" x14ac:dyDescent="0.2">
      <c r="F542" s="209" t="str">
        <f>"Texture on "&amp;F541&amp;" and on "&amp;H540&amp;" roads of the following NOC:"</f>
        <v>Texture on All surfaces and on both U/R roads of the following NOC:</v>
      </c>
      <c r="G542" s="27"/>
      <c r="H542" s="27"/>
      <c r="I542" s="27"/>
      <c r="J542" s="35" t="str">
        <f>J541&amp;"  Texture  on "&amp;F541&amp;" surface by NOC ("&amp;I543&amp;")"</f>
        <v>2019  Texture  on All surfaces surface by NOC (All)</v>
      </c>
      <c r="K542" s="35" t="str">
        <f>J541&amp;" Deviation from the National Texture "&amp;F541&amp;" surface by NOC ("&amp;I543&amp;")"</f>
        <v>2019 Deviation from the National Texture All surfaces surface by NOC (All)</v>
      </c>
    </row>
    <row r="543" spans="4:18" x14ac:dyDescent="0.15">
      <c r="F543" s="28" t="str">
        <f t="shared" ref="F543:F566" si="131">IF($G$540=1,$F$537&amp;"-"&amp;G543&amp;"-"&amp;H543&amp;"-"&amp;I543,IF($G$540=2,$F$538&amp;"-"&amp;G543&amp;"-"&amp;H543&amp;"-"&amp;I543,$F$539&amp;"-"&amp;G543&amp;"-"&amp;H543&amp;"-"&amp;I543))</f>
        <v>Tex_all-(NOC) NORTHLAND-All-All</v>
      </c>
      <c r="G543" s="386" t="str">
        <f>$B$6</f>
        <v>(NOC) NORTHLAND</v>
      </c>
      <c r="H543" s="140" t="s">
        <v>2</v>
      </c>
      <c r="I543" s="140" t="str">
        <f>IF(I$540=1,"All",IF(I$540=2,"U","R"))</f>
        <v>All</v>
      </c>
      <c r="J543" s="142">
        <f>VLOOKUP($F543,Dataset!$A:$P,J$540,FALSE)</f>
        <v>0.48199999999999998</v>
      </c>
      <c r="K543" s="142">
        <f t="shared" ref="K543:K566" si="132">J543-J$566</f>
        <v>-0.1623</v>
      </c>
      <c r="L543" s="140"/>
      <c r="M543" s="140"/>
      <c r="N543" s="140"/>
      <c r="O543" s="140"/>
      <c r="P543" s="140"/>
    </row>
    <row r="544" spans="4:18" x14ac:dyDescent="0.15">
      <c r="F544" s="28" t="str">
        <f t="shared" si="131"/>
        <v>Tex_all-AUCK ALLIANCE-All-All</v>
      </c>
      <c r="G544" s="386" t="str">
        <f>$B$7</f>
        <v>AUCK ALLIANCE</v>
      </c>
      <c r="H544" s="140" t="s">
        <v>2</v>
      </c>
      <c r="I544" s="140" t="str">
        <f t="shared" ref="I544:I566" si="133">IF(I$540=1,"All",IF(I$540=2,"U","R"))</f>
        <v>All</v>
      </c>
      <c r="J544" s="142">
        <f>VLOOKUP($F544,Dataset!$A:$P,J$540,FALSE)</f>
        <v>0.36919999999999997</v>
      </c>
      <c r="K544" s="142">
        <f t="shared" si="132"/>
        <v>-0.27510000000000001</v>
      </c>
      <c r="L544" s="140"/>
      <c r="M544" s="140"/>
      <c r="N544" s="140"/>
      <c r="O544" s="140"/>
      <c r="P544" s="140"/>
    </row>
    <row r="545" spans="6:16" x14ac:dyDescent="0.15">
      <c r="F545" s="28" t="str">
        <f t="shared" si="131"/>
        <v>Tex_all-(NOC) CENTRAL WAIKATO-All-All</v>
      </c>
      <c r="G545" s="386" t="str">
        <f>$B$8</f>
        <v>(NOC) CENTRAL WAIKATO</v>
      </c>
      <c r="H545" s="140" t="s">
        <v>2</v>
      </c>
      <c r="I545" s="140" t="str">
        <f t="shared" si="133"/>
        <v>All</v>
      </c>
      <c r="J545" s="142">
        <f>VLOOKUP($F545,Dataset!$A:$P,J$540,FALSE)</f>
        <v>0.1847</v>
      </c>
      <c r="K545" s="142">
        <f t="shared" si="132"/>
        <v>-0.45960000000000001</v>
      </c>
      <c r="L545" s="140"/>
      <c r="M545" s="140"/>
      <c r="N545" s="140"/>
      <c r="O545" s="140"/>
      <c r="P545" s="140"/>
    </row>
    <row r="546" spans="6:16" x14ac:dyDescent="0.15">
      <c r="F546" s="28" t="str">
        <f t="shared" si="131"/>
        <v>Tex_all-(NOC) EAST WAIKATO-All-All</v>
      </c>
      <c r="G546" s="386" t="str">
        <f>$B$9</f>
        <v>(NOC) EAST WAIKATO</v>
      </c>
      <c r="H546" s="140" t="s">
        <v>2</v>
      </c>
      <c r="I546" s="140" t="str">
        <f t="shared" si="133"/>
        <v>All</v>
      </c>
      <c r="J546" s="142">
        <f>VLOOKUP($F546,Dataset!$A:$P,J$540,FALSE)</f>
        <v>0.36709999999999998</v>
      </c>
      <c r="K546" s="142">
        <f t="shared" si="132"/>
        <v>-0.2772</v>
      </c>
      <c r="L546" s="140"/>
      <c r="M546" s="140"/>
      <c r="N546" s="140"/>
      <c r="O546" s="140"/>
      <c r="P546" s="140"/>
    </row>
    <row r="547" spans="6:16" x14ac:dyDescent="0.15">
      <c r="F547" s="28" t="str">
        <f t="shared" si="131"/>
        <v>Tex_all-(EC) WEST WAIKATO NORTH-All-All</v>
      </c>
      <c r="G547" s="386" t="str">
        <f>$B$10</f>
        <v>(EC) WEST WAIKATO NORTH</v>
      </c>
      <c r="H547" s="140" t="s">
        <v>2</v>
      </c>
      <c r="I547" s="140" t="str">
        <f t="shared" si="133"/>
        <v>All</v>
      </c>
      <c r="J547" s="142">
        <f>VLOOKUP($F547,Dataset!$A:$P,J$540,FALSE)</f>
        <v>0.54430000000000001</v>
      </c>
      <c r="K547" s="142">
        <f t="shared" si="132"/>
        <v>-9.9999999999999978E-2</v>
      </c>
      <c r="L547" s="140"/>
      <c r="M547" s="140"/>
      <c r="N547" s="140"/>
      <c r="O547" s="140"/>
      <c r="P547" s="140"/>
    </row>
    <row r="548" spans="6:16" x14ac:dyDescent="0.15">
      <c r="F548" s="28" t="str">
        <f t="shared" si="131"/>
        <v>Tex_all-(EC) WEST WAIKATO SOUTH-All-All</v>
      </c>
      <c r="G548" s="386" t="str">
        <f>$B$11</f>
        <v>(EC) WEST WAIKATO SOUTH</v>
      </c>
      <c r="H548" s="140" t="s">
        <v>2</v>
      </c>
      <c r="I548" s="140" t="str">
        <f t="shared" si="133"/>
        <v>All</v>
      </c>
      <c r="J548" s="142">
        <f>VLOOKUP($F548,Dataset!$A:$P,J$540,FALSE)</f>
        <v>0.48520000000000002</v>
      </c>
      <c r="K548" s="142">
        <f t="shared" si="132"/>
        <v>-0.15909999999999996</v>
      </c>
      <c r="L548" s="140"/>
      <c r="M548" s="140"/>
      <c r="N548" s="140"/>
      <c r="O548" s="140"/>
      <c r="P548" s="140"/>
    </row>
    <row r="549" spans="6:16" x14ac:dyDescent="0.15">
      <c r="F549" s="28" t="str">
        <f t="shared" si="131"/>
        <v>Tex_all-(NOC) BOP EAST-All-All</v>
      </c>
      <c r="G549" s="386" t="str">
        <f>$B$12</f>
        <v>(NOC) BOP EAST</v>
      </c>
      <c r="H549" s="140" t="s">
        <v>2</v>
      </c>
      <c r="I549" s="140" t="str">
        <f t="shared" si="133"/>
        <v>All</v>
      </c>
      <c r="J549" s="142">
        <f>VLOOKUP($F549,Dataset!$A:$P,J$540,FALSE)</f>
        <v>0.621</v>
      </c>
      <c r="K549" s="142">
        <f t="shared" si="132"/>
        <v>-2.3299999999999987E-2</v>
      </c>
      <c r="L549" s="140"/>
      <c r="M549" s="140"/>
      <c r="N549" s="140"/>
      <c r="O549" s="140"/>
      <c r="P549" s="140"/>
    </row>
    <row r="550" spans="6:16" x14ac:dyDescent="0.15">
      <c r="F550" s="28" t="str">
        <f t="shared" si="131"/>
        <v>Tex_all-(NOC) BOP WEST-All-All</v>
      </c>
      <c r="G550" s="386" t="str">
        <f>$B$13</f>
        <v>(NOC) BOP WEST</v>
      </c>
      <c r="H550" s="140" t="s">
        <v>2</v>
      </c>
      <c r="I550" s="140" t="str">
        <f t="shared" si="133"/>
        <v>All</v>
      </c>
      <c r="J550" s="142">
        <f>VLOOKUP($F550,Dataset!$A:$P,J$540,FALSE)</f>
        <v>0.59609999999999996</v>
      </c>
      <c r="K550" s="142">
        <f t="shared" si="132"/>
        <v>-4.8200000000000021E-2</v>
      </c>
      <c r="L550" s="140"/>
      <c r="M550" s="140"/>
      <c r="N550" s="140"/>
      <c r="O550" s="140"/>
      <c r="P550" s="140"/>
    </row>
    <row r="551" spans="6:16" x14ac:dyDescent="0.15">
      <c r="F551" s="28" t="str">
        <f t="shared" si="131"/>
        <v>Tex_all-(NOC) TAIRAWHITI ROADS NORTHERN-All-All</v>
      </c>
      <c r="G551" s="386" t="str">
        <f>$B$14</f>
        <v>(NOC) TAIRAWHITI ROADS NORTHERN</v>
      </c>
      <c r="H551" s="140" t="s">
        <v>2</v>
      </c>
      <c r="I551" s="140" t="str">
        <f t="shared" si="133"/>
        <v>All</v>
      </c>
      <c r="J551" s="142">
        <f>VLOOKUP($F551,Dataset!$A:$P,J$540,FALSE)</f>
        <v>3.7400000000000003E-2</v>
      </c>
      <c r="K551" s="142">
        <f t="shared" si="132"/>
        <v>-0.6069</v>
      </c>
      <c r="L551" s="140"/>
      <c r="M551" s="140"/>
      <c r="N551" s="140"/>
      <c r="O551" s="140"/>
      <c r="P551" s="140"/>
    </row>
    <row r="552" spans="6:16" x14ac:dyDescent="0.15">
      <c r="F552" s="28" t="str">
        <f t="shared" si="131"/>
        <v>Tex_all-(NOC) TAIRAWHITI ROADS WESTERN-All-All</v>
      </c>
      <c r="G552" s="386" t="str">
        <f>$B$15</f>
        <v>(NOC) TAIRAWHITI ROADS WESTERN</v>
      </c>
      <c r="H552" s="140" t="s">
        <v>2</v>
      </c>
      <c r="I552" s="140" t="str">
        <f t="shared" si="133"/>
        <v>All</v>
      </c>
      <c r="J552" s="142">
        <f>VLOOKUP($F552,Dataset!$A:$P,J$540,FALSE)</f>
        <v>0.65810000000000002</v>
      </c>
      <c r="K552" s="142">
        <f t="shared" si="132"/>
        <v>1.3800000000000034E-2</v>
      </c>
      <c r="L552" s="140"/>
      <c r="M552" s="140"/>
      <c r="N552" s="140"/>
      <c r="O552" s="140"/>
      <c r="P552" s="140"/>
    </row>
    <row r="553" spans="6:16" x14ac:dyDescent="0.15">
      <c r="F553" s="28" t="str">
        <f t="shared" si="131"/>
        <v>Tex_all-(NOC) HAWKES BAY-All-All</v>
      </c>
      <c r="G553" s="386" t="str">
        <f>$B$16</f>
        <v>(NOC) HAWKES BAY</v>
      </c>
      <c r="H553" s="140" t="s">
        <v>2</v>
      </c>
      <c r="I553" s="140" t="str">
        <f t="shared" si="133"/>
        <v>All</v>
      </c>
      <c r="J553" s="142">
        <f>VLOOKUP($F553,Dataset!$A:$P,J$540,FALSE)</f>
        <v>0.21290000000000001</v>
      </c>
      <c r="K553" s="142">
        <f t="shared" si="132"/>
        <v>-0.43140000000000001</v>
      </c>
      <c r="L553" s="140"/>
      <c r="M553" s="140"/>
      <c r="N553" s="140"/>
      <c r="O553" s="140"/>
      <c r="P553" s="140"/>
    </row>
    <row r="554" spans="6:16" x14ac:dyDescent="0.15">
      <c r="F554" s="28" t="str">
        <f t="shared" si="131"/>
        <v>Tex_all-(NOC) TARANAKI-All-All</v>
      </c>
      <c r="G554" s="386" t="str">
        <f>$B$17</f>
        <v>(NOC) TARANAKI</v>
      </c>
      <c r="H554" s="140" t="s">
        <v>2</v>
      </c>
      <c r="I554" s="140" t="str">
        <f t="shared" si="133"/>
        <v>All</v>
      </c>
      <c r="J554" s="142">
        <f>VLOOKUP($F554,Dataset!$A:$P,J$540,FALSE)</f>
        <v>0.42099999999999999</v>
      </c>
      <c r="K554" s="142">
        <f t="shared" si="132"/>
        <v>-0.2233</v>
      </c>
      <c r="L554" s="140"/>
      <c r="M554" s="140"/>
      <c r="N554" s="140"/>
      <c r="O554" s="140"/>
      <c r="P554" s="140"/>
    </row>
    <row r="555" spans="6:16" x14ac:dyDescent="0.15">
      <c r="F555" s="28" t="str">
        <f t="shared" si="131"/>
        <v>Tex_all-(NOC) MANAWATU-WHANGANUI-All-All</v>
      </c>
      <c r="G555" s="386" t="str">
        <f>$B$18</f>
        <v>(NOC) MANAWATU-WHANGANUI</v>
      </c>
      <c r="H555" s="140" t="s">
        <v>2</v>
      </c>
      <c r="I555" s="140" t="str">
        <f t="shared" si="133"/>
        <v>All</v>
      </c>
      <c r="J555" s="142">
        <f>VLOOKUP($F555,Dataset!$A:$P,J$540,FALSE)</f>
        <v>0.22220000000000001</v>
      </c>
      <c r="K555" s="142">
        <f t="shared" si="132"/>
        <v>-0.42209999999999998</v>
      </c>
      <c r="L555" s="140"/>
      <c r="M555" s="140"/>
      <c r="N555" s="140"/>
      <c r="O555" s="140"/>
      <c r="P555" s="140"/>
    </row>
    <row r="556" spans="6:16" x14ac:dyDescent="0.15">
      <c r="F556" s="28" t="str">
        <f t="shared" si="131"/>
        <v>Tex_all-(NOC) WELLINGTON-All-All</v>
      </c>
      <c r="G556" s="386" t="str">
        <f>$B$19</f>
        <v>(NOC) WELLINGTON</v>
      </c>
      <c r="H556" s="140" t="s">
        <v>2</v>
      </c>
      <c r="I556" s="140" t="str">
        <f t="shared" si="133"/>
        <v>All</v>
      </c>
      <c r="J556" s="142">
        <f>VLOOKUP($F556,Dataset!$A:$P,J$540,FALSE)</f>
        <v>1.3086</v>
      </c>
      <c r="K556" s="142">
        <f t="shared" si="132"/>
        <v>0.6643</v>
      </c>
      <c r="L556" s="140"/>
      <c r="M556" s="140"/>
      <c r="N556" s="140"/>
      <c r="O556" s="140"/>
      <c r="P556" s="140"/>
    </row>
    <row r="557" spans="6:16" x14ac:dyDescent="0.15">
      <c r="F557" s="28" t="str">
        <f t="shared" si="131"/>
        <v>Tex_all-(NOC) NELSON-TASMAN-All-All</v>
      </c>
      <c r="G557" s="386" t="str">
        <f>$B$20</f>
        <v>(NOC) NELSON-TASMAN</v>
      </c>
      <c r="H557" s="140" t="s">
        <v>2</v>
      </c>
      <c r="I557" s="140" t="str">
        <f t="shared" si="133"/>
        <v>All</v>
      </c>
      <c r="J557" s="142">
        <f>VLOOKUP($F557,Dataset!$A:$P,J$540,FALSE)</f>
        <v>1.5618000000000001</v>
      </c>
      <c r="K557" s="142">
        <f t="shared" si="132"/>
        <v>0.91750000000000009</v>
      </c>
      <c r="L557" s="140"/>
      <c r="M557" s="140"/>
      <c r="N557" s="140"/>
      <c r="O557" s="140"/>
      <c r="P557" s="140"/>
    </row>
    <row r="558" spans="6:16" x14ac:dyDescent="0.15">
      <c r="F558" s="28" t="str">
        <f t="shared" si="131"/>
        <v>Tex_all-(EC) MARLBOROUGH-All-All</v>
      </c>
      <c r="G558" s="386" t="str">
        <f>$B$21</f>
        <v>(EC) MARLBOROUGH</v>
      </c>
      <c r="H558" s="140" t="s">
        <v>2</v>
      </c>
      <c r="I558" s="140" t="str">
        <f t="shared" si="133"/>
        <v>All</v>
      </c>
      <c r="J558" s="142">
        <f>VLOOKUP($F558,Dataset!$A:$P,J$540,FALSE)</f>
        <v>1.9316</v>
      </c>
      <c r="K558" s="142">
        <f t="shared" si="132"/>
        <v>1.2873000000000001</v>
      </c>
      <c r="L558" s="140"/>
      <c r="M558" s="140"/>
      <c r="N558" s="140"/>
      <c r="O558" s="140"/>
      <c r="P558" s="140"/>
    </row>
    <row r="559" spans="6:16" x14ac:dyDescent="0.15">
      <c r="F559" s="28" t="str">
        <f t="shared" si="131"/>
        <v>Tex_all-(NOC) NORTH CANTERBURY-All-All</v>
      </c>
      <c r="G559" s="386" t="str">
        <f>$B$22</f>
        <v>(NOC) NORTH CANTERBURY</v>
      </c>
      <c r="H559" s="140" t="s">
        <v>2</v>
      </c>
      <c r="I559" s="140" t="str">
        <f t="shared" si="133"/>
        <v>All</v>
      </c>
      <c r="J559" s="142">
        <f>VLOOKUP($F559,Dataset!$A:$P,J$540,FALSE)</f>
        <v>1.1181000000000001</v>
      </c>
      <c r="K559" s="142">
        <f t="shared" si="132"/>
        <v>0.47380000000000011</v>
      </c>
      <c r="L559" s="140"/>
      <c r="M559" s="140"/>
      <c r="N559" s="140"/>
      <c r="O559" s="140"/>
      <c r="P559" s="140"/>
    </row>
    <row r="560" spans="6:16" x14ac:dyDescent="0.15">
      <c r="F560" s="28" t="str">
        <f t="shared" si="131"/>
        <v>Tex_all-(NOC) SOUTH CANTERBURY-All-All</v>
      </c>
      <c r="G560" s="386" t="str">
        <f>$B$23</f>
        <v>(NOC) SOUTH CANTERBURY</v>
      </c>
      <c r="H560" s="140" t="s">
        <v>2</v>
      </c>
      <c r="I560" s="140" t="str">
        <f t="shared" si="133"/>
        <v>All</v>
      </c>
      <c r="J560" s="142">
        <f>VLOOKUP($F560,Dataset!$A:$P,J$540,FALSE)</f>
        <v>0.7671</v>
      </c>
      <c r="K560" s="142">
        <f t="shared" si="132"/>
        <v>0.12280000000000002</v>
      </c>
      <c r="L560" s="140"/>
      <c r="M560" s="140"/>
      <c r="N560" s="140"/>
      <c r="O560" s="140"/>
      <c r="P560" s="140"/>
    </row>
    <row r="561" spans="1:18" x14ac:dyDescent="0.15">
      <c r="F561" s="28" t="str">
        <f t="shared" si="131"/>
        <v>Tex_all-MILFORD-All-All</v>
      </c>
      <c r="G561" s="386" t="str">
        <f>$B$24</f>
        <v>MILFORD</v>
      </c>
      <c r="H561" s="140" t="s">
        <v>2</v>
      </c>
      <c r="I561" s="140" t="str">
        <f t="shared" si="133"/>
        <v>All</v>
      </c>
      <c r="J561" s="142">
        <f>VLOOKUP($F561,Dataset!$A:$P,J$540,FALSE)</f>
        <v>0.52249999999999996</v>
      </c>
      <c r="K561" s="142">
        <f t="shared" si="132"/>
        <v>-0.12180000000000002</v>
      </c>
      <c r="L561" s="140"/>
      <c r="M561" s="140"/>
      <c r="N561" s="140"/>
      <c r="O561" s="140"/>
      <c r="P561" s="140"/>
    </row>
    <row r="562" spans="1:18" x14ac:dyDescent="0.15">
      <c r="F562" s="28" t="str">
        <f t="shared" si="131"/>
        <v>Tex_all-(NOC) WEST COAST-All-All</v>
      </c>
      <c r="G562" s="386" t="str">
        <f>$B$25</f>
        <v>(NOC) WEST COAST</v>
      </c>
      <c r="H562" s="140" t="s">
        <v>2</v>
      </c>
      <c r="I562" s="140" t="str">
        <f t="shared" si="133"/>
        <v>All</v>
      </c>
      <c r="J562" s="142">
        <f>VLOOKUP($F562,Dataset!$A:$P,J$540,FALSE)</f>
        <v>0.13689999999999999</v>
      </c>
      <c r="K562" s="142">
        <f t="shared" si="132"/>
        <v>-0.50739999999999996</v>
      </c>
      <c r="L562" s="140"/>
      <c r="M562" s="140"/>
      <c r="N562" s="140"/>
      <c r="O562" s="140"/>
      <c r="P562" s="140"/>
    </row>
    <row r="563" spans="1:18" x14ac:dyDescent="0.15">
      <c r="F563" s="28" t="str">
        <f t="shared" si="131"/>
        <v>Tex_all-(NOC) OTAGO CENTRAL-All-All</v>
      </c>
      <c r="G563" s="386" t="str">
        <f>$B$26</f>
        <v>(NOC) OTAGO CENTRAL</v>
      </c>
      <c r="H563" s="140" t="s">
        <v>2</v>
      </c>
      <c r="I563" s="140" t="str">
        <f t="shared" si="133"/>
        <v>All</v>
      </c>
      <c r="J563" s="142">
        <f>VLOOKUP($F563,Dataset!$A:$P,J$540,FALSE)</f>
        <v>0.97719999999999996</v>
      </c>
      <c r="K563" s="142">
        <f t="shared" si="132"/>
        <v>0.33289999999999997</v>
      </c>
      <c r="L563" s="140"/>
      <c r="M563" s="140"/>
      <c r="N563" s="140"/>
      <c r="O563" s="140"/>
      <c r="P563" s="140"/>
    </row>
    <row r="564" spans="1:18" x14ac:dyDescent="0.15">
      <c r="F564" s="28" t="str">
        <f t="shared" si="131"/>
        <v>Tex_all-(NOC) COASTAL OTAGO-All-All</v>
      </c>
      <c r="G564" s="386" t="str">
        <f>$B$27</f>
        <v>(NOC) COASTAL OTAGO</v>
      </c>
      <c r="H564" s="140" t="s">
        <v>2</v>
      </c>
      <c r="I564" s="140" t="str">
        <f t="shared" si="133"/>
        <v>All</v>
      </c>
      <c r="J564" s="142">
        <f>VLOOKUP($F564,Dataset!$A:$P,J$540,FALSE)</f>
        <v>1.3769</v>
      </c>
      <c r="K564" s="142">
        <f t="shared" si="132"/>
        <v>0.73260000000000003</v>
      </c>
      <c r="L564" s="140"/>
      <c r="M564" s="140"/>
      <c r="N564" s="140"/>
      <c r="O564" s="140"/>
      <c r="P564" s="140"/>
    </row>
    <row r="565" spans="1:18" x14ac:dyDescent="0.15">
      <c r="F565" s="28" t="str">
        <f t="shared" si="131"/>
        <v>Tex_all-(NOC) SOUTHLAND-All-All</v>
      </c>
      <c r="G565" s="386" t="str">
        <f>$B$28</f>
        <v>(NOC) SOUTHLAND</v>
      </c>
      <c r="H565" s="140" t="s">
        <v>2</v>
      </c>
      <c r="I565" s="140" t="str">
        <f t="shared" si="133"/>
        <v>All</v>
      </c>
      <c r="J565" s="142">
        <f>VLOOKUP($F565,Dataset!$A:$P,J$540,FALSE)</f>
        <v>0.54990000000000006</v>
      </c>
      <c r="K565" s="142">
        <f t="shared" si="132"/>
        <v>-9.4399999999999928E-2</v>
      </c>
      <c r="L565" s="140"/>
      <c r="M565" s="140"/>
      <c r="N565" s="140"/>
      <c r="O565" s="140"/>
      <c r="P565" s="140"/>
    </row>
    <row r="566" spans="1:18" x14ac:dyDescent="0.15">
      <c r="F566" s="28" t="str">
        <f t="shared" si="131"/>
        <v>Tex_all-National-All-All</v>
      </c>
      <c r="G566" s="140" t="s">
        <v>17</v>
      </c>
      <c r="H566" s="140" t="s">
        <v>2</v>
      </c>
      <c r="I566" s="140" t="str">
        <f t="shared" si="133"/>
        <v>All</v>
      </c>
      <c r="J566" s="142">
        <f>VLOOKUP($F566,Dataset!$A:$P,J$540,FALSE)</f>
        <v>0.64429999999999998</v>
      </c>
      <c r="K566" s="142">
        <f t="shared" si="132"/>
        <v>0</v>
      </c>
      <c r="L566" s="140"/>
      <c r="M566" s="140"/>
      <c r="N566" s="140"/>
      <c r="O566" s="140"/>
      <c r="P566" s="140"/>
    </row>
    <row r="568" spans="1:18" x14ac:dyDescent="0.15">
      <c r="B568" s="2" t="s">
        <v>54</v>
      </c>
    </row>
    <row r="569" spans="1:18" x14ac:dyDescent="0.2">
      <c r="A569" s="2">
        <v>1</v>
      </c>
      <c r="B569" s="2" t="s">
        <v>115</v>
      </c>
      <c r="F569" s="27" t="s">
        <v>243</v>
      </c>
      <c r="G569" s="24">
        <v>1</v>
      </c>
      <c r="H569" s="25"/>
      <c r="I569" s="26">
        <v>1</v>
      </c>
      <c r="J569" s="32">
        <f>VLOOKUP(J$34,$B$79:$C$100,2,FALSE)</f>
        <v>10</v>
      </c>
      <c r="K569" s="32">
        <f t="shared" ref="K569:P569" si="134">VLOOKUP(K$34,$B$79:$C$100,2,FALSE)</f>
        <v>11</v>
      </c>
      <c r="L569" s="32">
        <f t="shared" si="134"/>
        <v>12</v>
      </c>
      <c r="M569" s="32">
        <f t="shared" si="134"/>
        <v>13</v>
      </c>
      <c r="N569" s="32">
        <f t="shared" si="134"/>
        <v>14</v>
      </c>
      <c r="O569" s="32">
        <f t="shared" si="134"/>
        <v>15</v>
      </c>
      <c r="P569" s="32">
        <f t="shared" si="134"/>
        <v>16</v>
      </c>
    </row>
    <row r="570" spans="1:18" x14ac:dyDescent="0.2">
      <c r="A570" s="2">
        <v>2</v>
      </c>
      <c r="B570" s="2" t="s">
        <v>112</v>
      </c>
      <c r="G570" s="27" t="s">
        <v>242</v>
      </c>
      <c r="H570" s="27" t="s">
        <v>80</v>
      </c>
      <c r="I570" s="27" t="s">
        <v>81</v>
      </c>
      <c r="J570" s="20">
        <f>$K$1</f>
        <v>2014</v>
      </c>
      <c r="K570" s="20">
        <f t="shared" ref="K570:P570" si="135">J570+1</f>
        <v>2015</v>
      </c>
      <c r="L570" s="20">
        <f t="shared" si="135"/>
        <v>2016</v>
      </c>
      <c r="M570" s="20">
        <f t="shared" si="135"/>
        <v>2017</v>
      </c>
      <c r="N570" s="20">
        <f t="shared" si="135"/>
        <v>2018</v>
      </c>
      <c r="O570" s="20">
        <f t="shared" si="135"/>
        <v>2019</v>
      </c>
      <c r="P570" s="20">
        <f t="shared" si="135"/>
        <v>2020</v>
      </c>
      <c r="R570" s="243"/>
    </row>
    <row r="571" spans="1:18" x14ac:dyDescent="0.15">
      <c r="A571" s="2">
        <v>3</v>
      </c>
      <c r="B571" s="2" t="s">
        <v>113</v>
      </c>
      <c r="F571" s="28" t="str">
        <f t="shared" ref="F571:F577" si="136">IF($G$540=1,$F$537&amp;"-"&amp;G571&amp;"-"&amp;H571&amp;"-"&amp;I571,IF($G$540=2,$F$538&amp;"-"&amp;G571&amp;"-"&amp;H571&amp;"-"&amp;I571,$F$539&amp;"-"&amp;G571&amp;"-"&amp;H571&amp;"-"&amp;I571))</f>
        <v>Tex_all-National-All-All</v>
      </c>
      <c r="G571" s="140" t="str">
        <f t="shared" ref="G571:G577" si="137">VLOOKUP($G$569,$A$5:$B$31,2,FALSE)</f>
        <v>National</v>
      </c>
      <c r="H571" s="140" t="s">
        <v>2</v>
      </c>
      <c r="I571" s="140" t="str">
        <f t="shared" ref="I571:I577" si="138">IF(I$569=1,"All",IF(I$569=2,"U","R"))</f>
        <v>All</v>
      </c>
      <c r="J571" s="142">
        <f>IFERROR(VLOOKUP($F571,Dataset!$A:$P,J$273,FALSE),0)</f>
        <v>0.71779999999999999</v>
      </c>
      <c r="K571" s="142">
        <f>IFERROR(VLOOKUP($F571,Dataset!$A:$P,K$273,FALSE),0)</f>
        <v>1.0132000000000001</v>
      </c>
      <c r="L571" s="142">
        <f>IFERROR(VLOOKUP($F571,Dataset!$A:$P,L$273,FALSE),0)</f>
        <v>0.85329999999999995</v>
      </c>
      <c r="M571" s="142">
        <f>IFERROR(VLOOKUP($F571,Dataset!$A:$P,M$273,FALSE),0)</f>
        <v>0.78139999999999998</v>
      </c>
      <c r="N571" s="142">
        <f>IFERROR(VLOOKUP($F571,Dataset!$A:$P,N$273,FALSE),0)</f>
        <v>0.64559999999999995</v>
      </c>
      <c r="O571" s="142">
        <f>IFERROR(VLOOKUP($F571,Dataset!$A:$P,O$273,FALSE),0)</f>
        <v>0.64429999999999998</v>
      </c>
      <c r="P571" s="142" t="str">
        <f>IFERROR(VLOOKUP($F571,Dataset!$A:$P,P$273,FALSE),0)</f>
        <v>Tex_All</v>
      </c>
    </row>
    <row r="572" spans="1:18" x14ac:dyDescent="0.15">
      <c r="F572" s="28" t="str">
        <f t="shared" si="136"/>
        <v>Tex_all-National-High Volume-All</v>
      </c>
      <c r="G572" s="140" t="str">
        <f t="shared" si="137"/>
        <v>National</v>
      </c>
      <c r="H572" s="387" t="s">
        <v>6</v>
      </c>
      <c r="I572" s="140" t="str">
        <f>IF(I$569=1,"All",IF(I$569=2,"U","R"))</f>
        <v>All</v>
      </c>
      <c r="J572" s="142">
        <f>IFERROR(VLOOKUP($F572,Dataset!$A:$P,J$273,FALSE),0)</f>
        <v>1.0915999999999999</v>
      </c>
      <c r="K572" s="142">
        <f>IFERROR(VLOOKUP($F572,Dataset!$A:$P,K$273,FALSE),0)</f>
        <v>1.3228</v>
      </c>
      <c r="L572" s="142">
        <f>IFERROR(VLOOKUP($F572,Dataset!$A:$P,L$273,FALSE),0)</f>
        <v>1.1973</v>
      </c>
      <c r="M572" s="142">
        <f>IFERROR(VLOOKUP($F572,Dataset!$A:$P,M$273,FALSE),0)</f>
        <v>1.2830999999999999</v>
      </c>
      <c r="N572" s="142">
        <f>IFERROR(VLOOKUP($F572,Dataset!$A:$P,N$273,FALSE),0)</f>
        <v>0.92689999999999995</v>
      </c>
      <c r="O572" s="142">
        <f>IFERROR(VLOOKUP($F572,Dataset!$A:$P,O$273,FALSE),0)</f>
        <v>0.99</v>
      </c>
      <c r="P572" s="142" t="str">
        <f>IFERROR(VLOOKUP($F572,Dataset!$A:$P,P$273,FALSE),0)</f>
        <v>Tex_All</v>
      </c>
    </row>
    <row r="573" spans="1:18" x14ac:dyDescent="0.15">
      <c r="B573" s="227" t="s">
        <v>167</v>
      </c>
      <c r="F573" s="28" t="str">
        <f t="shared" si="136"/>
        <v>Tex_all-National-National-All</v>
      </c>
      <c r="G573" s="140" t="str">
        <f t="shared" si="137"/>
        <v>National</v>
      </c>
      <c r="H573" s="387" t="s">
        <v>17</v>
      </c>
      <c r="I573" s="140" t="str">
        <f t="shared" si="138"/>
        <v>All</v>
      </c>
      <c r="J573" s="142">
        <f>IFERROR(VLOOKUP($F573,Dataset!$A:$P,J$273,FALSE),0)</f>
        <v>1.4125000000000001</v>
      </c>
      <c r="K573" s="142">
        <f>IFERROR(VLOOKUP($F573,Dataset!$A:$P,K$273,FALSE),0)</f>
        <v>2.1362000000000001</v>
      </c>
      <c r="L573" s="142">
        <f>IFERROR(VLOOKUP($F573,Dataset!$A:$P,L$273,FALSE),0)</f>
        <v>1.776</v>
      </c>
      <c r="M573" s="142">
        <f>IFERROR(VLOOKUP($F573,Dataset!$A:$P,M$273,FALSE),0)</f>
        <v>1.6501999999999999</v>
      </c>
      <c r="N573" s="142">
        <f>IFERROR(VLOOKUP($F573,Dataset!$A:$P,N$273,FALSE),0)</f>
        <v>1.0434000000000001</v>
      </c>
      <c r="O573" s="142">
        <f>IFERROR(VLOOKUP($F573,Dataset!$A:$P,O$273,FALSE),0)</f>
        <v>1.3436999999999999</v>
      </c>
      <c r="P573" s="142" t="str">
        <f>IFERROR(VLOOKUP($F573,Dataset!$A:$P,P$273,FALSE),0)</f>
        <v>Tex_All</v>
      </c>
    </row>
    <row r="574" spans="1:18" x14ac:dyDescent="0.15">
      <c r="F574" s="28" t="str">
        <f t="shared" si="136"/>
        <v>Tex_all-National-Regional-All</v>
      </c>
      <c r="G574" s="140" t="str">
        <f t="shared" si="137"/>
        <v>National</v>
      </c>
      <c r="H574" s="387" t="s">
        <v>694</v>
      </c>
      <c r="I574" s="140" t="str">
        <f t="shared" si="138"/>
        <v>All</v>
      </c>
      <c r="J574" s="142">
        <f>IFERROR(VLOOKUP($F574,Dataset!$A:$P,J$273,FALSE),0)</f>
        <v>0.98150000000000004</v>
      </c>
      <c r="K574" s="142">
        <f>IFERROR(VLOOKUP($F574,Dataset!$A:$P,K$273,FALSE),0)</f>
        <v>1.3835999999999999</v>
      </c>
      <c r="L574" s="142">
        <f>IFERROR(VLOOKUP($F574,Dataset!$A:$P,L$273,FALSE),0)</f>
        <v>1.1983999999999999</v>
      </c>
      <c r="M574" s="142">
        <f>IFERROR(VLOOKUP($F574,Dataset!$A:$P,M$273,FALSE),0)</f>
        <v>1.0711999999999999</v>
      </c>
      <c r="N574" s="142">
        <f>IFERROR(VLOOKUP($F574,Dataset!$A:$P,N$273,FALSE),0)</f>
        <v>1.0206999999999999</v>
      </c>
      <c r="O574" s="142">
        <f>IFERROR(VLOOKUP($F574,Dataset!$A:$P,O$273,FALSE),0)</f>
        <v>0.8498</v>
      </c>
      <c r="P574" s="142" t="str">
        <f>IFERROR(VLOOKUP($F574,Dataset!$A:$P,P$273,FALSE),0)</f>
        <v>Tex_All</v>
      </c>
    </row>
    <row r="575" spans="1:18" x14ac:dyDescent="0.15">
      <c r="F575" s="28" t="str">
        <f t="shared" ref="F575" si="139">IF($G$540=1,$F$537&amp;"-"&amp;G575&amp;"-"&amp;H575&amp;"-"&amp;I575,IF($G$540=2,$F$538&amp;"-"&amp;G575&amp;"-"&amp;H575&amp;"-"&amp;I575,$F$539&amp;"-"&amp;G575&amp;"-"&amp;H575&amp;"-"&amp;I575))</f>
        <v>Tex_all-National-Arterial-All</v>
      </c>
      <c r="G575" s="140" t="str">
        <f t="shared" si="137"/>
        <v>National</v>
      </c>
      <c r="H575" s="387" t="s">
        <v>692</v>
      </c>
      <c r="I575" s="140" t="str">
        <f t="shared" si="138"/>
        <v>All</v>
      </c>
      <c r="J575" s="142">
        <f>IFERROR(VLOOKUP($F575,Dataset!$A:$P,J$273,FALSE),0)</f>
        <v>0.38900000000000001</v>
      </c>
      <c r="K575" s="142">
        <f>IFERROR(VLOOKUP($F575,Dataset!$A:$P,K$273,FALSE),0)</f>
        <v>0.59819999999999995</v>
      </c>
      <c r="L575" s="142">
        <f>IFERROR(VLOOKUP($F575,Dataset!$A:$P,L$273,FALSE),0)</f>
        <v>0.50070000000000003</v>
      </c>
      <c r="M575" s="142">
        <f>IFERROR(VLOOKUP($F575,Dataset!$A:$P,M$273,FALSE),0)</f>
        <v>0.42959999999999998</v>
      </c>
      <c r="N575" s="142">
        <f>IFERROR(VLOOKUP($F575,Dataset!$A:$P,N$273,FALSE),0)</f>
        <v>0.44359999999999999</v>
      </c>
      <c r="O575" s="142">
        <f>IFERROR(VLOOKUP($F575,Dataset!$A:$P,O$273,FALSE),0)</f>
        <v>0.45350000000000001</v>
      </c>
      <c r="P575" s="142" t="str">
        <f>IFERROR(VLOOKUP($F575,Dataset!$A:$P,P$273,FALSE),0)</f>
        <v>Tex_All</v>
      </c>
    </row>
    <row r="576" spans="1:18" x14ac:dyDescent="0.15">
      <c r="F576" s="28" t="str">
        <f t="shared" si="136"/>
        <v>Tex_all-National-Primary Collector-All</v>
      </c>
      <c r="G576" s="140" t="str">
        <f t="shared" si="137"/>
        <v>National</v>
      </c>
      <c r="H576" s="387" t="s">
        <v>691</v>
      </c>
      <c r="I576" s="140" t="str">
        <f t="shared" si="138"/>
        <v>All</v>
      </c>
      <c r="J576" s="142">
        <f>IFERROR(VLOOKUP($F576,Dataset!$A:$P,J$273,FALSE),0)</f>
        <v>0.441</v>
      </c>
      <c r="K576" s="142">
        <f>IFERROR(VLOOKUP($F576,Dataset!$A:$P,K$273,FALSE),0)</f>
        <v>0.57030000000000003</v>
      </c>
      <c r="L576" s="142">
        <f>IFERROR(VLOOKUP($F576,Dataset!$A:$P,L$273,FALSE),0)</f>
        <v>0.49690000000000001</v>
      </c>
      <c r="M576" s="142">
        <f>IFERROR(VLOOKUP($F576,Dataset!$A:$P,M$273,FALSE),0)</f>
        <v>0.42349999999999999</v>
      </c>
      <c r="N576" s="142">
        <f>IFERROR(VLOOKUP($F576,Dataset!$A:$P,N$273,FALSE),0)</f>
        <v>0.34899999999999998</v>
      </c>
      <c r="O576" s="142">
        <f>IFERROR(VLOOKUP($F576,Dataset!$A:$P,O$273,FALSE),0)</f>
        <v>0.32579999999999998</v>
      </c>
      <c r="P576" s="142" t="str">
        <f>IFERROR(VLOOKUP($F576,Dataset!$A:$P,P$273,FALSE),0)</f>
        <v>Tex_All</v>
      </c>
    </row>
    <row r="577" spans="6:18" x14ac:dyDescent="0.15">
      <c r="F577" s="28" t="str">
        <f t="shared" si="136"/>
        <v>Tex_all-National-Secondary Collector-All</v>
      </c>
      <c r="G577" s="140" t="str">
        <f t="shared" si="137"/>
        <v>National</v>
      </c>
      <c r="H577" s="387" t="s">
        <v>693</v>
      </c>
      <c r="I577" s="140" t="str">
        <f t="shared" si="138"/>
        <v>All</v>
      </c>
      <c r="J577" s="142">
        <f>IFERROR(VLOOKUP($F577,Dataset!$A:$P,J$273,FALSE),0)</f>
        <v>0.42299999999999999</v>
      </c>
      <c r="K577" s="142">
        <f>IFERROR(VLOOKUP($F577,Dataset!$A:$P,K$273,FALSE),0)</f>
        <v>0.75509999999999999</v>
      </c>
      <c r="L577" s="142">
        <f>IFERROR(VLOOKUP($F577,Dataset!$A:$P,L$273,FALSE),0)</f>
        <v>0.35539999999999999</v>
      </c>
      <c r="M577" s="142">
        <f>IFERROR(VLOOKUP($F577,Dataset!$A:$P,M$273,FALSE),0)</f>
        <v>0.33489999999999998</v>
      </c>
      <c r="N577" s="142">
        <f>IFERROR(VLOOKUP($F577,Dataset!$A:$P,N$273,FALSE),0)</f>
        <v>0.14660000000000001</v>
      </c>
      <c r="O577" s="142">
        <f>IFERROR(VLOOKUP($F577,Dataset!$A:$P,O$273,FALSE),0)</f>
        <v>0.3382</v>
      </c>
      <c r="P577" s="142" t="str">
        <f>IFERROR(VLOOKUP($F577,Dataset!$A:$P,P$273,FALSE),0)</f>
        <v>Tex_All</v>
      </c>
    </row>
    <row r="579" spans="6:18" x14ac:dyDescent="0.2">
      <c r="F579" s="27" t="s">
        <v>244</v>
      </c>
      <c r="G579" s="24">
        <v>2</v>
      </c>
    </row>
    <row r="580" spans="6:18" x14ac:dyDescent="0.15">
      <c r="F580" s="28" t="str">
        <f t="shared" ref="F580:F586" si="140">IF($G$540=1,$F$537&amp;"-"&amp;G580&amp;"-"&amp;H580&amp;"-"&amp;I580,IF($G$540=2,$F$538&amp;"-"&amp;G580&amp;"-"&amp;H580&amp;"-"&amp;I580,$F$539&amp;"-"&amp;G580&amp;"-"&amp;H580&amp;"-"&amp;I580))</f>
        <v>Tex_all-(NOC) NORTHLAND-All-All</v>
      </c>
      <c r="G580" s="140" t="str">
        <f t="shared" ref="G580:G586" si="141">VLOOKUP($G$579,$A$5:$B$31,2,FALSE)</f>
        <v>(NOC) NORTHLAND</v>
      </c>
      <c r="H580" s="140" t="s">
        <v>2</v>
      </c>
      <c r="I580" s="140" t="str">
        <f t="shared" ref="I580:I586" si="142">IF(I$569=1,"All",IF(I$569=2,"U","R"))</f>
        <v>All</v>
      </c>
      <c r="J580" s="142">
        <f>IFERROR(VLOOKUP($F580,Dataset!$A:$P,J$273,FALSE),0)</f>
        <v>0.9536</v>
      </c>
      <c r="K580" s="142">
        <f>IFERROR(VLOOKUP($F580,Dataset!$A:$P,K$273,FALSE),0)</f>
        <v>1.5394000000000001</v>
      </c>
      <c r="L580" s="142">
        <f>IFERROR(VLOOKUP($F580,Dataset!$A:$P,L$273,FALSE),0)</f>
        <v>1.1375999999999999</v>
      </c>
      <c r="M580" s="142">
        <f>IFERROR(VLOOKUP($F580,Dataset!$A:$P,M$273,FALSE),0)</f>
        <v>0.93259999999999998</v>
      </c>
      <c r="N580" s="142">
        <f>IFERROR(VLOOKUP($F580,Dataset!$A:$P,N$273,FALSE),0)</f>
        <v>0.5655</v>
      </c>
      <c r="O580" s="142">
        <f>IFERROR(VLOOKUP($F580,Dataset!$A:$P,O$273,FALSE),0)</f>
        <v>0.48199999999999998</v>
      </c>
      <c r="P580" s="142" t="str">
        <f>IFERROR(VLOOKUP($F580,Dataset!$A:$P,P$273,FALSE),0)</f>
        <v>Tex_All</v>
      </c>
      <c r="R580" s="30"/>
    </row>
    <row r="581" spans="6:18" x14ac:dyDescent="0.15">
      <c r="F581" s="28" t="str">
        <f t="shared" si="140"/>
        <v>Tex_all-(NOC) NORTHLAND-High Volume-All</v>
      </c>
      <c r="G581" s="140" t="str">
        <f t="shared" si="141"/>
        <v>(NOC) NORTHLAND</v>
      </c>
      <c r="H581" s="387" t="s">
        <v>6</v>
      </c>
      <c r="I581" s="140" t="str">
        <f t="shared" si="142"/>
        <v>All</v>
      </c>
      <c r="J581" s="142">
        <f>IFERROR(VLOOKUP($F581,Dataset!$A:$P,J$273,FALSE),0)</f>
        <v>4.24E-2</v>
      </c>
      <c r="K581" s="142">
        <f>IFERROR(VLOOKUP($F581,Dataset!$A:$P,K$273,FALSE),0)</f>
        <v>5.6500000000000002E-2</v>
      </c>
      <c r="L581" s="142">
        <f>IFERROR(VLOOKUP($F581,Dataset!$A:$P,L$273,FALSE),0)</f>
        <v>0.1976</v>
      </c>
      <c r="M581" s="142">
        <f>IFERROR(VLOOKUP($F581,Dataset!$A:$P,M$273,FALSE),0)</f>
        <v>0.25190000000000001</v>
      </c>
      <c r="N581" s="142">
        <f>IFERROR(VLOOKUP($F581,Dataset!$A:$P,N$273,FALSE),0)</f>
        <v>9.7699999999999995E-2</v>
      </c>
      <c r="O581" s="142">
        <f>IFERROR(VLOOKUP($F581,Dataset!$A:$P,O$273,FALSE),0)</f>
        <v>0.1406</v>
      </c>
      <c r="P581" s="142" t="str">
        <f>IFERROR(VLOOKUP($F581,Dataset!$A:$P,P$273,FALSE),0)</f>
        <v>Tex_All</v>
      </c>
    </row>
    <row r="582" spans="6:18" x14ac:dyDescent="0.15">
      <c r="F582" s="28" t="str">
        <f t="shared" si="140"/>
        <v>Tex_all-(NOC) NORTHLAND-National-All</v>
      </c>
      <c r="G582" s="140" t="str">
        <f t="shared" si="141"/>
        <v>(NOC) NORTHLAND</v>
      </c>
      <c r="H582" s="387" t="s">
        <v>17</v>
      </c>
      <c r="I582" s="140" t="str">
        <f>IF(I$569=1,"All",IF(I$569=2,"U","R"))</f>
        <v>All</v>
      </c>
      <c r="J582" s="142">
        <f>IFERROR(VLOOKUP($F582,Dataset!$A:$P,J$273,FALSE),0)</f>
        <v>1.3257000000000001</v>
      </c>
      <c r="K582" s="142">
        <f>IFERROR(VLOOKUP($F582,Dataset!$A:$P,K$273,FALSE),0)</f>
        <v>2.2932999999999999</v>
      </c>
      <c r="L582" s="142">
        <f>IFERROR(VLOOKUP($F582,Dataset!$A:$P,L$273,FALSE),0)</f>
        <v>1.7397</v>
      </c>
      <c r="M582" s="142">
        <f>IFERROR(VLOOKUP($F582,Dataset!$A:$P,M$273,FALSE),0)</f>
        <v>0.8921</v>
      </c>
      <c r="N582" s="142">
        <f>IFERROR(VLOOKUP($F582,Dataset!$A:$P,N$273,FALSE),0)</f>
        <v>0.41239999999999999</v>
      </c>
      <c r="O582" s="142">
        <f>IFERROR(VLOOKUP($F582,Dataset!$A:$P,O$273,FALSE),0)</f>
        <v>0.85470000000000002</v>
      </c>
      <c r="P582" s="142" t="str">
        <f>IFERROR(VLOOKUP($F582,Dataset!$A:$P,P$273,FALSE),0)</f>
        <v>Tex_All</v>
      </c>
    </row>
    <row r="583" spans="6:18" x14ac:dyDescent="0.15">
      <c r="F583" s="28" t="str">
        <f t="shared" si="140"/>
        <v>Tex_all-(NOC) NORTHLAND-Regional-All</v>
      </c>
      <c r="G583" s="140" t="str">
        <f t="shared" si="141"/>
        <v>(NOC) NORTHLAND</v>
      </c>
      <c r="H583" s="387" t="s">
        <v>694</v>
      </c>
      <c r="I583" s="140" t="str">
        <f t="shared" si="142"/>
        <v>All</v>
      </c>
      <c r="J583" s="142">
        <f>IFERROR(VLOOKUP($F583,Dataset!$A:$P,J$273,FALSE),0)</f>
        <v>1.9514</v>
      </c>
      <c r="K583" s="142">
        <f>IFERROR(VLOOKUP($F583,Dataset!$A:$P,K$273,FALSE),0)</f>
        <v>3.956</v>
      </c>
      <c r="L583" s="142">
        <f>IFERROR(VLOOKUP($F583,Dataset!$A:$P,L$273,FALSE),0)</f>
        <v>1.8126</v>
      </c>
      <c r="M583" s="142">
        <f>IFERROR(VLOOKUP($F583,Dataset!$A:$P,M$273,FALSE),0)</f>
        <v>2.4226000000000001</v>
      </c>
      <c r="N583" s="142">
        <f>IFERROR(VLOOKUP($F583,Dataset!$A:$P,N$273,FALSE),0)</f>
        <v>0.75549999999999995</v>
      </c>
      <c r="O583" s="142">
        <f>IFERROR(VLOOKUP($F583,Dataset!$A:$P,O$273,FALSE),0)</f>
        <v>0.89959999999999996</v>
      </c>
      <c r="P583" s="142" t="str">
        <f>IFERROR(VLOOKUP($F583,Dataset!$A:$P,P$273,FALSE),0)</f>
        <v>Tex_All</v>
      </c>
    </row>
    <row r="584" spans="6:18" x14ac:dyDescent="0.15">
      <c r="F584" s="28" t="str">
        <f t="shared" ref="F584" si="143">IF($G$540=1,$F$537&amp;"-"&amp;G584&amp;"-"&amp;H584&amp;"-"&amp;I584,IF($G$540=2,$F$538&amp;"-"&amp;G584&amp;"-"&amp;H584&amp;"-"&amp;I584,$F$539&amp;"-"&amp;G584&amp;"-"&amp;H584&amp;"-"&amp;I584))</f>
        <v>Tex_all-(NOC) NORTHLAND-Arterial-All</v>
      </c>
      <c r="G584" s="140" t="str">
        <f t="shared" si="141"/>
        <v>(NOC) NORTHLAND</v>
      </c>
      <c r="H584" s="387" t="s">
        <v>692</v>
      </c>
      <c r="I584" s="140" t="str">
        <f t="shared" si="142"/>
        <v>All</v>
      </c>
      <c r="J584" s="142">
        <f>IFERROR(VLOOKUP($F584,Dataset!$A:$P,J$273,FALSE),0)</f>
        <v>0</v>
      </c>
      <c r="K584" s="142">
        <f>IFERROR(VLOOKUP($F584,Dataset!$A:$P,K$273,FALSE),0)</f>
        <v>0</v>
      </c>
      <c r="L584" s="142">
        <f>IFERROR(VLOOKUP($F584,Dataset!$A:$P,L$273,FALSE),0)</f>
        <v>0</v>
      </c>
      <c r="M584" s="142">
        <f>IFERROR(VLOOKUP($F584,Dataset!$A:$P,M$273,FALSE),0)</f>
        <v>0</v>
      </c>
      <c r="N584" s="142">
        <f>IFERROR(VLOOKUP($F584,Dataset!$A:$P,N$273,FALSE),0)</f>
        <v>0</v>
      </c>
      <c r="O584" s="142">
        <f>IFERROR(VLOOKUP($F584,Dataset!$A:$P,O$273,FALSE),0)</f>
        <v>0</v>
      </c>
      <c r="P584" s="142">
        <f>IFERROR(VLOOKUP($F584,Dataset!$A:$P,P$273,FALSE),0)</f>
        <v>0</v>
      </c>
    </row>
    <row r="585" spans="6:18" x14ac:dyDescent="0.15">
      <c r="F585" s="28" t="str">
        <f t="shared" si="140"/>
        <v>Tex_all-(NOC) NORTHLAND-Primary Collector-All</v>
      </c>
      <c r="G585" s="140" t="str">
        <f t="shared" si="141"/>
        <v>(NOC) NORTHLAND</v>
      </c>
      <c r="H585" s="387" t="s">
        <v>691</v>
      </c>
      <c r="I585" s="140" t="str">
        <f t="shared" si="142"/>
        <v>All</v>
      </c>
      <c r="J585" s="142">
        <f>IFERROR(VLOOKUP($F585,Dataset!$A:$P,J$273,FALSE),0)</f>
        <v>0.87229999999999996</v>
      </c>
      <c r="K585" s="142">
        <f>IFERROR(VLOOKUP($F585,Dataset!$A:$P,K$273,FALSE),0)</f>
        <v>1.3243</v>
      </c>
      <c r="L585" s="142">
        <f>IFERROR(VLOOKUP($F585,Dataset!$A:$P,L$273,FALSE),0)</f>
        <v>1.0639000000000001</v>
      </c>
      <c r="M585" s="142">
        <f>IFERROR(VLOOKUP($F585,Dataset!$A:$P,M$273,FALSE),0)</f>
        <v>0.86119999999999997</v>
      </c>
      <c r="N585" s="142">
        <f>IFERROR(VLOOKUP($F585,Dataset!$A:$P,N$273,FALSE),0)</f>
        <v>0.57889999999999997</v>
      </c>
      <c r="O585" s="142">
        <f>IFERROR(VLOOKUP($F585,Dataset!$A:$P,O$273,FALSE),0)</f>
        <v>0.43099999999999999</v>
      </c>
      <c r="P585" s="142" t="str">
        <f>IFERROR(VLOOKUP($F585,Dataset!$A:$P,P$273,FALSE),0)</f>
        <v>Tex_All</v>
      </c>
    </row>
    <row r="586" spans="6:18" x14ac:dyDescent="0.15">
      <c r="F586" s="28" t="str">
        <f t="shared" si="140"/>
        <v>Tex_all-(NOC) NORTHLAND-Secondary Collector-All</v>
      </c>
      <c r="G586" s="140" t="str">
        <f t="shared" si="141"/>
        <v>(NOC) NORTHLAND</v>
      </c>
      <c r="H586" s="387" t="s">
        <v>693</v>
      </c>
      <c r="I586" s="140" t="str">
        <f t="shared" si="142"/>
        <v>All</v>
      </c>
      <c r="J586" s="142">
        <f>IFERROR(VLOOKUP($F586,Dataset!$A:$P,J$273,FALSE),0)</f>
        <v>0</v>
      </c>
      <c r="K586" s="142">
        <f>IFERROR(VLOOKUP($F586,Dataset!$A:$P,K$273,FALSE),0)</f>
        <v>0</v>
      </c>
      <c r="L586" s="142">
        <f>IFERROR(VLOOKUP($F586,Dataset!$A:$P,L$273,FALSE),0)</f>
        <v>0</v>
      </c>
      <c r="M586" s="142">
        <f>IFERROR(VLOOKUP($F586,Dataset!$A:$P,M$273,FALSE),0)</f>
        <v>0</v>
      </c>
      <c r="N586" s="142">
        <f>IFERROR(VLOOKUP($F586,Dataset!$A:$P,N$273,FALSE),0)</f>
        <v>0</v>
      </c>
      <c r="O586" s="142">
        <f>IFERROR(VLOOKUP($F586,Dataset!$A:$P,O$273,FALSE),0)</f>
        <v>0</v>
      </c>
      <c r="P586" s="142">
        <f>IFERROR(VLOOKUP($F586,Dataset!$A:$P,P$273,FALSE),0)</f>
        <v>0</v>
      </c>
    </row>
    <row r="588" spans="6:18" x14ac:dyDescent="0.15">
      <c r="F588" s="36" t="s">
        <v>92</v>
      </c>
      <c r="G588" s="37" t="str">
        <f>G571&amp;" vs "&amp;G580&amp;" Deviation"</f>
        <v>National vs (NOC) NORTHLAND Deviation</v>
      </c>
      <c r="H588" s="37"/>
      <c r="I588" s="37"/>
      <c r="J588" s="142">
        <f t="shared" ref="J588:O588" si="144">J571-J580</f>
        <v>-0.23580000000000001</v>
      </c>
      <c r="K588" s="142">
        <f t="shared" si="144"/>
        <v>-0.5262</v>
      </c>
      <c r="L588" s="142">
        <f t="shared" si="144"/>
        <v>-0.2843</v>
      </c>
      <c r="M588" s="142">
        <f t="shared" si="144"/>
        <v>-0.1512</v>
      </c>
      <c r="N588" s="142">
        <f t="shared" si="144"/>
        <v>8.0099999999999949E-2</v>
      </c>
      <c r="O588" s="142">
        <f t="shared" si="144"/>
        <v>0.1623</v>
      </c>
      <c r="P588" s="142" t="e">
        <f>P571-P580</f>
        <v>#VALUE!</v>
      </c>
    </row>
    <row r="593" spans="4:18" ht="12" x14ac:dyDescent="0.15">
      <c r="F593" s="144" t="s">
        <v>49</v>
      </c>
      <c r="G593" s="52" t="s">
        <v>116</v>
      </c>
      <c r="H593" s="52"/>
      <c r="I593" s="52"/>
      <c r="J593" s="52"/>
      <c r="K593" s="52"/>
      <c r="L593" s="52"/>
      <c r="M593" s="52"/>
      <c r="N593" s="52"/>
      <c r="O593" s="52"/>
      <c r="P593" s="52"/>
      <c r="R593" s="2" t="s">
        <v>116</v>
      </c>
    </row>
    <row r="594" spans="4:18" x14ac:dyDescent="0.15">
      <c r="D594" s="25">
        <v>14</v>
      </c>
      <c r="F594" s="2" t="s">
        <v>67</v>
      </c>
    </row>
    <row r="596" spans="4:18" x14ac:dyDescent="0.15">
      <c r="J596" s="2" t="s">
        <v>853</v>
      </c>
    </row>
    <row r="597" spans="4:18" x14ac:dyDescent="0.15">
      <c r="J597" s="32">
        <f>VLOOKUP(J598,$B$79:$C$90,2,FALSE)</f>
        <v>15</v>
      </c>
    </row>
    <row r="598" spans="4:18" x14ac:dyDescent="0.2">
      <c r="G598" s="27" t="s">
        <v>242</v>
      </c>
      <c r="H598" s="27" t="s">
        <v>80</v>
      </c>
      <c r="I598" s="27" t="s">
        <v>81</v>
      </c>
      <c r="J598" s="31">
        <f>$H$1</f>
        <v>2019</v>
      </c>
      <c r="K598" s="20" t="s">
        <v>86</v>
      </c>
    </row>
    <row r="599" spans="4:18" ht="54" x14ac:dyDescent="0.2">
      <c r="G599" s="27"/>
      <c r="H599" s="27"/>
      <c r="I599" s="27"/>
      <c r="J599" s="35" t="str">
        <f>J598&amp;" Skid Resistance (TL) by NOC"</f>
        <v>2019 Skid Resistance (TL) by NOC</v>
      </c>
      <c r="K599" s="35" t="str">
        <f>J598&amp;" Deviation from the National Skid Resistance by NOC"</f>
        <v>2019 Deviation from the National Skid Resistance by NOC</v>
      </c>
      <c r="L599" s="2" t="s">
        <v>77</v>
      </c>
    </row>
    <row r="600" spans="4:18" x14ac:dyDescent="0.15">
      <c r="F600" s="28" t="str">
        <f>"-"&amp;G600&amp;"-"&amp;H600&amp;"-"&amp;I600</f>
        <v>-(NOC) NORTHLAND-All-All</v>
      </c>
      <c r="G600" s="386" t="str">
        <f>$B$6</f>
        <v>(NOC) NORTHLAND</v>
      </c>
      <c r="H600" s="145" t="s">
        <v>2</v>
      </c>
      <c r="I600" s="145" t="s">
        <v>2</v>
      </c>
      <c r="J600" s="146">
        <f>VLOOKUP($F$593&amp;$F600,Dataset!$A:$P,J$540,FALSE)</f>
        <v>5.0785999999999998</v>
      </c>
      <c r="K600" s="146">
        <f t="shared" ref="K600:K623" si="145">J600-$J$623</f>
        <v>1.9202999999999997</v>
      </c>
      <c r="L600" s="146" t="e">
        <f>VLOOKUP($N600,Dataset!$A:$P,$J$597,FALSE)</f>
        <v>#N/A</v>
      </c>
      <c r="M600" s="145"/>
      <c r="N600" s="28" t="str">
        <f t="shared" ref="N600:N623" si="146">$F$594&amp;"-"&amp;G600&amp;"-"&amp;H600&amp;"-"&amp;R600</f>
        <v>SkidSC-TL-(NOC) NORTHLAND-All-</v>
      </c>
      <c r="O600" s="145"/>
      <c r="P600" s="145"/>
    </row>
    <row r="601" spans="4:18" x14ac:dyDescent="0.15">
      <c r="F601" s="28" t="str">
        <f t="shared" ref="F601:F623" si="147">"-"&amp;G601&amp;"-"&amp;H601&amp;"-"&amp;I601</f>
        <v>-AUCK ALLIANCE-All-All</v>
      </c>
      <c r="G601" s="386" t="str">
        <f>$B$7</f>
        <v>AUCK ALLIANCE</v>
      </c>
      <c r="H601" s="145" t="s">
        <v>2</v>
      </c>
      <c r="I601" s="145" t="s">
        <v>2</v>
      </c>
      <c r="J601" s="146">
        <f>VLOOKUP($F$593&amp;$F601,Dataset!$A:$P,J$540,FALSE)</f>
        <v>1.0571999999999999</v>
      </c>
      <c r="K601" s="146">
        <f t="shared" si="145"/>
        <v>-2.1011000000000002</v>
      </c>
      <c r="L601" s="146" t="e">
        <f>VLOOKUP($N601,Dataset!$A:$P,$J$597,FALSE)</f>
        <v>#N/A</v>
      </c>
      <c r="M601" s="145"/>
      <c r="N601" s="28" t="str">
        <f t="shared" si="146"/>
        <v>SkidSC-TL-AUCK ALLIANCE-All-</v>
      </c>
      <c r="O601" s="145"/>
      <c r="P601" s="145"/>
    </row>
    <row r="602" spans="4:18" x14ac:dyDescent="0.15">
      <c r="F602" s="28" t="str">
        <f t="shared" si="147"/>
        <v>-(NOC) CENTRAL WAIKATO-All-All</v>
      </c>
      <c r="G602" s="386" t="str">
        <f>$B$8</f>
        <v>(NOC) CENTRAL WAIKATO</v>
      </c>
      <c r="H602" s="145" t="s">
        <v>2</v>
      </c>
      <c r="I602" s="145" t="s">
        <v>2</v>
      </c>
      <c r="J602" s="146">
        <f>VLOOKUP($F$593&amp;$F602,Dataset!$A:$P,J$540,FALSE)</f>
        <v>3.7240000000000002</v>
      </c>
      <c r="K602" s="146">
        <f t="shared" si="145"/>
        <v>0.56570000000000009</v>
      </c>
      <c r="L602" s="146" t="e">
        <f>VLOOKUP($N602,Dataset!$A:$P,$J$597,FALSE)</f>
        <v>#N/A</v>
      </c>
      <c r="M602" s="145"/>
      <c r="N602" s="28" t="str">
        <f t="shared" si="146"/>
        <v>SkidSC-TL-(NOC) CENTRAL WAIKATO-All-</v>
      </c>
      <c r="O602" s="145"/>
      <c r="P602" s="145"/>
    </row>
    <row r="603" spans="4:18" x14ac:dyDescent="0.15">
      <c r="F603" s="28" t="str">
        <f t="shared" si="147"/>
        <v>-(NOC) EAST WAIKATO-All-All</v>
      </c>
      <c r="G603" s="386" t="str">
        <f>$B$9</f>
        <v>(NOC) EAST WAIKATO</v>
      </c>
      <c r="H603" s="145" t="s">
        <v>2</v>
      </c>
      <c r="I603" s="145" t="s">
        <v>2</v>
      </c>
      <c r="J603" s="146">
        <f>VLOOKUP($F$593&amp;$F603,Dataset!$A:$P,J$540,FALSE)</f>
        <v>5.5805999999999996</v>
      </c>
      <c r="K603" s="146">
        <f t="shared" si="145"/>
        <v>2.4222999999999995</v>
      </c>
      <c r="L603" s="146" t="e">
        <f>VLOOKUP($N603,Dataset!$A:$P,$J$597,FALSE)</f>
        <v>#N/A</v>
      </c>
      <c r="M603" s="145"/>
      <c r="N603" s="28" t="str">
        <f t="shared" si="146"/>
        <v>SkidSC-TL-(NOC) EAST WAIKATO-All-</v>
      </c>
      <c r="O603" s="145"/>
      <c r="P603" s="145"/>
    </row>
    <row r="604" spans="4:18" x14ac:dyDescent="0.15">
      <c r="F604" s="28" t="str">
        <f t="shared" si="147"/>
        <v>-(EC) WEST WAIKATO NORTH-All-All</v>
      </c>
      <c r="G604" s="386" t="str">
        <f>$B$10</f>
        <v>(EC) WEST WAIKATO NORTH</v>
      </c>
      <c r="H604" s="145" t="s">
        <v>2</v>
      </c>
      <c r="I604" s="145" t="s">
        <v>2</v>
      </c>
      <c r="J604" s="146">
        <f>VLOOKUP($F$593&amp;$F604,Dataset!$A:$P,J$540,FALSE)</f>
        <v>1.9063000000000001</v>
      </c>
      <c r="K604" s="146">
        <f t="shared" si="145"/>
        <v>-1.252</v>
      </c>
      <c r="L604" s="146" t="e">
        <f>VLOOKUP($N604,Dataset!$A:$P,$J$597,FALSE)</f>
        <v>#N/A</v>
      </c>
      <c r="M604" s="145"/>
      <c r="N604" s="28" t="str">
        <f t="shared" si="146"/>
        <v>SkidSC-TL-(EC) WEST WAIKATO NORTH-All-</v>
      </c>
      <c r="O604" s="145"/>
      <c r="P604" s="145"/>
    </row>
    <row r="605" spans="4:18" x14ac:dyDescent="0.15">
      <c r="F605" s="28" t="str">
        <f t="shared" si="147"/>
        <v>-(EC) WEST WAIKATO SOUTH-All-All</v>
      </c>
      <c r="G605" s="386" t="str">
        <f>$B$11</f>
        <v>(EC) WEST WAIKATO SOUTH</v>
      </c>
      <c r="H605" s="145" t="s">
        <v>2</v>
      </c>
      <c r="I605" s="145" t="s">
        <v>2</v>
      </c>
      <c r="J605" s="146">
        <f>VLOOKUP($F$593&amp;$F605,Dataset!$A:$P,J$540,FALSE)</f>
        <v>3.7267999999999999</v>
      </c>
      <c r="K605" s="146">
        <f t="shared" si="145"/>
        <v>0.56849999999999978</v>
      </c>
      <c r="L605" s="146" t="e">
        <f>VLOOKUP($N605,Dataset!$A:$P,$J$597,FALSE)</f>
        <v>#N/A</v>
      </c>
      <c r="M605" s="145"/>
      <c r="N605" s="28" t="str">
        <f t="shared" si="146"/>
        <v>SkidSC-TL-(EC) WEST WAIKATO SOUTH-All-</v>
      </c>
      <c r="O605" s="145"/>
      <c r="P605" s="145"/>
    </row>
    <row r="606" spans="4:18" x14ac:dyDescent="0.15">
      <c r="F606" s="28" t="str">
        <f t="shared" si="147"/>
        <v>-(NOC) BOP EAST-All-All</v>
      </c>
      <c r="G606" s="386" t="str">
        <f>$B$12</f>
        <v>(NOC) BOP EAST</v>
      </c>
      <c r="H606" s="145" t="s">
        <v>2</v>
      </c>
      <c r="I606" s="145" t="s">
        <v>2</v>
      </c>
      <c r="J606" s="146">
        <f>VLOOKUP($F$593&amp;$F606,Dataset!$A:$P,J$540,FALSE)</f>
        <v>1.6485000000000001</v>
      </c>
      <c r="K606" s="146">
        <f t="shared" si="145"/>
        <v>-1.5098</v>
      </c>
      <c r="L606" s="146" t="e">
        <f>VLOOKUP($N606,Dataset!$A:$P,$J$597,FALSE)</f>
        <v>#N/A</v>
      </c>
      <c r="M606" s="145"/>
      <c r="N606" s="28" t="str">
        <f t="shared" si="146"/>
        <v>SkidSC-TL-(NOC) BOP EAST-All-</v>
      </c>
      <c r="O606" s="145"/>
      <c r="P606" s="145"/>
    </row>
    <row r="607" spans="4:18" x14ac:dyDescent="0.15">
      <c r="F607" s="28" t="str">
        <f t="shared" si="147"/>
        <v>-(NOC) BOP WEST-All-All</v>
      </c>
      <c r="G607" s="386" t="str">
        <f>$B$13</f>
        <v>(NOC) BOP WEST</v>
      </c>
      <c r="H607" s="145" t="s">
        <v>2</v>
      </c>
      <c r="I607" s="145" t="s">
        <v>2</v>
      </c>
      <c r="J607" s="146">
        <f>VLOOKUP($F$593&amp;$F607,Dataset!$A:$P,J$540,FALSE)</f>
        <v>1.3532999999999999</v>
      </c>
      <c r="K607" s="146">
        <f t="shared" si="145"/>
        <v>-1.8050000000000002</v>
      </c>
      <c r="L607" s="146" t="e">
        <f>VLOOKUP($N607,Dataset!$A:$P,$J$597,FALSE)</f>
        <v>#N/A</v>
      </c>
      <c r="M607" s="145"/>
      <c r="N607" s="28" t="str">
        <f t="shared" si="146"/>
        <v>SkidSC-TL-(NOC) BOP WEST-All-</v>
      </c>
      <c r="O607" s="145"/>
      <c r="P607" s="145"/>
    </row>
    <row r="608" spans="4:18" x14ac:dyDescent="0.15">
      <c r="F608" s="28" t="str">
        <f t="shared" si="147"/>
        <v>-(NOC) TAIRAWHITI ROADS NORTHERN-All-All</v>
      </c>
      <c r="G608" s="386" t="str">
        <f>$B$14</f>
        <v>(NOC) TAIRAWHITI ROADS NORTHERN</v>
      </c>
      <c r="H608" s="145" t="s">
        <v>2</v>
      </c>
      <c r="I608" s="145" t="s">
        <v>2</v>
      </c>
      <c r="J608" s="146">
        <f>VLOOKUP($F$593&amp;$F608,Dataset!$A:$P,J$540,FALSE)</f>
        <v>2.5415999999999999</v>
      </c>
      <c r="K608" s="146">
        <f t="shared" si="145"/>
        <v>-0.61670000000000025</v>
      </c>
      <c r="L608" s="146" t="e">
        <f>VLOOKUP($N608,Dataset!$A:$P,$J$597,FALSE)</f>
        <v>#N/A</v>
      </c>
      <c r="M608" s="145"/>
      <c r="N608" s="28" t="str">
        <f t="shared" si="146"/>
        <v>SkidSC-TL-(NOC) TAIRAWHITI ROADS NORTHERN-All-</v>
      </c>
      <c r="O608" s="145"/>
      <c r="P608" s="145"/>
    </row>
    <row r="609" spans="6:16" x14ac:dyDescent="0.15">
      <c r="F609" s="28" t="str">
        <f t="shared" si="147"/>
        <v>-(NOC) TAIRAWHITI ROADS WESTERN-All-All</v>
      </c>
      <c r="G609" s="386" t="str">
        <f>$B$15</f>
        <v>(NOC) TAIRAWHITI ROADS WESTERN</v>
      </c>
      <c r="H609" s="145" t="s">
        <v>2</v>
      </c>
      <c r="I609" s="145" t="s">
        <v>2</v>
      </c>
      <c r="J609" s="146">
        <f>VLOOKUP($F$593&amp;$F609,Dataset!$A:$P,J$540,FALSE)</f>
        <v>3.5285000000000002</v>
      </c>
      <c r="K609" s="146">
        <f t="shared" si="145"/>
        <v>0.37020000000000008</v>
      </c>
      <c r="L609" s="146" t="e">
        <f>VLOOKUP($N609,Dataset!$A:$P,$J$597,FALSE)</f>
        <v>#N/A</v>
      </c>
      <c r="M609" s="145"/>
      <c r="N609" s="28" t="str">
        <f t="shared" si="146"/>
        <v>SkidSC-TL-(NOC) TAIRAWHITI ROADS WESTERN-All-</v>
      </c>
      <c r="O609" s="145"/>
      <c r="P609" s="145"/>
    </row>
    <row r="610" spans="6:16" x14ac:dyDescent="0.15">
      <c r="F610" s="28" t="str">
        <f t="shared" si="147"/>
        <v>-(NOC) HAWKES BAY-All-All</v>
      </c>
      <c r="G610" s="386" t="str">
        <f>$B$16</f>
        <v>(NOC) HAWKES BAY</v>
      </c>
      <c r="H610" s="145" t="s">
        <v>2</v>
      </c>
      <c r="I610" s="145" t="s">
        <v>2</v>
      </c>
      <c r="J610" s="146">
        <f>VLOOKUP($F$593&amp;$F610,Dataset!$A:$P,J$540,FALSE)</f>
        <v>7.4227999999999996</v>
      </c>
      <c r="K610" s="146">
        <f t="shared" si="145"/>
        <v>4.2645</v>
      </c>
      <c r="L610" s="146" t="e">
        <f>VLOOKUP($N610,Dataset!$A:$P,$J$597,FALSE)</f>
        <v>#N/A</v>
      </c>
      <c r="M610" s="145"/>
      <c r="N610" s="28" t="str">
        <f t="shared" si="146"/>
        <v>SkidSC-TL-(NOC) HAWKES BAY-All-</v>
      </c>
      <c r="O610" s="145"/>
      <c r="P610" s="145"/>
    </row>
    <row r="611" spans="6:16" x14ac:dyDescent="0.15">
      <c r="F611" s="28" t="str">
        <f t="shared" si="147"/>
        <v>-(NOC) TARANAKI-All-All</v>
      </c>
      <c r="G611" s="386" t="str">
        <f>$B$17</f>
        <v>(NOC) TARANAKI</v>
      </c>
      <c r="H611" s="145" t="s">
        <v>2</v>
      </c>
      <c r="I611" s="145" t="s">
        <v>2</v>
      </c>
      <c r="J611" s="146">
        <f>VLOOKUP($F$593&amp;$F611,Dataset!$A:$P,J$540,FALSE)</f>
        <v>2.6360999999999999</v>
      </c>
      <c r="K611" s="146">
        <f t="shared" si="145"/>
        <v>-0.52220000000000022</v>
      </c>
      <c r="L611" s="146" t="e">
        <f>VLOOKUP($N611,Dataset!$A:$P,$J$597,FALSE)</f>
        <v>#N/A</v>
      </c>
      <c r="M611" s="145"/>
      <c r="N611" s="28" t="str">
        <f t="shared" si="146"/>
        <v>SkidSC-TL-(NOC) TARANAKI-All-</v>
      </c>
      <c r="O611" s="145"/>
      <c r="P611" s="145"/>
    </row>
    <row r="612" spans="6:16" x14ac:dyDescent="0.15">
      <c r="F612" s="28" t="str">
        <f t="shared" si="147"/>
        <v>-(NOC) MANAWATU-WHANGANUI-All-All</v>
      </c>
      <c r="G612" s="386" t="str">
        <f>$B$18</f>
        <v>(NOC) MANAWATU-WHANGANUI</v>
      </c>
      <c r="H612" s="145" t="s">
        <v>2</v>
      </c>
      <c r="I612" s="145" t="s">
        <v>2</v>
      </c>
      <c r="J612" s="146">
        <f>VLOOKUP($F$593&amp;$F612,Dataset!$A:$P,J$540,FALSE)</f>
        <v>2.8660999999999999</v>
      </c>
      <c r="K612" s="146">
        <f t="shared" si="145"/>
        <v>-0.29220000000000024</v>
      </c>
      <c r="L612" s="146" t="e">
        <f>VLOOKUP($N612,Dataset!$A:$P,$J$597,FALSE)</f>
        <v>#N/A</v>
      </c>
      <c r="M612" s="145"/>
      <c r="N612" s="28" t="str">
        <f t="shared" si="146"/>
        <v>SkidSC-TL-(NOC) MANAWATU-WHANGANUI-All-</v>
      </c>
      <c r="O612" s="145"/>
      <c r="P612" s="145"/>
    </row>
    <row r="613" spans="6:16" x14ac:dyDescent="0.15">
      <c r="F613" s="28" t="str">
        <f t="shared" si="147"/>
        <v>-(NOC) WELLINGTON-All-All</v>
      </c>
      <c r="G613" s="386" t="str">
        <f>$B$19</f>
        <v>(NOC) WELLINGTON</v>
      </c>
      <c r="H613" s="145" t="s">
        <v>2</v>
      </c>
      <c r="I613" s="145" t="s">
        <v>2</v>
      </c>
      <c r="J613" s="146">
        <f>VLOOKUP($F$593&amp;$F613,Dataset!$A:$P,J$540,FALSE)</f>
        <v>1.4791000000000001</v>
      </c>
      <c r="K613" s="146">
        <f t="shared" si="145"/>
        <v>-1.6792</v>
      </c>
      <c r="L613" s="146" t="e">
        <f>VLOOKUP($N613,Dataset!$A:$P,$J$597,FALSE)</f>
        <v>#N/A</v>
      </c>
      <c r="M613" s="145"/>
      <c r="N613" s="28" t="str">
        <f t="shared" si="146"/>
        <v>SkidSC-TL-(NOC) WELLINGTON-All-</v>
      </c>
      <c r="O613" s="145"/>
      <c r="P613" s="145"/>
    </row>
    <row r="614" spans="6:16" x14ac:dyDescent="0.15">
      <c r="F614" s="28" t="str">
        <f t="shared" si="147"/>
        <v>-(NOC) NELSON-TASMAN-All-All</v>
      </c>
      <c r="G614" s="386" t="str">
        <f>$B$20</f>
        <v>(NOC) NELSON-TASMAN</v>
      </c>
      <c r="H614" s="145" t="s">
        <v>2</v>
      </c>
      <c r="I614" s="145" t="s">
        <v>2</v>
      </c>
      <c r="J614" s="146">
        <f>VLOOKUP($F$593&amp;$F614,Dataset!$A:$P,J$540,FALSE)</f>
        <v>7.2843999999999998</v>
      </c>
      <c r="K614" s="146">
        <f t="shared" si="145"/>
        <v>4.1260999999999992</v>
      </c>
      <c r="L614" s="146" t="e">
        <f>VLOOKUP($N614,Dataset!$A:$P,$J$597,FALSE)</f>
        <v>#N/A</v>
      </c>
      <c r="M614" s="145"/>
      <c r="N614" s="28" t="str">
        <f t="shared" si="146"/>
        <v>SkidSC-TL-(NOC) NELSON-TASMAN-All-</v>
      </c>
      <c r="O614" s="145"/>
      <c r="P614" s="145"/>
    </row>
    <row r="615" spans="6:16" x14ac:dyDescent="0.15">
      <c r="F615" s="28" t="str">
        <f t="shared" si="147"/>
        <v>-(EC) MARLBOROUGH-All-All</v>
      </c>
      <c r="G615" s="386" t="str">
        <f>$B$21</f>
        <v>(EC) MARLBOROUGH</v>
      </c>
      <c r="H615" s="145" t="s">
        <v>2</v>
      </c>
      <c r="I615" s="145" t="s">
        <v>2</v>
      </c>
      <c r="J615" s="146">
        <f>VLOOKUP($F$593&amp;$F615,Dataset!$A:$P,J$540,FALSE)</f>
        <v>1.7302</v>
      </c>
      <c r="K615" s="146">
        <f t="shared" si="145"/>
        <v>-1.4281000000000001</v>
      </c>
      <c r="L615" s="146" t="e">
        <f>VLOOKUP($N615,Dataset!$A:$P,$J$597,FALSE)</f>
        <v>#N/A</v>
      </c>
      <c r="M615" s="145"/>
      <c r="N615" s="28" t="str">
        <f t="shared" si="146"/>
        <v>SkidSC-TL-(EC) MARLBOROUGH-All-</v>
      </c>
      <c r="O615" s="145"/>
      <c r="P615" s="145"/>
    </row>
    <row r="616" spans="6:16" x14ac:dyDescent="0.15">
      <c r="F616" s="28" t="str">
        <f t="shared" si="147"/>
        <v>-(NOC) NORTH CANTERBURY-All-All</v>
      </c>
      <c r="G616" s="386" t="str">
        <f>$B$22</f>
        <v>(NOC) NORTH CANTERBURY</v>
      </c>
      <c r="H616" s="145" t="s">
        <v>2</v>
      </c>
      <c r="I616" s="145" t="s">
        <v>2</v>
      </c>
      <c r="J616" s="146">
        <f>VLOOKUP($F$593&amp;$F616,Dataset!$A:$P,J$540,FALSE)</f>
        <v>2.3045</v>
      </c>
      <c r="K616" s="146">
        <f t="shared" si="145"/>
        <v>-0.85380000000000011</v>
      </c>
      <c r="L616" s="146" t="e">
        <f>VLOOKUP($N616,Dataset!$A:$P,$J$597,FALSE)</f>
        <v>#N/A</v>
      </c>
      <c r="M616" s="145"/>
      <c r="N616" s="28" t="str">
        <f t="shared" si="146"/>
        <v>SkidSC-TL-(NOC) NORTH CANTERBURY-All-</v>
      </c>
      <c r="O616" s="145"/>
      <c r="P616" s="145"/>
    </row>
    <row r="617" spans="6:16" x14ac:dyDescent="0.15">
      <c r="F617" s="28" t="str">
        <f t="shared" si="147"/>
        <v>-(NOC) SOUTH CANTERBURY-All-All</v>
      </c>
      <c r="G617" s="386" t="str">
        <f>$B$23</f>
        <v>(NOC) SOUTH CANTERBURY</v>
      </c>
      <c r="H617" s="145" t="s">
        <v>2</v>
      </c>
      <c r="I617" s="145" t="s">
        <v>2</v>
      </c>
      <c r="J617" s="146">
        <f>VLOOKUP($F$593&amp;$F617,Dataset!$A:$P,J$540,FALSE)</f>
        <v>0.87939999999999996</v>
      </c>
      <c r="K617" s="146">
        <f t="shared" si="145"/>
        <v>-2.2789000000000001</v>
      </c>
      <c r="L617" s="146" t="e">
        <f>VLOOKUP($N617,Dataset!$A:$P,$J$597,FALSE)</f>
        <v>#N/A</v>
      </c>
      <c r="M617" s="145"/>
      <c r="N617" s="28" t="str">
        <f t="shared" si="146"/>
        <v>SkidSC-TL-(NOC) SOUTH CANTERBURY-All-</v>
      </c>
      <c r="O617" s="145"/>
      <c r="P617" s="145"/>
    </row>
    <row r="618" spans="6:16" x14ac:dyDescent="0.15">
      <c r="F618" s="28" t="str">
        <f t="shared" si="147"/>
        <v>-MILFORD-All-All</v>
      </c>
      <c r="G618" s="386" t="str">
        <f>$B$24</f>
        <v>MILFORD</v>
      </c>
      <c r="H618" s="145" t="s">
        <v>2</v>
      </c>
      <c r="I618" s="145" t="s">
        <v>2</v>
      </c>
      <c r="J618" s="146">
        <f>VLOOKUP($F$593&amp;$F618,Dataset!$A:$P,J$540,FALSE)</f>
        <v>4.8334999999999999</v>
      </c>
      <c r="K618" s="146">
        <f t="shared" si="145"/>
        <v>1.6751999999999998</v>
      </c>
      <c r="L618" s="146" t="e">
        <f>VLOOKUP($N618,Dataset!$A:$P,$J$597,FALSE)</f>
        <v>#N/A</v>
      </c>
      <c r="M618" s="145"/>
      <c r="N618" s="28" t="str">
        <f t="shared" si="146"/>
        <v>SkidSC-TL-MILFORD-All-</v>
      </c>
      <c r="O618" s="145"/>
      <c r="P618" s="145"/>
    </row>
    <row r="619" spans="6:16" x14ac:dyDescent="0.15">
      <c r="F619" s="28" t="str">
        <f t="shared" si="147"/>
        <v>-(NOC) WEST COAST-All-All</v>
      </c>
      <c r="G619" s="386" t="str">
        <f>$B$25</f>
        <v>(NOC) WEST COAST</v>
      </c>
      <c r="H619" s="145" t="s">
        <v>2</v>
      </c>
      <c r="I619" s="145" t="s">
        <v>2</v>
      </c>
      <c r="J619" s="146">
        <f>VLOOKUP($F$593&amp;$F619,Dataset!$A:$P,J$540,FALSE)</f>
        <v>1.2565</v>
      </c>
      <c r="K619" s="146">
        <f t="shared" si="145"/>
        <v>-1.9018000000000002</v>
      </c>
      <c r="L619" s="146" t="e">
        <f>VLOOKUP($N619,Dataset!$A:$P,$J$597,FALSE)</f>
        <v>#N/A</v>
      </c>
      <c r="M619" s="145"/>
      <c r="N619" s="28" t="str">
        <f t="shared" si="146"/>
        <v>SkidSC-TL-(NOC) WEST COAST-All-</v>
      </c>
      <c r="O619" s="145"/>
      <c r="P619" s="145"/>
    </row>
    <row r="620" spans="6:16" x14ac:dyDescent="0.15">
      <c r="F620" s="28" t="str">
        <f t="shared" si="147"/>
        <v>-(NOC) OTAGO CENTRAL-All-All</v>
      </c>
      <c r="G620" s="386" t="str">
        <f>$B$26</f>
        <v>(NOC) OTAGO CENTRAL</v>
      </c>
      <c r="H620" s="145" t="s">
        <v>2</v>
      </c>
      <c r="I620" s="145" t="s">
        <v>2</v>
      </c>
      <c r="J620" s="146">
        <f>VLOOKUP($F$593&amp;$F620,Dataset!$A:$P,J$540,FALSE)</f>
        <v>1.2569999999999999</v>
      </c>
      <c r="K620" s="146">
        <f t="shared" si="145"/>
        <v>-1.9013000000000002</v>
      </c>
      <c r="L620" s="146" t="e">
        <f>VLOOKUP($N620,Dataset!$A:$P,$J$597,FALSE)</f>
        <v>#N/A</v>
      </c>
      <c r="M620" s="145"/>
      <c r="N620" s="28" t="str">
        <f t="shared" si="146"/>
        <v>SkidSC-TL-(NOC) OTAGO CENTRAL-All-</v>
      </c>
      <c r="O620" s="145"/>
      <c r="P620" s="145"/>
    </row>
    <row r="621" spans="6:16" x14ac:dyDescent="0.15">
      <c r="F621" s="28" t="str">
        <f t="shared" si="147"/>
        <v>-(NOC) COASTAL OTAGO-All-All</v>
      </c>
      <c r="G621" s="386" t="str">
        <f>$B$27</f>
        <v>(NOC) COASTAL OTAGO</v>
      </c>
      <c r="H621" s="145" t="s">
        <v>2</v>
      </c>
      <c r="I621" s="145" t="s">
        <v>2</v>
      </c>
      <c r="J621" s="146">
        <f>VLOOKUP($F$593&amp;$F621,Dataset!$A:$P,J$540,FALSE)</f>
        <v>2.9197000000000002</v>
      </c>
      <c r="K621" s="146">
        <f t="shared" si="145"/>
        <v>-0.23859999999999992</v>
      </c>
      <c r="L621" s="146" t="e">
        <f>VLOOKUP($N621,Dataset!$A:$P,$J$597,FALSE)</f>
        <v>#N/A</v>
      </c>
      <c r="M621" s="145"/>
      <c r="N621" s="28" t="str">
        <f t="shared" si="146"/>
        <v>SkidSC-TL-(NOC) COASTAL OTAGO-All-</v>
      </c>
      <c r="O621" s="145"/>
      <c r="P621" s="145"/>
    </row>
    <row r="622" spans="6:16" x14ac:dyDescent="0.15">
      <c r="F622" s="28" t="str">
        <f t="shared" si="147"/>
        <v>-(NOC) SOUTHLAND-All-All</v>
      </c>
      <c r="G622" s="386" t="str">
        <f>$B$28</f>
        <v>(NOC) SOUTHLAND</v>
      </c>
      <c r="H622" s="145" t="s">
        <v>2</v>
      </c>
      <c r="I622" s="145" t="s">
        <v>2</v>
      </c>
      <c r="J622" s="146">
        <f>VLOOKUP($F$593&amp;$F622,Dataset!$A:$P,J$540,FALSE)</f>
        <v>3.4598</v>
      </c>
      <c r="K622" s="146">
        <f t="shared" si="145"/>
        <v>0.30149999999999988</v>
      </c>
      <c r="L622" s="146" t="e">
        <f>VLOOKUP($N622,Dataset!$A:$P,$J$597,FALSE)</f>
        <v>#N/A</v>
      </c>
      <c r="M622" s="145"/>
      <c r="N622" s="28" t="str">
        <f t="shared" si="146"/>
        <v>SkidSC-TL-(NOC) SOUTHLAND-All-</v>
      </c>
      <c r="O622" s="145"/>
      <c r="P622" s="145"/>
    </row>
    <row r="623" spans="6:16" x14ac:dyDescent="0.15">
      <c r="F623" s="28" t="str">
        <f t="shared" si="147"/>
        <v>-National-All-All</v>
      </c>
      <c r="G623" s="145" t="s">
        <v>17</v>
      </c>
      <c r="H623" s="145" t="s">
        <v>2</v>
      </c>
      <c r="I623" s="145" t="s">
        <v>2</v>
      </c>
      <c r="J623" s="146">
        <f>VLOOKUP($F$593&amp;$F623,Dataset!$A:$P,J$540,FALSE)</f>
        <v>3.1583000000000001</v>
      </c>
      <c r="K623" s="146">
        <f t="shared" si="145"/>
        <v>0</v>
      </c>
      <c r="L623" s="146" t="e">
        <f>VLOOKUP($N623,Dataset!$A:$P,$J$597,FALSE)</f>
        <v>#N/A</v>
      </c>
      <c r="M623" s="145"/>
      <c r="N623" s="28" t="str">
        <f t="shared" si="146"/>
        <v>SkidSC-TL-National-All-</v>
      </c>
      <c r="O623" s="145"/>
      <c r="P623" s="145"/>
    </row>
    <row r="625" spans="2:18" x14ac:dyDescent="0.2">
      <c r="F625" s="27" t="s">
        <v>243</v>
      </c>
      <c r="G625" s="24">
        <v>1</v>
      </c>
      <c r="H625" s="25"/>
      <c r="I625" s="26">
        <v>1</v>
      </c>
      <c r="J625" s="32">
        <f>VLOOKUP(J$34,$B$79:$C$100,2,FALSE)</f>
        <v>10</v>
      </c>
      <c r="K625" s="32">
        <f t="shared" ref="K625:P625" si="148">VLOOKUP(K$34,$B$79:$C$100,2,FALSE)</f>
        <v>11</v>
      </c>
      <c r="L625" s="32">
        <f t="shared" si="148"/>
        <v>12</v>
      </c>
      <c r="M625" s="32">
        <f t="shared" si="148"/>
        <v>13</v>
      </c>
      <c r="N625" s="32">
        <f t="shared" si="148"/>
        <v>14</v>
      </c>
      <c r="O625" s="32">
        <f t="shared" si="148"/>
        <v>15</v>
      </c>
      <c r="P625" s="32">
        <f t="shared" si="148"/>
        <v>16</v>
      </c>
    </row>
    <row r="626" spans="2:18" x14ac:dyDescent="0.2">
      <c r="G626" s="27" t="s">
        <v>242</v>
      </c>
      <c r="H626" s="27" t="s">
        <v>80</v>
      </c>
      <c r="I626" s="27" t="s">
        <v>81</v>
      </c>
      <c r="J626" s="20">
        <f>$K$1</f>
        <v>2014</v>
      </c>
      <c r="K626" s="20">
        <f t="shared" ref="K626:P626" si="149">J626+1</f>
        <v>2015</v>
      </c>
      <c r="L626" s="20">
        <f t="shared" si="149"/>
        <v>2016</v>
      </c>
      <c r="M626" s="20">
        <f t="shared" si="149"/>
        <v>2017</v>
      </c>
      <c r="N626" s="20">
        <f t="shared" si="149"/>
        <v>2018</v>
      </c>
      <c r="O626" s="20">
        <f t="shared" si="149"/>
        <v>2019</v>
      </c>
      <c r="P626" s="20">
        <f t="shared" si="149"/>
        <v>2020</v>
      </c>
      <c r="R626" s="243" t="str">
        <f>G593</f>
        <v>Skid Resistance (Threshold Level)</v>
      </c>
    </row>
    <row r="627" spans="2:18" x14ac:dyDescent="0.15">
      <c r="F627" s="28" t="str">
        <f t="shared" ref="F627:F633" si="150">F$593&amp;"-"&amp;G627&amp;"-"&amp;H627&amp;"-"&amp;I627</f>
        <v>Skd_TL-National-All-All</v>
      </c>
      <c r="G627" s="145" t="str">
        <f t="shared" ref="G627:G633" si="151">VLOOKUP($G$625,$A$5:$B$31,2,FALSE)</f>
        <v>National</v>
      </c>
      <c r="H627" s="145" t="s">
        <v>2</v>
      </c>
      <c r="I627" s="145" t="str">
        <f t="shared" ref="I627:I633" si="152">IF(I$625=1,"All",IF(I$625=2,"U","R"))</f>
        <v>All</v>
      </c>
      <c r="J627" s="146">
        <f>IFERROR(VLOOKUP($F627,Dataset!$A:$P,J$273,FALSE),0)</f>
        <v>2.4399000000000002</v>
      </c>
      <c r="K627" s="146">
        <f>IFERROR(VLOOKUP($F627,Dataset!$A:$P,K$273,FALSE),0)</f>
        <v>2.1408999999999998</v>
      </c>
      <c r="L627" s="146">
        <f>IFERROR(VLOOKUP($F627,Dataset!$A:$P,L$273,FALSE),0)</f>
        <v>2.4218000000000002</v>
      </c>
      <c r="M627" s="146">
        <f>IFERROR(VLOOKUP($F627,Dataset!$A:$P,M$273,FALSE),0)</f>
        <v>2.1253000000000002</v>
      </c>
      <c r="N627" s="146">
        <f>IFERROR(VLOOKUP($F627,Dataset!$A:$P,N$273,FALSE),0)</f>
        <v>4.6303999999999901</v>
      </c>
      <c r="O627" s="146">
        <f>IFERROR(VLOOKUP($F627,Dataset!$A:$P,O$273,FALSE),0)</f>
        <v>3.1583000000000001</v>
      </c>
      <c r="P627" s="146" t="str">
        <f>IFERROR(VLOOKUP($F627,Dataset!$A:$P,P$273,FALSE),0)</f>
        <v>Skd_TL</v>
      </c>
    </row>
    <row r="628" spans="2:18" x14ac:dyDescent="0.15">
      <c r="B628" s="226" t="s">
        <v>168</v>
      </c>
      <c r="F628" s="28" t="str">
        <f t="shared" si="150"/>
        <v>Skd_TL-National-High Volume-All</v>
      </c>
      <c r="G628" s="145" t="str">
        <f t="shared" si="151"/>
        <v>National</v>
      </c>
      <c r="H628" s="387" t="s">
        <v>6</v>
      </c>
      <c r="I628" s="145" t="str">
        <f t="shared" si="152"/>
        <v>All</v>
      </c>
      <c r="J628" s="146">
        <f>IFERROR(VLOOKUP($F628,Dataset!$A:$P,J$273,FALSE),0)</f>
        <v>1.5713999999999999</v>
      </c>
      <c r="K628" s="146">
        <f>IFERROR(VLOOKUP($F628,Dataset!$A:$P,K$273,FALSE),0)</f>
        <v>1.6080000000000001</v>
      </c>
      <c r="L628" s="146">
        <f>IFERROR(VLOOKUP($F628,Dataset!$A:$P,L$273,FALSE),0)</f>
        <v>1.5476000000000001</v>
      </c>
      <c r="M628" s="146">
        <f>IFERROR(VLOOKUP($F628,Dataset!$A:$P,M$273,FALSE),0)</f>
        <v>1.4468000000000001</v>
      </c>
      <c r="N628" s="146">
        <f>IFERROR(VLOOKUP($F628,Dataset!$A:$P,N$273,FALSE),0)</f>
        <v>2.4729000000000001</v>
      </c>
      <c r="O628" s="146">
        <f>IFERROR(VLOOKUP($F628,Dataset!$A:$P,O$273,FALSE),0)</f>
        <v>1.8099000000000001</v>
      </c>
      <c r="P628" s="146" t="str">
        <f>IFERROR(VLOOKUP($F628,Dataset!$A:$P,P$273,FALSE),0)</f>
        <v>Skd_TL</v>
      </c>
    </row>
    <row r="629" spans="2:18" x14ac:dyDescent="0.15">
      <c r="F629" s="28" t="str">
        <f t="shared" si="150"/>
        <v>Skd_TL-National-National-All</v>
      </c>
      <c r="G629" s="145" t="str">
        <f t="shared" si="151"/>
        <v>National</v>
      </c>
      <c r="H629" s="387" t="s">
        <v>17</v>
      </c>
      <c r="I629" s="145" t="str">
        <f t="shared" si="152"/>
        <v>All</v>
      </c>
      <c r="J629" s="146">
        <f>IFERROR(VLOOKUP($F629,Dataset!$A:$P,J$273,FALSE),0)</f>
        <v>2.2595999999999998</v>
      </c>
      <c r="K629" s="146">
        <f>IFERROR(VLOOKUP($F629,Dataset!$A:$P,K$273,FALSE),0)</f>
        <v>2.0076999999999998</v>
      </c>
      <c r="L629" s="146">
        <f>IFERROR(VLOOKUP($F629,Dataset!$A:$P,L$273,FALSE),0)</f>
        <v>2.2242000000000002</v>
      </c>
      <c r="M629" s="146">
        <f>IFERROR(VLOOKUP($F629,Dataset!$A:$P,M$273,FALSE),0)</f>
        <v>1.605</v>
      </c>
      <c r="N629" s="146">
        <f>IFERROR(VLOOKUP($F629,Dataset!$A:$P,N$273,FALSE),0)</f>
        <v>4.8221000000000096</v>
      </c>
      <c r="O629" s="146">
        <f>IFERROR(VLOOKUP($F629,Dataset!$A:$P,O$273,FALSE),0)</f>
        <v>2.8721000000000001</v>
      </c>
      <c r="P629" s="146" t="str">
        <f>IFERROR(VLOOKUP($F629,Dataset!$A:$P,P$273,FALSE),0)</f>
        <v>Skd_TL</v>
      </c>
    </row>
    <row r="630" spans="2:18" x14ac:dyDescent="0.15">
      <c r="F630" s="28" t="str">
        <f t="shared" si="150"/>
        <v>Skd_TL-National-Regional-All</v>
      </c>
      <c r="G630" s="145" t="str">
        <f t="shared" si="151"/>
        <v>National</v>
      </c>
      <c r="H630" s="387" t="s">
        <v>694</v>
      </c>
      <c r="I630" s="145" t="str">
        <f t="shared" si="152"/>
        <v>All</v>
      </c>
      <c r="J630" s="146">
        <f>IFERROR(VLOOKUP($F630,Dataset!$A:$P,J$273,FALSE),0)</f>
        <v>2.6937000000000002</v>
      </c>
      <c r="K630" s="146">
        <f>IFERROR(VLOOKUP($F630,Dataset!$A:$P,K$273,FALSE),0)</f>
        <v>2.8353000000000002</v>
      </c>
      <c r="L630" s="146">
        <f>IFERROR(VLOOKUP($F630,Dataset!$A:$P,L$273,FALSE),0)</f>
        <v>3.0036</v>
      </c>
      <c r="M630" s="146">
        <f>IFERROR(VLOOKUP($F630,Dataset!$A:$P,M$273,FALSE),0)</f>
        <v>2.6343999999999999</v>
      </c>
      <c r="N630" s="146">
        <f>IFERROR(VLOOKUP($F630,Dataset!$A:$P,N$273,FALSE),0)</f>
        <v>5.7135999999999996</v>
      </c>
      <c r="O630" s="146">
        <f>IFERROR(VLOOKUP($F630,Dataset!$A:$P,O$273,FALSE),0)</f>
        <v>4.1334999999999997</v>
      </c>
      <c r="P630" s="146" t="str">
        <f>IFERROR(VLOOKUP($F630,Dataset!$A:$P,P$273,FALSE),0)</f>
        <v>Skd_TL</v>
      </c>
    </row>
    <row r="631" spans="2:18" x14ac:dyDescent="0.15">
      <c r="F631" s="28" t="str">
        <f t="shared" ref="F631" si="153">F$593&amp;"-"&amp;G631&amp;"-"&amp;H631&amp;"-"&amp;I631</f>
        <v>Skd_TL-National-Arterial-All</v>
      </c>
      <c r="G631" s="145" t="str">
        <f t="shared" si="151"/>
        <v>National</v>
      </c>
      <c r="H631" s="387" t="s">
        <v>692</v>
      </c>
      <c r="I631" s="145" t="str">
        <f t="shared" si="152"/>
        <v>All</v>
      </c>
      <c r="J631" s="146">
        <f>IFERROR(VLOOKUP($F631,Dataset!$A:$P,J$273,FALSE),0)</f>
        <v>1.7030000000000001</v>
      </c>
      <c r="K631" s="146">
        <f>IFERROR(VLOOKUP($F631,Dataset!$A:$P,K$273,FALSE),0)</f>
        <v>1.528</v>
      </c>
      <c r="L631" s="146">
        <f>IFERROR(VLOOKUP($F631,Dataset!$A:$P,L$273,FALSE),0)</f>
        <v>1.4658</v>
      </c>
      <c r="M631" s="146">
        <f>IFERROR(VLOOKUP($F631,Dataset!$A:$P,M$273,FALSE),0)</f>
        <v>1.3543000000000001</v>
      </c>
      <c r="N631" s="146">
        <f>IFERROR(VLOOKUP($F631,Dataset!$A:$P,N$273,FALSE),0)</f>
        <v>4.0697000000000001</v>
      </c>
      <c r="O631" s="146">
        <f>IFERROR(VLOOKUP($F631,Dataset!$A:$P,O$273,FALSE),0)</f>
        <v>2.6939000000000002</v>
      </c>
      <c r="P631" s="146" t="str">
        <f>IFERROR(VLOOKUP($F631,Dataset!$A:$P,P$273,FALSE),0)</f>
        <v>Skd_TL</v>
      </c>
    </row>
    <row r="632" spans="2:18" x14ac:dyDescent="0.15">
      <c r="F632" s="28" t="str">
        <f t="shared" si="150"/>
        <v>Skd_TL-National-Primary Collector-All</v>
      </c>
      <c r="G632" s="145" t="str">
        <f t="shared" si="151"/>
        <v>National</v>
      </c>
      <c r="H632" s="387" t="s">
        <v>691</v>
      </c>
      <c r="I632" s="145" t="str">
        <f t="shared" si="152"/>
        <v>All</v>
      </c>
      <c r="J632" s="146">
        <f>IFERROR(VLOOKUP($F632,Dataset!$A:$P,J$273,FALSE),0)</f>
        <v>3.1608000000000001</v>
      </c>
      <c r="K632" s="146">
        <f>IFERROR(VLOOKUP($F632,Dataset!$A:$P,K$273,FALSE),0)</f>
        <v>2.3929999999999998</v>
      </c>
      <c r="L632" s="146">
        <f>IFERROR(VLOOKUP($F632,Dataset!$A:$P,L$273,FALSE),0)</f>
        <v>3.1049000000000002</v>
      </c>
      <c r="M632" s="146">
        <f>IFERROR(VLOOKUP($F632,Dataset!$A:$P,M$273,FALSE),0)</f>
        <v>2.7502</v>
      </c>
      <c r="N632" s="146">
        <f>IFERROR(VLOOKUP($F632,Dataset!$A:$P,N$273,FALSE),0)</f>
        <v>4.9648000000000003</v>
      </c>
      <c r="O632" s="146">
        <f>IFERROR(VLOOKUP($F632,Dataset!$A:$P,O$273,FALSE),0)</f>
        <v>3.6337999999999999</v>
      </c>
      <c r="P632" s="146" t="str">
        <f>IFERROR(VLOOKUP($F632,Dataset!$A:$P,P$273,FALSE),0)</f>
        <v>Skd_TL</v>
      </c>
    </row>
    <row r="633" spans="2:18" x14ac:dyDescent="0.15">
      <c r="F633" s="28" t="str">
        <f t="shared" si="150"/>
        <v>Skd_TL-National-Secondary Collector-All</v>
      </c>
      <c r="G633" s="145" t="str">
        <f t="shared" si="151"/>
        <v>National</v>
      </c>
      <c r="H633" s="387" t="s">
        <v>693</v>
      </c>
      <c r="I633" s="145" t="str">
        <f t="shared" si="152"/>
        <v>All</v>
      </c>
      <c r="J633" s="146">
        <f>IFERROR(VLOOKUP($F633,Dataset!$A:$P,J$273,FALSE),0)</f>
        <v>2.0748000000000002</v>
      </c>
      <c r="K633" s="146">
        <f>IFERROR(VLOOKUP($F633,Dataset!$A:$P,K$273,FALSE),0)</f>
        <v>1.6720999999999999</v>
      </c>
      <c r="L633" s="146">
        <f>IFERROR(VLOOKUP($F633,Dataset!$A:$P,L$273,FALSE),0)</f>
        <v>1.9381999999999999</v>
      </c>
      <c r="M633" s="146">
        <f>IFERROR(VLOOKUP($F633,Dataset!$A:$P,M$273,FALSE),0)</f>
        <v>1.9251</v>
      </c>
      <c r="N633" s="146">
        <f>IFERROR(VLOOKUP($F633,Dataset!$A:$P,N$273,FALSE),0)</f>
        <v>4.5890000000000004</v>
      </c>
      <c r="O633" s="146">
        <f>IFERROR(VLOOKUP($F633,Dataset!$A:$P,O$273,FALSE),0)</f>
        <v>1.8186</v>
      </c>
      <c r="P633" s="146" t="str">
        <f>IFERROR(VLOOKUP($F633,Dataset!$A:$P,P$273,FALSE),0)</f>
        <v>Skd_TL</v>
      </c>
    </row>
    <row r="635" spans="2:18" x14ac:dyDescent="0.2">
      <c r="F635" s="27" t="s">
        <v>244</v>
      </c>
      <c r="G635" s="24">
        <v>2</v>
      </c>
    </row>
    <row r="636" spans="2:18" x14ac:dyDescent="0.15">
      <c r="F636" s="28" t="str">
        <f t="shared" ref="F636:F642" si="154">F$593&amp;"-"&amp;G636&amp;"-"&amp;H636&amp;"-"&amp;I636</f>
        <v>Skd_TL-(NOC) NORTHLAND-All-All</v>
      </c>
      <c r="G636" s="145" t="str">
        <f t="shared" ref="G636:G642" si="155">VLOOKUP($G$635,$A$5:$B$31,2,FALSE)</f>
        <v>(NOC) NORTHLAND</v>
      </c>
      <c r="H636" s="145" t="s">
        <v>2</v>
      </c>
      <c r="I636" s="145" t="str">
        <f t="shared" ref="I636:I642" si="156">IF(I$625=1,"All",IF(I$625=2,"U","R"))</f>
        <v>All</v>
      </c>
      <c r="J636" s="146">
        <f>IFERROR(VLOOKUP($F636,Dataset!$A:$P,J$273,FALSE),0)</f>
        <v>3.4857</v>
      </c>
      <c r="K636" s="146">
        <f>IFERROR(VLOOKUP($F636,Dataset!$A:$P,K$273,FALSE),0)</f>
        <v>3.7191000000000001</v>
      </c>
      <c r="L636" s="146">
        <f>IFERROR(VLOOKUP($F636,Dataset!$A:$P,L$273,FALSE),0)</f>
        <v>5.3891999999999998</v>
      </c>
      <c r="M636" s="146">
        <f>IFERROR(VLOOKUP($F636,Dataset!$A:$P,M$273,FALSE),0)</f>
        <v>5.5358000000000001</v>
      </c>
      <c r="N636" s="146">
        <f>IFERROR(VLOOKUP($F636,Dataset!$A:$P,N$273,FALSE),0)</f>
        <v>6.43170000000001</v>
      </c>
      <c r="O636" s="146">
        <f>IFERROR(VLOOKUP($F636,Dataset!$A:$P,O$273,FALSE),0)</f>
        <v>5.0785999999999998</v>
      </c>
      <c r="P636" s="146" t="str">
        <f>IFERROR(VLOOKUP($F636,Dataset!$A:$P,P$273,FALSE),0)</f>
        <v>Skd_TL</v>
      </c>
    </row>
    <row r="637" spans="2:18" x14ac:dyDescent="0.15">
      <c r="F637" s="28" t="str">
        <f t="shared" si="154"/>
        <v>Skd_TL-(NOC) NORTHLAND-High Volume-All</v>
      </c>
      <c r="G637" s="145" t="str">
        <f t="shared" si="155"/>
        <v>(NOC) NORTHLAND</v>
      </c>
      <c r="H637" s="387" t="s">
        <v>6</v>
      </c>
      <c r="I637" s="145" t="str">
        <f t="shared" si="156"/>
        <v>All</v>
      </c>
      <c r="J637" s="146">
        <f>IFERROR(VLOOKUP($F637,Dataset!$A:$P,J$273,FALSE),0)</f>
        <v>2.6617999999999999</v>
      </c>
      <c r="K637" s="146">
        <f>IFERROR(VLOOKUP($F637,Dataset!$A:$P,K$273,FALSE),0)</f>
        <v>5.6067999999999998</v>
      </c>
      <c r="L637" s="146">
        <f>IFERROR(VLOOKUP($F637,Dataset!$A:$P,L$273,FALSE),0)</f>
        <v>5.6685999999999996</v>
      </c>
      <c r="M637" s="146">
        <f>IFERROR(VLOOKUP($F637,Dataset!$A:$P,M$273,FALSE),0)</f>
        <v>5.8914</v>
      </c>
      <c r="N637" s="146">
        <f>IFERROR(VLOOKUP($F637,Dataset!$A:$P,N$273,FALSE),0)</f>
        <v>15.8744</v>
      </c>
      <c r="O637" s="146">
        <f>IFERROR(VLOOKUP($F637,Dataset!$A:$P,O$273,FALSE),0)</f>
        <v>6.7897999999999996</v>
      </c>
      <c r="P637" s="146" t="str">
        <f>IFERROR(VLOOKUP($F637,Dataset!$A:$P,P$273,FALSE),0)</f>
        <v>Skd_TL</v>
      </c>
    </row>
    <row r="638" spans="2:18" x14ac:dyDescent="0.15">
      <c r="F638" s="28" t="str">
        <f t="shared" si="154"/>
        <v>Skd_TL-(NOC) NORTHLAND-National-All</v>
      </c>
      <c r="G638" s="145" t="str">
        <f t="shared" si="155"/>
        <v>(NOC) NORTHLAND</v>
      </c>
      <c r="H638" s="387" t="s">
        <v>17</v>
      </c>
      <c r="I638" s="145" t="str">
        <f>IF(I$625=1,"All",IF(I$625=2,"U","R"))</f>
        <v>All</v>
      </c>
      <c r="J638" s="146">
        <f>IFERROR(VLOOKUP($F638,Dataset!$A:$P,J$273,FALSE),0)</f>
        <v>5.8505000000000003</v>
      </c>
      <c r="K638" s="146">
        <f>IFERROR(VLOOKUP($F638,Dataset!$A:$P,K$273,FALSE),0)</f>
        <v>5.0311000000000003</v>
      </c>
      <c r="L638" s="146">
        <f>IFERROR(VLOOKUP($F638,Dataset!$A:$P,L$273,FALSE),0)</f>
        <v>4.6924999999999999</v>
      </c>
      <c r="M638" s="146">
        <f>IFERROR(VLOOKUP($F638,Dataset!$A:$P,M$273,FALSE),0)</f>
        <v>5.1079999999999997</v>
      </c>
      <c r="N638" s="146">
        <f>IFERROR(VLOOKUP($F638,Dataset!$A:$P,N$273,FALSE),0)</f>
        <v>7.1521999999999899</v>
      </c>
      <c r="O638" s="146">
        <f>IFERROR(VLOOKUP($F638,Dataset!$A:$P,O$273,FALSE),0)</f>
        <v>4.6135999999999999</v>
      </c>
      <c r="P638" s="146">
        <v>2</v>
      </c>
    </row>
    <row r="639" spans="2:18" x14ac:dyDescent="0.15">
      <c r="F639" s="28" t="str">
        <f t="shared" si="154"/>
        <v>Skd_TL-(NOC) NORTHLAND-Regional-All</v>
      </c>
      <c r="G639" s="145" t="str">
        <f t="shared" si="155"/>
        <v>(NOC) NORTHLAND</v>
      </c>
      <c r="H639" s="387" t="s">
        <v>694</v>
      </c>
      <c r="I639" s="145" t="str">
        <f t="shared" si="156"/>
        <v>All</v>
      </c>
      <c r="J639" s="146">
        <f>IFERROR(VLOOKUP($F639,Dataset!$A:$P,J$273,FALSE),0)</f>
        <v>8.0860000000000003</v>
      </c>
      <c r="K639" s="146">
        <f>IFERROR(VLOOKUP($F639,Dataset!$A:$P,K$273,FALSE),0)</f>
        <v>6.9805999999999999</v>
      </c>
      <c r="L639" s="146">
        <f>IFERROR(VLOOKUP($F639,Dataset!$A:$P,L$273,FALSE),0)</f>
        <v>7.1809000000000003</v>
      </c>
      <c r="M639" s="146">
        <f>IFERROR(VLOOKUP($F639,Dataset!$A:$P,M$273,FALSE),0)</f>
        <v>7.3080999999999996</v>
      </c>
      <c r="N639" s="146">
        <f>IFERROR(VLOOKUP($F639,Dataset!$A:$P,N$273,FALSE),0)</f>
        <v>4.1435000000000004</v>
      </c>
      <c r="O639" s="146">
        <f>IFERROR(VLOOKUP($F639,Dataset!$A:$P,O$273,FALSE),0)</f>
        <v>4.0358000000000001</v>
      </c>
      <c r="P639" s="146" t="str">
        <f>IFERROR(VLOOKUP($F639,Dataset!$A:$P,P$273,FALSE),0)</f>
        <v>Skd_TL</v>
      </c>
    </row>
    <row r="640" spans="2:18" x14ac:dyDescent="0.15">
      <c r="F640" s="28" t="str">
        <f t="shared" ref="F640" si="157">F$593&amp;"-"&amp;G640&amp;"-"&amp;H640&amp;"-"&amp;I640</f>
        <v>Skd_TL-(NOC) NORTHLAND-Arterial-All</v>
      </c>
      <c r="G640" s="145" t="str">
        <f t="shared" si="155"/>
        <v>(NOC) NORTHLAND</v>
      </c>
      <c r="H640" s="387" t="s">
        <v>692</v>
      </c>
      <c r="I640" s="145" t="str">
        <f t="shared" si="156"/>
        <v>All</v>
      </c>
      <c r="J640" s="146">
        <f>IFERROR(VLOOKUP($F640,Dataset!$A:$P,J$273,FALSE),0)</f>
        <v>0</v>
      </c>
      <c r="K640" s="146">
        <f>IFERROR(VLOOKUP($F640,Dataset!$A:$P,K$273,FALSE),0)</f>
        <v>0</v>
      </c>
      <c r="L640" s="146">
        <f>IFERROR(VLOOKUP($F640,Dataset!$A:$P,L$273,FALSE),0)</f>
        <v>0</v>
      </c>
      <c r="M640" s="146">
        <f>IFERROR(VLOOKUP($F640,Dataset!$A:$P,M$273,FALSE),0)</f>
        <v>0</v>
      </c>
      <c r="N640" s="146">
        <f>IFERROR(VLOOKUP($F640,Dataset!$A:$P,N$273,FALSE),0)</f>
        <v>0</v>
      </c>
      <c r="O640" s="146">
        <f>IFERROR(VLOOKUP($F640,Dataset!$A:$P,O$273,FALSE),0)</f>
        <v>0</v>
      </c>
      <c r="P640" s="146">
        <f>IFERROR(VLOOKUP($F640,Dataset!$A:$P,P$273,FALSE),0)</f>
        <v>0</v>
      </c>
    </row>
    <row r="641" spans="6:16" x14ac:dyDescent="0.15">
      <c r="F641" s="28" t="str">
        <f t="shared" si="154"/>
        <v>Skd_TL-(NOC) NORTHLAND-Primary Collector-All</v>
      </c>
      <c r="G641" s="145" t="str">
        <f t="shared" si="155"/>
        <v>(NOC) NORTHLAND</v>
      </c>
      <c r="H641" s="387" t="s">
        <v>691</v>
      </c>
      <c r="I641" s="145" t="str">
        <f t="shared" si="156"/>
        <v>All</v>
      </c>
      <c r="J641" s="146">
        <f>IFERROR(VLOOKUP($F641,Dataset!$A:$P,J$273,FALSE),0)</f>
        <v>2.871</v>
      </c>
      <c r="K641" s="146">
        <f>IFERROR(VLOOKUP($F641,Dataset!$A:$P,K$273,FALSE),0)</f>
        <v>3.2084999999999999</v>
      </c>
      <c r="L641" s="146">
        <f>IFERROR(VLOOKUP($F641,Dataset!$A:$P,L$273,FALSE),0)</f>
        <v>5.3314000000000004</v>
      </c>
      <c r="M641" s="146">
        <f>IFERROR(VLOOKUP($F641,Dataset!$A:$P,M$273,FALSE),0)</f>
        <v>5.4455</v>
      </c>
      <c r="N641" s="146">
        <f>IFERROR(VLOOKUP($F641,Dataset!$A:$P,N$273,FALSE),0)</f>
        <v>6.0798999999999896</v>
      </c>
      <c r="O641" s="146">
        <f>IFERROR(VLOOKUP($F641,Dataset!$A:$P,O$273,FALSE),0)</f>
        <v>5.1257999999999999</v>
      </c>
      <c r="P641" s="146" t="str">
        <f>IFERROR(VLOOKUP($F641,Dataset!$A:$P,P$273,FALSE),0)</f>
        <v>Skd_TL</v>
      </c>
    </row>
    <row r="642" spans="6:16" x14ac:dyDescent="0.15">
      <c r="F642" s="28" t="str">
        <f t="shared" si="154"/>
        <v>Skd_TL-(NOC) NORTHLAND-Secondary Collector-All</v>
      </c>
      <c r="G642" s="145" t="str">
        <f t="shared" si="155"/>
        <v>(NOC) NORTHLAND</v>
      </c>
      <c r="H642" s="387" t="s">
        <v>693</v>
      </c>
      <c r="I642" s="145" t="str">
        <f t="shared" si="156"/>
        <v>All</v>
      </c>
      <c r="J642" s="146">
        <f>IFERROR(VLOOKUP($F642,Dataset!$A:$P,J$273,FALSE),0)</f>
        <v>0</v>
      </c>
      <c r="K642" s="146">
        <f>IFERROR(VLOOKUP($F642,Dataset!$A:$P,K$273,FALSE),0)</f>
        <v>0</v>
      </c>
      <c r="L642" s="146">
        <f>IFERROR(VLOOKUP($F642,Dataset!$A:$P,L$273,FALSE),0)</f>
        <v>0</v>
      </c>
      <c r="M642" s="146">
        <f>IFERROR(VLOOKUP($F642,Dataset!$A:$P,M$273,FALSE),0)</f>
        <v>0</v>
      </c>
      <c r="N642" s="146">
        <f>IFERROR(VLOOKUP($F642,Dataset!$A:$P,N$273,FALSE),0)</f>
        <v>0</v>
      </c>
      <c r="O642" s="146">
        <f>IFERROR(VLOOKUP($F642,Dataset!$A:$P,O$273,FALSE),0)</f>
        <v>0</v>
      </c>
      <c r="P642" s="146">
        <f>IFERROR(VLOOKUP($F642,Dataset!$A:$P,P$273,FALSE),0)</f>
        <v>0</v>
      </c>
    </row>
    <row r="644" spans="6:16" x14ac:dyDescent="0.15">
      <c r="F644" s="36" t="s">
        <v>92</v>
      </c>
      <c r="G644" s="37" t="str">
        <f>G627&amp;" vs "&amp;G636&amp;" Deviation"</f>
        <v>National vs (NOC) NORTHLAND Deviation</v>
      </c>
      <c r="H644" s="37"/>
      <c r="I644" s="37"/>
      <c r="J644" s="146">
        <f t="shared" ref="J644:O644" si="158">J627-J636</f>
        <v>-1.0457999999999998</v>
      </c>
      <c r="K644" s="146">
        <f t="shared" si="158"/>
        <v>-1.5782000000000003</v>
      </c>
      <c r="L644" s="146">
        <f t="shared" si="158"/>
        <v>-2.9673999999999996</v>
      </c>
      <c r="M644" s="146">
        <f t="shared" si="158"/>
        <v>-3.4104999999999999</v>
      </c>
      <c r="N644" s="146">
        <f t="shared" si="158"/>
        <v>-1.8013000000000199</v>
      </c>
      <c r="O644" s="146">
        <f t="shared" si="158"/>
        <v>-1.9202999999999997</v>
      </c>
      <c r="P644" s="146" t="e">
        <f>P627-P636</f>
        <v>#VALUE!</v>
      </c>
    </row>
    <row r="646" spans="6:16" x14ac:dyDescent="0.15">
      <c r="F646" s="2" t="s">
        <v>77</v>
      </c>
    </row>
    <row r="647" spans="6:16" x14ac:dyDescent="0.15">
      <c r="G647" s="24">
        <f>G625</f>
        <v>1</v>
      </c>
      <c r="J647" s="32">
        <f>VLOOKUP(J$34,$B$79:$C$100,2,FALSE)</f>
        <v>10</v>
      </c>
      <c r="K647" s="32">
        <f t="shared" ref="K647:P647" si="159">VLOOKUP(K$34,$B$79:$C$100,2,FALSE)</f>
        <v>11</v>
      </c>
      <c r="L647" s="32">
        <f t="shared" si="159"/>
        <v>12</v>
      </c>
      <c r="M647" s="32">
        <f t="shared" si="159"/>
        <v>13</v>
      </c>
      <c r="N647" s="32">
        <f t="shared" si="159"/>
        <v>14</v>
      </c>
      <c r="O647" s="32">
        <f t="shared" si="159"/>
        <v>15</v>
      </c>
      <c r="P647" s="32">
        <f t="shared" si="159"/>
        <v>16</v>
      </c>
    </row>
    <row r="648" spans="6:16" x14ac:dyDescent="0.2">
      <c r="G648" s="27" t="s">
        <v>242</v>
      </c>
      <c r="H648" s="27" t="s">
        <v>95</v>
      </c>
      <c r="I648" s="27" t="s">
        <v>81</v>
      </c>
      <c r="J648" s="20">
        <f>$K$1</f>
        <v>2014</v>
      </c>
      <c r="K648" s="20">
        <f t="shared" ref="K648:P648" si="160">J648+1</f>
        <v>2015</v>
      </c>
      <c r="L648" s="20">
        <f t="shared" si="160"/>
        <v>2016</v>
      </c>
      <c r="M648" s="20">
        <f t="shared" si="160"/>
        <v>2017</v>
      </c>
      <c r="N648" s="20">
        <f t="shared" si="160"/>
        <v>2018</v>
      </c>
      <c r="O648" s="20">
        <f t="shared" si="160"/>
        <v>2019</v>
      </c>
      <c r="P648" s="20">
        <f t="shared" si="160"/>
        <v>2020</v>
      </c>
    </row>
    <row r="649" spans="6:16" x14ac:dyDescent="0.15">
      <c r="F649" s="136" t="str">
        <f>$F$594&amp;"-"&amp;G649&amp;"-"&amp;H649&amp;"-"&amp;I649</f>
        <v>SkidSC-TL-National-All-All</v>
      </c>
      <c r="G649" s="162" t="str">
        <f t="shared" ref="G649:G659" si="161">VLOOKUP($G$647,$A$5:$B$31,2,FALSE)</f>
        <v>National</v>
      </c>
      <c r="H649" s="162" t="s">
        <v>2</v>
      </c>
      <c r="I649" s="154" t="s">
        <v>2</v>
      </c>
      <c r="J649" s="163">
        <f>IFERROR(VLOOKUP($F649,Dataset!$A:$P,J$138,FALSE),0)</f>
        <v>1.5713999999999999</v>
      </c>
      <c r="K649" s="163">
        <f>IFERROR(VLOOKUP($F649,Dataset!$A:$P,K$138,FALSE),0)</f>
        <v>2.8353000000000002</v>
      </c>
      <c r="L649" s="163">
        <f>IFERROR(VLOOKUP($F649,Dataset!$A:$P,L$138,FALSE),0)</f>
        <v>1.4658</v>
      </c>
      <c r="M649" s="163">
        <f>IFERROR(VLOOKUP($F649,Dataset!$A:$P,M$138,FALSE),0)</f>
        <v>1.9251</v>
      </c>
      <c r="N649" s="163">
        <f>IFERROR(VLOOKUP($F649,Dataset!$A:$P,N$138,FALSE),0)</f>
        <v>4.6303999999999901</v>
      </c>
      <c r="O649" s="163">
        <f>IFERROR(VLOOKUP($F649,Dataset!$A:$P,O$138,FALSE),0)</f>
        <v>3.1583000000000001</v>
      </c>
      <c r="P649" s="163" t="str">
        <f>IFERROR(VLOOKUP($F649,Dataset!$A:$P,P$138,FALSE),0)</f>
        <v>SkidSC-TL</v>
      </c>
    </row>
    <row r="650" spans="6:16" x14ac:dyDescent="0.15">
      <c r="F650" s="136" t="str">
        <f t="shared" ref="F650:F659" si="162">$F$594&amp;"-"&amp;G650&amp;"-"&amp;H650&amp;"-"&amp;I650</f>
        <v>SkidSC-TL-National-1-All</v>
      </c>
      <c r="G650" s="162" t="str">
        <f t="shared" si="161"/>
        <v>National</v>
      </c>
      <c r="H650" s="162">
        <v>1</v>
      </c>
      <c r="I650" s="154" t="s">
        <v>2</v>
      </c>
      <c r="J650" s="163">
        <f>IFERROR(VLOOKUP($F650,Dataset!$A:$P,J$138,FALSE),0)</f>
        <v>24.950299999999999</v>
      </c>
      <c r="K650" s="163">
        <f>IFERROR(VLOOKUP($F650,Dataset!$A:$P,K$138,FALSE),0)</f>
        <v>18.956199999999999</v>
      </c>
      <c r="L650" s="163">
        <f>IFERROR(VLOOKUP($F650,Dataset!$A:$P,L$138,FALSE),0)</f>
        <v>25.970500000000001</v>
      </c>
      <c r="M650" s="163">
        <f>IFERROR(VLOOKUP($F650,Dataset!$A:$P,M$138,FALSE),0)</f>
        <v>26.639099999999999</v>
      </c>
      <c r="N650" s="163">
        <f>IFERROR(VLOOKUP($F650,Dataset!$A:$P,N$138,FALSE),0)</f>
        <v>30.151299999999999</v>
      </c>
      <c r="O650" s="163">
        <f>IFERROR(VLOOKUP($F650,Dataset!$A:$P,O$138,FALSE),0)</f>
        <v>20.685300000000002</v>
      </c>
      <c r="P650" s="163" t="str">
        <f>IFERROR(VLOOKUP($F650,Dataset!$A:$P,P$138,FALSE),0)</f>
        <v>SkidSC-TL</v>
      </c>
    </row>
    <row r="651" spans="6:16" x14ac:dyDescent="0.15">
      <c r="F651" s="136" t="str">
        <f t="shared" si="162"/>
        <v>SkidSC-TL-National-1L-All</v>
      </c>
      <c r="G651" s="162" t="str">
        <f t="shared" si="161"/>
        <v>National</v>
      </c>
      <c r="H651" s="162" t="s">
        <v>62</v>
      </c>
      <c r="I651" s="154" t="s">
        <v>2</v>
      </c>
      <c r="J651" s="163">
        <f>IFERROR(VLOOKUP($F651,Dataset!$A:$P,J$138,FALSE),0)</f>
        <v>3.2258</v>
      </c>
      <c r="K651" s="163">
        <f>IFERROR(VLOOKUP($F651,Dataset!$A:$P,K$138,FALSE),0)</f>
        <v>12</v>
      </c>
      <c r="L651" s="163">
        <f>IFERROR(VLOOKUP($F651,Dataset!$A:$P,L$138,FALSE),0)</f>
        <v>15.686299999999999</v>
      </c>
      <c r="M651" s="163">
        <f>IFERROR(VLOOKUP($F651,Dataset!$A:$P,M$138,FALSE),0)</f>
        <v>0</v>
      </c>
      <c r="N651" s="163">
        <f>IFERROR(VLOOKUP($F651,Dataset!$A:$P,N$138,FALSE),0)</f>
        <v>26</v>
      </c>
      <c r="O651" s="163">
        <f>IFERROR(VLOOKUP($F651,Dataset!$A:$P,O$138,FALSE),0)</f>
        <v>38</v>
      </c>
      <c r="P651" s="163" t="str">
        <f>IFERROR(VLOOKUP($F651,Dataset!$A:$P,P$138,FALSE),0)</f>
        <v>SkidSC-TL</v>
      </c>
    </row>
    <row r="652" spans="6:16" x14ac:dyDescent="0.15">
      <c r="F652" s="136" t="str">
        <f t="shared" si="162"/>
        <v>SkidSC-TL-National-2-All</v>
      </c>
      <c r="G652" s="162" t="str">
        <f t="shared" si="161"/>
        <v>National</v>
      </c>
      <c r="H652" s="162">
        <v>2</v>
      </c>
      <c r="I652" s="154" t="s">
        <v>2</v>
      </c>
      <c r="J652" s="163">
        <f>IFERROR(VLOOKUP($F652,Dataset!$A:$P,J$138,FALSE),0)</f>
        <v>7.0206999999999997</v>
      </c>
      <c r="K652" s="163">
        <f>IFERROR(VLOOKUP($F652,Dataset!$A:$P,K$138,FALSE),0)</f>
        <v>3.1947999999999999</v>
      </c>
      <c r="L652" s="163">
        <f>IFERROR(VLOOKUP($F652,Dataset!$A:$P,L$138,FALSE),0)</f>
        <v>7.2222</v>
      </c>
      <c r="M652" s="163">
        <f>IFERROR(VLOOKUP($F652,Dataset!$A:$P,M$138,FALSE),0)</f>
        <v>6.4063999999999997</v>
      </c>
      <c r="N652" s="163">
        <f>IFERROR(VLOOKUP($F652,Dataset!$A:$P,N$138,FALSE),0)</f>
        <v>13.5428</v>
      </c>
      <c r="O652" s="163">
        <f>IFERROR(VLOOKUP($F652,Dataset!$A:$P,O$138,FALSE),0)</f>
        <v>9.5539000000000005</v>
      </c>
      <c r="P652" s="163" t="str">
        <f>IFERROR(VLOOKUP($F652,Dataset!$A:$P,P$138,FALSE),0)</f>
        <v>SkidSC-TL</v>
      </c>
    </row>
    <row r="653" spans="6:16" x14ac:dyDescent="0.15">
      <c r="F653" s="136" t="str">
        <f t="shared" si="162"/>
        <v>SkidSC-TL-National-2L-All</v>
      </c>
      <c r="G653" s="162" t="str">
        <f t="shared" si="161"/>
        <v>National</v>
      </c>
      <c r="H653" s="162" t="s">
        <v>60</v>
      </c>
      <c r="I653" s="154" t="s">
        <v>2</v>
      </c>
      <c r="J653" s="163">
        <f>IFERROR(VLOOKUP($F653,Dataset!$A:$P,J$138,FALSE),0)</f>
        <v>0.4975</v>
      </c>
      <c r="K653" s="163">
        <f>IFERROR(VLOOKUP($F653,Dataset!$A:$P,K$138,FALSE),0)</f>
        <v>0.2732</v>
      </c>
      <c r="L653" s="163">
        <f>IFERROR(VLOOKUP($F653,Dataset!$A:$P,L$138,FALSE),0)</f>
        <v>0.4264</v>
      </c>
      <c r="M653" s="163">
        <f>IFERROR(VLOOKUP($F653,Dataset!$A:$P,M$138,FALSE),0)</f>
        <v>0.28599999999999998</v>
      </c>
      <c r="N653" s="163">
        <f>IFERROR(VLOOKUP($F653,Dataset!$A:$P,N$138,FALSE),0)</f>
        <v>1.3683999999999901</v>
      </c>
      <c r="O653" s="163">
        <f>IFERROR(VLOOKUP($F653,Dataset!$A:$P,O$138,FALSE),0)</f>
        <v>0.99450000000000005</v>
      </c>
      <c r="P653" s="163" t="str">
        <f>IFERROR(VLOOKUP($F653,Dataset!$A:$P,P$138,FALSE),0)</f>
        <v>SkidSC-TL</v>
      </c>
    </row>
    <row r="654" spans="6:16" x14ac:dyDescent="0.15">
      <c r="F654" s="136" t="str">
        <f t="shared" si="162"/>
        <v>SkidSC-TL-National-2M-All</v>
      </c>
      <c r="G654" s="162" t="str">
        <f t="shared" si="161"/>
        <v>National</v>
      </c>
      <c r="H654" s="162" t="s">
        <v>59</v>
      </c>
      <c r="I654" s="154" t="s">
        <v>2</v>
      </c>
      <c r="J654" s="163">
        <f>IFERROR(VLOOKUP($F654,Dataset!$A:$P,J$138,FALSE),0)</f>
        <v>1.4913000000000001</v>
      </c>
      <c r="K654" s="163">
        <f>IFERROR(VLOOKUP($F654,Dataset!$A:$P,K$138,FALSE),0)</f>
        <v>1.6220000000000001</v>
      </c>
      <c r="L654" s="163">
        <f>IFERROR(VLOOKUP($F654,Dataset!$A:$P,L$138,FALSE),0)</f>
        <v>1.2887</v>
      </c>
      <c r="M654" s="163">
        <f>IFERROR(VLOOKUP($F654,Dataset!$A:$P,M$138,FALSE),0)</f>
        <v>0.92810000000000004</v>
      </c>
      <c r="N654" s="163">
        <f>IFERROR(VLOOKUP($F654,Dataset!$A:$P,N$138,FALSE),0)</f>
        <v>4.2183000000000002</v>
      </c>
      <c r="O654" s="163">
        <f>IFERROR(VLOOKUP($F654,Dataset!$A:$P,O$138,FALSE),0)</f>
        <v>3.2153</v>
      </c>
      <c r="P654" s="163" t="str">
        <f>IFERROR(VLOOKUP($F654,Dataset!$A:$P,P$138,FALSE),0)</f>
        <v>SkidSC-TL</v>
      </c>
    </row>
    <row r="655" spans="6:16" x14ac:dyDescent="0.15">
      <c r="F655" s="136" t="str">
        <f t="shared" si="162"/>
        <v>SkidSC-TL-National-2H-All</v>
      </c>
      <c r="G655" s="162" t="str">
        <f t="shared" si="161"/>
        <v>National</v>
      </c>
      <c r="H655" s="162" t="s">
        <v>61</v>
      </c>
      <c r="I655" s="154" t="s">
        <v>2</v>
      </c>
      <c r="J655" s="163">
        <f>IFERROR(VLOOKUP($F655,Dataset!$A:$P,J$138,FALSE),0)</f>
        <v>19.052399999999999</v>
      </c>
      <c r="K655" s="163">
        <f>IFERROR(VLOOKUP($F655,Dataset!$A:$P,K$138,FALSE),0)</f>
        <v>20.9956</v>
      </c>
      <c r="L655" s="163">
        <f>IFERROR(VLOOKUP($F655,Dataset!$A:$P,L$138,FALSE),0)</f>
        <v>20.9846</v>
      </c>
      <c r="M655" s="163">
        <f>IFERROR(VLOOKUP($F655,Dataset!$A:$P,M$138,FALSE),0)</f>
        <v>16.895399999999999</v>
      </c>
      <c r="N655" s="163">
        <f>IFERROR(VLOOKUP($F655,Dataset!$A:$P,N$138,FALSE),0)</f>
        <v>29.1477</v>
      </c>
      <c r="O655" s="163">
        <f>IFERROR(VLOOKUP($F655,Dataset!$A:$P,O$138,FALSE),0)</f>
        <v>20.790299999999998</v>
      </c>
      <c r="P655" s="163" t="str">
        <f>IFERROR(VLOOKUP($F655,Dataset!$A:$P,P$138,FALSE),0)</f>
        <v>SkidSC-TL</v>
      </c>
    </row>
    <row r="656" spans="6:16" x14ac:dyDescent="0.15">
      <c r="F656" s="136" t="str">
        <f t="shared" si="162"/>
        <v>SkidSC-TL-National-3-All</v>
      </c>
      <c r="G656" s="162" t="str">
        <f t="shared" si="161"/>
        <v>National</v>
      </c>
      <c r="H656" s="162">
        <v>3</v>
      </c>
      <c r="I656" s="154" t="s">
        <v>2</v>
      </c>
      <c r="J656" s="163">
        <f>IFERROR(VLOOKUP($F656,Dataset!$A:$P,J$138,FALSE),0)</f>
        <v>1.9709000000000001</v>
      </c>
      <c r="K656" s="163">
        <f>IFERROR(VLOOKUP($F656,Dataset!$A:$P,K$138,FALSE),0)</f>
        <v>1.8452999999999999</v>
      </c>
      <c r="L656" s="163">
        <f>IFERROR(VLOOKUP($F656,Dataset!$A:$P,L$138,FALSE),0)</f>
        <v>1.2444</v>
      </c>
      <c r="M656" s="163">
        <f>IFERROR(VLOOKUP($F656,Dataset!$A:$P,M$138,FALSE),0)</f>
        <v>1.8929</v>
      </c>
      <c r="N656" s="163">
        <f>IFERROR(VLOOKUP($F656,Dataset!$A:$P,N$138,FALSE),0)</f>
        <v>5.4438000000000004</v>
      </c>
      <c r="O656" s="163">
        <f>IFERROR(VLOOKUP($F656,Dataset!$A:$P,O$138,FALSE),0)</f>
        <v>3.1337000000000002</v>
      </c>
      <c r="P656" s="163" t="str">
        <f>IFERROR(VLOOKUP($F656,Dataset!$A:$P,P$138,FALSE),0)</f>
        <v>SkidSC-TL</v>
      </c>
    </row>
    <row r="657" spans="6:16" x14ac:dyDescent="0.15">
      <c r="F657" s="136" t="str">
        <f t="shared" si="162"/>
        <v>SkidSC-TL-National-3L-All</v>
      </c>
      <c r="G657" s="162" t="str">
        <f t="shared" si="161"/>
        <v>National</v>
      </c>
      <c r="H657" s="162" t="s">
        <v>63</v>
      </c>
      <c r="I657" s="154" t="s">
        <v>2</v>
      </c>
      <c r="J657" s="163">
        <f>IFERROR(VLOOKUP($F657,Dataset!$A:$P,J$138,FALSE),0)</f>
        <v>0</v>
      </c>
      <c r="K657" s="163">
        <f>IFERROR(VLOOKUP($F657,Dataset!$A:$P,K$138,FALSE),0)</f>
        <v>0</v>
      </c>
      <c r="L657" s="163">
        <f>IFERROR(VLOOKUP($F657,Dataset!$A:$P,L$138,FALSE),0)</f>
        <v>0</v>
      </c>
      <c r="M657" s="163">
        <f>IFERROR(VLOOKUP($F657,Dataset!$A:$P,M$138,FALSE),0)</f>
        <v>0</v>
      </c>
      <c r="N657" s="163">
        <f>IFERROR(VLOOKUP($F657,Dataset!$A:$P,N$138,FALSE),0)</f>
        <v>1.0417000000000101</v>
      </c>
      <c r="O657" s="163">
        <f>IFERROR(VLOOKUP($F657,Dataset!$A:$P,O$138,FALSE),0)</f>
        <v>0</v>
      </c>
      <c r="P657" s="163" t="str">
        <f>IFERROR(VLOOKUP($F657,Dataset!$A:$P,P$138,FALSE),0)</f>
        <v>SkidSC-TL</v>
      </c>
    </row>
    <row r="658" spans="6:16" x14ac:dyDescent="0.15">
      <c r="F658" s="136" t="str">
        <f t="shared" si="162"/>
        <v>SkidSC-TL-National-4-All</v>
      </c>
      <c r="G658" s="162" t="str">
        <f t="shared" si="161"/>
        <v>National</v>
      </c>
      <c r="H658" s="162">
        <v>4</v>
      </c>
      <c r="I658" s="154" t="s">
        <v>2</v>
      </c>
      <c r="J658" s="163">
        <f>IFERROR(VLOOKUP($F658,Dataset!$A:$P,J$138,FALSE),0)</f>
        <v>0.54</v>
      </c>
      <c r="K658" s="163">
        <f>IFERROR(VLOOKUP($F658,Dataset!$A:$P,K$138,FALSE),0)</f>
        <v>0.55249999999999999</v>
      </c>
      <c r="L658" s="163">
        <f>IFERROR(VLOOKUP($F658,Dataset!$A:$P,L$138,FALSE),0)</f>
        <v>0.87670000000000003</v>
      </c>
      <c r="M658" s="163">
        <f>IFERROR(VLOOKUP($F658,Dataset!$A:$P,M$138,FALSE),0)</f>
        <v>0.58220000000000005</v>
      </c>
      <c r="N658" s="163">
        <f>IFERROR(VLOOKUP($F658,Dataset!$A:$P,N$138,FALSE),0)</f>
        <v>1.6598999999999899</v>
      </c>
      <c r="O658" s="163">
        <f>IFERROR(VLOOKUP($F658,Dataset!$A:$P,O$138,FALSE),0)</f>
        <v>1.0342</v>
      </c>
      <c r="P658" s="163" t="str">
        <f>IFERROR(VLOOKUP($F658,Dataset!$A:$P,P$138,FALSE),0)</f>
        <v>SkidSC-TL</v>
      </c>
    </row>
    <row r="659" spans="6:16" x14ac:dyDescent="0.15">
      <c r="F659" s="136" t="str">
        <f t="shared" si="162"/>
        <v>SkidSC-TL-National-5-All</v>
      </c>
      <c r="G659" s="162" t="str">
        <f t="shared" si="161"/>
        <v>National</v>
      </c>
      <c r="H659" s="162">
        <v>5</v>
      </c>
      <c r="I659" s="154" t="s">
        <v>2</v>
      </c>
      <c r="J659" s="163">
        <f>IFERROR(VLOOKUP($F659,Dataset!$A:$P,J$138,FALSE),0)</f>
        <v>1.8499999999999999E-2</v>
      </c>
      <c r="K659" s="163">
        <f>IFERROR(VLOOKUP($F659,Dataset!$A:$P,K$138,FALSE),0)</f>
        <v>2.4E-2</v>
      </c>
      <c r="L659" s="163">
        <f>IFERROR(VLOOKUP($F659,Dataset!$A:$P,L$138,FALSE),0)</f>
        <v>8.6999999999999994E-3</v>
      </c>
      <c r="M659" s="163">
        <f>IFERROR(VLOOKUP($F659,Dataset!$A:$P,M$138,FALSE),0)</f>
        <v>2.0199999999999999E-2</v>
      </c>
      <c r="N659" s="163">
        <f>IFERROR(VLOOKUP($F659,Dataset!$A:$P,N$138,FALSE),0)</f>
        <v>6.6699999999997303E-2</v>
      </c>
      <c r="O659" s="163">
        <f>IFERROR(VLOOKUP($F659,Dataset!$A:$P,O$138,FALSE),0)</f>
        <v>5.5599999999999997E-2</v>
      </c>
      <c r="P659" s="163" t="str">
        <f>IFERROR(VLOOKUP($F659,Dataset!$A:$P,P$138,FALSE),0)</f>
        <v>SkidSC-TL</v>
      </c>
    </row>
    <row r="662" spans="6:16" x14ac:dyDescent="0.15">
      <c r="G662" s="24">
        <f>G635</f>
        <v>2</v>
      </c>
    </row>
    <row r="663" spans="6:16" x14ac:dyDescent="0.15">
      <c r="F663" s="136" t="str">
        <f t="shared" ref="F663:F673" si="163">$F$594&amp;"-"&amp;G663&amp;"-"&amp;H663&amp;"-"&amp;I663</f>
        <v>SkidSC-TL-(NOC) NORTHLAND-All-All</v>
      </c>
      <c r="G663" s="162" t="str">
        <f t="shared" ref="G663:G673" si="164">VLOOKUP($G$662,$A$5:$B$31,2,FALSE)</f>
        <v>(NOC) NORTHLAND</v>
      </c>
      <c r="H663" s="162" t="s">
        <v>2</v>
      </c>
      <c r="I663" s="154" t="s">
        <v>2</v>
      </c>
      <c r="J663" s="163">
        <f>IFERROR(VLOOKUP($F663,Dataset!$A:$P,J$138,FALSE),0)</f>
        <v>3.4857</v>
      </c>
      <c r="K663" s="163">
        <f>IFERROR(VLOOKUP($F663,Dataset!$A:$P,K$138,FALSE),0)</f>
        <v>3.7191000000000001</v>
      </c>
      <c r="L663" s="163">
        <f>IFERROR(VLOOKUP($F663,Dataset!$A:$P,L$138,FALSE),0)</f>
        <v>5.3891999999999998</v>
      </c>
      <c r="M663" s="163">
        <f>IFERROR(VLOOKUP($F663,Dataset!$A:$P,M$138,FALSE),0)</f>
        <v>5.5358000000000001</v>
      </c>
      <c r="N663" s="163">
        <f>IFERROR(VLOOKUP($F663,Dataset!$A:$P,N$138,FALSE),0)</f>
        <v>6.43170000000001</v>
      </c>
      <c r="O663" s="163">
        <f>IFERROR(VLOOKUP($F663,Dataset!$A:$P,O$138,FALSE),0)</f>
        <v>5.0785999999999998</v>
      </c>
      <c r="P663" s="163" t="str">
        <f>IFERROR(VLOOKUP($F663,Dataset!$A:$P,P$138,FALSE),0)</f>
        <v>SkidSC-TL</v>
      </c>
    </row>
    <row r="664" spans="6:16" x14ac:dyDescent="0.15">
      <c r="F664" s="136" t="str">
        <f t="shared" si="163"/>
        <v>SkidSC-TL-(NOC) NORTHLAND-1-All</v>
      </c>
      <c r="G664" s="162" t="str">
        <f t="shared" si="164"/>
        <v>(NOC) NORTHLAND</v>
      </c>
      <c r="H664" s="162">
        <v>1</v>
      </c>
      <c r="I664" s="154" t="s">
        <v>2</v>
      </c>
      <c r="J664" s="163">
        <f>IFERROR(VLOOKUP($F664,Dataset!$A:$P,J$138,FALSE),0)</f>
        <v>52.2727</v>
      </c>
      <c r="K664" s="163">
        <f>IFERROR(VLOOKUP($F664,Dataset!$A:$P,K$138,FALSE),0)</f>
        <v>46.666699999999999</v>
      </c>
      <c r="L664" s="163">
        <f>IFERROR(VLOOKUP($F664,Dataset!$A:$P,L$138,FALSE),0)</f>
        <v>59.090899999999998</v>
      </c>
      <c r="M664" s="163">
        <f>IFERROR(VLOOKUP($F664,Dataset!$A:$P,M$138,FALSE),0)</f>
        <v>26.087</v>
      </c>
      <c r="N664" s="163">
        <f>IFERROR(VLOOKUP($F664,Dataset!$A:$P,N$138,FALSE),0)</f>
        <v>32.344200000000001</v>
      </c>
      <c r="O664" s="163">
        <f>IFERROR(VLOOKUP($F664,Dataset!$A:$P,O$138,FALSE),0)</f>
        <v>27.485399999999998</v>
      </c>
      <c r="P664" s="163" t="str">
        <f>IFERROR(VLOOKUP($F664,Dataset!$A:$P,P$138,FALSE),0)</f>
        <v>SkidSC-TL</v>
      </c>
    </row>
    <row r="665" spans="6:16" x14ac:dyDescent="0.15">
      <c r="F665" s="136" t="str">
        <f t="shared" si="163"/>
        <v>SkidSC-TL-(NOC) NORTHLAND-1L-All</v>
      </c>
      <c r="G665" s="162" t="str">
        <f t="shared" si="164"/>
        <v>(NOC) NORTHLAND</v>
      </c>
      <c r="H665" s="162" t="s">
        <v>62</v>
      </c>
      <c r="I665" s="154" t="s">
        <v>2</v>
      </c>
      <c r="J665" s="163">
        <f>IFERROR(VLOOKUP($F665,Dataset!$A:$P,J$138,FALSE),0)</f>
        <v>0</v>
      </c>
      <c r="K665" s="163">
        <f>IFERROR(VLOOKUP($F665,Dataset!$A:$P,K$138,FALSE),0)</f>
        <v>0</v>
      </c>
      <c r="L665" s="163">
        <f>IFERROR(VLOOKUP($F665,Dataset!$A:$P,L$138,FALSE),0)</f>
        <v>0</v>
      </c>
      <c r="M665" s="163">
        <f>IFERROR(VLOOKUP($F665,Dataset!$A:$P,M$138,FALSE),0)</f>
        <v>0</v>
      </c>
      <c r="N665" s="163">
        <f>IFERROR(VLOOKUP($F665,Dataset!$A:$P,N$138,FALSE),0)</f>
        <v>0</v>
      </c>
      <c r="O665" s="163">
        <f>IFERROR(VLOOKUP($F665,Dataset!$A:$P,O$138,FALSE),0)</f>
        <v>0</v>
      </c>
      <c r="P665" s="163">
        <f>IFERROR(VLOOKUP($F665,Dataset!$A:$P,P$138,FALSE),0)</f>
        <v>0</v>
      </c>
    </row>
    <row r="666" spans="6:16" x14ac:dyDescent="0.15">
      <c r="F666" s="136" t="str">
        <f t="shared" si="163"/>
        <v>SkidSC-TL-(NOC) NORTHLAND-2-All</v>
      </c>
      <c r="G666" s="162" t="str">
        <f t="shared" si="164"/>
        <v>(NOC) NORTHLAND</v>
      </c>
      <c r="H666" s="162">
        <v>2</v>
      </c>
      <c r="I666" s="154" t="s">
        <v>2</v>
      </c>
      <c r="J666" s="163">
        <f>IFERROR(VLOOKUP($F666,Dataset!$A:$P,J$138,FALSE),0)</f>
        <v>20.9756</v>
      </c>
      <c r="K666" s="163">
        <f>IFERROR(VLOOKUP($F666,Dataset!$A:$P,K$138,FALSE),0)</f>
        <v>17.345300000000002</v>
      </c>
      <c r="L666" s="163">
        <f>IFERROR(VLOOKUP($F666,Dataset!$A:$P,L$138,FALSE),0)</f>
        <v>11.6335</v>
      </c>
      <c r="M666" s="163">
        <f>IFERROR(VLOOKUP($F666,Dataset!$A:$P,M$138,FALSE),0)</f>
        <v>15.004</v>
      </c>
      <c r="N666" s="163">
        <f>IFERROR(VLOOKUP($F666,Dataset!$A:$P,N$138,FALSE),0)</f>
        <v>15.6088</v>
      </c>
      <c r="O666" s="163">
        <f>IFERROR(VLOOKUP($F666,Dataset!$A:$P,O$138,FALSE),0)</f>
        <v>12.3185</v>
      </c>
      <c r="P666" s="163" t="str">
        <f>IFERROR(VLOOKUP($F666,Dataset!$A:$P,P$138,FALSE),0)</f>
        <v>SkidSC-TL</v>
      </c>
    </row>
    <row r="667" spans="6:16" x14ac:dyDescent="0.15">
      <c r="F667" s="136" t="str">
        <f t="shared" si="163"/>
        <v>SkidSC-TL-(NOC) NORTHLAND-2L-All</v>
      </c>
      <c r="G667" s="162" t="str">
        <f t="shared" si="164"/>
        <v>(NOC) NORTHLAND</v>
      </c>
      <c r="H667" s="162" t="s">
        <v>60</v>
      </c>
      <c r="I667" s="154" t="s">
        <v>2</v>
      </c>
      <c r="J667" s="163">
        <f>IFERROR(VLOOKUP($F667,Dataset!$A:$P,J$138,FALSE),0)</f>
        <v>0.10059999999999999</v>
      </c>
      <c r="K667" s="163">
        <f>IFERROR(VLOOKUP($F667,Dataset!$A:$P,K$138,FALSE),0)</f>
        <v>0.81969999999999998</v>
      </c>
      <c r="L667" s="163">
        <f>IFERROR(VLOOKUP($F667,Dataset!$A:$P,L$138,FALSE),0)</f>
        <v>0.88180000000000003</v>
      </c>
      <c r="M667" s="163">
        <f>IFERROR(VLOOKUP($F667,Dataset!$A:$P,M$138,FALSE),0)</f>
        <v>0.35270000000000001</v>
      </c>
      <c r="N667" s="163">
        <f>IFERROR(VLOOKUP($F667,Dataset!$A:$P,N$138,FALSE),0)</f>
        <v>1.18980000000001</v>
      </c>
      <c r="O667" s="163">
        <f>IFERROR(VLOOKUP($F667,Dataset!$A:$P,O$138,FALSE),0)</f>
        <v>1.3270999999999999</v>
      </c>
      <c r="P667" s="163" t="str">
        <f>IFERROR(VLOOKUP($F667,Dataset!$A:$P,P$138,FALSE),0)</f>
        <v>SkidSC-TL</v>
      </c>
    </row>
    <row r="668" spans="6:16" x14ac:dyDescent="0.15">
      <c r="F668" s="136" t="str">
        <f t="shared" si="163"/>
        <v>SkidSC-TL-(NOC) NORTHLAND-2M-All</v>
      </c>
      <c r="G668" s="162" t="str">
        <f t="shared" si="164"/>
        <v>(NOC) NORTHLAND</v>
      </c>
      <c r="H668" s="162" t="s">
        <v>59</v>
      </c>
      <c r="I668" s="154" t="s">
        <v>2</v>
      </c>
      <c r="J668" s="163">
        <f>IFERROR(VLOOKUP($F668,Dataset!$A:$P,J$138,FALSE),0)</f>
        <v>16</v>
      </c>
      <c r="K668" s="163">
        <f>IFERROR(VLOOKUP($F668,Dataset!$A:$P,K$138,FALSE),0)</f>
        <v>2.7656000000000001</v>
      </c>
      <c r="L668" s="163">
        <f>IFERROR(VLOOKUP($F668,Dataset!$A:$P,L$138,FALSE),0)</f>
        <v>2.1017000000000001</v>
      </c>
      <c r="M668" s="163">
        <f>IFERROR(VLOOKUP($F668,Dataset!$A:$P,M$138,FALSE),0)</f>
        <v>0.64080000000000004</v>
      </c>
      <c r="N668" s="163">
        <f>IFERROR(VLOOKUP($F668,Dataset!$A:$P,N$138,FALSE),0)</f>
        <v>2.7286999999999999</v>
      </c>
      <c r="O668" s="163">
        <f>IFERROR(VLOOKUP($F668,Dataset!$A:$P,O$138,FALSE),0)</f>
        <v>3.4578000000000002</v>
      </c>
      <c r="P668" s="163" t="str">
        <f>IFERROR(VLOOKUP($F668,Dataset!$A:$P,P$138,FALSE),0)</f>
        <v>SkidSC-TL</v>
      </c>
    </row>
    <row r="669" spans="6:16" x14ac:dyDescent="0.15">
      <c r="F669" s="136" t="str">
        <f t="shared" si="163"/>
        <v>SkidSC-TL-(NOC) NORTHLAND-2H-All</v>
      </c>
      <c r="G669" s="162" t="str">
        <f t="shared" si="164"/>
        <v>(NOC) NORTHLAND</v>
      </c>
      <c r="H669" s="162" t="s">
        <v>61</v>
      </c>
      <c r="I669" s="154" t="s">
        <v>2</v>
      </c>
      <c r="J669" s="163">
        <f>IFERROR(VLOOKUP($F669,Dataset!$A:$P,J$138,FALSE),0)</f>
        <v>10.431699999999999</v>
      </c>
      <c r="K669" s="163">
        <f>IFERROR(VLOOKUP($F669,Dataset!$A:$P,K$138,FALSE),0)</f>
        <v>42.434199999999997</v>
      </c>
      <c r="L669" s="163">
        <f>IFERROR(VLOOKUP($F669,Dataset!$A:$P,L$138,FALSE),0)</f>
        <v>48.026299999999999</v>
      </c>
      <c r="M669" s="163">
        <f>IFERROR(VLOOKUP($F669,Dataset!$A:$P,M$138,FALSE),0)</f>
        <v>20.642900000000001</v>
      </c>
      <c r="N669" s="163">
        <f>IFERROR(VLOOKUP($F669,Dataset!$A:$P,N$138,FALSE),0)</f>
        <v>39.6858</v>
      </c>
      <c r="O669" s="163">
        <f>IFERROR(VLOOKUP($F669,Dataset!$A:$P,O$138,FALSE),0)</f>
        <v>21.714700000000001</v>
      </c>
      <c r="P669" s="163" t="str">
        <f>IFERROR(VLOOKUP($F669,Dataset!$A:$P,P$138,FALSE),0)</f>
        <v>SkidSC-TL</v>
      </c>
    </row>
    <row r="670" spans="6:16" x14ac:dyDescent="0.15">
      <c r="F670" s="136" t="str">
        <f t="shared" si="163"/>
        <v>SkidSC-TL-(NOC) NORTHLAND-3-All</v>
      </c>
      <c r="G670" s="162" t="str">
        <f t="shared" si="164"/>
        <v>(NOC) NORTHLAND</v>
      </c>
      <c r="H670" s="162">
        <v>3</v>
      </c>
      <c r="I670" s="154" t="s">
        <v>2</v>
      </c>
      <c r="J670" s="163">
        <f>IFERROR(VLOOKUP($F670,Dataset!$A:$P,J$138,FALSE),0)</f>
        <v>3.0611999999999999</v>
      </c>
      <c r="K670" s="163">
        <f>IFERROR(VLOOKUP($F670,Dataset!$A:$P,K$138,FALSE),0)</f>
        <v>2.1116000000000001</v>
      </c>
      <c r="L670" s="163">
        <f>IFERROR(VLOOKUP($F670,Dataset!$A:$P,L$138,FALSE),0)</f>
        <v>2.8149999999999999</v>
      </c>
      <c r="M670" s="163">
        <f>IFERROR(VLOOKUP($F670,Dataset!$A:$P,M$138,FALSE),0)</f>
        <v>3.0716000000000001</v>
      </c>
      <c r="N670" s="163">
        <f>IFERROR(VLOOKUP($F670,Dataset!$A:$P,N$138,FALSE),0)</f>
        <v>5.5070000000000103</v>
      </c>
      <c r="O670" s="163">
        <f>IFERROR(VLOOKUP($F670,Dataset!$A:$P,O$138,FALSE),0)</f>
        <v>5.2178000000000004</v>
      </c>
      <c r="P670" s="163" t="str">
        <f>IFERROR(VLOOKUP($F670,Dataset!$A:$P,P$138,FALSE),0)</f>
        <v>SkidSC-TL</v>
      </c>
    </row>
    <row r="671" spans="6:16" x14ac:dyDescent="0.15">
      <c r="F671" s="136" t="str">
        <f t="shared" si="163"/>
        <v>SkidSC-TL-(NOC) NORTHLAND-3L-All</v>
      </c>
      <c r="G671" s="162" t="str">
        <f t="shared" si="164"/>
        <v>(NOC) NORTHLAND</v>
      </c>
      <c r="H671" s="162" t="s">
        <v>63</v>
      </c>
      <c r="I671" s="154" t="s">
        <v>2</v>
      </c>
      <c r="J671" s="163">
        <f>IFERROR(VLOOKUP($F671,Dataset!$A:$P,J$138,FALSE),0)</f>
        <v>0</v>
      </c>
      <c r="K671" s="163">
        <f>IFERROR(VLOOKUP($F671,Dataset!$A:$P,K$138,FALSE),0)</f>
        <v>0</v>
      </c>
      <c r="L671" s="163">
        <f>IFERROR(VLOOKUP($F671,Dataset!$A:$P,L$138,FALSE),0)</f>
        <v>0</v>
      </c>
      <c r="M671" s="163">
        <f>IFERROR(VLOOKUP($F671,Dataset!$A:$P,M$138,FALSE),0)</f>
        <v>0</v>
      </c>
      <c r="N671" s="163">
        <f>IFERROR(VLOOKUP($F671,Dataset!$A:$P,N$138,FALSE),0)</f>
        <v>0</v>
      </c>
      <c r="O671" s="163">
        <f>IFERROR(VLOOKUP($F671,Dataset!$A:$P,O$138,FALSE),0)</f>
        <v>0</v>
      </c>
      <c r="P671" s="163">
        <f>IFERROR(VLOOKUP($F671,Dataset!$A:$P,P$138,FALSE),0)</f>
        <v>0</v>
      </c>
    </row>
    <row r="672" spans="6:16" x14ac:dyDescent="0.15">
      <c r="F672" s="136" t="str">
        <f t="shared" si="163"/>
        <v>SkidSC-TL-(NOC) NORTHLAND-4-All</v>
      </c>
      <c r="G672" s="162" t="str">
        <f t="shared" si="164"/>
        <v>(NOC) NORTHLAND</v>
      </c>
      <c r="H672" s="162">
        <v>4</v>
      </c>
      <c r="I672" s="154" t="s">
        <v>2</v>
      </c>
      <c r="J672" s="163">
        <f>IFERROR(VLOOKUP($F672,Dataset!$A:$P,J$138,FALSE),0)</f>
        <v>0.4647</v>
      </c>
      <c r="K672" s="163">
        <f>IFERROR(VLOOKUP($F672,Dataset!$A:$P,K$138,FALSE),0)</f>
        <v>1.4690000000000001</v>
      </c>
      <c r="L672" s="163">
        <f>IFERROR(VLOOKUP($F672,Dataset!$A:$P,L$138,FALSE),0)</f>
        <v>0.85719999999999996</v>
      </c>
      <c r="M672" s="163">
        <f>IFERROR(VLOOKUP($F672,Dataset!$A:$P,M$138,FALSE),0)</f>
        <v>0.84089999999999998</v>
      </c>
      <c r="N672" s="163">
        <f>IFERROR(VLOOKUP($F672,Dataset!$A:$P,N$138,FALSE),0)</f>
        <v>1.36709999999999</v>
      </c>
      <c r="O672" s="163">
        <f>IFERROR(VLOOKUP($F672,Dataset!$A:$P,O$138,FALSE),0)</f>
        <v>1.4069</v>
      </c>
      <c r="P672" s="163" t="str">
        <f>IFERROR(VLOOKUP($F672,Dataset!$A:$P,P$138,FALSE),0)</f>
        <v>SkidSC-TL</v>
      </c>
    </row>
    <row r="673" spans="4:16" x14ac:dyDescent="0.15">
      <c r="F673" s="136" t="str">
        <f t="shared" si="163"/>
        <v>SkidSC-TL-(NOC) NORTHLAND-5-All</v>
      </c>
      <c r="G673" s="162" t="str">
        <f t="shared" si="164"/>
        <v>(NOC) NORTHLAND</v>
      </c>
      <c r="H673" s="162">
        <v>5</v>
      </c>
      <c r="I673" s="154" t="s">
        <v>2</v>
      </c>
      <c r="J673" s="163">
        <f>IFERROR(VLOOKUP($F673,Dataset!$A:$P,J$138,FALSE),0)</f>
        <v>0</v>
      </c>
      <c r="K673" s="163">
        <f>IFERROR(VLOOKUP($F673,Dataset!$A:$P,K$138,FALSE),0)</f>
        <v>0</v>
      </c>
      <c r="L673" s="163">
        <f>IFERROR(VLOOKUP($F673,Dataset!$A:$P,L$138,FALSE),0)</f>
        <v>0</v>
      </c>
      <c r="M673" s="163">
        <f>IFERROR(VLOOKUP($F673,Dataset!$A:$P,M$138,FALSE),0)</f>
        <v>0</v>
      </c>
      <c r="N673" s="163">
        <f>IFERROR(VLOOKUP($F673,Dataset!$A:$P,N$138,FALSE),0)</f>
        <v>0</v>
      </c>
      <c r="O673" s="163">
        <f>IFERROR(VLOOKUP($F673,Dataset!$A:$P,O$138,FALSE),0)</f>
        <v>0</v>
      </c>
      <c r="P673" s="163" t="str">
        <f>IFERROR(VLOOKUP($F673,Dataset!$A:$P,P$138,FALSE),0)</f>
        <v>SkidSC-TL</v>
      </c>
    </row>
    <row r="677" spans="4:16" ht="12" x14ac:dyDescent="0.15">
      <c r="F677" s="240" t="s">
        <v>47</v>
      </c>
      <c r="G677" s="241" t="s">
        <v>119</v>
      </c>
      <c r="H677" s="153"/>
      <c r="I677" s="153"/>
      <c r="J677" s="153"/>
      <c r="K677" s="153"/>
      <c r="L677" s="153"/>
      <c r="M677" s="153"/>
      <c r="N677" s="153"/>
      <c r="O677" s="153"/>
      <c r="P677" s="153"/>
    </row>
    <row r="678" spans="4:16" x14ac:dyDescent="0.15">
      <c r="D678" s="25">
        <v>15</v>
      </c>
      <c r="F678" s="2" t="s">
        <v>69</v>
      </c>
    </row>
    <row r="680" spans="4:16" x14ac:dyDescent="0.15">
      <c r="J680" s="2" t="s">
        <v>853</v>
      </c>
    </row>
    <row r="681" spans="4:16" x14ac:dyDescent="0.15">
      <c r="J681" s="242">
        <f>VLOOKUP(J682,$B$79:$C$90,2,FALSE)</f>
        <v>15</v>
      </c>
    </row>
    <row r="682" spans="4:16" x14ac:dyDescent="0.2">
      <c r="G682" s="27" t="s">
        <v>242</v>
      </c>
      <c r="H682" s="27" t="s">
        <v>80</v>
      </c>
      <c r="I682" s="27" t="s">
        <v>81</v>
      </c>
      <c r="J682" s="31">
        <f>$H$1</f>
        <v>2019</v>
      </c>
      <c r="K682" s="20" t="s">
        <v>86</v>
      </c>
    </row>
    <row r="683" spans="4:16" ht="54" x14ac:dyDescent="0.2">
      <c r="G683" s="27"/>
      <c r="H683" s="27"/>
      <c r="I683" s="27"/>
      <c r="J683" s="35" t="str">
        <f>J682&amp;"  Skid Resistance (IL) by NOC"</f>
        <v>2019  Skid Resistance (IL) by NOC</v>
      </c>
      <c r="K683" s="35" t="str">
        <f>J682&amp;" Deviation from the National  Skid Resistance by NOC"</f>
        <v>2019 Deviation from the National  Skid Resistance by NOC</v>
      </c>
      <c r="L683" s="2" t="s">
        <v>77</v>
      </c>
    </row>
    <row r="684" spans="4:16" x14ac:dyDescent="0.15">
      <c r="F684" s="28" t="str">
        <f>"-"&amp;G684&amp;"-"&amp;H684&amp;"-"&amp;I684</f>
        <v>-(NOC) NORTHLAND-All-All</v>
      </c>
      <c r="G684" s="386" t="str">
        <f>$B$6</f>
        <v>(NOC) NORTHLAND</v>
      </c>
      <c r="H684" s="154" t="s">
        <v>2</v>
      </c>
      <c r="I684" s="154" t="s">
        <v>2</v>
      </c>
      <c r="J684" s="155">
        <f>VLOOKUP($F$677&amp;$F684,Dataset!$A:$P,J$540,FALSE)</f>
        <v>26.984000000000002</v>
      </c>
      <c r="K684" s="155">
        <f t="shared" ref="K684:K707" si="165">J684-$J$707</f>
        <v>8.4029000000000025</v>
      </c>
      <c r="L684" s="155" t="e">
        <f>VLOOKUP($N684,Dataset!$A:$P,$J$597,FALSE)</f>
        <v>#N/A</v>
      </c>
      <c r="M684" s="154"/>
      <c r="N684" s="28" t="str">
        <f>$F$678&amp;"-"&amp;G684&amp;"-"&amp;H684&amp;"-"&amp;R684</f>
        <v>SkidSC-InL-(NOC) NORTHLAND-All-</v>
      </c>
      <c r="O684" s="154"/>
      <c r="P684" s="154"/>
    </row>
    <row r="685" spans="4:16" x14ac:dyDescent="0.15">
      <c r="F685" s="28" t="str">
        <f t="shared" ref="F685:F707" si="166">"-"&amp;G685&amp;"-"&amp;H685&amp;"-"&amp;I685</f>
        <v>-AUCK ALLIANCE-All-All</v>
      </c>
      <c r="G685" s="386" t="str">
        <f>$B$7</f>
        <v>AUCK ALLIANCE</v>
      </c>
      <c r="H685" s="154" t="s">
        <v>2</v>
      </c>
      <c r="I685" s="154" t="s">
        <v>2</v>
      </c>
      <c r="J685" s="155">
        <f>VLOOKUP($F$677&amp;$F685,Dataset!$A:$P,J$540,FALSE)</f>
        <v>14.2082</v>
      </c>
      <c r="K685" s="155">
        <f t="shared" si="165"/>
        <v>-4.3728999999999996</v>
      </c>
      <c r="L685" s="155" t="e">
        <f>VLOOKUP($N685,Dataset!$A:$P,$J$597,FALSE)</f>
        <v>#N/A</v>
      </c>
      <c r="M685" s="154"/>
      <c r="N685" s="28" t="str">
        <f t="shared" ref="N685:N707" si="167">$F$678&amp;"-"&amp;G685&amp;"-"&amp;H685&amp;"-"&amp;R685</f>
        <v>SkidSC-InL-AUCK ALLIANCE-All-</v>
      </c>
      <c r="O685" s="154"/>
      <c r="P685" s="154"/>
    </row>
    <row r="686" spans="4:16" x14ac:dyDescent="0.15">
      <c r="F686" s="28" t="str">
        <f>"-"&amp;G686&amp;"-"&amp;H686&amp;"-"&amp;I686</f>
        <v>-(NOC) CENTRAL WAIKATO-All-All</v>
      </c>
      <c r="G686" s="386" t="str">
        <f>$B$8</f>
        <v>(NOC) CENTRAL WAIKATO</v>
      </c>
      <c r="H686" s="154" t="s">
        <v>2</v>
      </c>
      <c r="I686" s="154" t="s">
        <v>2</v>
      </c>
      <c r="J686" s="155">
        <f>VLOOKUP($F$677&amp;$F686,Dataset!$A:$P,J$540,FALSE)</f>
        <v>21.307099999999998</v>
      </c>
      <c r="K686" s="155">
        <f t="shared" si="165"/>
        <v>2.7259999999999991</v>
      </c>
      <c r="L686" s="155" t="e">
        <f>VLOOKUP($N686,Dataset!$A:$P,$J$597,FALSE)</f>
        <v>#N/A</v>
      </c>
      <c r="M686" s="154"/>
      <c r="N686" s="28" t="str">
        <f t="shared" si="167"/>
        <v>SkidSC-InL-(NOC) CENTRAL WAIKATO-All-</v>
      </c>
      <c r="O686" s="154"/>
      <c r="P686" s="154"/>
    </row>
    <row r="687" spans="4:16" x14ac:dyDescent="0.15">
      <c r="F687" s="28" t="str">
        <f t="shared" si="166"/>
        <v>-(NOC) EAST WAIKATO-All-All</v>
      </c>
      <c r="G687" s="386" t="str">
        <f>$B$9</f>
        <v>(NOC) EAST WAIKATO</v>
      </c>
      <c r="H687" s="154" t="s">
        <v>2</v>
      </c>
      <c r="I687" s="154" t="s">
        <v>2</v>
      </c>
      <c r="J687" s="155">
        <f>VLOOKUP($F$677&amp;$F687,Dataset!$A:$P,J$540,FALSE)</f>
        <v>32.584400000000002</v>
      </c>
      <c r="K687" s="155">
        <f t="shared" si="165"/>
        <v>14.003300000000003</v>
      </c>
      <c r="L687" s="155" t="e">
        <f>VLOOKUP($N687,Dataset!$A:$P,$J$597,FALSE)</f>
        <v>#N/A</v>
      </c>
      <c r="M687" s="154"/>
      <c r="N687" s="28" t="str">
        <f t="shared" si="167"/>
        <v>SkidSC-InL-(NOC) EAST WAIKATO-All-</v>
      </c>
      <c r="O687" s="154"/>
      <c r="P687" s="154"/>
    </row>
    <row r="688" spans="4:16" x14ac:dyDescent="0.15">
      <c r="F688" s="28" t="str">
        <f t="shared" si="166"/>
        <v>-(EC) WEST WAIKATO NORTH-All-All</v>
      </c>
      <c r="G688" s="386" t="str">
        <f>$B$10</f>
        <v>(EC) WEST WAIKATO NORTH</v>
      </c>
      <c r="H688" s="154" t="s">
        <v>2</v>
      </c>
      <c r="I688" s="154" t="s">
        <v>2</v>
      </c>
      <c r="J688" s="155">
        <f>VLOOKUP($F$677&amp;$F688,Dataset!$A:$P,J$540,FALSE)</f>
        <v>16.171800000000001</v>
      </c>
      <c r="K688" s="155">
        <f t="shared" si="165"/>
        <v>-2.4092999999999982</v>
      </c>
      <c r="L688" s="155" t="e">
        <f>VLOOKUP($N688,Dataset!$A:$P,$J$597,FALSE)</f>
        <v>#N/A</v>
      </c>
      <c r="M688" s="154"/>
      <c r="N688" s="28" t="str">
        <f t="shared" si="167"/>
        <v>SkidSC-InL-(EC) WEST WAIKATO NORTH-All-</v>
      </c>
      <c r="O688" s="154"/>
      <c r="P688" s="154"/>
    </row>
    <row r="689" spans="6:16" x14ac:dyDescent="0.15">
      <c r="F689" s="28" t="str">
        <f t="shared" si="166"/>
        <v>-(EC) WEST WAIKATO SOUTH-All-All</v>
      </c>
      <c r="G689" s="386" t="str">
        <f>$B$11</f>
        <v>(EC) WEST WAIKATO SOUTH</v>
      </c>
      <c r="H689" s="154" t="s">
        <v>2</v>
      </c>
      <c r="I689" s="154" t="s">
        <v>2</v>
      </c>
      <c r="J689" s="155">
        <f>VLOOKUP($F$677&amp;$F689,Dataset!$A:$P,J$540,FALSE)</f>
        <v>27.758500000000002</v>
      </c>
      <c r="K689" s="155">
        <f t="shared" si="165"/>
        <v>9.1774000000000022</v>
      </c>
      <c r="L689" s="155" t="e">
        <f>VLOOKUP($N689,Dataset!$A:$P,$J$597,FALSE)</f>
        <v>#N/A</v>
      </c>
      <c r="M689" s="154"/>
      <c r="N689" s="28" t="str">
        <f t="shared" si="167"/>
        <v>SkidSC-InL-(EC) WEST WAIKATO SOUTH-All-</v>
      </c>
      <c r="O689" s="154"/>
      <c r="P689" s="154"/>
    </row>
    <row r="690" spans="6:16" x14ac:dyDescent="0.15">
      <c r="F690" s="28" t="str">
        <f>"-"&amp;G690&amp;"-"&amp;H690&amp;"-"&amp;I690</f>
        <v>-(NOC) BOP EAST-All-All</v>
      </c>
      <c r="G690" s="386" t="str">
        <f>$B$12</f>
        <v>(NOC) BOP EAST</v>
      </c>
      <c r="H690" s="154" t="s">
        <v>2</v>
      </c>
      <c r="I690" s="154" t="s">
        <v>2</v>
      </c>
      <c r="J690" s="155">
        <f>VLOOKUP($F$677&amp;$F690,Dataset!$A:$P,J$540,FALSE)</f>
        <v>13.094099999999999</v>
      </c>
      <c r="K690" s="155">
        <f t="shared" si="165"/>
        <v>-5.4870000000000001</v>
      </c>
      <c r="L690" s="155" t="e">
        <f>VLOOKUP($N690,Dataset!$A:$P,$J$597,FALSE)</f>
        <v>#N/A</v>
      </c>
      <c r="M690" s="154"/>
      <c r="N690" s="28" t="str">
        <f t="shared" si="167"/>
        <v>SkidSC-InL-(NOC) BOP EAST-All-</v>
      </c>
      <c r="O690" s="154"/>
      <c r="P690" s="154"/>
    </row>
    <row r="691" spans="6:16" x14ac:dyDescent="0.15">
      <c r="F691" s="28" t="str">
        <f t="shared" si="166"/>
        <v>-(NOC) BOP WEST-All-All</v>
      </c>
      <c r="G691" s="386" t="str">
        <f>$B$13</f>
        <v>(NOC) BOP WEST</v>
      </c>
      <c r="H691" s="154" t="s">
        <v>2</v>
      </c>
      <c r="I691" s="154" t="s">
        <v>2</v>
      </c>
      <c r="J691" s="155">
        <f>VLOOKUP($F$677&amp;$F691,Dataset!$A:$P,J$540,FALSE)</f>
        <v>11.0954</v>
      </c>
      <c r="K691" s="155">
        <f t="shared" si="165"/>
        <v>-7.4856999999999996</v>
      </c>
      <c r="L691" s="155" t="e">
        <f>VLOOKUP($N691,Dataset!$A:$P,$J$597,FALSE)</f>
        <v>#N/A</v>
      </c>
      <c r="M691" s="154"/>
      <c r="N691" s="28" t="str">
        <f t="shared" si="167"/>
        <v>SkidSC-InL-(NOC) BOP WEST-All-</v>
      </c>
      <c r="O691" s="154"/>
      <c r="P691" s="154"/>
    </row>
    <row r="692" spans="6:16" x14ac:dyDescent="0.15">
      <c r="F692" s="28" t="str">
        <f t="shared" si="166"/>
        <v>-(NOC) TAIRAWHITI ROADS NORTHERN-All-All</v>
      </c>
      <c r="G692" s="386" t="str">
        <f>$B$14</f>
        <v>(NOC) TAIRAWHITI ROADS NORTHERN</v>
      </c>
      <c r="H692" s="154" t="s">
        <v>2</v>
      </c>
      <c r="I692" s="154" t="s">
        <v>2</v>
      </c>
      <c r="J692" s="155">
        <f>VLOOKUP($F$677&amp;$F692,Dataset!$A:$P,J$540,FALSE)</f>
        <v>15.6637</v>
      </c>
      <c r="K692" s="155">
        <f t="shared" si="165"/>
        <v>-2.9173999999999989</v>
      </c>
      <c r="L692" s="155" t="e">
        <f>VLOOKUP($N692,Dataset!$A:$P,$J$597,FALSE)</f>
        <v>#N/A</v>
      </c>
      <c r="M692" s="154"/>
      <c r="N692" s="28" t="str">
        <f t="shared" si="167"/>
        <v>SkidSC-InL-(NOC) TAIRAWHITI ROADS NORTHERN-All-</v>
      </c>
      <c r="O692" s="154"/>
      <c r="P692" s="154"/>
    </row>
    <row r="693" spans="6:16" x14ac:dyDescent="0.15">
      <c r="F693" s="28" t="str">
        <f t="shared" si="166"/>
        <v>-(NOC) TAIRAWHITI ROADS WESTERN-All-All</v>
      </c>
      <c r="G693" s="386" t="str">
        <f>$B$15</f>
        <v>(NOC) TAIRAWHITI ROADS WESTERN</v>
      </c>
      <c r="H693" s="154" t="s">
        <v>2</v>
      </c>
      <c r="I693" s="154" t="s">
        <v>2</v>
      </c>
      <c r="J693" s="155">
        <f>VLOOKUP($F$677&amp;$F693,Dataset!$A:$P,J$540,FALSE)</f>
        <v>15.967700000000001</v>
      </c>
      <c r="K693" s="155">
        <f t="shared" si="165"/>
        <v>-2.6133999999999986</v>
      </c>
      <c r="L693" s="155" t="e">
        <f>VLOOKUP($N693,Dataset!$A:$P,$J$597,FALSE)</f>
        <v>#N/A</v>
      </c>
      <c r="M693" s="154"/>
      <c r="N693" s="28" t="str">
        <f t="shared" si="167"/>
        <v>SkidSC-InL-(NOC) TAIRAWHITI ROADS WESTERN-All-</v>
      </c>
      <c r="O693" s="154"/>
      <c r="P693" s="154"/>
    </row>
    <row r="694" spans="6:16" x14ac:dyDescent="0.15">
      <c r="F694" s="28" t="str">
        <f t="shared" si="166"/>
        <v>-(NOC) HAWKES BAY-All-All</v>
      </c>
      <c r="G694" s="386" t="str">
        <f>$B$16</f>
        <v>(NOC) HAWKES BAY</v>
      </c>
      <c r="H694" s="154" t="s">
        <v>2</v>
      </c>
      <c r="I694" s="154" t="s">
        <v>2</v>
      </c>
      <c r="J694" s="155">
        <f>VLOOKUP($F$677&amp;$F694,Dataset!$A:$P,J$540,FALSE)</f>
        <v>30.592500000000001</v>
      </c>
      <c r="K694" s="155">
        <f t="shared" si="165"/>
        <v>12.011400000000002</v>
      </c>
      <c r="L694" s="155" t="e">
        <f>VLOOKUP($N694,Dataset!$A:$P,$J$597,FALSE)</f>
        <v>#N/A</v>
      </c>
      <c r="M694" s="154"/>
      <c r="N694" s="28" t="str">
        <f t="shared" si="167"/>
        <v>SkidSC-InL-(NOC) HAWKES BAY-All-</v>
      </c>
      <c r="O694" s="154"/>
      <c r="P694" s="154"/>
    </row>
    <row r="695" spans="6:16" x14ac:dyDescent="0.15">
      <c r="F695" s="28" t="str">
        <f t="shared" si="166"/>
        <v>-(NOC) TARANAKI-All-All</v>
      </c>
      <c r="G695" s="386" t="str">
        <f>$B$17</f>
        <v>(NOC) TARANAKI</v>
      </c>
      <c r="H695" s="154" t="s">
        <v>2</v>
      </c>
      <c r="I695" s="154" t="s">
        <v>2</v>
      </c>
      <c r="J695" s="155">
        <f>VLOOKUP($F$677&amp;$F695,Dataset!$A:$P,J$540,FALSE)</f>
        <v>22.464300000000001</v>
      </c>
      <c r="K695" s="155">
        <f t="shared" si="165"/>
        <v>3.8832000000000022</v>
      </c>
      <c r="L695" s="155" t="e">
        <f>VLOOKUP($N695,Dataset!$A:$P,$J$597,FALSE)</f>
        <v>#N/A</v>
      </c>
      <c r="M695" s="154"/>
      <c r="N695" s="28" t="str">
        <f t="shared" si="167"/>
        <v>SkidSC-InL-(NOC) TARANAKI-All-</v>
      </c>
      <c r="O695" s="154"/>
      <c r="P695" s="154"/>
    </row>
    <row r="696" spans="6:16" x14ac:dyDescent="0.15">
      <c r="F696" s="28" t="str">
        <f t="shared" si="166"/>
        <v>-(NOC) MANAWATU-WHANGANUI-All-All</v>
      </c>
      <c r="G696" s="386" t="str">
        <f>$B$18</f>
        <v>(NOC) MANAWATU-WHANGANUI</v>
      </c>
      <c r="H696" s="154" t="s">
        <v>2</v>
      </c>
      <c r="I696" s="154" t="s">
        <v>2</v>
      </c>
      <c r="J696" s="155">
        <f>VLOOKUP($F$677&amp;$F696,Dataset!$A:$P,J$540,FALSE)</f>
        <v>19.575500000000002</v>
      </c>
      <c r="K696" s="155">
        <f t="shared" si="165"/>
        <v>0.99440000000000239</v>
      </c>
      <c r="L696" s="155" t="e">
        <f>VLOOKUP($N696,Dataset!$A:$P,$J$597,FALSE)</f>
        <v>#N/A</v>
      </c>
      <c r="M696" s="154"/>
      <c r="N696" s="28" t="str">
        <f t="shared" si="167"/>
        <v>SkidSC-InL-(NOC) MANAWATU-WHANGANUI-All-</v>
      </c>
      <c r="O696" s="154"/>
      <c r="P696" s="154"/>
    </row>
    <row r="697" spans="6:16" x14ac:dyDescent="0.15">
      <c r="F697" s="28" t="str">
        <f t="shared" si="166"/>
        <v>-(NOC) WELLINGTON-All-All</v>
      </c>
      <c r="G697" s="386" t="str">
        <f>$B$19</f>
        <v>(NOC) WELLINGTON</v>
      </c>
      <c r="H697" s="154" t="s">
        <v>2</v>
      </c>
      <c r="I697" s="154" t="s">
        <v>2</v>
      </c>
      <c r="J697" s="155">
        <f>VLOOKUP($F$677&amp;$F697,Dataset!$A:$P,J$540,FALSE)</f>
        <v>12.0722</v>
      </c>
      <c r="K697" s="155">
        <f t="shared" si="165"/>
        <v>-6.5088999999999988</v>
      </c>
      <c r="L697" s="155" t="e">
        <f>VLOOKUP($N697,Dataset!$A:$P,$J$597,FALSE)</f>
        <v>#N/A</v>
      </c>
      <c r="M697" s="154"/>
      <c r="N697" s="28" t="str">
        <f t="shared" si="167"/>
        <v>SkidSC-InL-(NOC) WELLINGTON-All-</v>
      </c>
      <c r="O697" s="154"/>
      <c r="P697" s="154"/>
    </row>
    <row r="698" spans="6:16" x14ac:dyDescent="0.15">
      <c r="F698" s="28" t="str">
        <f t="shared" si="166"/>
        <v>-(NOC) NELSON-TASMAN-All-All</v>
      </c>
      <c r="G698" s="386" t="str">
        <f>$B$20</f>
        <v>(NOC) NELSON-TASMAN</v>
      </c>
      <c r="H698" s="154" t="s">
        <v>2</v>
      </c>
      <c r="I698" s="154" t="s">
        <v>2</v>
      </c>
      <c r="J698" s="155">
        <f>VLOOKUP($F$677&amp;$F698,Dataset!$A:$P,J$540,FALSE)</f>
        <v>27.763500000000001</v>
      </c>
      <c r="K698" s="155">
        <f t="shared" si="165"/>
        <v>9.1824000000000012</v>
      </c>
      <c r="L698" s="155" t="e">
        <f>VLOOKUP($N698,Dataset!$A:$P,$J$597,FALSE)</f>
        <v>#N/A</v>
      </c>
      <c r="M698" s="154"/>
      <c r="N698" s="28" t="str">
        <f t="shared" si="167"/>
        <v>SkidSC-InL-(NOC) NELSON-TASMAN-All-</v>
      </c>
      <c r="O698" s="154"/>
      <c r="P698" s="154"/>
    </row>
    <row r="699" spans="6:16" x14ac:dyDescent="0.15">
      <c r="F699" s="28" t="str">
        <f t="shared" si="166"/>
        <v>-(EC) MARLBOROUGH-All-All</v>
      </c>
      <c r="G699" s="386" t="str">
        <f>$B$21</f>
        <v>(EC) MARLBOROUGH</v>
      </c>
      <c r="H699" s="154" t="s">
        <v>2</v>
      </c>
      <c r="I699" s="154" t="s">
        <v>2</v>
      </c>
      <c r="J699" s="155">
        <f>VLOOKUP($F$677&amp;$F699,Dataset!$A:$P,J$540,FALSE)</f>
        <v>8.9376999999999995</v>
      </c>
      <c r="K699" s="155">
        <f t="shared" si="165"/>
        <v>-9.6433999999999997</v>
      </c>
      <c r="L699" s="155" t="e">
        <f>VLOOKUP($N699,Dataset!$A:$P,$J$597,FALSE)</f>
        <v>#N/A</v>
      </c>
      <c r="M699" s="154"/>
      <c r="N699" s="28" t="str">
        <f t="shared" si="167"/>
        <v>SkidSC-InL-(EC) MARLBOROUGH-All-</v>
      </c>
      <c r="O699" s="154"/>
      <c r="P699" s="154"/>
    </row>
    <row r="700" spans="6:16" x14ac:dyDescent="0.15">
      <c r="F700" s="28" t="str">
        <f t="shared" si="166"/>
        <v>-(NOC) NORTH CANTERBURY-All-All</v>
      </c>
      <c r="G700" s="386" t="str">
        <f>$B$22</f>
        <v>(NOC) NORTH CANTERBURY</v>
      </c>
      <c r="H700" s="154" t="s">
        <v>2</v>
      </c>
      <c r="I700" s="154" t="s">
        <v>2</v>
      </c>
      <c r="J700" s="155">
        <f>VLOOKUP($F$677&amp;$F700,Dataset!$A:$P,J$540,FALSE)</f>
        <v>11.1815</v>
      </c>
      <c r="K700" s="155">
        <f t="shared" si="165"/>
        <v>-7.3995999999999995</v>
      </c>
      <c r="L700" s="155" t="e">
        <f>VLOOKUP($N700,Dataset!$A:$P,$J$597,FALSE)</f>
        <v>#N/A</v>
      </c>
      <c r="M700" s="154"/>
      <c r="N700" s="28" t="str">
        <f t="shared" si="167"/>
        <v>SkidSC-InL-(NOC) NORTH CANTERBURY-All-</v>
      </c>
      <c r="O700" s="154"/>
      <c r="P700" s="154"/>
    </row>
    <row r="701" spans="6:16" x14ac:dyDescent="0.15">
      <c r="F701" s="28" t="str">
        <f t="shared" si="166"/>
        <v>-(NOC) SOUTH CANTERBURY-All-All</v>
      </c>
      <c r="G701" s="386" t="str">
        <f>$B$23</f>
        <v>(NOC) SOUTH CANTERBURY</v>
      </c>
      <c r="H701" s="154" t="s">
        <v>2</v>
      </c>
      <c r="I701" s="154" t="s">
        <v>2</v>
      </c>
      <c r="J701" s="155">
        <f>VLOOKUP($F$677&amp;$F701,Dataset!$A:$P,J$540,FALSE)</f>
        <v>8.1934000000000005</v>
      </c>
      <c r="K701" s="155">
        <f t="shared" si="165"/>
        <v>-10.387699999999999</v>
      </c>
      <c r="L701" s="155" t="e">
        <f>VLOOKUP($N701,Dataset!$A:$P,$J$597,FALSE)</f>
        <v>#N/A</v>
      </c>
      <c r="M701" s="154"/>
      <c r="N701" s="28" t="str">
        <f t="shared" si="167"/>
        <v>SkidSC-InL-(NOC) SOUTH CANTERBURY-All-</v>
      </c>
      <c r="O701" s="154"/>
      <c r="P701" s="154"/>
    </row>
    <row r="702" spans="6:16" x14ac:dyDescent="0.15">
      <c r="F702" s="28" t="str">
        <f t="shared" si="166"/>
        <v>-MILFORD-All-All</v>
      </c>
      <c r="G702" s="386" t="str">
        <f>$B$24</f>
        <v>MILFORD</v>
      </c>
      <c r="H702" s="154" t="s">
        <v>2</v>
      </c>
      <c r="I702" s="154" t="s">
        <v>2</v>
      </c>
      <c r="J702" s="155">
        <f>VLOOKUP($F$677&amp;$F702,Dataset!$A:$P,J$540,FALSE)</f>
        <v>34.6995</v>
      </c>
      <c r="K702" s="155">
        <f t="shared" si="165"/>
        <v>16.118400000000001</v>
      </c>
      <c r="L702" s="155" t="e">
        <f>VLOOKUP($N702,Dataset!$A:$P,$J$597,FALSE)</f>
        <v>#N/A</v>
      </c>
      <c r="M702" s="154"/>
      <c r="N702" s="28" t="str">
        <f t="shared" si="167"/>
        <v>SkidSC-InL-MILFORD-All-</v>
      </c>
      <c r="O702" s="154"/>
      <c r="P702" s="154"/>
    </row>
    <row r="703" spans="6:16" x14ac:dyDescent="0.15">
      <c r="F703" s="28" t="str">
        <f t="shared" si="166"/>
        <v>-(NOC) WEST COAST-All-All</v>
      </c>
      <c r="G703" s="386" t="str">
        <f>$B$25</f>
        <v>(NOC) WEST COAST</v>
      </c>
      <c r="H703" s="154" t="s">
        <v>2</v>
      </c>
      <c r="I703" s="154" t="s">
        <v>2</v>
      </c>
      <c r="J703" s="155">
        <f>VLOOKUP($F$677&amp;$F703,Dataset!$A:$P,J$540,FALSE)</f>
        <v>11.0709</v>
      </c>
      <c r="K703" s="155">
        <f t="shared" si="165"/>
        <v>-7.5101999999999993</v>
      </c>
      <c r="L703" s="155" t="e">
        <f>VLOOKUP($N703,Dataset!$A:$P,$J$597,FALSE)</f>
        <v>#N/A</v>
      </c>
      <c r="M703" s="154"/>
      <c r="N703" s="28" t="str">
        <f t="shared" si="167"/>
        <v>SkidSC-InL-(NOC) WEST COAST-All-</v>
      </c>
      <c r="O703" s="154"/>
      <c r="P703" s="154"/>
    </row>
    <row r="704" spans="6:16" x14ac:dyDescent="0.15">
      <c r="F704" s="28" t="str">
        <f t="shared" si="166"/>
        <v>-(NOC) OTAGO CENTRAL-All-All</v>
      </c>
      <c r="G704" s="386" t="str">
        <f>$B$26</f>
        <v>(NOC) OTAGO CENTRAL</v>
      </c>
      <c r="H704" s="154" t="s">
        <v>2</v>
      </c>
      <c r="I704" s="154" t="s">
        <v>2</v>
      </c>
      <c r="J704" s="155">
        <f>VLOOKUP($F$677&amp;$F704,Dataset!$A:$P,J$540,FALSE)</f>
        <v>12.026999999999999</v>
      </c>
      <c r="K704" s="155">
        <f t="shared" si="165"/>
        <v>-6.5541</v>
      </c>
      <c r="L704" s="155" t="e">
        <f>VLOOKUP($N704,Dataset!$A:$P,$J$597,FALSE)</f>
        <v>#N/A</v>
      </c>
      <c r="M704" s="154"/>
      <c r="N704" s="28" t="str">
        <f t="shared" si="167"/>
        <v>SkidSC-InL-(NOC) OTAGO CENTRAL-All-</v>
      </c>
      <c r="O704" s="154"/>
      <c r="P704" s="154"/>
    </row>
    <row r="705" spans="2:18" x14ac:dyDescent="0.15">
      <c r="F705" s="28" t="str">
        <f t="shared" si="166"/>
        <v>-(NOC) COASTAL OTAGO-All-All</v>
      </c>
      <c r="G705" s="386" t="str">
        <f>$B$27</f>
        <v>(NOC) COASTAL OTAGO</v>
      </c>
      <c r="H705" s="154" t="s">
        <v>2</v>
      </c>
      <c r="I705" s="154" t="s">
        <v>2</v>
      </c>
      <c r="J705" s="155">
        <f>VLOOKUP($F$677&amp;$F705,Dataset!$A:$P,J$540,FALSE)</f>
        <v>14.902200000000001</v>
      </c>
      <c r="K705" s="155">
        <f t="shared" si="165"/>
        <v>-3.6788999999999987</v>
      </c>
      <c r="L705" s="155" t="e">
        <f>VLOOKUP($N705,Dataset!$A:$P,$J$597,FALSE)</f>
        <v>#N/A</v>
      </c>
      <c r="M705" s="154"/>
      <c r="N705" s="28" t="str">
        <f t="shared" si="167"/>
        <v>SkidSC-InL-(NOC) COASTAL OTAGO-All-</v>
      </c>
      <c r="O705" s="154"/>
      <c r="P705" s="154"/>
    </row>
    <row r="706" spans="2:18" x14ac:dyDescent="0.15">
      <c r="F706" s="28" t="str">
        <f t="shared" si="166"/>
        <v>-(NOC) SOUTHLAND-All-All</v>
      </c>
      <c r="G706" s="386" t="str">
        <f>$B$28</f>
        <v>(NOC) SOUTHLAND</v>
      </c>
      <c r="H706" s="154" t="s">
        <v>2</v>
      </c>
      <c r="I706" s="154" t="s">
        <v>2</v>
      </c>
      <c r="J706" s="155">
        <f>VLOOKUP($F$677&amp;$F706,Dataset!$A:$P,J$540,FALSE)</f>
        <v>22.3674</v>
      </c>
      <c r="K706" s="155">
        <f t="shared" si="165"/>
        <v>3.7863000000000007</v>
      </c>
      <c r="L706" s="155" t="e">
        <f>VLOOKUP($N706,Dataset!$A:$P,$J$597,FALSE)</f>
        <v>#N/A</v>
      </c>
      <c r="M706" s="154"/>
      <c r="N706" s="28" t="str">
        <f t="shared" si="167"/>
        <v>SkidSC-InL-(NOC) SOUTHLAND-All-</v>
      </c>
      <c r="O706" s="154"/>
      <c r="P706" s="154"/>
    </row>
    <row r="707" spans="2:18" x14ac:dyDescent="0.15">
      <c r="F707" s="28" t="str">
        <f t="shared" si="166"/>
        <v>-National-All-All</v>
      </c>
      <c r="G707" s="154" t="s">
        <v>17</v>
      </c>
      <c r="H707" s="154" t="s">
        <v>2</v>
      </c>
      <c r="I707" s="154" t="s">
        <v>2</v>
      </c>
      <c r="J707" s="155">
        <f>VLOOKUP($F$677&amp;$F707,Dataset!$A:$P,J$540,FALSE)</f>
        <v>18.581099999999999</v>
      </c>
      <c r="K707" s="155">
        <f t="shared" si="165"/>
        <v>0</v>
      </c>
      <c r="L707" s="155" t="e">
        <f>VLOOKUP($N707,Dataset!$A:$P,$J$597,FALSE)</f>
        <v>#N/A</v>
      </c>
      <c r="M707" s="154"/>
      <c r="N707" s="28" t="str">
        <f t="shared" si="167"/>
        <v>SkidSC-InL-National-All-</v>
      </c>
      <c r="O707" s="154"/>
      <c r="P707" s="154"/>
    </row>
    <row r="709" spans="2:18" x14ac:dyDescent="0.2">
      <c r="F709" s="27" t="s">
        <v>243</v>
      </c>
      <c r="G709" s="24">
        <v>1</v>
      </c>
      <c r="H709" s="25"/>
      <c r="I709" s="26">
        <v>1</v>
      </c>
      <c r="J709" s="32">
        <f>VLOOKUP(J$34,$B$79:$C$100,2,FALSE)</f>
        <v>10</v>
      </c>
      <c r="K709" s="32">
        <f t="shared" ref="K709:P709" si="168">VLOOKUP(K$34,$B$79:$C$100,2,FALSE)</f>
        <v>11</v>
      </c>
      <c r="L709" s="32">
        <f t="shared" si="168"/>
        <v>12</v>
      </c>
      <c r="M709" s="32">
        <f t="shared" si="168"/>
        <v>13</v>
      </c>
      <c r="N709" s="32">
        <f t="shared" si="168"/>
        <v>14</v>
      </c>
      <c r="O709" s="32">
        <f t="shared" si="168"/>
        <v>15</v>
      </c>
      <c r="P709" s="32">
        <f t="shared" si="168"/>
        <v>16</v>
      </c>
    </row>
    <row r="710" spans="2:18" x14ac:dyDescent="0.2">
      <c r="G710" s="27" t="s">
        <v>242</v>
      </c>
      <c r="H710" s="27" t="s">
        <v>80</v>
      </c>
      <c r="I710" s="27" t="s">
        <v>81</v>
      </c>
      <c r="J710" s="20">
        <f>$K$1</f>
        <v>2014</v>
      </c>
      <c r="K710" s="20">
        <f t="shared" ref="K710:P710" si="169">J710+1</f>
        <v>2015</v>
      </c>
      <c r="L710" s="20">
        <f t="shared" si="169"/>
        <v>2016</v>
      </c>
      <c r="M710" s="20">
        <f t="shared" si="169"/>
        <v>2017</v>
      </c>
      <c r="N710" s="20">
        <f t="shared" si="169"/>
        <v>2018</v>
      </c>
      <c r="O710" s="20">
        <f t="shared" si="169"/>
        <v>2019</v>
      </c>
      <c r="P710" s="20">
        <f t="shared" si="169"/>
        <v>2020</v>
      </c>
    </row>
    <row r="711" spans="2:18" x14ac:dyDescent="0.15">
      <c r="F711" s="28" t="str">
        <f t="shared" ref="F711:F717" si="170">F$677&amp;"-"&amp;G711&amp;"-"&amp;H711&amp;"-"&amp;I711</f>
        <v>Skd_InL-National-All-All</v>
      </c>
      <c r="G711" s="154" t="str">
        <f t="shared" ref="G711:G717" si="171">VLOOKUP($G$709,$A$5:$B$31,2,FALSE)</f>
        <v>National</v>
      </c>
      <c r="H711" s="154" t="s">
        <v>2</v>
      </c>
      <c r="I711" s="154" t="str">
        <f t="shared" ref="I711:I717" si="172">IF(I$709=1,"All",IF(I$709=2,"U","R"))</f>
        <v>All</v>
      </c>
      <c r="J711" s="155">
        <f>IFERROR(VLOOKUP($F711,Dataset!$A:$P,J$273,FALSE),0)</f>
        <v>16.2883</v>
      </c>
      <c r="K711" s="155">
        <f>IFERROR(VLOOKUP($F711,Dataset!$A:$P,K$273,FALSE),0)</f>
        <v>15.0784</v>
      </c>
      <c r="L711" s="155">
        <f>IFERROR(VLOOKUP($F711,Dataset!$A:$P,L$273,FALSE),0)</f>
        <v>16.571400000000001</v>
      </c>
      <c r="M711" s="155">
        <f>IFERROR(VLOOKUP($F711,Dataset!$A:$P,M$273,FALSE),0)</f>
        <v>17.264099999999999</v>
      </c>
      <c r="N711" s="155">
        <f>IFERROR(VLOOKUP($F711,Dataset!$A:$P,N$273,FALSE),0)</f>
        <v>22.461300000000001</v>
      </c>
      <c r="O711" s="155">
        <f>IFERROR(VLOOKUP($F711,Dataset!$A:$P,O$273,FALSE),0)</f>
        <v>18.581099999999999</v>
      </c>
      <c r="P711" s="155" t="str">
        <f>IFERROR(VLOOKUP($F711,Dataset!$A:$P,P$273,FALSE),0)</f>
        <v>Skd_InL</v>
      </c>
      <c r="R711" s="243" t="str">
        <f>G677</f>
        <v>Skid Resistance (Investigatory Level)</v>
      </c>
    </row>
    <row r="712" spans="2:18" x14ac:dyDescent="0.15">
      <c r="B712" s="226" t="s">
        <v>169</v>
      </c>
      <c r="F712" s="28" t="str">
        <f t="shared" si="170"/>
        <v>Skd_InL-National-High Volume-All</v>
      </c>
      <c r="G712" s="154" t="str">
        <f t="shared" si="171"/>
        <v>National</v>
      </c>
      <c r="H712" s="387" t="s">
        <v>6</v>
      </c>
      <c r="I712" s="154" t="str">
        <f t="shared" si="172"/>
        <v>All</v>
      </c>
      <c r="J712" s="155">
        <f>IFERROR(VLOOKUP($F712,Dataset!$A:$P,J$273,FALSE),0)</f>
        <v>11.3337</v>
      </c>
      <c r="K712" s="155">
        <f>IFERROR(VLOOKUP($F712,Dataset!$A:$P,K$273,FALSE),0)</f>
        <v>11.6683</v>
      </c>
      <c r="L712" s="155">
        <f>IFERROR(VLOOKUP($F712,Dataset!$A:$P,L$273,FALSE),0)</f>
        <v>10.613</v>
      </c>
      <c r="M712" s="155">
        <f>IFERROR(VLOOKUP($F712,Dataset!$A:$P,M$273,FALSE),0)</f>
        <v>12.315</v>
      </c>
      <c r="N712" s="155">
        <f>IFERROR(VLOOKUP($F712,Dataset!$A:$P,N$273,FALSE),0)</f>
        <v>15.9732</v>
      </c>
      <c r="O712" s="155">
        <f>IFERROR(VLOOKUP($F712,Dataset!$A:$P,O$273,FALSE),0)</f>
        <v>14.2798</v>
      </c>
      <c r="P712" s="155" t="str">
        <f>IFERROR(VLOOKUP($F712,Dataset!$A:$P,P$273,FALSE),0)</f>
        <v>Skd_InL</v>
      </c>
    </row>
    <row r="713" spans="2:18" x14ac:dyDescent="0.15">
      <c r="F713" s="28" t="str">
        <f t="shared" si="170"/>
        <v>Skd_InL-National-National-All</v>
      </c>
      <c r="G713" s="154" t="str">
        <f t="shared" si="171"/>
        <v>National</v>
      </c>
      <c r="H713" s="387" t="s">
        <v>17</v>
      </c>
      <c r="I713" s="154" t="str">
        <f t="shared" si="172"/>
        <v>All</v>
      </c>
      <c r="J713" s="155">
        <f>IFERROR(VLOOKUP($F713,Dataset!$A:$P,J$273,FALSE),0)</f>
        <v>15.963100000000001</v>
      </c>
      <c r="K713" s="155">
        <f>IFERROR(VLOOKUP($F713,Dataset!$A:$P,K$273,FALSE),0)</f>
        <v>13.652100000000001</v>
      </c>
      <c r="L713" s="155">
        <f>IFERROR(VLOOKUP($F713,Dataset!$A:$P,L$273,FALSE),0)</f>
        <v>16.212700000000002</v>
      </c>
      <c r="M713" s="155">
        <f>IFERROR(VLOOKUP($F713,Dataset!$A:$P,M$273,FALSE),0)</f>
        <v>14.5151</v>
      </c>
      <c r="N713" s="155">
        <f>IFERROR(VLOOKUP($F713,Dataset!$A:$P,N$273,FALSE),0)</f>
        <v>23.288399999999999</v>
      </c>
      <c r="O713" s="155">
        <f>IFERROR(VLOOKUP($F713,Dataset!$A:$P,O$273,FALSE),0)</f>
        <v>15.3329</v>
      </c>
      <c r="P713" s="155" t="str">
        <f>IFERROR(VLOOKUP($F713,Dataset!$A:$P,P$273,FALSE),0)</f>
        <v>Skd_InL</v>
      </c>
    </row>
    <row r="714" spans="2:18" x14ac:dyDescent="0.15">
      <c r="F714" s="28" t="str">
        <f t="shared" si="170"/>
        <v>Skd_InL-National-Regional-All</v>
      </c>
      <c r="G714" s="154" t="str">
        <f t="shared" si="171"/>
        <v>National</v>
      </c>
      <c r="H714" s="387" t="s">
        <v>694</v>
      </c>
      <c r="I714" s="154" t="str">
        <f t="shared" si="172"/>
        <v>All</v>
      </c>
      <c r="J714" s="155">
        <f>IFERROR(VLOOKUP($F714,Dataset!$A:$P,J$273,FALSE),0)</f>
        <v>18.264500000000002</v>
      </c>
      <c r="K714" s="155">
        <f>IFERROR(VLOOKUP($F714,Dataset!$A:$P,K$273,FALSE),0)</f>
        <v>18.998799999999999</v>
      </c>
      <c r="L714" s="155">
        <f>IFERROR(VLOOKUP($F714,Dataset!$A:$P,L$273,FALSE),0)</f>
        <v>20.1191</v>
      </c>
      <c r="M714" s="155">
        <f>IFERROR(VLOOKUP($F714,Dataset!$A:$P,M$273,FALSE),0)</f>
        <v>20.741499999999998</v>
      </c>
      <c r="N714" s="155">
        <f>IFERROR(VLOOKUP($F714,Dataset!$A:$P,N$273,FALSE),0)</f>
        <v>27.335699999999999</v>
      </c>
      <c r="O714" s="155">
        <f>IFERROR(VLOOKUP($F714,Dataset!$A:$P,O$273,FALSE),0)</f>
        <v>23.215299999999999</v>
      </c>
      <c r="P714" s="155" t="str">
        <f>IFERROR(VLOOKUP($F714,Dataset!$A:$P,P$273,FALSE),0)</f>
        <v>Skd_InL</v>
      </c>
    </row>
    <row r="715" spans="2:18" x14ac:dyDescent="0.15">
      <c r="F715" s="28" t="str">
        <f t="shared" ref="F715" si="173">F$677&amp;"-"&amp;G715&amp;"-"&amp;H715&amp;"-"&amp;I715</f>
        <v>Skd_InL-National-Arterial-All</v>
      </c>
      <c r="G715" s="154" t="str">
        <f t="shared" si="171"/>
        <v>National</v>
      </c>
      <c r="H715" s="387" t="s">
        <v>692</v>
      </c>
      <c r="I715" s="154" t="str">
        <f t="shared" si="172"/>
        <v>All</v>
      </c>
      <c r="J715" s="155">
        <f>IFERROR(VLOOKUP($F715,Dataset!$A:$P,J$273,FALSE),0)</f>
        <v>13.2014</v>
      </c>
      <c r="K715" s="155">
        <f>IFERROR(VLOOKUP($F715,Dataset!$A:$P,K$273,FALSE),0)</f>
        <v>12.4999</v>
      </c>
      <c r="L715" s="155">
        <f>IFERROR(VLOOKUP($F715,Dataset!$A:$P,L$273,FALSE),0)</f>
        <v>12.961399999999999</v>
      </c>
      <c r="M715" s="155">
        <f>IFERROR(VLOOKUP($F715,Dataset!$A:$P,M$273,FALSE),0)</f>
        <v>14.296900000000001</v>
      </c>
      <c r="N715" s="155">
        <f>IFERROR(VLOOKUP($F715,Dataset!$A:$P,N$273,FALSE),0)</f>
        <v>20.007200000000001</v>
      </c>
      <c r="O715" s="155">
        <f>IFERROR(VLOOKUP($F715,Dataset!$A:$P,O$273,FALSE),0)</f>
        <v>16.488900000000001</v>
      </c>
      <c r="P715" s="155" t="str">
        <f>IFERROR(VLOOKUP($F715,Dataset!$A:$P,P$273,FALSE),0)</f>
        <v>Skd_InL</v>
      </c>
    </row>
    <row r="716" spans="2:18" x14ac:dyDescent="0.15">
      <c r="F716" s="28" t="str">
        <f t="shared" si="170"/>
        <v>Skd_InL-National-Primary Collector-All</v>
      </c>
      <c r="G716" s="154" t="str">
        <f t="shared" si="171"/>
        <v>National</v>
      </c>
      <c r="H716" s="387" t="s">
        <v>691</v>
      </c>
      <c r="I716" s="154" t="str">
        <f t="shared" si="172"/>
        <v>All</v>
      </c>
      <c r="J716" s="155">
        <f>IFERROR(VLOOKUP($F716,Dataset!$A:$P,J$273,FALSE),0)</f>
        <v>18.9312</v>
      </c>
      <c r="K716" s="155">
        <f>IFERROR(VLOOKUP($F716,Dataset!$A:$P,K$273,FALSE),0)</f>
        <v>16.4237</v>
      </c>
      <c r="L716" s="155">
        <f>IFERROR(VLOOKUP($F716,Dataset!$A:$P,L$273,FALSE),0)</f>
        <v>19.174399999999999</v>
      </c>
      <c r="M716" s="155">
        <f>IFERROR(VLOOKUP($F716,Dataset!$A:$P,M$273,FALSE),0)</f>
        <v>19.782599999999999</v>
      </c>
      <c r="N716" s="155">
        <f>IFERROR(VLOOKUP($F716,Dataset!$A:$P,N$273,FALSE),0)</f>
        <v>23.380099999999999</v>
      </c>
      <c r="O716" s="155">
        <f>IFERROR(VLOOKUP($F716,Dataset!$A:$P,O$273,FALSE),0)</f>
        <v>20.753299999999999</v>
      </c>
      <c r="P716" s="155" t="str">
        <f>IFERROR(VLOOKUP($F716,Dataset!$A:$P,P$273,FALSE),0)</f>
        <v>Skd_InL</v>
      </c>
    </row>
    <row r="717" spans="2:18" x14ac:dyDescent="0.15">
      <c r="F717" s="28" t="str">
        <f t="shared" si="170"/>
        <v>Skd_InL-National-Secondary Collector-All</v>
      </c>
      <c r="G717" s="154" t="str">
        <f t="shared" si="171"/>
        <v>National</v>
      </c>
      <c r="H717" s="387" t="s">
        <v>693</v>
      </c>
      <c r="I717" s="154" t="str">
        <f t="shared" si="172"/>
        <v>All</v>
      </c>
      <c r="J717" s="155">
        <f>IFERROR(VLOOKUP($F717,Dataset!$A:$P,J$273,FALSE),0)</f>
        <v>14.7376</v>
      </c>
      <c r="K717" s="155">
        <f>IFERROR(VLOOKUP($F717,Dataset!$A:$P,K$273,FALSE),0)</f>
        <v>11.6836</v>
      </c>
      <c r="L717" s="155">
        <f>IFERROR(VLOOKUP($F717,Dataset!$A:$P,L$273,FALSE),0)</f>
        <v>13.5405</v>
      </c>
      <c r="M717" s="155">
        <f>IFERROR(VLOOKUP($F717,Dataset!$A:$P,M$273,FALSE),0)</f>
        <v>16.163499999999999</v>
      </c>
      <c r="N717" s="155">
        <f>IFERROR(VLOOKUP($F717,Dataset!$A:$P,N$273,FALSE),0)</f>
        <v>19.411100000000001</v>
      </c>
      <c r="O717" s="155">
        <f>IFERROR(VLOOKUP($F717,Dataset!$A:$P,O$273,FALSE),0)</f>
        <v>12.321999999999999</v>
      </c>
      <c r="P717" s="155" t="str">
        <f>IFERROR(VLOOKUP($F717,Dataset!$A:$P,P$273,FALSE),0)</f>
        <v>Skd_InL</v>
      </c>
    </row>
    <row r="719" spans="2:18" x14ac:dyDescent="0.2">
      <c r="F719" s="27" t="s">
        <v>244</v>
      </c>
      <c r="G719" s="24">
        <v>3</v>
      </c>
    </row>
    <row r="720" spans="2:18" x14ac:dyDescent="0.15">
      <c r="F720" s="28" t="str">
        <f t="shared" ref="F720:F726" si="174">F$677&amp;"-"&amp;G720&amp;"-"&amp;H720&amp;"-"&amp;I720</f>
        <v>Skd_InL-AUCK ALLIANCE-All-All</v>
      </c>
      <c r="G720" s="154" t="str">
        <f t="shared" ref="G720:G726" si="175">VLOOKUP($G$719,$A$5:$B$31,2,FALSE)</f>
        <v>AUCK ALLIANCE</v>
      </c>
      <c r="H720" s="154" t="s">
        <v>2</v>
      </c>
      <c r="I720" s="154" t="str">
        <f t="shared" ref="I720:I726" si="176">IF(I$709=1,"All",IF(I$709=2,"U","R"))</f>
        <v>All</v>
      </c>
      <c r="J720" s="155">
        <f>IFERROR(VLOOKUP($F720,Dataset!$A:$P,J$273,FALSE),0)</f>
        <v>6.0651999999999999</v>
      </c>
      <c r="K720" s="155">
        <f>IFERROR(VLOOKUP($F720,Dataset!$A:$P,K$273,FALSE),0)</f>
        <v>7.9320000000000004</v>
      </c>
      <c r="L720" s="155">
        <f>IFERROR(VLOOKUP($F720,Dataset!$A:$P,L$273,FALSE),0)</f>
        <v>7.3148</v>
      </c>
      <c r="M720" s="155">
        <f>IFERROR(VLOOKUP($F720,Dataset!$A:$P,M$273,FALSE),0)</f>
        <v>10.599299999999999</v>
      </c>
      <c r="N720" s="155">
        <f>IFERROR(VLOOKUP($F720,Dataset!$A:$P,N$273,FALSE),0)</f>
        <v>15.599299999999999</v>
      </c>
      <c r="O720" s="155">
        <f>IFERROR(VLOOKUP($F720,Dataset!$A:$P,O$273,FALSE),0)</f>
        <v>14.2082</v>
      </c>
      <c r="P720" s="155" t="str">
        <f>IFERROR(VLOOKUP($F720,Dataset!$A:$P,P$273,FALSE),0)</f>
        <v>Skd_InL</v>
      </c>
    </row>
    <row r="721" spans="6:16" x14ac:dyDescent="0.15">
      <c r="F721" s="28" t="str">
        <f t="shared" si="174"/>
        <v>Skd_InL-AUCK ALLIANCE-High Volume-All</v>
      </c>
      <c r="G721" s="154" t="str">
        <f t="shared" si="175"/>
        <v>AUCK ALLIANCE</v>
      </c>
      <c r="H721" s="387" t="s">
        <v>6</v>
      </c>
      <c r="I721" s="154" t="str">
        <f t="shared" si="176"/>
        <v>All</v>
      </c>
      <c r="J721" s="155">
        <f>IFERROR(VLOOKUP($F721,Dataset!$A:$P,J$273,FALSE),0)</f>
        <v>5.8242000000000003</v>
      </c>
      <c r="K721" s="155">
        <f>IFERROR(VLOOKUP($F721,Dataset!$A:$P,K$273,FALSE),0)</f>
        <v>7.4084000000000003</v>
      </c>
      <c r="L721" s="155">
        <f>IFERROR(VLOOKUP($F721,Dataset!$A:$P,L$273,FALSE),0)</f>
        <v>6.9843999999999999</v>
      </c>
      <c r="M721" s="155">
        <f>IFERROR(VLOOKUP($F721,Dataset!$A:$P,M$273,FALSE),0)</f>
        <v>10.567</v>
      </c>
      <c r="N721" s="155">
        <f>IFERROR(VLOOKUP($F721,Dataset!$A:$P,N$273,FALSE),0)</f>
        <v>13.6135</v>
      </c>
      <c r="O721" s="155">
        <f>IFERROR(VLOOKUP($F721,Dataset!$A:$P,O$273,FALSE),0)</f>
        <v>12.3081</v>
      </c>
      <c r="P721" s="155" t="str">
        <f>IFERROR(VLOOKUP($F721,Dataset!$A:$P,P$273,FALSE),0)</f>
        <v>Skd_InL</v>
      </c>
    </row>
    <row r="722" spans="6:16" x14ac:dyDescent="0.15">
      <c r="F722" s="28" t="str">
        <f t="shared" si="174"/>
        <v>Skd_InL-AUCK ALLIANCE-National-All</v>
      </c>
      <c r="G722" s="154" t="str">
        <f t="shared" si="175"/>
        <v>AUCK ALLIANCE</v>
      </c>
      <c r="H722" s="387" t="s">
        <v>17</v>
      </c>
      <c r="I722" s="154" t="str">
        <f t="shared" si="176"/>
        <v>All</v>
      </c>
      <c r="J722" s="155">
        <f>IFERROR(VLOOKUP($F722,Dataset!$A:$P,J$273,FALSE),0)</f>
        <v>0</v>
      </c>
      <c r="K722" s="155">
        <f>IFERROR(VLOOKUP($F722,Dataset!$A:$P,K$273,FALSE),0)</f>
        <v>0</v>
      </c>
      <c r="L722" s="155">
        <f>IFERROR(VLOOKUP($F722,Dataset!$A:$P,L$273,FALSE),0)</f>
        <v>0</v>
      </c>
      <c r="M722" s="155">
        <f>IFERROR(VLOOKUP($F722,Dataset!$A:$P,M$273,FALSE),0)</f>
        <v>0</v>
      </c>
      <c r="N722" s="155">
        <f>IFERROR(VLOOKUP($F722,Dataset!$A:$P,N$273,FALSE),0)</f>
        <v>0</v>
      </c>
      <c r="O722" s="155">
        <f>IFERROR(VLOOKUP($F722,Dataset!$A:$P,O$273,FALSE),0)</f>
        <v>0</v>
      </c>
      <c r="P722" s="155">
        <f>IFERROR(VLOOKUP($F722,Dataset!$A:$P,P$273,FALSE),0)</f>
        <v>0</v>
      </c>
    </row>
    <row r="723" spans="6:16" x14ac:dyDescent="0.15">
      <c r="F723" s="28" t="str">
        <f t="shared" si="174"/>
        <v>Skd_InL-AUCK ALLIANCE-Regional-All</v>
      </c>
      <c r="G723" s="154" t="str">
        <f t="shared" si="175"/>
        <v>AUCK ALLIANCE</v>
      </c>
      <c r="H723" s="387" t="s">
        <v>694</v>
      </c>
      <c r="I723" s="154" t="str">
        <f>IF(I$709=1,"All",IF(I$709=2,"U","R"))</f>
        <v>All</v>
      </c>
      <c r="J723" s="155">
        <f>IFERROR(VLOOKUP($F723,Dataset!$A:$P,J$273,FALSE),0)</f>
        <v>13.1211</v>
      </c>
      <c r="K723" s="155">
        <f>IFERROR(VLOOKUP($F723,Dataset!$A:$P,K$273,FALSE),0)</f>
        <v>24.146000000000001</v>
      </c>
      <c r="L723" s="155">
        <f>IFERROR(VLOOKUP($F723,Dataset!$A:$P,L$273,FALSE),0)</f>
        <v>17.229299999999999</v>
      </c>
      <c r="M723" s="155">
        <f>IFERROR(VLOOKUP($F723,Dataset!$A:$P,M$273,FALSE),0)</f>
        <v>10.912599999999999</v>
      </c>
      <c r="N723" s="155">
        <f>IFERROR(VLOOKUP($F723,Dataset!$A:$P,N$273,FALSE),0)</f>
        <v>35.461199999999998</v>
      </c>
      <c r="O723" s="155">
        <f>IFERROR(VLOOKUP($F723,Dataset!$A:$P,O$273,FALSE),0)</f>
        <v>32.177300000000002</v>
      </c>
      <c r="P723" s="155" t="str">
        <f>IFERROR(VLOOKUP($F723,Dataset!$A:$P,P$273,FALSE),0)</f>
        <v>Skd_InL</v>
      </c>
    </row>
    <row r="724" spans="6:16" x14ac:dyDescent="0.15">
      <c r="F724" s="28" t="str">
        <f t="shared" ref="F724" si="177">F$677&amp;"-"&amp;G724&amp;"-"&amp;H724&amp;"-"&amp;I724</f>
        <v>Skd_InL-AUCK ALLIANCE-Arterial-All</v>
      </c>
      <c r="G724" s="154" t="str">
        <f t="shared" si="175"/>
        <v>AUCK ALLIANCE</v>
      </c>
      <c r="H724" s="387" t="s">
        <v>692</v>
      </c>
      <c r="I724" s="154" t="str">
        <f>IF(I$709=1,"All",IF(I$709=2,"U","R"))</f>
        <v>All</v>
      </c>
      <c r="J724" s="155">
        <f>IFERROR(VLOOKUP($F724,Dataset!$A:$P,J$273,FALSE),0)</f>
        <v>0</v>
      </c>
      <c r="K724" s="155">
        <f>IFERROR(VLOOKUP($F724,Dataset!$A:$P,K$273,FALSE),0)</f>
        <v>0</v>
      </c>
      <c r="L724" s="155">
        <f>IFERROR(VLOOKUP($F724,Dataset!$A:$P,L$273,FALSE),0)</f>
        <v>0</v>
      </c>
      <c r="M724" s="155">
        <f>IFERROR(VLOOKUP($F724,Dataset!$A:$P,M$273,FALSE),0)</f>
        <v>0</v>
      </c>
      <c r="N724" s="155">
        <f>IFERROR(VLOOKUP($F724,Dataset!$A:$P,N$273,FALSE),0)</f>
        <v>0</v>
      </c>
      <c r="O724" s="155">
        <f>IFERROR(VLOOKUP($F724,Dataset!$A:$P,O$273,FALSE),0)</f>
        <v>0</v>
      </c>
      <c r="P724" s="155">
        <f>IFERROR(VLOOKUP($F724,Dataset!$A:$P,P$273,FALSE),0)</f>
        <v>0</v>
      </c>
    </row>
    <row r="725" spans="6:16" x14ac:dyDescent="0.15">
      <c r="F725" s="28" t="str">
        <f t="shared" si="174"/>
        <v>Skd_InL-AUCK ALLIANCE-Primary Collector-All</v>
      </c>
      <c r="G725" s="154" t="str">
        <f t="shared" si="175"/>
        <v>AUCK ALLIANCE</v>
      </c>
      <c r="H725" s="387" t="s">
        <v>691</v>
      </c>
      <c r="I725" s="154" t="str">
        <f t="shared" si="176"/>
        <v>All</v>
      </c>
      <c r="J725" s="155">
        <f>IFERROR(VLOOKUP($F725,Dataset!$A:$P,J$273,FALSE),0)</f>
        <v>65.625</v>
      </c>
      <c r="K725" s="155">
        <f>IFERROR(VLOOKUP($F725,Dataset!$A:$P,K$273,FALSE),0)</f>
        <v>59.375</v>
      </c>
      <c r="L725" s="155">
        <f>IFERROR(VLOOKUP($F725,Dataset!$A:$P,L$273,FALSE),0)</f>
        <v>52.173900000000003</v>
      </c>
      <c r="M725" s="155">
        <f>IFERROR(VLOOKUP($F725,Dataset!$A:$P,M$273,FALSE),0)</f>
        <v>52.173900000000003</v>
      </c>
      <c r="N725" s="155">
        <f>IFERROR(VLOOKUP($F725,Dataset!$A:$P,N$273,FALSE),0)</f>
        <v>56.25</v>
      </c>
      <c r="O725" s="155">
        <f>IFERROR(VLOOKUP($F725,Dataset!$A:$P,O$273,FALSE),0)</f>
        <v>62.5</v>
      </c>
      <c r="P725" s="155" t="str">
        <f>IFERROR(VLOOKUP($F725,Dataset!$A:$P,P$273,FALSE),0)</f>
        <v>Skd_InL</v>
      </c>
    </row>
    <row r="726" spans="6:16" x14ac:dyDescent="0.15">
      <c r="F726" s="28" t="str">
        <f t="shared" si="174"/>
        <v>Skd_InL-AUCK ALLIANCE-Secondary Collector-All</v>
      </c>
      <c r="G726" s="154" t="str">
        <f t="shared" si="175"/>
        <v>AUCK ALLIANCE</v>
      </c>
      <c r="H726" s="387" t="s">
        <v>693</v>
      </c>
      <c r="I726" s="154" t="str">
        <f t="shared" si="176"/>
        <v>All</v>
      </c>
      <c r="J726" s="155">
        <f>IFERROR(VLOOKUP($F726,Dataset!$A:$P,J$273,FALSE),0)</f>
        <v>0</v>
      </c>
      <c r="K726" s="155">
        <f>IFERROR(VLOOKUP($F726,Dataset!$A:$P,K$273,FALSE),0)</f>
        <v>0</v>
      </c>
      <c r="L726" s="155">
        <f>IFERROR(VLOOKUP($F726,Dataset!$A:$P,L$273,FALSE),0)</f>
        <v>0</v>
      </c>
      <c r="M726" s="155">
        <f>IFERROR(VLOOKUP($F726,Dataset!$A:$P,M$273,FALSE),0)</f>
        <v>0</v>
      </c>
      <c r="N726" s="155">
        <f>IFERROR(VLOOKUP($F726,Dataset!$A:$P,N$273,FALSE),0)</f>
        <v>0</v>
      </c>
      <c r="O726" s="155">
        <f>IFERROR(VLOOKUP($F726,Dataset!$A:$P,O$273,FALSE),0)</f>
        <v>0</v>
      </c>
      <c r="P726" s="155">
        <f>IFERROR(VLOOKUP($F726,Dataset!$A:$P,P$273,FALSE),0)</f>
        <v>0</v>
      </c>
    </row>
    <row r="728" spans="6:16" x14ac:dyDescent="0.15">
      <c r="F728" s="36" t="s">
        <v>92</v>
      </c>
      <c r="G728" s="37" t="str">
        <f>G711&amp;" vs "&amp;G720&amp;" Deviation"</f>
        <v>National vs AUCK ALLIANCE Deviation</v>
      </c>
      <c r="H728" s="37"/>
      <c r="I728" s="37"/>
      <c r="J728" s="155">
        <f t="shared" ref="J728:O728" si="178">J711-J720</f>
        <v>10.223099999999999</v>
      </c>
      <c r="K728" s="155">
        <f t="shared" si="178"/>
        <v>7.1463999999999999</v>
      </c>
      <c r="L728" s="155">
        <f t="shared" si="178"/>
        <v>9.2566000000000006</v>
      </c>
      <c r="M728" s="155">
        <f t="shared" si="178"/>
        <v>6.6647999999999996</v>
      </c>
      <c r="N728" s="155">
        <f t="shared" si="178"/>
        <v>6.8620000000000019</v>
      </c>
      <c r="O728" s="155">
        <f t="shared" si="178"/>
        <v>4.3728999999999996</v>
      </c>
      <c r="P728" s="155" t="e">
        <f>P711-P720</f>
        <v>#VALUE!</v>
      </c>
    </row>
    <row r="730" spans="6:16" x14ac:dyDescent="0.15">
      <c r="F730" s="2" t="s">
        <v>77</v>
      </c>
    </row>
    <row r="731" spans="6:16" x14ac:dyDescent="0.15">
      <c r="G731" s="24">
        <f>G709</f>
        <v>1</v>
      </c>
      <c r="J731" s="32">
        <f>VLOOKUP(J$34,$B$79:$C$100,2,FALSE)</f>
        <v>10</v>
      </c>
      <c r="K731" s="32">
        <f t="shared" ref="K731:P731" si="179">VLOOKUP(K$34,$B$79:$C$100,2,FALSE)</f>
        <v>11</v>
      </c>
      <c r="L731" s="32">
        <f t="shared" si="179"/>
        <v>12</v>
      </c>
      <c r="M731" s="32">
        <f t="shared" si="179"/>
        <v>13</v>
      </c>
      <c r="N731" s="32">
        <f t="shared" si="179"/>
        <v>14</v>
      </c>
      <c r="O731" s="32">
        <f t="shared" si="179"/>
        <v>15</v>
      </c>
      <c r="P731" s="32">
        <f t="shared" si="179"/>
        <v>16</v>
      </c>
    </row>
    <row r="732" spans="6:16" x14ac:dyDescent="0.2">
      <c r="G732" s="27" t="s">
        <v>242</v>
      </c>
      <c r="H732" s="27" t="s">
        <v>95</v>
      </c>
      <c r="I732" s="27" t="s">
        <v>81</v>
      </c>
      <c r="J732" s="20">
        <f>$K$1</f>
        <v>2014</v>
      </c>
      <c r="K732" s="20">
        <f t="shared" ref="K732:P732" si="180">J732+1</f>
        <v>2015</v>
      </c>
      <c r="L732" s="20">
        <f t="shared" si="180"/>
        <v>2016</v>
      </c>
      <c r="M732" s="20">
        <f t="shared" si="180"/>
        <v>2017</v>
      </c>
      <c r="N732" s="20">
        <f t="shared" si="180"/>
        <v>2018</v>
      </c>
      <c r="O732" s="20">
        <f t="shared" si="180"/>
        <v>2019</v>
      </c>
      <c r="P732" s="20">
        <f t="shared" si="180"/>
        <v>2020</v>
      </c>
    </row>
    <row r="733" spans="6:16" x14ac:dyDescent="0.15">
      <c r="F733" s="2" t="str">
        <f>$F$678&amp;"-"&amp;G733&amp;"-"&amp;H733&amp;"-"&amp;I733</f>
        <v>SkidSC-InL-National-All-All</v>
      </c>
      <c r="G733" s="154" t="str">
        <f t="shared" ref="G733:G743" si="181">VLOOKUP($G$731,$A$5:$B$31,2,FALSE)</f>
        <v>National</v>
      </c>
      <c r="H733" s="154" t="s">
        <v>2</v>
      </c>
      <c r="I733" s="154" t="s">
        <v>2</v>
      </c>
      <c r="J733" s="155">
        <f>IFERROR(VLOOKUP($F733,Dataset!$A:$P,J$138,FALSE),0)</f>
        <v>11.3337</v>
      </c>
      <c r="K733" s="155">
        <f>IFERROR(VLOOKUP($F733,Dataset!$A:$P,K$138,FALSE),0)</f>
        <v>18.998799999999999</v>
      </c>
      <c r="L733" s="155">
        <f>IFERROR(VLOOKUP($F733,Dataset!$A:$P,L$138,FALSE),0)</f>
        <v>12.961399999999999</v>
      </c>
      <c r="M733" s="155">
        <f>IFERROR(VLOOKUP($F733,Dataset!$A:$P,M$138,FALSE),0)</f>
        <v>16.163499999999999</v>
      </c>
      <c r="N733" s="155">
        <f>IFERROR(VLOOKUP($F733,Dataset!$A:$P,N$138,FALSE),0)</f>
        <v>22.461300000000001</v>
      </c>
      <c r="O733" s="155">
        <f>IFERROR(VLOOKUP($F733,Dataset!$A:$P,O$138,FALSE),0)</f>
        <v>18.581099999999999</v>
      </c>
      <c r="P733" s="155"/>
    </row>
    <row r="734" spans="6:16" x14ac:dyDescent="0.15">
      <c r="F734" s="2" t="str">
        <f t="shared" ref="F734:F743" si="182">$F$678&amp;"-"&amp;G734&amp;"-"&amp;H734&amp;"-"&amp;I734</f>
        <v>SkidSC-InL-National-1-All</v>
      </c>
      <c r="G734" s="154" t="str">
        <f t="shared" si="181"/>
        <v>National</v>
      </c>
      <c r="H734" s="154">
        <v>1</v>
      </c>
      <c r="I734" s="154" t="s">
        <v>2</v>
      </c>
      <c r="J734" s="155">
        <f>IFERROR(VLOOKUP($F734,Dataset!$A:$P,J$138,FALSE),0)</f>
        <v>75.084000000000003</v>
      </c>
      <c r="K734" s="155">
        <f>IFERROR(VLOOKUP($F734,Dataset!$A:$P,K$138,FALSE),0)</f>
        <v>75.151899999999998</v>
      </c>
      <c r="L734" s="155">
        <f>IFERROR(VLOOKUP($F734,Dataset!$A:$P,L$138,FALSE),0)</f>
        <v>77.168000000000006</v>
      </c>
      <c r="M734" s="155">
        <f>IFERROR(VLOOKUP($F734,Dataset!$A:$P,M$138,FALSE),0)</f>
        <v>81.667699999999996</v>
      </c>
      <c r="N734" s="155">
        <f>IFERROR(VLOOKUP($F734,Dataset!$A:$P,N$138,FALSE),0)</f>
        <v>78.487300000000005</v>
      </c>
      <c r="O734" s="155">
        <f>IFERROR(VLOOKUP($F734,Dataset!$A:$P,O$138,FALSE),0)</f>
        <v>75.031700000000001</v>
      </c>
      <c r="P734" s="155"/>
    </row>
    <row r="735" spans="6:16" x14ac:dyDescent="0.15">
      <c r="F735" s="2" t="str">
        <f t="shared" si="182"/>
        <v>SkidSC-InL-National-1L-All</v>
      </c>
      <c r="G735" s="154" t="str">
        <f t="shared" si="181"/>
        <v>National</v>
      </c>
      <c r="H735" s="154" t="s">
        <v>62</v>
      </c>
      <c r="I735" s="154" t="s">
        <v>2</v>
      </c>
      <c r="J735" s="155">
        <f>IFERROR(VLOOKUP($F735,Dataset!$A:$P,J$138,FALSE),0)</f>
        <v>38.709699999999998</v>
      </c>
      <c r="K735" s="155">
        <f>IFERROR(VLOOKUP($F735,Dataset!$A:$P,K$138,FALSE),0)</f>
        <v>43.75</v>
      </c>
      <c r="L735" s="155">
        <f>IFERROR(VLOOKUP($F735,Dataset!$A:$P,L$138,FALSE),0)</f>
        <v>47.058799999999998</v>
      </c>
      <c r="M735" s="155">
        <f>IFERROR(VLOOKUP($F735,Dataset!$A:$P,M$138,FALSE),0)</f>
        <v>55.555599999999998</v>
      </c>
      <c r="N735" s="155">
        <f>IFERROR(VLOOKUP($F735,Dataset!$A:$P,N$138,FALSE),0)</f>
        <v>68</v>
      </c>
      <c r="O735" s="155">
        <f>IFERROR(VLOOKUP($F735,Dataset!$A:$P,O$138,FALSE),0)</f>
        <v>68</v>
      </c>
      <c r="P735" s="155"/>
    </row>
    <row r="736" spans="6:16" x14ac:dyDescent="0.15">
      <c r="F736" s="2" t="str">
        <f t="shared" si="182"/>
        <v>SkidSC-InL-National-2-All</v>
      </c>
      <c r="G736" s="154" t="str">
        <f t="shared" si="181"/>
        <v>National</v>
      </c>
      <c r="H736" s="154">
        <v>2</v>
      </c>
      <c r="I736" s="154" t="s">
        <v>2</v>
      </c>
      <c r="J736" s="155">
        <f>IFERROR(VLOOKUP($F736,Dataset!$A:$P,J$138,FALSE),0)</f>
        <v>47.948900000000002</v>
      </c>
      <c r="K736" s="155">
        <f>IFERROR(VLOOKUP($F736,Dataset!$A:$P,K$138,FALSE),0)</f>
        <v>32.453499999999998</v>
      </c>
      <c r="L736" s="155">
        <f>IFERROR(VLOOKUP($F736,Dataset!$A:$P,L$138,FALSE),0)</f>
        <v>48.391800000000003</v>
      </c>
      <c r="M736" s="155">
        <f>IFERROR(VLOOKUP($F736,Dataset!$A:$P,M$138,FALSE),0)</f>
        <v>50.678699999999999</v>
      </c>
      <c r="N736" s="155">
        <f>IFERROR(VLOOKUP($F736,Dataset!$A:$P,N$138,FALSE),0)</f>
        <v>54.283999999999999</v>
      </c>
      <c r="O736" s="155">
        <f>IFERROR(VLOOKUP($F736,Dataset!$A:$P,O$138,FALSE),0)</f>
        <v>49.1875</v>
      </c>
      <c r="P736" s="155"/>
    </row>
    <row r="737" spans="6:16" x14ac:dyDescent="0.15">
      <c r="F737" s="2" t="str">
        <f t="shared" si="182"/>
        <v>SkidSC-InL-National-2L-All</v>
      </c>
      <c r="G737" s="154" t="str">
        <f t="shared" si="181"/>
        <v>National</v>
      </c>
      <c r="H737" s="154" t="s">
        <v>60</v>
      </c>
      <c r="I737" s="154" t="s">
        <v>2</v>
      </c>
      <c r="J737" s="155">
        <f>IFERROR(VLOOKUP($F737,Dataset!$A:$P,J$138,FALSE),0)</f>
        <v>7.6668000000000003</v>
      </c>
      <c r="K737" s="155">
        <f>IFERROR(VLOOKUP($F737,Dataset!$A:$P,K$138,FALSE),0)</f>
        <v>5.984</v>
      </c>
      <c r="L737" s="155">
        <f>IFERROR(VLOOKUP($F737,Dataset!$A:$P,L$138,FALSE),0)</f>
        <v>6.9912999999999998</v>
      </c>
      <c r="M737" s="155">
        <f>IFERROR(VLOOKUP($F737,Dataset!$A:$P,M$138,FALSE),0)</f>
        <v>2.8881999999999999</v>
      </c>
      <c r="N737" s="155">
        <f>IFERROR(VLOOKUP($F737,Dataset!$A:$P,N$138,FALSE),0)</f>
        <v>13.182700000000001</v>
      </c>
      <c r="O737" s="155">
        <f>IFERROR(VLOOKUP($F737,Dataset!$A:$P,O$138,FALSE),0)</f>
        <v>10.5779</v>
      </c>
      <c r="P737" s="155"/>
    </row>
    <row r="738" spans="6:16" x14ac:dyDescent="0.15">
      <c r="F738" s="2" t="str">
        <f t="shared" si="182"/>
        <v>SkidSC-InL-National-2M-All</v>
      </c>
      <c r="G738" s="154" t="str">
        <f t="shared" si="181"/>
        <v>National</v>
      </c>
      <c r="H738" s="154" t="s">
        <v>59</v>
      </c>
      <c r="I738" s="154" t="s">
        <v>2</v>
      </c>
      <c r="J738" s="155">
        <f>IFERROR(VLOOKUP($F738,Dataset!$A:$P,J$138,FALSE),0)</f>
        <v>20.448399999999999</v>
      </c>
      <c r="K738" s="155">
        <f>IFERROR(VLOOKUP($F738,Dataset!$A:$P,K$138,FALSE),0)</f>
        <v>20.311800000000002</v>
      </c>
      <c r="L738" s="155">
        <f>IFERROR(VLOOKUP($F738,Dataset!$A:$P,L$138,FALSE),0)</f>
        <v>24.838200000000001</v>
      </c>
      <c r="M738" s="155">
        <f>IFERROR(VLOOKUP($F738,Dataset!$A:$P,M$138,FALSE),0)</f>
        <v>20.262899999999998</v>
      </c>
      <c r="N738" s="155">
        <f>IFERROR(VLOOKUP($F738,Dataset!$A:$P,N$138,FALSE),0)</f>
        <v>29.959900000000001</v>
      </c>
      <c r="O738" s="155">
        <f>IFERROR(VLOOKUP($F738,Dataset!$A:$P,O$138,FALSE),0)</f>
        <v>27.0335</v>
      </c>
      <c r="P738" s="155"/>
    </row>
    <row r="739" spans="6:16" x14ac:dyDescent="0.15">
      <c r="F739" s="2" t="str">
        <f t="shared" si="182"/>
        <v>SkidSC-InL-National-2H-All</v>
      </c>
      <c r="G739" s="154" t="str">
        <f t="shared" si="181"/>
        <v>National</v>
      </c>
      <c r="H739" s="154" t="s">
        <v>61</v>
      </c>
      <c r="I739" s="154" t="s">
        <v>2</v>
      </c>
      <c r="J739" s="155">
        <f>IFERROR(VLOOKUP($F739,Dataset!$A:$P,J$138,FALSE),0)</f>
        <v>70.762299999999996</v>
      </c>
      <c r="K739" s="155">
        <f>IFERROR(VLOOKUP($F739,Dataset!$A:$P,K$138,FALSE),0)</f>
        <v>71.529200000000003</v>
      </c>
      <c r="L739" s="155">
        <f>IFERROR(VLOOKUP($F739,Dataset!$A:$P,L$138,FALSE),0)</f>
        <v>74.588200000000001</v>
      </c>
      <c r="M739" s="155">
        <f>IFERROR(VLOOKUP($F739,Dataset!$A:$P,M$138,FALSE),0)</f>
        <v>72.940700000000007</v>
      </c>
      <c r="N739" s="155">
        <f>IFERROR(VLOOKUP($F739,Dataset!$A:$P,N$138,FALSE),0)</f>
        <v>75.462400000000002</v>
      </c>
      <c r="O739" s="155">
        <f>IFERROR(VLOOKUP($F739,Dataset!$A:$P,O$138,FALSE),0)</f>
        <v>71.629800000000003</v>
      </c>
      <c r="P739" s="155"/>
    </row>
    <row r="740" spans="6:16" x14ac:dyDescent="0.15">
      <c r="F740" s="2" t="str">
        <f t="shared" si="182"/>
        <v>SkidSC-InL-National-3-All</v>
      </c>
      <c r="G740" s="154" t="str">
        <f t="shared" si="181"/>
        <v>National</v>
      </c>
      <c r="H740" s="154">
        <v>3</v>
      </c>
      <c r="I740" s="154" t="s">
        <v>2</v>
      </c>
      <c r="J740" s="155">
        <f>IFERROR(VLOOKUP($F740,Dataset!$A:$P,J$138,FALSE),0)</f>
        <v>23.2605</v>
      </c>
      <c r="K740" s="155">
        <f>IFERROR(VLOOKUP($F740,Dataset!$A:$P,K$138,FALSE),0)</f>
        <v>21.729299999999999</v>
      </c>
      <c r="L740" s="155">
        <f>IFERROR(VLOOKUP($F740,Dataset!$A:$P,L$138,FALSE),0)</f>
        <v>24.919</v>
      </c>
      <c r="M740" s="155">
        <f>IFERROR(VLOOKUP($F740,Dataset!$A:$P,M$138,FALSE),0)</f>
        <v>26.255199999999999</v>
      </c>
      <c r="N740" s="155">
        <f>IFERROR(VLOOKUP($F740,Dataset!$A:$P,N$138,FALSE),0)</f>
        <v>32.5792</v>
      </c>
      <c r="O740" s="155">
        <f>IFERROR(VLOOKUP($F740,Dataset!$A:$P,O$138,FALSE),0)</f>
        <v>27.024899999999999</v>
      </c>
      <c r="P740" s="155"/>
    </row>
    <row r="741" spans="6:16" x14ac:dyDescent="0.15">
      <c r="F741" s="2" t="str">
        <f t="shared" si="182"/>
        <v>SkidSC-InL-National-3L-All</v>
      </c>
      <c r="G741" s="154" t="str">
        <f t="shared" si="181"/>
        <v>National</v>
      </c>
      <c r="H741" s="154" t="s">
        <v>63</v>
      </c>
      <c r="I741" s="154" t="s">
        <v>2</v>
      </c>
      <c r="J741" s="155">
        <f>IFERROR(VLOOKUP($F741,Dataset!$A:$P,J$138,FALSE),0)</f>
        <v>2.9411999999999998</v>
      </c>
      <c r="K741" s="155">
        <f>IFERROR(VLOOKUP($F741,Dataset!$A:$P,K$138,FALSE),0)</f>
        <v>17.647099999999998</v>
      </c>
      <c r="L741" s="155">
        <f>IFERROR(VLOOKUP($F741,Dataset!$A:$P,L$138,FALSE),0)</f>
        <v>0</v>
      </c>
      <c r="M741" s="155">
        <f>IFERROR(VLOOKUP($F741,Dataset!$A:$P,M$138,FALSE),0)</f>
        <v>1.0417000000000001</v>
      </c>
      <c r="N741" s="155">
        <f>IFERROR(VLOOKUP($F741,Dataset!$A:$P,N$138,FALSE),0)</f>
        <v>7.2917000000000103</v>
      </c>
      <c r="O741" s="155">
        <f>IFERROR(VLOOKUP($F741,Dataset!$A:$P,O$138,FALSE),0)</f>
        <v>8.3332999999999995</v>
      </c>
      <c r="P741" s="155"/>
    </row>
    <row r="742" spans="6:16" x14ac:dyDescent="0.15">
      <c r="F742" s="2" t="str">
        <f t="shared" si="182"/>
        <v>SkidSC-InL-National-4-All</v>
      </c>
      <c r="G742" s="154" t="str">
        <f t="shared" si="181"/>
        <v>National</v>
      </c>
      <c r="H742" s="154">
        <v>4</v>
      </c>
      <c r="I742" s="154" t="s">
        <v>2</v>
      </c>
      <c r="J742" s="155">
        <f>IFERROR(VLOOKUP($F742,Dataset!$A:$P,J$138,FALSE),0)</f>
        <v>6.032</v>
      </c>
      <c r="K742" s="155">
        <f>IFERROR(VLOOKUP($F742,Dataset!$A:$P,K$138,FALSE),0)</f>
        <v>5.5328999999999997</v>
      </c>
      <c r="L742" s="155">
        <f>IFERROR(VLOOKUP($F742,Dataset!$A:$P,L$138,FALSE),0)</f>
        <v>8.5235000000000003</v>
      </c>
      <c r="M742" s="155">
        <f>IFERROR(VLOOKUP($F742,Dataset!$A:$P,M$138,FALSE),0)</f>
        <v>6.8167</v>
      </c>
      <c r="N742" s="155">
        <f>IFERROR(VLOOKUP($F742,Dataset!$A:$P,N$138,FALSE),0)</f>
        <v>12.695</v>
      </c>
      <c r="O742" s="155">
        <f>IFERROR(VLOOKUP($F742,Dataset!$A:$P,O$138,FALSE),0)</f>
        <v>8.7476000000000003</v>
      </c>
      <c r="P742" s="155"/>
    </row>
    <row r="743" spans="6:16" x14ac:dyDescent="0.15">
      <c r="F743" s="2" t="str">
        <f t="shared" si="182"/>
        <v>SkidSC-InL-National-5-All</v>
      </c>
      <c r="G743" s="154" t="str">
        <f t="shared" si="181"/>
        <v>National</v>
      </c>
      <c r="H743" s="154">
        <v>5</v>
      </c>
      <c r="I743" s="154" t="s">
        <v>2</v>
      </c>
      <c r="J743" s="155">
        <f>IFERROR(VLOOKUP($F743,Dataset!$A:$P,J$138,FALSE),0)</f>
        <v>0.54020000000000001</v>
      </c>
      <c r="K743" s="155">
        <f>IFERROR(VLOOKUP($F743,Dataset!$A:$P,K$138,FALSE),0)</f>
        <v>5.1496000000000004</v>
      </c>
      <c r="L743" s="155">
        <f>IFERROR(VLOOKUP($F743,Dataset!$A:$P,L$138,FALSE),0)</f>
        <v>0.46789999999999998</v>
      </c>
      <c r="M743" s="155">
        <f>IFERROR(VLOOKUP($F743,Dataset!$A:$P,M$138,FALSE),0)</f>
        <v>0.48530000000000001</v>
      </c>
      <c r="N743" s="155">
        <f>IFERROR(VLOOKUP($F743,Dataset!$A:$P,N$138,FALSE),0)</f>
        <v>3.4037000000000002</v>
      </c>
      <c r="O743" s="155">
        <f>IFERROR(VLOOKUP($F743,Dataset!$A:$P,O$138,FALSE),0)</f>
        <v>2.5602999999999998</v>
      </c>
      <c r="P743" s="155"/>
    </row>
    <row r="746" spans="6:16" x14ac:dyDescent="0.15">
      <c r="G746" s="24">
        <f>G719</f>
        <v>3</v>
      </c>
    </row>
    <row r="747" spans="6:16" x14ac:dyDescent="0.15">
      <c r="F747" s="2" t="str">
        <f t="shared" ref="F747:F757" si="183">$F$678&amp;"-"&amp;G747&amp;"-"&amp;H747&amp;"-"&amp;I747</f>
        <v>SkidSC-InL-AUCK ALLIANCE-All-All</v>
      </c>
      <c r="G747" s="154" t="str">
        <f t="shared" ref="G747:G757" si="184">VLOOKUP($G$746,$A$5:$B$31,2,FALSE)</f>
        <v>AUCK ALLIANCE</v>
      </c>
      <c r="H747" s="154" t="s">
        <v>2</v>
      </c>
      <c r="I747" s="154" t="s">
        <v>2</v>
      </c>
      <c r="J747" s="155">
        <f>IFERROR(VLOOKUP($F747,Dataset!$A:$P,J$138,FALSE),0)</f>
        <v>6.0651999999999999</v>
      </c>
      <c r="K747" s="155">
        <f>IFERROR(VLOOKUP($F747,Dataset!$A:$P,K$138,FALSE),0)</f>
        <v>7.9320000000000004</v>
      </c>
      <c r="L747" s="155">
        <f>IFERROR(VLOOKUP($F747,Dataset!$A:$P,L$138,FALSE),0)</f>
        <v>6.9843999999999999</v>
      </c>
      <c r="M747" s="155">
        <f>IFERROR(VLOOKUP($F747,Dataset!$A:$P,M$138,FALSE),0)</f>
        <v>10.599299999999999</v>
      </c>
      <c r="N747" s="155">
        <f>IFERROR(VLOOKUP($F747,Dataset!$A:$P,N$138,FALSE),0)</f>
        <v>15.599299999999999</v>
      </c>
      <c r="O747" s="155">
        <f>IFERROR(VLOOKUP($F747,Dataset!$A:$P,O$138,FALSE),0)</f>
        <v>14.2082</v>
      </c>
      <c r="P747" s="155"/>
    </row>
    <row r="748" spans="6:16" x14ac:dyDescent="0.15">
      <c r="F748" s="2" t="str">
        <f t="shared" si="183"/>
        <v>SkidSC-InL-AUCK ALLIANCE-1-All</v>
      </c>
      <c r="G748" s="154" t="str">
        <f t="shared" si="184"/>
        <v>AUCK ALLIANCE</v>
      </c>
      <c r="H748" s="154">
        <v>1</v>
      </c>
      <c r="I748" s="154" t="s">
        <v>2</v>
      </c>
      <c r="J748" s="155">
        <f>IFERROR(VLOOKUP($F748,Dataset!$A:$P,J$138,FALSE),0)</f>
        <v>76.1905</v>
      </c>
      <c r="K748" s="155">
        <f>IFERROR(VLOOKUP($F748,Dataset!$A:$P,K$138,FALSE),0)</f>
        <v>95.454499999999996</v>
      </c>
      <c r="L748" s="155">
        <f>IFERROR(VLOOKUP($F748,Dataset!$A:$P,L$138,FALSE),0)</f>
        <v>83.82</v>
      </c>
      <c r="M748" s="155">
        <f>IFERROR(VLOOKUP($F748,Dataset!$A:$P,M$138,FALSE),0)</f>
        <v>71.428600000000003</v>
      </c>
      <c r="N748" s="155">
        <f>IFERROR(VLOOKUP($F748,Dataset!$A:$P,N$138,FALSE),0)</f>
        <v>89.327600000000004</v>
      </c>
      <c r="O748" s="155">
        <f>IFERROR(VLOOKUP($F748,Dataset!$A:$P,O$138,FALSE),0)</f>
        <v>93.466200000000001</v>
      </c>
      <c r="P748" s="155"/>
    </row>
    <row r="749" spans="6:16" x14ac:dyDescent="0.15">
      <c r="F749" s="2" t="str">
        <f t="shared" si="183"/>
        <v>SkidSC-InL-AUCK ALLIANCE-1L-All</v>
      </c>
      <c r="G749" s="154" t="str">
        <f t="shared" si="184"/>
        <v>AUCK ALLIANCE</v>
      </c>
      <c r="H749" s="154" t="s">
        <v>62</v>
      </c>
      <c r="I749" s="154" t="s">
        <v>2</v>
      </c>
      <c r="J749" s="155">
        <f>IFERROR(VLOOKUP($F749,Dataset!$A:$P,J$138,FALSE),0)</f>
        <v>0</v>
      </c>
      <c r="K749" s="155">
        <f>IFERROR(VLOOKUP($F749,Dataset!$A:$P,K$138,FALSE),0)</f>
        <v>0</v>
      </c>
      <c r="L749" s="155">
        <f>IFERROR(VLOOKUP($F749,Dataset!$A:$P,L$138,FALSE),0)</f>
        <v>0</v>
      </c>
      <c r="M749" s="155">
        <f>IFERROR(VLOOKUP($F749,Dataset!$A:$P,M$138,FALSE),0)</f>
        <v>0</v>
      </c>
      <c r="N749" s="155">
        <f>IFERROR(VLOOKUP($F749,Dataset!$A:$P,N$138,FALSE),0)</f>
        <v>0</v>
      </c>
      <c r="O749" s="155">
        <f>IFERROR(VLOOKUP($F749,Dataset!$A:$P,O$138,FALSE),0)</f>
        <v>0</v>
      </c>
      <c r="P749" s="155"/>
    </row>
    <row r="750" spans="6:16" x14ac:dyDescent="0.15">
      <c r="F750" s="2" t="str">
        <f t="shared" si="183"/>
        <v>SkidSC-InL-AUCK ALLIANCE-2-All</v>
      </c>
      <c r="G750" s="154" t="str">
        <f t="shared" si="184"/>
        <v>AUCK ALLIANCE</v>
      </c>
      <c r="H750" s="154">
        <v>2</v>
      </c>
      <c r="I750" s="154" t="s">
        <v>2</v>
      </c>
      <c r="J750" s="155">
        <f>IFERROR(VLOOKUP($F750,Dataset!$A:$P,J$138,FALSE),0)</f>
        <v>56.521700000000003</v>
      </c>
      <c r="K750" s="155">
        <f>IFERROR(VLOOKUP($F750,Dataset!$A:$P,K$138,FALSE),0)</f>
        <v>85.789500000000004</v>
      </c>
      <c r="L750" s="155">
        <f>IFERROR(VLOOKUP($F750,Dataset!$A:$P,L$138,FALSE),0)</f>
        <v>59.473700000000001</v>
      </c>
      <c r="M750" s="155">
        <f>IFERROR(VLOOKUP($F750,Dataset!$A:$P,M$138,FALSE),0)</f>
        <v>27.8947</v>
      </c>
      <c r="N750" s="155">
        <f>IFERROR(VLOOKUP($F750,Dataset!$A:$P,N$138,FALSE),0)</f>
        <v>80.613900000000001</v>
      </c>
      <c r="O750" s="155">
        <f>IFERROR(VLOOKUP($F750,Dataset!$A:$P,O$138,FALSE),0)</f>
        <v>80.076800000000006</v>
      </c>
      <c r="P750" s="155"/>
    </row>
    <row r="751" spans="6:16" x14ac:dyDescent="0.15">
      <c r="F751" s="2" t="str">
        <f t="shared" si="183"/>
        <v>SkidSC-InL-AUCK ALLIANCE-2L-All</v>
      </c>
      <c r="G751" s="154" t="str">
        <f t="shared" si="184"/>
        <v>AUCK ALLIANCE</v>
      </c>
      <c r="H751" s="154" t="s">
        <v>60</v>
      </c>
      <c r="I751" s="154" t="s">
        <v>2</v>
      </c>
      <c r="J751" s="155">
        <f>IFERROR(VLOOKUP($F751,Dataset!$A:$P,J$138,FALSE),0)</f>
        <v>7.0796000000000001</v>
      </c>
      <c r="K751" s="155">
        <f>IFERROR(VLOOKUP($F751,Dataset!$A:$P,K$138,FALSE),0)</f>
        <v>22.418900000000001</v>
      </c>
      <c r="L751" s="155">
        <f>IFERROR(VLOOKUP($F751,Dataset!$A:$P,L$138,FALSE),0)</f>
        <v>16.2242</v>
      </c>
      <c r="M751" s="155">
        <f>IFERROR(VLOOKUP($F751,Dataset!$A:$P,M$138,FALSE),0)</f>
        <v>6.4897</v>
      </c>
      <c r="N751" s="155">
        <f>IFERROR(VLOOKUP($F751,Dataset!$A:$P,N$138,FALSE),0)</f>
        <v>36.970300000000002</v>
      </c>
      <c r="O751" s="155">
        <f>IFERROR(VLOOKUP($F751,Dataset!$A:$P,O$138,FALSE),0)</f>
        <v>20.031300000000002</v>
      </c>
      <c r="P751" s="155"/>
    </row>
    <row r="752" spans="6:16" x14ac:dyDescent="0.15">
      <c r="F752" s="2" t="str">
        <f t="shared" si="183"/>
        <v>SkidSC-InL-AUCK ALLIANCE-2M-All</v>
      </c>
      <c r="G752" s="154" t="str">
        <f t="shared" si="184"/>
        <v>AUCK ALLIANCE</v>
      </c>
      <c r="H752" s="154" t="s">
        <v>59</v>
      </c>
      <c r="I752" s="154" t="s">
        <v>2</v>
      </c>
      <c r="J752" s="155">
        <f>IFERROR(VLOOKUP($F752,Dataset!$A:$P,J$138,FALSE),0)</f>
        <v>72.413799999999995</v>
      </c>
      <c r="K752" s="155">
        <f>IFERROR(VLOOKUP($F752,Dataset!$A:$P,K$138,FALSE),0)</f>
        <v>75.862099999999998</v>
      </c>
      <c r="L752" s="155">
        <f>IFERROR(VLOOKUP($F752,Dataset!$A:$P,L$138,FALSE),0)</f>
        <v>12.8535</v>
      </c>
      <c r="M752" s="155">
        <f>IFERROR(VLOOKUP($F752,Dataset!$A:$P,M$138,FALSE),0)</f>
        <v>58.009700000000002</v>
      </c>
      <c r="N752" s="155">
        <f>IFERROR(VLOOKUP($F752,Dataset!$A:$P,N$138,FALSE),0)</f>
        <v>73.486400000000003</v>
      </c>
      <c r="O752" s="155">
        <f>IFERROR(VLOOKUP($F752,Dataset!$A:$P,O$138,FALSE),0)</f>
        <v>51.363599999999998</v>
      </c>
      <c r="P752" s="155"/>
    </row>
    <row r="753" spans="4:16" x14ac:dyDescent="0.15">
      <c r="F753" s="2" t="str">
        <f t="shared" si="183"/>
        <v>SkidSC-InL-AUCK ALLIANCE-2H-All</v>
      </c>
      <c r="G753" s="154" t="str">
        <f t="shared" si="184"/>
        <v>AUCK ALLIANCE</v>
      </c>
      <c r="H753" s="154" t="s">
        <v>61</v>
      </c>
      <c r="I753" s="154" t="s">
        <v>2</v>
      </c>
      <c r="J753" s="155">
        <f>IFERROR(VLOOKUP($F753,Dataset!$A:$P,J$138,FALSE),0)</f>
        <v>83.333299999999994</v>
      </c>
      <c r="K753" s="155">
        <f>IFERROR(VLOOKUP($F753,Dataset!$A:$P,K$138,FALSE),0)</f>
        <v>100</v>
      </c>
      <c r="L753" s="155">
        <f>IFERROR(VLOOKUP($F753,Dataset!$A:$P,L$138,FALSE),0)</f>
        <v>100</v>
      </c>
      <c r="M753" s="155">
        <f>IFERROR(VLOOKUP($F753,Dataset!$A:$P,M$138,FALSE),0)</f>
        <v>100</v>
      </c>
      <c r="N753" s="155">
        <f>IFERROR(VLOOKUP($F753,Dataset!$A:$P,N$138,FALSE),0)</f>
        <v>100</v>
      </c>
      <c r="O753" s="155">
        <f>IFERROR(VLOOKUP($F753,Dataset!$A:$P,O$138,FALSE),0)</f>
        <v>76.811599999999999</v>
      </c>
      <c r="P753" s="155"/>
    </row>
    <row r="754" spans="4:16" x14ac:dyDescent="0.15">
      <c r="F754" s="2" t="str">
        <f t="shared" si="183"/>
        <v>SkidSC-InL-AUCK ALLIANCE-3-All</v>
      </c>
      <c r="G754" s="154" t="str">
        <f t="shared" si="184"/>
        <v>AUCK ALLIANCE</v>
      </c>
      <c r="H754" s="154">
        <v>3</v>
      </c>
      <c r="I754" s="154" t="s">
        <v>2</v>
      </c>
      <c r="J754" s="155">
        <f>IFERROR(VLOOKUP($F754,Dataset!$A:$P,J$138,FALSE),0)</f>
        <v>27.590499999999999</v>
      </c>
      <c r="K754" s="155">
        <f>IFERROR(VLOOKUP($F754,Dataset!$A:$P,K$138,FALSE),0)</f>
        <v>37.702800000000003</v>
      </c>
      <c r="L754" s="155">
        <f>IFERROR(VLOOKUP($F754,Dataset!$A:$P,L$138,FALSE),0)</f>
        <v>44.129199999999997</v>
      </c>
      <c r="M754" s="155">
        <f>IFERROR(VLOOKUP($F754,Dataset!$A:$P,M$138,FALSE),0)</f>
        <v>46.590899999999998</v>
      </c>
      <c r="N754" s="155">
        <f>IFERROR(VLOOKUP($F754,Dataset!$A:$P,N$138,FALSE),0)</f>
        <v>51.367800000000003</v>
      </c>
      <c r="O754" s="155">
        <f>IFERROR(VLOOKUP($F754,Dataset!$A:$P,O$138,FALSE),0)</f>
        <v>53.668399999999998</v>
      </c>
      <c r="P754" s="155"/>
    </row>
    <row r="755" spans="4:16" x14ac:dyDescent="0.15">
      <c r="F755" s="2" t="str">
        <f t="shared" si="183"/>
        <v>SkidSC-InL-AUCK ALLIANCE-3L-All</v>
      </c>
      <c r="G755" s="154" t="str">
        <f t="shared" si="184"/>
        <v>AUCK ALLIANCE</v>
      </c>
      <c r="H755" s="154" t="s">
        <v>63</v>
      </c>
      <c r="I755" s="154" t="s">
        <v>2</v>
      </c>
      <c r="J755" s="155">
        <f>IFERROR(VLOOKUP($F755,Dataset!$A:$P,J$138,FALSE),0)</f>
        <v>0</v>
      </c>
      <c r="K755" s="155">
        <f>IFERROR(VLOOKUP($F755,Dataset!$A:$P,K$138,FALSE),0)</f>
        <v>0</v>
      </c>
      <c r="L755" s="155">
        <f>IFERROR(VLOOKUP($F755,Dataset!$A:$P,L$138,FALSE),0)</f>
        <v>0</v>
      </c>
      <c r="M755" s="155">
        <f>IFERROR(VLOOKUP($F755,Dataset!$A:$P,M$138,FALSE),0)</f>
        <v>0</v>
      </c>
      <c r="N755" s="155">
        <f>IFERROR(VLOOKUP($F755,Dataset!$A:$P,N$138,FALSE),0)</f>
        <v>0</v>
      </c>
      <c r="O755" s="155">
        <f>IFERROR(VLOOKUP($F755,Dataset!$A:$P,O$138,FALSE),0)</f>
        <v>0</v>
      </c>
      <c r="P755" s="155"/>
    </row>
    <row r="756" spans="4:16" x14ac:dyDescent="0.15">
      <c r="F756" s="2" t="str">
        <f t="shared" si="183"/>
        <v>SkidSC-InL-AUCK ALLIANCE-4-All</v>
      </c>
      <c r="G756" s="154" t="str">
        <f t="shared" si="184"/>
        <v>AUCK ALLIANCE</v>
      </c>
      <c r="H756" s="154">
        <v>4</v>
      </c>
      <c r="I756" s="154" t="s">
        <v>2</v>
      </c>
      <c r="J756" s="155">
        <f>IFERROR(VLOOKUP($F756,Dataset!$A:$P,J$138,FALSE),0)</f>
        <v>14.025700000000001</v>
      </c>
      <c r="K756" s="155">
        <f>IFERROR(VLOOKUP($F756,Dataset!$A:$P,K$138,FALSE),0)</f>
        <v>10.1311</v>
      </c>
      <c r="L756" s="155">
        <f>IFERROR(VLOOKUP($F756,Dataset!$A:$P,L$138,FALSE),0)</f>
        <v>11.360900000000001</v>
      </c>
      <c r="M756" s="155">
        <f>IFERROR(VLOOKUP($F756,Dataset!$A:$P,M$138,FALSE),0)</f>
        <v>17.809999999999999</v>
      </c>
      <c r="N756" s="155">
        <f>IFERROR(VLOOKUP($F756,Dataset!$A:$P,N$138,FALSE),0)</f>
        <v>26.1557</v>
      </c>
      <c r="O756" s="155">
        <f>IFERROR(VLOOKUP($F756,Dataset!$A:$P,O$138,FALSE),0)</f>
        <v>22.9697</v>
      </c>
      <c r="P756" s="155"/>
    </row>
    <row r="757" spans="4:16" x14ac:dyDescent="0.15">
      <c r="F757" s="2" t="str">
        <f t="shared" si="183"/>
        <v>SkidSC-InL-AUCK ALLIANCE-5-All</v>
      </c>
      <c r="G757" s="154" t="str">
        <f t="shared" si="184"/>
        <v>AUCK ALLIANCE</v>
      </c>
      <c r="H757" s="154">
        <v>5</v>
      </c>
      <c r="I757" s="154" t="s">
        <v>2</v>
      </c>
      <c r="J757" s="155">
        <f>IFERROR(VLOOKUP($F757,Dataset!$A:$P,J$138,FALSE),0)</f>
        <v>0</v>
      </c>
      <c r="K757" s="155">
        <f>IFERROR(VLOOKUP($F757,Dataset!$A:$P,K$138,FALSE),0)</f>
        <v>0</v>
      </c>
      <c r="L757" s="155">
        <f>IFERROR(VLOOKUP($F757,Dataset!$A:$P,L$138,FALSE),0)</f>
        <v>0.3911</v>
      </c>
      <c r="M757" s="155">
        <f>IFERROR(VLOOKUP($F757,Dataset!$A:$P,M$138,FALSE),0)</f>
        <v>0</v>
      </c>
      <c r="N757" s="155">
        <f>IFERROR(VLOOKUP($F757,Dataset!$A:$P,N$138,FALSE),0)</f>
        <v>5.0518000000000001</v>
      </c>
      <c r="O757" s="155">
        <f>IFERROR(VLOOKUP($F757,Dataset!$A:$P,O$138,FALSE),0)</f>
        <v>4.3769999999999998</v>
      </c>
      <c r="P757" s="155"/>
    </row>
    <row r="760" spans="4:16" ht="12" x14ac:dyDescent="0.15">
      <c r="F760" s="171" t="s">
        <v>71</v>
      </c>
      <c r="G760" s="172" t="s">
        <v>70</v>
      </c>
      <c r="H760" s="172"/>
      <c r="I760" s="172"/>
      <c r="J760" s="138"/>
      <c r="K760" s="138"/>
      <c r="L760" s="138"/>
      <c r="M760" s="138"/>
      <c r="N760" s="138"/>
      <c r="O760" s="138"/>
      <c r="P760" s="138"/>
    </row>
    <row r="761" spans="4:16" x14ac:dyDescent="0.15">
      <c r="D761" s="25">
        <v>1</v>
      </c>
      <c r="J761" s="2" t="s">
        <v>853</v>
      </c>
    </row>
    <row r="762" spans="4:16" x14ac:dyDescent="0.15">
      <c r="J762" s="32">
        <f>VLOOKUP(J763,$B$79:$C$90,2,FALSE)</f>
        <v>15</v>
      </c>
    </row>
    <row r="763" spans="4:16" x14ac:dyDescent="0.2">
      <c r="G763" s="27" t="s">
        <v>242</v>
      </c>
      <c r="H763" s="27" t="s">
        <v>80</v>
      </c>
      <c r="I763" s="27" t="s">
        <v>81</v>
      </c>
      <c r="J763" s="31">
        <f>$H$1</f>
        <v>2019</v>
      </c>
      <c r="K763" s="20" t="s">
        <v>86</v>
      </c>
    </row>
    <row r="764" spans="4:16" ht="54" x14ac:dyDescent="0.2">
      <c r="G764" s="27"/>
      <c r="H764" s="27"/>
      <c r="I764" s="27"/>
      <c r="J764" s="35" t="str">
        <f>J763&amp;"  Condition Index by NOC"</f>
        <v>2019  Condition Index by NOC</v>
      </c>
      <c r="K764" s="35" t="str">
        <f>J763&amp;" Deviation from the National  Condition Index by NOC"</f>
        <v>2019 Deviation from the National  Condition Index by NOC</v>
      </c>
    </row>
    <row r="765" spans="4:16" x14ac:dyDescent="0.15">
      <c r="F765" s="28" t="str">
        <f>"-"&amp;G765&amp;"-"&amp;H765&amp;"-"&amp;I765</f>
        <v>-(NOC) NORTHLAND-All-All</v>
      </c>
      <c r="G765" s="386" t="str">
        <f>$B$6</f>
        <v>(NOC) NORTHLAND</v>
      </c>
      <c r="H765" s="173" t="s">
        <v>2</v>
      </c>
      <c r="I765" s="173" t="s">
        <v>2</v>
      </c>
      <c r="J765" s="174">
        <f>IFERROR(VLOOKUP($F$760&amp;$F765,Dataset!$A:$P,J$540,FALSE),0)</f>
        <v>0</v>
      </c>
      <c r="K765" s="174">
        <f t="shared" ref="K765:K788" si="185">J765-$J$788</f>
        <v>0</v>
      </c>
      <c r="L765" s="174"/>
      <c r="M765" s="173"/>
      <c r="N765" s="175"/>
      <c r="O765" s="173"/>
      <c r="P765" s="173"/>
    </row>
    <row r="766" spans="4:16" x14ac:dyDescent="0.15">
      <c r="F766" s="28" t="str">
        <f t="shared" ref="F766:F788" si="186">"-"&amp;G766&amp;"-"&amp;H766&amp;"-"&amp;I766</f>
        <v>-AUCK ALLIANCE-All-All</v>
      </c>
      <c r="G766" s="386" t="str">
        <f>$B$7</f>
        <v>AUCK ALLIANCE</v>
      </c>
      <c r="H766" s="173" t="s">
        <v>2</v>
      </c>
      <c r="I766" s="173" t="s">
        <v>2</v>
      </c>
      <c r="J766" s="174">
        <f>IFERROR(VLOOKUP($F$760&amp;$F766,Dataset!$A:$P,J$540,FALSE),0)</f>
        <v>0</v>
      </c>
      <c r="K766" s="174">
        <f t="shared" si="185"/>
        <v>0</v>
      </c>
      <c r="L766" s="174"/>
      <c r="M766" s="173"/>
      <c r="N766" s="175"/>
      <c r="O766" s="173"/>
      <c r="P766" s="173"/>
    </row>
    <row r="767" spans="4:16" x14ac:dyDescent="0.15">
      <c r="F767" s="28" t="str">
        <f t="shared" si="186"/>
        <v>-(NOC) CENTRAL WAIKATO-All-All</v>
      </c>
      <c r="G767" s="386" t="str">
        <f>$B$8</f>
        <v>(NOC) CENTRAL WAIKATO</v>
      </c>
      <c r="H767" s="173" t="s">
        <v>2</v>
      </c>
      <c r="I767" s="173" t="s">
        <v>2</v>
      </c>
      <c r="J767" s="174">
        <f>IFERROR(VLOOKUP($F$760&amp;$F767,Dataset!$A:$P,J$540,FALSE),0)</f>
        <v>0</v>
      </c>
      <c r="K767" s="174">
        <f t="shared" si="185"/>
        <v>0</v>
      </c>
      <c r="L767" s="174"/>
      <c r="M767" s="173"/>
      <c r="N767" s="175"/>
      <c r="O767" s="173"/>
      <c r="P767" s="173"/>
    </row>
    <row r="768" spans="4:16" x14ac:dyDescent="0.15">
      <c r="F768" s="28" t="str">
        <f t="shared" si="186"/>
        <v>-(NOC) EAST WAIKATO-All-All</v>
      </c>
      <c r="G768" s="386" t="str">
        <f>$B$9</f>
        <v>(NOC) EAST WAIKATO</v>
      </c>
      <c r="H768" s="173" t="s">
        <v>2</v>
      </c>
      <c r="I768" s="173" t="s">
        <v>2</v>
      </c>
      <c r="J768" s="174">
        <f>IFERROR(VLOOKUP($F$760&amp;$F768,Dataset!$A:$P,J$540,FALSE),0)</f>
        <v>0</v>
      </c>
      <c r="K768" s="174">
        <f t="shared" si="185"/>
        <v>0</v>
      </c>
      <c r="L768" s="174"/>
      <c r="M768" s="173"/>
      <c r="N768" s="175"/>
      <c r="O768" s="173"/>
      <c r="P768" s="173"/>
    </row>
    <row r="769" spans="6:16" x14ac:dyDescent="0.15">
      <c r="F769" s="28" t="str">
        <f t="shared" si="186"/>
        <v>-(EC) WEST WAIKATO NORTH-All-All</v>
      </c>
      <c r="G769" s="386" t="str">
        <f>$B$10</f>
        <v>(EC) WEST WAIKATO NORTH</v>
      </c>
      <c r="H769" s="173" t="s">
        <v>2</v>
      </c>
      <c r="I769" s="173" t="s">
        <v>2</v>
      </c>
      <c r="J769" s="174">
        <f>IFERROR(VLOOKUP($F$760&amp;$F769,Dataset!$A:$P,J$540,FALSE),0)</f>
        <v>0</v>
      </c>
      <c r="K769" s="174">
        <f t="shared" si="185"/>
        <v>0</v>
      </c>
      <c r="L769" s="174"/>
      <c r="M769" s="173"/>
      <c r="N769" s="175"/>
      <c r="O769" s="173"/>
      <c r="P769" s="173"/>
    </row>
    <row r="770" spans="6:16" x14ac:dyDescent="0.15">
      <c r="F770" s="28" t="str">
        <f t="shared" si="186"/>
        <v>-(EC) WEST WAIKATO SOUTH-All-All</v>
      </c>
      <c r="G770" s="386" t="str">
        <f>$B$11</f>
        <v>(EC) WEST WAIKATO SOUTH</v>
      </c>
      <c r="H770" s="173" t="s">
        <v>2</v>
      </c>
      <c r="I770" s="173" t="s">
        <v>2</v>
      </c>
      <c r="J770" s="174">
        <f>IFERROR(VLOOKUP($F$760&amp;$F770,Dataset!$A:$P,J$540,FALSE),0)</f>
        <v>0</v>
      </c>
      <c r="K770" s="174">
        <f t="shared" si="185"/>
        <v>0</v>
      </c>
      <c r="L770" s="174"/>
      <c r="M770" s="173"/>
      <c r="N770" s="175"/>
      <c r="O770" s="173"/>
      <c r="P770" s="173"/>
    </row>
    <row r="771" spans="6:16" x14ac:dyDescent="0.15">
      <c r="F771" s="28" t="str">
        <f t="shared" si="186"/>
        <v>-(NOC) BOP EAST-All-All</v>
      </c>
      <c r="G771" s="386" t="str">
        <f>$B$12</f>
        <v>(NOC) BOP EAST</v>
      </c>
      <c r="H771" s="173" t="s">
        <v>2</v>
      </c>
      <c r="I771" s="173" t="s">
        <v>2</v>
      </c>
      <c r="J771" s="174">
        <f>IFERROR(VLOOKUP($F$760&amp;$F771,Dataset!$A:$P,J$540,FALSE),0)</f>
        <v>0</v>
      </c>
      <c r="K771" s="174">
        <f t="shared" si="185"/>
        <v>0</v>
      </c>
      <c r="L771" s="174"/>
      <c r="M771" s="173"/>
      <c r="N771" s="175"/>
      <c r="O771" s="173"/>
      <c r="P771" s="173"/>
    </row>
    <row r="772" spans="6:16" x14ac:dyDescent="0.15">
      <c r="F772" s="28" t="str">
        <f t="shared" si="186"/>
        <v>-(NOC) BOP WEST-All-All</v>
      </c>
      <c r="G772" s="386" t="str">
        <f>$B$13</f>
        <v>(NOC) BOP WEST</v>
      </c>
      <c r="H772" s="173" t="s">
        <v>2</v>
      </c>
      <c r="I772" s="173" t="s">
        <v>2</v>
      </c>
      <c r="J772" s="174">
        <f>IFERROR(VLOOKUP($F$760&amp;$F772,Dataset!$A:$P,J$540,FALSE),0)</f>
        <v>0</v>
      </c>
      <c r="K772" s="174">
        <f t="shared" si="185"/>
        <v>0</v>
      </c>
      <c r="L772" s="174"/>
      <c r="M772" s="173"/>
      <c r="N772" s="175"/>
      <c r="O772" s="173"/>
      <c r="P772" s="173"/>
    </row>
    <row r="773" spans="6:16" x14ac:dyDescent="0.15">
      <c r="F773" s="28" t="str">
        <f t="shared" si="186"/>
        <v>-(NOC) TAIRAWHITI ROADS NORTHERN-All-All</v>
      </c>
      <c r="G773" s="386" t="str">
        <f>$B$14</f>
        <v>(NOC) TAIRAWHITI ROADS NORTHERN</v>
      </c>
      <c r="H773" s="173" t="s">
        <v>2</v>
      </c>
      <c r="I773" s="173" t="s">
        <v>2</v>
      </c>
      <c r="J773" s="174">
        <f>IFERROR(VLOOKUP($F$760&amp;$F773,Dataset!$A:$P,J$540,FALSE),0)</f>
        <v>0</v>
      </c>
      <c r="K773" s="174">
        <f t="shared" si="185"/>
        <v>0</v>
      </c>
      <c r="L773" s="174"/>
      <c r="M773" s="173"/>
      <c r="N773" s="175"/>
      <c r="O773" s="173"/>
      <c r="P773" s="173"/>
    </row>
    <row r="774" spans="6:16" x14ac:dyDescent="0.15">
      <c r="F774" s="28" t="str">
        <f t="shared" si="186"/>
        <v>-(NOC) TAIRAWHITI ROADS WESTERN-All-All</v>
      </c>
      <c r="G774" s="386" t="str">
        <f>$B$15</f>
        <v>(NOC) TAIRAWHITI ROADS WESTERN</v>
      </c>
      <c r="H774" s="173" t="s">
        <v>2</v>
      </c>
      <c r="I774" s="173" t="s">
        <v>2</v>
      </c>
      <c r="J774" s="174">
        <f>IFERROR(VLOOKUP($F$760&amp;$F774,Dataset!$A:$P,J$540,FALSE),0)</f>
        <v>0</v>
      </c>
      <c r="K774" s="174">
        <f t="shared" si="185"/>
        <v>0</v>
      </c>
      <c r="L774" s="174"/>
      <c r="M774" s="173"/>
      <c r="N774" s="175"/>
      <c r="O774" s="173"/>
      <c r="P774" s="173"/>
    </row>
    <row r="775" spans="6:16" x14ac:dyDescent="0.15">
      <c r="F775" s="28" t="str">
        <f t="shared" si="186"/>
        <v>-(NOC) HAWKES BAY-All-All</v>
      </c>
      <c r="G775" s="386" t="str">
        <f>$B$16</f>
        <v>(NOC) HAWKES BAY</v>
      </c>
      <c r="H775" s="173" t="s">
        <v>2</v>
      </c>
      <c r="I775" s="173" t="s">
        <v>2</v>
      </c>
      <c r="J775" s="174">
        <f>IFERROR(VLOOKUP($F$760&amp;$F775,Dataset!$A:$P,J$540,FALSE),0)</f>
        <v>0</v>
      </c>
      <c r="K775" s="174">
        <f t="shared" si="185"/>
        <v>0</v>
      </c>
      <c r="L775" s="174"/>
      <c r="M775" s="173"/>
      <c r="N775" s="175"/>
      <c r="O775" s="173"/>
      <c r="P775" s="173"/>
    </row>
    <row r="776" spans="6:16" x14ac:dyDescent="0.15">
      <c r="F776" s="28" t="str">
        <f t="shared" si="186"/>
        <v>-(NOC) TARANAKI-All-All</v>
      </c>
      <c r="G776" s="386" t="str">
        <f>$B$17</f>
        <v>(NOC) TARANAKI</v>
      </c>
      <c r="H776" s="173" t="s">
        <v>2</v>
      </c>
      <c r="I776" s="173" t="s">
        <v>2</v>
      </c>
      <c r="J776" s="174">
        <f>IFERROR(VLOOKUP($F$760&amp;$F776,Dataset!$A:$P,J$540,FALSE),0)</f>
        <v>0</v>
      </c>
      <c r="K776" s="174">
        <f t="shared" si="185"/>
        <v>0</v>
      </c>
      <c r="L776" s="174"/>
      <c r="M776" s="173"/>
      <c r="N776" s="175"/>
      <c r="O776" s="173"/>
      <c r="P776" s="173"/>
    </row>
    <row r="777" spans="6:16" x14ac:dyDescent="0.15">
      <c r="F777" s="28" t="str">
        <f t="shared" si="186"/>
        <v>-(NOC) MANAWATU-WHANGANUI-All-All</v>
      </c>
      <c r="G777" s="386" t="str">
        <f>$B$18</f>
        <v>(NOC) MANAWATU-WHANGANUI</v>
      </c>
      <c r="H777" s="173" t="s">
        <v>2</v>
      </c>
      <c r="I777" s="173" t="s">
        <v>2</v>
      </c>
      <c r="J777" s="174">
        <f>IFERROR(VLOOKUP($F$760&amp;$F777,Dataset!$A:$P,J$540,FALSE),0)</f>
        <v>0</v>
      </c>
      <c r="K777" s="174">
        <f t="shared" si="185"/>
        <v>0</v>
      </c>
      <c r="L777" s="174"/>
      <c r="M777" s="173"/>
      <c r="N777" s="175"/>
      <c r="O777" s="173"/>
      <c r="P777" s="173"/>
    </row>
    <row r="778" spans="6:16" x14ac:dyDescent="0.15">
      <c r="F778" s="28" t="str">
        <f t="shared" si="186"/>
        <v>-(NOC) WELLINGTON-All-All</v>
      </c>
      <c r="G778" s="386" t="str">
        <f>$B$19</f>
        <v>(NOC) WELLINGTON</v>
      </c>
      <c r="H778" s="173" t="s">
        <v>2</v>
      </c>
      <c r="I778" s="173" t="s">
        <v>2</v>
      </c>
      <c r="J778" s="174">
        <f>IFERROR(VLOOKUP($F$760&amp;$F778,Dataset!$A:$P,J$540,FALSE),0)</f>
        <v>0</v>
      </c>
      <c r="K778" s="174">
        <f t="shared" si="185"/>
        <v>0</v>
      </c>
      <c r="L778" s="174"/>
      <c r="M778" s="173"/>
      <c r="N778" s="175"/>
      <c r="O778" s="173"/>
      <c r="P778" s="173"/>
    </row>
    <row r="779" spans="6:16" x14ac:dyDescent="0.15">
      <c r="F779" s="28" t="str">
        <f t="shared" si="186"/>
        <v>-(NOC) NELSON-TASMAN-All-All</v>
      </c>
      <c r="G779" s="386" t="str">
        <f>$B$20</f>
        <v>(NOC) NELSON-TASMAN</v>
      </c>
      <c r="H779" s="173" t="s">
        <v>2</v>
      </c>
      <c r="I779" s="173" t="s">
        <v>2</v>
      </c>
      <c r="J779" s="174">
        <f>IFERROR(VLOOKUP($F$760&amp;$F779,Dataset!$A:$P,J$540,FALSE),0)</f>
        <v>0</v>
      </c>
      <c r="K779" s="174">
        <f t="shared" si="185"/>
        <v>0</v>
      </c>
      <c r="L779" s="174"/>
      <c r="M779" s="173"/>
      <c r="N779" s="175"/>
      <c r="O779" s="173"/>
      <c r="P779" s="173"/>
    </row>
    <row r="780" spans="6:16" x14ac:dyDescent="0.15">
      <c r="F780" s="28" t="str">
        <f t="shared" si="186"/>
        <v>-(EC) MARLBOROUGH-All-All</v>
      </c>
      <c r="G780" s="386" t="str">
        <f>$B$21</f>
        <v>(EC) MARLBOROUGH</v>
      </c>
      <c r="H780" s="173" t="s">
        <v>2</v>
      </c>
      <c r="I780" s="173" t="s">
        <v>2</v>
      </c>
      <c r="J780" s="174">
        <f>IFERROR(VLOOKUP($F$760&amp;$F780,Dataset!$A:$P,J$540,FALSE),0)</f>
        <v>0</v>
      </c>
      <c r="K780" s="174">
        <f t="shared" si="185"/>
        <v>0</v>
      </c>
      <c r="L780" s="174"/>
      <c r="M780" s="173"/>
      <c r="N780" s="175"/>
      <c r="O780" s="173"/>
      <c r="P780" s="173"/>
    </row>
    <row r="781" spans="6:16" x14ac:dyDescent="0.15">
      <c r="F781" s="28" t="str">
        <f t="shared" si="186"/>
        <v>-(NOC) NORTH CANTERBURY-All-All</v>
      </c>
      <c r="G781" s="386" t="str">
        <f>$B$22</f>
        <v>(NOC) NORTH CANTERBURY</v>
      </c>
      <c r="H781" s="173" t="s">
        <v>2</v>
      </c>
      <c r="I781" s="173" t="s">
        <v>2</v>
      </c>
      <c r="J781" s="174">
        <f>IFERROR(VLOOKUP($F$760&amp;$F781,Dataset!$A:$P,J$540,FALSE),0)</f>
        <v>0</v>
      </c>
      <c r="K781" s="174">
        <f t="shared" si="185"/>
        <v>0</v>
      </c>
      <c r="L781" s="174"/>
      <c r="M781" s="173"/>
      <c r="N781" s="175"/>
      <c r="O781" s="173"/>
      <c r="P781" s="173"/>
    </row>
    <row r="782" spans="6:16" x14ac:dyDescent="0.15">
      <c r="F782" s="28" t="str">
        <f t="shared" si="186"/>
        <v>-(NOC) SOUTH CANTERBURY-All-All</v>
      </c>
      <c r="G782" s="386" t="str">
        <f>$B$23</f>
        <v>(NOC) SOUTH CANTERBURY</v>
      </c>
      <c r="H782" s="173" t="s">
        <v>2</v>
      </c>
      <c r="I782" s="173" t="s">
        <v>2</v>
      </c>
      <c r="J782" s="174">
        <f>IFERROR(VLOOKUP($F$760&amp;$F782,Dataset!$A:$P,J$540,FALSE),0)</f>
        <v>0</v>
      </c>
      <c r="K782" s="174">
        <f t="shared" si="185"/>
        <v>0</v>
      </c>
      <c r="L782" s="174"/>
      <c r="M782" s="173"/>
      <c r="N782" s="175"/>
      <c r="O782" s="173"/>
      <c r="P782" s="173"/>
    </row>
    <row r="783" spans="6:16" x14ac:dyDescent="0.15">
      <c r="F783" s="28" t="str">
        <f t="shared" si="186"/>
        <v>-MILFORD-All-All</v>
      </c>
      <c r="G783" s="386" t="str">
        <f>$B$24</f>
        <v>MILFORD</v>
      </c>
      <c r="H783" s="173" t="s">
        <v>2</v>
      </c>
      <c r="I783" s="173" t="s">
        <v>2</v>
      </c>
      <c r="J783" s="174">
        <f>IFERROR(VLOOKUP($F$760&amp;$F783,Dataset!$A:$P,J$540,FALSE),0)</f>
        <v>0</v>
      </c>
      <c r="K783" s="174">
        <f t="shared" si="185"/>
        <v>0</v>
      </c>
      <c r="L783" s="174"/>
      <c r="M783" s="173"/>
      <c r="N783" s="175"/>
      <c r="O783" s="173"/>
      <c r="P783" s="173"/>
    </row>
    <row r="784" spans="6:16" x14ac:dyDescent="0.15">
      <c r="F784" s="28" t="str">
        <f t="shared" si="186"/>
        <v>-(NOC) WEST COAST-All-All</v>
      </c>
      <c r="G784" s="386" t="str">
        <f>$B$25</f>
        <v>(NOC) WEST COAST</v>
      </c>
      <c r="H784" s="173" t="s">
        <v>2</v>
      </c>
      <c r="I784" s="173" t="s">
        <v>2</v>
      </c>
      <c r="J784" s="174">
        <f>IFERROR(VLOOKUP($F$760&amp;$F784,Dataset!$A:$P,J$540,FALSE),0)</f>
        <v>0</v>
      </c>
      <c r="K784" s="174">
        <f t="shared" si="185"/>
        <v>0</v>
      </c>
      <c r="L784" s="174"/>
      <c r="M784" s="173"/>
      <c r="N784" s="175"/>
      <c r="O784" s="173"/>
      <c r="P784" s="173"/>
    </row>
    <row r="785" spans="2:21" x14ac:dyDescent="0.15">
      <c r="F785" s="28" t="str">
        <f t="shared" si="186"/>
        <v>-(NOC) OTAGO CENTRAL-All-All</v>
      </c>
      <c r="G785" s="386" t="str">
        <f>$B$26</f>
        <v>(NOC) OTAGO CENTRAL</v>
      </c>
      <c r="H785" s="173" t="s">
        <v>2</v>
      </c>
      <c r="I785" s="173" t="s">
        <v>2</v>
      </c>
      <c r="J785" s="174">
        <f>IFERROR(VLOOKUP($F$760&amp;$F785,Dataset!$A:$P,J$540,FALSE),0)</f>
        <v>0</v>
      </c>
      <c r="K785" s="174">
        <f t="shared" si="185"/>
        <v>0</v>
      </c>
      <c r="L785" s="174"/>
      <c r="M785" s="173"/>
      <c r="N785" s="175"/>
      <c r="O785" s="173"/>
      <c r="P785" s="173"/>
    </row>
    <row r="786" spans="2:21" x14ac:dyDescent="0.15">
      <c r="F786" s="28" t="str">
        <f t="shared" si="186"/>
        <v>-(NOC) COASTAL OTAGO-All-All</v>
      </c>
      <c r="G786" s="386" t="str">
        <f>$B$27</f>
        <v>(NOC) COASTAL OTAGO</v>
      </c>
      <c r="H786" s="173" t="s">
        <v>2</v>
      </c>
      <c r="I786" s="173" t="s">
        <v>2</v>
      </c>
      <c r="J786" s="174">
        <f>IFERROR(VLOOKUP($F$760&amp;$F786,Dataset!$A:$P,J$540,FALSE),0)</f>
        <v>0</v>
      </c>
      <c r="K786" s="174">
        <f t="shared" si="185"/>
        <v>0</v>
      </c>
      <c r="L786" s="174"/>
      <c r="M786" s="173"/>
      <c r="N786" s="175"/>
      <c r="O786" s="173"/>
      <c r="P786" s="173"/>
    </row>
    <row r="787" spans="2:21" x14ac:dyDescent="0.15">
      <c r="F787" s="28" t="str">
        <f t="shared" si="186"/>
        <v>-(NOC) SOUTHLAND-All-All</v>
      </c>
      <c r="G787" s="386" t="str">
        <f>$B$28</f>
        <v>(NOC) SOUTHLAND</v>
      </c>
      <c r="H787" s="173" t="s">
        <v>2</v>
      </c>
      <c r="I787" s="173" t="s">
        <v>2</v>
      </c>
      <c r="J787" s="174">
        <f>IFERROR(VLOOKUP($F$760&amp;$F787,Dataset!$A:$P,J$540,FALSE),0)</f>
        <v>0</v>
      </c>
      <c r="K787" s="174">
        <f t="shared" si="185"/>
        <v>0</v>
      </c>
      <c r="L787" s="174"/>
      <c r="M787" s="173"/>
      <c r="N787" s="175"/>
      <c r="O787" s="173"/>
      <c r="P787" s="173"/>
    </row>
    <row r="788" spans="2:21" x14ac:dyDescent="0.15">
      <c r="F788" s="28" t="str">
        <f t="shared" si="186"/>
        <v>-National-All-All</v>
      </c>
      <c r="G788" s="173" t="s">
        <v>17</v>
      </c>
      <c r="H788" s="173" t="s">
        <v>2</v>
      </c>
      <c r="I788" s="173" t="s">
        <v>2</v>
      </c>
      <c r="J788" s="174">
        <f>IFERROR(VLOOKUP($F$760&amp;$F788,Dataset!$A:$P,J$540,FALSE),0)</f>
        <v>0</v>
      </c>
      <c r="K788" s="174">
        <f t="shared" si="185"/>
        <v>0</v>
      </c>
      <c r="L788" s="174"/>
      <c r="M788" s="173"/>
      <c r="N788" s="175"/>
      <c r="O788" s="173"/>
      <c r="P788" s="173"/>
      <c r="U788" s="2">
        <v>17500</v>
      </c>
    </row>
    <row r="790" spans="2:21" x14ac:dyDescent="0.2">
      <c r="F790" s="27" t="s">
        <v>243</v>
      </c>
      <c r="G790" s="24">
        <v>1</v>
      </c>
      <c r="H790" s="25"/>
      <c r="I790" s="26">
        <v>1</v>
      </c>
      <c r="J790" s="32">
        <f>VLOOKUP(J$34,$B$79:$C$100,2,FALSE)</f>
        <v>10</v>
      </c>
      <c r="K790" s="32">
        <f t="shared" ref="K790:P790" si="187">VLOOKUP(K$34,$B$79:$C$100,2,FALSE)</f>
        <v>11</v>
      </c>
      <c r="L790" s="32">
        <f t="shared" si="187"/>
        <v>12</v>
      </c>
      <c r="M790" s="32">
        <f t="shared" si="187"/>
        <v>13</v>
      </c>
      <c r="N790" s="32">
        <f t="shared" si="187"/>
        <v>14</v>
      </c>
      <c r="O790" s="32">
        <f t="shared" si="187"/>
        <v>15</v>
      </c>
      <c r="P790" s="32">
        <f t="shared" si="187"/>
        <v>16</v>
      </c>
    </row>
    <row r="791" spans="2:21" x14ac:dyDescent="0.2">
      <c r="G791" s="27" t="s">
        <v>242</v>
      </c>
      <c r="H791" s="27" t="s">
        <v>80</v>
      </c>
      <c r="I791" s="27" t="s">
        <v>81</v>
      </c>
      <c r="J791" s="20">
        <f>$K$1</f>
        <v>2014</v>
      </c>
      <c r="K791" s="20">
        <f t="shared" ref="K791:P791" si="188">J791+1</f>
        <v>2015</v>
      </c>
      <c r="L791" s="20">
        <f t="shared" si="188"/>
        <v>2016</v>
      </c>
      <c r="M791" s="20">
        <f t="shared" si="188"/>
        <v>2017</v>
      </c>
      <c r="N791" s="20">
        <f t="shared" si="188"/>
        <v>2018</v>
      </c>
      <c r="O791" s="20">
        <f t="shared" si="188"/>
        <v>2019</v>
      </c>
      <c r="P791" s="20">
        <f t="shared" si="188"/>
        <v>2020</v>
      </c>
      <c r="R791" s="243" t="str">
        <f>G760</f>
        <v>Condition Index</v>
      </c>
    </row>
    <row r="792" spans="2:21" x14ac:dyDescent="0.15">
      <c r="F792" s="28" t="str">
        <f t="shared" ref="F792:F798" si="189">$F$760&amp;"-"&amp;G792&amp;"-"&amp;H792&amp;"-"&amp;I792</f>
        <v>CI-National-All-All</v>
      </c>
      <c r="G792" s="173" t="str">
        <f t="shared" ref="G792:G798" si="190">VLOOKUP($G$790,$A$5:$B$31,2,FALSE)</f>
        <v>National</v>
      </c>
      <c r="H792" s="173" t="s">
        <v>2</v>
      </c>
      <c r="I792" s="173" t="str">
        <f t="shared" ref="I792:I798" si="191">IF(I$790=1,"All",IF(I$790=2,"U","R"))</f>
        <v>All</v>
      </c>
      <c r="J792" s="174">
        <f>IFERROR(VLOOKUP($F792,Dataset!$A:$P,J$273,FALSE),0)</f>
        <v>0</v>
      </c>
      <c r="K792" s="174">
        <f>IFERROR(VLOOKUP($F792,Dataset!$A:$P,K$273,FALSE),0)</f>
        <v>0</v>
      </c>
      <c r="L792" s="174">
        <f>IFERROR(VLOOKUP($F792,Dataset!$A:$P,L$273,FALSE),0)</f>
        <v>0</v>
      </c>
      <c r="M792" s="174">
        <f>IFERROR(VLOOKUP($F792,Dataset!$A:$P,M$273,FALSE),0)</f>
        <v>0</v>
      </c>
      <c r="N792" s="174">
        <f>IFERROR(VLOOKUP($F792,Dataset!$A:$P,N$273,FALSE),0)</f>
        <v>0</v>
      </c>
      <c r="O792" s="174">
        <f>IFERROR(VLOOKUP($F792,Dataset!$A:$P,O$273,FALSE),0)</f>
        <v>0</v>
      </c>
      <c r="P792" s="174">
        <f>IFERROR(VLOOKUP($F792,Dataset!$A:$P,P$273,FALSE),0)</f>
        <v>0</v>
      </c>
    </row>
    <row r="793" spans="2:21" x14ac:dyDescent="0.15">
      <c r="B793" s="226" t="s">
        <v>70</v>
      </c>
      <c r="F793" s="28" t="str">
        <f t="shared" si="189"/>
        <v>CI-National-High Volume-All</v>
      </c>
      <c r="G793" s="173" t="str">
        <f t="shared" si="190"/>
        <v>National</v>
      </c>
      <c r="H793" s="387" t="s">
        <v>6</v>
      </c>
      <c r="I793" s="173" t="str">
        <f t="shared" si="191"/>
        <v>All</v>
      </c>
      <c r="J793" s="174">
        <f>IFERROR(VLOOKUP($F793,Dataset!$A:$P,J$273,FALSE),0)</f>
        <v>0</v>
      </c>
      <c r="K793" s="174">
        <f>IFERROR(VLOOKUP($F793,Dataset!$A:$P,K$273,FALSE),0)</f>
        <v>0</v>
      </c>
      <c r="L793" s="174">
        <f>IFERROR(VLOOKUP($F793,Dataset!$A:$P,L$273,FALSE),0)</f>
        <v>0</v>
      </c>
      <c r="M793" s="174">
        <f>IFERROR(VLOOKUP($F793,Dataset!$A:$P,M$273,FALSE),0)</f>
        <v>0</v>
      </c>
      <c r="N793" s="174">
        <f>IFERROR(VLOOKUP($F793,Dataset!$A:$P,N$273,FALSE),0)</f>
        <v>0</v>
      </c>
      <c r="O793" s="174">
        <f>IFERROR(VLOOKUP($F793,Dataset!$A:$P,O$273,FALSE),0)</f>
        <v>0</v>
      </c>
      <c r="P793" s="174">
        <f>IFERROR(VLOOKUP($F793,Dataset!$A:$P,P$273,FALSE),0)</f>
        <v>0</v>
      </c>
    </row>
    <row r="794" spans="2:21" x14ac:dyDescent="0.15">
      <c r="F794" s="28" t="str">
        <f t="shared" si="189"/>
        <v>CI-National-National-All</v>
      </c>
      <c r="G794" s="173" t="str">
        <f t="shared" si="190"/>
        <v>National</v>
      </c>
      <c r="H794" s="387" t="s">
        <v>17</v>
      </c>
      <c r="I794" s="173" t="str">
        <f t="shared" si="191"/>
        <v>All</v>
      </c>
      <c r="J794" s="174">
        <f>IFERROR(VLOOKUP($F794,Dataset!$A:$P,J$273,FALSE),0)</f>
        <v>0</v>
      </c>
      <c r="K794" s="174">
        <f>IFERROR(VLOOKUP($F794,Dataset!$A:$P,K$273,FALSE),0)</f>
        <v>0</v>
      </c>
      <c r="L794" s="174">
        <f>IFERROR(VLOOKUP($F794,Dataset!$A:$P,L$273,FALSE),0)</f>
        <v>0</v>
      </c>
      <c r="M794" s="174">
        <f>IFERROR(VLOOKUP($F794,Dataset!$A:$P,M$273,FALSE),0)</f>
        <v>0</v>
      </c>
      <c r="N794" s="174">
        <f>IFERROR(VLOOKUP($F794,Dataset!$A:$P,N$273,FALSE),0)</f>
        <v>0</v>
      </c>
      <c r="O794" s="174">
        <f>IFERROR(VLOOKUP($F794,Dataset!$A:$P,O$273,FALSE),0)</f>
        <v>0</v>
      </c>
      <c r="P794" s="174">
        <f>IFERROR(VLOOKUP($F794,Dataset!$A:$P,P$273,FALSE),0)</f>
        <v>0</v>
      </c>
    </row>
    <row r="795" spans="2:21" x14ac:dyDescent="0.15">
      <c r="F795" s="28" t="str">
        <f t="shared" si="189"/>
        <v>CI-National-Regional-All</v>
      </c>
      <c r="G795" s="173" t="str">
        <f t="shared" si="190"/>
        <v>National</v>
      </c>
      <c r="H795" s="387" t="s">
        <v>694</v>
      </c>
      <c r="I795" s="173" t="str">
        <f t="shared" si="191"/>
        <v>All</v>
      </c>
      <c r="J795" s="174">
        <f>IFERROR(VLOOKUP($F795,Dataset!$A:$P,J$273,FALSE),0)</f>
        <v>0</v>
      </c>
      <c r="K795" s="174">
        <f>IFERROR(VLOOKUP($F795,Dataset!$A:$P,K$273,FALSE),0)</f>
        <v>0</v>
      </c>
      <c r="L795" s="174">
        <f>IFERROR(VLOOKUP($F795,Dataset!$A:$P,L$273,FALSE),0)</f>
        <v>0</v>
      </c>
      <c r="M795" s="174">
        <f>IFERROR(VLOOKUP($F795,Dataset!$A:$P,M$273,FALSE),0)</f>
        <v>0</v>
      </c>
      <c r="N795" s="174">
        <f>IFERROR(VLOOKUP($F795,Dataset!$A:$P,N$273,FALSE),0)</f>
        <v>0</v>
      </c>
      <c r="O795" s="174">
        <f>IFERROR(VLOOKUP($F795,Dataset!$A:$P,O$273,FALSE),0)</f>
        <v>0</v>
      </c>
      <c r="P795" s="174">
        <f>IFERROR(VLOOKUP($F795,Dataset!$A:$P,P$273,FALSE),0)</f>
        <v>0</v>
      </c>
    </row>
    <row r="796" spans="2:21" x14ac:dyDescent="0.15">
      <c r="F796" s="28" t="str">
        <f t="shared" ref="F796" si="192">$F$760&amp;"-"&amp;G796&amp;"-"&amp;H796&amp;"-"&amp;I796</f>
        <v>CI-National-Arterial-All</v>
      </c>
      <c r="G796" s="173" t="str">
        <f t="shared" si="190"/>
        <v>National</v>
      </c>
      <c r="H796" s="387" t="s">
        <v>692</v>
      </c>
      <c r="I796" s="173" t="str">
        <f t="shared" si="191"/>
        <v>All</v>
      </c>
      <c r="J796" s="174">
        <f>IFERROR(VLOOKUP($F796,Dataset!$A:$P,J$273,FALSE),0)</f>
        <v>0</v>
      </c>
      <c r="K796" s="174">
        <f>IFERROR(VLOOKUP($F796,Dataset!$A:$P,K$273,FALSE),0)</f>
        <v>0</v>
      </c>
      <c r="L796" s="174">
        <f>IFERROR(VLOOKUP($F796,Dataset!$A:$P,L$273,FALSE),0)</f>
        <v>0</v>
      </c>
      <c r="M796" s="174">
        <f>IFERROR(VLOOKUP($F796,Dataset!$A:$P,M$273,FALSE),0)</f>
        <v>0</v>
      </c>
      <c r="N796" s="174">
        <f>IFERROR(VLOOKUP($F796,Dataset!$A:$P,N$273,FALSE),0)</f>
        <v>0</v>
      </c>
      <c r="O796" s="174">
        <f>IFERROR(VLOOKUP($F796,Dataset!$A:$P,O$273,FALSE),0)</f>
        <v>0</v>
      </c>
      <c r="P796" s="174">
        <f>IFERROR(VLOOKUP($F796,Dataset!$A:$P,P$273,FALSE),0)</f>
        <v>0</v>
      </c>
    </row>
    <row r="797" spans="2:21" x14ac:dyDescent="0.15">
      <c r="F797" s="28" t="str">
        <f t="shared" si="189"/>
        <v>CI-National-Primary Collector-All</v>
      </c>
      <c r="G797" s="173" t="str">
        <f t="shared" si="190"/>
        <v>National</v>
      </c>
      <c r="H797" s="387" t="s">
        <v>691</v>
      </c>
      <c r="I797" s="173" t="str">
        <f t="shared" si="191"/>
        <v>All</v>
      </c>
      <c r="J797" s="174">
        <f>IFERROR(VLOOKUP($F797,Dataset!$A:$P,J$273,FALSE),0)</f>
        <v>0</v>
      </c>
      <c r="K797" s="174">
        <f>IFERROR(VLOOKUP($F797,Dataset!$A:$P,K$273,FALSE),0)</f>
        <v>0</v>
      </c>
      <c r="L797" s="174">
        <f>IFERROR(VLOOKUP($F797,Dataset!$A:$P,L$273,FALSE),0)</f>
        <v>0</v>
      </c>
      <c r="M797" s="174">
        <f>IFERROR(VLOOKUP($F797,Dataset!$A:$P,M$273,FALSE),0)</f>
        <v>0</v>
      </c>
      <c r="N797" s="174">
        <f>IFERROR(VLOOKUP($F797,Dataset!$A:$P,N$273,FALSE),0)</f>
        <v>0</v>
      </c>
      <c r="O797" s="174">
        <f>IFERROR(VLOOKUP($F797,Dataset!$A:$P,O$273,FALSE),0)</f>
        <v>0</v>
      </c>
      <c r="P797" s="174">
        <f>IFERROR(VLOOKUP($F797,Dataset!$A:$P,P$273,FALSE),0)</f>
        <v>0</v>
      </c>
    </row>
    <row r="798" spans="2:21" x14ac:dyDescent="0.15">
      <c r="F798" s="28" t="str">
        <f t="shared" si="189"/>
        <v>CI-National-Secondary Collector-All</v>
      </c>
      <c r="G798" s="173" t="str">
        <f t="shared" si="190"/>
        <v>National</v>
      </c>
      <c r="H798" s="387" t="s">
        <v>693</v>
      </c>
      <c r="I798" s="173" t="str">
        <f t="shared" si="191"/>
        <v>All</v>
      </c>
      <c r="J798" s="174">
        <f>IFERROR(VLOOKUP($F798,Dataset!$A:$P,J$273,FALSE),0)</f>
        <v>0</v>
      </c>
      <c r="K798" s="174">
        <f>IFERROR(VLOOKUP($F798,Dataset!$A:$P,K$273,FALSE),0)</f>
        <v>0</v>
      </c>
      <c r="L798" s="174">
        <f>IFERROR(VLOOKUP($F798,Dataset!$A:$P,L$273,FALSE),0)</f>
        <v>0</v>
      </c>
      <c r="M798" s="174">
        <f>IFERROR(VLOOKUP($F798,Dataset!$A:$P,M$273,FALSE),0)</f>
        <v>0</v>
      </c>
      <c r="N798" s="174">
        <f>IFERROR(VLOOKUP($F798,Dataset!$A:$P,N$273,FALSE),0)</f>
        <v>0</v>
      </c>
      <c r="O798" s="174">
        <f>IFERROR(VLOOKUP($F798,Dataset!$A:$P,O$273,FALSE),0)</f>
        <v>0</v>
      </c>
      <c r="P798" s="174">
        <f>IFERROR(VLOOKUP($F798,Dataset!$A:$P,P$273,FALSE),0)</f>
        <v>0</v>
      </c>
    </row>
    <row r="800" spans="2:21" x14ac:dyDescent="0.2">
      <c r="F800" s="27" t="s">
        <v>244</v>
      </c>
      <c r="G800" s="24">
        <v>2</v>
      </c>
    </row>
    <row r="801" spans="4:16" x14ac:dyDescent="0.15">
      <c r="F801" s="28" t="str">
        <f t="shared" ref="F801:F807" si="193">$F$760&amp;"-"&amp;G801&amp;"-"&amp;H801&amp;"-"&amp;I801</f>
        <v>CI-(NOC) NORTHLAND-All-All</v>
      </c>
      <c r="G801" s="173" t="str">
        <f t="shared" ref="G801:G807" si="194">VLOOKUP($G$800,$A$5:$B$31,2,FALSE)</f>
        <v>(NOC) NORTHLAND</v>
      </c>
      <c r="H801" s="173" t="s">
        <v>2</v>
      </c>
      <c r="I801" s="173" t="str">
        <f t="shared" ref="I801:I807" si="195">IF(I$790=1,"All",IF(I$790=2,"U","R"))</f>
        <v>All</v>
      </c>
      <c r="J801" s="174">
        <f>IFERROR(VLOOKUP($F801,Dataset!$A:$P,J$273,FALSE),0)</f>
        <v>0</v>
      </c>
      <c r="K801" s="174">
        <f>IFERROR(VLOOKUP($F801,Dataset!$A:$P,K$273,FALSE),0)</f>
        <v>0</v>
      </c>
      <c r="L801" s="174">
        <f>IFERROR(VLOOKUP($F801,Dataset!$A:$P,L$273,FALSE),0)</f>
        <v>0</v>
      </c>
      <c r="M801" s="174">
        <f>IFERROR(VLOOKUP($F801,Dataset!$A:$P,M$273,FALSE),0)</f>
        <v>0</v>
      </c>
      <c r="N801" s="174">
        <f>IFERROR(VLOOKUP($F801,Dataset!$A:$P,N$273,FALSE),0)</f>
        <v>0</v>
      </c>
      <c r="O801" s="174">
        <f>IFERROR(VLOOKUP($F801,Dataset!$A:$P,O$273,FALSE),0)</f>
        <v>0</v>
      </c>
      <c r="P801" s="174">
        <f>IFERROR(VLOOKUP($F801,Dataset!$A:$P,P$273,FALSE),0)</f>
        <v>0</v>
      </c>
    </row>
    <row r="802" spans="4:16" x14ac:dyDescent="0.15">
      <c r="F802" s="28" t="str">
        <f t="shared" si="193"/>
        <v>CI-(NOC) NORTHLAND-High Volume-All</v>
      </c>
      <c r="G802" s="173" t="str">
        <f t="shared" si="194"/>
        <v>(NOC) NORTHLAND</v>
      </c>
      <c r="H802" s="387" t="s">
        <v>6</v>
      </c>
      <c r="I802" s="173" t="str">
        <f t="shared" si="195"/>
        <v>All</v>
      </c>
      <c r="J802" s="174">
        <f>IFERROR(VLOOKUP($F802,Dataset!$A:$P,J$273,FALSE),0)</f>
        <v>0</v>
      </c>
      <c r="K802" s="174">
        <f>IFERROR(VLOOKUP($F802,Dataset!$A:$P,K$273,FALSE),0)</f>
        <v>0</v>
      </c>
      <c r="L802" s="174">
        <f>IFERROR(VLOOKUP($F802,Dataset!$A:$P,L$273,FALSE),0)</f>
        <v>0</v>
      </c>
      <c r="M802" s="174">
        <f>IFERROR(VLOOKUP($F802,Dataset!$A:$P,M$273,FALSE),0)</f>
        <v>0</v>
      </c>
      <c r="N802" s="174">
        <f>IFERROR(VLOOKUP($F802,Dataset!$A:$P,N$273,FALSE),0)</f>
        <v>0</v>
      </c>
      <c r="O802" s="174">
        <f>IFERROR(VLOOKUP($F802,Dataset!$A:$P,O$273,FALSE),0)</f>
        <v>0</v>
      </c>
      <c r="P802" s="174">
        <f>IFERROR(VLOOKUP($F802,Dataset!$A:$P,P$273,FALSE),0)</f>
        <v>0</v>
      </c>
    </row>
    <row r="803" spans="4:16" x14ac:dyDescent="0.15">
      <c r="F803" s="28" t="str">
        <f t="shared" si="193"/>
        <v>CI-(NOC) NORTHLAND-National-All</v>
      </c>
      <c r="G803" s="173" t="str">
        <f t="shared" si="194"/>
        <v>(NOC) NORTHLAND</v>
      </c>
      <c r="H803" s="387" t="s">
        <v>17</v>
      </c>
      <c r="I803" s="173" t="str">
        <f t="shared" si="195"/>
        <v>All</v>
      </c>
      <c r="J803" s="174">
        <f>IFERROR(VLOOKUP($F803,Dataset!$A:$P,J$273,FALSE),0)</f>
        <v>0</v>
      </c>
      <c r="K803" s="174">
        <f>IFERROR(VLOOKUP($F803,Dataset!$A:$P,K$273,FALSE),0)</f>
        <v>0</v>
      </c>
      <c r="L803" s="174">
        <f>IFERROR(VLOOKUP($F803,Dataset!$A:$P,L$273,FALSE),0)</f>
        <v>0</v>
      </c>
      <c r="M803" s="174">
        <f>IFERROR(VLOOKUP($F803,Dataset!$A:$P,M$273,FALSE),0)</f>
        <v>0</v>
      </c>
      <c r="N803" s="174">
        <f>IFERROR(VLOOKUP($F803,Dataset!$A:$P,N$273,FALSE),0)</f>
        <v>0</v>
      </c>
      <c r="O803" s="174">
        <f>IFERROR(VLOOKUP($F803,Dataset!$A:$P,O$273,FALSE),0)</f>
        <v>0</v>
      </c>
      <c r="P803" s="174">
        <f>IFERROR(VLOOKUP($F803,Dataset!$A:$P,P$273,FALSE),0)</f>
        <v>0</v>
      </c>
    </row>
    <row r="804" spans="4:16" x14ac:dyDescent="0.15">
      <c r="F804" s="28" t="str">
        <f t="shared" si="193"/>
        <v>CI-(NOC) NORTHLAND-Regional-All</v>
      </c>
      <c r="G804" s="173" t="str">
        <f t="shared" si="194"/>
        <v>(NOC) NORTHLAND</v>
      </c>
      <c r="H804" s="387" t="s">
        <v>694</v>
      </c>
      <c r="I804" s="173" t="str">
        <f t="shared" si="195"/>
        <v>All</v>
      </c>
      <c r="J804" s="174">
        <f>IFERROR(VLOOKUP($F804,Dataset!$A:$P,J$273,FALSE),0)</f>
        <v>0</v>
      </c>
      <c r="K804" s="174">
        <f>IFERROR(VLOOKUP($F804,Dataset!$A:$P,K$273,FALSE),0)</f>
        <v>0</v>
      </c>
      <c r="L804" s="174">
        <f>IFERROR(VLOOKUP($F804,Dataset!$A:$P,L$273,FALSE),0)</f>
        <v>0</v>
      </c>
      <c r="M804" s="174">
        <f>IFERROR(VLOOKUP($F804,Dataset!$A:$P,M$273,FALSE),0)</f>
        <v>0</v>
      </c>
      <c r="N804" s="174">
        <f>IFERROR(VLOOKUP($F804,Dataset!$A:$P,N$273,FALSE),0)</f>
        <v>0</v>
      </c>
      <c r="O804" s="174">
        <f>IFERROR(VLOOKUP($F804,Dataset!$A:$P,O$273,FALSE),0)</f>
        <v>0</v>
      </c>
      <c r="P804" s="174">
        <f>IFERROR(VLOOKUP($F804,Dataset!$A:$P,P$273,FALSE),0)</f>
        <v>0</v>
      </c>
    </row>
    <row r="805" spans="4:16" x14ac:dyDescent="0.15">
      <c r="F805" s="28" t="str">
        <f t="shared" ref="F805" si="196">$F$760&amp;"-"&amp;G805&amp;"-"&amp;H805&amp;"-"&amp;I805</f>
        <v>CI-(NOC) NORTHLAND-Arterial-All</v>
      </c>
      <c r="G805" s="173" t="str">
        <f t="shared" si="194"/>
        <v>(NOC) NORTHLAND</v>
      </c>
      <c r="H805" s="387" t="s">
        <v>692</v>
      </c>
      <c r="I805" s="173" t="str">
        <f t="shared" si="195"/>
        <v>All</v>
      </c>
      <c r="J805" s="174">
        <f>IFERROR(VLOOKUP($F805,Dataset!$A:$P,J$273,FALSE),0)</f>
        <v>0</v>
      </c>
      <c r="K805" s="174">
        <f>IFERROR(VLOOKUP($F805,Dataset!$A:$P,K$273,FALSE),0)</f>
        <v>0</v>
      </c>
      <c r="L805" s="174">
        <f>IFERROR(VLOOKUP($F805,Dataset!$A:$P,L$273,FALSE),0)</f>
        <v>0</v>
      </c>
      <c r="M805" s="174">
        <f>IFERROR(VLOOKUP($F805,Dataset!$A:$P,M$273,FALSE),0)</f>
        <v>0</v>
      </c>
      <c r="N805" s="174">
        <f>IFERROR(VLOOKUP($F805,Dataset!$A:$P,N$273,FALSE),0)</f>
        <v>0</v>
      </c>
      <c r="O805" s="174">
        <f>IFERROR(VLOOKUP($F805,Dataset!$A:$P,O$273,FALSE),0)</f>
        <v>0</v>
      </c>
      <c r="P805" s="174">
        <f>IFERROR(VLOOKUP($F805,Dataset!$A:$P,P$273,FALSE),0)</f>
        <v>0</v>
      </c>
    </row>
    <row r="806" spans="4:16" x14ac:dyDescent="0.15">
      <c r="F806" s="28" t="str">
        <f t="shared" si="193"/>
        <v>CI-(NOC) NORTHLAND-Primary Collector-All</v>
      </c>
      <c r="G806" s="173" t="str">
        <f t="shared" si="194"/>
        <v>(NOC) NORTHLAND</v>
      </c>
      <c r="H806" s="387" t="s">
        <v>691</v>
      </c>
      <c r="I806" s="173" t="str">
        <f t="shared" si="195"/>
        <v>All</v>
      </c>
      <c r="J806" s="174">
        <f>IFERROR(VLOOKUP($F806,Dataset!$A:$P,J$273,FALSE),0)</f>
        <v>0</v>
      </c>
      <c r="K806" s="174">
        <f>IFERROR(VLOOKUP($F806,Dataset!$A:$P,K$273,FALSE),0)</f>
        <v>0</v>
      </c>
      <c r="L806" s="174">
        <f>IFERROR(VLOOKUP($F806,Dataset!$A:$P,L$273,FALSE),0)</f>
        <v>0</v>
      </c>
      <c r="M806" s="174">
        <f>IFERROR(VLOOKUP($F806,Dataset!$A:$P,M$273,FALSE),0)</f>
        <v>0</v>
      </c>
      <c r="N806" s="174">
        <f>IFERROR(VLOOKUP($F806,Dataset!$A:$P,N$273,FALSE),0)</f>
        <v>0</v>
      </c>
      <c r="O806" s="174">
        <f>IFERROR(VLOOKUP($F806,Dataset!$A:$P,O$273,FALSE),0)</f>
        <v>0</v>
      </c>
      <c r="P806" s="174">
        <f>IFERROR(VLOOKUP($F806,Dataset!$A:$P,P$273,FALSE),0)</f>
        <v>0</v>
      </c>
    </row>
    <row r="807" spans="4:16" x14ac:dyDescent="0.15">
      <c r="F807" s="28" t="str">
        <f t="shared" si="193"/>
        <v>CI-(NOC) NORTHLAND-Secondary Collector-All</v>
      </c>
      <c r="G807" s="173" t="str">
        <f t="shared" si="194"/>
        <v>(NOC) NORTHLAND</v>
      </c>
      <c r="H807" s="387" t="s">
        <v>693</v>
      </c>
      <c r="I807" s="173" t="str">
        <f t="shared" si="195"/>
        <v>All</v>
      </c>
      <c r="J807" s="174">
        <f>IFERROR(VLOOKUP($F807,Dataset!$A:$P,J$273,FALSE),0)</f>
        <v>0</v>
      </c>
      <c r="K807" s="174">
        <f>IFERROR(VLOOKUP($F807,Dataset!$A:$P,K$273,FALSE),0)</f>
        <v>0</v>
      </c>
      <c r="L807" s="174">
        <f>IFERROR(VLOOKUP($F807,Dataset!$A:$P,L$273,FALSE),0)</f>
        <v>0</v>
      </c>
      <c r="M807" s="174">
        <f>IFERROR(VLOOKUP($F807,Dataset!$A:$P,M$273,FALSE),0)</f>
        <v>0</v>
      </c>
      <c r="N807" s="174">
        <f>IFERROR(VLOOKUP($F807,Dataset!$A:$P,N$273,FALSE),0)</f>
        <v>0</v>
      </c>
      <c r="O807" s="174">
        <f>IFERROR(VLOOKUP($F807,Dataset!$A:$P,O$273,FALSE),0)</f>
        <v>0</v>
      </c>
      <c r="P807" s="174">
        <f>IFERROR(VLOOKUP($F807,Dataset!$A:$P,P$273,FALSE),0)</f>
        <v>0</v>
      </c>
    </row>
    <row r="809" spans="4:16" x14ac:dyDescent="0.15">
      <c r="F809" s="36" t="s">
        <v>92</v>
      </c>
      <c r="G809" s="37" t="str">
        <f>G792&amp;" vs "&amp;G801&amp;" Deviation"</f>
        <v>National vs (NOC) NORTHLAND Deviation</v>
      </c>
      <c r="H809" s="37"/>
      <c r="I809" s="37"/>
      <c r="J809" s="174">
        <f t="shared" ref="J809:O809" si="197">J792-J801</f>
        <v>0</v>
      </c>
      <c r="K809" s="174">
        <f t="shared" si="197"/>
        <v>0</v>
      </c>
      <c r="L809" s="174">
        <f t="shared" si="197"/>
        <v>0</v>
      </c>
      <c r="M809" s="174">
        <f t="shared" si="197"/>
        <v>0</v>
      </c>
      <c r="N809" s="174">
        <f t="shared" si="197"/>
        <v>0</v>
      </c>
      <c r="O809" s="174">
        <f t="shared" si="197"/>
        <v>0</v>
      </c>
      <c r="P809" s="174">
        <f>P792-P801</f>
        <v>0</v>
      </c>
    </row>
    <row r="813" spans="4:16" ht="12" x14ac:dyDescent="0.15">
      <c r="F813" s="185" t="s">
        <v>74</v>
      </c>
      <c r="G813" s="52" t="s">
        <v>73</v>
      </c>
      <c r="H813" s="52"/>
      <c r="I813" s="52"/>
      <c r="J813" s="52"/>
      <c r="K813" s="52"/>
      <c r="L813" s="52"/>
      <c r="M813" s="52"/>
      <c r="N813" s="52"/>
      <c r="O813" s="52"/>
      <c r="P813" s="52"/>
    </row>
    <row r="814" spans="4:16" x14ac:dyDescent="0.15">
      <c r="D814" s="25">
        <v>15</v>
      </c>
    </row>
    <row r="815" spans="4:16" x14ac:dyDescent="0.15">
      <c r="J815" s="2" t="s">
        <v>853</v>
      </c>
    </row>
    <row r="816" spans="4:16" x14ac:dyDescent="0.15">
      <c r="J816" s="242">
        <f>VLOOKUP(J817,$B$79:$C$90,2,FALSE)</f>
        <v>15</v>
      </c>
    </row>
    <row r="817" spans="6:16" x14ac:dyDescent="0.2">
      <c r="G817" s="27" t="s">
        <v>242</v>
      </c>
      <c r="H817" s="27" t="s">
        <v>80</v>
      </c>
      <c r="I817" s="27" t="s">
        <v>81</v>
      </c>
      <c r="J817" s="31">
        <f>$H$1</f>
        <v>2019</v>
      </c>
      <c r="K817" s="20" t="s">
        <v>86</v>
      </c>
    </row>
    <row r="818" spans="6:16" ht="63" x14ac:dyDescent="0.2">
      <c r="G818" s="27"/>
      <c r="H818" s="27"/>
      <c r="I818" s="27"/>
      <c r="J818" s="35" t="str">
        <f>J817&amp;"  Surface Condition Index by NOC"</f>
        <v>2019  Surface Condition Index by NOC</v>
      </c>
      <c r="K818" s="35" t="str">
        <f>J817&amp;" Deviation from the National  Surface Condition Index by NOC"</f>
        <v>2019 Deviation from the National  Surface Condition Index by NOC</v>
      </c>
    </row>
    <row r="819" spans="6:16" ht="12" x14ac:dyDescent="0.15">
      <c r="F819" s="28" t="str">
        <f>"-"&amp;G819&amp;"-"&amp;H819&amp;"-"&amp;I819</f>
        <v>-(NOC) NORTHLAND-All-All</v>
      </c>
      <c r="G819" s="386" t="str">
        <f>$B$6</f>
        <v>(NOC) NORTHLAND</v>
      </c>
      <c r="H819" s="186" t="s">
        <v>2</v>
      </c>
      <c r="I819" s="186" t="s">
        <v>2</v>
      </c>
      <c r="J819" s="187">
        <f>IFERROR(VLOOKUP($F$813&amp;$F819,Dataset!$A:$P,J$540,FALSE),0)</f>
        <v>0</v>
      </c>
      <c r="K819" s="187">
        <f t="shared" ref="K819:K842" si="198">J819-$J$842</f>
        <v>0</v>
      </c>
      <c r="L819" s="187"/>
      <c r="M819" s="186"/>
      <c r="N819" s="188"/>
      <c r="O819" s="189"/>
      <c r="P819" s="189"/>
    </row>
    <row r="820" spans="6:16" x14ac:dyDescent="0.15">
      <c r="F820" s="28" t="str">
        <f t="shared" ref="F820:F842" si="199">"-"&amp;G820&amp;"-"&amp;H820&amp;"-"&amp;I820</f>
        <v>-AUCK ALLIANCE-All-All</v>
      </c>
      <c r="G820" s="386" t="str">
        <f>$B$7</f>
        <v>AUCK ALLIANCE</v>
      </c>
      <c r="H820" s="186" t="s">
        <v>2</v>
      </c>
      <c r="I820" s="186" t="s">
        <v>2</v>
      </c>
      <c r="J820" s="187">
        <f>IFERROR(VLOOKUP($F$813&amp;$F820,Dataset!$A:$P,J$540,FALSE),0)</f>
        <v>0</v>
      </c>
      <c r="K820" s="187">
        <f t="shared" si="198"/>
        <v>0</v>
      </c>
      <c r="L820" s="187"/>
      <c r="M820" s="186"/>
      <c r="N820" s="188"/>
      <c r="O820" s="186"/>
      <c r="P820" s="186"/>
    </row>
    <row r="821" spans="6:16" x14ac:dyDescent="0.15">
      <c r="F821" s="28" t="str">
        <f t="shared" si="199"/>
        <v>-(NOC) CENTRAL WAIKATO-All-All</v>
      </c>
      <c r="G821" s="386" t="str">
        <f>$B$8</f>
        <v>(NOC) CENTRAL WAIKATO</v>
      </c>
      <c r="H821" s="186" t="s">
        <v>2</v>
      </c>
      <c r="I821" s="186" t="s">
        <v>2</v>
      </c>
      <c r="J821" s="187">
        <f>IFERROR(VLOOKUP($F$813&amp;$F821,Dataset!$A:$P,J$540,FALSE),0)</f>
        <v>0</v>
      </c>
      <c r="K821" s="187">
        <f t="shared" si="198"/>
        <v>0</v>
      </c>
      <c r="L821" s="187"/>
      <c r="M821" s="186"/>
      <c r="N821" s="188"/>
      <c r="O821" s="186"/>
      <c r="P821" s="186"/>
    </row>
    <row r="822" spans="6:16" x14ac:dyDescent="0.15">
      <c r="F822" s="28" t="str">
        <f t="shared" si="199"/>
        <v>-(NOC) EAST WAIKATO-All-All</v>
      </c>
      <c r="G822" s="386" t="str">
        <f>$B$9</f>
        <v>(NOC) EAST WAIKATO</v>
      </c>
      <c r="H822" s="186" t="s">
        <v>2</v>
      </c>
      <c r="I822" s="186" t="s">
        <v>2</v>
      </c>
      <c r="J822" s="187">
        <f>IFERROR(VLOOKUP($F$813&amp;$F822,Dataset!$A:$P,J$540,FALSE),0)</f>
        <v>0</v>
      </c>
      <c r="K822" s="187">
        <f t="shared" si="198"/>
        <v>0</v>
      </c>
      <c r="L822" s="187"/>
      <c r="M822" s="186"/>
      <c r="N822" s="188"/>
      <c r="O822" s="186"/>
      <c r="P822" s="186"/>
    </row>
    <row r="823" spans="6:16" x14ac:dyDescent="0.15">
      <c r="F823" s="28" t="str">
        <f t="shared" si="199"/>
        <v>-(EC) WEST WAIKATO NORTH-All-All</v>
      </c>
      <c r="G823" s="386" t="str">
        <f>$B$10</f>
        <v>(EC) WEST WAIKATO NORTH</v>
      </c>
      <c r="H823" s="186" t="s">
        <v>2</v>
      </c>
      <c r="I823" s="186" t="s">
        <v>2</v>
      </c>
      <c r="J823" s="187">
        <f>IFERROR(VLOOKUP($F$813&amp;$F823,Dataset!$A:$P,J$540,FALSE),0)</f>
        <v>0</v>
      </c>
      <c r="K823" s="187">
        <f t="shared" si="198"/>
        <v>0</v>
      </c>
      <c r="L823" s="187"/>
      <c r="M823" s="186"/>
      <c r="N823" s="188"/>
      <c r="O823" s="186"/>
      <c r="P823" s="186"/>
    </row>
    <row r="824" spans="6:16" x14ac:dyDescent="0.15">
      <c r="F824" s="28" t="str">
        <f t="shared" si="199"/>
        <v>-(EC) WEST WAIKATO SOUTH-All-All</v>
      </c>
      <c r="G824" s="386" t="str">
        <f>$B$11</f>
        <v>(EC) WEST WAIKATO SOUTH</v>
      </c>
      <c r="H824" s="186" t="s">
        <v>2</v>
      </c>
      <c r="I824" s="186" t="s">
        <v>2</v>
      </c>
      <c r="J824" s="187">
        <f>IFERROR(VLOOKUP($F$813&amp;$F824,Dataset!$A:$P,J$540,FALSE),0)</f>
        <v>0</v>
      </c>
      <c r="K824" s="187">
        <f t="shared" si="198"/>
        <v>0</v>
      </c>
      <c r="L824" s="187"/>
      <c r="M824" s="186"/>
      <c r="N824" s="188"/>
      <c r="O824" s="186"/>
      <c r="P824" s="186"/>
    </row>
    <row r="825" spans="6:16" x14ac:dyDescent="0.15">
      <c r="F825" s="28" t="str">
        <f t="shared" si="199"/>
        <v>-(NOC) BOP EAST-All-All</v>
      </c>
      <c r="G825" s="386" t="str">
        <f>$B$12</f>
        <v>(NOC) BOP EAST</v>
      </c>
      <c r="H825" s="186" t="s">
        <v>2</v>
      </c>
      <c r="I825" s="186" t="s">
        <v>2</v>
      </c>
      <c r="J825" s="187">
        <f>IFERROR(VLOOKUP($F$813&amp;$F825,Dataset!$A:$P,J$540,FALSE),0)</f>
        <v>0</v>
      </c>
      <c r="K825" s="187">
        <f t="shared" si="198"/>
        <v>0</v>
      </c>
      <c r="L825" s="187"/>
      <c r="M825" s="186"/>
      <c r="N825" s="188"/>
      <c r="O825" s="186"/>
      <c r="P825" s="186"/>
    </row>
    <row r="826" spans="6:16" x14ac:dyDescent="0.15">
      <c r="F826" s="28" t="str">
        <f t="shared" si="199"/>
        <v>-(NOC) BOP WEST-All-All</v>
      </c>
      <c r="G826" s="386" t="str">
        <f>$B$13</f>
        <v>(NOC) BOP WEST</v>
      </c>
      <c r="H826" s="186" t="s">
        <v>2</v>
      </c>
      <c r="I826" s="186" t="s">
        <v>2</v>
      </c>
      <c r="J826" s="187">
        <f>IFERROR(VLOOKUP($F$813&amp;$F826,Dataset!$A:$P,J$540,FALSE),0)</f>
        <v>0</v>
      </c>
      <c r="K826" s="187">
        <f t="shared" si="198"/>
        <v>0</v>
      </c>
      <c r="L826" s="187"/>
      <c r="M826" s="186"/>
      <c r="N826" s="188"/>
      <c r="O826" s="186"/>
      <c r="P826" s="186"/>
    </row>
    <row r="827" spans="6:16" x14ac:dyDescent="0.15">
      <c r="F827" s="28" t="str">
        <f t="shared" si="199"/>
        <v>-(NOC) TAIRAWHITI ROADS NORTHERN-All-All</v>
      </c>
      <c r="G827" s="386" t="str">
        <f>$B$14</f>
        <v>(NOC) TAIRAWHITI ROADS NORTHERN</v>
      </c>
      <c r="H827" s="186" t="s">
        <v>2</v>
      </c>
      <c r="I827" s="186" t="s">
        <v>2</v>
      </c>
      <c r="J827" s="187">
        <f>IFERROR(VLOOKUP($F$813&amp;$F827,Dataset!$A:$P,J$540,FALSE),0)</f>
        <v>0</v>
      </c>
      <c r="K827" s="187">
        <f t="shared" si="198"/>
        <v>0</v>
      </c>
      <c r="L827" s="187"/>
      <c r="M827" s="186"/>
      <c r="N827" s="188"/>
      <c r="O827" s="186"/>
      <c r="P827" s="186"/>
    </row>
    <row r="828" spans="6:16" x14ac:dyDescent="0.15">
      <c r="F828" s="28" t="str">
        <f t="shared" si="199"/>
        <v>-(NOC) TAIRAWHITI ROADS WESTERN-All-All</v>
      </c>
      <c r="G828" s="386" t="str">
        <f>$B$15</f>
        <v>(NOC) TAIRAWHITI ROADS WESTERN</v>
      </c>
      <c r="H828" s="186" t="s">
        <v>2</v>
      </c>
      <c r="I828" s="186" t="s">
        <v>2</v>
      </c>
      <c r="J828" s="187">
        <f>IFERROR(VLOOKUP($F$813&amp;$F828,Dataset!$A:$P,J$540,FALSE),0)</f>
        <v>0</v>
      </c>
      <c r="K828" s="187">
        <f t="shared" si="198"/>
        <v>0</v>
      </c>
      <c r="L828" s="187"/>
      <c r="M828" s="186"/>
      <c r="N828" s="188"/>
      <c r="O828" s="186"/>
      <c r="P828" s="186"/>
    </row>
    <row r="829" spans="6:16" x14ac:dyDescent="0.15">
      <c r="F829" s="28" t="str">
        <f t="shared" si="199"/>
        <v>-(NOC) HAWKES BAY-All-All</v>
      </c>
      <c r="G829" s="386" t="str">
        <f>$B$16</f>
        <v>(NOC) HAWKES BAY</v>
      </c>
      <c r="H829" s="186" t="s">
        <v>2</v>
      </c>
      <c r="I829" s="186" t="s">
        <v>2</v>
      </c>
      <c r="J829" s="187">
        <f>IFERROR(VLOOKUP($F$813&amp;$F829,Dataset!$A:$P,J$540,FALSE),0)</f>
        <v>0</v>
      </c>
      <c r="K829" s="187">
        <f t="shared" si="198"/>
        <v>0</v>
      </c>
      <c r="L829" s="187"/>
      <c r="M829" s="186"/>
      <c r="N829" s="188"/>
      <c r="O829" s="186"/>
      <c r="P829" s="186"/>
    </row>
    <row r="830" spans="6:16" x14ac:dyDescent="0.15">
      <c r="F830" s="28" t="str">
        <f t="shared" si="199"/>
        <v>-(NOC) TARANAKI-All-All</v>
      </c>
      <c r="G830" s="386" t="str">
        <f>$B$17</f>
        <v>(NOC) TARANAKI</v>
      </c>
      <c r="H830" s="186" t="s">
        <v>2</v>
      </c>
      <c r="I830" s="186" t="s">
        <v>2</v>
      </c>
      <c r="J830" s="187">
        <f>IFERROR(VLOOKUP($F$813&amp;$F830,Dataset!$A:$P,J$540,FALSE),0)</f>
        <v>0</v>
      </c>
      <c r="K830" s="187">
        <f t="shared" si="198"/>
        <v>0</v>
      </c>
      <c r="L830" s="187"/>
      <c r="M830" s="186"/>
      <c r="N830" s="188"/>
      <c r="O830" s="186"/>
      <c r="P830" s="186"/>
    </row>
    <row r="831" spans="6:16" x14ac:dyDescent="0.15">
      <c r="F831" s="28" t="str">
        <f t="shared" si="199"/>
        <v>-(NOC) MANAWATU-WHANGANUI-All-All</v>
      </c>
      <c r="G831" s="386" t="str">
        <f>$B$18</f>
        <v>(NOC) MANAWATU-WHANGANUI</v>
      </c>
      <c r="H831" s="186" t="s">
        <v>2</v>
      </c>
      <c r="I831" s="186" t="s">
        <v>2</v>
      </c>
      <c r="J831" s="187">
        <f>IFERROR(VLOOKUP($F$813&amp;$F831,Dataset!$A:$P,J$540,FALSE),0)</f>
        <v>0</v>
      </c>
      <c r="K831" s="187">
        <f t="shared" si="198"/>
        <v>0</v>
      </c>
      <c r="L831" s="187"/>
      <c r="M831" s="186"/>
      <c r="N831" s="188"/>
      <c r="O831" s="186"/>
      <c r="P831" s="186"/>
    </row>
    <row r="832" spans="6:16" x14ac:dyDescent="0.15">
      <c r="F832" s="28" t="str">
        <f t="shared" si="199"/>
        <v>-(NOC) WELLINGTON-All-All</v>
      </c>
      <c r="G832" s="386" t="str">
        <f>$B$19</f>
        <v>(NOC) WELLINGTON</v>
      </c>
      <c r="H832" s="186" t="s">
        <v>2</v>
      </c>
      <c r="I832" s="186" t="s">
        <v>2</v>
      </c>
      <c r="J832" s="187">
        <f>IFERROR(VLOOKUP($F$813&amp;$F832,Dataset!$A:$P,J$540,FALSE),0)</f>
        <v>0</v>
      </c>
      <c r="K832" s="187">
        <f t="shared" si="198"/>
        <v>0</v>
      </c>
      <c r="L832" s="187"/>
      <c r="M832" s="186"/>
      <c r="N832" s="188"/>
      <c r="O832" s="186"/>
      <c r="P832" s="186"/>
    </row>
    <row r="833" spans="2:18" x14ac:dyDescent="0.15">
      <c r="F833" s="28" t="str">
        <f t="shared" si="199"/>
        <v>-(NOC) NELSON-TASMAN-All-All</v>
      </c>
      <c r="G833" s="386" t="str">
        <f>$B$20</f>
        <v>(NOC) NELSON-TASMAN</v>
      </c>
      <c r="H833" s="186" t="s">
        <v>2</v>
      </c>
      <c r="I833" s="186" t="s">
        <v>2</v>
      </c>
      <c r="J833" s="187">
        <f>IFERROR(VLOOKUP($F$813&amp;$F833,Dataset!$A:$P,J$540,FALSE),0)</f>
        <v>0</v>
      </c>
      <c r="K833" s="187">
        <f t="shared" si="198"/>
        <v>0</v>
      </c>
      <c r="L833" s="187"/>
      <c r="M833" s="186"/>
      <c r="N833" s="188"/>
      <c r="O833" s="186"/>
      <c r="P833" s="186"/>
    </row>
    <row r="834" spans="2:18" x14ac:dyDescent="0.15">
      <c r="F834" s="28" t="str">
        <f t="shared" si="199"/>
        <v>-(EC) MARLBOROUGH-All-All</v>
      </c>
      <c r="G834" s="386" t="str">
        <f>$B$21</f>
        <v>(EC) MARLBOROUGH</v>
      </c>
      <c r="H834" s="186" t="s">
        <v>2</v>
      </c>
      <c r="I834" s="186" t="s">
        <v>2</v>
      </c>
      <c r="J834" s="187">
        <f>IFERROR(VLOOKUP($F$813&amp;$F834,Dataset!$A:$P,J$540,FALSE),0)</f>
        <v>0</v>
      </c>
      <c r="K834" s="187">
        <f t="shared" si="198"/>
        <v>0</v>
      </c>
      <c r="L834" s="187"/>
      <c r="M834" s="186"/>
      <c r="N834" s="188"/>
      <c r="O834" s="186"/>
      <c r="P834" s="186"/>
    </row>
    <row r="835" spans="2:18" x14ac:dyDescent="0.15">
      <c r="F835" s="28" t="str">
        <f t="shared" si="199"/>
        <v>-(NOC) NORTH CANTERBURY-All-All</v>
      </c>
      <c r="G835" s="386" t="str">
        <f>$B$22</f>
        <v>(NOC) NORTH CANTERBURY</v>
      </c>
      <c r="H835" s="186" t="s">
        <v>2</v>
      </c>
      <c r="I835" s="186" t="s">
        <v>2</v>
      </c>
      <c r="J835" s="187">
        <f>IFERROR(VLOOKUP($F$813&amp;$F835,Dataset!$A:$P,J$540,FALSE),0)</f>
        <v>0</v>
      </c>
      <c r="K835" s="187">
        <f t="shared" si="198"/>
        <v>0</v>
      </c>
      <c r="L835" s="187"/>
      <c r="M835" s="186"/>
      <c r="N835" s="188"/>
      <c r="O835" s="186"/>
      <c r="P835" s="186"/>
    </row>
    <row r="836" spans="2:18" x14ac:dyDescent="0.15">
      <c r="F836" s="28" t="str">
        <f t="shared" si="199"/>
        <v>-(NOC) SOUTH CANTERBURY-All-All</v>
      </c>
      <c r="G836" s="386" t="str">
        <f>$B$23</f>
        <v>(NOC) SOUTH CANTERBURY</v>
      </c>
      <c r="H836" s="186" t="s">
        <v>2</v>
      </c>
      <c r="I836" s="186" t="s">
        <v>2</v>
      </c>
      <c r="J836" s="187">
        <f>IFERROR(VLOOKUP($F$813&amp;$F836,Dataset!$A:$P,J$540,FALSE),0)</f>
        <v>0</v>
      </c>
      <c r="K836" s="187">
        <f t="shared" si="198"/>
        <v>0</v>
      </c>
      <c r="L836" s="187"/>
      <c r="M836" s="186"/>
      <c r="N836" s="188"/>
      <c r="O836" s="186"/>
      <c r="P836" s="186"/>
    </row>
    <row r="837" spans="2:18" x14ac:dyDescent="0.15">
      <c r="F837" s="28" t="str">
        <f t="shared" si="199"/>
        <v>-MILFORD-All-All</v>
      </c>
      <c r="G837" s="386" t="str">
        <f>$B$24</f>
        <v>MILFORD</v>
      </c>
      <c r="H837" s="186" t="s">
        <v>2</v>
      </c>
      <c r="I837" s="186" t="s">
        <v>2</v>
      </c>
      <c r="J837" s="187">
        <f>IFERROR(VLOOKUP($F$813&amp;$F837,Dataset!$A:$P,J$540,FALSE),0)</f>
        <v>0</v>
      </c>
      <c r="K837" s="187">
        <f t="shared" si="198"/>
        <v>0</v>
      </c>
      <c r="L837" s="187"/>
      <c r="M837" s="186"/>
      <c r="N837" s="188"/>
      <c r="O837" s="186"/>
      <c r="P837" s="186"/>
    </row>
    <row r="838" spans="2:18" x14ac:dyDescent="0.15">
      <c r="F838" s="28" t="str">
        <f t="shared" si="199"/>
        <v>-(NOC) WEST COAST-All-All</v>
      </c>
      <c r="G838" s="386" t="str">
        <f>$B$25</f>
        <v>(NOC) WEST COAST</v>
      </c>
      <c r="H838" s="186" t="s">
        <v>2</v>
      </c>
      <c r="I838" s="186" t="s">
        <v>2</v>
      </c>
      <c r="J838" s="187">
        <f>IFERROR(VLOOKUP($F$813&amp;$F838,Dataset!$A:$P,J$540,FALSE),0)</f>
        <v>0</v>
      </c>
      <c r="K838" s="187">
        <f t="shared" si="198"/>
        <v>0</v>
      </c>
      <c r="L838" s="187"/>
      <c r="M838" s="186"/>
      <c r="N838" s="188"/>
      <c r="O838" s="186"/>
      <c r="P838" s="186"/>
    </row>
    <row r="839" spans="2:18" x14ac:dyDescent="0.15">
      <c r="F839" s="28" t="str">
        <f t="shared" si="199"/>
        <v>-(NOC) OTAGO CENTRAL-All-All</v>
      </c>
      <c r="G839" s="386" t="str">
        <f>$B$26</f>
        <v>(NOC) OTAGO CENTRAL</v>
      </c>
      <c r="H839" s="186" t="s">
        <v>2</v>
      </c>
      <c r="I839" s="186" t="s">
        <v>2</v>
      </c>
      <c r="J839" s="187">
        <f>IFERROR(VLOOKUP($F$813&amp;$F839,Dataset!$A:$P,J$540,FALSE),0)</f>
        <v>0</v>
      </c>
      <c r="K839" s="187">
        <f t="shared" si="198"/>
        <v>0</v>
      </c>
      <c r="L839" s="187"/>
      <c r="M839" s="186"/>
      <c r="N839" s="188"/>
      <c r="O839" s="186"/>
      <c r="P839" s="186"/>
    </row>
    <row r="840" spans="2:18" x14ac:dyDescent="0.15">
      <c r="F840" s="28" t="str">
        <f t="shared" si="199"/>
        <v>-(NOC) COASTAL OTAGO-All-All</v>
      </c>
      <c r="G840" s="386" t="str">
        <f>$B$27</f>
        <v>(NOC) COASTAL OTAGO</v>
      </c>
      <c r="H840" s="186" t="s">
        <v>2</v>
      </c>
      <c r="I840" s="186" t="s">
        <v>2</v>
      </c>
      <c r="J840" s="187">
        <f>IFERROR(VLOOKUP($F$813&amp;$F840,Dataset!$A:$P,J$540,FALSE),0)</f>
        <v>0</v>
      </c>
      <c r="K840" s="187">
        <f t="shared" si="198"/>
        <v>0</v>
      </c>
      <c r="L840" s="187"/>
      <c r="M840" s="186"/>
      <c r="N840" s="188"/>
      <c r="O840" s="186"/>
      <c r="P840" s="186"/>
    </row>
    <row r="841" spans="2:18" x14ac:dyDescent="0.15">
      <c r="F841" s="28" t="str">
        <f t="shared" si="199"/>
        <v>-(NOC) SOUTHLAND-All-All</v>
      </c>
      <c r="G841" s="386" t="str">
        <f>$B$28</f>
        <v>(NOC) SOUTHLAND</v>
      </c>
      <c r="H841" s="186" t="s">
        <v>2</v>
      </c>
      <c r="I841" s="186" t="s">
        <v>2</v>
      </c>
      <c r="J841" s="187">
        <f>IFERROR(VLOOKUP($F$813&amp;$F841,Dataset!$A:$P,J$540,FALSE),0)</f>
        <v>0</v>
      </c>
      <c r="K841" s="187">
        <f t="shared" si="198"/>
        <v>0</v>
      </c>
      <c r="L841" s="187"/>
      <c r="M841" s="186"/>
      <c r="N841" s="188"/>
      <c r="O841" s="186"/>
      <c r="P841" s="186"/>
    </row>
    <row r="842" spans="2:18" x14ac:dyDescent="0.15">
      <c r="F842" s="28" t="str">
        <f t="shared" si="199"/>
        <v>-National-All-All</v>
      </c>
      <c r="G842" s="186" t="s">
        <v>17</v>
      </c>
      <c r="H842" s="186" t="s">
        <v>2</v>
      </c>
      <c r="I842" s="186" t="s">
        <v>2</v>
      </c>
      <c r="J842" s="187">
        <f>IFERROR(VLOOKUP($F$813&amp;$F842,Dataset!$A:$P,J$540,FALSE),0)</f>
        <v>0</v>
      </c>
      <c r="K842" s="187">
        <f t="shared" si="198"/>
        <v>0</v>
      </c>
      <c r="L842" s="187"/>
      <c r="M842" s="186"/>
      <c r="N842" s="188"/>
      <c r="O842" s="186"/>
      <c r="P842" s="186"/>
    </row>
    <row r="844" spans="2:18" x14ac:dyDescent="0.2">
      <c r="F844" s="27" t="s">
        <v>243</v>
      </c>
      <c r="G844" s="24">
        <v>1</v>
      </c>
      <c r="H844" s="25"/>
      <c r="I844" s="26">
        <v>1</v>
      </c>
      <c r="J844" s="32">
        <f>VLOOKUP(J$34,$B$79:$C$100,2,FALSE)</f>
        <v>10</v>
      </c>
      <c r="K844" s="32">
        <f t="shared" ref="K844:P844" si="200">VLOOKUP(K$34,$B$79:$C$100,2,FALSE)</f>
        <v>11</v>
      </c>
      <c r="L844" s="32">
        <f t="shared" si="200"/>
        <v>12</v>
      </c>
      <c r="M844" s="32">
        <f t="shared" si="200"/>
        <v>13</v>
      </c>
      <c r="N844" s="32">
        <f t="shared" si="200"/>
        <v>14</v>
      </c>
      <c r="O844" s="32">
        <f t="shared" si="200"/>
        <v>15</v>
      </c>
      <c r="P844" s="32">
        <f t="shared" si="200"/>
        <v>16</v>
      </c>
    </row>
    <row r="845" spans="2:18" x14ac:dyDescent="0.2">
      <c r="G845" s="27" t="s">
        <v>242</v>
      </c>
      <c r="H845" s="27" t="s">
        <v>80</v>
      </c>
      <c r="I845" s="27" t="s">
        <v>81</v>
      </c>
      <c r="J845" s="20">
        <f>$K$1</f>
        <v>2014</v>
      </c>
      <c r="K845" s="20">
        <f t="shared" ref="K845:P845" si="201">J845+1</f>
        <v>2015</v>
      </c>
      <c r="L845" s="20">
        <f t="shared" si="201"/>
        <v>2016</v>
      </c>
      <c r="M845" s="20">
        <f t="shared" si="201"/>
        <v>2017</v>
      </c>
      <c r="N845" s="20">
        <f t="shared" si="201"/>
        <v>2018</v>
      </c>
      <c r="O845" s="20">
        <f t="shared" si="201"/>
        <v>2019</v>
      </c>
      <c r="P845" s="20">
        <f t="shared" si="201"/>
        <v>2020</v>
      </c>
      <c r="R845" s="243" t="str">
        <f>G813</f>
        <v>Surface Condition Index</v>
      </c>
    </row>
    <row r="846" spans="2:18" x14ac:dyDescent="0.15">
      <c r="F846" s="28" t="str">
        <f t="shared" ref="F846:F852" si="202">$F$813&amp;"-"&amp;G846&amp;"-"&amp;H846&amp;"-"&amp;I846</f>
        <v>SCI-National-All-All</v>
      </c>
      <c r="G846" s="186" t="str">
        <f t="shared" ref="G846:G852" si="203">VLOOKUP($G$844,$A$5:$B$31,2,FALSE)</f>
        <v>National</v>
      </c>
      <c r="H846" s="186" t="s">
        <v>2</v>
      </c>
      <c r="I846" s="186" t="str">
        <f t="shared" ref="I846:I852" si="204">IF(I$844=1,"All",IF(I$844=2,"U","R"))</f>
        <v>All</v>
      </c>
      <c r="J846" s="187">
        <f>IFERROR(VLOOKUP($F846,Dataset!$A:$P,J$844,FALSE),0)</f>
        <v>0</v>
      </c>
      <c r="K846" s="187">
        <f>IFERROR(VLOOKUP($F846,Dataset!$A:$P,K$273,FALSE),0)</f>
        <v>0</v>
      </c>
      <c r="L846" s="187">
        <f>IFERROR(VLOOKUP($F846,Dataset!$A:$P,L$273,FALSE),0)</f>
        <v>0</v>
      </c>
      <c r="M846" s="187">
        <f>IFERROR(VLOOKUP($F846,Dataset!$A:$P,M$273,FALSE),0)</f>
        <v>0</v>
      </c>
      <c r="N846" s="187">
        <f>IFERROR(VLOOKUP($F846,Dataset!$A:$P,N$273,FALSE),0)</f>
        <v>0</v>
      </c>
      <c r="O846" s="187">
        <f>IFERROR(VLOOKUP($F846,Dataset!$A:$P,O$273,FALSE),0)</f>
        <v>0</v>
      </c>
      <c r="P846" s="187">
        <f>IFERROR(VLOOKUP($F846,Dataset!$A:$P,P$273,FALSE),0)</f>
        <v>0</v>
      </c>
    </row>
    <row r="847" spans="2:18" x14ac:dyDescent="0.15">
      <c r="B847" s="226" t="s">
        <v>73</v>
      </c>
      <c r="F847" s="28" t="str">
        <f t="shared" si="202"/>
        <v>SCI-National-High Volume-All</v>
      </c>
      <c r="G847" s="186" t="str">
        <f t="shared" si="203"/>
        <v>National</v>
      </c>
      <c r="H847" s="387" t="s">
        <v>6</v>
      </c>
      <c r="I847" s="186" t="str">
        <f t="shared" si="204"/>
        <v>All</v>
      </c>
      <c r="J847" s="187">
        <f>IFERROR(VLOOKUP($F847,Dataset!$A:$P,J$844,FALSE),0)</f>
        <v>0</v>
      </c>
      <c r="K847" s="187">
        <f>IFERROR(VLOOKUP($F847,Dataset!$A:$P,K$273,FALSE),0)</f>
        <v>0</v>
      </c>
      <c r="L847" s="187">
        <f>IFERROR(VLOOKUP($F847,Dataset!$A:$P,L$273,FALSE),0)</f>
        <v>0</v>
      </c>
      <c r="M847" s="187">
        <f>IFERROR(VLOOKUP($F847,Dataset!$A:$P,M$273,FALSE),0)</f>
        <v>0</v>
      </c>
      <c r="N847" s="187">
        <f>IFERROR(VLOOKUP($F847,Dataset!$A:$P,N$273,FALSE),0)</f>
        <v>0</v>
      </c>
      <c r="O847" s="187">
        <f>IFERROR(VLOOKUP($F847,Dataset!$A:$P,O$273,FALSE),0)</f>
        <v>0</v>
      </c>
      <c r="P847" s="187">
        <f>IFERROR(VLOOKUP($F847,Dataset!$A:$P,P$273,FALSE),0)</f>
        <v>0</v>
      </c>
    </row>
    <row r="848" spans="2:18" x14ac:dyDescent="0.15">
      <c r="F848" s="28" t="str">
        <f t="shared" si="202"/>
        <v>SCI-National-National-All</v>
      </c>
      <c r="G848" s="186" t="str">
        <f t="shared" si="203"/>
        <v>National</v>
      </c>
      <c r="H848" s="387" t="s">
        <v>17</v>
      </c>
      <c r="I848" s="186" t="str">
        <f t="shared" si="204"/>
        <v>All</v>
      </c>
      <c r="J848" s="187">
        <f>IFERROR(VLOOKUP($F848,Dataset!$A:$P,J$844,FALSE),0)</f>
        <v>0</v>
      </c>
      <c r="K848" s="187">
        <f>IFERROR(VLOOKUP($F848,Dataset!$A:$P,K$273,FALSE),0)</f>
        <v>0</v>
      </c>
      <c r="L848" s="187">
        <f>IFERROR(VLOOKUP($F848,Dataset!$A:$P,L$273,FALSE),0)</f>
        <v>0</v>
      </c>
      <c r="M848" s="187">
        <f>IFERROR(VLOOKUP($F848,Dataset!$A:$P,M$273,FALSE),0)</f>
        <v>0</v>
      </c>
      <c r="N848" s="187">
        <f>IFERROR(VLOOKUP($F848,Dataset!$A:$P,N$273,FALSE),0)</f>
        <v>0</v>
      </c>
      <c r="O848" s="187">
        <f>IFERROR(VLOOKUP($F848,Dataset!$A:$P,O$273,FALSE),0)</f>
        <v>0</v>
      </c>
      <c r="P848" s="187">
        <f>IFERROR(VLOOKUP($F848,Dataset!$A:$P,P$273,FALSE),0)</f>
        <v>0</v>
      </c>
    </row>
    <row r="849" spans="6:16" x14ac:dyDescent="0.15">
      <c r="F849" s="28" t="str">
        <f t="shared" si="202"/>
        <v>SCI-National-Regional-All</v>
      </c>
      <c r="G849" s="186" t="str">
        <f t="shared" si="203"/>
        <v>National</v>
      </c>
      <c r="H849" s="387" t="s">
        <v>694</v>
      </c>
      <c r="I849" s="186" t="str">
        <f t="shared" si="204"/>
        <v>All</v>
      </c>
      <c r="J849" s="187">
        <f>IFERROR(VLOOKUP($F849,Dataset!$A:$P,J$844,FALSE),0)</f>
        <v>0</v>
      </c>
      <c r="K849" s="187">
        <f>IFERROR(VLOOKUP($F849,Dataset!$A:$P,K$273,FALSE),0)</f>
        <v>0</v>
      </c>
      <c r="L849" s="187">
        <f>IFERROR(VLOOKUP($F849,Dataset!$A:$P,L$273,FALSE),0)</f>
        <v>0</v>
      </c>
      <c r="M849" s="187">
        <f>IFERROR(VLOOKUP($F849,Dataset!$A:$P,M$273,FALSE),0)</f>
        <v>0</v>
      </c>
      <c r="N849" s="187">
        <f>IFERROR(VLOOKUP($F849,Dataset!$A:$P,N$273,FALSE),0)</f>
        <v>0</v>
      </c>
      <c r="O849" s="187">
        <f>IFERROR(VLOOKUP($F849,Dataset!$A:$P,O$273,FALSE),0)</f>
        <v>0</v>
      </c>
      <c r="P849" s="187">
        <f>IFERROR(VLOOKUP($F849,Dataset!$A:$P,P$273,FALSE),0)</f>
        <v>0</v>
      </c>
    </row>
    <row r="850" spans="6:16" x14ac:dyDescent="0.15">
      <c r="F850" s="28" t="str">
        <f t="shared" ref="F850" si="205">$F$813&amp;"-"&amp;G850&amp;"-"&amp;H850&amp;"-"&amp;I850</f>
        <v>SCI-National-Arterial-All</v>
      </c>
      <c r="G850" s="186" t="str">
        <f t="shared" si="203"/>
        <v>National</v>
      </c>
      <c r="H850" s="387" t="s">
        <v>692</v>
      </c>
      <c r="I850" s="186" t="str">
        <f t="shared" si="204"/>
        <v>All</v>
      </c>
      <c r="J850" s="187">
        <f>IFERROR(VLOOKUP($F850,Dataset!$A:$P,J$844,FALSE),0)</f>
        <v>0</v>
      </c>
      <c r="K850" s="187">
        <f>IFERROR(VLOOKUP($F850,Dataset!$A:$P,K$273,FALSE),0)</f>
        <v>0</v>
      </c>
      <c r="L850" s="187">
        <f>IFERROR(VLOOKUP($F850,Dataset!$A:$P,L$273,FALSE),0)</f>
        <v>0</v>
      </c>
      <c r="M850" s="187">
        <f>IFERROR(VLOOKUP($F850,Dataset!$A:$P,M$273,FALSE),0)</f>
        <v>0</v>
      </c>
      <c r="N850" s="187">
        <f>IFERROR(VLOOKUP($F850,Dataset!$A:$P,N$273,FALSE),0)</f>
        <v>0</v>
      </c>
      <c r="O850" s="187">
        <f>IFERROR(VLOOKUP($F850,Dataset!$A:$P,O$273,FALSE),0)</f>
        <v>0</v>
      </c>
      <c r="P850" s="187">
        <f>IFERROR(VLOOKUP($F850,Dataset!$A:$P,P$273,FALSE),0)</f>
        <v>0</v>
      </c>
    </row>
    <row r="851" spans="6:16" x14ac:dyDescent="0.15">
      <c r="F851" s="28" t="str">
        <f t="shared" si="202"/>
        <v>SCI-National-Primary Collector-All</v>
      </c>
      <c r="G851" s="186" t="str">
        <f t="shared" si="203"/>
        <v>National</v>
      </c>
      <c r="H851" s="387" t="s">
        <v>691</v>
      </c>
      <c r="I851" s="186" t="str">
        <f t="shared" si="204"/>
        <v>All</v>
      </c>
      <c r="J851" s="187">
        <f>IFERROR(VLOOKUP($F851,Dataset!$A:$P,J$844,FALSE),0)</f>
        <v>0</v>
      </c>
      <c r="K851" s="187">
        <f>IFERROR(VLOOKUP($F851,Dataset!$A:$P,K$273,FALSE),0)</f>
        <v>0</v>
      </c>
      <c r="L851" s="187">
        <f>IFERROR(VLOOKUP($F851,Dataset!$A:$P,L$273,FALSE),0)</f>
        <v>0</v>
      </c>
      <c r="M851" s="187">
        <f>IFERROR(VLOOKUP($F851,Dataset!$A:$P,M$273,FALSE),0)</f>
        <v>0</v>
      </c>
      <c r="N851" s="187">
        <f>IFERROR(VLOOKUP($F851,Dataset!$A:$P,N$273,FALSE),0)</f>
        <v>0</v>
      </c>
      <c r="O851" s="187">
        <f>IFERROR(VLOOKUP($F851,Dataset!$A:$P,O$273,FALSE),0)</f>
        <v>0</v>
      </c>
      <c r="P851" s="187">
        <f>IFERROR(VLOOKUP($F851,Dataset!$A:$P,P$273,FALSE),0)</f>
        <v>0</v>
      </c>
    </row>
    <row r="852" spans="6:16" x14ac:dyDescent="0.15">
      <c r="F852" s="28" t="str">
        <f t="shared" si="202"/>
        <v>SCI-National-Secondary Collector-All</v>
      </c>
      <c r="G852" s="186" t="str">
        <f t="shared" si="203"/>
        <v>National</v>
      </c>
      <c r="H852" s="387" t="s">
        <v>693</v>
      </c>
      <c r="I852" s="186" t="str">
        <f t="shared" si="204"/>
        <v>All</v>
      </c>
      <c r="J852" s="187">
        <f>IFERROR(VLOOKUP($F852,Dataset!$A:$P,J$844,FALSE),0)</f>
        <v>0</v>
      </c>
      <c r="K852" s="187">
        <f>IFERROR(VLOOKUP($F852,Dataset!$A:$P,K$273,FALSE),0)</f>
        <v>0</v>
      </c>
      <c r="L852" s="187">
        <f>IFERROR(VLOOKUP($F852,Dataset!$A:$P,L$273,FALSE),0)</f>
        <v>0</v>
      </c>
      <c r="M852" s="187">
        <f>IFERROR(VLOOKUP($F852,Dataset!$A:$P,M$273,FALSE),0)</f>
        <v>0</v>
      </c>
      <c r="N852" s="187">
        <f>IFERROR(VLOOKUP($F852,Dataset!$A:$P,N$273,FALSE),0)</f>
        <v>0</v>
      </c>
      <c r="O852" s="187">
        <f>IFERROR(VLOOKUP($F852,Dataset!$A:$P,O$273,FALSE),0)</f>
        <v>0</v>
      </c>
      <c r="P852" s="187">
        <f>IFERROR(VLOOKUP($F852,Dataset!$A:$P,P$273,FALSE),0)</f>
        <v>0</v>
      </c>
    </row>
    <row r="854" spans="6:16" x14ac:dyDescent="0.2">
      <c r="F854" s="27" t="s">
        <v>244</v>
      </c>
      <c r="G854" s="24">
        <v>2</v>
      </c>
    </row>
    <row r="855" spans="6:16" x14ac:dyDescent="0.15">
      <c r="F855" s="28" t="str">
        <f t="shared" ref="F855:F861" si="206">$F$813&amp;"-"&amp;G855&amp;"-"&amp;H855&amp;"-"&amp;I855</f>
        <v>SCI-(NOC) NORTHLAND-All-All</v>
      </c>
      <c r="G855" s="186" t="str">
        <f t="shared" ref="G855:G861" si="207">VLOOKUP($G$854,$A$5:$B$31,2,FALSE)</f>
        <v>(NOC) NORTHLAND</v>
      </c>
      <c r="H855" s="186" t="s">
        <v>2</v>
      </c>
      <c r="I855" s="186" t="str">
        <f t="shared" ref="I855:I861" si="208">IF(I$844=1,"All",IF(I$844=2,"U","R"))</f>
        <v>All</v>
      </c>
      <c r="J855" s="187">
        <f>IFERROR(VLOOKUP($F855,Dataset!$A:$P,J$273,FALSE),0)</f>
        <v>0</v>
      </c>
      <c r="K855" s="187">
        <f>IFERROR(VLOOKUP($F855,Dataset!$A:$P,K$273,FALSE),0)</f>
        <v>0</v>
      </c>
      <c r="L855" s="187">
        <f>IFERROR(VLOOKUP($F855,Dataset!$A:$P,L$273,FALSE),0)</f>
        <v>0</v>
      </c>
      <c r="M855" s="187">
        <f>IFERROR(VLOOKUP($F855,Dataset!$A:$P,M$273,FALSE),0)</f>
        <v>0</v>
      </c>
      <c r="N855" s="187">
        <f>IFERROR(VLOOKUP($F855,Dataset!$A:$P,N$273,FALSE),0)</f>
        <v>0</v>
      </c>
      <c r="O855" s="187">
        <f>IFERROR(VLOOKUP($F855,Dataset!$A:$P,O$273,FALSE),0)</f>
        <v>0</v>
      </c>
      <c r="P855" s="187">
        <f>IFERROR(VLOOKUP($F855,Dataset!$A:$P,P$273,FALSE),0)</f>
        <v>0</v>
      </c>
    </row>
    <row r="856" spans="6:16" x14ac:dyDescent="0.15">
      <c r="F856" s="28" t="str">
        <f t="shared" si="206"/>
        <v>SCI-(NOC) NORTHLAND-High Volume-All</v>
      </c>
      <c r="G856" s="186" t="str">
        <f t="shared" si="207"/>
        <v>(NOC) NORTHLAND</v>
      </c>
      <c r="H856" s="387" t="s">
        <v>6</v>
      </c>
      <c r="I856" s="186" t="str">
        <f t="shared" si="208"/>
        <v>All</v>
      </c>
      <c r="J856" s="187">
        <f>IFERROR(VLOOKUP($F856,Dataset!$A:$P,J$273,FALSE),0)</f>
        <v>0</v>
      </c>
      <c r="K856" s="187">
        <f>IFERROR(VLOOKUP($F856,Dataset!$A:$P,K$273,FALSE),0)</f>
        <v>0</v>
      </c>
      <c r="L856" s="187">
        <f>IFERROR(VLOOKUP($F856,Dataset!$A:$P,L$273,FALSE),0)</f>
        <v>0</v>
      </c>
      <c r="M856" s="187">
        <f>IFERROR(VLOOKUP($F856,Dataset!$A:$P,M$273,FALSE),0)</f>
        <v>0</v>
      </c>
      <c r="N856" s="187">
        <f>IFERROR(VLOOKUP($F856,Dataset!$A:$P,N$273,FALSE),0)</f>
        <v>0</v>
      </c>
      <c r="O856" s="187">
        <f>IFERROR(VLOOKUP($F856,Dataset!$A:$P,O$273,FALSE),0)</f>
        <v>0</v>
      </c>
      <c r="P856" s="187">
        <f>IFERROR(VLOOKUP($F856,Dataset!$A:$P,P$273,FALSE),0)</f>
        <v>0</v>
      </c>
    </row>
    <row r="857" spans="6:16" x14ac:dyDescent="0.15">
      <c r="F857" s="28" t="str">
        <f t="shared" si="206"/>
        <v>SCI-(NOC) NORTHLAND-National-All</v>
      </c>
      <c r="G857" s="186" t="str">
        <f t="shared" si="207"/>
        <v>(NOC) NORTHLAND</v>
      </c>
      <c r="H857" s="387" t="s">
        <v>17</v>
      </c>
      <c r="I857" s="186" t="str">
        <f t="shared" si="208"/>
        <v>All</v>
      </c>
      <c r="J857" s="187">
        <f>IFERROR(VLOOKUP($F857,Dataset!$A:$P,J$273,FALSE),0)</f>
        <v>0</v>
      </c>
      <c r="K857" s="187">
        <f>IFERROR(VLOOKUP($F857,Dataset!$A:$P,K$273,FALSE),0)</f>
        <v>0</v>
      </c>
      <c r="L857" s="187">
        <f>IFERROR(VLOOKUP($F857,Dataset!$A:$P,L$273,FALSE),0)</f>
        <v>0</v>
      </c>
      <c r="M857" s="187">
        <f>IFERROR(VLOOKUP($F857,Dataset!$A:$P,M$273,FALSE),0)</f>
        <v>0</v>
      </c>
      <c r="N857" s="187">
        <f>IFERROR(VLOOKUP($F857,Dataset!$A:$P,N$273,FALSE),0)</f>
        <v>0</v>
      </c>
      <c r="O857" s="187">
        <f>IFERROR(VLOOKUP($F857,Dataset!$A:$P,O$273,FALSE),0)</f>
        <v>0</v>
      </c>
      <c r="P857" s="187">
        <f>IFERROR(VLOOKUP($F857,Dataset!$A:$P,P$273,FALSE),0)</f>
        <v>0</v>
      </c>
    </row>
    <row r="858" spans="6:16" x14ac:dyDescent="0.15">
      <c r="F858" s="28" t="str">
        <f t="shared" si="206"/>
        <v>SCI-(NOC) NORTHLAND-Regional-All</v>
      </c>
      <c r="G858" s="186" t="str">
        <f t="shared" si="207"/>
        <v>(NOC) NORTHLAND</v>
      </c>
      <c r="H858" s="387" t="s">
        <v>694</v>
      </c>
      <c r="I858" s="186" t="str">
        <f t="shared" si="208"/>
        <v>All</v>
      </c>
      <c r="J858" s="187">
        <f>IFERROR(VLOOKUP($F858,Dataset!$A:$P,J$273,FALSE),0)</f>
        <v>0</v>
      </c>
      <c r="K858" s="187">
        <f>IFERROR(VLOOKUP($F858,Dataset!$A:$P,K$273,FALSE),0)</f>
        <v>0</v>
      </c>
      <c r="L858" s="187">
        <f>IFERROR(VLOOKUP($F858,Dataset!$A:$P,L$273,FALSE),0)</f>
        <v>0</v>
      </c>
      <c r="M858" s="187">
        <f>IFERROR(VLOOKUP($F858,Dataset!$A:$P,M$273,FALSE),0)</f>
        <v>0</v>
      </c>
      <c r="N858" s="187">
        <f>IFERROR(VLOOKUP($F858,Dataset!$A:$P,N$273,FALSE),0)</f>
        <v>0</v>
      </c>
      <c r="O858" s="187">
        <f>IFERROR(VLOOKUP($F858,Dataset!$A:$P,O$273,FALSE),0)</f>
        <v>0</v>
      </c>
      <c r="P858" s="187">
        <f>IFERROR(VLOOKUP($F858,Dataset!$A:$P,P$273,FALSE),0)</f>
        <v>0</v>
      </c>
    </row>
    <row r="859" spans="6:16" x14ac:dyDescent="0.15">
      <c r="F859" s="28" t="str">
        <f t="shared" ref="F859" si="209">$F$813&amp;"-"&amp;G859&amp;"-"&amp;H859&amp;"-"&amp;I859</f>
        <v>SCI-(NOC) NORTHLAND-Arterial-All</v>
      </c>
      <c r="G859" s="186" t="str">
        <f t="shared" si="207"/>
        <v>(NOC) NORTHLAND</v>
      </c>
      <c r="H859" s="387" t="s">
        <v>692</v>
      </c>
      <c r="I859" s="186" t="str">
        <f t="shared" si="208"/>
        <v>All</v>
      </c>
      <c r="J859" s="187">
        <f>IFERROR(VLOOKUP($F859,Dataset!$A:$P,J$273,FALSE),0)</f>
        <v>0</v>
      </c>
      <c r="K859" s="187">
        <f>IFERROR(VLOOKUP($F859,Dataset!$A:$P,K$273,FALSE),0)</f>
        <v>0</v>
      </c>
      <c r="L859" s="187">
        <f>IFERROR(VLOOKUP($F859,Dataset!$A:$P,L$273,FALSE),0)</f>
        <v>0</v>
      </c>
      <c r="M859" s="187">
        <f>IFERROR(VLOOKUP($F859,Dataset!$A:$P,M$273,FALSE),0)</f>
        <v>0</v>
      </c>
      <c r="N859" s="187">
        <f>IFERROR(VLOOKUP($F859,Dataset!$A:$P,N$273,FALSE),0)</f>
        <v>0</v>
      </c>
      <c r="O859" s="187">
        <f>IFERROR(VLOOKUP($F859,Dataset!$A:$P,O$273,FALSE),0)</f>
        <v>0</v>
      </c>
      <c r="P859" s="187">
        <f>IFERROR(VLOOKUP($F859,Dataset!$A:$P,P$273,FALSE),0)</f>
        <v>0</v>
      </c>
    </row>
    <row r="860" spans="6:16" x14ac:dyDescent="0.15">
      <c r="F860" s="28" t="str">
        <f t="shared" si="206"/>
        <v>SCI-(NOC) NORTHLAND-Primary Collector-All</v>
      </c>
      <c r="G860" s="186" t="str">
        <f t="shared" si="207"/>
        <v>(NOC) NORTHLAND</v>
      </c>
      <c r="H860" s="387" t="s">
        <v>691</v>
      </c>
      <c r="I860" s="186" t="str">
        <f>IF(I$844=1,"All",IF(I$844=2,"U","R"))</f>
        <v>All</v>
      </c>
      <c r="J860" s="187">
        <f>IFERROR(VLOOKUP($F860,Dataset!$A:$P,J$273,FALSE),0)</f>
        <v>0</v>
      </c>
      <c r="K860" s="187">
        <f>IFERROR(VLOOKUP($F860,Dataset!$A:$P,K$273,FALSE),0)</f>
        <v>0</v>
      </c>
      <c r="L860" s="187">
        <f>IFERROR(VLOOKUP($F860,Dataset!$A:$P,L$273,FALSE),0)</f>
        <v>0</v>
      </c>
      <c r="M860" s="187">
        <f>IFERROR(VLOOKUP($F860,Dataset!$A:$P,M$273,FALSE),0)</f>
        <v>0</v>
      </c>
      <c r="N860" s="187">
        <f>IFERROR(VLOOKUP($F860,Dataset!$A:$P,N$273,FALSE),0)</f>
        <v>0</v>
      </c>
      <c r="O860" s="187">
        <f>IFERROR(VLOOKUP($F860,Dataset!$A:$P,O$273,FALSE),0)</f>
        <v>0</v>
      </c>
      <c r="P860" s="187">
        <f>IFERROR(VLOOKUP($F860,Dataset!$A:$P,P$273,FALSE),0)</f>
        <v>0</v>
      </c>
    </row>
    <row r="861" spans="6:16" x14ac:dyDescent="0.15">
      <c r="F861" s="28" t="str">
        <f t="shared" si="206"/>
        <v>SCI-(NOC) NORTHLAND-Secondary Collector-All</v>
      </c>
      <c r="G861" s="186" t="str">
        <f t="shared" si="207"/>
        <v>(NOC) NORTHLAND</v>
      </c>
      <c r="H861" s="387" t="s">
        <v>693</v>
      </c>
      <c r="I861" s="186" t="str">
        <f t="shared" si="208"/>
        <v>All</v>
      </c>
      <c r="J861" s="187">
        <f>IFERROR(VLOOKUP($F861,Dataset!$A:$P,J$273,FALSE),0)</f>
        <v>0</v>
      </c>
      <c r="K861" s="187">
        <f>IFERROR(VLOOKUP($F861,Dataset!$A:$P,K$273,FALSE),0)</f>
        <v>0</v>
      </c>
      <c r="L861" s="187">
        <f>IFERROR(VLOOKUP($F861,Dataset!$A:$P,L$273,FALSE),0)</f>
        <v>0</v>
      </c>
      <c r="M861" s="187">
        <f>IFERROR(VLOOKUP($F861,Dataset!$A:$P,M$273,FALSE),0)</f>
        <v>0</v>
      </c>
      <c r="N861" s="187">
        <f>IFERROR(VLOOKUP($F861,Dataset!$A:$P,N$273,FALSE),0)</f>
        <v>0</v>
      </c>
      <c r="O861" s="187">
        <f>IFERROR(VLOOKUP($F861,Dataset!$A:$P,O$273,FALSE),0)</f>
        <v>0</v>
      </c>
      <c r="P861" s="187">
        <f>IFERROR(VLOOKUP($F861,Dataset!$A:$P,P$273,FALSE),0)</f>
        <v>0</v>
      </c>
    </row>
    <row r="863" spans="6:16" x14ac:dyDescent="0.15">
      <c r="F863" s="36" t="s">
        <v>92</v>
      </c>
      <c r="G863" s="37" t="str">
        <f>G846&amp;" vs "&amp;G855&amp;" Deviation"</f>
        <v>National vs (NOC) NORTHLAND Deviation</v>
      </c>
      <c r="H863" s="37"/>
      <c r="I863" s="37"/>
      <c r="J863" s="174">
        <f t="shared" ref="J863:O863" si="210">J846-J855</f>
        <v>0</v>
      </c>
      <c r="K863" s="174">
        <f t="shared" si="210"/>
        <v>0</v>
      </c>
      <c r="L863" s="174">
        <f t="shared" si="210"/>
        <v>0</v>
      </c>
      <c r="M863" s="174">
        <f t="shared" si="210"/>
        <v>0</v>
      </c>
      <c r="N863" s="174">
        <f t="shared" si="210"/>
        <v>0</v>
      </c>
      <c r="O863" s="174">
        <f t="shared" si="210"/>
        <v>0</v>
      </c>
      <c r="P863" s="174">
        <f>P846-P855</f>
        <v>0</v>
      </c>
    </row>
    <row r="865" spans="6:27" x14ac:dyDescent="0.15">
      <c r="I865" s="2" t="str">
        <f>V$870&amp;"-"&amp;$G871&amp;"-All-"</f>
        <v>SkidSC-InL-(NOC) NORTHLAND-All-</v>
      </c>
    </row>
    <row r="866" spans="6:27" x14ac:dyDescent="0.15">
      <c r="R866" s="49" t="s">
        <v>186</v>
      </c>
      <c r="U866" s="368" t="s">
        <v>352</v>
      </c>
    </row>
    <row r="868" spans="6:27" ht="11.25" customHeight="1" x14ac:dyDescent="0.15">
      <c r="I868" s="393" t="s">
        <v>846</v>
      </c>
      <c r="J868" s="393"/>
      <c r="K868" s="394" t="s">
        <v>189</v>
      </c>
      <c r="L868" s="394"/>
      <c r="M868" s="2" t="s">
        <v>403</v>
      </c>
      <c r="O868" s="2" t="s">
        <v>32</v>
      </c>
      <c r="R868" s="2" t="s">
        <v>193</v>
      </c>
      <c r="T868" s="368" t="s">
        <v>854</v>
      </c>
      <c r="U868" s="368"/>
      <c r="V868" s="19" t="s">
        <v>196</v>
      </c>
      <c r="W868" s="19"/>
      <c r="X868" s="367" t="s">
        <v>52</v>
      </c>
      <c r="Y868" s="367" t="s">
        <v>73</v>
      </c>
      <c r="Z868" s="2" t="s">
        <v>54</v>
      </c>
    </row>
    <row r="869" spans="6:27" x14ac:dyDescent="0.15">
      <c r="F869" s="49">
        <f>H1-1</f>
        <v>2018</v>
      </c>
      <c r="G869" s="37">
        <f>VLOOKUP(F869,B79:C90,2,FALSE)</f>
        <v>14</v>
      </c>
      <c r="H869" s="2" t="s">
        <v>70</v>
      </c>
      <c r="I869" s="368" t="s">
        <v>187</v>
      </c>
      <c r="J869" s="368" t="s">
        <v>188</v>
      </c>
      <c r="K869" s="2" t="s">
        <v>187</v>
      </c>
      <c r="L869" s="2" t="s">
        <v>188</v>
      </c>
      <c r="M869" s="2" t="s">
        <v>404</v>
      </c>
      <c r="N869" s="2" t="s">
        <v>405</v>
      </c>
      <c r="O869" s="2" t="s">
        <v>190</v>
      </c>
      <c r="P869" s="2" t="s">
        <v>191</v>
      </c>
      <c r="Q869" s="2" t="s">
        <v>192</v>
      </c>
      <c r="R869" s="2" t="s">
        <v>195</v>
      </c>
      <c r="S869" s="2" t="s">
        <v>194</v>
      </c>
      <c r="T869" s="368" t="s">
        <v>187</v>
      </c>
      <c r="U869" s="368" t="s">
        <v>188</v>
      </c>
      <c r="V869" s="19" t="s">
        <v>187</v>
      </c>
      <c r="W869" s="19" t="s">
        <v>188</v>
      </c>
      <c r="X869" s="367"/>
      <c r="Y869" s="367"/>
    </row>
    <row r="870" spans="6:27" x14ac:dyDescent="0.15">
      <c r="H870" s="2" t="s">
        <v>71</v>
      </c>
      <c r="I870" s="368" t="s">
        <v>35</v>
      </c>
      <c r="J870" s="368" t="s">
        <v>38</v>
      </c>
      <c r="K870" s="2" t="s">
        <v>57</v>
      </c>
      <c r="L870" s="2" t="s">
        <v>65</v>
      </c>
      <c r="M870" s="2" t="s">
        <v>238</v>
      </c>
      <c r="N870" s="2" t="s">
        <v>372</v>
      </c>
      <c r="O870" s="2" t="s">
        <v>44</v>
      </c>
      <c r="P870" s="2" t="s">
        <v>179</v>
      </c>
      <c r="Q870" s="2" t="s">
        <v>43</v>
      </c>
      <c r="R870" s="2" t="s">
        <v>39</v>
      </c>
      <c r="S870" s="2" t="s">
        <v>41</v>
      </c>
      <c r="T870" s="368" t="s">
        <v>47</v>
      </c>
      <c r="U870" s="368" t="s">
        <v>49</v>
      </c>
      <c r="V870" s="19" t="s">
        <v>69</v>
      </c>
      <c r="W870" s="19" t="s">
        <v>67</v>
      </c>
      <c r="X870" s="2" t="s">
        <v>183</v>
      </c>
      <c r="Y870" s="2" t="s">
        <v>74</v>
      </c>
      <c r="Z870" s="2" t="s">
        <v>55</v>
      </c>
      <c r="AA870" s="2" t="s">
        <v>53</v>
      </c>
    </row>
    <row r="871" spans="6:27" x14ac:dyDescent="0.15">
      <c r="F871" s="2" t="str">
        <f>"-"&amp;G871&amp;"-All-All"</f>
        <v>-(NOC) NORTHLAND-All-All</v>
      </c>
      <c r="G871" s="386" t="str">
        <f>$B$6</f>
        <v>(NOC) NORTHLAND</v>
      </c>
      <c r="H871" s="371" t="e">
        <f>VLOOKUP(H$870&amp;$F871,Dataset!$A:$N,$G$869,FALSE)</f>
        <v>#N/A</v>
      </c>
      <c r="I871" s="372">
        <f>VLOOKUP(I$870&amp;$F871,Dataset!$A:$N,$G$869,FALSE)</f>
        <v>64.613600000000005</v>
      </c>
      <c r="J871" s="372">
        <f>VLOOKUP(J$870&amp;$F871,Dataset!$A:$N,$G$869,FALSE)</f>
        <v>92.815700000000007</v>
      </c>
      <c r="K871" s="371">
        <f>VLOOKUP(K$870&amp;$F871,Dataset!$A:$N,$G$869,FALSE)</f>
        <v>64.613600000000005</v>
      </c>
      <c r="L871" s="371">
        <f>VLOOKUP(L$870&amp;$F871,Dataset!$A:$N,$G$869,FALSE)</f>
        <v>92.815700000000007</v>
      </c>
      <c r="M871" s="371">
        <f>VLOOKUP(M$870&amp;"-"&amp;$G871&amp;"-All-All",Dataset!$A:$N,$G$869,FALSE)</f>
        <v>6.5053999999999998</v>
      </c>
      <c r="N871" s="371">
        <f>VLOOKUP(N$870&amp;"-"&amp;$G871&amp;"-All-All",Dataset!$A:$N,$G$869,FALSE)</f>
        <v>3.8089</v>
      </c>
      <c r="O871" s="371">
        <f>VLOOKUP(O$870&amp;$F871,Dataset!$A:$N,$G$869,FALSE)</f>
        <v>73.281899999999993</v>
      </c>
      <c r="P871" s="371">
        <f>VLOOKUP(P$870&amp;$F871,Dataset!$A:$N,$G$869,FALSE)</f>
        <v>6.1835000000000004</v>
      </c>
      <c r="Q871" s="371">
        <f>VLOOKUP(Q$870&amp;$F871,Dataset!$A:$N,$G$869,FALSE)</f>
        <v>3.4988999999999999</v>
      </c>
      <c r="R871" s="371">
        <f>VLOOKUP(R$870&amp;$F871,Dataset!$A:$N,$G$869,FALSE)</f>
        <v>13.7798</v>
      </c>
      <c r="S871" s="371">
        <f>VLOOKUP(S$870&amp;$F871,Dataset!$A:$N,$G$869,FALSE)</f>
        <v>1.4431</v>
      </c>
      <c r="T871" s="372">
        <f>VLOOKUP(T$870&amp;$F871,Dataset!$A:$N,$G$869,FALSE)</f>
        <v>31.8093</v>
      </c>
      <c r="U871" s="372">
        <f>VLOOKUP(U$870&amp;$F871,Dataset!$A:$N,$G$869,FALSE)</f>
        <v>6.43170000000001</v>
      </c>
      <c r="V871" s="376">
        <f>VLOOKUP(V$870&amp;"-"&amp;$G871&amp;"-All-All",Dataset!$A:$N,$G$869,FALSE)</f>
        <v>31.8093</v>
      </c>
      <c r="W871" s="376">
        <f>VLOOKUP(W$870&amp;"-"&amp;$G871&amp;"-All-All",Dataset!$A:$N,$G$869,FALSE)</f>
        <v>6.43170000000001</v>
      </c>
      <c r="X871" s="371">
        <f>VLOOKUP(X$870&amp;$F871,Dataset!$A:$N,$G$869,FALSE)</f>
        <v>97.696600000000004</v>
      </c>
      <c r="Y871" s="371" t="e">
        <f>VLOOKUP(Y$870&amp;$F871,Dataset!$A:$N,$G$869,FALSE)</f>
        <v>#N/A</v>
      </c>
      <c r="Z871" s="371">
        <f>VLOOKUP(Z$870&amp;$F871,Dataset!$A:$N,$G$869,FALSE)</f>
        <v>0.1119</v>
      </c>
      <c r="AA871" s="371">
        <f>VLOOKUP(AA$870&amp;$F871,Dataset!$A:$N,$G$869,FALSE)</f>
        <v>0.5655</v>
      </c>
    </row>
    <row r="872" spans="6:27" x14ac:dyDescent="0.15">
      <c r="F872" s="2" t="str">
        <f t="shared" ref="F872:F894" si="211">"-"&amp;G872&amp;"-All-All"</f>
        <v>-AUCK ALLIANCE-All-All</v>
      </c>
      <c r="G872" s="386" t="str">
        <f>$B$7</f>
        <v>AUCK ALLIANCE</v>
      </c>
      <c r="H872" s="371" t="e">
        <f>VLOOKUP(H$870&amp;$F872,Dataset!$A:$N,$G$869,FALSE)</f>
        <v>#N/A</v>
      </c>
      <c r="I872" s="372">
        <f>VLOOKUP(I$870&amp;$F872,Dataset!$A:$N,$G$869,FALSE)</f>
        <v>90.775300000000001</v>
      </c>
      <c r="J872" s="372">
        <f>VLOOKUP(J$870&amp;$F872,Dataset!$A:$N,$G$869,FALSE)</f>
        <v>99.499600000000001</v>
      </c>
      <c r="K872" s="371">
        <f>VLOOKUP(K$870&amp;$F872,Dataset!$A:$N,$G$869,FALSE)</f>
        <v>90.775300000000001</v>
      </c>
      <c r="L872" s="371">
        <f>VLOOKUP(L$870&amp;$F872,Dataset!$A:$N,$G$869,FALSE)</f>
        <v>99.499600000000001</v>
      </c>
      <c r="M872" s="371">
        <f>VLOOKUP(M$870&amp;"-"&amp;$G872&amp;"-All-All",Dataset!$A:$N,$G$869,FALSE)</f>
        <v>8.0259</v>
      </c>
      <c r="N872" s="371">
        <f>VLOOKUP(N$870&amp;"-"&amp;$G872&amp;"-All-All",Dataset!$A:$N,$G$869,FALSE)</f>
        <v>0.82969999999999999</v>
      </c>
      <c r="O872" s="371">
        <f>VLOOKUP(O$870&amp;$F872,Dataset!$A:$N,$G$869,FALSE)</f>
        <v>38.409599999999998</v>
      </c>
      <c r="P872" s="371">
        <f>VLOOKUP(P$870&amp;$F872,Dataset!$A:$N,$G$869,FALSE)</f>
        <v>0.89280000000000004</v>
      </c>
      <c r="Q872" s="371">
        <f>VLOOKUP(Q$870&amp;$F872,Dataset!$A:$N,$G$869,FALSE)</f>
        <v>0.45179999999999998</v>
      </c>
      <c r="R872" s="371">
        <f>VLOOKUP(R$870&amp;$F872,Dataset!$A:$N,$G$869,FALSE)</f>
        <v>2.8083</v>
      </c>
      <c r="S872" s="371">
        <f>VLOOKUP(S$870&amp;$F872,Dataset!$A:$N,$G$869,FALSE)</f>
        <v>0.16719999999999999</v>
      </c>
      <c r="T872" s="372">
        <f>VLOOKUP(T$870&amp;$F872,Dataset!$A:$N,$G$869,FALSE)</f>
        <v>15.599299999999999</v>
      </c>
      <c r="U872" s="372">
        <f>VLOOKUP(U$870&amp;$F872,Dataset!$A:$N,$G$869,FALSE)</f>
        <v>1.4762000000000099</v>
      </c>
      <c r="V872" s="376">
        <f>VLOOKUP(V$870&amp;"-"&amp;$G872&amp;"-All-All",Dataset!$A:$N,$G$869,FALSE)</f>
        <v>15.599299999999999</v>
      </c>
      <c r="W872" s="376">
        <f>VLOOKUP(W$870&amp;"-"&amp;$G872&amp;"-All-All",Dataset!$A:$N,$G$869,FALSE)</f>
        <v>1.4762000000000099</v>
      </c>
      <c r="X872" s="371">
        <f>VLOOKUP(X$870&amp;$F872,Dataset!$A:$N,$G$869,FALSE)</f>
        <v>99.897199999999998</v>
      </c>
      <c r="Y872" s="371" t="e">
        <f>VLOOKUP(Y$870&amp;$F872,Dataset!$A:$N,$G$869,FALSE)</f>
        <v>#N/A</v>
      </c>
      <c r="Z872" s="371">
        <f>VLOOKUP(Z$870&amp;$F872,Dataset!$A:$N,$G$869,FALSE)</f>
        <v>4.1599999999999998E-2</v>
      </c>
      <c r="AA872" s="371">
        <f>VLOOKUP(AA$870&amp;$F872,Dataset!$A:$N,$G$869,FALSE)</f>
        <v>0.26</v>
      </c>
    </row>
    <row r="873" spans="6:27" x14ac:dyDescent="0.15">
      <c r="F873" s="2" t="str">
        <f t="shared" si="211"/>
        <v>-(NOC) CENTRAL WAIKATO-All-All</v>
      </c>
      <c r="G873" s="386" t="str">
        <f>$B$8</f>
        <v>(NOC) CENTRAL WAIKATO</v>
      </c>
      <c r="H873" s="371" t="e">
        <f>VLOOKUP(H$870&amp;$F873,Dataset!$A:$N,$G$869,FALSE)</f>
        <v>#N/A</v>
      </c>
      <c r="I873" s="372">
        <f>VLOOKUP(I$870&amp;$F873,Dataset!$A:$N,$G$869,FALSE)</f>
        <v>82.0779</v>
      </c>
      <c r="J873" s="372">
        <f>VLOOKUP(J$870&amp;$F873,Dataset!$A:$N,$G$869,FALSE)</f>
        <v>96.6768</v>
      </c>
      <c r="K873" s="371">
        <f>VLOOKUP(K$870&amp;$F873,Dataset!$A:$N,$G$869,FALSE)</f>
        <v>82.0779</v>
      </c>
      <c r="L873" s="371">
        <f>VLOOKUP(L$870&amp;$F873,Dataset!$A:$N,$G$869,FALSE)</f>
        <v>96.6768</v>
      </c>
      <c r="M873" s="371">
        <f>VLOOKUP(M$870&amp;"-"&amp;$G873&amp;"-All-All",Dataset!$A:$N,$G$869,FALSE)</f>
        <v>6.9673999999999996</v>
      </c>
      <c r="N873" s="371">
        <f>VLOOKUP(N$870&amp;"-"&amp;$G873&amp;"-All-All",Dataset!$A:$N,$G$869,FALSE)</f>
        <v>0.90139999999999998</v>
      </c>
      <c r="O873" s="371">
        <f>VLOOKUP(O$870&amp;$F873,Dataset!$A:$N,$G$869,FALSE)</f>
        <v>70.579099999999997</v>
      </c>
      <c r="P873" s="371">
        <f>VLOOKUP(P$870&amp;$F873,Dataset!$A:$N,$G$869,FALSE)</f>
        <v>4.6973000000000003</v>
      </c>
      <c r="Q873" s="371">
        <f>VLOOKUP(Q$870&amp;$F873,Dataset!$A:$N,$G$869,FALSE)</f>
        <v>2.5179</v>
      </c>
      <c r="R873" s="371">
        <f>VLOOKUP(R$870&amp;$F873,Dataset!$A:$N,$G$869,FALSE)</f>
        <v>16.394200000000001</v>
      </c>
      <c r="S873" s="371">
        <f>VLOOKUP(S$870&amp;$F873,Dataset!$A:$N,$G$869,FALSE)</f>
        <v>1.2325999999999999</v>
      </c>
      <c r="T873" s="372">
        <f>VLOOKUP(T$870&amp;$F873,Dataset!$A:$N,$G$869,FALSE)</f>
        <v>17.551400000000001</v>
      </c>
      <c r="U873" s="372">
        <f>VLOOKUP(U$870&amp;$F873,Dataset!$A:$N,$G$869,FALSE)</f>
        <v>3.3008999999999999</v>
      </c>
      <c r="V873" s="376">
        <f>VLOOKUP(V$870&amp;"-"&amp;$G873&amp;"-All-All",Dataset!$A:$N,$G$869,FALSE)</f>
        <v>17.551400000000001</v>
      </c>
      <c r="W873" s="376">
        <f>VLOOKUP(W$870&amp;"-"&amp;$G873&amp;"-All-All",Dataset!$A:$N,$G$869,FALSE)</f>
        <v>3.3008999999999999</v>
      </c>
      <c r="X873" s="371">
        <f>VLOOKUP(X$870&amp;$F873,Dataset!$A:$N,$G$869,FALSE)</f>
        <v>98.334100000000007</v>
      </c>
      <c r="Y873" s="371" t="e">
        <f>VLOOKUP(Y$870&amp;$F873,Dataset!$A:$N,$G$869,FALSE)</f>
        <v>#N/A</v>
      </c>
      <c r="Z873" s="371">
        <f>VLOOKUP(Z$870&amp;$F873,Dataset!$A:$N,$G$869,FALSE)</f>
        <v>0.12740000000000001</v>
      </c>
      <c r="AA873" s="371">
        <f>VLOOKUP(AA$870&amp;$F873,Dataset!$A:$N,$G$869,FALSE)</f>
        <v>0.1797</v>
      </c>
    </row>
    <row r="874" spans="6:27" x14ac:dyDescent="0.15">
      <c r="F874" s="2" t="str">
        <f t="shared" si="211"/>
        <v>-(NOC) EAST WAIKATO-All-All</v>
      </c>
      <c r="G874" s="386" t="str">
        <f>$B$9</f>
        <v>(NOC) EAST WAIKATO</v>
      </c>
      <c r="H874" s="371" t="e">
        <f>VLOOKUP(H$870&amp;$F874,Dataset!$A:$N,$G$869,FALSE)</f>
        <v>#N/A</v>
      </c>
      <c r="I874" s="372">
        <f>VLOOKUP(I$870&amp;$F874,Dataset!$A:$N,$G$869,FALSE)</f>
        <v>51.671700000000001</v>
      </c>
      <c r="J874" s="372">
        <f>VLOOKUP(J$870&amp;$F874,Dataset!$A:$N,$G$869,FALSE)</f>
        <v>88.021100000000004</v>
      </c>
      <c r="K874" s="371">
        <f>VLOOKUP(K$870&amp;$F874,Dataset!$A:$N,$G$869,FALSE)</f>
        <v>51.671700000000001</v>
      </c>
      <c r="L874" s="371">
        <f>VLOOKUP(L$870&amp;$F874,Dataset!$A:$N,$G$869,FALSE)</f>
        <v>88.021100000000004</v>
      </c>
      <c r="M874" s="371">
        <f>VLOOKUP(M$870&amp;"-"&amp;$G874&amp;"-All-All",Dataset!$A:$N,$G$869,FALSE)</f>
        <v>8.5693999999999999</v>
      </c>
      <c r="N874" s="371">
        <f>VLOOKUP(N$870&amp;"-"&amp;$G874&amp;"-All-All",Dataset!$A:$N,$G$869,FALSE)</f>
        <v>0.252</v>
      </c>
      <c r="O874" s="371">
        <f>VLOOKUP(O$870&amp;$F874,Dataset!$A:$N,$G$869,FALSE)</f>
        <v>77.05</v>
      </c>
      <c r="P874" s="371">
        <f>VLOOKUP(P$870&amp;$F874,Dataset!$A:$N,$G$869,FALSE)</f>
        <v>7.9634</v>
      </c>
      <c r="Q874" s="371">
        <f>VLOOKUP(Q$870&amp;$F874,Dataset!$A:$N,$G$869,FALSE)</f>
        <v>3.9588999999999999</v>
      </c>
      <c r="R874" s="371">
        <f>VLOOKUP(R$870&amp;$F874,Dataset!$A:$N,$G$869,FALSE)</f>
        <v>12.9201</v>
      </c>
      <c r="S874" s="371">
        <f>VLOOKUP(S$870&amp;$F874,Dataset!$A:$N,$G$869,FALSE)</f>
        <v>1.0985</v>
      </c>
      <c r="T874" s="372">
        <f>VLOOKUP(T$870&amp;$F874,Dataset!$A:$N,$G$869,FALSE)</f>
        <v>44.933700000000002</v>
      </c>
      <c r="U874" s="372">
        <f>VLOOKUP(U$870&amp;$F874,Dataset!$A:$N,$G$869,FALSE)</f>
        <v>11.0777</v>
      </c>
      <c r="V874" s="376">
        <f>VLOOKUP(V$870&amp;"-"&amp;$G874&amp;"-All-All",Dataset!$A:$N,$G$869,FALSE)</f>
        <v>44.933700000000002</v>
      </c>
      <c r="W874" s="376">
        <f>VLOOKUP(W$870&amp;"-"&amp;$G874&amp;"-All-All",Dataset!$A:$N,$G$869,FALSE)</f>
        <v>11.0777</v>
      </c>
      <c r="X874" s="371">
        <f>VLOOKUP(X$870&amp;$F874,Dataset!$A:$N,$G$869,FALSE)</f>
        <v>98.042599999999993</v>
      </c>
      <c r="Y874" s="371" t="e">
        <f>VLOOKUP(Y$870&amp;$F874,Dataset!$A:$N,$G$869,FALSE)</f>
        <v>#N/A</v>
      </c>
      <c r="Z874" s="371">
        <f>VLOOKUP(Z$870&amp;$F874,Dataset!$A:$N,$G$869,FALSE)</f>
        <v>0.1268</v>
      </c>
      <c r="AA874" s="371">
        <f>VLOOKUP(AA$870&amp;$F874,Dataset!$A:$N,$G$869,FALSE)</f>
        <v>0.28589999999999999</v>
      </c>
    </row>
    <row r="875" spans="6:27" x14ac:dyDescent="0.15">
      <c r="F875" s="2" t="str">
        <f t="shared" si="211"/>
        <v>-(EC) WEST WAIKATO NORTH-All-All</v>
      </c>
      <c r="G875" s="386" t="str">
        <f>$B$10</f>
        <v>(EC) WEST WAIKATO NORTH</v>
      </c>
      <c r="H875" s="371" t="e">
        <f>VLOOKUP(H$870&amp;$F875,Dataset!$A:$N,$G$869,FALSE)</f>
        <v>#N/A</v>
      </c>
      <c r="I875" s="372">
        <f>VLOOKUP(I$870&amp;$F875,Dataset!$A:$N,$G$869,FALSE)</f>
        <v>84.052599999999998</v>
      </c>
      <c r="J875" s="372">
        <f>VLOOKUP(J$870&amp;$F875,Dataset!$A:$N,$G$869,FALSE)</f>
        <v>98.243899999999996</v>
      </c>
      <c r="K875" s="371">
        <f>VLOOKUP(K$870&amp;$F875,Dataset!$A:$N,$G$869,FALSE)</f>
        <v>84.052599999999998</v>
      </c>
      <c r="L875" s="371">
        <f>VLOOKUP(L$870&amp;$F875,Dataset!$A:$N,$G$869,FALSE)</f>
        <v>98.243899999999996</v>
      </c>
      <c r="M875" s="371">
        <f>VLOOKUP(M$870&amp;"-"&amp;$G875&amp;"-All-All",Dataset!$A:$N,$G$869,FALSE)</f>
        <v>2.9992999999999999</v>
      </c>
      <c r="N875" s="371">
        <f>VLOOKUP(N$870&amp;"-"&amp;$G875&amp;"-All-All",Dataset!$A:$N,$G$869,FALSE)</f>
        <v>3.3334999999999999</v>
      </c>
      <c r="O875" s="371">
        <f>VLOOKUP(O$870&amp;$F875,Dataset!$A:$N,$G$869,FALSE)</f>
        <v>54.536200000000001</v>
      </c>
      <c r="P875" s="371">
        <f>VLOOKUP(P$870&amp;$F875,Dataset!$A:$N,$G$869,FALSE)</f>
        <v>2.7501000000000002</v>
      </c>
      <c r="Q875" s="371">
        <f>VLOOKUP(Q$870&amp;$F875,Dataset!$A:$N,$G$869,FALSE)</f>
        <v>1.0873999999999999</v>
      </c>
      <c r="R875" s="371">
        <f>VLOOKUP(R$870&amp;$F875,Dataset!$A:$N,$G$869,FALSE)</f>
        <v>9.4675999999999991</v>
      </c>
      <c r="S875" s="371">
        <f>VLOOKUP(S$870&amp;$F875,Dataset!$A:$N,$G$869,FALSE)</f>
        <v>0.62709999999999999</v>
      </c>
      <c r="T875" s="372">
        <f>VLOOKUP(T$870&amp;$F875,Dataset!$A:$N,$G$869,FALSE)</f>
        <v>18.524999999999999</v>
      </c>
      <c r="U875" s="372">
        <f>VLOOKUP(U$870&amp;$F875,Dataset!$A:$N,$G$869,FALSE)</f>
        <v>2.7690999999999901</v>
      </c>
      <c r="V875" s="376">
        <f>VLOOKUP(V$870&amp;"-"&amp;$G875&amp;"-All-All",Dataset!$A:$N,$G$869,FALSE)</f>
        <v>18.524999999999999</v>
      </c>
      <c r="W875" s="376">
        <f>VLOOKUP(W$870&amp;"-"&amp;$G875&amp;"-All-All",Dataset!$A:$N,$G$869,FALSE)</f>
        <v>2.7690999999999901</v>
      </c>
      <c r="X875" s="371">
        <f>VLOOKUP(X$870&amp;$F875,Dataset!$A:$N,$G$869,FALSE)</f>
        <v>99.789900000000003</v>
      </c>
      <c r="Y875" s="371" t="e">
        <f>VLOOKUP(Y$870&amp;$F875,Dataset!$A:$N,$G$869,FALSE)</f>
        <v>#N/A</v>
      </c>
      <c r="Z875" s="371">
        <f>VLOOKUP(Z$870&amp;$F875,Dataset!$A:$N,$G$869,FALSE)</f>
        <v>0.49259999999999998</v>
      </c>
      <c r="AA875" s="371">
        <f>VLOOKUP(AA$870&amp;$F875,Dataset!$A:$N,$G$869,FALSE)</f>
        <v>0.50839999999999996</v>
      </c>
    </row>
    <row r="876" spans="6:27" x14ac:dyDescent="0.15">
      <c r="F876" s="2" t="str">
        <f t="shared" si="211"/>
        <v>-(EC) WEST WAIKATO SOUTH-All-All</v>
      </c>
      <c r="G876" s="386" t="str">
        <f>$B$11</f>
        <v>(EC) WEST WAIKATO SOUTH</v>
      </c>
      <c r="H876" s="371" t="e">
        <f>VLOOKUP(H$870&amp;$F876,Dataset!$A:$N,$G$869,FALSE)</f>
        <v>#N/A</v>
      </c>
      <c r="I876" s="372">
        <f>VLOOKUP(I$870&amp;$F876,Dataset!$A:$N,$G$869,FALSE)</f>
        <v>77.111099999999993</v>
      </c>
      <c r="J876" s="372">
        <f>VLOOKUP(J$870&amp;$F876,Dataset!$A:$N,$G$869,FALSE)</f>
        <v>95.703699999999998</v>
      </c>
      <c r="K876" s="371">
        <f>VLOOKUP(K$870&amp;$F876,Dataset!$A:$N,$G$869,FALSE)</f>
        <v>77.111099999999993</v>
      </c>
      <c r="L876" s="371">
        <f>VLOOKUP(L$870&amp;$F876,Dataset!$A:$N,$G$869,FALSE)</f>
        <v>95.703699999999998</v>
      </c>
      <c r="M876" s="371">
        <f>VLOOKUP(M$870&amp;"-"&amp;$G876&amp;"-All-All",Dataset!$A:$N,$G$869,FALSE)</f>
        <v>6.8305999999999996</v>
      </c>
      <c r="N876" s="371">
        <f>VLOOKUP(N$870&amp;"-"&amp;$G876&amp;"-All-All",Dataset!$A:$N,$G$869,FALSE)</f>
        <v>3.2277999999999998</v>
      </c>
      <c r="O876" s="371">
        <f>VLOOKUP(O$870&amp;$F876,Dataset!$A:$N,$G$869,FALSE)</f>
        <v>70.318299999999994</v>
      </c>
      <c r="P876" s="371">
        <f>VLOOKUP(P$870&amp;$F876,Dataset!$A:$N,$G$869,FALSE)</f>
        <v>4.8341000000000003</v>
      </c>
      <c r="Q876" s="371">
        <f>VLOOKUP(Q$870&amp;$F876,Dataset!$A:$N,$G$869,FALSE)</f>
        <v>2.7069000000000001</v>
      </c>
      <c r="R876" s="371">
        <f>VLOOKUP(R$870&amp;$F876,Dataset!$A:$N,$G$869,FALSE)</f>
        <v>8.7178000000000004</v>
      </c>
      <c r="S876" s="371">
        <f>VLOOKUP(S$870&amp;$F876,Dataset!$A:$N,$G$869,FALSE)</f>
        <v>0.59870000000000001</v>
      </c>
      <c r="T876" s="372">
        <f>VLOOKUP(T$870&amp;$F876,Dataset!$A:$N,$G$869,FALSE)</f>
        <v>24.0625</v>
      </c>
      <c r="U876" s="372">
        <f>VLOOKUP(U$870&amp;$F876,Dataset!$A:$N,$G$869,FALSE)</f>
        <v>4.9364000000000097</v>
      </c>
      <c r="V876" s="376">
        <f>VLOOKUP(V$870&amp;"-"&amp;$G876&amp;"-All-All",Dataset!$A:$N,$G$869,FALSE)</f>
        <v>24.0625</v>
      </c>
      <c r="W876" s="376">
        <f>VLOOKUP(W$870&amp;"-"&amp;$G876&amp;"-All-All",Dataset!$A:$N,$G$869,FALSE)</f>
        <v>4.9364000000000097</v>
      </c>
      <c r="X876" s="371">
        <f>VLOOKUP(X$870&amp;$F876,Dataset!$A:$N,$G$869,FALSE)</f>
        <v>99.156999999999996</v>
      </c>
      <c r="Y876" s="371" t="e">
        <f>VLOOKUP(Y$870&amp;$F876,Dataset!$A:$N,$G$869,FALSE)</f>
        <v>#N/A</v>
      </c>
      <c r="Z876" s="371">
        <f>VLOOKUP(Z$870&amp;$F876,Dataset!$A:$N,$G$869,FALSE)</f>
        <v>5.5100000000000003E-2</v>
      </c>
      <c r="AA876" s="371">
        <f>VLOOKUP(AA$870&amp;$F876,Dataset!$A:$N,$G$869,FALSE)</f>
        <v>0.3322</v>
      </c>
    </row>
    <row r="877" spans="6:27" x14ac:dyDescent="0.15">
      <c r="F877" s="2" t="str">
        <f t="shared" si="211"/>
        <v>-(NOC) BOP EAST-All-All</v>
      </c>
      <c r="G877" s="386" t="str">
        <f>$B$12</f>
        <v>(NOC) BOP EAST</v>
      </c>
      <c r="H877" s="371" t="e">
        <f>VLOOKUP(H$870&amp;$F877,Dataset!$A:$N,$G$869,FALSE)</f>
        <v>#N/A</v>
      </c>
      <c r="I877" s="372">
        <f>VLOOKUP(I$870&amp;$F877,Dataset!$A:$N,$G$869,FALSE)</f>
        <v>85.113799999999998</v>
      </c>
      <c r="J877" s="372">
        <f>VLOOKUP(J$870&amp;$F877,Dataset!$A:$N,$G$869,FALSE)</f>
        <v>97.2881</v>
      </c>
      <c r="K877" s="371">
        <f>VLOOKUP(K$870&amp;$F877,Dataset!$A:$N,$G$869,FALSE)</f>
        <v>85.113799999999998</v>
      </c>
      <c r="L877" s="371">
        <f>VLOOKUP(L$870&amp;$F877,Dataset!$A:$N,$G$869,FALSE)</f>
        <v>97.2881</v>
      </c>
      <c r="M877" s="371">
        <f>VLOOKUP(M$870&amp;"-"&amp;$G877&amp;"-All-All",Dataset!$A:$N,$G$869,FALSE)</f>
        <v>7.5715000000000003</v>
      </c>
      <c r="N877" s="371">
        <f>VLOOKUP(N$870&amp;"-"&amp;$G877&amp;"-All-All",Dataset!$A:$N,$G$869,FALSE)</f>
        <v>0.47560000000000002</v>
      </c>
      <c r="O877" s="371">
        <f>VLOOKUP(O$870&amp;$F877,Dataset!$A:$N,$G$869,FALSE)</f>
        <v>77.508899999999997</v>
      </c>
      <c r="P877" s="371">
        <f>VLOOKUP(P$870&amp;$F877,Dataset!$A:$N,$G$869,FALSE)</f>
        <v>6.9006999999999996</v>
      </c>
      <c r="Q877" s="371">
        <f>VLOOKUP(Q$870&amp;$F877,Dataset!$A:$N,$G$869,FALSE)</f>
        <v>3.8736999999999999</v>
      </c>
      <c r="R877" s="371">
        <f>VLOOKUP(R$870&amp;$F877,Dataset!$A:$N,$G$869,FALSE)</f>
        <v>14.827999999999999</v>
      </c>
      <c r="S877" s="371">
        <f>VLOOKUP(S$870&amp;$F877,Dataset!$A:$N,$G$869,FALSE)</f>
        <v>0.96699999999999997</v>
      </c>
      <c r="T877" s="372">
        <f>VLOOKUP(T$870&amp;$F877,Dataset!$A:$N,$G$869,FALSE)</f>
        <v>15.114699999999999</v>
      </c>
      <c r="U877" s="372">
        <f>VLOOKUP(U$870&amp;$F877,Dataset!$A:$N,$G$869,FALSE)</f>
        <v>2.6438000000000001</v>
      </c>
      <c r="V877" s="376">
        <f>VLOOKUP(V$870&amp;"-"&amp;$G877&amp;"-All-All",Dataset!$A:$N,$G$869,FALSE)</f>
        <v>15.114699999999999</v>
      </c>
      <c r="W877" s="376">
        <f>VLOOKUP(W$870&amp;"-"&amp;$G877&amp;"-All-All",Dataset!$A:$N,$G$869,FALSE)</f>
        <v>2.6438000000000001</v>
      </c>
      <c r="X877" s="371">
        <f>VLOOKUP(X$870&amp;$F877,Dataset!$A:$N,$G$869,FALSE)</f>
        <v>98.320099999999996</v>
      </c>
      <c r="Y877" s="371" t="e">
        <f>VLOOKUP(Y$870&amp;$F877,Dataset!$A:$N,$G$869,FALSE)</f>
        <v>#N/A</v>
      </c>
      <c r="Z877" s="371">
        <f>VLOOKUP(Z$870&amp;$F877,Dataset!$A:$N,$G$869,FALSE)</f>
        <v>0.12670000000000001</v>
      </c>
      <c r="AA877" s="371">
        <f>VLOOKUP(AA$870&amp;$F877,Dataset!$A:$N,$G$869,FALSE)</f>
        <v>1.0728</v>
      </c>
    </row>
    <row r="878" spans="6:27" x14ac:dyDescent="0.15">
      <c r="F878" s="2" t="str">
        <f t="shared" si="211"/>
        <v>-(NOC) BOP WEST-All-All</v>
      </c>
      <c r="G878" s="386" t="str">
        <f>$B$13</f>
        <v>(NOC) BOP WEST</v>
      </c>
      <c r="H878" s="371" t="e">
        <f>VLOOKUP(H$870&amp;$F878,Dataset!$A:$N,$G$869,FALSE)</f>
        <v>#N/A</v>
      </c>
      <c r="I878" s="372">
        <f>VLOOKUP(I$870&amp;$F878,Dataset!$A:$N,$G$869,FALSE)</f>
        <v>85.700500000000005</v>
      </c>
      <c r="J878" s="372">
        <f>VLOOKUP(J$870&amp;$F878,Dataset!$A:$N,$G$869,FALSE)</f>
        <v>97.862099999999998</v>
      </c>
      <c r="K878" s="371">
        <f>VLOOKUP(K$870&amp;$F878,Dataset!$A:$N,$G$869,FALSE)</f>
        <v>85.700500000000005</v>
      </c>
      <c r="L878" s="371">
        <f>VLOOKUP(L$870&amp;$F878,Dataset!$A:$N,$G$869,FALSE)</f>
        <v>97.862099999999998</v>
      </c>
      <c r="M878" s="371">
        <f>VLOOKUP(M$870&amp;"-"&amp;$G878&amp;"-All-All",Dataset!$A:$N,$G$869,FALSE)</f>
        <v>6.5708000000000002</v>
      </c>
      <c r="N878" s="371">
        <f>VLOOKUP(N$870&amp;"-"&amp;$G878&amp;"-All-All",Dataset!$A:$N,$G$869,FALSE)</f>
        <v>2.3978999999999999</v>
      </c>
      <c r="O878" s="371">
        <f>VLOOKUP(O$870&amp;$F878,Dataset!$A:$N,$G$869,FALSE)</f>
        <v>55.4514</v>
      </c>
      <c r="P878" s="371">
        <f>VLOOKUP(P$870&amp;$F878,Dataset!$A:$N,$G$869,FALSE)</f>
        <v>3.6880000000000002</v>
      </c>
      <c r="Q878" s="371">
        <f>VLOOKUP(Q$870&amp;$F878,Dataset!$A:$N,$G$869,FALSE)</f>
        <v>1.5956999999999999</v>
      </c>
      <c r="R878" s="371">
        <f>VLOOKUP(R$870&amp;$F878,Dataset!$A:$N,$G$869,FALSE)</f>
        <v>9.1152999999999995</v>
      </c>
      <c r="S878" s="371">
        <f>VLOOKUP(S$870&amp;$F878,Dataset!$A:$N,$G$869,FALSE)</f>
        <v>0.72389999999999999</v>
      </c>
      <c r="T878" s="372">
        <f>VLOOKUP(T$870&amp;$F878,Dataset!$A:$N,$G$869,FALSE)</f>
        <v>15.5562</v>
      </c>
      <c r="U878" s="372">
        <f>VLOOKUP(U$870&amp;$F878,Dataset!$A:$N,$G$869,FALSE)</f>
        <v>2.3835999999999999</v>
      </c>
      <c r="V878" s="376">
        <f>VLOOKUP(V$870&amp;"-"&amp;$G878&amp;"-All-All",Dataset!$A:$N,$G$869,FALSE)</f>
        <v>15.5562</v>
      </c>
      <c r="W878" s="376">
        <f>VLOOKUP(W$870&amp;"-"&amp;$G878&amp;"-All-All",Dataset!$A:$N,$G$869,FALSE)</f>
        <v>2.3835999999999999</v>
      </c>
      <c r="X878" s="371">
        <f>VLOOKUP(X$870&amp;$F878,Dataset!$A:$N,$G$869,FALSE)</f>
        <v>99.303600000000003</v>
      </c>
      <c r="Y878" s="371" t="e">
        <f>VLOOKUP(Y$870&amp;$F878,Dataset!$A:$N,$G$869,FALSE)</f>
        <v>#N/A</v>
      </c>
      <c r="Z878" s="371">
        <f>VLOOKUP(Z$870&amp;$F878,Dataset!$A:$N,$G$869,FALSE)</f>
        <v>6.6400000000000001E-2</v>
      </c>
      <c r="AA878" s="371">
        <f>VLOOKUP(AA$870&amp;$F878,Dataset!$A:$N,$G$869,FALSE)</f>
        <v>0.46500000000000002</v>
      </c>
    </row>
    <row r="879" spans="6:27" x14ac:dyDescent="0.15">
      <c r="F879" s="2" t="str">
        <f t="shared" si="211"/>
        <v>-(NOC) TAIRAWHITI ROADS NORTHERN-All-All</v>
      </c>
      <c r="G879" s="386" t="str">
        <f>$B$14</f>
        <v>(NOC) TAIRAWHITI ROADS NORTHERN</v>
      </c>
      <c r="H879" s="371" t="e">
        <f>VLOOKUP(H$870&amp;$F879,Dataset!$A:$N,$G$869,FALSE)</f>
        <v>#N/A</v>
      </c>
      <c r="I879" s="372">
        <f>VLOOKUP(I$870&amp;$F879,Dataset!$A:$N,$G$869,FALSE)</f>
        <v>77.530799999999999</v>
      </c>
      <c r="J879" s="372">
        <f>VLOOKUP(J$870&amp;$F879,Dataset!$A:$N,$G$869,FALSE)</f>
        <v>96.055099999999996</v>
      </c>
      <c r="K879" s="371">
        <f>VLOOKUP(K$870&amp;$F879,Dataset!$A:$N,$G$869,FALSE)</f>
        <v>77.530799999999999</v>
      </c>
      <c r="L879" s="371">
        <f>VLOOKUP(L$870&amp;$F879,Dataset!$A:$N,$G$869,FALSE)</f>
        <v>96.055099999999996</v>
      </c>
      <c r="M879" s="371">
        <f>VLOOKUP(M$870&amp;"-"&amp;$G879&amp;"-All-All",Dataset!$A:$N,$G$869,FALSE)</f>
        <v>5.6783000000000001</v>
      </c>
      <c r="N879" s="371">
        <f>VLOOKUP(N$870&amp;"-"&amp;$G879&amp;"-All-All",Dataset!$A:$N,$G$869,FALSE)</f>
        <v>0.85209999999999997</v>
      </c>
      <c r="O879" s="371">
        <f>VLOOKUP(O$870&amp;$F879,Dataset!$A:$N,$G$869,FALSE)</f>
        <v>90.269800000000004</v>
      </c>
      <c r="P879" s="371">
        <f>VLOOKUP(P$870&amp;$F879,Dataset!$A:$N,$G$869,FALSE)</f>
        <v>10.8292</v>
      </c>
      <c r="Q879" s="371">
        <f>VLOOKUP(Q$870&amp;$F879,Dataset!$A:$N,$G$869,FALSE)</f>
        <v>8.7731999999999992</v>
      </c>
      <c r="R879" s="371">
        <f>VLOOKUP(R$870&amp;$F879,Dataset!$A:$N,$G$869,FALSE)</f>
        <v>16.116199999999999</v>
      </c>
      <c r="S879" s="371">
        <f>VLOOKUP(S$870&amp;$F879,Dataset!$A:$N,$G$869,FALSE)</f>
        <v>2.3950999999999998</v>
      </c>
      <c r="T879" s="372">
        <f>VLOOKUP(T$870&amp;$F879,Dataset!$A:$N,$G$869,FALSE)</f>
        <v>19.261600000000001</v>
      </c>
      <c r="U879" s="372">
        <f>VLOOKUP(U$870&amp;$F879,Dataset!$A:$N,$G$869,FALSE)</f>
        <v>3.4704000000000002</v>
      </c>
      <c r="V879" s="376">
        <f>VLOOKUP(V$870&amp;"-"&amp;$G879&amp;"-All-All",Dataset!$A:$N,$G$869,FALSE)</f>
        <v>19.261600000000001</v>
      </c>
      <c r="W879" s="376">
        <f>VLOOKUP(W$870&amp;"-"&amp;$G879&amp;"-All-All",Dataset!$A:$N,$G$869,FALSE)</f>
        <v>3.4704000000000002</v>
      </c>
      <c r="X879" s="371">
        <f>VLOOKUP(X$870&amp;$F879,Dataset!$A:$N,$G$869,FALSE)</f>
        <v>94.288899999999998</v>
      </c>
      <c r="Y879" s="371" t="e">
        <f>VLOOKUP(Y$870&amp;$F879,Dataset!$A:$N,$G$869,FALSE)</f>
        <v>#N/A</v>
      </c>
      <c r="Z879" s="371">
        <f>VLOOKUP(Z$870&amp;$F879,Dataset!$A:$N,$G$869,FALSE)</f>
        <v>1.09E-2</v>
      </c>
      <c r="AA879" s="371">
        <f>VLOOKUP(AA$870&amp;$F879,Dataset!$A:$N,$G$869,FALSE)</f>
        <v>1.09E-2</v>
      </c>
    </row>
    <row r="880" spans="6:27" x14ac:dyDescent="0.15">
      <c r="F880" s="2" t="str">
        <f t="shared" si="211"/>
        <v>-(NOC) TAIRAWHITI ROADS WESTERN-All-All</v>
      </c>
      <c r="G880" s="386" t="str">
        <f>$B$15</f>
        <v>(NOC) TAIRAWHITI ROADS WESTERN</v>
      </c>
      <c r="H880" s="371" t="e">
        <f>VLOOKUP(H$870&amp;$F880,Dataset!$A:$N,$G$869,FALSE)</f>
        <v>#N/A</v>
      </c>
      <c r="I880" s="372">
        <f>VLOOKUP(I$870&amp;$F880,Dataset!$A:$N,$G$869,FALSE)</f>
        <v>85.801100000000005</v>
      </c>
      <c r="J880" s="372">
        <f>VLOOKUP(J$870&amp;$F880,Dataset!$A:$N,$G$869,FALSE)</f>
        <v>98.174800000000005</v>
      </c>
      <c r="K880" s="371">
        <f>VLOOKUP(K$870&amp;$F880,Dataset!$A:$N,$G$869,FALSE)</f>
        <v>85.801100000000005</v>
      </c>
      <c r="L880" s="371">
        <f>VLOOKUP(L$870&amp;$F880,Dataset!$A:$N,$G$869,FALSE)</f>
        <v>98.174800000000005</v>
      </c>
      <c r="M880" s="371">
        <f>VLOOKUP(M$870&amp;"-"&amp;$G880&amp;"-All-All",Dataset!$A:$N,$G$869,FALSE)</f>
        <v>7.0137999999999998</v>
      </c>
      <c r="N880" s="371">
        <f>VLOOKUP(N$870&amp;"-"&amp;$G880&amp;"-All-All",Dataset!$A:$N,$G$869,FALSE)</f>
        <v>-0.52210000000000001</v>
      </c>
      <c r="O880" s="371">
        <f>VLOOKUP(O$870&amp;$F880,Dataset!$A:$N,$G$869,FALSE)</f>
        <v>82.740099999999998</v>
      </c>
      <c r="P880" s="371">
        <f>VLOOKUP(P$870&amp;$F880,Dataset!$A:$N,$G$869,FALSE)</f>
        <v>8.3186999999999998</v>
      </c>
      <c r="Q880" s="371">
        <f>VLOOKUP(Q$870&amp;$F880,Dataset!$A:$N,$G$869,FALSE)</f>
        <v>4.7378</v>
      </c>
      <c r="R880" s="371">
        <f>VLOOKUP(R$870&amp;$F880,Dataset!$A:$N,$G$869,FALSE)</f>
        <v>20.345400000000001</v>
      </c>
      <c r="S880" s="371">
        <f>VLOOKUP(S$870&amp;$F880,Dataset!$A:$N,$G$869,FALSE)</f>
        <v>2.8191999999999999</v>
      </c>
      <c r="T880" s="372">
        <f>VLOOKUP(T$870&amp;$F880,Dataset!$A:$N,$G$869,FALSE)</f>
        <v>14.371</v>
      </c>
      <c r="U880" s="372">
        <f>VLOOKUP(U$870&amp;$F880,Dataset!$A:$N,$G$869,FALSE)</f>
        <v>1.78449999999999</v>
      </c>
      <c r="V880" s="376">
        <f>VLOOKUP(V$870&amp;"-"&amp;$G880&amp;"-All-All",Dataset!$A:$N,$G$869,FALSE)</f>
        <v>14.371</v>
      </c>
      <c r="W880" s="376">
        <f>VLOOKUP(W$870&amp;"-"&amp;$G880&amp;"-All-All",Dataset!$A:$N,$G$869,FALSE)</f>
        <v>1.78449999999999</v>
      </c>
      <c r="X880" s="371">
        <f>VLOOKUP(X$870&amp;$F880,Dataset!$A:$N,$G$869,FALSE)</f>
        <v>96.334000000000003</v>
      </c>
      <c r="Y880" s="371" t="e">
        <f>VLOOKUP(Y$870&amp;$F880,Dataset!$A:$N,$G$869,FALSE)</f>
        <v>#N/A</v>
      </c>
      <c r="Z880" s="371">
        <f>VLOOKUP(Z$870&amp;$F880,Dataset!$A:$N,$G$869,FALSE)</f>
        <v>0.25519999999999998</v>
      </c>
      <c r="AA880" s="371">
        <f>VLOOKUP(AA$870&amp;$F880,Dataset!$A:$N,$G$869,FALSE)</f>
        <v>0.74519999999999997</v>
      </c>
    </row>
    <row r="881" spans="2:27" x14ac:dyDescent="0.15">
      <c r="F881" s="2" t="str">
        <f t="shared" si="211"/>
        <v>-(NOC) HAWKES BAY-All-All</v>
      </c>
      <c r="G881" s="386" t="str">
        <f>$B$16</f>
        <v>(NOC) HAWKES BAY</v>
      </c>
      <c r="H881" s="371" t="e">
        <f>VLOOKUP(H$870&amp;$F881,Dataset!$A:$N,$G$869,FALSE)</f>
        <v>#N/A</v>
      </c>
      <c r="I881" s="372">
        <f>VLOOKUP(I$870&amp;$F881,Dataset!$A:$N,$G$869,FALSE)</f>
        <v>79.199299999999994</v>
      </c>
      <c r="J881" s="372">
        <f>VLOOKUP(J$870&amp;$F881,Dataset!$A:$N,$G$869,FALSE)</f>
        <v>96.667100000000005</v>
      </c>
      <c r="K881" s="371">
        <f>VLOOKUP(K$870&amp;$F881,Dataset!$A:$N,$G$869,FALSE)</f>
        <v>79.199299999999994</v>
      </c>
      <c r="L881" s="371">
        <f>VLOOKUP(L$870&amp;$F881,Dataset!$A:$N,$G$869,FALSE)</f>
        <v>96.667100000000005</v>
      </c>
      <c r="M881" s="371">
        <f>VLOOKUP(M$870&amp;"-"&amp;$G881&amp;"-All-All",Dataset!$A:$N,$G$869,FALSE)</f>
        <v>8.2162000000000006</v>
      </c>
      <c r="N881" s="371">
        <f>VLOOKUP(N$870&amp;"-"&amp;$G881&amp;"-All-All",Dataset!$A:$N,$G$869,FALSE)</f>
        <v>-0.93089999999999995</v>
      </c>
      <c r="O881" s="371">
        <f>VLOOKUP(O$870&amp;$F881,Dataset!$A:$N,$G$869,FALSE)</f>
        <v>67.177199999999999</v>
      </c>
      <c r="P881" s="371">
        <f>VLOOKUP(P$870&amp;$F881,Dataset!$A:$N,$G$869,FALSE)</f>
        <v>4.2168000000000001</v>
      </c>
      <c r="Q881" s="371">
        <f>VLOOKUP(Q$870&amp;$F881,Dataset!$A:$N,$G$869,FALSE)</f>
        <v>2.1105</v>
      </c>
      <c r="R881" s="371">
        <f>VLOOKUP(R$870&amp;$F881,Dataset!$A:$N,$G$869,FALSE)</f>
        <v>9.9593000000000007</v>
      </c>
      <c r="S881" s="371">
        <f>VLOOKUP(S$870&amp;$F881,Dataset!$A:$N,$G$869,FALSE)</f>
        <v>0.76939999999999997</v>
      </c>
      <c r="T881" s="372">
        <f>VLOOKUP(T$870&amp;$F881,Dataset!$A:$N,$G$869,FALSE)</f>
        <v>26.366700000000002</v>
      </c>
      <c r="U881" s="372">
        <f>VLOOKUP(U$870&amp;$F881,Dataset!$A:$N,$G$869,FALSE)</f>
        <v>4.9259000000000004</v>
      </c>
      <c r="V881" s="376">
        <f>VLOOKUP(V$870&amp;"-"&amp;$G881&amp;"-All-All",Dataset!$A:$N,$G$869,FALSE)</f>
        <v>26.366700000000002</v>
      </c>
      <c r="W881" s="376">
        <f>VLOOKUP(W$870&amp;"-"&amp;$G881&amp;"-All-All",Dataset!$A:$N,$G$869,FALSE)</f>
        <v>4.9259000000000004</v>
      </c>
      <c r="X881" s="371">
        <f>VLOOKUP(X$870&amp;$F881,Dataset!$A:$N,$G$869,FALSE)</f>
        <v>99.2804</v>
      </c>
      <c r="Y881" s="371" t="e">
        <f>VLOOKUP(Y$870&amp;$F881,Dataset!$A:$N,$G$869,FALSE)</f>
        <v>#N/A</v>
      </c>
      <c r="Z881" s="371">
        <f>VLOOKUP(Z$870&amp;$F881,Dataset!$A:$N,$G$869,FALSE)</f>
        <v>0.13789999999999999</v>
      </c>
      <c r="AA881" s="371">
        <f>VLOOKUP(AA$870&amp;$F881,Dataset!$A:$N,$G$869,FALSE)</f>
        <v>0.24030000000000001</v>
      </c>
    </row>
    <row r="882" spans="2:27" x14ac:dyDescent="0.15">
      <c r="F882" s="2" t="str">
        <f t="shared" si="211"/>
        <v>-(NOC) TARANAKI-All-All</v>
      </c>
      <c r="G882" s="386" t="str">
        <f>$B$17</f>
        <v>(NOC) TARANAKI</v>
      </c>
      <c r="H882" s="371" t="e">
        <f>VLOOKUP(H$870&amp;$F882,Dataset!$A:$N,$G$869,FALSE)</f>
        <v>#N/A</v>
      </c>
      <c r="I882" s="372">
        <f>VLOOKUP(I$870&amp;$F882,Dataset!$A:$N,$G$869,FALSE)</f>
        <v>77.080100000000002</v>
      </c>
      <c r="J882" s="372">
        <f>VLOOKUP(J$870&amp;$F882,Dataset!$A:$N,$G$869,FALSE)</f>
        <v>95.407300000000006</v>
      </c>
      <c r="K882" s="371">
        <f>VLOOKUP(K$870&amp;$F882,Dataset!$A:$N,$G$869,FALSE)</f>
        <v>77.080100000000002</v>
      </c>
      <c r="L882" s="371">
        <f>VLOOKUP(L$870&amp;$F882,Dataset!$A:$N,$G$869,FALSE)</f>
        <v>95.407300000000006</v>
      </c>
      <c r="M882" s="371">
        <f>VLOOKUP(M$870&amp;"-"&amp;$G882&amp;"-All-All",Dataset!$A:$N,$G$869,FALSE)</f>
        <v>8.3290000000000006</v>
      </c>
      <c r="N882" s="371">
        <f>VLOOKUP(N$870&amp;"-"&amp;$G882&amp;"-All-All",Dataset!$A:$N,$G$869,FALSE)</f>
        <v>1.5899000000000001</v>
      </c>
      <c r="O882" s="371">
        <f>VLOOKUP(O$870&amp;$F882,Dataset!$A:$N,$G$869,FALSE)</f>
        <v>76.696899999999999</v>
      </c>
      <c r="P882" s="371">
        <f>VLOOKUP(P$870&amp;$F882,Dataset!$A:$N,$G$869,FALSE)</f>
        <v>7.7451999999999996</v>
      </c>
      <c r="Q882" s="371">
        <f>VLOOKUP(Q$870&amp;$F882,Dataset!$A:$N,$G$869,FALSE)</f>
        <v>5.5864000000000003</v>
      </c>
      <c r="R882" s="371">
        <f>VLOOKUP(R$870&amp;$F882,Dataset!$A:$N,$G$869,FALSE)</f>
        <v>12.666499999999999</v>
      </c>
      <c r="S882" s="371">
        <f>VLOOKUP(S$870&amp;$F882,Dataset!$A:$N,$G$869,FALSE)</f>
        <v>1.1425000000000001</v>
      </c>
      <c r="T882" s="372">
        <f>VLOOKUP(T$870&amp;$F882,Dataset!$A:$N,$G$869,FALSE)</f>
        <v>26.396899999999999</v>
      </c>
      <c r="U882" s="372">
        <f>VLOOKUP(U$870&amp;$F882,Dataset!$A:$N,$G$869,FALSE)</f>
        <v>6.0552999999999999</v>
      </c>
      <c r="V882" s="376">
        <f>VLOOKUP(V$870&amp;"-"&amp;$G882&amp;"-All-All",Dataset!$A:$N,$G$869,FALSE)</f>
        <v>26.396899999999999</v>
      </c>
      <c r="W882" s="376">
        <f>VLOOKUP(W$870&amp;"-"&amp;$G882&amp;"-All-All",Dataset!$A:$N,$G$869,FALSE)</f>
        <v>6.0552999999999999</v>
      </c>
      <c r="X882" s="371">
        <f>VLOOKUP(X$870&amp;$F882,Dataset!$A:$N,$G$869,FALSE)</f>
        <v>98.410300000000007</v>
      </c>
      <c r="Y882" s="371" t="e">
        <f>VLOOKUP(Y$870&amp;$F882,Dataset!$A:$N,$G$869,FALSE)</f>
        <v>#N/A</v>
      </c>
      <c r="Z882" s="371">
        <f>VLOOKUP(Z$870&amp;$F882,Dataset!$A:$N,$G$869,FALSE)</f>
        <v>4.53E-2</v>
      </c>
      <c r="AA882" s="371">
        <f>VLOOKUP(AA$870&amp;$F882,Dataset!$A:$N,$G$869,FALSE)</f>
        <v>0.36020000000000002</v>
      </c>
    </row>
    <row r="883" spans="2:27" x14ac:dyDescent="0.15">
      <c r="F883" s="2" t="str">
        <f t="shared" si="211"/>
        <v>-(NOC) MANAWATU-WHANGANUI-All-All</v>
      </c>
      <c r="G883" s="386" t="str">
        <f>$B$18</f>
        <v>(NOC) MANAWATU-WHANGANUI</v>
      </c>
      <c r="H883" s="371" t="e">
        <f>VLOOKUP(H$870&amp;$F883,Dataset!$A:$N,$G$869,FALSE)</f>
        <v>#N/A</v>
      </c>
      <c r="I883" s="372">
        <f>VLOOKUP(I$870&amp;$F883,Dataset!$A:$N,$G$869,FALSE)</f>
        <v>60.021000000000001</v>
      </c>
      <c r="J883" s="372">
        <f>VLOOKUP(J$870&amp;$F883,Dataset!$A:$N,$G$869,FALSE)</f>
        <v>92.201700000000002</v>
      </c>
      <c r="K883" s="371">
        <f>VLOOKUP(K$870&amp;$F883,Dataset!$A:$N,$G$869,FALSE)</f>
        <v>60.021000000000001</v>
      </c>
      <c r="L883" s="371">
        <f>VLOOKUP(L$870&amp;$F883,Dataset!$A:$N,$G$869,FALSE)</f>
        <v>92.201700000000002</v>
      </c>
      <c r="M883" s="371">
        <f>VLOOKUP(M$870&amp;"-"&amp;$G883&amp;"-All-All",Dataset!$A:$N,$G$869,FALSE)</f>
        <v>8.7725000000000009</v>
      </c>
      <c r="N883" s="371">
        <f>VLOOKUP(N$870&amp;"-"&amp;$G883&amp;"-All-All",Dataset!$A:$N,$G$869,FALSE)</f>
        <v>0.69479999999999997</v>
      </c>
      <c r="O883" s="371">
        <f>VLOOKUP(O$870&amp;$F883,Dataset!$A:$N,$G$869,FALSE)</f>
        <v>61.7121</v>
      </c>
      <c r="P883" s="371">
        <f>VLOOKUP(P$870&amp;$F883,Dataset!$A:$N,$G$869,FALSE)</f>
        <v>3.5023</v>
      </c>
      <c r="Q883" s="371">
        <f>VLOOKUP(Q$870&amp;$F883,Dataset!$A:$N,$G$869,FALSE)</f>
        <v>1.6625000000000001</v>
      </c>
      <c r="R883" s="371">
        <f>VLOOKUP(R$870&amp;$F883,Dataset!$A:$N,$G$869,FALSE)</f>
        <v>10.3781</v>
      </c>
      <c r="S883" s="371">
        <f>VLOOKUP(S$870&amp;$F883,Dataset!$A:$N,$G$869,FALSE)</f>
        <v>0.62560000000000004</v>
      </c>
      <c r="T883" s="372">
        <f>VLOOKUP(T$870&amp;$F883,Dataset!$A:$N,$G$869,FALSE)</f>
        <v>36.597299999999997</v>
      </c>
      <c r="U883" s="372">
        <f>VLOOKUP(U$870&amp;$F883,Dataset!$A:$N,$G$869,FALSE)</f>
        <v>8.0975999999999999</v>
      </c>
      <c r="V883" s="376">
        <f>VLOOKUP(V$870&amp;"-"&amp;$G883&amp;"-All-All",Dataset!$A:$N,$G$869,FALSE)</f>
        <v>36.597299999999997</v>
      </c>
      <c r="W883" s="376">
        <f>VLOOKUP(W$870&amp;"-"&amp;$G883&amp;"-All-All",Dataset!$A:$N,$G$869,FALSE)</f>
        <v>8.0975999999999999</v>
      </c>
      <c r="X883" s="371">
        <f>VLOOKUP(X$870&amp;$F883,Dataset!$A:$N,$G$869,FALSE)</f>
        <v>99.338200000000001</v>
      </c>
      <c r="Y883" s="371" t="e">
        <f>VLOOKUP(Y$870&amp;$F883,Dataset!$A:$N,$G$869,FALSE)</f>
        <v>#N/A</v>
      </c>
      <c r="Z883" s="371">
        <f>VLOOKUP(Z$870&amp;$F883,Dataset!$A:$N,$G$869,FALSE)</f>
        <v>8.2900000000000001E-2</v>
      </c>
      <c r="AA883" s="371">
        <f>VLOOKUP(AA$870&amp;$F883,Dataset!$A:$N,$G$869,FALSE)</f>
        <v>0.1633</v>
      </c>
    </row>
    <row r="884" spans="2:27" x14ac:dyDescent="0.15">
      <c r="F884" s="2" t="str">
        <f t="shared" si="211"/>
        <v>-(NOC) WELLINGTON-All-All</v>
      </c>
      <c r="G884" s="386" t="str">
        <f>$B$19</f>
        <v>(NOC) WELLINGTON</v>
      </c>
      <c r="H884" s="371" t="e">
        <f>VLOOKUP(H$870&amp;$F884,Dataset!$A:$N,$G$869,FALSE)</f>
        <v>#N/A</v>
      </c>
      <c r="I884" s="372">
        <f>VLOOKUP(I$870&amp;$F884,Dataset!$A:$N,$G$869,FALSE)</f>
        <v>91.598600000000005</v>
      </c>
      <c r="J884" s="372">
        <f>VLOOKUP(J$870&amp;$F884,Dataset!$A:$N,$G$869,FALSE)</f>
        <v>98.370199999999997</v>
      </c>
      <c r="K884" s="371">
        <f>VLOOKUP(K$870&amp;$F884,Dataset!$A:$N,$G$869,FALSE)</f>
        <v>91.598600000000005</v>
      </c>
      <c r="L884" s="371">
        <f>VLOOKUP(L$870&amp;$F884,Dataset!$A:$N,$G$869,FALSE)</f>
        <v>98.370199999999997</v>
      </c>
      <c r="M884" s="371">
        <f>VLOOKUP(M$870&amp;"-"&amp;$G884&amp;"-All-All",Dataset!$A:$N,$G$869,FALSE)</f>
        <v>5.9339000000000004</v>
      </c>
      <c r="N884" s="371">
        <f>VLOOKUP(N$870&amp;"-"&amp;$G884&amp;"-All-All",Dataset!$A:$N,$G$869,FALSE)</f>
        <v>2.3938999999999999</v>
      </c>
      <c r="O884" s="371">
        <f>VLOOKUP(O$870&amp;$F884,Dataset!$A:$N,$G$869,FALSE)</f>
        <v>51.713700000000003</v>
      </c>
      <c r="P884" s="371">
        <f>VLOOKUP(P$870&amp;$F884,Dataset!$A:$N,$G$869,FALSE)</f>
        <v>2.4439000000000002</v>
      </c>
      <c r="Q884" s="371">
        <f>VLOOKUP(Q$870&amp;$F884,Dataset!$A:$N,$G$869,FALSE)</f>
        <v>0.92720000000000002</v>
      </c>
      <c r="R884" s="371">
        <f>VLOOKUP(R$870&amp;$F884,Dataset!$A:$N,$G$869,FALSE)</f>
        <v>4.9215</v>
      </c>
      <c r="S884" s="371">
        <f>VLOOKUP(S$870&amp;$F884,Dataset!$A:$N,$G$869,FALSE)</f>
        <v>0.32319999999999999</v>
      </c>
      <c r="T884" s="372">
        <f>VLOOKUP(T$870&amp;$F884,Dataset!$A:$N,$G$869,FALSE)</f>
        <v>12.8643</v>
      </c>
      <c r="U884" s="372">
        <f>VLOOKUP(U$870&amp;$F884,Dataset!$A:$N,$G$869,FALSE)</f>
        <v>2.1179999999999901</v>
      </c>
      <c r="V884" s="376">
        <f>VLOOKUP(V$870&amp;"-"&amp;$G884&amp;"-All-All",Dataset!$A:$N,$G$869,FALSE)</f>
        <v>12.8643</v>
      </c>
      <c r="W884" s="376">
        <f>VLOOKUP(W$870&amp;"-"&amp;$G884&amp;"-All-All",Dataset!$A:$N,$G$869,FALSE)</f>
        <v>2.1179999999999901</v>
      </c>
      <c r="X884" s="371">
        <f>VLOOKUP(X$870&amp;$F884,Dataset!$A:$N,$G$869,FALSE)</f>
        <v>99.766000000000005</v>
      </c>
      <c r="Y884" s="371" t="e">
        <f>VLOOKUP(Y$870&amp;$F884,Dataset!$A:$N,$G$869,FALSE)</f>
        <v>#N/A</v>
      </c>
      <c r="Z884" s="371">
        <f>VLOOKUP(Z$870&amp;$F884,Dataset!$A:$N,$G$869,FALSE)</f>
        <v>0.63839999999999997</v>
      </c>
      <c r="AA884" s="371">
        <f>VLOOKUP(AA$870&amp;$F884,Dataset!$A:$N,$G$869,FALSE)</f>
        <v>1.2762</v>
      </c>
    </row>
    <row r="885" spans="2:27" x14ac:dyDescent="0.15">
      <c r="F885" s="2" t="str">
        <f t="shared" si="211"/>
        <v>-(NOC) NELSON-TASMAN-All-All</v>
      </c>
      <c r="G885" s="386" t="str">
        <f>$B$20</f>
        <v>(NOC) NELSON-TASMAN</v>
      </c>
      <c r="H885" s="371" t="e">
        <f>VLOOKUP(H$870&amp;$F885,Dataset!$A:$N,$G$869,FALSE)</f>
        <v>#N/A</v>
      </c>
      <c r="I885" s="372">
        <f>VLOOKUP(I$870&amp;$F885,Dataset!$A:$N,$G$869,FALSE)</f>
        <v>70.822699999999998</v>
      </c>
      <c r="J885" s="372">
        <f>VLOOKUP(J$870&amp;$F885,Dataset!$A:$N,$G$869,FALSE)</f>
        <v>92.477999999999994</v>
      </c>
      <c r="K885" s="371">
        <f>VLOOKUP(K$870&amp;$F885,Dataset!$A:$N,$G$869,FALSE)</f>
        <v>70.822699999999998</v>
      </c>
      <c r="L885" s="371">
        <f>VLOOKUP(L$870&amp;$F885,Dataset!$A:$N,$G$869,FALSE)</f>
        <v>92.477999999999994</v>
      </c>
      <c r="M885" s="371">
        <f>VLOOKUP(M$870&amp;"-"&amp;$G885&amp;"-All-All",Dataset!$A:$N,$G$869,FALSE)</f>
        <v>7.5575999999999999</v>
      </c>
      <c r="N885" s="371">
        <f>VLOOKUP(N$870&amp;"-"&amp;$G885&amp;"-All-All",Dataset!$A:$N,$G$869,FALSE)</f>
        <v>1.4077</v>
      </c>
      <c r="O885" s="371">
        <f>VLOOKUP(O$870&amp;$F885,Dataset!$A:$N,$G$869,FALSE)</f>
        <v>72.643600000000006</v>
      </c>
      <c r="P885" s="371">
        <f>VLOOKUP(P$870&amp;$F885,Dataset!$A:$N,$G$869,FALSE)</f>
        <v>7.9718999999999998</v>
      </c>
      <c r="Q885" s="371">
        <f>VLOOKUP(Q$870&amp;$F885,Dataset!$A:$N,$G$869,FALSE)</f>
        <v>4.0853999999999999</v>
      </c>
      <c r="R885" s="371">
        <f>VLOOKUP(R$870&amp;$F885,Dataset!$A:$N,$G$869,FALSE)</f>
        <v>9.2309000000000001</v>
      </c>
      <c r="S885" s="371">
        <f>VLOOKUP(S$870&amp;$F885,Dataset!$A:$N,$G$869,FALSE)</f>
        <v>0.56299999999999994</v>
      </c>
      <c r="T885" s="372">
        <f>VLOOKUP(T$870&amp;$F885,Dataset!$A:$N,$G$869,FALSE)</f>
        <v>33.067</v>
      </c>
      <c r="U885" s="372">
        <f>VLOOKUP(U$870&amp;$F885,Dataset!$A:$N,$G$869,FALSE)</f>
        <v>8.4417000000000009</v>
      </c>
      <c r="V885" s="376">
        <f>VLOOKUP(V$870&amp;"-"&amp;$G885&amp;"-All-All",Dataset!$A:$N,$G$869,FALSE)</f>
        <v>33.067</v>
      </c>
      <c r="W885" s="376">
        <f>VLOOKUP(W$870&amp;"-"&amp;$G885&amp;"-All-All",Dataset!$A:$N,$G$869,FALSE)</f>
        <v>8.4417000000000009</v>
      </c>
      <c r="X885" s="371">
        <f>VLOOKUP(X$870&amp;$F885,Dataset!$A:$N,$G$869,FALSE)</f>
        <v>97.267600000000002</v>
      </c>
      <c r="Y885" s="371" t="e">
        <f>VLOOKUP(Y$870&amp;$F885,Dataset!$A:$N,$G$869,FALSE)</f>
        <v>#N/A</v>
      </c>
      <c r="Z885" s="371">
        <f>VLOOKUP(Z$870&amp;$F885,Dataset!$A:$N,$G$869,FALSE)</f>
        <v>0.56299999999999994</v>
      </c>
      <c r="AA885" s="371">
        <f>VLOOKUP(AA$870&amp;$F885,Dataset!$A:$N,$G$869,FALSE)</f>
        <v>1.7667999999999999</v>
      </c>
    </row>
    <row r="886" spans="2:27" x14ac:dyDescent="0.15">
      <c r="F886" s="2" t="str">
        <f t="shared" si="211"/>
        <v>-(EC) MARLBOROUGH-All-All</v>
      </c>
      <c r="G886" s="386" t="str">
        <f>$B$21</f>
        <v>(EC) MARLBOROUGH</v>
      </c>
      <c r="H886" s="371" t="e">
        <f>VLOOKUP(H$870&amp;$F886,Dataset!$A:$N,$G$869,FALSE)</f>
        <v>#N/A</v>
      </c>
      <c r="I886" s="372">
        <f>VLOOKUP(I$870&amp;$F886,Dataset!$A:$N,$G$869,FALSE)</f>
        <v>86.732600000000005</v>
      </c>
      <c r="J886" s="372">
        <f>VLOOKUP(J$870&amp;$F886,Dataset!$A:$N,$G$869,FALSE)</f>
        <v>97.745099999999994</v>
      </c>
      <c r="K886" s="371">
        <f>VLOOKUP(K$870&amp;$F886,Dataset!$A:$N,$G$869,FALSE)</f>
        <v>86.732600000000005</v>
      </c>
      <c r="L886" s="371">
        <f>VLOOKUP(L$870&amp;$F886,Dataset!$A:$N,$G$869,FALSE)</f>
        <v>97.745099999999994</v>
      </c>
      <c r="M886" s="371">
        <f>VLOOKUP(M$870&amp;"-"&amp;$G886&amp;"-All-All",Dataset!$A:$N,$G$869,FALSE)</f>
        <v>6.7807000000000004</v>
      </c>
      <c r="N886" s="371">
        <f>VLOOKUP(N$870&amp;"-"&amp;$G886&amp;"-All-All",Dataset!$A:$N,$G$869,FALSE)</f>
        <v>2.2919999999999998</v>
      </c>
      <c r="O886" s="371">
        <f>VLOOKUP(O$870&amp;$F886,Dataset!$A:$N,$G$869,FALSE)</f>
        <v>61.336399999999998</v>
      </c>
      <c r="P886" s="371">
        <f>VLOOKUP(P$870&amp;$F886,Dataset!$A:$N,$G$869,FALSE)</f>
        <v>3.9660000000000002</v>
      </c>
      <c r="Q886" s="371">
        <f>VLOOKUP(Q$870&amp;$F886,Dataset!$A:$N,$G$869,FALSE)</f>
        <v>2.0371000000000001</v>
      </c>
      <c r="R886" s="371">
        <f>VLOOKUP(R$870&amp;$F886,Dataset!$A:$N,$G$869,FALSE)</f>
        <v>6.0407999999999999</v>
      </c>
      <c r="S886" s="371">
        <f>VLOOKUP(S$870&amp;$F886,Dataset!$A:$N,$G$869,FALSE)</f>
        <v>0.33789999999999998</v>
      </c>
      <c r="T886" s="372">
        <f>VLOOKUP(T$870&amp;$F886,Dataset!$A:$N,$G$869,FALSE)</f>
        <v>12.8398</v>
      </c>
      <c r="U886" s="372">
        <f>VLOOKUP(U$870&amp;$F886,Dataset!$A:$N,$G$869,FALSE)</f>
        <v>2.1760000000000002</v>
      </c>
      <c r="V886" s="376">
        <f>VLOOKUP(V$870&amp;"-"&amp;$G886&amp;"-All-All",Dataset!$A:$N,$G$869,FALSE)</f>
        <v>12.8398</v>
      </c>
      <c r="W886" s="376">
        <f>VLOOKUP(W$870&amp;"-"&amp;$G886&amp;"-All-All",Dataset!$A:$N,$G$869,FALSE)</f>
        <v>2.1760000000000002</v>
      </c>
      <c r="X886" s="371">
        <f>VLOOKUP(X$870&amp;$F886,Dataset!$A:$N,$G$869,FALSE)</f>
        <v>98.917400000000001</v>
      </c>
      <c r="Y886" s="371" t="e">
        <f>VLOOKUP(Y$870&amp;$F886,Dataset!$A:$N,$G$869,FALSE)</f>
        <v>#N/A</v>
      </c>
      <c r="Z886" s="371">
        <f>VLOOKUP(Z$870&amp;$F886,Dataset!$A:$N,$G$869,FALSE)</f>
        <v>0.43269999999999997</v>
      </c>
      <c r="AA886" s="371">
        <f>VLOOKUP(AA$870&amp;$F886,Dataset!$A:$N,$G$869,FALSE)</f>
        <v>1.3805000000000001</v>
      </c>
    </row>
    <row r="887" spans="2:27" x14ac:dyDescent="0.15">
      <c r="F887" s="2" t="str">
        <f t="shared" si="211"/>
        <v>-(NOC) NORTH CANTERBURY-All-All</v>
      </c>
      <c r="G887" s="386" t="str">
        <f>$B$22</f>
        <v>(NOC) NORTH CANTERBURY</v>
      </c>
      <c r="H887" s="371" t="e">
        <f>VLOOKUP(H$870&amp;$F887,Dataset!$A:$N,$G$869,FALSE)</f>
        <v>#N/A</v>
      </c>
      <c r="I887" s="372">
        <f>VLOOKUP(I$870&amp;$F887,Dataset!$A:$N,$G$869,FALSE)</f>
        <v>88.790599999999998</v>
      </c>
      <c r="J887" s="372">
        <f>VLOOKUP(J$870&amp;$F887,Dataset!$A:$N,$G$869,FALSE)</f>
        <v>97.054599999999994</v>
      </c>
      <c r="K887" s="371">
        <f>VLOOKUP(K$870&amp;$F887,Dataset!$A:$N,$G$869,FALSE)</f>
        <v>88.790599999999998</v>
      </c>
      <c r="L887" s="371">
        <f>VLOOKUP(L$870&amp;$F887,Dataset!$A:$N,$G$869,FALSE)</f>
        <v>97.054599999999994</v>
      </c>
      <c r="M887" s="371">
        <f>VLOOKUP(M$870&amp;"-"&amp;$G887&amp;"-All-All",Dataset!$A:$N,$G$869,FALSE)</f>
        <v>7.6928000000000001</v>
      </c>
      <c r="N887" s="371">
        <f>VLOOKUP(N$870&amp;"-"&amp;$G887&amp;"-All-All",Dataset!$A:$N,$G$869,FALSE)</f>
        <v>2.0554999999999999</v>
      </c>
      <c r="O887" s="371">
        <f>VLOOKUP(O$870&amp;$F887,Dataset!$A:$N,$G$869,FALSE)</f>
        <v>60.982900000000001</v>
      </c>
      <c r="P887" s="371">
        <f>VLOOKUP(P$870&amp;$F887,Dataset!$A:$N,$G$869,FALSE)</f>
        <v>4.6825000000000001</v>
      </c>
      <c r="Q887" s="371">
        <f>VLOOKUP(Q$870&amp;$F887,Dataset!$A:$N,$G$869,FALSE)</f>
        <v>2.4741</v>
      </c>
      <c r="R887" s="371">
        <f>VLOOKUP(R$870&amp;$F887,Dataset!$A:$N,$G$869,FALSE)</f>
        <v>6.2469999999999999</v>
      </c>
      <c r="S887" s="371">
        <f>VLOOKUP(S$870&amp;$F887,Dataset!$A:$N,$G$869,FALSE)</f>
        <v>0.38229999999999997</v>
      </c>
      <c r="T887" s="372">
        <f>VLOOKUP(T$870&amp;$F887,Dataset!$A:$N,$G$869,FALSE)</f>
        <v>15.04</v>
      </c>
      <c r="U887" s="372">
        <f>VLOOKUP(U$870&amp;$F887,Dataset!$A:$N,$G$869,FALSE)</f>
        <v>4.1380999999999899</v>
      </c>
      <c r="V887" s="376">
        <f>VLOOKUP(V$870&amp;"-"&amp;$G887&amp;"-All-All",Dataset!$A:$N,$G$869,FALSE)</f>
        <v>15.04</v>
      </c>
      <c r="W887" s="376">
        <f>VLOOKUP(W$870&amp;"-"&amp;$G887&amp;"-All-All",Dataset!$A:$N,$G$869,FALSE)</f>
        <v>4.1380999999999899</v>
      </c>
      <c r="X887" s="371">
        <f>VLOOKUP(X$870&amp;$F887,Dataset!$A:$N,$G$869,FALSE)</f>
        <v>98.599000000000004</v>
      </c>
      <c r="Y887" s="371" t="e">
        <f>VLOOKUP(Y$870&amp;$F887,Dataset!$A:$N,$G$869,FALSE)</f>
        <v>#N/A</v>
      </c>
      <c r="Z887" s="371">
        <f>VLOOKUP(Z$870&amp;$F887,Dataset!$A:$N,$G$869,FALSE)</f>
        <v>0.14380000000000001</v>
      </c>
      <c r="AA887" s="371">
        <f>VLOOKUP(AA$870&amp;$F887,Dataset!$A:$N,$G$869,FALSE)</f>
        <v>0.90239999999999998</v>
      </c>
    </row>
    <row r="888" spans="2:27" x14ac:dyDescent="0.15">
      <c r="F888" s="2" t="str">
        <f t="shared" si="211"/>
        <v>-(NOC) SOUTH CANTERBURY-All-All</v>
      </c>
      <c r="G888" s="386" t="str">
        <f>$B$23</f>
        <v>(NOC) SOUTH CANTERBURY</v>
      </c>
      <c r="H888" s="371" t="e">
        <f>VLOOKUP(H$870&amp;$F888,Dataset!$A:$N,$G$869,FALSE)</f>
        <v>#N/A</v>
      </c>
      <c r="I888" s="372">
        <f>VLOOKUP(I$870&amp;$F888,Dataset!$A:$N,$G$869,FALSE)</f>
        <v>90.1648</v>
      </c>
      <c r="J888" s="372">
        <f>VLOOKUP(J$870&amp;$F888,Dataset!$A:$N,$G$869,FALSE)</f>
        <v>98.135900000000007</v>
      </c>
      <c r="K888" s="371">
        <f>VLOOKUP(K$870&amp;$F888,Dataset!$A:$N,$G$869,FALSE)</f>
        <v>90.1648</v>
      </c>
      <c r="L888" s="371">
        <f>VLOOKUP(L$870&amp;$F888,Dataset!$A:$N,$G$869,FALSE)</f>
        <v>98.135900000000007</v>
      </c>
      <c r="M888" s="371">
        <f>VLOOKUP(M$870&amp;"-"&amp;$G888&amp;"-All-All",Dataset!$A:$N,$G$869,FALSE)</f>
        <v>7.3350999999999997</v>
      </c>
      <c r="N888" s="371">
        <f>VLOOKUP(N$870&amp;"-"&amp;$G888&amp;"-All-All",Dataset!$A:$N,$G$869,FALSE)</f>
        <v>2.6273</v>
      </c>
      <c r="O888" s="371">
        <f>VLOOKUP(O$870&amp;$F888,Dataset!$A:$N,$G$869,FALSE)</f>
        <v>56.423999999999999</v>
      </c>
      <c r="P888" s="371">
        <f>VLOOKUP(P$870&amp;$F888,Dataset!$A:$N,$G$869,FALSE)</f>
        <v>2.1625000000000001</v>
      </c>
      <c r="Q888" s="371">
        <f>VLOOKUP(Q$870&amp;$F888,Dataset!$A:$N,$G$869,FALSE)</f>
        <v>1.0512999999999999</v>
      </c>
      <c r="R888" s="371">
        <f>VLOOKUP(R$870&amp;$F888,Dataset!$A:$N,$G$869,FALSE)</f>
        <v>7.4678000000000004</v>
      </c>
      <c r="S888" s="371">
        <f>VLOOKUP(S$870&amp;$F888,Dataset!$A:$N,$G$869,FALSE)</f>
        <v>0.31130000000000002</v>
      </c>
      <c r="T888" s="372">
        <f>VLOOKUP(T$870&amp;$F888,Dataset!$A:$N,$G$869,FALSE)</f>
        <v>11.1831</v>
      </c>
      <c r="U888" s="372">
        <f>VLOOKUP(U$870&amp;$F888,Dataset!$A:$N,$G$869,FALSE)</f>
        <v>2.3571</v>
      </c>
      <c r="V888" s="376">
        <f>VLOOKUP(V$870&amp;"-"&amp;$G888&amp;"-All-All",Dataset!$A:$N,$G$869,FALSE)</f>
        <v>11.1831</v>
      </c>
      <c r="W888" s="376">
        <f>VLOOKUP(W$870&amp;"-"&amp;$G888&amp;"-All-All",Dataset!$A:$N,$G$869,FALSE)</f>
        <v>2.3571</v>
      </c>
      <c r="X888" s="371">
        <f>VLOOKUP(X$870&amp;$F888,Dataset!$A:$N,$G$869,FALSE)</f>
        <v>99.568600000000004</v>
      </c>
      <c r="Y888" s="371" t="e">
        <f>VLOOKUP(Y$870&amp;$F888,Dataset!$A:$N,$G$869,FALSE)</f>
        <v>#N/A</v>
      </c>
      <c r="Z888" s="371">
        <f>VLOOKUP(Z$870&amp;$F888,Dataset!$A:$N,$G$869,FALSE)</f>
        <v>9.8500000000000004E-2</v>
      </c>
      <c r="AA888" s="371">
        <f>VLOOKUP(AA$870&amp;$F888,Dataset!$A:$N,$G$869,FALSE)</f>
        <v>0.78900000000000003</v>
      </c>
    </row>
    <row r="889" spans="2:27" x14ac:dyDescent="0.15">
      <c r="F889" s="2" t="str">
        <f t="shared" si="211"/>
        <v>-MILFORD-All-All</v>
      </c>
      <c r="G889" s="386" t="str">
        <f>$B$24</f>
        <v>MILFORD</v>
      </c>
      <c r="H889" s="371" t="e">
        <f>VLOOKUP(H$870&amp;$F889,Dataset!$A:$N,$G$869,FALSE)</f>
        <v>#N/A</v>
      </c>
      <c r="I889" s="372">
        <f>VLOOKUP(I$870&amp;$F889,Dataset!$A:$N,$G$869,FALSE)</f>
        <v>66.524100000000004</v>
      </c>
      <c r="J889" s="372">
        <f>VLOOKUP(J$870&amp;$F889,Dataset!$A:$N,$G$869,FALSE)</f>
        <v>94.178700000000006</v>
      </c>
      <c r="K889" s="371">
        <f>VLOOKUP(K$870&amp;$F889,Dataset!$A:$N,$G$869,FALSE)</f>
        <v>66.524100000000004</v>
      </c>
      <c r="L889" s="371">
        <f>VLOOKUP(L$870&amp;$F889,Dataset!$A:$N,$G$869,FALSE)</f>
        <v>94.178700000000006</v>
      </c>
      <c r="M889" s="371">
        <f>VLOOKUP(M$870&amp;"-"&amp;$G889&amp;"-All-All",Dataset!$A:$N,$G$869,FALSE)</f>
        <v>10.07</v>
      </c>
      <c r="N889" s="371">
        <f>VLOOKUP(N$870&amp;"-"&amp;$G889&amp;"-All-All",Dataset!$A:$N,$G$869,FALSE)</f>
        <v>0.86070000000000002</v>
      </c>
      <c r="O889" s="371">
        <f>VLOOKUP(O$870&amp;$F889,Dataset!$A:$N,$G$869,FALSE)</f>
        <v>74.672600000000003</v>
      </c>
      <c r="P889" s="371">
        <f>VLOOKUP(P$870&amp;$F889,Dataset!$A:$N,$G$869,FALSE)</f>
        <v>7.7195</v>
      </c>
      <c r="Q889" s="371">
        <f>VLOOKUP(Q$870&amp;$F889,Dataset!$A:$N,$G$869,FALSE)</f>
        <v>4.5845000000000002</v>
      </c>
      <c r="R889" s="371">
        <f>VLOOKUP(R$870&amp;$F889,Dataset!$A:$N,$G$869,FALSE)</f>
        <v>10.311500000000001</v>
      </c>
      <c r="S889" s="371">
        <f>VLOOKUP(S$870&amp;$F889,Dataset!$A:$N,$G$869,FALSE)</f>
        <v>0.96750000000000003</v>
      </c>
      <c r="T889" s="372">
        <f>VLOOKUP(T$870&amp;$F889,Dataset!$A:$N,$G$869,FALSE)</f>
        <v>35.290900000000001</v>
      </c>
      <c r="U889" s="372">
        <f>VLOOKUP(U$870&amp;$F889,Dataset!$A:$N,$G$869,FALSE)</f>
        <v>6.2925000000000004</v>
      </c>
      <c r="V889" s="376">
        <f>VLOOKUP(V$870&amp;"-"&amp;$G889&amp;"-All-All",Dataset!$A:$N,$G$869,FALSE)</f>
        <v>35.290900000000001</v>
      </c>
      <c r="W889" s="376">
        <f>VLOOKUP(W$870&amp;"-"&amp;$G889&amp;"-All-All",Dataset!$A:$N,$G$869,FALSE)</f>
        <v>6.2925000000000004</v>
      </c>
      <c r="X889" s="371">
        <f>VLOOKUP(X$870&amp;$F889,Dataset!$A:$N,$G$869,FALSE)</f>
        <v>97.221900000000005</v>
      </c>
      <c r="Y889" s="371" t="e">
        <f>VLOOKUP(Y$870&amp;$F889,Dataset!$A:$N,$G$869,FALSE)</f>
        <v>#N/A</v>
      </c>
      <c r="Z889" s="371">
        <f>VLOOKUP(Z$870&amp;$F889,Dataset!$A:$N,$G$869,FALSE)</f>
        <v>0.52949999999999997</v>
      </c>
      <c r="AA889" s="371">
        <f>VLOOKUP(AA$870&amp;$F889,Dataset!$A:$N,$G$869,FALSE)</f>
        <v>0.59870000000000001</v>
      </c>
    </row>
    <row r="890" spans="2:27" x14ac:dyDescent="0.15">
      <c r="F890" s="2" t="str">
        <f t="shared" si="211"/>
        <v>-(NOC) WEST COAST-All-All</v>
      </c>
      <c r="G890" s="386" t="str">
        <f>$B$25</f>
        <v>(NOC) WEST COAST</v>
      </c>
      <c r="H890" s="371" t="e">
        <f>VLOOKUP(H$870&amp;$F890,Dataset!$A:$N,$G$869,FALSE)</f>
        <v>#N/A</v>
      </c>
      <c r="I890" s="372">
        <f>VLOOKUP(I$870&amp;$F890,Dataset!$A:$N,$G$869,FALSE)</f>
        <v>86.154399999999995</v>
      </c>
      <c r="J890" s="372">
        <f>VLOOKUP(J$870&amp;$F890,Dataset!$A:$N,$G$869,FALSE)</f>
        <v>97.109499999999997</v>
      </c>
      <c r="K890" s="371">
        <f>VLOOKUP(K$870&amp;$F890,Dataset!$A:$N,$G$869,FALSE)</f>
        <v>86.154399999999995</v>
      </c>
      <c r="L890" s="371">
        <f>VLOOKUP(L$870&amp;$F890,Dataset!$A:$N,$G$869,FALSE)</f>
        <v>97.109499999999997</v>
      </c>
      <c r="M890" s="371">
        <f>VLOOKUP(M$870&amp;"-"&amp;$G890&amp;"-All-All",Dataset!$A:$N,$G$869,FALSE)</f>
        <v>8.6386000000000003</v>
      </c>
      <c r="N890" s="371">
        <f>VLOOKUP(N$870&amp;"-"&amp;$G890&amp;"-All-All",Dataset!$A:$N,$G$869,FALSE)</f>
        <v>-9.5399999999999999E-2</v>
      </c>
      <c r="O890" s="371">
        <f>VLOOKUP(O$870&amp;$F890,Dataset!$A:$N,$G$869,FALSE)</f>
        <v>71.184299999999993</v>
      </c>
      <c r="P890" s="371">
        <f>VLOOKUP(P$870&amp;$F890,Dataset!$A:$N,$G$869,FALSE)</f>
        <v>5.2196999999999996</v>
      </c>
      <c r="Q890" s="371">
        <f>VLOOKUP(Q$870&amp;$F890,Dataset!$A:$N,$G$869,FALSE)</f>
        <v>3.2433999999999998</v>
      </c>
      <c r="R890" s="371">
        <f>VLOOKUP(R$870&amp;$F890,Dataset!$A:$N,$G$869,FALSE)</f>
        <v>9.0862999999999996</v>
      </c>
      <c r="S890" s="371">
        <f>VLOOKUP(S$870&amp;$F890,Dataset!$A:$N,$G$869,FALSE)</f>
        <v>0.67810000000000004</v>
      </c>
      <c r="T890" s="372">
        <f>VLOOKUP(T$870&amp;$F890,Dataset!$A:$N,$G$869,FALSE)</f>
        <v>11.879899999999999</v>
      </c>
      <c r="U890" s="372">
        <f>VLOOKUP(U$870&amp;$F890,Dataset!$A:$N,$G$869,FALSE)</f>
        <v>1.9547000000000001</v>
      </c>
      <c r="V890" s="376">
        <f>VLOOKUP(V$870&amp;"-"&amp;$G890&amp;"-All-All",Dataset!$A:$N,$G$869,FALSE)</f>
        <v>11.879899999999999</v>
      </c>
      <c r="W890" s="376">
        <f>VLOOKUP(W$870&amp;"-"&amp;$G890&amp;"-All-All",Dataset!$A:$N,$G$869,FALSE)</f>
        <v>1.9547000000000001</v>
      </c>
      <c r="X890" s="371">
        <f>VLOOKUP(X$870&amp;$F890,Dataset!$A:$N,$G$869,FALSE)</f>
        <v>98.3523</v>
      </c>
      <c r="Y890" s="371" t="e">
        <f>VLOOKUP(Y$870&amp;$F890,Dataset!$A:$N,$G$869,FALSE)</f>
        <v>#N/A</v>
      </c>
      <c r="Z890" s="371">
        <f>VLOOKUP(Z$870&amp;$F890,Dataset!$A:$N,$G$869,FALSE)</f>
        <v>0.13769999999999999</v>
      </c>
      <c r="AA890" s="371">
        <f>VLOOKUP(AA$870&amp;$F890,Dataset!$A:$N,$G$869,FALSE)</f>
        <v>0.2366</v>
      </c>
    </row>
    <row r="891" spans="2:27" x14ac:dyDescent="0.15">
      <c r="F891" s="2" t="str">
        <f t="shared" si="211"/>
        <v>-(NOC) OTAGO CENTRAL-All-All</v>
      </c>
      <c r="G891" s="386" t="str">
        <f>$B$26</f>
        <v>(NOC) OTAGO CENTRAL</v>
      </c>
      <c r="H891" s="371" t="e">
        <f>VLOOKUP(H$870&amp;$F891,Dataset!$A:$N,$G$869,FALSE)</f>
        <v>#N/A</v>
      </c>
      <c r="I891" s="372">
        <f>VLOOKUP(I$870&amp;$F891,Dataset!$A:$N,$G$869,FALSE)</f>
        <v>82.756500000000003</v>
      </c>
      <c r="J891" s="372">
        <f>VLOOKUP(J$870&amp;$F891,Dataset!$A:$N,$G$869,FALSE)</f>
        <v>97.272000000000006</v>
      </c>
      <c r="K891" s="371">
        <f>VLOOKUP(K$870&amp;$F891,Dataset!$A:$N,$G$869,FALSE)</f>
        <v>82.756500000000003</v>
      </c>
      <c r="L891" s="371">
        <f>VLOOKUP(L$870&amp;$F891,Dataset!$A:$N,$G$869,FALSE)</f>
        <v>97.272000000000006</v>
      </c>
      <c r="M891" s="371">
        <f>VLOOKUP(M$870&amp;"-"&amp;$G891&amp;"-All-All",Dataset!$A:$N,$G$869,FALSE)</f>
        <v>8.3219999999999992</v>
      </c>
      <c r="N891" s="371">
        <f>VLOOKUP(N$870&amp;"-"&amp;$G891&amp;"-All-All",Dataset!$A:$N,$G$869,FALSE)</f>
        <v>2.1532</v>
      </c>
      <c r="O891" s="371">
        <f>VLOOKUP(O$870&amp;$F891,Dataset!$A:$N,$G$869,FALSE)</f>
        <v>63.414999999999999</v>
      </c>
      <c r="P891" s="371">
        <f>VLOOKUP(P$870&amp;$F891,Dataset!$A:$N,$G$869,FALSE)</f>
        <v>3.2566999999999999</v>
      </c>
      <c r="Q891" s="371">
        <f>VLOOKUP(Q$870&amp;$F891,Dataset!$A:$N,$G$869,FALSE)</f>
        <v>1.8220000000000001</v>
      </c>
      <c r="R891" s="371">
        <f>VLOOKUP(R$870&amp;$F891,Dataset!$A:$N,$G$869,FALSE)</f>
        <v>10.7529</v>
      </c>
      <c r="S891" s="371">
        <f>VLOOKUP(S$870&amp;$F891,Dataset!$A:$N,$G$869,FALSE)</f>
        <v>0.76249999999999996</v>
      </c>
      <c r="T891" s="372">
        <f>VLOOKUP(T$870&amp;$F891,Dataset!$A:$N,$G$869,FALSE)</f>
        <v>17.049600000000002</v>
      </c>
      <c r="U891" s="372">
        <f>VLOOKUP(U$870&amp;$F891,Dataset!$A:$N,$G$869,FALSE)</f>
        <v>2.5941999999999998</v>
      </c>
      <c r="V891" s="376">
        <f>VLOOKUP(V$870&amp;"-"&amp;$G891&amp;"-All-All",Dataset!$A:$N,$G$869,FALSE)</f>
        <v>17.049600000000002</v>
      </c>
      <c r="W891" s="376">
        <f>VLOOKUP(W$870&amp;"-"&amp;$G891&amp;"-All-All",Dataset!$A:$N,$G$869,FALSE)</f>
        <v>2.5941999999999998</v>
      </c>
      <c r="X891" s="371">
        <f>VLOOKUP(X$870&amp;$F891,Dataset!$A:$N,$G$869,FALSE)</f>
        <v>99.105199999999996</v>
      </c>
      <c r="Y891" s="371" t="e">
        <f>VLOOKUP(Y$870&amp;$F891,Dataset!$A:$N,$G$869,FALSE)</f>
        <v>#N/A</v>
      </c>
      <c r="Z891" s="371">
        <f>VLOOKUP(Z$870&amp;$F891,Dataset!$A:$N,$G$869,FALSE)</f>
        <v>0.56469999999999998</v>
      </c>
      <c r="AA891" s="371">
        <f>VLOOKUP(AA$870&amp;$F891,Dataset!$A:$N,$G$869,FALSE)</f>
        <v>0.82579999999999998</v>
      </c>
    </row>
    <row r="892" spans="2:27" x14ac:dyDescent="0.15">
      <c r="F892" s="2" t="str">
        <f t="shared" si="211"/>
        <v>-(NOC) COASTAL OTAGO-All-All</v>
      </c>
      <c r="G892" s="386" t="str">
        <f>$B$27</f>
        <v>(NOC) COASTAL OTAGO</v>
      </c>
      <c r="H892" s="371" t="e">
        <f>VLOOKUP(H$870&amp;$F892,Dataset!$A:$N,$G$869,FALSE)</f>
        <v>#N/A</v>
      </c>
      <c r="I892" s="372">
        <f>VLOOKUP(I$870&amp;$F892,Dataset!$A:$N,$G$869,FALSE)</f>
        <v>79.935000000000002</v>
      </c>
      <c r="J892" s="372">
        <f>VLOOKUP(J$870&amp;$F892,Dataset!$A:$N,$G$869,FALSE)</f>
        <v>94.813299999999998</v>
      </c>
      <c r="K892" s="371">
        <f>VLOOKUP(K$870&amp;$F892,Dataset!$A:$N,$G$869,FALSE)</f>
        <v>79.935000000000002</v>
      </c>
      <c r="L892" s="371">
        <f>VLOOKUP(L$870&amp;$F892,Dataset!$A:$N,$G$869,FALSE)</f>
        <v>94.813299999999998</v>
      </c>
      <c r="M892" s="371">
        <f>VLOOKUP(M$870&amp;"-"&amp;$G892&amp;"-All-All",Dataset!$A:$N,$G$869,FALSE)</f>
        <v>8.6021000000000001</v>
      </c>
      <c r="N892" s="371">
        <f>VLOOKUP(N$870&amp;"-"&amp;$G892&amp;"-All-All",Dataset!$A:$N,$G$869,FALSE)</f>
        <v>1.5163</v>
      </c>
      <c r="O892" s="371">
        <f>VLOOKUP(O$870&amp;$F892,Dataset!$A:$N,$G$869,FALSE)</f>
        <v>63.582299999999996</v>
      </c>
      <c r="P892" s="371">
        <f>VLOOKUP(P$870&amp;$F892,Dataset!$A:$N,$G$869,FALSE)</f>
        <v>3.3771</v>
      </c>
      <c r="Q892" s="371">
        <f>VLOOKUP(Q$870&amp;$F892,Dataset!$A:$N,$G$869,FALSE)</f>
        <v>1.8128</v>
      </c>
      <c r="R892" s="371">
        <f>VLOOKUP(R$870&amp;$F892,Dataset!$A:$N,$G$869,FALSE)</f>
        <v>11.3454</v>
      </c>
      <c r="S892" s="371">
        <f>VLOOKUP(S$870&amp;$F892,Dataset!$A:$N,$G$869,FALSE)</f>
        <v>0.72929999999999995</v>
      </c>
      <c r="T892" s="372">
        <f>VLOOKUP(T$870&amp;$F892,Dataset!$A:$N,$G$869,FALSE)</f>
        <v>22.2258</v>
      </c>
      <c r="U892" s="372">
        <f>VLOOKUP(U$870&amp;$F892,Dataset!$A:$N,$G$869,FALSE)</f>
        <v>5.3681000000000001</v>
      </c>
      <c r="V892" s="376">
        <f>VLOOKUP(V$870&amp;"-"&amp;$G892&amp;"-All-All",Dataset!$A:$N,$G$869,FALSE)</f>
        <v>22.2258</v>
      </c>
      <c r="W892" s="376">
        <f>VLOOKUP(W$870&amp;"-"&amp;$G892&amp;"-All-All",Dataset!$A:$N,$G$869,FALSE)</f>
        <v>5.3681000000000001</v>
      </c>
      <c r="X892" s="371">
        <f>VLOOKUP(X$870&amp;$F892,Dataset!$A:$N,$G$869,FALSE)</f>
        <v>99.462800000000001</v>
      </c>
      <c r="Y892" s="371" t="e">
        <f>VLOOKUP(Y$870&amp;$F892,Dataset!$A:$N,$G$869,FALSE)</f>
        <v>#N/A</v>
      </c>
      <c r="Z892" s="371">
        <f>VLOOKUP(Z$870&amp;$F892,Dataset!$A:$N,$G$869,FALSE)</f>
        <v>0.2351</v>
      </c>
      <c r="AA892" s="371">
        <f>VLOOKUP(AA$870&amp;$F892,Dataset!$A:$N,$G$869,FALSE)</f>
        <v>0.93500000000000005</v>
      </c>
    </row>
    <row r="893" spans="2:27" x14ac:dyDescent="0.15">
      <c r="F893" s="2" t="str">
        <f t="shared" si="211"/>
        <v>-(NOC) SOUTHLAND-All-All</v>
      </c>
      <c r="G893" s="386" t="str">
        <f>$B$28</f>
        <v>(NOC) SOUTHLAND</v>
      </c>
      <c r="H893" s="371" t="e">
        <f>VLOOKUP(H$870&amp;$F893,Dataset!$A:$N,$G$869,FALSE)</f>
        <v>#N/A</v>
      </c>
      <c r="I893" s="372">
        <f>VLOOKUP(I$870&amp;$F893,Dataset!$A:$N,$G$869,FALSE)</f>
        <v>64.659000000000006</v>
      </c>
      <c r="J893" s="372">
        <f>VLOOKUP(J$870&amp;$F893,Dataset!$A:$N,$G$869,FALSE)</f>
        <v>92.748000000000005</v>
      </c>
      <c r="K893" s="371">
        <f>VLOOKUP(K$870&amp;$F893,Dataset!$A:$N,$G$869,FALSE)</f>
        <v>64.659000000000006</v>
      </c>
      <c r="L893" s="371">
        <f>VLOOKUP(L$870&amp;$F893,Dataset!$A:$N,$G$869,FALSE)</f>
        <v>92.748000000000005</v>
      </c>
      <c r="M893" s="371">
        <f>VLOOKUP(M$870&amp;"-"&amp;$G893&amp;"-All-All",Dataset!$A:$N,$G$869,FALSE)</f>
        <v>9.1723999999999997</v>
      </c>
      <c r="N893" s="371">
        <f>VLOOKUP(N$870&amp;"-"&amp;$G893&amp;"-All-All",Dataset!$A:$N,$G$869,FALSE)</f>
        <v>1.1821999999999999</v>
      </c>
      <c r="O893" s="371">
        <f>VLOOKUP(O$870&amp;$F893,Dataset!$A:$N,$G$869,FALSE)</f>
        <v>55.752600000000001</v>
      </c>
      <c r="P893" s="371">
        <f>VLOOKUP(P$870&amp;$F893,Dataset!$A:$N,$G$869,FALSE)</f>
        <v>2.0283000000000002</v>
      </c>
      <c r="Q893" s="371">
        <f>VLOOKUP(Q$870&amp;$F893,Dataset!$A:$N,$G$869,FALSE)</f>
        <v>1.1361000000000001</v>
      </c>
      <c r="R893" s="371">
        <f>VLOOKUP(R$870&amp;$F893,Dataset!$A:$N,$G$869,FALSE)</f>
        <v>12.2211</v>
      </c>
      <c r="S893" s="371">
        <f>VLOOKUP(S$870&amp;$F893,Dataset!$A:$N,$G$869,FALSE)</f>
        <v>0.60760000000000003</v>
      </c>
      <c r="T893" s="372">
        <f>VLOOKUP(T$870&amp;$F893,Dataset!$A:$N,$G$869,FALSE)</f>
        <v>31.817399999999999</v>
      </c>
      <c r="U893" s="372">
        <f>VLOOKUP(U$870&amp;$F893,Dataset!$A:$N,$G$869,FALSE)</f>
        <v>6.7630000000000097</v>
      </c>
      <c r="V893" s="376">
        <f>VLOOKUP(V$870&amp;"-"&amp;$G893&amp;"-All-All",Dataset!$A:$N,$G$869,FALSE)</f>
        <v>31.817399999999999</v>
      </c>
      <c r="W893" s="376">
        <f>VLOOKUP(W$870&amp;"-"&amp;$G893&amp;"-All-All",Dataset!$A:$N,$G$869,FALSE)</f>
        <v>6.7630000000000097</v>
      </c>
      <c r="X893" s="371">
        <f>VLOOKUP(X$870&amp;$F893,Dataset!$A:$N,$G$869,FALSE)</f>
        <v>99.8048</v>
      </c>
      <c r="Y893" s="371" t="e">
        <f>VLOOKUP(Y$870&amp;$F893,Dataset!$A:$N,$G$869,FALSE)</f>
        <v>#N/A</v>
      </c>
      <c r="Z893" s="371">
        <f>VLOOKUP(Z$870&amp;$F893,Dataset!$A:$N,$G$869,FALSE)</f>
        <v>0.48580000000000001</v>
      </c>
      <c r="AA893" s="371">
        <f>VLOOKUP(AA$870&amp;$F893,Dataset!$A:$N,$G$869,FALSE)</f>
        <v>0.91490000000000005</v>
      </c>
    </row>
    <row r="894" spans="2:27" x14ac:dyDescent="0.15">
      <c r="F894" s="2" t="str">
        <f t="shared" si="211"/>
        <v>-National-All-All</v>
      </c>
      <c r="G894" s="173" t="s">
        <v>17</v>
      </c>
      <c r="H894" s="371" t="e">
        <f>VLOOKUP(H$870&amp;$F894,Dataset!$A:$N,$G$869,FALSE)</f>
        <v>#N/A</v>
      </c>
      <c r="I894" s="372">
        <f>VLOOKUP(I$870&amp;$F894,Dataset!$A:$N,$G$869,FALSE)</f>
        <v>80.360799999999998</v>
      </c>
      <c r="J894" s="372">
        <f>VLOOKUP(J$870&amp;$F894,Dataset!$A:$N,$G$869,FALSE)</f>
        <v>96.174999999999997</v>
      </c>
      <c r="K894" s="371">
        <f>VLOOKUP(K$870&amp;$F894,Dataset!$A:$N,$G$869,FALSE)</f>
        <v>80.360799999999998</v>
      </c>
      <c r="L894" s="371">
        <f>VLOOKUP(L$870&amp;$F894,Dataset!$A:$N,$G$869,FALSE)</f>
        <v>96.174999999999997</v>
      </c>
      <c r="M894" s="371">
        <f>VLOOKUP(M$870&amp;"-"&amp;$G894&amp;"-All-All",Dataset!$A:$N,$G$869,FALSE)</f>
        <v>7.6997999999999998</v>
      </c>
      <c r="N894" s="371">
        <f>VLOOKUP(N$870&amp;"-"&amp;$G894&amp;"-All-All",Dataset!$A:$N,$G$869,FALSE)</f>
        <v>1.4737</v>
      </c>
      <c r="O894" s="371">
        <f>VLOOKUP(O$870&amp;$F894,Dataset!$A:$N,$G$869,FALSE)</f>
        <v>65.816800000000001</v>
      </c>
      <c r="P894" s="371">
        <f>VLOOKUP(P$870&amp;$F894,Dataset!$A:$N,$G$869,FALSE)</f>
        <v>4.7184999999999997</v>
      </c>
      <c r="Q894" s="371">
        <f>VLOOKUP(Q$870&amp;$F894,Dataset!$A:$N,$G$869,FALSE)</f>
        <v>2.6425999999999998</v>
      </c>
      <c r="R894" s="371">
        <f>VLOOKUP(R$870&amp;$F894,Dataset!$A:$N,$G$869,FALSE)</f>
        <v>10.624000000000001</v>
      </c>
      <c r="S894" s="371">
        <f>VLOOKUP(S$870&amp;$F894,Dataset!$A:$N,$G$869,FALSE)</f>
        <v>0.80930000000000002</v>
      </c>
      <c r="T894" s="372">
        <f>VLOOKUP(T$870&amp;$F894,Dataset!$A:$N,$G$869,FALSE)</f>
        <v>22.461300000000001</v>
      </c>
      <c r="U894" s="372">
        <f>VLOOKUP(U$870&amp;$F894,Dataset!$A:$N,$G$869,FALSE)</f>
        <v>4.6303999999999901</v>
      </c>
      <c r="V894" s="376">
        <f>VLOOKUP(V$870&amp;"-"&amp;$G894&amp;"-All-All",Dataset!$A:$N,$G$869,FALSE)</f>
        <v>22.461300000000001</v>
      </c>
      <c r="W894" s="376">
        <f>VLOOKUP(W$870&amp;"-"&amp;$G894&amp;"-All-All",Dataset!$A:$N,$G$869,FALSE)</f>
        <v>4.6303999999999901</v>
      </c>
      <c r="X894" s="371">
        <f>VLOOKUP(X$870&amp;$F894,Dataset!$A:$N,$G$869,FALSE)</f>
        <v>99.004199999999997</v>
      </c>
      <c r="Y894" s="371" t="e">
        <f>VLOOKUP(Y$870&amp;$F894,Dataset!$A:$N,$G$869,FALSE)</f>
        <v>#N/A</v>
      </c>
      <c r="Z894" s="371">
        <f>VLOOKUP(Z$870&amp;$F894,Dataset!$A:$N,$G$869,FALSE)</f>
        <v>0.2109</v>
      </c>
      <c r="AA894" s="371">
        <f>VLOOKUP(AA$870&amp;$F894,Dataset!$A:$N,$G$869,FALSE)</f>
        <v>0.64559999999999995</v>
      </c>
    </row>
    <row r="895" spans="2:27" x14ac:dyDescent="0.15">
      <c r="B895" s="2" t="str">
        <f>I$870&amp;$F897</f>
        <v>GSE-InL-(NOC) NORTHLAND-All-All</v>
      </c>
      <c r="H895" s="371"/>
      <c r="I895" s="372"/>
      <c r="J895" s="372"/>
      <c r="K895" s="371"/>
      <c r="L895" s="371"/>
      <c r="M895" s="371"/>
      <c r="N895" s="371"/>
      <c r="O895" s="371"/>
      <c r="P895" s="371"/>
      <c r="Q895" s="371"/>
      <c r="R895" s="371"/>
      <c r="S895" s="371"/>
      <c r="T895" s="372"/>
      <c r="U895" s="372"/>
      <c r="V895" s="376"/>
      <c r="W895" s="376"/>
      <c r="X895" s="371"/>
      <c r="Y895" s="371"/>
      <c r="Z895" s="371"/>
      <c r="AA895" s="371"/>
    </row>
    <row r="896" spans="2:27" x14ac:dyDescent="0.15">
      <c r="F896" s="49">
        <f>H1</f>
        <v>2019</v>
      </c>
      <c r="G896" s="37">
        <f>VLOOKUP(F896,B79:C90,2,FALSE)</f>
        <v>15</v>
      </c>
      <c r="H896" s="371"/>
      <c r="I896" s="372"/>
      <c r="J896" s="372"/>
      <c r="K896" s="371"/>
      <c r="L896" s="371"/>
      <c r="M896" s="371"/>
      <c r="N896" s="371"/>
      <c r="O896" s="371"/>
      <c r="P896" s="371"/>
      <c r="Q896" s="371"/>
      <c r="R896" s="371"/>
      <c r="S896" s="371"/>
      <c r="T896" s="372"/>
      <c r="U896" s="372"/>
      <c r="V896" s="376"/>
      <c r="W896" s="376"/>
      <c r="X896" s="371"/>
      <c r="Y896" s="371"/>
      <c r="Z896" s="371"/>
      <c r="AA896" s="371"/>
    </row>
    <row r="897" spans="2:27" x14ac:dyDescent="0.15">
      <c r="B897" s="2" t="str">
        <f>H$870&amp;$F897</f>
        <v>CI-(NOC) NORTHLAND-All-All</v>
      </c>
      <c r="F897" s="2" t="str">
        <f>"-"&amp;G897&amp;"-All-All"</f>
        <v>-(NOC) NORTHLAND-All-All</v>
      </c>
      <c r="G897" s="386" t="str">
        <f>$B$6</f>
        <v>(NOC) NORTHLAND</v>
      </c>
      <c r="H897" s="371" t="e">
        <f>VLOOKUP(H$870&amp;$F897,Dataset!$A:$N,$G$896,FALSE)</f>
        <v>#N/A</v>
      </c>
      <c r="I897" s="372">
        <f>VLOOKUP(I$870&amp;$F897,Dataset!$A:$O,$G$896,FALSE)</f>
        <v>72.043000000000006</v>
      </c>
      <c r="J897" s="372">
        <f>VLOOKUP(J$870&amp;$F897,Dataset!$A:$O,$G$896,FALSE)</f>
        <v>95.249799999999993</v>
      </c>
      <c r="K897" s="372">
        <f>VLOOKUP(K$870&amp;$F897,Dataset!$A:$O,$G$896,FALSE)</f>
        <v>72.043000000000006</v>
      </c>
      <c r="L897" s="372">
        <f>VLOOKUP(L$870&amp;$F897,Dataset!$A:$O,$G$896,FALSE)</f>
        <v>95.249799999999993</v>
      </c>
      <c r="M897" s="372">
        <f>VLOOKUP(M$870&amp;$F897,Dataset!$A:$O,$G$896,FALSE)</f>
        <v>6.1920999999999999</v>
      </c>
      <c r="N897" s="372">
        <f>VLOOKUP(N$870&amp;$F897,Dataset!$A:$O,$G$896,FALSE)</f>
        <v>4.0548000000000002</v>
      </c>
      <c r="O897" s="372">
        <f>VLOOKUP(O$870&amp;$F897,Dataset!$A:$O,$G$896,FALSE)</f>
        <v>74.596500000000006</v>
      </c>
      <c r="P897" s="372">
        <f>VLOOKUP(P$870&amp;$F897,Dataset!$A:$O,$G$896,FALSE)</f>
        <v>6.7409999999999997</v>
      </c>
      <c r="Q897" s="372">
        <f>VLOOKUP(Q$870&amp;$F897,Dataset!$A:$O,$G$896,FALSE)</f>
        <v>3.8287</v>
      </c>
      <c r="R897" s="372">
        <f>VLOOKUP(R$870&amp;$F897,Dataset!$A:$O,$G$896,FALSE)</f>
        <v>15.653600000000001</v>
      </c>
      <c r="S897" s="372">
        <f>VLOOKUP(S$870&amp;$F897,Dataset!$A:$O,$G$896,FALSE)</f>
        <v>1.8426</v>
      </c>
      <c r="T897" s="372">
        <f>VLOOKUP(T$870&amp;$F897,Dataset!$A:$O,$G$896,FALSE)</f>
        <v>26.984000000000002</v>
      </c>
      <c r="U897" s="372">
        <f>VLOOKUP(U$870&amp;$F897,Dataset!$A:$O,$G$896,FALSE)</f>
        <v>5.0785999999999998</v>
      </c>
      <c r="V897" s="372">
        <f>VLOOKUP(V$870&amp;$F897,Dataset!$A:$O,$G$896,FALSE)</f>
        <v>26.984000000000002</v>
      </c>
      <c r="W897" s="372">
        <f>VLOOKUP(W$870&amp;$F897,Dataset!$A:$O,$G$896,FALSE)</f>
        <v>5.0785999999999998</v>
      </c>
      <c r="X897" s="372">
        <f>VLOOKUP(X$870&amp;$F897,Dataset!$A:$O,$G$896,FALSE)</f>
        <v>97.418499999999995</v>
      </c>
      <c r="Y897" s="372" t="e">
        <f>VLOOKUP(Y$870&amp;$F897,Dataset!$A:$O,$G$896,FALSE)</f>
        <v>#N/A</v>
      </c>
      <c r="Z897" s="372">
        <f>VLOOKUP(Z$870&amp;$F897,Dataset!$A:$O,$G$896,FALSE)</f>
        <v>0.1255</v>
      </c>
      <c r="AA897" s="372">
        <f>VLOOKUP(AA$870&amp;$F897,Dataset!$A:$O,$G$896,FALSE)</f>
        <v>0.48199999999999998</v>
      </c>
    </row>
    <row r="898" spans="2:27" x14ac:dyDescent="0.15">
      <c r="F898" s="2" t="str">
        <f t="shared" ref="F898:F920" si="212">"-"&amp;G898&amp;"-All-All"</f>
        <v>-AUCK ALLIANCE-All-All</v>
      </c>
      <c r="G898" s="386" t="str">
        <f>$B$7</f>
        <v>AUCK ALLIANCE</v>
      </c>
      <c r="H898" s="371" t="e">
        <f>VLOOKUP(H$870&amp;$F898,Dataset!$A:$N,$G$896,FALSE)</f>
        <v>#N/A</v>
      </c>
      <c r="I898" s="372">
        <f>VLOOKUP(I$870&amp;$F898,Dataset!$A:$O,$G$896,FALSE)</f>
        <v>91.577500000000001</v>
      </c>
      <c r="J898" s="372">
        <f>VLOOKUP(J$870&amp;$F898,Dataset!$A:$O,$G$896,FALSE)</f>
        <v>99.723200000000006</v>
      </c>
      <c r="K898" s="372">
        <f>VLOOKUP(K$870&amp;$F898,Dataset!$A:$O,$G$896,FALSE)</f>
        <v>91.577500000000001</v>
      </c>
      <c r="L898" s="372">
        <f>VLOOKUP(L$870&amp;$F898,Dataset!$A:$O,$G$896,FALSE)</f>
        <v>99.723200000000006</v>
      </c>
      <c r="M898" s="372">
        <f>VLOOKUP(M$870&amp;$F898,Dataset!$A:$O,$G$896,FALSE)</f>
        <v>7.5248999999999997</v>
      </c>
      <c r="N898" s="372">
        <f>VLOOKUP(N$870&amp;$F898,Dataset!$A:$O,$G$896,FALSE)</f>
        <v>1.9302999999999999</v>
      </c>
      <c r="O898" s="372">
        <f>VLOOKUP(O$870&amp;$F898,Dataset!$A:$O,$G$896,FALSE)</f>
        <v>37.400599999999997</v>
      </c>
      <c r="P898" s="372">
        <f>VLOOKUP(P$870&amp;$F898,Dataset!$A:$O,$G$896,FALSE)</f>
        <v>0.90110000000000001</v>
      </c>
      <c r="Q898" s="372">
        <f>VLOOKUP(Q$870&amp;$F898,Dataset!$A:$O,$G$896,FALSE)</f>
        <v>0.41639999999999999</v>
      </c>
      <c r="R898" s="372">
        <f>VLOOKUP(R$870&amp;$F898,Dataset!$A:$O,$G$896,FALSE)</f>
        <v>2.8454000000000002</v>
      </c>
      <c r="S898" s="372">
        <f>VLOOKUP(S$870&amp;$F898,Dataset!$A:$O,$G$896,FALSE)</f>
        <v>0.17230000000000001</v>
      </c>
      <c r="T898" s="372">
        <f>VLOOKUP(T$870&amp;$F898,Dataset!$A:$O,$G$896,FALSE)</f>
        <v>14.2082</v>
      </c>
      <c r="U898" s="372">
        <f>VLOOKUP(U$870&amp;$F898,Dataset!$A:$O,$G$896,FALSE)</f>
        <v>1.0571999999999999</v>
      </c>
      <c r="V898" s="372">
        <f>VLOOKUP(V$870&amp;$F898,Dataset!$A:$O,$G$896,FALSE)</f>
        <v>14.2082</v>
      </c>
      <c r="W898" s="372">
        <f>VLOOKUP(W$870&amp;$F898,Dataset!$A:$O,$G$896,FALSE)</f>
        <v>1.0571999999999999</v>
      </c>
      <c r="X898" s="372">
        <f>VLOOKUP(X$870&amp;$F898,Dataset!$A:$O,$G$896,FALSE)</f>
        <v>99.876000000000005</v>
      </c>
      <c r="Y898" s="372" t="e">
        <f>VLOOKUP(Y$870&amp;$F898,Dataset!$A:$O,$G$896,FALSE)</f>
        <v>#N/A</v>
      </c>
      <c r="Z898" s="372">
        <f>VLOOKUP(Z$870&amp;$F898,Dataset!$A:$O,$G$896,FALSE)</f>
        <v>1.9599999999999999E-2</v>
      </c>
      <c r="AA898" s="372">
        <f>VLOOKUP(AA$870&amp;$F898,Dataset!$A:$O,$G$896,FALSE)</f>
        <v>0.36919999999999997</v>
      </c>
    </row>
    <row r="899" spans="2:27" x14ac:dyDescent="0.15">
      <c r="F899" s="2" t="str">
        <f t="shared" si="212"/>
        <v>-(NOC) CENTRAL WAIKATO-All-All</v>
      </c>
      <c r="G899" s="386" t="str">
        <f>$B$8</f>
        <v>(NOC) CENTRAL WAIKATO</v>
      </c>
      <c r="H899" s="371" t="e">
        <f>VLOOKUP(H$870&amp;$F899,Dataset!$A:$N,$G$896,FALSE)</f>
        <v>#N/A</v>
      </c>
      <c r="I899" s="372">
        <f>VLOOKUP(I$870&amp;$F899,Dataset!$A:$O,$G$896,FALSE)</f>
        <v>77.784199999999998</v>
      </c>
      <c r="J899" s="372">
        <f>VLOOKUP(J$870&amp;$F899,Dataset!$A:$O,$G$896,FALSE)</f>
        <v>96.083799999999997</v>
      </c>
      <c r="K899" s="372">
        <f>VLOOKUP(K$870&amp;$F899,Dataset!$A:$O,$G$896,FALSE)</f>
        <v>77.784199999999998</v>
      </c>
      <c r="L899" s="372">
        <f>VLOOKUP(L$870&amp;$F899,Dataset!$A:$O,$G$896,FALSE)</f>
        <v>96.083799999999997</v>
      </c>
      <c r="M899" s="372">
        <f>VLOOKUP(M$870&amp;$F899,Dataset!$A:$O,$G$896,FALSE)</f>
        <v>7.0327999999999999</v>
      </c>
      <c r="N899" s="372">
        <f>VLOOKUP(N$870&amp;$F899,Dataset!$A:$O,$G$896,FALSE)</f>
        <v>0.47760000000000002</v>
      </c>
      <c r="O899" s="372">
        <f>VLOOKUP(O$870&amp;$F899,Dataset!$A:$O,$G$896,FALSE)</f>
        <v>71.756399999999999</v>
      </c>
      <c r="P899" s="372">
        <f>VLOOKUP(P$870&amp;$F899,Dataset!$A:$O,$G$896,FALSE)</f>
        <v>5.1336000000000004</v>
      </c>
      <c r="Q899" s="372">
        <f>VLOOKUP(Q$870&amp;$F899,Dataset!$A:$O,$G$896,FALSE)</f>
        <v>2.7307000000000001</v>
      </c>
      <c r="R899" s="372">
        <f>VLOOKUP(R$870&amp;$F899,Dataset!$A:$O,$G$896,FALSE)</f>
        <v>17.179099999999998</v>
      </c>
      <c r="S899" s="372">
        <f>VLOOKUP(S$870&amp;$F899,Dataset!$A:$O,$G$896,FALSE)</f>
        <v>1.2605999999999999</v>
      </c>
      <c r="T899" s="372">
        <f>VLOOKUP(T$870&amp;$F899,Dataset!$A:$O,$G$896,FALSE)</f>
        <v>21.307099999999998</v>
      </c>
      <c r="U899" s="372">
        <f>VLOOKUP(U$870&amp;$F899,Dataset!$A:$O,$G$896,FALSE)</f>
        <v>3.7240000000000002</v>
      </c>
      <c r="V899" s="372">
        <f>VLOOKUP(V$870&amp;$F899,Dataset!$A:$O,$G$896,FALSE)</f>
        <v>21.307099999999998</v>
      </c>
      <c r="W899" s="372">
        <f>VLOOKUP(W$870&amp;$F899,Dataset!$A:$O,$G$896,FALSE)</f>
        <v>3.7240000000000002</v>
      </c>
      <c r="X899" s="372">
        <f>VLOOKUP(X$870&amp;$F899,Dataset!$A:$O,$G$896,FALSE)</f>
        <v>98.192400000000006</v>
      </c>
      <c r="Y899" s="372" t="e">
        <f>VLOOKUP(Y$870&amp;$F899,Dataset!$A:$O,$G$896,FALSE)</f>
        <v>#N/A</v>
      </c>
      <c r="Z899" s="372">
        <f>VLOOKUP(Z$870&amp;$F899,Dataset!$A:$O,$G$896,FALSE)</f>
        <v>0.14030000000000001</v>
      </c>
      <c r="AA899" s="372">
        <f>VLOOKUP(AA$870&amp;$F899,Dataset!$A:$O,$G$896,FALSE)</f>
        <v>0.1847</v>
      </c>
    </row>
    <row r="900" spans="2:27" x14ac:dyDescent="0.15">
      <c r="F900" s="2" t="str">
        <f t="shared" si="212"/>
        <v>-(NOC) EAST WAIKATO-All-All</v>
      </c>
      <c r="G900" s="386" t="str">
        <f>$B$9</f>
        <v>(NOC) EAST WAIKATO</v>
      </c>
      <c r="H900" s="371" t="e">
        <f>VLOOKUP(H$870&amp;$F900,Dataset!$A:$N,$G$896,FALSE)</f>
        <v>#N/A</v>
      </c>
      <c r="I900" s="372">
        <f>VLOOKUP(I$870&amp;$F900,Dataset!$A:$O,$G$896,FALSE)</f>
        <v>66.372900000000001</v>
      </c>
      <c r="J900" s="372">
        <f>VLOOKUP(J$870&amp;$F900,Dataset!$A:$O,$G$896,FALSE)</f>
        <v>94.644599999999997</v>
      </c>
      <c r="K900" s="372">
        <f>VLOOKUP(K$870&amp;$F900,Dataset!$A:$O,$G$896,FALSE)</f>
        <v>66.372900000000001</v>
      </c>
      <c r="L900" s="372">
        <f>VLOOKUP(L$870&amp;$F900,Dataset!$A:$O,$G$896,FALSE)</f>
        <v>94.644599999999997</v>
      </c>
      <c r="M900" s="372">
        <f>VLOOKUP(M$870&amp;$F900,Dataset!$A:$O,$G$896,FALSE)</f>
        <v>8.4253999999999998</v>
      </c>
      <c r="N900" s="372">
        <f>VLOOKUP(N$870&amp;$F900,Dataset!$A:$O,$G$896,FALSE)</f>
        <v>0.33960000000000001</v>
      </c>
      <c r="O900" s="372">
        <f>VLOOKUP(O$870&amp;$F900,Dataset!$A:$O,$G$896,FALSE)</f>
        <v>76.659499999999994</v>
      </c>
      <c r="P900" s="372">
        <f>VLOOKUP(P$870&amp;$F900,Dataset!$A:$O,$G$896,FALSE)</f>
        <v>7.8266999999999998</v>
      </c>
      <c r="Q900" s="372">
        <f>VLOOKUP(Q$870&amp;$F900,Dataset!$A:$O,$G$896,FALSE)</f>
        <v>3.9095</v>
      </c>
      <c r="R900" s="372">
        <f>VLOOKUP(R$870&amp;$F900,Dataset!$A:$O,$G$896,FALSE)</f>
        <v>13.037599999999999</v>
      </c>
      <c r="S900" s="372">
        <f>VLOOKUP(S$870&amp;$F900,Dataset!$A:$O,$G$896,FALSE)</f>
        <v>1.0763</v>
      </c>
      <c r="T900" s="372">
        <f>VLOOKUP(T$870&amp;$F900,Dataset!$A:$O,$G$896,FALSE)</f>
        <v>32.584400000000002</v>
      </c>
      <c r="U900" s="372">
        <f>VLOOKUP(U$870&amp;$F900,Dataset!$A:$O,$G$896,FALSE)</f>
        <v>5.5805999999999996</v>
      </c>
      <c r="V900" s="372">
        <f>VLOOKUP(V$870&amp;$F900,Dataset!$A:$O,$G$896,FALSE)</f>
        <v>32.584400000000002</v>
      </c>
      <c r="W900" s="372">
        <f>VLOOKUP(W$870&amp;$F900,Dataset!$A:$O,$G$896,FALSE)</f>
        <v>5.5805999999999996</v>
      </c>
      <c r="X900" s="372">
        <f>VLOOKUP(X$870&amp;$F900,Dataset!$A:$O,$G$896,FALSE)</f>
        <v>98.007999999999996</v>
      </c>
      <c r="Y900" s="372" t="e">
        <f>VLOOKUP(Y$870&amp;$F900,Dataset!$A:$O,$G$896,FALSE)</f>
        <v>#N/A</v>
      </c>
      <c r="Z900" s="372">
        <f>VLOOKUP(Z$870&amp;$F900,Dataset!$A:$O,$G$896,FALSE)</f>
        <v>0.19620000000000001</v>
      </c>
      <c r="AA900" s="372">
        <f>VLOOKUP(AA$870&amp;$F900,Dataset!$A:$O,$G$896,FALSE)</f>
        <v>0.36709999999999998</v>
      </c>
    </row>
    <row r="901" spans="2:27" x14ac:dyDescent="0.15">
      <c r="F901" s="2" t="str">
        <f t="shared" si="212"/>
        <v>-(EC) WEST WAIKATO NORTH-All-All</v>
      </c>
      <c r="G901" s="386" t="str">
        <f>$B$10</f>
        <v>(EC) WEST WAIKATO NORTH</v>
      </c>
      <c r="H901" s="371" t="e">
        <f>VLOOKUP(H$870&amp;$F901,Dataset!$A:$N,$G$896,FALSE)</f>
        <v>#N/A</v>
      </c>
      <c r="I901" s="372">
        <f>VLOOKUP(I$870&amp;$F901,Dataset!$A:$O,$G$896,FALSE)</f>
        <v>86.510599999999997</v>
      </c>
      <c r="J901" s="372">
        <f>VLOOKUP(J$870&amp;$F901,Dataset!$A:$O,$G$896,FALSE)</f>
        <v>98.756299999999996</v>
      </c>
      <c r="K901" s="372">
        <f>VLOOKUP(K$870&amp;$F901,Dataset!$A:$O,$G$896,FALSE)</f>
        <v>86.510599999999997</v>
      </c>
      <c r="L901" s="372">
        <f>VLOOKUP(L$870&amp;$F901,Dataset!$A:$O,$G$896,FALSE)</f>
        <v>98.756299999999996</v>
      </c>
      <c r="M901" s="372">
        <f>VLOOKUP(M$870&amp;$F901,Dataset!$A:$O,$G$896,FALSE)</f>
        <v>3.6200999999999999</v>
      </c>
      <c r="N901" s="372">
        <f>VLOOKUP(N$870&amp;$F901,Dataset!$A:$O,$G$896,FALSE)</f>
        <v>3.0459000000000001</v>
      </c>
      <c r="O901" s="372">
        <f>VLOOKUP(O$870&amp;$F901,Dataset!$A:$O,$G$896,FALSE)</f>
        <v>55.572800000000001</v>
      </c>
      <c r="P901" s="372">
        <f>VLOOKUP(P$870&amp;$F901,Dataset!$A:$O,$G$896,FALSE)</f>
        <v>2.9238</v>
      </c>
      <c r="Q901" s="372">
        <f>VLOOKUP(Q$870&amp;$F901,Dataset!$A:$O,$G$896,FALSE)</f>
        <v>1.218</v>
      </c>
      <c r="R901" s="372">
        <f>VLOOKUP(R$870&amp;$F901,Dataset!$A:$O,$G$896,FALSE)</f>
        <v>10.016</v>
      </c>
      <c r="S901" s="372">
        <f>VLOOKUP(S$870&amp;$F901,Dataset!$A:$O,$G$896,FALSE)</f>
        <v>0.93240000000000001</v>
      </c>
      <c r="T901" s="372">
        <f>VLOOKUP(T$870&amp;$F901,Dataset!$A:$O,$G$896,FALSE)</f>
        <v>16.171800000000001</v>
      </c>
      <c r="U901" s="372">
        <f>VLOOKUP(U$870&amp;$F901,Dataset!$A:$O,$G$896,FALSE)</f>
        <v>1.9063000000000001</v>
      </c>
      <c r="V901" s="372">
        <f>VLOOKUP(V$870&amp;$F901,Dataset!$A:$O,$G$896,FALSE)</f>
        <v>16.171800000000001</v>
      </c>
      <c r="W901" s="372">
        <f>VLOOKUP(W$870&amp;$F901,Dataset!$A:$O,$G$896,FALSE)</f>
        <v>1.9063000000000001</v>
      </c>
      <c r="X901" s="372">
        <f>VLOOKUP(X$870&amp;$F901,Dataset!$A:$O,$G$896,FALSE)</f>
        <v>99.571100000000001</v>
      </c>
      <c r="Y901" s="372" t="e">
        <f>VLOOKUP(Y$870&amp;$F901,Dataset!$A:$O,$G$896,FALSE)</f>
        <v>#N/A</v>
      </c>
      <c r="Z901" s="372">
        <f>VLOOKUP(Z$870&amp;$F901,Dataset!$A:$O,$G$896,FALSE)</f>
        <v>0.34179999999999999</v>
      </c>
      <c r="AA901" s="372">
        <f>VLOOKUP(AA$870&amp;$F901,Dataset!$A:$O,$G$896,FALSE)</f>
        <v>0.54430000000000001</v>
      </c>
    </row>
    <row r="902" spans="2:27" x14ac:dyDescent="0.15">
      <c r="F902" s="2" t="str">
        <f t="shared" si="212"/>
        <v>-(EC) WEST WAIKATO SOUTH-All-All</v>
      </c>
      <c r="G902" s="386" t="str">
        <f>$B$11</f>
        <v>(EC) WEST WAIKATO SOUTH</v>
      </c>
      <c r="H902" s="371" t="e">
        <f>VLOOKUP(H$870&amp;$F902,Dataset!$A:$N,$G$896,FALSE)</f>
        <v>#N/A</v>
      </c>
      <c r="I902" s="372">
        <f>VLOOKUP(I$870&amp;$F902,Dataset!$A:$O,$G$896,FALSE)</f>
        <v>71.538899999999998</v>
      </c>
      <c r="J902" s="372">
        <f>VLOOKUP(J$870&amp;$F902,Dataset!$A:$O,$G$896,FALSE)</f>
        <v>96.043300000000002</v>
      </c>
      <c r="K902" s="372">
        <f>VLOOKUP(K$870&amp;$F902,Dataset!$A:$O,$G$896,FALSE)</f>
        <v>71.538899999999998</v>
      </c>
      <c r="L902" s="372">
        <f>VLOOKUP(L$870&amp;$F902,Dataset!$A:$O,$G$896,FALSE)</f>
        <v>96.043300000000002</v>
      </c>
      <c r="M902" s="372">
        <f>VLOOKUP(M$870&amp;$F902,Dataset!$A:$O,$G$896,FALSE)</f>
        <v>6.8593000000000002</v>
      </c>
      <c r="N902" s="372">
        <f>VLOOKUP(N$870&amp;$F902,Dataset!$A:$O,$G$896,FALSE)</f>
        <v>2.6823000000000001</v>
      </c>
      <c r="O902" s="372">
        <f>VLOOKUP(O$870&amp;$F902,Dataset!$A:$O,$G$896,FALSE)</f>
        <v>71.239199999999997</v>
      </c>
      <c r="P902" s="372">
        <f>VLOOKUP(P$870&amp;$F902,Dataset!$A:$O,$G$896,FALSE)</f>
        <v>5.1327999999999996</v>
      </c>
      <c r="Q902" s="372">
        <f>VLOOKUP(Q$870&amp;$F902,Dataset!$A:$O,$G$896,FALSE)</f>
        <v>2.9903</v>
      </c>
      <c r="R902" s="372">
        <f>VLOOKUP(R$870&amp;$F902,Dataset!$A:$O,$G$896,FALSE)</f>
        <v>8.8009000000000004</v>
      </c>
      <c r="S902" s="372">
        <f>VLOOKUP(S$870&amp;$F902,Dataset!$A:$O,$G$896,FALSE)</f>
        <v>0.63529999999999998</v>
      </c>
      <c r="T902" s="372">
        <f>VLOOKUP(T$870&amp;$F902,Dataset!$A:$O,$G$896,FALSE)</f>
        <v>27.758500000000002</v>
      </c>
      <c r="U902" s="372">
        <f>VLOOKUP(U$870&amp;$F902,Dataset!$A:$O,$G$896,FALSE)</f>
        <v>3.7267999999999999</v>
      </c>
      <c r="V902" s="372">
        <f>VLOOKUP(V$870&amp;$F902,Dataset!$A:$O,$G$896,FALSE)</f>
        <v>27.758500000000002</v>
      </c>
      <c r="W902" s="372">
        <f>VLOOKUP(W$870&amp;$F902,Dataset!$A:$O,$G$896,FALSE)</f>
        <v>3.7267999999999999</v>
      </c>
      <c r="X902" s="372">
        <f>VLOOKUP(X$870&amp;$F902,Dataset!$A:$O,$G$896,FALSE)</f>
        <v>98.944000000000003</v>
      </c>
      <c r="Y902" s="372" t="e">
        <f>VLOOKUP(Y$870&amp;$F902,Dataset!$A:$O,$G$896,FALSE)</f>
        <v>#N/A</v>
      </c>
      <c r="Z902" s="372">
        <f>VLOOKUP(Z$870&amp;$F902,Dataset!$A:$O,$G$896,FALSE)</f>
        <v>0.13239999999999999</v>
      </c>
      <c r="AA902" s="372">
        <f>VLOOKUP(AA$870&amp;$F902,Dataset!$A:$O,$G$896,FALSE)</f>
        <v>0.48520000000000002</v>
      </c>
    </row>
    <row r="903" spans="2:27" x14ac:dyDescent="0.15">
      <c r="F903" s="2" t="str">
        <f t="shared" si="212"/>
        <v>-(NOC) BOP EAST-All-All</v>
      </c>
      <c r="G903" s="386" t="str">
        <f>$B$12</f>
        <v>(NOC) BOP EAST</v>
      </c>
      <c r="H903" s="371" t="e">
        <f>VLOOKUP(H$870&amp;$F903,Dataset!$A:$N,$G$896,FALSE)</f>
        <v>#N/A</v>
      </c>
      <c r="I903" s="372">
        <f>VLOOKUP(I$870&amp;$F903,Dataset!$A:$O,$G$896,FALSE)</f>
        <v>86.629099999999994</v>
      </c>
      <c r="J903" s="372">
        <f>VLOOKUP(J$870&amp;$F903,Dataset!$A:$O,$G$896,FALSE)</f>
        <v>98.181299999999993</v>
      </c>
      <c r="K903" s="372">
        <f>VLOOKUP(K$870&amp;$F903,Dataset!$A:$O,$G$896,FALSE)</f>
        <v>86.629099999999994</v>
      </c>
      <c r="L903" s="372">
        <f>VLOOKUP(L$870&amp;$F903,Dataset!$A:$O,$G$896,FALSE)</f>
        <v>98.181299999999993</v>
      </c>
      <c r="M903" s="372">
        <f>VLOOKUP(M$870&amp;$F903,Dataset!$A:$O,$G$896,FALSE)</f>
        <v>7.7598000000000003</v>
      </c>
      <c r="N903" s="372">
        <f>VLOOKUP(N$870&amp;$F903,Dataset!$A:$O,$G$896,FALSE)</f>
        <v>0.31719999999999998</v>
      </c>
      <c r="O903" s="372">
        <f>VLOOKUP(O$870&amp;$F903,Dataset!$A:$O,$G$896,FALSE)</f>
        <v>78.116600000000005</v>
      </c>
      <c r="P903" s="372">
        <f>VLOOKUP(P$870&amp;$F903,Dataset!$A:$O,$G$896,FALSE)</f>
        <v>7.5369000000000002</v>
      </c>
      <c r="Q903" s="372">
        <f>VLOOKUP(Q$870&amp;$F903,Dataset!$A:$O,$G$896,FALSE)</f>
        <v>4.1421000000000001</v>
      </c>
      <c r="R903" s="372">
        <f>VLOOKUP(R$870&amp;$F903,Dataset!$A:$O,$G$896,FALSE)</f>
        <v>14.4217</v>
      </c>
      <c r="S903" s="372">
        <f>VLOOKUP(S$870&amp;$F903,Dataset!$A:$O,$G$896,FALSE)</f>
        <v>0.94830000000000003</v>
      </c>
      <c r="T903" s="372">
        <f>VLOOKUP(T$870&amp;$F903,Dataset!$A:$O,$G$896,FALSE)</f>
        <v>13.094099999999999</v>
      </c>
      <c r="U903" s="372">
        <f>VLOOKUP(U$870&amp;$F903,Dataset!$A:$O,$G$896,FALSE)</f>
        <v>1.6485000000000001</v>
      </c>
      <c r="V903" s="372">
        <f>VLOOKUP(V$870&amp;$F903,Dataset!$A:$O,$G$896,FALSE)</f>
        <v>13.094099999999999</v>
      </c>
      <c r="W903" s="372">
        <f>VLOOKUP(W$870&amp;$F903,Dataset!$A:$O,$G$896,FALSE)</f>
        <v>1.6485000000000001</v>
      </c>
      <c r="X903" s="372">
        <f>VLOOKUP(X$870&amp;$F903,Dataset!$A:$O,$G$896,FALSE)</f>
        <v>97.938100000000006</v>
      </c>
      <c r="Y903" s="372" t="e">
        <f>VLOOKUP(Y$870&amp;$F903,Dataset!$A:$O,$G$896,FALSE)</f>
        <v>#N/A</v>
      </c>
      <c r="Z903" s="372">
        <f>VLOOKUP(Z$870&amp;$F903,Dataset!$A:$O,$G$896,FALSE)</f>
        <v>0.16170000000000001</v>
      </c>
      <c r="AA903" s="372">
        <f>VLOOKUP(AA$870&amp;$F903,Dataset!$A:$O,$G$896,FALSE)</f>
        <v>0.621</v>
      </c>
    </row>
    <row r="904" spans="2:27" x14ac:dyDescent="0.15">
      <c r="F904" s="2" t="str">
        <f t="shared" si="212"/>
        <v>-(NOC) BOP WEST-All-All</v>
      </c>
      <c r="G904" s="386" t="str">
        <f>$B$13</f>
        <v>(NOC) BOP WEST</v>
      </c>
      <c r="H904" s="371" t="e">
        <f>VLOOKUP(H$870&amp;$F904,Dataset!$A:$N,$G$896,FALSE)</f>
        <v>#N/A</v>
      </c>
      <c r="I904" s="372">
        <f>VLOOKUP(I$870&amp;$F904,Dataset!$A:$O,$G$896,FALSE)</f>
        <v>89.676699999999997</v>
      </c>
      <c r="J904" s="372">
        <f>VLOOKUP(J$870&amp;$F904,Dataset!$A:$O,$G$896,FALSE)</f>
        <v>98.823800000000006</v>
      </c>
      <c r="K904" s="372">
        <f>VLOOKUP(K$870&amp;$F904,Dataset!$A:$O,$G$896,FALSE)</f>
        <v>89.676699999999997</v>
      </c>
      <c r="L904" s="372">
        <f>VLOOKUP(L$870&amp;$F904,Dataset!$A:$O,$G$896,FALSE)</f>
        <v>98.823800000000006</v>
      </c>
      <c r="M904" s="372">
        <f>VLOOKUP(M$870&amp;$F904,Dataset!$A:$O,$G$896,FALSE)</f>
        <v>6.0419</v>
      </c>
      <c r="N904" s="372">
        <f>VLOOKUP(N$870&amp;$F904,Dataset!$A:$O,$G$896,FALSE)</f>
        <v>2.6840999999999999</v>
      </c>
      <c r="O904" s="372">
        <f>VLOOKUP(O$870&amp;$F904,Dataset!$A:$O,$G$896,FALSE)</f>
        <v>56.6233</v>
      </c>
      <c r="P904" s="372">
        <f>VLOOKUP(P$870&amp;$F904,Dataset!$A:$O,$G$896,FALSE)</f>
        <v>3.8965000000000001</v>
      </c>
      <c r="Q904" s="372">
        <f>VLOOKUP(Q$870&amp;$F904,Dataset!$A:$O,$G$896,FALSE)</f>
        <v>1.6131</v>
      </c>
      <c r="R904" s="372">
        <f>VLOOKUP(R$870&amp;$F904,Dataset!$A:$O,$G$896,FALSE)</f>
        <v>8.8764000000000003</v>
      </c>
      <c r="S904" s="372">
        <f>VLOOKUP(S$870&amp;$F904,Dataset!$A:$O,$G$896,FALSE)</f>
        <v>0.74619999999999997</v>
      </c>
      <c r="T904" s="372">
        <f>VLOOKUP(T$870&amp;$F904,Dataset!$A:$O,$G$896,FALSE)</f>
        <v>11.0954</v>
      </c>
      <c r="U904" s="372">
        <f>VLOOKUP(U$870&amp;$F904,Dataset!$A:$O,$G$896,FALSE)</f>
        <v>1.3532999999999999</v>
      </c>
      <c r="V904" s="372">
        <f>VLOOKUP(V$870&amp;$F904,Dataset!$A:$O,$G$896,FALSE)</f>
        <v>11.0954</v>
      </c>
      <c r="W904" s="372">
        <f>VLOOKUP(W$870&amp;$F904,Dataset!$A:$O,$G$896,FALSE)</f>
        <v>1.3532999999999999</v>
      </c>
      <c r="X904" s="372">
        <f>VLOOKUP(X$870&amp;$F904,Dataset!$A:$O,$G$896,FALSE)</f>
        <v>99.325999999999993</v>
      </c>
      <c r="Y904" s="372" t="e">
        <f>VLOOKUP(Y$870&amp;$F904,Dataset!$A:$O,$G$896,FALSE)</f>
        <v>#N/A</v>
      </c>
      <c r="Z904" s="372">
        <f>VLOOKUP(Z$870&amp;$F904,Dataset!$A:$O,$G$896,FALSE)</f>
        <v>0.35770000000000002</v>
      </c>
      <c r="AA904" s="372">
        <f>VLOOKUP(AA$870&amp;$F904,Dataset!$A:$O,$G$896,FALSE)</f>
        <v>0.59609999999999996</v>
      </c>
    </row>
    <row r="905" spans="2:27" x14ac:dyDescent="0.15">
      <c r="F905" s="2" t="str">
        <f t="shared" si="212"/>
        <v>-(NOC) TAIRAWHITI ROADS NORTHERN-All-All</v>
      </c>
      <c r="G905" s="386" t="str">
        <f>$B$14</f>
        <v>(NOC) TAIRAWHITI ROADS NORTHERN</v>
      </c>
      <c r="H905" s="371" t="e">
        <f>VLOOKUP(H$870&amp;$F905,Dataset!$A:$N,$G$896,FALSE)</f>
        <v>#N/A</v>
      </c>
      <c r="I905" s="372">
        <f>VLOOKUP(I$870&amp;$F905,Dataset!$A:$O,$G$896,FALSE)</f>
        <v>81.639300000000006</v>
      </c>
      <c r="J905" s="372">
        <f>VLOOKUP(J$870&amp;$F905,Dataset!$A:$O,$G$896,FALSE)</f>
        <v>97.127300000000005</v>
      </c>
      <c r="K905" s="372">
        <f>VLOOKUP(K$870&amp;$F905,Dataset!$A:$O,$G$896,FALSE)</f>
        <v>81.639300000000006</v>
      </c>
      <c r="L905" s="372">
        <f>VLOOKUP(L$870&amp;$F905,Dataset!$A:$O,$G$896,FALSE)</f>
        <v>97.127300000000005</v>
      </c>
      <c r="M905" s="372">
        <f>VLOOKUP(M$870&amp;$F905,Dataset!$A:$O,$G$896,FALSE)</f>
        <v>5.8152999999999997</v>
      </c>
      <c r="N905" s="372">
        <f>VLOOKUP(N$870&amp;$F905,Dataset!$A:$O,$G$896,FALSE)</f>
        <v>0.78139999999999998</v>
      </c>
      <c r="O905" s="372">
        <f>VLOOKUP(O$870&amp;$F905,Dataset!$A:$O,$G$896,FALSE)</f>
        <v>90.683800000000005</v>
      </c>
      <c r="P905" s="372">
        <f>VLOOKUP(P$870&amp;$F905,Dataset!$A:$O,$G$896,FALSE)</f>
        <v>10.640700000000001</v>
      </c>
      <c r="Q905" s="372">
        <f>VLOOKUP(Q$870&amp;$F905,Dataset!$A:$O,$G$896,FALSE)</f>
        <v>8.5502000000000002</v>
      </c>
      <c r="R905" s="372">
        <f>VLOOKUP(R$870&amp;$F905,Dataset!$A:$O,$G$896,FALSE)</f>
        <v>14.81</v>
      </c>
      <c r="S905" s="372">
        <f>VLOOKUP(S$870&amp;$F905,Dataset!$A:$O,$G$896,FALSE)</f>
        <v>1.9619</v>
      </c>
      <c r="T905" s="372">
        <f>VLOOKUP(T$870&amp;$F905,Dataset!$A:$O,$G$896,FALSE)</f>
        <v>15.6637</v>
      </c>
      <c r="U905" s="372">
        <f>VLOOKUP(U$870&amp;$F905,Dataset!$A:$O,$G$896,FALSE)</f>
        <v>2.5415999999999999</v>
      </c>
      <c r="V905" s="372">
        <f>VLOOKUP(V$870&amp;$F905,Dataset!$A:$O,$G$896,FALSE)</f>
        <v>15.6637</v>
      </c>
      <c r="W905" s="372">
        <f>VLOOKUP(W$870&amp;$F905,Dataset!$A:$O,$G$896,FALSE)</f>
        <v>2.5415999999999999</v>
      </c>
      <c r="X905" s="372">
        <f>VLOOKUP(X$870&amp;$F905,Dataset!$A:$O,$G$896,FALSE)</f>
        <v>94.170500000000004</v>
      </c>
      <c r="Y905" s="372" t="e">
        <f>VLOOKUP(Y$870&amp;$F905,Dataset!$A:$O,$G$896,FALSE)</f>
        <v>#N/A</v>
      </c>
      <c r="Z905" s="372">
        <f>VLOOKUP(Z$870&amp;$F905,Dataset!$A:$O,$G$896,FALSE)</f>
        <v>3.7600000000000001E-2</v>
      </c>
      <c r="AA905" s="372">
        <f>VLOOKUP(AA$870&amp;$F905,Dataset!$A:$O,$G$896,FALSE)</f>
        <v>3.7400000000000003E-2</v>
      </c>
    </row>
    <row r="906" spans="2:27" x14ac:dyDescent="0.15">
      <c r="F906" s="2" t="str">
        <f t="shared" si="212"/>
        <v>-(NOC) TAIRAWHITI ROADS WESTERN-All-All</v>
      </c>
      <c r="G906" s="386" t="str">
        <f>$B$15</f>
        <v>(NOC) TAIRAWHITI ROADS WESTERN</v>
      </c>
      <c r="H906" s="371" t="e">
        <f>VLOOKUP(H$870&amp;$F906,Dataset!$A:$N,$G$896,FALSE)</f>
        <v>#N/A</v>
      </c>
      <c r="I906" s="372">
        <f>VLOOKUP(I$870&amp;$F906,Dataset!$A:$O,$G$896,FALSE)</f>
        <v>86.637299999999996</v>
      </c>
      <c r="J906" s="372">
        <f>VLOOKUP(J$870&amp;$F906,Dataset!$A:$O,$G$896,FALSE)</f>
        <v>97.340599999999995</v>
      </c>
      <c r="K906" s="372">
        <f>VLOOKUP(K$870&amp;$F906,Dataset!$A:$O,$G$896,FALSE)</f>
        <v>86.637299999999996</v>
      </c>
      <c r="L906" s="372">
        <f>VLOOKUP(L$870&amp;$F906,Dataset!$A:$O,$G$896,FALSE)</f>
        <v>97.340599999999995</v>
      </c>
      <c r="M906" s="372">
        <f>VLOOKUP(M$870&amp;$F906,Dataset!$A:$O,$G$896,FALSE)</f>
        <v>7.5789</v>
      </c>
      <c r="N906" s="372">
        <f>VLOOKUP(N$870&amp;$F906,Dataset!$A:$O,$G$896,FALSE)</f>
        <v>-1.0388999999999999</v>
      </c>
      <c r="O906" s="372">
        <f>VLOOKUP(O$870&amp;$F906,Dataset!$A:$O,$G$896,FALSE)</f>
        <v>83.780299999999997</v>
      </c>
      <c r="P906" s="372">
        <f>VLOOKUP(P$870&amp;$F906,Dataset!$A:$O,$G$896,FALSE)</f>
        <v>10.2209</v>
      </c>
      <c r="Q906" s="372">
        <f>VLOOKUP(Q$870&amp;$F906,Dataset!$A:$O,$G$896,FALSE)</f>
        <v>5.1433999999999997</v>
      </c>
      <c r="R906" s="372">
        <f>VLOOKUP(R$870&amp;$F906,Dataset!$A:$O,$G$896,FALSE)</f>
        <v>19.764900000000001</v>
      </c>
      <c r="S906" s="372">
        <f>VLOOKUP(S$870&amp;$F906,Dataset!$A:$O,$G$896,FALSE)</f>
        <v>2.92</v>
      </c>
      <c r="T906" s="372">
        <f>VLOOKUP(T$870&amp;$F906,Dataset!$A:$O,$G$896,FALSE)</f>
        <v>15.967700000000001</v>
      </c>
      <c r="U906" s="372">
        <f>VLOOKUP(U$870&amp;$F906,Dataset!$A:$O,$G$896,FALSE)</f>
        <v>3.5285000000000002</v>
      </c>
      <c r="V906" s="372">
        <f>VLOOKUP(V$870&amp;$F906,Dataset!$A:$O,$G$896,FALSE)</f>
        <v>15.967700000000001</v>
      </c>
      <c r="W906" s="372">
        <f>VLOOKUP(W$870&amp;$F906,Dataset!$A:$O,$G$896,FALSE)</f>
        <v>3.5285000000000002</v>
      </c>
      <c r="X906" s="372">
        <f>VLOOKUP(X$870&amp;$F906,Dataset!$A:$O,$G$896,FALSE)</f>
        <v>95.492099999999994</v>
      </c>
      <c r="Y906" s="372" t="e">
        <f>VLOOKUP(Y$870&amp;$F906,Dataset!$A:$O,$G$896,FALSE)</f>
        <v>#N/A</v>
      </c>
      <c r="Z906" s="372">
        <f>VLOOKUP(Z$870&amp;$F906,Dataset!$A:$O,$G$896,FALSE)</f>
        <v>0.34670000000000001</v>
      </c>
      <c r="AA906" s="372">
        <f>VLOOKUP(AA$870&amp;$F906,Dataset!$A:$O,$G$896,FALSE)</f>
        <v>0.65810000000000002</v>
      </c>
    </row>
    <row r="907" spans="2:27" x14ac:dyDescent="0.15">
      <c r="F907" s="2" t="str">
        <f t="shared" si="212"/>
        <v>-(NOC) HAWKES BAY-All-All</v>
      </c>
      <c r="G907" s="386" t="str">
        <f>$B$16</f>
        <v>(NOC) HAWKES BAY</v>
      </c>
      <c r="H907" s="371" t="e">
        <f>VLOOKUP(H$870&amp;$F907,Dataset!$A:$N,$G$896,FALSE)</f>
        <v>#N/A</v>
      </c>
      <c r="I907" s="372">
        <f>VLOOKUP(I$870&amp;$F907,Dataset!$A:$O,$G$896,FALSE)</f>
        <v>77.221000000000004</v>
      </c>
      <c r="J907" s="372">
        <f>VLOOKUP(J$870&amp;$F907,Dataset!$A:$O,$G$896,FALSE)</f>
        <v>95.683199999999999</v>
      </c>
      <c r="K907" s="372">
        <f>VLOOKUP(K$870&amp;$F907,Dataset!$A:$O,$G$896,FALSE)</f>
        <v>77.221000000000004</v>
      </c>
      <c r="L907" s="372">
        <f>VLOOKUP(L$870&amp;$F907,Dataset!$A:$O,$G$896,FALSE)</f>
        <v>95.683199999999999</v>
      </c>
      <c r="M907" s="372">
        <f>VLOOKUP(M$870&amp;$F907,Dataset!$A:$O,$G$896,FALSE)</f>
        <v>8.7299000000000007</v>
      </c>
      <c r="N907" s="372">
        <f>VLOOKUP(N$870&amp;$F907,Dataset!$A:$O,$G$896,FALSE)</f>
        <v>-1.2301</v>
      </c>
      <c r="O907" s="372">
        <f>VLOOKUP(O$870&amp;$F907,Dataset!$A:$O,$G$896,FALSE)</f>
        <v>68.486599999999996</v>
      </c>
      <c r="P907" s="372">
        <f>VLOOKUP(P$870&amp;$F907,Dataset!$A:$O,$G$896,FALSE)</f>
        <v>4.6139000000000001</v>
      </c>
      <c r="Q907" s="372">
        <f>VLOOKUP(Q$870&amp;$F907,Dataset!$A:$O,$G$896,FALSE)</f>
        <v>2.3574000000000002</v>
      </c>
      <c r="R907" s="372">
        <f>VLOOKUP(R$870&amp;$F907,Dataset!$A:$O,$G$896,FALSE)</f>
        <v>9.9202999999999992</v>
      </c>
      <c r="S907" s="372">
        <f>VLOOKUP(S$870&amp;$F907,Dataset!$A:$O,$G$896,FALSE)</f>
        <v>0.7026</v>
      </c>
      <c r="T907" s="372">
        <f>VLOOKUP(T$870&amp;$F907,Dataset!$A:$O,$G$896,FALSE)</f>
        <v>30.592500000000001</v>
      </c>
      <c r="U907" s="372">
        <f>VLOOKUP(U$870&amp;$F907,Dataset!$A:$O,$G$896,FALSE)</f>
        <v>7.4227999999999996</v>
      </c>
      <c r="V907" s="372">
        <f>VLOOKUP(V$870&amp;$F907,Dataset!$A:$O,$G$896,FALSE)</f>
        <v>30.592500000000001</v>
      </c>
      <c r="W907" s="372">
        <f>VLOOKUP(W$870&amp;$F907,Dataset!$A:$O,$G$896,FALSE)</f>
        <v>7.4227999999999996</v>
      </c>
      <c r="X907" s="372">
        <f>VLOOKUP(X$870&amp;$F907,Dataset!$A:$O,$G$896,FALSE)</f>
        <v>99.056200000000004</v>
      </c>
      <c r="Y907" s="372" t="e">
        <f>VLOOKUP(Y$870&amp;$F907,Dataset!$A:$O,$G$896,FALSE)</f>
        <v>#N/A</v>
      </c>
      <c r="Z907" s="372">
        <f>VLOOKUP(Z$870&amp;$F907,Dataset!$A:$O,$G$896,FALSE)</f>
        <v>0.13039999999999999</v>
      </c>
      <c r="AA907" s="372">
        <f>VLOOKUP(AA$870&amp;$F907,Dataset!$A:$O,$G$896,FALSE)</f>
        <v>0.21290000000000001</v>
      </c>
    </row>
    <row r="908" spans="2:27" x14ac:dyDescent="0.15">
      <c r="F908" s="2" t="str">
        <f t="shared" si="212"/>
        <v>-(NOC) TARANAKI-All-All</v>
      </c>
      <c r="G908" s="386" t="str">
        <f>$B$17</f>
        <v>(NOC) TARANAKI</v>
      </c>
      <c r="H908" s="371" t="e">
        <f>VLOOKUP(H$870&amp;$F908,Dataset!$A:$N,$G$896,FALSE)</f>
        <v>#N/A</v>
      </c>
      <c r="I908" s="372">
        <f>VLOOKUP(I$870&amp;$F908,Dataset!$A:$O,$G$896,FALSE)</f>
        <v>77.847399999999993</v>
      </c>
      <c r="J908" s="372">
        <f>VLOOKUP(J$870&amp;$F908,Dataset!$A:$O,$G$896,FALSE)</f>
        <v>97.709400000000002</v>
      </c>
      <c r="K908" s="372">
        <f>VLOOKUP(K$870&amp;$F908,Dataset!$A:$O,$G$896,FALSE)</f>
        <v>77.847399999999993</v>
      </c>
      <c r="L908" s="372">
        <f>VLOOKUP(L$870&amp;$F908,Dataset!$A:$O,$G$896,FALSE)</f>
        <v>97.709400000000002</v>
      </c>
      <c r="M908" s="372">
        <f>VLOOKUP(M$870&amp;$F908,Dataset!$A:$O,$G$896,FALSE)</f>
        <v>8.0332000000000008</v>
      </c>
      <c r="N908" s="372">
        <f>VLOOKUP(N$870&amp;$F908,Dataset!$A:$O,$G$896,FALSE)</f>
        <v>1.645</v>
      </c>
      <c r="O908" s="372">
        <f>VLOOKUP(O$870&amp;$F908,Dataset!$A:$O,$G$896,FALSE)</f>
        <v>77.542299999999997</v>
      </c>
      <c r="P908" s="372">
        <f>VLOOKUP(P$870&amp;$F908,Dataset!$A:$O,$G$896,FALSE)</f>
        <v>8.1370000000000005</v>
      </c>
      <c r="Q908" s="372">
        <f>VLOOKUP(Q$870&amp;$F908,Dataset!$A:$O,$G$896,FALSE)</f>
        <v>5.8615000000000004</v>
      </c>
      <c r="R908" s="372">
        <f>VLOOKUP(R$870&amp;$F908,Dataset!$A:$O,$G$896,FALSE)</f>
        <v>12.942600000000001</v>
      </c>
      <c r="S908" s="372">
        <f>VLOOKUP(S$870&amp;$F908,Dataset!$A:$O,$G$896,FALSE)</f>
        <v>1.2549999999999999</v>
      </c>
      <c r="T908" s="372">
        <f>VLOOKUP(T$870&amp;$F908,Dataset!$A:$O,$G$896,FALSE)</f>
        <v>22.464300000000001</v>
      </c>
      <c r="U908" s="372">
        <f>VLOOKUP(U$870&amp;$F908,Dataset!$A:$O,$G$896,FALSE)</f>
        <v>2.6360999999999999</v>
      </c>
      <c r="V908" s="372">
        <f>VLOOKUP(V$870&amp;$F908,Dataset!$A:$O,$G$896,FALSE)</f>
        <v>22.464300000000001</v>
      </c>
      <c r="W908" s="372">
        <f>VLOOKUP(W$870&amp;$F908,Dataset!$A:$O,$G$896,FALSE)</f>
        <v>2.6360999999999999</v>
      </c>
      <c r="X908" s="372">
        <f>VLOOKUP(X$870&amp;$F908,Dataset!$A:$O,$G$896,FALSE)</f>
        <v>98.250799999999998</v>
      </c>
      <c r="Y908" s="372" t="e">
        <f>VLOOKUP(Y$870&amp;$F908,Dataset!$A:$O,$G$896,FALSE)</f>
        <v>#N/A</v>
      </c>
      <c r="Z908" s="372">
        <f>VLOOKUP(Z$870&amp;$F908,Dataset!$A:$O,$G$896,FALSE)</f>
        <v>0.13689999999999999</v>
      </c>
      <c r="AA908" s="372">
        <f>VLOOKUP(AA$870&amp;$F908,Dataset!$A:$O,$G$896,FALSE)</f>
        <v>0.42099999999999999</v>
      </c>
    </row>
    <row r="909" spans="2:27" x14ac:dyDescent="0.15">
      <c r="F909" s="2" t="str">
        <f t="shared" si="212"/>
        <v>-(NOC) MANAWATU-WHANGANUI-All-All</v>
      </c>
      <c r="G909" s="386" t="str">
        <f>$B$18</f>
        <v>(NOC) MANAWATU-WHANGANUI</v>
      </c>
      <c r="H909" s="371" t="e">
        <f>VLOOKUP(H$870&amp;$F909,Dataset!$A:$N,$G$896,FALSE)</f>
        <v>#N/A</v>
      </c>
      <c r="I909" s="372">
        <f>VLOOKUP(I$870&amp;$F909,Dataset!$A:$O,$G$896,FALSE)</f>
        <v>82.780500000000004</v>
      </c>
      <c r="J909" s="372">
        <f>VLOOKUP(J$870&amp;$F909,Dataset!$A:$O,$G$896,FALSE)</f>
        <v>97.447299999999998</v>
      </c>
      <c r="K909" s="372">
        <f>VLOOKUP(K$870&amp;$F909,Dataset!$A:$O,$G$896,FALSE)</f>
        <v>82.780500000000004</v>
      </c>
      <c r="L909" s="372">
        <f>VLOOKUP(L$870&amp;$F909,Dataset!$A:$O,$G$896,FALSE)</f>
        <v>97.447299999999998</v>
      </c>
      <c r="M909" s="372">
        <f>VLOOKUP(M$870&amp;$F909,Dataset!$A:$O,$G$896,FALSE)</f>
        <v>8.5898000000000003</v>
      </c>
      <c r="N909" s="372">
        <f>VLOOKUP(N$870&amp;$F909,Dataset!$A:$O,$G$896,FALSE)</f>
        <v>1.2238</v>
      </c>
      <c r="O909" s="372">
        <f>VLOOKUP(O$870&amp;$F909,Dataset!$A:$O,$G$896,FALSE)</f>
        <v>62.011800000000001</v>
      </c>
      <c r="P909" s="372">
        <f>VLOOKUP(P$870&amp;$F909,Dataset!$A:$O,$G$896,FALSE)</f>
        <v>3.8292999999999999</v>
      </c>
      <c r="Q909" s="372">
        <f>VLOOKUP(Q$870&amp;$F909,Dataset!$A:$O,$G$896,FALSE)</f>
        <v>1.7032</v>
      </c>
      <c r="R909" s="372">
        <f>VLOOKUP(R$870&amp;$F909,Dataset!$A:$O,$G$896,FALSE)</f>
        <v>9.7181999999999995</v>
      </c>
      <c r="S909" s="372">
        <f>VLOOKUP(S$870&amp;$F909,Dataset!$A:$O,$G$896,FALSE)</f>
        <v>0.55889999999999995</v>
      </c>
      <c r="T909" s="372">
        <f>VLOOKUP(T$870&amp;$F909,Dataset!$A:$O,$G$896,FALSE)</f>
        <v>19.575500000000002</v>
      </c>
      <c r="U909" s="372">
        <f>VLOOKUP(U$870&amp;$F909,Dataset!$A:$O,$G$896,FALSE)</f>
        <v>2.8660999999999999</v>
      </c>
      <c r="V909" s="372">
        <f>VLOOKUP(V$870&amp;$F909,Dataset!$A:$O,$G$896,FALSE)</f>
        <v>19.575500000000002</v>
      </c>
      <c r="W909" s="372">
        <f>VLOOKUP(W$870&amp;$F909,Dataset!$A:$O,$G$896,FALSE)</f>
        <v>2.8660999999999999</v>
      </c>
      <c r="X909" s="372">
        <f>VLOOKUP(X$870&amp;$F909,Dataset!$A:$O,$G$896,FALSE)</f>
        <v>99.372699999999995</v>
      </c>
      <c r="Y909" s="372" t="e">
        <f>VLOOKUP(Y$870&amp;$F909,Dataset!$A:$O,$G$896,FALSE)</f>
        <v>#N/A</v>
      </c>
      <c r="Z909" s="372">
        <f>VLOOKUP(Z$870&amp;$F909,Dataset!$A:$O,$G$896,FALSE)</f>
        <v>0.1066</v>
      </c>
      <c r="AA909" s="372">
        <f>VLOOKUP(AA$870&amp;$F909,Dataset!$A:$O,$G$896,FALSE)</f>
        <v>0.22220000000000001</v>
      </c>
    </row>
    <row r="910" spans="2:27" x14ac:dyDescent="0.15">
      <c r="F910" s="2" t="str">
        <f t="shared" si="212"/>
        <v>-(NOC) WELLINGTON-All-All</v>
      </c>
      <c r="G910" s="386" t="str">
        <f>$B$19</f>
        <v>(NOC) WELLINGTON</v>
      </c>
      <c r="H910" s="371" t="e">
        <f>VLOOKUP(H$870&amp;$F910,Dataset!$A:$N,$G$896,FALSE)</f>
        <v>#N/A</v>
      </c>
      <c r="I910" s="372">
        <f>VLOOKUP(I$870&amp;$F910,Dataset!$A:$O,$G$896,FALSE)</f>
        <v>92.121399999999994</v>
      </c>
      <c r="J910" s="372">
        <f>VLOOKUP(J$870&amp;$F910,Dataset!$A:$O,$G$896,FALSE)</f>
        <v>98.855900000000005</v>
      </c>
      <c r="K910" s="372">
        <f>VLOOKUP(K$870&amp;$F910,Dataset!$A:$O,$G$896,FALSE)</f>
        <v>92.121399999999994</v>
      </c>
      <c r="L910" s="372">
        <f>VLOOKUP(L$870&amp;$F910,Dataset!$A:$O,$G$896,FALSE)</f>
        <v>98.855900000000005</v>
      </c>
      <c r="M910" s="372">
        <f>VLOOKUP(M$870&amp;$F910,Dataset!$A:$O,$G$896,FALSE)</f>
        <v>6.1135000000000002</v>
      </c>
      <c r="N910" s="372">
        <f>VLOOKUP(N$870&amp;$F910,Dataset!$A:$O,$G$896,FALSE)</f>
        <v>2.2280000000000002</v>
      </c>
      <c r="O910" s="372">
        <f>VLOOKUP(O$870&amp;$F910,Dataset!$A:$O,$G$896,FALSE)</f>
        <v>52.027700000000003</v>
      </c>
      <c r="P910" s="372">
        <f>VLOOKUP(P$870&amp;$F910,Dataset!$A:$O,$G$896,FALSE)</f>
        <v>2.6985999999999999</v>
      </c>
      <c r="Q910" s="372">
        <f>VLOOKUP(Q$870&amp;$F910,Dataset!$A:$O,$G$896,FALSE)</f>
        <v>1.0398000000000001</v>
      </c>
      <c r="R910" s="372">
        <f>VLOOKUP(R$870&amp;$F910,Dataset!$A:$O,$G$896,FALSE)</f>
        <v>4.6837999999999997</v>
      </c>
      <c r="S910" s="372">
        <f>VLOOKUP(S$870&amp;$F910,Dataset!$A:$O,$G$896,FALSE)</f>
        <v>0.33</v>
      </c>
      <c r="T910" s="372">
        <f>VLOOKUP(T$870&amp;$F910,Dataset!$A:$O,$G$896,FALSE)</f>
        <v>12.0722</v>
      </c>
      <c r="U910" s="372">
        <f>VLOOKUP(U$870&amp;$F910,Dataset!$A:$O,$G$896,FALSE)</f>
        <v>1.4791000000000001</v>
      </c>
      <c r="V910" s="372">
        <f>VLOOKUP(V$870&amp;$F910,Dataset!$A:$O,$G$896,FALSE)</f>
        <v>12.0722</v>
      </c>
      <c r="W910" s="372">
        <f>VLOOKUP(W$870&amp;$F910,Dataset!$A:$O,$G$896,FALSE)</f>
        <v>1.4791000000000001</v>
      </c>
      <c r="X910" s="372">
        <f>VLOOKUP(X$870&amp;$F910,Dataset!$A:$O,$G$896,FALSE)</f>
        <v>99.712599999999995</v>
      </c>
      <c r="Y910" s="372" t="e">
        <f>VLOOKUP(Y$870&amp;$F910,Dataset!$A:$O,$G$896,FALSE)</f>
        <v>#N/A</v>
      </c>
      <c r="Z910" s="372">
        <f>VLOOKUP(Z$870&amp;$F910,Dataset!$A:$O,$G$896,FALSE)</f>
        <v>0.74229999999999996</v>
      </c>
      <c r="AA910" s="372">
        <f>VLOOKUP(AA$870&amp;$F910,Dataset!$A:$O,$G$896,FALSE)</f>
        <v>1.3086</v>
      </c>
    </row>
    <row r="911" spans="2:27" x14ac:dyDescent="0.15">
      <c r="F911" s="2" t="str">
        <f t="shared" si="212"/>
        <v>-(NOC) NELSON-TASMAN-All-All</v>
      </c>
      <c r="G911" s="386" t="str">
        <f>$B$20</f>
        <v>(NOC) NELSON-TASMAN</v>
      </c>
      <c r="H911" s="371" t="e">
        <f>VLOOKUP(H$870&amp;$F911,Dataset!$A:$N,$G$896,FALSE)</f>
        <v>#N/A</v>
      </c>
      <c r="I911" s="372">
        <f>VLOOKUP(I$870&amp;$F911,Dataset!$A:$O,$G$896,FALSE)</f>
        <v>76.224599999999995</v>
      </c>
      <c r="J911" s="372">
        <f>VLOOKUP(J$870&amp;$F911,Dataset!$A:$O,$G$896,FALSE)</f>
        <v>94.027799999999999</v>
      </c>
      <c r="K911" s="372">
        <f>VLOOKUP(K$870&amp;$F911,Dataset!$A:$O,$G$896,FALSE)</f>
        <v>76.224599999999995</v>
      </c>
      <c r="L911" s="372">
        <f>VLOOKUP(L$870&amp;$F911,Dataset!$A:$O,$G$896,FALSE)</f>
        <v>94.027799999999999</v>
      </c>
      <c r="M911" s="372">
        <f>VLOOKUP(M$870&amp;$F911,Dataset!$A:$O,$G$896,FALSE)</f>
        <v>7.7355</v>
      </c>
      <c r="N911" s="372">
        <f>VLOOKUP(N$870&amp;$F911,Dataset!$A:$O,$G$896,FALSE)</f>
        <v>1.2886</v>
      </c>
      <c r="O911" s="372">
        <f>VLOOKUP(O$870&amp;$F911,Dataset!$A:$O,$G$896,FALSE)</f>
        <v>72.960700000000003</v>
      </c>
      <c r="P911" s="372">
        <f>VLOOKUP(P$870&amp;$F911,Dataset!$A:$O,$G$896,FALSE)</f>
        <v>7.8322000000000003</v>
      </c>
      <c r="Q911" s="372">
        <f>VLOOKUP(Q$870&amp;$F911,Dataset!$A:$O,$G$896,FALSE)</f>
        <v>4.0195999999999996</v>
      </c>
      <c r="R911" s="372">
        <f>VLOOKUP(R$870&amp;$F911,Dataset!$A:$O,$G$896,FALSE)</f>
        <v>11.2859</v>
      </c>
      <c r="S911" s="372">
        <f>VLOOKUP(S$870&amp;$F911,Dataset!$A:$O,$G$896,FALSE)</f>
        <v>0.78110000000000002</v>
      </c>
      <c r="T911" s="372">
        <f>VLOOKUP(T$870&amp;$F911,Dataset!$A:$O,$G$896,FALSE)</f>
        <v>27.763500000000001</v>
      </c>
      <c r="U911" s="372">
        <f>VLOOKUP(U$870&amp;$F911,Dataset!$A:$O,$G$896,FALSE)</f>
        <v>7.2843999999999998</v>
      </c>
      <c r="V911" s="372">
        <f>VLOOKUP(V$870&amp;$F911,Dataset!$A:$O,$G$896,FALSE)</f>
        <v>27.763500000000001</v>
      </c>
      <c r="W911" s="372">
        <f>VLOOKUP(W$870&amp;$F911,Dataset!$A:$O,$G$896,FALSE)</f>
        <v>7.2843999999999998</v>
      </c>
      <c r="X911" s="372">
        <f>VLOOKUP(X$870&amp;$F911,Dataset!$A:$O,$G$896,FALSE)</f>
        <v>96.959000000000003</v>
      </c>
      <c r="Y911" s="372" t="e">
        <f>VLOOKUP(Y$870&amp;$F911,Dataset!$A:$O,$G$896,FALSE)</f>
        <v>#N/A</v>
      </c>
      <c r="Z911" s="372">
        <f>VLOOKUP(Z$870&amp;$F911,Dataset!$A:$O,$G$896,FALSE)</f>
        <v>0.65110000000000001</v>
      </c>
      <c r="AA911" s="372">
        <f>VLOOKUP(AA$870&amp;$F911,Dataset!$A:$O,$G$896,FALSE)</f>
        <v>1.5618000000000001</v>
      </c>
    </row>
    <row r="912" spans="2:27" x14ac:dyDescent="0.15">
      <c r="F912" s="2" t="str">
        <f t="shared" si="212"/>
        <v>-(EC) MARLBOROUGH-All-All</v>
      </c>
      <c r="G912" s="386" t="str">
        <f>$B$21</f>
        <v>(EC) MARLBOROUGH</v>
      </c>
      <c r="H912" s="371" t="e">
        <f>VLOOKUP(H$870&amp;$F912,Dataset!$A:$N,$G$896,FALSE)</f>
        <v>#N/A</v>
      </c>
      <c r="I912" s="372">
        <f>VLOOKUP(I$870&amp;$F912,Dataset!$A:$O,$G$896,FALSE)</f>
        <v>90.277699999999996</v>
      </c>
      <c r="J912" s="372">
        <f>VLOOKUP(J$870&amp;$F912,Dataset!$A:$O,$G$896,FALSE)</f>
        <v>98.053799999999995</v>
      </c>
      <c r="K912" s="372">
        <f>VLOOKUP(K$870&amp;$F912,Dataset!$A:$O,$G$896,FALSE)</f>
        <v>90.277699999999996</v>
      </c>
      <c r="L912" s="372">
        <f>VLOOKUP(L$870&amp;$F912,Dataset!$A:$O,$G$896,FALSE)</f>
        <v>98.053799999999995</v>
      </c>
      <c r="M912" s="372">
        <f>VLOOKUP(M$870&amp;$F912,Dataset!$A:$O,$G$896,FALSE)</f>
        <v>6.8811999999999998</v>
      </c>
      <c r="N912" s="372">
        <f>VLOOKUP(N$870&amp;$F912,Dataset!$A:$O,$G$896,FALSE)</f>
        <v>2.4030999999999998</v>
      </c>
      <c r="O912" s="372">
        <f>VLOOKUP(O$870&amp;$F912,Dataset!$A:$O,$G$896,FALSE)</f>
        <v>61.967799999999997</v>
      </c>
      <c r="P912" s="372">
        <f>VLOOKUP(P$870&amp;$F912,Dataset!$A:$O,$G$896,FALSE)</f>
        <v>3.8900999999999999</v>
      </c>
      <c r="Q912" s="372">
        <f>VLOOKUP(Q$870&amp;$F912,Dataset!$A:$O,$G$896,FALSE)</f>
        <v>2.1930000000000001</v>
      </c>
      <c r="R912" s="372">
        <f>VLOOKUP(R$870&amp;$F912,Dataset!$A:$O,$G$896,FALSE)</f>
        <v>8.6140000000000008</v>
      </c>
      <c r="S912" s="372">
        <f>VLOOKUP(S$870&amp;$F912,Dataset!$A:$O,$G$896,FALSE)</f>
        <v>0.63180000000000003</v>
      </c>
      <c r="T912" s="372">
        <f>VLOOKUP(T$870&amp;$F912,Dataset!$A:$O,$G$896,FALSE)</f>
        <v>8.9376999999999995</v>
      </c>
      <c r="U912" s="372">
        <f>VLOOKUP(U$870&amp;$F912,Dataset!$A:$O,$G$896,FALSE)</f>
        <v>1.7302</v>
      </c>
      <c r="V912" s="372">
        <f>VLOOKUP(V$870&amp;$F912,Dataset!$A:$O,$G$896,FALSE)</f>
        <v>8.9376999999999995</v>
      </c>
      <c r="W912" s="372">
        <f>VLOOKUP(W$870&amp;$F912,Dataset!$A:$O,$G$896,FALSE)</f>
        <v>1.7302</v>
      </c>
      <c r="X912" s="372">
        <f>VLOOKUP(X$870&amp;$F912,Dataset!$A:$O,$G$896,FALSE)</f>
        <v>98.595600000000005</v>
      </c>
      <c r="Y912" s="372" t="e">
        <f>VLOOKUP(Y$870&amp;$F912,Dataset!$A:$O,$G$896,FALSE)</f>
        <v>#N/A</v>
      </c>
      <c r="Z912" s="372">
        <f>VLOOKUP(Z$870&amp;$F912,Dataset!$A:$O,$G$896,FALSE)</f>
        <v>0.39119999999999999</v>
      </c>
      <c r="AA912" s="372">
        <f>VLOOKUP(AA$870&amp;$F912,Dataset!$A:$O,$G$896,FALSE)</f>
        <v>1.9316</v>
      </c>
    </row>
    <row r="913" spans="6:27" x14ac:dyDescent="0.15">
      <c r="F913" s="2" t="str">
        <f t="shared" si="212"/>
        <v>-(NOC) NORTH CANTERBURY-All-All</v>
      </c>
      <c r="G913" s="386" t="str">
        <f>$B$22</f>
        <v>(NOC) NORTH CANTERBURY</v>
      </c>
      <c r="H913" s="371" t="e">
        <f>VLOOKUP(H$870&amp;$F913,Dataset!$A:$N,$G$896,FALSE)</f>
        <v>#N/A</v>
      </c>
      <c r="I913" s="372">
        <f>VLOOKUP(I$870&amp;$F913,Dataset!$A:$O,$G$896,FALSE)</f>
        <v>91.378399999999999</v>
      </c>
      <c r="J913" s="372">
        <f>VLOOKUP(J$870&amp;$F913,Dataset!$A:$O,$G$896,FALSE)</f>
        <v>98.298900000000003</v>
      </c>
      <c r="K913" s="372">
        <f>VLOOKUP(K$870&amp;$F913,Dataset!$A:$O,$G$896,FALSE)</f>
        <v>91.378399999999999</v>
      </c>
      <c r="L913" s="372">
        <f>VLOOKUP(L$870&amp;$F913,Dataset!$A:$O,$G$896,FALSE)</f>
        <v>98.298900000000003</v>
      </c>
      <c r="M913" s="372">
        <f>VLOOKUP(M$870&amp;$F913,Dataset!$A:$O,$G$896,FALSE)</f>
        <v>7.4904000000000002</v>
      </c>
      <c r="N913" s="372">
        <f>VLOOKUP(N$870&amp;$F913,Dataset!$A:$O,$G$896,FALSE)</f>
        <v>2.6827999999999999</v>
      </c>
      <c r="O913" s="372">
        <f>VLOOKUP(O$870&amp;$F913,Dataset!$A:$O,$G$896,FALSE)</f>
        <v>61.1051</v>
      </c>
      <c r="P913" s="372">
        <f>VLOOKUP(P$870&amp;$F913,Dataset!$A:$O,$G$896,FALSE)</f>
        <v>4.6982999999999997</v>
      </c>
      <c r="Q913" s="372">
        <f>VLOOKUP(Q$870&amp;$F913,Dataset!$A:$O,$G$896,FALSE)</f>
        <v>2.4933000000000001</v>
      </c>
      <c r="R913" s="372">
        <f>VLOOKUP(R$870&amp;$F913,Dataset!$A:$O,$G$896,FALSE)</f>
        <v>8.3755000000000006</v>
      </c>
      <c r="S913" s="372">
        <f>VLOOKUP(S$870&amp;$F913,Dataset!$A:$O,$G$896,FALSE)</f>
        <v>0.59389999999999998</v>
      </c>
      <c r="T913" s="372">
        <f>VLOOKUP(T$870&amp;$F913,Dataset!$A:$O,$G$896,FALSE)</f>
        <v>11.1815</v>
      </c>
      <c r="U913" s="372">
        <f>VLOOKUP(U$870&amp;$F913,Dataset!$A:$O,$G$896,FALSE)</f>
        <v>2.3045</v>
      </c>
      <c r="V913" s="372">
        <f>VLOOKUP(V$870&amp;$F913,Dataset!$A:$O,$G$896,FALSE)</f>
        <v>11.1815</v>
      </c>
      <c r="W913" s="372">
        <f>VLOOKUP(W$870&amp;$F913,Dataset!$A:$O,$G$896,FALSE)</f>
        <v>2.3045</v>
      </c>
      <c r="X913" s="372">
        <f>VLOOKUP(X$870&amp;$F913,Dataset!$A:$O,$G$896,FALSE)</f>
        <v>98.497500000000002</v>
      </c>
      <c r="Y913" s="372" t="e">
        <f>VLOOKUP(Y$870&amp;$F913,Dataset!$A:$O,$G$896,FALSE)</f>
        <v>#N/A</v>
      </c>
      <c r="Z913" s="372">
        <f>VLOOKUP(Z$870&amp;$F913,Dataset!$A:$O,$G$896,FALSE)</f>
        <v>0.42630000000000001</v>
      </c>
      <c r="AA913" s="372">
        <f>VLOOKUP(AA$870&amp;$F913,Dataset!$A:$O,$G$896,FALSE)</f>
        <v>1.1181000000000001</v>
      </c>
    </row>
    <row r="914" spans="6:27" x14ac:dyDescent="0.15">
      <c r="F914" s="2" t="str">
        <f t="shared" si="212"/>
        <v>-(NOC) SOUTH CANTERBURY-All-All</v>
      </c>
      <c r="G914" s="386" t="str">
        <f>$B$23</f>
        <v>(NOC) SOUTH CANTERBURY</v>
      </c>
      <c r="H914" s="371" t="e">
        <f>VLOOKUP(H$870&amp;$F914,Dataset!$A:$N,$G$896,FALSE)</f>
        <v>#N/A</v>
      </c>
      <c r="I914" s="372">
        <f>VLOOKUP(I$870&amp;$F914,Dataset!$A:$O,$G$896,FALSE)</f>
        <v>93.333699999999993</v>
      </c>
      <c r="J914" s="372">
        <f>VLOOKUP(J$870&amp;$F914,Dataset!$A:$O,$G$896,FALSE)</f>
        <v>99.206199999999995</v>
      </c>
      <c r="K914" s="372">
        <f>VLOOKUP(K$870&amp;$F914,Dataset!$A:$O,$G$896,FALSE)</f>
        <v>93.333699999999993</v>
      </c>
      <c r="L914" s="372">
        <f>VLOOKUP(L$870&amp;$F914,Dataset!$A:$O,$G$896,FALSE)</f>
        <v>99.206199999999995</v>
      </c>
      <c r="M914" s="372">
        <f>VLOOKUP(M$870&amp;$F914,Dataset!$A:$O,$G$896,FALSE)</f>
        <v>7.3981000000000003</v>
      </c>
      <c r="N914" s="372">
        <f>VLOOKUP(N$870&amp;$F914,Dataset!$A:$O,$G$896,FALSE)</f>
        <v>2.2785000000000002</v>
      </c>
      <c r="O914" s="372">
        <f>VLOOKUP(O$870&amp;$F914,Dataset!$A:$O,$G$896,FALSE)</f>
        <v>56.921199999999999</v>
      </c>
      <c r="P914" s="372">
        <f>VLOOKUP(P$870&amp;$F914,Dataset!$A:$O,$G$896,FALSE)</f>
        <v>2.2471000000000001</v>
      </c>
      <c r="Q914" s="372">
        <f>VLOOKUP(Q$870&amp;$F914,Dataset!$A:$O,$G$896,FALSE)</f>
        <v>1.0750999999999999</v>
      </c>
      <c r="R914" s="372">
        <f>VLOOKUP(R$870&amp;$F914,Dataset!$A:$O,$G$896,FALSE)</f>
        <v>7.8555999999999999</v>
      </c>
      <c r="S914" s="372">
        <f>VLOOKUP(S$870&amp;$F914,Dataset!$A:$O,$G$896,FALSE)</f>
        <v>0.31080000000000002</v>
      </c>
      <c r="T914" s="372">
        <f>VLOOKUP(T$870&amp;$F914,Dataset!$A:$O,$G$896,FALSE)</f>
        <v>8.1934000000000005</v>
      </c>
      <c r="U914" s="372">
        <f>VLOOKUP(U$870&amp;$F914,Dataset!$A:$O,$G$896,FALSE)</f>
        <v>0.87939999999999996</v>
      </c>
      <c r="V914" s="372">
        <f>VLOOKUP(V$870&amp;$F914,Dataset!$A:$O,$G$896,FALSE)</f>
        <v>8.1934000000000005</v>
      </c>
      <c r="W914" s="372">
        <f>VLOOKUP(W$870&amp;$F914,Dataset!$A:$O,$G$896,FALSE)</f>
        <v>0.87939999999999996</v>
      </c>
      <c r="X914" s="372">
        <f>VLOOKUP(X$870&amp;$F914,Dataset!$A:$O,$G$896,FALSE)</f>
        <v>99.496600000000001</v>
      </c>
      <c r="Y914" s="372" t="e">
        <f>VLOOKUP(Y$870&amp;$F914,Dataset!$A:$O,$G$896,FALSE)</f>
        <v>#N/A</v>
      </c>
      <c r="Z914" s="372">
        <f>VLOOKUP(Z$870&amp;$F914,Dataset!$A:$O,$G$896,FALSE)</f>
        <v>0.16589999999999999</v>
      </c>
      <c r="AA914" s="372">
        <f>VLOOKUP(AA$870&amp;$F914,Dataset!$A:$O,$G$896,FALSE)</f>
        <v>0.7671</v>
      </c>
    </row>
    <row r="915" spans="6:27" x14ac:dyDescent="0.15">
      <c r="F915" s="2" t="str">
        <f t="shared" si="212"/>
        <v>-MILFORD-All-All</v>
      </c>
      <c r="G915" s="386" t="str">
        <f>$B$24</f>
        <v>MILFORD</v>
      </c>
      <c r="H915" s="371" t="e">
        <f>VLOOKUP(H$870&amp;$F915,Dataset!$A:$N,$G$896,FALSE)</f>
        <v>#N/A</v>
      </c>
      <c r="I915" s="372">
        <f>VLOOKUP(I$870&amp;$F915,Dataset!$A:$O,$G$896,FALSE)</f>
        <v>66.535600000000002</v>
      </c>
      <c r="J915" s="372">
        <f>VLOOKUP(J$870&amp;$F915,Dataset!$A:$O,$G$896,FALSE)</f>
        <v>95.33</v>
      </c>
      <c r="K915" s="372">
        <f>VLOOKUP(K$870&amp;$F915,Dataset!$A:$O,$G$896,FALSE)</f>
        <v>66.535600000000002</v>
      </c>
      <c r="L915" s="372">
        <f>VLOOKUP(L$870&amp;$F915,Dataset!$A:$O,$G$896,FALSE)</f>
        <v>95.33</v>
      </c>
      <c r="M915" s="372">
        <f>VLOOKUP(M$870&amp;$F915,Dataset!$A:$O,$G$896,FALSE)</f>
        <v>10.3909</v>
      </c>
      <c r="N915" s="372">
        <f>VLOOKUP(N$870&amp;$F915,Dataset!$A:$O,$G$896,FALSE)</f>
        <v>0.49919999999999998</v>
      </c>
      <c r="O915" s="372">
        <f>VLOOKUP(O$870&amp;$F915,Dataset!$A:$O,$G$896,FALSE)</f>
        <v>73.992400000000004</v>
      </c>
      <c r="P915" s="372">
        <f>VLOOKUP(P$870&amp;$F915,Dataset!$A:$O,$G$896,FALSE)</f>
        <v>7.4311999999999996</v>
      </c>
      <c r="Q915" s="372">
        <f>VLOOKUP(Q$870&amp;$F915,Dataset!$A:$O,$G$896,FALSE)</f>
        <v>4.3489000000000004</v>
      </c>
      <c r="R915" s="372">
        <f>VLOOKUP(R$870&amp;$F915,Dataset!$A:$O,$G$896,FALSE)</f>
        <v>10.6373</v>
      </c>
      <c r="S915" s="372">
        <f>VLOOKUP(S$870&amp;$F915,Dataset!$A:$O,$G$896,FALSE)</f>
        <v>0.94079999999999997</v>
      </c>
      <c r="T915" s="372">
        <f>VLOOKUP(T$870&amp;$F915,Dataset!$A:$O,$G$896,FALSE)</f>
        <v>34.6995</v>
      </c>
      <c r="U915" s="372">
        <f>VLOOKUP(U$870&amp;$F915,Dataset!$A:$O,$G$896,FALSE)</f>
        <v>4.8334999999999999</v>
      </c>
      <c r="V915" s="372">
        <f>VLOOKUP(V$870&amp;$F915,Dataset!$A:$O,$G$896,FALSE)</f>
        <v>34.6995</v>
      </c>
      <c r="W915" s="372">
        <f>VLOOKUP(W$870&amp;$F915,Dataset!$A:$O,$G$896,FALSE)</f>
        <v>4.8334999999999999</v>
      </c>
      <c r="X915" s="372">
        <f>VLOOKUP(X$870&amp;$F915,Dataset!$A:$O,$G$896,FALSE)</f>
        <v>97.382900000000006</v>
      </c>
      <c r="Y915" s="372" t="e">
        <f>VLOOKUP(Y$870&amp;$F915,Dataset!$A:$O,$G$896,FALSE)</f>
        <v>#N/A</v>
      </c>
      <c r="Z915" s="372">
        <f>VLOOKUP(Z$870&amp;$F915,Dataset!$A:$O,$G$896,FALSE)</f>
        <v>0.36659999999999998</v>
      </c>
      <c r="AA915" s="372">
        <f>VLOOKUP(AA$870&amp;$F915,Dataset!$A:$O,$G$896,FALSE)</f>
        <v>0.52249999999999996</v>
      </c>
    </row>
    <row r="916" spans="6:27" x14ac:dyDescent="0.15">
      <c r="F916" s="2" t="str">
        <f t="shared" si="212"/>
        <v>-(NOC) WEST COAST-All-All</v>
      </c>
      <c r="G916" s="386" t="str">
        <f>$B$25</f>
        <v>(NOC) WEST COAST</v>
      </c>
      <c r="H916" s="371" t="e">
        <f>VLOOKUP(H$870&amp;$F916,Dataset!$A:$N,$G$896,FALSE)</f>
        <v>#N/A</v>
      </c>
      <c r="I916" s="372">
        <f>VLOOKUP(I$870&amp;$F916,Dataset!$A:$O,$G$896,FALSE)</f>
        <v>88.081299999999999</v>
      </c>
      <c r="J916" s="372">
        <f>VLOOKUP(J$870&amp;$F916,Dataset!$A:$O,$G$896,FALSE)</f>
        <v>98.640900000000002</v>
      </c>
      <c r="K916" s="372">
        <f>VLOOKUP(K$870&amp;$F916,Dataset!$A:$O,$G$896,FALSE)</f>
        <v>88.081299999999999</v>
      </c>
      <c r="L916" s="372">
        <f>VLOOKUP(L$870&amp;$F916,Dataset!$A:$O,$G$896,FALSE)</f>
        <v>98.640900000000002</v>
      </c>
      <c r="M916" s="372">
        <f>VLOOKUP(M$870&amp;$F916,Dataset!$A:$O,$G$896,FALSE)</f>
        <v>8.6989000000000001</v>
      </c>
      <c r="N916" s="372">
        <f>VLOOKUP(N$870&amp;$F916,Dataset!$A:$O,$G$896,FALSE)</f>
        <v>-6.8500000000000005E-2</v>
      </c>
      <c r="O916" s="372">
        <f>VLOOKUP(O$870&amp;$F916,Dataset!$A:$O,$G$896,FALSE)</f>
        <v>70.7988</v>
      </c>
      <c r="P916" s="372">
        <f>VLOOKUP(P$870&amp;$F916,Dataset!$A:$O,$G$896,FALSE)</f>
        <v>5.5244</v>
      </c>
      <c r="Q916" s="372">
        <f>VLOOKUP(Q$870&amp;$F916,Dataset!$A:$O,$G$896,FALSE)</f>
        <v>3.0213999999999999</v>
      </c>
      <c r="R916" s="372">
        <f>VLOOKUP(R$870&amp;$F916,Dataset!$A:$O,$G$896,FALSE)</f>
        <v>10.3962</v>
      </c>
      <c r="S916" s="372">
        <f>VLOOKUP(S$870&amp;$F916,Dataset!$A:$O,$G$896,FALSE)</f>
        <v>0.61260000000000003</v>
      </c>
      <c r="T916" s="372">
        <f>VLOOKUP(T$870&amp;$F916,Dataset!$A:$O,$G$896,FALSE)</f>
        <v>11.0709</v>
      </c>
      <c r="U916" s="372">
        <f>VLOOKUP(U$870&amp;$F916,Dataset!$A:$O,$G$896,FALSE)</f>
        <v>1.2565</v>
      </c>
      <c r="V916" s="372">
        <f>VLOOKUP(V$870&amp;$F916,Dataset!$A:$O,$G$896,FALSE)</f>
        <v>11.0709</v>
      </c>
      <c r="W916" s="372">
        <f>VLOOKUP(W$870&amp;$F916,Dataset!$A:$O,$G$896,FALSE)</f>
        <v>1.2565</v>
      </c>
      <c r="X916" s="372">
        <f>VLOOKUP(X$870&amp;$F916,Dataset!$A:$O,$G$896,FALSE)</f>
        <v>98.148200000000003</v>
      </c>
      <c r="Y916" s="372" t="e">
        <f>VLOOKUP(Y$870&amp;$F916,Dataset!$A:$O,$G$896,FALSE)</f>
        <v>#N/A</v>
      </c>
      <c r="Z916" s="372">
        <f>VLOOKUP(Z$870&amp;$F916,Dataset!$A:$O,$G$896,FALSE)</f>
        <v>9.6699999999999994E-2</v>
      </c>
      <c r="AA916" s="372">
        <f>VLOOKUP(AA$870&amp;$F916,Dataset!$A:$O,$G$896,FALSE)</f>
        <v>0.13689999999999999</v>
      </c>
    </row>
    <row r="917" spans="6:27" x14ac:dyDescent="0.15">
      <c r="F917" s="2" t="str">
        <f t="shared" si="212"/>
        <v>-(NOC) OTAGO CENTRAL-All-All</v>
      </c>
      <c r="G917" s="386" t="str">
        <f>$B$26</f>
        <v>(NOC) OTAGO CENTRAL</v>
      </c>
      <c r="H917" s="371" t="e">
        <f>VLOOKUP(H$870&amp;$F917,Dataset!$A:$N,$G$896,FALSE)</f>
        <v>#N/A</v>
      </c>
      <c r="I917" s="372">
        <f>VLOOKUP(I$870&amp;$F917,Dataset!$A:$O,$G$896,FALSE)</f>
        <v>87.001499999999993</v>
      </c>
      <c r="J917" s="372">
        <f>VLOOKUP(J$870&amp;$F917,Dataset!$A:$O,$G$896,FALSE)</f>
        <v>98.547399999999996</v>
      </c>
      <c r="K917" s="372">
        <f>VLOOKUP(K$870&amp;$F917,Dataset!$A:$O,$G$896,FALSE)</f>
        <v>87.001499999999993</v>
      </c>
      <c r="L917" s="372">
        <f>VLOOKUP(L$870&amp;$F917,Dataset!$A:$O,$G$896,FALSE)</f>
        <v>98.547399999999996</v>
      </c>
      <c r="M917" s="372">
        <f>VLOOKUP(M$870&amp;$F917,Dataset!$A:$O,$G$896,FALSE)</f>
        <v>8.6165000000000003</v>
      </c>
      <c r="N917" s="372">
        <f>VLOOKUP(N$870&amp;$F917,Dataset!$A:$O,$G$896,FALSE)</f>
        <v>1.8972</v>
      </c>
      <c r="O917" s="372">
        <f>VLOOKUP(O$870&amp;$F917,Dataset!$A:$O,$G$896,FALSE)</f>
        <v>62.390900000000002</v>
      </c>
      <c r="P917" s="372">
        <f>VLOOKUP(P$870&amp;$F917,Dataset!$A:$O,$G$896,FALSE)</f>
        <v>3.2273000000000001</v>
      </c>
      <c r="Q917" s="372">
        <f>VLOOKUP(Q$870&amp;$F917,Dataset!$A:$O,$G$896,FALSE)</f>
        <v>1.6464000000000001</v>
      </c>
      <c r="R917" s="372">
        <f>VLOOKUP(R$870&amp;$F917,Dataset!$A:$O,$G$896,FALSE)</f>
        <v>11.337899999999999</v>
      </c>
      <c r="S917" s="372">
        <f>VLOOKUP(S$870&amp;$F917,Dataset!$A:$O,$G$896,FALSE)</f>
        <v>0.72460000000000002</v>
      </c>
      <c r="T917" s="372">
        <f>VLOOKUP(T$870&amp;$F917,Dataset!$A:$O,$G$896,FALSE)</f>
        <v>12.026999999999999</v>
      </c>
      <c r="U917" s="372">
        <f>VLOOKUP(U$870&amp;$F917,Dataset!$A:$O,$G$896,FALSE)</f>
        <v>1.2569999999999999</v>
      </c>
      <c r="V917" s="372">
        <f>VLOOKUP(V$870&amp;$F917,Dataset!$A:$O,$G$896,FALSE)</f>
        <v>12.026999999999999</v>
      </c>
      <c r="W917" s="372">
        <f>VLOOKUP(W$870&amp;$F917,Dataset!$A:$O,$G$896,FALSE)</f>
        <v>1.2569999999999999</v>
      </c>
      <c r="X917" s="372">
        <f>VLOOKUP(X$870&amp;$F917,Dataset!$A:$O,$G$896,FALSE)</f>
        <v>99.125900000000001</v>
      </c>
      <c r="Y917" s="372" t="e">
        <f>VLOOKUP(Y$870&amp;$F917,Dataset!$A:$O,$G$896,FALSE)</f>
        <v>#N/A</v>
      </c>
      <c r="Z917" s="372">
        <f>VLOOKUP(Z$870&amp;$F917,Dataset!$A:$O,$G$896,FALSE)</f>
        <v>0.1386</v>
      </c>
      <c r="AA917" s="372">
        <f>VLOOKUP(AA$870&amp;$F917,Dataset!$A:$O,$G$896,FALSE)</f>
        <v>0.97719999999999996</v>
      </c>
    </row>
    <row r="918" spans="6:27" x14ac:dyDescent="0.15">
      <c r="F918" s="2" t="str">
        <f t="shared" si="212"/>
        <v>-(NOC) COASTAL OTAGO-All-All</v>
      </c>
      <c r="G918" s="386" t="str">
        <f>$B$27</f>
        <v>(NOC) COASTAL OTAGO</v>
      </c>
      <c r="H918" s="371" t="e">
        <f>VLOOKUP(H$870&amp;$F918,Dataset!$A:$N,$G$896,FALSE)</f>
        <v>#N/A</v>
      </c>
      <c r="I918" s="372">
        <f>VLOOKUP(I$870&amp;$F918,Dataset!$A:$O,$G$896,FALSE)</f>
        <v>87.042000000000002</v>
      </c>
      <c r="J918" s="372">
        <f>VLOOKUP(J$870&amp;$F918,Dataset!$A:$O,$G$896,FALSE)</f>
        <v>97.308999999999997</v>
      </c>
      <c r="K918" s="372">
        <f>VLOOKUP(K$870&amp;$F918,Dataset!$A:$O,$G$896,FALSE)</f>
        <v>87.042000000000002</v>
      </c>
      <c r="L918" s="372">
        <f>VLOOKUP(L$870&amp;$F918,Dataset!$A:$O,$G$896,FALSE)</f>
        <v>97.308999999999997</v>
      </c>
      <c r="M918" s="372">
        <f>VLOOKUP(M$870&amp;$F918,Dataset!$A:$O,$G$896,FALSE)</f>
        <v>8.2844999999999995</v>
      </c>
      <c r="N918" s="372">
        <f>VLOOKUP(N$870&amp;$F918,Dataset!$A:$O,$G$896,FALSE)</f>
        <v>1.7484</v>
      </c>
      <c r="O918" s="372">
        <f>VLOOKUP(O$870&amp;$F918,Dataset!$A:$O,$G$896,FALSE)</f>
        <v>63.480899999999998</v>
      </c>
      <c r="P918" s="372">
        <f>VLOOKUP(P$870&amp;$F918,Dataset!$A:$O,$G$896,FALSE)</f>
        <v>3.2412999999999998</v>
      </c>
      <c r="Q918" s="372">
        <f>VLOOKUP(Q$870&amp;$F918,Dataset!$A:$O,$G$896,FALSE)</f>
        <v>1.7853000000000001</v>
      </c>
      <c r="R918" s="372">
        <f>VLOOKUP(R$870&amp;$F918,Dataset!$A:$O,$G$896,FALSE)</f>
        <v>12.068899999999999</v>
      </c>
      <c r="S918" s="372">
        <f>VLOOKUP(S$870&amp;$F918,Dataset!$A:$O,$G$896,FALSE)</f>
        <v>0.72929999999999995</v>
      </c>
      <c r="T918" s="372">
        <f>VLOOKUP(T$870&amp;$F918,Dataset!$A:$O,$G$896,FALSE)</f>
        <v>14.902200000000001</v>
      </c>
      <c r="U918" s="372">
        <f>VLOOKUP(U$870&amp;$F918,Dataset!$A:$O,$G$896,FALSE)</f>
        <v>2.9197000000000002</v>
      </c>
      <c r="V918" s="372">
        <f>VLOOKUP(V$870&amp;$F918,Dataset!$A:$O,$G$896,FALSE)</f>
        <v>14.902200000000001</v>
      </c>
      <c r="W918" s="372">
        <f>VLOOKUP(W$870&amp;$F918,Dataset!$A:$O,$G$896,FALSE)</f>
        <v>2.9197000000000002</v>
      </c>
      <c r="X918" s="372">
        <f>VLOOKUP(X$870&amp;$F918,Dataset!$A:$O,$G$896,FALSE)</f>
        <v>99.522300000000001</v>
      </c>
      <c r="Y918" s="372" t="e">
        <f>VLOOKUP(Y$870&amp;$F918,Dataset!$A:$O,$G$896,FALSE)</f>
        <v>#N/A</v>
      </c>
      <c r="Z918" s="372">
        <f>VLOOKUP(Z$870&amp;$F918,Dataset!$A:$O,$G$896,FALSE)</f>
        <v>0.3851</v>
      </c>
      <c r="AA918" s="372">
        <f>VLOOKUP(AA$870&amp;$F918,Dataset!$A:$O,$G$896,FALSE)</f>
        <v>1.3769</v>
      </c>
    </row>
    <row r="919" spans="6:27" x14ac:dyDescent="0.15">
      <c r="F919" s="2" t="str">
        <f t="shared" si="212"/>
        <v>-(NOC) SOUTHLAND-All-All</v>
      </c>
      <c r="G919" s="386" t="str">
        <f>$B$28</f>
        <v>(NOC) SOUTHLAND</v>
      </c>
      <c r="H919" s="371" t="e">
        <f>VLOOKUP(H$870&amp;$F919,Dataset!$A:$N,$G$896,FALSE)</f>
        <v>#N/A</v>
      </c>
      <c r="I919" s="372">
        <f>VLOOKUP(I$870&amp;$F919,Dataset!$A:$O,$G$896,FALSE)</f>
        <v>78.255200000000002</v>
      </c>
      <c r="J919" s="372">
        <f>VLOOKUP(J$870&amp;$F919,Dataset!$A:$O,$G$896,FALSE)</f>
        <v>97.169200000000004</v>
      </c>
      <c r="K919" s="372">
        <f>VLOOKUP(K$870&amp;$F919,Dataset!$A:$O,$G$896,FALSE)</f>
        <v>78.255200000000002</v>
      </c>
      <c r="L919" s="372">
        <f>VLOOKUP(L$870&amp;$F919,Dataset!$A:$O,$G$896,FALSE)</f>
        <v>97.169200000000004</v>
      </c>
      <c r="M919" s="372">
        <f>VLOOKUP(M$870&amp;$F919,Dataset!$A:$O,$G$896,FALSE)</f>
        <v>9.3862000000000005</v>
      </c>
      <c r="N919" s="372">
        <f>VLOOKUP(N$870&amp;$F919,Dataset!$A:$O,$G$896,FALSE)</f>
        <v>0.65390000000000004</v>
      </c>
      <c r="O919" s="372">
        <f>VLOOKUP(O$870&amp;$F919,Dataset!$A:$O,$G$896,FALSE)</f>
        <v>55.732100000000003</v>
      </c>
      <c r="P919" s="372">
        <f>VLOOKUP(P$870&amp;$F919,Dataset!$A:$O,$G$896,FALSE)</f>
        <v>2.0339</v>
      </c>
      <c r="Q919" s="372">
        <f>VLOOKUP(Q$870&amp;$F919,Dataset!$A:$O,$G$896,FALSE)</f>
        <v>1.1293</v>
      </c>
      <c r="R919" s="372">
        <f>VLOOKUP(R$870&amp;$F919,Dataset!$A:$O,$G$896,FALSE)</f>
        <v>13.2021</v>
      </c>
      <c r="S919" s="372">
        <f>VLOOKUP(S$870&amp;$F919,Dataset!$A:$O,$G$896,FALSE)</f>
        <v>0.61570000000000003</v>
      </c>
      <c r="T919" s="372">
        <f>VLOOKUP(T$870&amp;$F919,Dataset!$A:$O,$G$896,FALSE)</f>
        <v>22.3674</v>
      </c>
      <c r="U919" s="372">
        <f>VLOOKUP(U$870&amp;$F919,Dataset!$A:$O,$G$896,FALSE)</f>
        <v>3.4598</v>
      </c>
      <c r="V919" s="372">
        <f>VLOOKUP(V$870&amp;$F919,Dataset!$A:$O,$G$896,FALSE)</f>
        <v>22.3674</v>
      </c>
      <c r="W919" s="372">
        <f>VLOOKUP(W$870&amp;$F919,Dataset!$A:$O,$G$896,FALSE)</f>
        <v>3.4598</v>
      </c>
      <c r="X919" s="372">
        <f>VLOOKUP(X$870&amp;$F919,Dataset!$A:$O,$G$896,FALSE)</f>
        <v>99.844499999999996</v>
      </c>
      <c r="Y919" s="372" t="e">
        <f>VLOOKUP(Y$870&amp;$F919,Dataset!$A:$O,$G$896,FALSE)</f>
        <v>#N/A</v>
      </c>
      <c r="Z919" s="372">
        <f>VLOOKUP(Z$870&amp;$F919,Dataset!$A:$O,$G$896,FALSE)</f>
        <v>0.31979999999999997</v>
      </c>
      <c r="AA919" s="372">
        <f>VLOOKUP(AA$870&amp;$F919,Dataset!$A:$O,$G$896,FALSE)</f>
        <v>0.54990000000000006</v>
      </c>
    </row>
    <row r="920" spans="6:27" x14ac:dyDescent="0.15">
      <c r="F920" s="2" t="str">
        <f t="shared" si="212"/>
        <v>-National-All-All</v>
      </c>
      <c r="G920" s="173" t="s">
        <v>17</v>
      </c>
      <c r="H920" s="371" t="e">
        <f>VLOOKUP(H$870&amp;$F920,Dataset!$A:$N,$G$896,FALSE)</f>
        <v>#N/A</v>
      </c>
      <c r="I920" s="372">
        <f>VLOOKUP(I$870&amp;$F920,Dataset!$A:$O,$G$896,FALSE)</f>
        <v>84.587500000000006</v>
      </c>
      <c r="J920" s="372">
        <f>VLOOKUP(J$870&amp;$F920,Dataset!$A:$O,$G$896,FALSE)</f>
        <v>97.648200000000003</v>
      </c>
      <c r="K920" s="372">
        <f>VLOOKUP(K$870&amp;$F920,Dataset!$A:$O,$G$896,FALSE)</f>
        <v>84.587500000000006</v>
      </c>
      <c r="L920" s="372">
        <f>VLOOKUP(L$870&amp;$F920,Dataset!$A:$O,$G$896,FALSE)</f>
        <v>97.648200000000003</v>
      </c>
      <c r="M920" s="372">
        <f>VLOOKUP(M$870&amp;$F920,Dataset!$A:$O,$G$896,FALSE)</f>
        <v>7.6593999999999998</v>
      </c>
      <c r="N920" s="372">
        <f>VLOOKUP(N$870&amp;$F920,Dataset!$A:$O,$G$896,FALSE)</f>
        <v>1.5239</v>
      </c>
      <c r="O920" s="372">
        <f>VLOOKUP(O$870&amp;$F920,Dataset!$A:$O,$G$896,FALSE)</f>
        <v>66.168599999999998</v>
      </c>
      <c r="P920" s="372">
        <f>VLOOKUP(P$870&amp;$F920,Dataset!$A:$O,$G$896,FALSE)</f>
        <v>4.9889999999999999</v>
      </c>
      <c r="Q920" s="372">
        <f>VLOOKUP(Q$870&amp;$F920,Dataset!$A:$O,$G$896,FALSE)</f>
        <v>2.7366000000000001</v>
      </c>
      <c r="R920" s="372">
        <f>VLOOKUP(R$870&amp;$F920,Dataset!$A:$O,$G$896,FALSE)</f>
        <v>11.2539</v>
      </c>
      <c r="S920" s="372">
        <f>VLOOKUP(S$870&amp;$F920,Dataset!$A:$O,$G$896,FALSE)</f>
        <v>0.86019999999999996</v>
      </c>
      <c r="T920" s="372">
        <f>VLOOKUP(T$870&amp;$F920,Dataset!$A:$O,$G$896,FALSE)</f>
        <v>18.581099999999999</v>
      </c>
      <c r="U920" s="372">
        <f>VLOOKUP(U$870&amp;$F920,Dataset!$A:$O,$G$896,FALSE)</f>
        <v>3.1583000000000001</v>
      </c>
      <c r="V920" s="372">
        <f>VLOOKUP(V$870&amp;$F920,Dataset!$A:$O,$G$896,FALSE)</f>
        <v>18.581099999999999</v>
      </c>
      <c r="W920" s="372">
        <f>VLOOKUP(W$870&amp;$F920,Dataset!$A:$O,$G$896,FALSE)</f>
        <v>3.1583000000000001</v>
      </c>
      <c r="X920" s="372">
        <f>VLOOKUP(X$870&amp;$F920,Dataset!$A:$O,$G$896,FALSE)</f>
        <v>98.879000000000005</v>
      </c>
      <c r="Y920" s="372" t="e">
        <f>VLOOKUP(Y$870&amp;$F920,Dataset!$A:$O,$G$896,FALSE)</f>
        <v>#N/A</v>
      </c>
      <c r="Z920" s="372">
        <f>VLOOKUP(Z$870&amp;$F920,Dataset!$A:$O,$G$896,FALSE)</f>
        <v>0.22789999999999999</v>
      </c>
      <c r="AA920" s="372">
        <f>VLOOKUP(AA$870&amp;$F920,Dataset!$A:$O,$G$896,FALSE)</f>
        <v>0.64429999999999998</v>
      </c>
    </row>
    <row r="921" spans="6:27" x14ac:dyDescent="0.15">
      <c r="G921" s="173"/>
      <c r="I921" s="368"/>
      <c r="J921" s="368"/>
      <c r="T921" s="368"/>
      <c r="U921" s="368"/>
      <c r="V921" s="19"/>
      <c r="W921" s="19"/>
    </row>
    <row r="922" spans="6:27" x14ac:dyDescent="0.15">
      <c r="G922" s="173"/>
      <c r="H922" s="237" t="s">
        <v>202</v>
      </c>
      <c r="I922" s="368" t="s">
        <v>203</v>
      </c>
      <c r="J922" s="368" t="s">
        <v>199</v>
      </c>
      <c r="K922" s="237" t="s">
        <v>204</v>
      </c>
      <c r="L922" s="237" t="s">
        <v>205</v>
      </c>
      <c r="M922" s="237" t="s">
        <v>206</v>
      </c>
      <c r="N922" s="237" t="s">
        <v>207</v>
      </c>
      <c r="O922" s="237" t="s">
        <v>208</v>
      </c>
      <c r="P922" s="237" t="s">
        <v>209</v>
      </c>
      <c r="Q922" s="237" t="s">
        <v>210</v>
      </c>
      <c r="R922" s="237" t="s">
        <v>3</v>
      </c>
      <c r="S922" s="237" t="s">
        <v>211</v>
      </c>
      <c r="T922" s="368" t="s">
        <v>212</v>
      </c>
      <c r="U922" s="368" t="s">
        <v>4</v>
      </c>
      <c r="V922" s="19" t="s">
        <v>213</v>
      </c>
      <c r="W922" s="19" t="s">
        <v>214</v>
      </c>
      <c r="X922" s="237" t="s">
        <v>215</v>
      </c>
      <c r="Y922" s="237" t="s">
        <v>216</v>
      </c>
      <c r="Z922" s="237" t="s">
        <v>217</v>
      </c>
      <c r="AA922" s="237" t="s">
        <v>406</v>
      </c>
    </row>
    <row r="923" spans="6:27" ht="11.25" customHeight="1" x14ac:dyDescent="0.15">
      <c r="I923" s="393" t="s">
        <v>846</v>
      </c>
      <c r="J923" s="393"/>
      <c r="K923" s="394" t="s">
        <v>189</v>
      </c>
      <c r="L923" s="394"/>
      <c r="O923" s="394" t="s">
        <v>32</v>
      </c>
      <c r="P923" s="394"/>
      <c r="Q923" s="394"/>
      <c r="R923" s="394" t="s">
        <v>193</v>
      </c>
      <c r="S923" s="394"/>
      <c r="T923" s="393" t="s">
        <v>854</v>
      </c>
      <c r="U923" s="393"/>
      <c r="V923" s="19" t="s">
        <v>196</v>
      </c>
      <c r="W923" s="19"/>
      <c r="X923" s="367" t="s">
        <v>52</v>
      </c>
      <c r="Y923" s="367" t="s">
        <v>73</v>
      </c>
      <c r="Z923" s="394" t="s">
        <v>54</v>
      </c>
      <c r="AA923" s="394"/>
    </row>
    <row r="924" spans="6:27" x14ac:dyDescent="0.15">
      <c r="H924" s="293" t="s">
        <v>70</v>
      </c>
      <c r="I924" s="368" t="s">
        <v>187</v>
      </c>
      <c r="J924" s="368" t="s">
        <v>188</v>
      </c>
      <c r="K924" s="2" t="s">
        <v>187</v>
      </c>
      <c r="L924" s="2" t="s">
        <v>188</v>
      </c>
      <c r="M924" s="2" t="s">
        <v>72</v>
      </c>
      <c r="O924" s="2" t="s">
        <v>190</v>
      </c>
      <c r="P924" s="2" t="s">
        <v>191</v>
      </c>
      <c r="Q924" s="2" t="s">
        <v>192</v>
      </c>
      <c r="R924" s="2" t="s">
        <v>195</v>
      </c>
      <c r="S924" s="2" t="s">
        <v>194</v>
      </c>
      <c r="T924" s="368" t="s">
        <v>187</v>
      </c>
      <c r="U924" s="368" t="s">
        <v>188</v>
      </c>
      <c r="V924" s="19" t="s">
        <v>187</v>
      </c>
      <c r="W924" s="19" t="s">
        <v>188</v>
      </c>
      <c r="X924" s="367"/>
      <c r="Y924" s="367"/>
    </row>
    <row r="925" spans="6:27" ht="11.25" customHeight="1" x14ac:dyDescent="0.15">
      <c r="F925" s="2" t="s">
        <v>198</v>
      </c>
      <c r="H925" s="293" t="s">
        <v>71</v>
      </c>
      <c r="I925" s="368" t="s">
        <v>35</v>
      </c>
      <c r="J925" s="368" t="s">
        <v>38</v>
      </c>
      <c r="K925" s="2" t="s">
        <v>57</v>
      </c>
      <c r="L925" s="2" t="s">
        <v>65</v>
      </c>
      <c r="M925" s="2" t="s">
        <v>238</v>
      </c>
      <c r="N925" s="2" t="s">
        <v>372</v>
      </c>
      <c r="O925" s="2" t="s">
        <v>44</v>
      </c>
      <c r="P925" s="2" t="s">
        <v>179</v>
      </c>
      <c r="Q925" s="2" t="s">
        <v>43</v>
      </c>
      <c r="R925" s="2" t="s">
        <v>39</v>
      </c>
      <c r="S925" s="2" t="s">
        <v>41</v>
      </c>
      <c r="T925" s="368" t="s">
        <v>47</v>
      </c>
      <c r="U925" s="368" t="s">
        <v>49</v>
      </c>
      <c r="V925" s="19" t="s">
        <v>69</v>
      </c>
      <c r="W925" s="19" t="s">
        <v>67</v>
      </c>
      <c r="X925" s="2" t="s">
        <v>183</v>
      </c>
      <c r="Y925" s="2" t="s">
        <v>74</v>
      </c>
      <c r="Z925" s="2" t="s">
        <v>55</v>
      </c>
      <c r="AA925" s="2" t="s">
        <v>53</v>
      </c>
    </row>
    <row r="926" spans="6:27" x14ac:dyDescent="0.15">
      <c r="G926" s="386" t="str">
        <f>$B$6</f>
        <v>(NOC) NORTHLAND</v>
      </c>
      <c r="H926" s="373" t="e">
        <f>ROUND(H897,1)-ROUND(H871,1)</f>
        <v>#N/A</v>
      </c>
      <c r="I926" s="374">
        <f>ROUND(I897,1)-ROUND(I871,1)</f>
        <v>7.4000000000000057</v>
      </c>
      <c r="J926" s="374">
        <f t="shared" ref="J926:L926" si="213">ROUND(J897,1)-ROUND(J871,1)</f>
        <v>2.4000000000000057</v>
      </c>
      <c r="K926" s="375">
        <f t="shared" si="213"/>
        <v>7.4000000000000057</v>
      </c>
      <c r="L926" s="375">
        <f t="shared" si="213"/>
        <v>2.4000000000000057</v>
      </c>
      <c r="M926" s="375">
        <f t="shared" ref="M926:AA926" si="214">ROUND(M897,1)-ROUND(M871,1)</f>
        <v>-0.29999999999999982</v>
      </c>
      <c r="N926" s="375">
        <f t="shared" si="214"/>
        <v>0.29999999999999982</v>
      </c>
      <c r="O926" s="373">
        <f t="shared" si="214"/>
        <v>1.2999999999999972</v>
      </c>
      <c r="P926" s="373">
        <f t="shared" si="214"/>
        <v>0.5</v>
      </c>
      <c r="Q926" s="373">
        <f t="shared" si="214"/>
        <v>0.29999999999999982</v>
      </c>
      <c r="R926" s="373">
        <f t="shared" si="214"/>
        <v>1.8999999999999986</v>
      </c>
      <c r="S926" s="373">
        <f t="shared" si="214"/>
        <v>0.40000000000000013</v>
      </c>
      <c r="T926" s="374">
        <f t="shared" si="214"/>
        <v>-4.8000000000000007</v>
      </c>
      <c r="U926" s="374">
        <f t="shared" si="214"/>
        <v>-1.3000000000000007</v>
      </c>
      <c r="V926" s="377">
        <f t="shared" si="214"/>
        <v>-4.8000000000000007</v>
      </c>
      <c r="W926" s="377">
        <f t="shared" si="214"/>
        <v>-1.3000000000000007</v>
      </c>
      <c r="X926" s="375">
        <f t="shared" si="214"/>
        <v>-0.29999999999999716</v>
      </c>
      <c r="Y926" s="373" t="e">
        <f t="shared" si="214"/>
        <v>#N/A</v>
      </c>
      <c r="Z926" s="375">
        <f t="shared" si="214"/>
        <v>0</v>
      </c>
      <c r="AA926" s="375">
        <f t="shared" si="214"/>
        <v>-9.9999999999999978E-2</v>
      </c>
    </row>
    <row r="927" spans="6:27" x14ac:dyDescent="0.15">
      <c r="G927" s="386" t="str">
        <f>$B$7</f>
        <v>AUCK ALLIANCE</v>
      </c>
      <c r="H927" s="373" t="e">
        <f t="shared" ref="H927:N927" si="215">ROUND(H898,1)-ROUND(H872,1)</f>
        <v>#N/A</v>
      </c>
      <c r="I927" s="374">
        <f t="shared" si="215"/>
        <v>0.79999999999999716</v>
      </c>
      <c r="J927" s="374">
        <f t="shared" si="215"/>
        <v>0.20000000000000284</v>
      </c>
      <c r="K927" s="375">
        <f t="shared" si="215"/>
        <v>0.79999999999999716</v>
      </c>
      <c r="L927" s="375">
        <f t="shared" si="215"/>
        <v>0.20000000000000284</v>
      </c>
      <c r="M927" s="375">
        <f t="shared" si="215"/>
        <v>-0.5</v>
      </c>
      <c r="N927" s="375">
        <f t="shared" si="215"/>
        <v>1.0999999999999999</v>
      </c>
      <c r="O927" s="373">
        <f t="shared" ref="O927:AA927" si="216">ROUND(O898,1)-ROUND(O872,1)</f>
        <v>-1</v>
      </c>
      <c r="P927" s="373">
        <f t="shared" si="216"/>
        <v>0</v>
      </c>
      <c r="Q927" s="373">
        <f t="shared" si="216"/>
        <v>-9.9999999999999978E-2</v>
      </c>
      <c r="R927" s="373">
        <f t="shared" si="216"/>
        <v>0</v>
      </c>
      <c r="S927" s="373">
        <f t="shared" si="216"/>
        <v>0</v>
      </c>
      <c r="T927" s="374">
        <f t="shared" si="216"/>
        <v>-1.4000000000000004</v>
      </c>
      <c r="U927" s="374">
        <f t="shared" si="216"/>
        <v>-0.39999999999999991</v>
      </c>
      <c r="V927" s="377">
        <f t="shared" si="216"/>
        <v>-1.4000000000000004</v>
      </c>
      <c r="W927" s="377">
        <f t="shared" si="216"/>
        <v>-0.39999999999999991</v>
      </c>
      <c r="X927" s="375">
        <f t="shared" si="216"/>
        <v>0</v>
      </c>
      <c r="Y927" s="373" t="e">
        <f t="shared" si="216"/>
        <v>#N/A</v>
      </c>
      <c r="Z927" s="375">
        <f t="shared" si="216"/>
        <v>0</v>
      </c>
      <c r="AA927" s="375">
        <f t="shared" si="216"/>
        <v>0.10000000000000003</v>
      </c>
    </row>
    <row r="928" spans="6:27" x14ac:dyDescent="0.15">
      <c r="G928" s="386" t="str">
        <f>$B$8</f>
        <v>(NOC) CENTRAL WAIKATO</v>
      </c>
      <c r="H928" s="373" t="e">
        <f t="shared" ref="H928:N928" si="217">ROUND(H899,1)-ROUND(H873,1)</f>
        <v>#N/A</v>
      </c>
      <c r="I928" s="374">
        <f t="shared" si="217"/>
        <v>-4.2999999999999972</v>
      </c>
      <c r="J928" s="374">
        <f t="shared" si="217"/>
        <v>-0.60000000000000853</v>
      </c>
      <c r="K928" s="375">
        <f t="shared" si="217"/>
        <v>-4.2999999999999972</v>
      </c>
      <c r="L928" s="375">
        <f t="shared" si="217"/>
        <v>-0.60000000000000853</v>
      </c>
      <c r="M928" s="375">
        <f t="shared" si="217"/>
        <v>0</v>
      </c>
      <c r="N928" s="375">
        <f t="shared" si="217"/>
        <v>-0.4</v>
      </c>
      <c r="O928" s="373">
        <f t="shared" ref="O928:AA928" si="218">ROUND(O899,1)-ROUND(O873,1)</f>
        <v>1.2000000000000028</v>
      </c>
      <c r="P928" s="373">
        <f t="shared" si="218"/>
        <v>0.39999999999999947</v>
      </c>
      <c r="Q928" s="373">
        <f t="shared" si="218"/>
        <v>0.20000000000000018</v>
      </c>
      <c r="R928" s="373">
        <f t="shared" si="218"/>
        <v>0.80000000000000071</v>
      </c>
      <c r="S928" s="373">
        <f t="shared" si="218"/>
        <v>0.10000000000000009</v>
      </c>
      <c r="T928" s="374">
        <f t="shared" si="218"/>
        <v>3.6999999999999993</v>
      </c>
      <c r="U928" s="374">
        <f t="shared" si="218"/>
        <v>0.40000000000000036</v>
      </c>
      <c r="V928" s="377">
        <f t="shared" si="218"/>
        <v>3.6999999999999993</v>
      </c>
      <c r="W928" s="377">
        <f t="shared" si="218"/>
        <v>0.40000000000000036</v>
      </c>
      <c r="X928" s="375">
        <f t="shared" si="218"/>
        <v>-9.9999999999994316E-2</v>
      </c>
      <c r="Y928" s="373" t="e">
        <f t="shared" si="218"/>
        <v>#N/A</v>
      </c>
      <c r="Z928" s="375">
        <f t="shared" si="218"/>
        <v>0</v>
      </c>
      <c r="AA928" s="375">
        <f t="shared" si="218"/>
        <v>0</v>
      </c>
    </row>
    <row r="929" spans="7:27" x14ac:dyDescent="0.15">
      <c r="G929" s="386" t="str">
        <f>$B$9</f>
        <v>(NOC) EAST WAIKATO</v>
      </c>
      <c r="H929" s="373" t="e">
        <f t="shared" ref="H929:N929" si="219">ROUND(H900,1)-ROUND(H874,1)</f>
        <v>#N/A</v>
      </c>
      <c r="I929" s="374">
        <f t="shared" si="219"/>
        <v>14.700000000000003</v>
      </c>
      <c r="J929" s="374">
        <f t="shared" si="219"/>
        <v>6.5999999999999943</v>
      </c>
      <c r="K929" s="375">
        <f t="shared" si="219"/>
        <v>14.700000000000003</v>
      </c>
      <c r="L929" s="375">
        <f t="shared" si="219"/>
        <v>6.5999999999999943</v>
      </c>
      <c r="M929" s="375">
        <f t="shared" si="219"/>
        <v>-0.19999999999999929</v>
      </c>
      <c r="N929" s="375">
        <f t="shared" si="219"/>
        <v>0</v>
      </c>
      <c r="O929" s="373">
        <f t="shared" ref="O929:AA929" si="220">ROUND(O900,1)-ROUND(O874,1)</f>
        <v>-0.39999999999999147</v>
      </c>
      <c r="P929" s="373">
        <f t="shared" si="220"/>
        <v>-0.20000000000000018</v>
      </c>
      <c r="Q929" s="373">
        <f t="shared" si="220"/>
        <v>-0.10000000000000009</v>
      </c>
      <c r="R929" s="373">
        <f t="shared" si="220"/>
        <v>9.9999999999999645E-2</v>
      </c>
      <c r="S929" s="373">
        <f t="shared" si="220"/>
        <v>0</v>
      </c>
      <c r="T929" s="374">
        <f t="shared" si="220"/>
        <v>-12.299999999999997</v>
      </c>
      <c r="U929" s="374">
        <f t="shared" si="220"/>
        <v>-5.5</v>
      </c>
      <c r="V929" s="377">
        <f t="shared" si="220"/>
        <v>-12.299999999999997</v>
      </c>
      <c r="W929" s="377">
        <f t="shared" si="220"/>
        <v>-5.5</v>
      </c>
      <c r="X929" s="375">
        <f t="shared" si="220"/>
        <v>0</v>
      </c>
      <c r="Y929" s="373" t="e">
        <f t="shared" si="220"/>
        <v>#N/A</v>
      </c>
      <c r="Z929" s="375">
        <f t="shared" si="220"/>
        <v>0.1</v>
      </c>
      <c r="AA929" s="375">
        <f t="shared" si="220"/>
        <v>0.10000000000000003</v>
      </c>
    </row>
    <row r="930" spans="7:27" x14ac:dyDescent="0.15">
      <c r="G930" s="386" t="str">
        <f>$B$10</f>
        <v>(EC) WEST WAIKATO NORTH</v>
      </c>
      <c r="H930" s="373" t="e">
        <f t="shared" ref="H930:N930" si="221">ROUND(H901,1)-ROUND(H875,1)</f>
        <v>#N/A</v>
      </c>
      <c r="I930" s="374">
        <f t="shared" si="221"/>
        <v>2.4000000000000057</v>
      </c>
      <c r="J930" s="374">
        <f t="shared" si="221"/>
        <v>0.59999999999999432</v>
      </c>
      <c r="K930" s="375">
        <f t="shared" si="221"/>
        <v>2.4000000000000057</v>
      </c>
      <c r="L930" s="375">
        <f t="shared" si="221"/>
        <v>0.59999999999999432</v>
      </c>
      <c r="M930" s="375">
        <f t="shared" si="221"/>
        <v>0.60000000000000009</v>
      </c>
      <c r="N930" s="375">
        <f t="shared" si="221"/>
        <v>-0.29999999999999982</v>
      </c>
      <c r="O930" s="373">
        <f t="shared" ref="O930:AA930" si="222">ROUND(O901,1)-ROUND(O875,1)</f>
        <v>1.1000000000000014</v>
      </c>
      <c r="P930" s="373">
        <f t="shared" si="222"/>
        <v>0.10000000000000009</v>
      </c>
      <c r="Q930" s="373">
        <f t="shared" si="222"/>
        <v>9.9999999999999867E-2</v>
      </c>
      <c r="R930" s="373">
        <f t="shared" si="222"/>
        <v>0.5</v>
      </c>
      <c r="S930" s="373">
        <f t="shared" si="222"/>
        <v>0.30000000000000004</v>
      </c>
      <c r="T930" s="374">
        <f t="shared" si="222"/>
        <v>-2.3000000000000007</v>
      </c>
      <c r="U930" s="374">
        <f t="shared" si="222"/>
        <v>-0.89999999999999991</v>
      </c>
      <c r="V930" s="377">
        <f t="shared" si="222"/>
        <v>-2.3000000000000007</v>
      </c>
      <c r="W930" s="377">
        <f t="shared" si="222"/>
        <v>-0.89999999999999991</v>
      </c>
      <c r="X930" s="375">
        <f t="shared" si="222"/>
        <v>-0.20000000000000284</v>
      </c>
      <c r="Y930" s="373" t="e">
        <f t="shared" si="222"/>
        <v>#N/A</v>
      </c>
      <c r="Z930" s="375">
        <f t="shared" si="222"/>
        <v>-0.2</v>
      </c>
      <c r="AA930" s="375">
        <f t="shared" si="222"/>
        <v>0</v>
      </c>
    </row>
    <row r="931" spans="7:27" x14ac:dyDescent="0.15">
      <c r="G931" s="386" t="str">
        <f>$B$11</f>
        <v>(EC) WEST WAIKATO SOUTH</v>
      </c>
      <c r="H931" s="373" t="e">
        <f t="shared" ref="H931:N931" si="223">ROUND(H902,1)-ROUND(H876,1)</f>
        <v>#N/A</v>
      </c>
      <c r="I931" s="374">
        <f t="shared" si="223"/>
        <v>-5.5999999999999943</v>
      </c>
      <c r="J931" s="374">
        <f t="shared" si="223"/>
        <v>0.29999999999999716</v>
      </c>
      <c r="K931" s="375">
        <f t="shared" si="223"/>
        <v>-5.5999999999999943</v>
      </c>
      <c r="L931" s="375">
        <f t="shared" si="223"/>
        <v>0.29999999999999716</v>
      </c>
      <c r="M931" s="375">
        <f t="shared" si="223"/>
        <v>0.10000000000000053</v>
      </c>
      <c r="N931" s="375">
        <f t="shared" si="223"/>
        <v>-0.5</v>
      </c>
      <c r="O931" s="373">
        <f t="shared" ref="O931:AA931" si="224">ROUND(O902,1)-ROUND(O876,1)</f>
        <v>0.90000000000000568</v>
      </c>
      <c r="P931" s="373">
        <f t="shared" si="224"/>
        <v>0.29999999999999982</v>
      </c>
      <c r="Q931" s="373">
        <f t="shared" si="224"/>
        <v>0.29999999999999982</v>
      </c>
      <c r="R931" s="373">
        <f t="shared" si="224"/>
        <v>0.10000000000000142</v>
      </c>
      <c r="S931" s="373">
        <f t="shared" si="224"/>
        <v>0</v>
      </c>
      <c r="T931" s="374">
        <f t="shared" si="224"/>
        <v>3.6999999999999993</v>
      </c>
      <c r="U931" s="374">
        <f t="shared" si="224"/>
        <v>-1.2000000000000002</v>
      </c>
      <c r="V931" s="377">
        <f t="shared" si="224"/>
        <v>3.6999999999999993</v>
      </c>
      <c r="W931" s="377">
        <f t="shared" si="224"/>
        <v>-1.2000000000000002</v>
      </c>
      <c r="X931" s="375">
        <f t="shared" si="224"/>
        <v>-0.29999999999999716</v>
      </c>
      <c r="Y931" s="373" t="e">
        <f t="shared" si="224"/>
        <v>#N/A</v>
      </c>
      <c r="Z931" s="375">
        <f t="shared" si="224"/>
        <v>0</v>
      </c>
      <c r="AA931" s="375">
        <f t="shared" si="224"/>
        <v>0.2</v>
      </c>
    </row>
    <row r="932" spans="7:27" x14ac:dyDescent="0.15">
      <c r="G932" s="386" t="str">
        <f>$B$12</f>
        <v>(NOC) BOP EAST</v>
      </c>
      <c r="H932" s="373" t="e">
        <f t="shared" ref="H932:N932" si="225">ROUND(H903,1)-ROUND(H877,1)</f>
        <v>#N/A</v>
      </c>
      <c r="I932" s="374">
        <f t="shared" si="225"/>
        <v>1.5</v>
      </c>
      <c r="J932" s="374">
        <f t="shared" si="225"/>
        <v>0.90000000000000568</v>
      </c>
      <c r="K932" s="375">
        <f t="shared" si="225"/>
        <v>1.5</v>
      </c>
      <c r="L932" s="375">
        <f t="shared" si="225"/>
        <v>0.90000000000000568</v>
      </c>
      <c r="M932" s="375">
        <f t="shared" si="225"/>
        <v>0.20000000000000018</v>
      </c>
      <c r="N932" s="375">
        <f t="shared" si="225"/>
        <v>-0.2</v>
      </c>
      <c r="O932" s="373">
        <f t="shared" ref="O932:AA932" si="226">ROUND(O903,1)-ROUND(O877,1)</f>
        <v>0.59999999999999432</v>
      </c>
      <c r="P932" s="373">
        <f t="shared" si="226"/>
        <v>0.59999999999999964</v>
      </c>
      <c r="Q932" s="373">
        <f t="shared" si="226"/>
        <v>0.19999999999999973</v>
      </c>
      <c r="R932" s="373">
        <f t="shared" si="226"/>
        <v>-0.40000000000000036</v>
      </c>
      <c r="S932" s="373">
        <f t="shared" si="226"/>
        <v>-9.9999999999999978E-2</v>
      </c>
      <c r="T932" s="374">
        <f t="shared" si="226"/>
        <v>-2</v>
      </c>
      <c r="U932" s="374">
        <f t="shared" si="226"/>
        <v>-1</v>
      </c>
      <c r="V932" s="377">
        <f t="shared" si="226"/>
        <v>-2</v>
      </c>
      <c r="W932" s="377">
        <f t="shared" si="226"/>
        <v>-1</v>
      </c>
      <c r="X932" s="375">
        <f t="shared" si="226"/>
        <v>-0.39999999999999147</v>
      </c>
      <c r="Y932" s="373" t="e">
        <f t="shared" si="226"/>
        <v>#N/A</v>
      </c>
      <c r="Z932" s="375">
        <f t="shared" si="226"/>
        <v>0.1</v>
      </c>
      <c r="AA932" s="375">
        <f t="shared" si="226"/>
        <v>-0.50000000000000011</v>
      </c>
    </row>
    <row r="933" spans="7:27" x14ac:dyDescent="0.15">
      <c r="G933" s="386" t="str">
        <f>$B$13</f>
        <v>(NOC) BOP WEST</v>
      </c>
      <c r="H933" s="373" t="e">
        <f t="shared" ref="H933:N933" si="227">ROUND(H904,1)-ROUND(H878,1)</f>
        <v>#N/A</v>
      </c>
      <c r="I933" s="374">
        <f t="shared" si="227"/>
        <v>4</v>
      </c>
      <c r="J933" s="374">
        <f t="shared" si="227"/>
        <v>0.89999999999999147</v>
      </c>
      <c r="K933" s="375">
        <f t="shared" si="227"/>
        <v>4</v>
      </c>
      <c r="L933" s="375">
        <f t="shared" si="227"/>
        <v>0.89999999999999147</v>
      </c>
      <c r="M933" s="375">
        <f t="shared" si="227"/>
        <v>-0.59999999999999964</v>
      </c>
      <c r="N933" s="375">
        <f t="shared" si="227"/>
        <v>0.30000000000000027</v>
      </c>
      <c r="O933" s="373">
        <f t="shared" ref="O933:AA933" si="228">ROUND(O904,1)-ROUND(O878,1)</f>
        <v>1.1000000000000014</v>
      </c>
      <c r="P933" s="373">
        <f t="shared" si="228"/>
        <v>0.19999999999999973</v>
      </c>
      <c r="Q933" s="373">
        <f t="shared" si="228"/>
        <v>0</v>
      </c>
      <c r="R933" s="373">
        <f t="shared" si="228"/>
        <v>-0.19999999999999929</v>
      </c>
      <c r="S933" s="373">
        <f t="shared" si="228"/>
        <v>0</v>
      </c>
      <c r="T933" s="374">
        <f t="shared" si="228"/>
        <v>-4.5</v>
      </c>
      <c r="U933" s="374">
        <f t="shared" si="228"/>
        <v>-1</v>
      </c>
      <c r="V933" s="377">
        <f t="shared" si="228"/>
        <v>-4.5</v>
      </c>
      <c r="W933" s="377">
        <f t="shared" si="228"/>
        <v>-1</v>
      </c>
      <c r="X933" s="375">
        <f t="shared" si="228"/>
        <v>0</v>
      </c>
      <c r="Y933" s="373" t="e">
        <f t="shared" si="228"/>
        <v>#N/A</v>
      </c>
      <c r="Z933" s="375">
        <f t="shared" si="228"/>
        <v>0.30000000000000004</v>
      </c>
      <c r="AA933" s="375">
        <f t="shared" si="228"/>
        <v>9.9999999999999978E-2</v>
      </c>
    </row>
    <row r="934" spans="7:27" x14ac:dyDescent="0.15">
      <c r="G934" s="386" t="str">
        <f>$B$14</f>
        <v>(NOC) TAIRAWHITI ROADS NORTHERN</v>
      </c>
      <c r="H934" s="373" t="e">
        <f t="shared" ref="H934:N934" si="229">ROUND(H905,1)-ROUND(H879,1)</f>
        <v>#N/A</v>
      </c>
      <c r="I934" s="374">
        <f t="shared" si="229"/>
        <v>4.0999999999999943</v>
      </c>
      <c r="J934" s="374">
        <f t="shared" si="229"/>
        <v>1</v>
      </c>
      <c r="K934" s="375">
        <f t="shared" si="229"/>
        <v>4.0999999999999943</v>
      </c>
      <c r="L934" s="375">
        <f t="shared" si="229"/>
        <v>1</v>
      </c>
      <c r="M934" s="375">
        <f t="shared" si="229"/>
        <v>9.9999999999999645E-2</v>
      </c>
      <c r="N934" s="375">
        <f t="shared" si="229"/>
        <v>-9.9999999999999978E-2</v>
      </c>
      <c r="O934" s="373">
        <f t="shared" ref="O934:AA934" si="230">ROUND(O905,1)-ROUND(O879,1)</f>
        <v>0.40000000000000568</v>
      </c>
      <c r="P934" s="373">
        <f t="shared" si="230"/>
        <v>-0.20000000000000107</v>
      </c>
      <c r="Q934" s="373">
        <f t="shared" si="230"/>
        <v>-0.20000000000000107</v>
      </c>
      <c r="R934" s="373">
        <f t="shared" si="230"/>
        <v>-1.3000000000000007</v>
      </c>
      <c r="S934" s="373">
        <f t="shared" si="230"/>
        <v>-0.39999999999999991</v>
      </c>
      <c r="T934" s="374">
        <f t="shared" si="230"/>
        <v>-3.6000000000000014</v>
      </c>
      <c r="U934" s="374">
        <f t="shared" si="230"/>
        <v>-1</v>
      </c>
      <c r="V934" s="377">
        <f t="shared" si="230"/>
        <v>-3.6000000000000014</v>
      </c>
      <c r="W934" s="377">
        <f t="shared" si="230"/>
        <v>-1</v>
      </c>
      <c r="X934" s="375">
        <f t="shared" si="230"/>
        <v>-9.9999999999994316E-2</v>
      </c>
      <c r="Y934" s="373" t="e">
        <f t="shared" si="230"/>
        <v>#N/A</v>
      </c>
      <c r="Z934" s="375">
        <f t="shared" si="230"/>
        <v>0</v>
      </c>
      <c r="AA934" s="375">
        <f t="shared" si="230"/>
        <v>0</v>
      </c>
    </row>
    <row r="935" spans="7:27" x14ac:dyDescent="0.15">
      <c r="G935" s="386" t="str">
        <f>$B$15</f>
        <v>(NOC) TAIRAWHITI ROADS WESTERN</v>
      </c>
      <c r="H935" s="373" t="e">
        <f t="shared" ref="H935:N935" si="231">ROUND(H906,1)-ROUND(H880,1)</f>
        <v>#N/A</v>
      </c>
      <c r="I935" s="374">
        <f t="shared" si="231"/>
        <v>0.79999999999999716</v>
      </c>
      <c r="J935" s="374">
        <f t="shared" si="231"/>
        <v>-0.90000000000000568</v>
      </c>
      <c r="K935" s="375">
        <f t="shared" si="231"/>
        <v>0.79999999999999716</v>
      </c>
      <c r="L935" s="375">
        <f t="shared" si="231"/>
        <v>-0.90000000000000568</v>
      </c>
      <c r="M935" s="375">
        <f t="shared" si="231"/>
        <v>0.59999999999999964</v>
      </c>
      <c r="N935" s="375">
        <f t="shared" si="231"/>
        <v>-0.5</v>
      </c>
      <c r="O935" s="373">
        <f t="shared" ref="O935:AA935" si="232">ROUND(O906,1)-ROUND(O880,1)</f>
        <v>1.0999999999999943</v>
      </c>
      <c r="P935" s="373">
        <f t="shared" si="232"/>
        <v>1.8999999999999986</v>
      </c>
      <c r="Q935" s="373">
        <f t="shared" si="232"/>
        <v>0.39999999999999947</v>
      </c>
      <c r="R935" s="373">
        <f t="shared" si="232"/>
        <v>-0.5</v>
      </c>
      <c r="S935" s="373">
        <f t="shared" si="232"/>
        <v>0.10000000000000009</v>
      </c>
      <c r="T935" s="374">
        <f t="shared" si="232"/>
        <v>1.5999999999999996</v>
      </c>
      <c r="U935" s="374">
        <f t="shared" si="232"/>
        <v>1.7</v>
      </c>
      <c r="V935" s="377">
        <f t="shared" si="232"/>
        <v>1.5999999999999996</v>
      </c>
      <c r="W935" s="377">
        <f t="shared" si="232"/>
        <v>1.7</v>
      </c>
      <c r="X935" s="375">
        <f t="shared" si="232"/>
        <v>-0.79999999999999716</v>
      </c>
      <c r="Y935" s="373" t="e">
        <f t="shared" si="232"/>
        <v>#N/A</v>
      </c>
      <c r="Z935" s="375">
        <f t="shared" si="232"/>
        <v>0</v>
      </c>
      <c r="AA935" s="375">
        <f t="shared" si="232"/>
        <v>0</v>
      </c>
    </row>
    <row r="936" spans="7:27" x14ac:dyDescent="0.15">
      <c r="G936" s="386" t="str">
        <f>$B$16</f>
        <v>(NOC) HAWKES BAY</v>
      </c>
      <c r="H936" s="373" t="e">
        <f t="shared" ref="H936:N936" si="233">ROUND(H907,1)-ROUND(H881,1)</f>
        <v>#N/A</v>
      </c>
      <c r="I936" s="374">
        <f t="shared" si="233"/>
        <v>-2</v>
      </c>
      <c r="J936" s="374">
        <f t="shared" si="233"/>
        <v>-1</v>
      </c>
      <c r="K936" s="375">
        <f t="shared" si="233"/>
        <v>-2</v>
      </c>
      <c r="L936" s="375">
        <f t="shared" si="233"/>
        <v>-1</v>
      </c>
      <c r="M936" s="375">
        <f t="shared" si="233"/>
        <v>0.5</v>
      </c>
      <c r="N936" s="375">
        <f t="shared" si="233"/>
        <v>-0.29999999999999993</v>
      </c>
      <c r="O936" s="373">
        <f t="shared" ref="O936:AA936" si="234">ROUND(O907,1)-ROUND(O881,1)</f>
        <v>1.2999999999999972</v>
      </c>
      <c r="P936" s="373">
        <f t="shared" si="234"/>
        <v>0.39999999999999947</v>
      </c>
      <c r="Q936" s="373">
        <f t="shared" si="234"/>
        <v>0.29999999999999982</v>
      </c>
      <c r="R936" s="373">
        <f t="shared" si="234"/>
        <v>-9.9999999999999645E-2</v>
      </c>
      <c r="S936" s="373">
        <f t="shared" si="234"/>
        <v>-0.10000000000000009</v>
      </c>
      <c r="T936" s="374">
        <f t="shared" si="234"/>
        <v>4.2000000000000028</v>
      </c>
      <c r="U936" s="374">
        <f t="shared" si="234"/>
        <v>2.5</v>
      </c>
      <c r="V936" s="377">
        <f t="shared" si="234"/>
        <v>4.2000000000000028</v>
      </c>
      <c r="W936" s="377">
        <f t="shared" si="234"/>
        <v>2.5</v>
      </c>
      <c r="X936" s="375">
        <f t="shared" si="234"/>
        <v>-0.20000000000000284</v>
      </c>
      <c r="Y936" s="373" t="e">
        <f t="shared" si="234"/>
        <v>#N/A</v>
      </c>
      <c r="Z936" s="375">
        <f t="shared" si="234"/>
        <v>0</v>
      </c>
      <c r="AA936" s="375">
        <f t="shared" si="234"/>
        <v>0</v>
      </c>
    </row>
    <row r="937" spans="7:27" x14ac:dyDescent="0.15">
      <c r="G937" s="386" t="str">
        <f>$B$17</f>
        <v>(NOC) TARANAKI</v>
      </c>
      <c r="H937" s="373" t="e">
        <f t="shared" ref="H937:N937" si="235">ROUND(H908,1)-ROUND(H882,1)</f>
        <v>#N/A</v>
      </c>
      <c r="I937" s="374">
        <f t="shared" si="235"/>
        <v>0.70000000000000284</v>
      </c>
      <c r="J937" s="374">
        <f t="shared" si="235"/>
        <v>2.2999999999999972</v>
      </c>
      <c r="K937" s="375">
        <f t="shared" si="235"/>
        <v>0.70000000000000284</v>
      </c>
      <c r="L937" s="375">
        <f t="shared" si="235"/>
        <v>2.2999999999999972</v>
      </c>
      <c r="M937" s="375">
        <f t="shared" si="235"/>
        <v>-0.30000000000000071</v>
      </c>
      <c r="N937" s="375">
        <f t="shared" si="235"/>
        <v>0</v>
      </c>
      <c r="O937" s="373">
        <f t="shared" ref="O937:AA937" si="236">ROUND(O908,1)-ROUND(O882,1)</f>
        <v>0.79999999999999716</v>
      </c>
      <c r="P937" s="373">
        <f t="shared" si="236"/>
        <v>0.39999999999999947</v>
      </c>
      <c r="Q937" s="373">
        <f t="shared" si="236"/>
        <v>0.30000000000000071</v>
      </c>
      <c r="R937" s="373">
        <f t="shared" si="236"/>
        <v>0.20000000000000107</v>
      </c>
      <c r="S937" s="373">
        <f t="shared" si="236"/>
        <v>0.19999999999999996</v>
      </c>
      <c r="T937" s="374">
        <f t="shared" si="236"/>
        <v>-3.8999999999999986</v>
      </c>
      <c r="U937" s="374">
        <f t="shared" si="236"/>
        <v>-3.4999999999999996</v>
      </c>
      <c r="V937" s="377">
        <f t="shared" si="236"/>
        <v>-3.8999999999999986</v>
      </c>
      <c r="W937" s="377">
        <f t="shared" si="236"/>
        <v>-3.4999999999999996</v>
      </c>
      <c r="X937" s="375">
        <f t="shared" si="236"/>
        <v>-0.10000000000000853</v>
      </c>
      <c r="Y937" s="373" t="e">
        <f t="shared" si="236"/>
        <v>#N/A</v>
      </c>
      <c r="Z937" s="375">
        <f t="shared" si="236"/>
        <v>0.1</v>
      </c>
      <c r="AA937" s="375">
        <f t="shared" si="236"/>
        <v>0</v>
      </c>
    </row>
    <row r="938" spans="7:27" x14ac:dyDescent="0.15">
      <c r="G938" s="386" t="str">
        <f>$B$18</f>
        <v>(NOC) MANAWATU-WHANGANUI</v>
      </c>
      <c r="H938" s="373" t="e">
        <f t="shared" ref="H938:N938" si="237">ROUND(H909,1)-ROUND(H883,1)</f>
        <v>#N/A</v>
      </c>
      <c r="I938" s="374">
        <f t="shared" si="237"/>
        <v>22.799999999999997</v>
      </c>
      <c r="J938" s="374">
        <f t="shared" si="237"/>
        <v>5.2000000000000028</v>
      </c>
      <c r="K938" s="375">
        <f t="shared" si="237"/>
        <v>22.799999999999997</v>
      </c>
      <c r="L938" s="375">
        <f t="shared" si="237"/>
        <v>5.2000000000000028</v>
      </c>
      <c r="M938" s="375">
        <f t="shared" si="237"/>
        <v>-0.20000000000000107</v>
      </c>
      <c r="N938" s="375">
        <f t="shared" si="237"/>
        <v>0.5</v>
      </c>
      <c r="O938" s="373">
        <f t="shared" ref="O938:AA938" si="238">ROUND(O909,1)-ROUND(O883,1)</f>
        <v>0.29999999999999716</v>
      </c>
      <c r="P938" s="373">
        <f t="shared" si="238"/>
        <v>0.29999999999999982</v>
      </c>
      <c r="Q938" s="373">
        <f t="shared" si="238"/>
        <v>0</v>
      </c>
      <c r="R938" s="373">
        <f t="shared" si="238"/>
        <v>-0.70000000000000107</v>
      </c>
      <c r="S938" s="373">
        <f t="shared" si="238"/>
        <v>0</v>
      </c>
      <c r="T938" s="374">
        <f t="shared" si="238"/>
        <v>-17</v>
      </c>
      <c r="U938" s="374">
        <f t="shared" si="238"/>
        <v>-5.1999999999999993</v>
      </c>
      <c r="V938" s="377">
        <f t="shared" si="238"/>
        <v>-17</v>
      </c>
      <c r="W938" s="377">
        <f t="shared" si="238"/>
        <v>-5.1999999999999993</v>
      </c>
      <c r="X938" s="375">
        <f t="shared" si="238"/>
        <v>0.10000000000000853</v>
      </c>
      <c r="Y938" s="373" t="e">
        <f t="shared" si="238"/>
        <v>#N/A</v>
      </c>
      <c r="Z938" s="375">
        <f t="shared" si="238"/>
        <v>0</v>
      </c>
      <c r="AA938" s="375">
        <f t="shared" si="238"/>
        <v>0</v>
      </c>
    </row>
    <row r="939" spans="7:27" x14ac:dyDescent="0.15">
      <c r="G939" s="386" t="str">
        <f>$B$19</f>
        <v>(NOC) WELLINGTON</v>
      </c>
      <c r="H939" s="373" t="e">
        <f t="shared" ref="H939:N939" si="239">ROUND(H910,1)-ROUND(H884,1)</f>
        <v>#N/A</v>
      </c>
      <c r="I939" s="374">
        <f t="shared" si="239"/>
        <v>0.5</v>
      </c>
      <c r="J939" s="374">
        <f t="shared" si="239"/>
        <v>0.5</v>
      </c>
      <c r="K939" s="375">
        <f t="shared" si="239"/>
        <v>0.5</v>
      </c>
      <c r="L939" s="375">
        <f t="shared" si="239"/>
        <v>0.5</v>
      </c>
      <c r="M939" s="375">
        <f t="shared" si="239"/>
        <v>0.19999999999999929</v>
      </c>
      <c r="N939" s="375">
        <f t="shared" si="239"/>
        <v>-0.19999999999999973</v>
      </c>
      <c r="O939" s="373">
        <f t="shared" ref="O939:AA939" si="240">ROUND(O910,1)-ROUND(O884,1)</f>
        <v>0.29999999999999716</v>
      </c>
      <c r="P939" s="373">
        <f t="shared" si="240"/>
        <v>0.30000000000000027</v>
      </c>
      <c r="Q939" s="373">
        <f t="shared" si="240"/>
        <v>9.9999999999999978E-2</v>
      </c>
      <c r="R939" s="373">
        <f t="shared" si="240"/>
        <v>-0.20000000000000018</v>
      </c>
      <c r="S939" s="373">
        <f t="shared" si="240"/>
        <v>0</v>
      </c>
      <c r="T939" s="374">
        <f t="shared" si="240"/>
        <v>-0.80000000000000071</v>
      </c>
      <c r="U939" s="374">
        <f t="shared" si="240"/>
        <v>-0.60000000000000009</v>
      </c>
      <c r="V939" s="377">
        <f t="shared" si="240"/>
        <v>-0.80000000000000071</v>
      </c>
      <c r="W939" s="377">
        <f t="shared" si="240"/>
        <v>-0.60000000000000009</v>
      </c>
      <c r="X939" s="375">
        <f t="shared" si="240"/>
        <v>-9.9999999999994316E-2</v>
      </c>
      <c r="Y939" s="373" t="e">
        <f t="shared" si="240"/>
        <v>#N/A</v>
      </c>
      <c r="Z939" s="375">
        <f t="shared" si="240"/>
        <v>9.9999999999999978E-2</v>
      </c>
      <c r="AA939" s="375">
        <f t="shared" si="240"/>
        <v>0</v>
      </c>
    </row>
    <row r="940" spans="7:27" x14ac:dyDescent="0.15">
      <c r="G940" s="386" t="str">
        <f>$B$20</f>
        <v>(NOC) NELSON-TASMAN</v>
      </c>
      <c r="H940" s="373" t="e">
        <f t="shared" ref="H940:N940" si="241">ROUND(H911,1)-ROUND(H885,1)</f>
        <v>#N/A</v>
      </c>
      <c r="I940" s="374">
        <f t="shared" si="241"/>
        <v>5.4000000000000057</v>
      </c>
      <c r="J940" s="374">
        <f t="shared" si="241"/>
        <v>1.5</v>
      </c>
      <c r="K940" s="375">
        <f t="shared" si="241"/>
        <v>5.4000000000000057</v>
      </c>
      <c r="L940" s="375">
        <f t="shared" si="241"/>
        <v>1.5</v>
      </c>
      <c r="M940" s="375">
        <f t="shared" si="241"/>
        <v>0.10000000000000053</v>
      </c>
      <c r="N940" s="375">
        <f t="shared" si="241"/>
        <v>-9.9999999999999867E-2</v>
      </c>
      <c r="O940" s="373">
        <f t="shared" ref="O940:AA940" si="242">ROUND(O911,1)-ROUND(O885,1)</f>
        <v>0.40000000000000568</v>
      </c>
      <c r="P940" s="373">
        <f t="shared" si="242"/>
        <v>-0.20000000000000018</v>
      </c>
      <c r="Q940" s="373">
        <f t="shared" si="242"/>
        <v>-9.9999999999999645E-2</v>
      </c>
      <c r="R940" s="373">
        <f t="shared" si="242"/>
        <v>2.1000000000000014</v>
      </c>
      <c r="S940" s="373">
        <f t="shared" si="242"/>
        <v>0.20000000000000007</v>
      </c>
      <c r="T940" s="374">
        <f t="shared" si="242"/>
        <v>-5.3000000000000007</v>
      </c>
      <c r="U940" s="374">
        <f t="shared" si="242"/>
        <v>-1.1000000000000005</v>
      </c>
      <c r="V940" s="377">
        <f t="shared" si="242"/>
        <v>-5.3000000000000007</v>
      </c>
      <c r="W940" s="377">
        <f t="shared" si="242"/>
        <v>-1.1000000000000005</v>
      </c>
      <c r="X940" s="375">
        <f t="shared" si="242"/>
        <v>-0.29999999999999716</v>
      </c>
      <c r="Y940" s="373" t="e">
        <f t="shared" si="242"/>
        <v>#N/A</v>
      </c>
      <c r="Z940" s="375">
        <f t="shared" si="242"/>
        <v>9.9999999999999978E-2</v>
      </c>
      <c r="AA940" s="375">
        <f t="shared" si="242"/>
        <v>-0.19999999999999996</v>
      </c>
    </row>
    <row r="941" spans="7:27" x14ac:dyDescent="0.15">
      <c r="G941" s="386" t="str">
        <f>$B$21</f>
        <v>(EC) MARLBOROUGH</v>
      </c>
      <c r="H941" s="373" t="e">
        <f t="shared" ref="H941:N941" si="243">ROUND(H912,1)-ROUND(H886,1)</f>
        <v>#N/A</v>
      </c>
      <c r="I941" s="374">
        <f t="shared" si="243"/>
        <v>3.5999999999999943</v>
      </c>
      <c r="J941" s="374">
        <f t="shared" si="243"/>
        <v>0.39999999999999147</v>
      </c>
      <c r="K941" s="375">
        <f t="shared" si="243"/>
        <v>3.5999999999999943</v>
      </c>
      <c r="L941" s="375">
        <f t="shared" si="243"/>
        <v>0.39999999999999147</v>
      </c>
      <c r="M941" s="375">
        <f t="shared" si="243"/>
        <v>0.10000000000000053</v>
      </c>
      <c r="N941" s="375">
        <f t="shared" si="243"/>
        <v>0.10000000000000009</v>
      </c>
      <c r="O941" s="373">
        <f t="shared" ref="O941:AA941" si="244">ROUND(O912,1)-ROUND(O886,1)</f>
        <v>0.70000000000000284</v>
      </c>
      <c r="P941" s="373">
        <f t="shared" si="244"/>
        <v>-0.10000000000000009</v>
      </c>
      <c r="Q941" s="373">
        <f t="shared" si="244"/>
        <v>0.20000000000000018</v>
      </c>
      <c r="R941" s="373">
        <f t="shared" si="244"/>
        <v>2.5999999999999996</v>
      </c>
      <c r="S941" s="373">
        <f t="shared" si="244"/>
        <v>0.3</v>
      </c>
      <c r="T941" s="374">
        <f t="shared" si="244"/>
        <v>-3.9000000000000004</v>
      </c>
      <c r="U941" s="374">
        <f t="shared" si="244"/>
        <v>-0.50000000000000022</v>
      </c>
      <c r="V941" s="377">
        <f t="shared" si="244"/>
        <v>-3.9000000000000004</v>
      </c>
      <c r="W941" s="377">
        <f t="shared" si="244"/>
        <v>-0.50000000000000022</v>
      </c>
      <c r="X941" s="375">
        <f t="shared" si="244"/>
        <v>-0.30000000000001137</v>
      </c>
      <c r="Y941" s="373" t="e">
        <f t="shared" si="244"/>
        <v>#N/A</v>
      </c>
      <c r="Z941" s="375">
        <f t="shared" si="244"/>
        <v>0</v>
      </c>
      <c r="AA941" s="375">
        <f t="shared" si="244"/>
        <v>0.5</v>
      </c>
    </row>
    <row r="942" spans="7:27" x14ac:dyDescent="0.15">
      <c r="G942" s="386" t="str">
        <f>$B$22</f>
        <v>(NOC) NORTH CANTERBURY</v>
      </c>
      <c r="H942" s="373" t="e">
        <f t="shared" ref="H942:N942" si="245">ROUND(H913,1)-ROUND(H887,1)</f>
        <v>#N/A</v>
      </c>
      <c r="I942" s="374">
        <f t="shared" si="245"/>
        <v>2.6000000000000085</v>
      </c>
      <c r="J942" s="374">
        <f t="shared" si="245"/>
        <v>1.2000000000000028</v>
      </c>
      <c r="K942" s="375">
        <f t="shared" si="245"/>
        <v>2.6000000000000085</v>
      </c>
      <c r="L942" s="375">
        <f t="shared" si="245"/>
        <v>1.2000000000000028</v>
      </c>
      <c r="M942" s="375">
        <f t="shared" si="245"/>
        <v>-0.20000000000000018</v>
      </c>
      <c r="N942" s="375">
        <f t="shared" si="245"/>
        <v>0.60000000000000009</v>
      </c>
      <c r="O942" s="373">
        <f t="shared" ref="O942:AA942" si="246">ROUND(O913,1)-ROUND(O887,1)</f>
        <v>0.10000000000000142</v>
      </c>
      <c r="P942" s="373">
        <f t="shared" si="246"/>
        <v>0</v>
      </c>
      <c r="Q942" s="373">
        <f t="shared" si="246"/>
        <v>0</v>
      </c>
      <c r="R942" s="373">
        <f t="shared" si="246"/>
        <v>2.2000000000000002</v>
      </c>
      <c r="S942" s="373">
        <f t="shared" si="246"/>
        <v>0.19999999999999996</v>
      </c>
      <c r="T942" s="374">
        <f t="shared" si="246"/>
        <v>-3.8000000000000007</v>
      </c>
      <c r="U942" s="374">
        <f t="shared" si="246"/>
        <v>-1.7999999999999998</v>
      </c>
      <c r="V942" s="377">
        <f t="shared" si="246"/>
        <v>-3.8000000000000007</v>
      </c>
      <c r="W942" s="377">
        <f t="shared" si="246"/>
        <v>-1.7999999999999998</v>
      </c>
      <c r="X942" s="375">
        <f t="shared" si="246"/>
        <v>-9.9999999999994316E-2</v>
      </c>
      <c r="Y942" s="373" t="e">
        <f t="shared" si="246"/>
        <v>#N/A</v>
      </c>
      <c r="Z942" s="375">
        <f t="shared" si="246"/>
        <v>0.30000000000000004</v>
      </c>
      <c r="AA942" s="375">
        <f t="shared" si="246"/>
        <v>0.20000000000000007</v>
      </c>
    </row>
    <row r="943" spans="7:27" x14ac:dyDescent="0.15">
      <c r="G943" s="386" t="str">
        <f>$B$23</f>
        <v>(NOC) SOUTH CANTERBURY</v>
      </c>
      <c r="H943" s="373" t="e">
        <f t="shared" ref="H943:N943" si="247">ROUND(H914,1)-ROUND(H888,1)</f>
        <v>#N/A</v>
      </c>
      <c r="I943" s="374">
        <f t="shared" si="247"/>
        <v>3.0999999999999943</v>
      </c>
      <c r="J943" s="374">
        <f t="shared" si="247"/>
        <v>1.1000000000000085</v>
      </c>
      <c r="K943" s="375">
        <f t="shared" si="247"/>
        <v>3.0999999999999943</v>
      </c>
      <c r="L943" s="375">
        <f t="shared" si="247"/>
        <v>1.1000000000000085</v>
      </c>
      <c r="M943" s="375">
        <f t="shared" si="247"/>
        <v>0.10000000000000053</v>
      </c>
      <c r="N943" s="375">
        <f t="shared" si="247"/>
        <v>-0.30000000000000027</v>
      </c>
      <c r="O943" s="373">
        <f t="shared" ref="O943:AA943" si="248">ROUND(O914,1)-ROUND(O888,1)</f>
        <v>0.5</v>
      </c>
      <c r="P943" s="373">
        <f t="shared" si="248"/>
        <v>0</v>
      </c>
      <c r="Q943" s="373">
        <f t="shared" si="248"/>
        <v>0</v>
      </c>
      <c r="R943" s="373">
        <f t="shared" si="248"/>
        <v>0.40000000000000036</v>
      </c>
      <c r="S943" s="373">
        <f t="shared" si="248"/>
        <v>0</v>
      </c>
      <c r="T943" s="374">
        <f t="shared" si="248"/>
        <v>-3</v>
      </c>
      <c r="U943" s="374">
        <f t="shared" si="248"/>
        <v>-1.5</v>
      </c>
      <c r="V943" s="377">
        <f t="shared" si="248"/>
        <v>-3</v>
      </c>
      <c r="W943" s="377">
        <f t="shared" si="248"/>
        <v>-1.5</v>
      </c>
      <c r="X943" s="375">
        <f t="shared" si="248"/>
        <v>-9.9999999999994316E-2</v>
      </c>
      <c r="Y943" s="373" t="e">
        <f t="shared" si="248"/>
        <v>#N/A</v>
      </c>
      <c r="Z943" s="375">
        <f t="shared" si="248"/>
        <v>0.1</v>
      </c>
      <c r="AA943" s="375">
        <f t="shared" si="248"/>
        <v>0</v>
      </c>
    </row>
    <row r="944" spans="7:27" x14ac:dyDescent="0.15">
      <c r="G944" s="386" t="str">
        <f>$B$24</f>
        <v>MILFORD</v>
      </c>
      <c r="H944" s="373" t="e">
        <f t="shared" ref="H944:N944" si="249">ROUND(H915,1)-ROUND(H889,1)</f>
        <v>#N/A</v>
      </c>
      <c r="I944" s="374">
        <f t="shared" si="249"/>
        <v>0</v>
      </c>
      <c r="J944" s="374">
        <f t="shared" si="249"/>
        <v>1.0999999999999943</v>
      </c>
      <c r="K944" s="375">
        <f t="shared" si="249"/>
        <v>0</v>
      </c>
      <c r="L944" s="375">
        <f t="shared" si="249"/>
        <v>1.0999999999999943</v>
      </c>
      <c r="M944" s="375">
        <f t="shared" si="249"/>
        <v>0.30000000000000071</v>
      </c>
      <c r="N944" s="375">
        <f t="shared" si="249"/>
        <v>-0.4</v>
      </c>
      <c r="O944" s="373">
        <f t="shared" ref="O944:AA944" si="250">ROUND(O915,1)-ROUND(O889,1)</f>
        <v>-0.70000000000000284</v>
      </c>
      <c r="P944" s="373">
        <f t="shared" si="250"/>
        <v>-0.29999999999999982</v>
      </c>
      <c r="Q944" s="373">
        <f t="shared" si="250"/>
        <v>-0.29999999999999982</v>
      </c>
      <c r="R944" s="373">
        <f t="shared" si="250"/>
        <v>0.29999999999999893</v>
      </c>
      <c r="S944" s="373">
        <f t="shared" si="250"/>
        <v>-9.9999999999999978E-2</v>
      </c>
      <c r="T944" s="374">
        <f t="shared" si="250"/>
        <v>-0.59999999999999432</v>
      </c>
      <c r="U944" s="374">
        <f t="shared" si="250"/>
        <v>-1.5</v>
      </c>
      <c r="V944" s="377">
        <f t="shared" si="250"/>
        <v>-0.59999999999999432</v>
      </c>
      <c r="W944" s="377">
        <f t="shared" si="250"/>
        <v>-1.5</v>
      </c>
      <c r="X944" s="375">
        <f t="shared" si="250"/>
        <v>0.20000000000000284</v>
      </c>
      <c r="Y944" s="373" t="e">
        <f t="shared" si="250"/>
        <v>#N/A</v>
      </c>
      <c r="Z944" s="375">
        <f t="shared" si="250"/>
        <v>-9.9999999999999978E-2</v>
      </c>
      <c r="AA944" s="375">
        <f t="shared" si="250"/>
        <v>-9.9999999999999978E-2</v>
      </c>
    </row>
    <row r="945" spans="6:27" x14ac:dyDescent="0.15">
      <c r="G945" s="386" t="str">
        <f>$B$25</f>
        <v>(NOC) WEST COAST</v>
      </c>
      <c r="H945" s="373" t="e">
        <f t="shared" ref="H945:N945" si="251">ROUND(H916,1)-ROUND(H890,1)</f>
        <v>#N/A</v>
      </c>
      <c r="I945" s="374">
        <f t="shared" si="251"/>
        <v>1.8999999999999915</v>
      </c>
      <c r="J945" s="374">
        <f t="shared" si="251"/>
        <v>1.5</v>
      </c>
      <c r="K945" s="375">
        <f t="shared" si="251"/>
        <v>1.8999999999999915</v>
      </c>
      <c r="L945" s="375">
        <f t="shared" si="251"/>
        <v>1.5</v>
      </c>
      <c r="M945" s="375">
        <f t="shared" si="251"/>
        <v>9.9999999999999645E-2</v>
      </c>
      <c r="N945" s="375">
        <f t="shared" si="251"/>
        <v>0</v>
      </c>
      <c r="O945" s="373">
        <f t="shared" ref="O945:AA945" si="252">ROUND(O916,1)-ROUND(O890,1)</f>
        <v>-0.40000000000000568</v>
      </c>
      <c r="P945" s="373">
        <f t="shared" si="252"/>
        <v>0.29999999999999982</v>
      </c>
      <c r="Q945" s="373">
        <f t="shared" si="252"/>
        <v>-0.20000000000000018</v>
      </c>
      <c r="R945" s="373">
        <f t="shared" si="252"/>
        <v>1.3000000000000007</v>
      </c>
      <c r="S945" s="373">
        <f t="shared" si="252"/>
        <v>-9.9999999999999978E-2</v>
      </c>
      <c r="T945" s="374">
        <f t="shared" si="252"/>
        <v>-0.80000000000000071</v>
      </c>
      <c r="U945" s="374">
        <f t="shared" si="252"/>
        <v>-0.7</v>
      </c>
      <c r="V945" s="377">
        <f t="shared" si="252"/>
        <v>-0.80000000000000071</v>
      </c>
      <c r="W945" s="377">
        <f t="shared" si="252"/>
        <v>-0.7</v>
      </c>
      <c r="X945" s="375">
        <f t="shared" si="252"/>
        <v>-0.30000000000001137</v>
      </c>
      <c r="Y945" s="373" t="e">
        <f t="shared" si="252"/>
        <v>#N/A</v>
      </c>
      <c r="Z945" s="375">
        <f t="shared" si="252"/>
        <v>0</v>
      </c>
      <c r="AA945" s="375">
        <f t="shared" si="252"/>
        <v>-0.1</v>
      </c>
    </row>
    <row r="946" spans="6:27" x14ac:dyDescent="0.15">
      <c r="G946" s="386" t="str">
        <f>$B$26</f>
        <v>(NOC) OTAGO CENTRAL</v>
      </c>
      <c r="H946" s="373" t="e">
        <f t="shared" ref="H946:N946" si="253">ROUND(H917,1)-ROUND(H891,1)</f>
        <v>#N/A</v>
      </c>
      <c r="I946" s="374">
        <f t="shared" si="253"/>
        <v>4.2000000000000028</v>
      </c>
      <c r="J946" s="374">
        <f t="shared" si="253"/>
        <v>1.2000000000000028</v>
      </c>
      <c r="K946" s="375">
        <f t="shared" si="253"/>
        <v>4.2000000000000028</v>
      </c>
      <c r="L946" s="375">
        <f t="shared" si="253"/>
        <v>1.2000000000000028</v>
      </c>
      <c r="M946" s="375">
        <f t="shared" si="253"/>
        <v>0.29999999999999893</v>
      </c>
      <c r="N946" s="375">
        <f t="shared" si="253"/>
        <v>-0.30000000000000027</v>
      </c>
      <c r="O946" s="373">
        <f t="shared" ref="O946:AA946" si="254">ROUND(O917,1)-ROUND(O891,1)</f>
        <v>-1</v>
      </c>
      <c r="P946" s="373">
        <f t="shared" si="254"/>
        <v>-9.9999999999999645E-2</v>
      </c>
      <c r="Q946" s="373">
        <f t="shared" si="254"/>
        <v>-0.19999999999999996</v>
      </c>
      <c r="R946" s="373">
        <f t="shared" si="254"/>
        <v>0.5</v>
      </c>
      <c r="S946" s="373">
        <f t="shared" si="254"/>
        <v>-0.10000000000000009</v>
      </c>
      <c r="T946" s="374">
        <f t="shared" si="254"/>
        <v>-5</v>
      </c>
      <c r="U946" s="374">
        <f t="shared" si="254"/>
        <v>-1.3</v>
      </c>
      <c r="V946" s="377">
        <f t="shared" si="254"/>
        <v>-5</v>
      </c>
      <c r="W946" s="377">
        <f t="shared" si="254"/>
        <v>-1.3</v>
      </c>
      <c r="X946" s="375">
        <f t="shared" si="254"/>
        <v>0</v>
      </c>
      <c r="Y946" s="373" t="e">
        <f t="shared" si="254"/>
        <v>#N/A</v>
      </c>
      <c r="Z946" s="375">
        <f t="shared" si="254"/>
        <v>-0.5</v>
      </c>
      <c r="AA946" s="375">
        <f t="shared" si="254"/>
        <v>0.19999999999999996</v>
      </c>
    </row>
    <row r="947" spans="6:27" x14ac:dyDescent="0.15">
      <c r="G947" s="386" t="str">
        <f>$B$27</f>
        <v>(NOC) COASTAL OTAGO</v>
      </c>
      <c r="H947" s="373" t="e">
        <f t="shared" ref="H947:N947" si="255">ROUND(H918,1)-ROUND(H892,1)</f>
        <v>#N/A</v>
      </c>
      <c r="I947" s="374">
        <f t="shared" si="255"/>
        <v>7.0999999999999943</v>
      </c>
      <c r="J947" s="374">
        <f t="shared" si="255"/>
        <v>2.5</v>
      </c>
      <c r="K947" s="375">
        <f t="shared" si="255"/>
        <v>7.0999999999999943</v>
      </c>
      <c r="L947" s="375">
        <f t="shared" si="255"/>
        <v>2.5</v>
      </c>
      <c r="M947" s="375">
        <f t="shared" si="255"/>
        <v>-0.29999999999999893</v>
      </c>
      <c r="N947" s="375">
        <f t="shared" si="255"/>
        <v>0.19999999999999996</v>
      </c>
      <c r="O947" s="373">
        <f t="shared" ref="O947:AA947" si="256">ROUND(O918,1)-ROUND(O892,1)</f>
        <v>-0.10000000000000142</v>
      </c>
      <c r="P947" s="373">
        <f t="shared" si="256"/>
        <v>-0.19999999999999973</v>
      </c>
      <c r="Q947" s="373">
        <f t="shared" si="256"/>
        <v>0</v>
      </c>
      <c r="R947" s="373">
        <f t="shared" si="256"/>
        <v>0.79999999999999893</v>
      </c>
      <c r="S947" s="373">
        <f t="shared" si="256"/>
        <v>0</v>
      </c>
      <c r="T947" s="374">
        <f t="shared" si="256"/>
        <v>-7.2999999999999989</v>
      </c>
      <c r="U947" s="374">
        <f t="shared" si="256"/>
        <v>-2.5000000000000004</v>
      </c>
      <c r="V947" s="377">
        <f t="shared" si="256"/>
        <v>-7.2999999999999989</v>
      </c>
      <c r="W947" s="377">
        <f t="shared" si="256"/>
        <v>-2.5000000000000004</v>
      </c>
      <c r="X947" s="375">
        <f t="shared" si="256"/>
        <v>0</v>
      </c>
      <c r="Y947" s="373" t="e">
        <f t="shared" si="256"/>
        <v>#N/A</v>
      </c>
      <c r="Z947" s="375">
        <f t="shared" si="256"/>
        <v>0.2</v>
      </c>
      <c r="AA947" s="375">
        <f t="shared" si="256"/>
        <v>0.49999999999999989</v>
      </c>
    </row>
    <row r="948" spans="6:27" x14ac:dyDescent="0.15">
      <c r="G948" s="386" t="str">
        <f>$B$28</f>
        <v>(NOC) SOUTHLAND</v>
      </c>
      <c r="H948" s="373" t="e">
        <f t="shared" ref="H948:N948" si="257">ROUND(H919,1)-ROUND(H893,1)</f>
        <v>#N/A</v>
      </c>
      <c r="I948" s="374">
        <f t="shared" si="257"/>
        <v>13.599999999999994</v>
      </c>
      <c r="J948" s="374">
        <f t="shared" si="257"/>
        <v>4.5</v>
      </c>
      <c r="K948" s="375">
        <f t="shared" si="257"/>
        <v>13.599999999999994</v>
      </c>
      <c r="L948" s="375">
        <f t="shared" si="257"/>
        <v>4.5</v>
      </c>
      <c r="M948" s="375">
        <f t="shared" si="257"/>
        <v>0.20000000000000107</v>
      </c>
      <c r="N948" s="375">
        <f t="shared" si="257"/>
        <v>-0.5</v>
      </c>
      <c r="O948" s="373">
        <f t="shared" ref="O948:AA948" si="258">ROUND(O919,1)-ROUND(O893,1)</f>
        <v>-9.9999999999994316E-2</v>
      </c>
      <c r="P948" s="373">
        <f t="shared" si="258"/>
        <v>0</v>
      </c>
      <c r="Q948" s="373">
        <f t="shared" si="258"/>
        <v>0</v>
      </c>
      <c r="R948" s="373">
        <f t="shared" si="258"/>
        <v>1</v>
      </c>
      <c r="S948" s="373">
        <f t="shared" si="258"/>
        <v>0</v>
      </c>
      <c r="T948" s="374">
        <f t="shared" si="258"/>
        <v>-9.4000000000000021</v>
      </c>
      <c r="U948" s="374">
        <f t="shared" si="258"/>
        <v>-3.3</v>
      </c>
      <c r="V948" s="377">
        <f t="shared" si="258"/>
        <v>-9.4000000000000021</v>
      </c>
      <c r="W948" s="377">
        <f t="shared" si="258"/>
        <v>-3.3</v>
      </c>
      <c r="X948" s="375">
        <f t="shared" si="258"/>
        <v>0</v>
      </c>
      <c r="Y948" s="373" t="e">
        <f t="shared" si="258"/>
        <v>#N/A</v>
      </c>
      <c r="Z948" s="375">
        <f t="shared" si="258"/>
        <v>-0.2</v>
      </c>
      <c r="AA948" s="375">
        <f t="shared" si="258"/>
        <v>-0.4</v>
      </c>
    </row>
    <row r="949" spans="6:27" x14ac:dyDescent="0.15">
      <c r="G949" s="173" t="s">
        <v>17</v>
      </c>
      <c r="H949" s="373" t="e">
        <f>ROUND(H920,1)-ROUND(H894,1)</f>
        <v>#N/A</v>
      </c>
      <c r="I949" s="374">
        <f t="shared" ref="I949:N949" si="259">ROUND(I920,1)-ROUND(I894,1)</f>
        <v>4.1999999999999886</v>
      </c>
      <c r="J949" s="374">
        <f t="shared" si="259"/>
        <v>1.3999999999999915</v>
      </c>
      <c r="K949" s="375">
        <f t="shared" si="259"/>
        <v>4.1999999999999886</v>
      </c>
      <c r="L949" s="375">
        <f t="shared" si="259"/>
        <v>1.3999999999999915</v>
      </c>
      <c r="M949" s="375">
        <f t="shared" si="259"/>
        <v>0</v>
      </c>
      <c r="N949" s="375">
        <f t="shared" si="259"/>
        <v>0</v>
      </c>
      <c r="O949" s="373">
        <f t="shared" ref="O949:AA949" si="260">ROUND(O920,1)-ROUND(O894,1)</f>
        <v>0.40000000000000568</v>
      </c>
      <c r="P949" s="373">
        <f t="shared" si="260"/>
        <v>0.29999999999999982</v>
      </c>
      <c r="Q949" s="373">
        <f t="shared" si="260"/>
        <v>0.10000000000000009</v>
      </c>
      <c r="R949" s="373">
        <f t="shared" si="260"/>
        <v>0.70000000000000107</v>
      </c>
      <c r="S949" s="373">
        <f t="shared" si="260"/>
        <v>9.9999999999999978E-2</v>
      </c>
      <c r="T949" s="374">
        <f t="shared" si="260"/>
        <v>-3.8999999999999986</v>
      </c>
      <c r="U949" s="374">
        <f t="shared" si="260"/>
        <v>-1.3999999999999995</v>
      </c>
      <c r="V949" s="377">
        <f t="shared" si="260"/>
        <v>-3.8999999999999986</v>
      </c>
      <c r="W949" s="377">
        <f t="shared" si="260"/>
        <v>-1.3999999999999995</v>
      </c>
      <c r="X949" s="375">
        <f t="shared" si="260"/>
        <v>-9.9999999999994316E-2</v>
      </c>
      <c r="Y949" s="373" t="e">
        <f t="shared" si="260"/>
        <v>#N/A</v>
      </c>
      <c r="Z949" s="375">
        <f t="shared" si="260"/>
        <v>0</v>
      </c>
      <c r="AA949" s="375">
        <f t="shared" si="260"/>
        <v>0</v>
      </c>
    </row>
    <row r="950" spans="6:27" x14ac:dyDescent="0.15">
      <c r="U950" s="19"/>
      <c r="V950" s="19"/>
    </row>
    <row r="951" spans="6:27" x14ac:dyDescent="0.15">
      <c r="U951" s="19"/>
      <c r="V951" s="19"/>
    </row>
    <row r="952" spans="6:27" x14ac:dyDescent="0.15">
      <c r="G952" s="293" t="s">
        <v>220</v>
      </c>
      <c r="H952" s="293"/>
    </row>
    <row r="954" spans="6:27" x14ac:dyDescent="0.15">
      <c r="I954" s="328">
        <f>VLOOKUP(I955,$B$79:$C$100,2,FALSE)</f>
        <v>14</v>
      </c>
      <c r="J954" s="328">
        <f>VLOOKUP(J955,$B$79:$C$100,2,FALSE)</f>
        <v>15</v>
      </c>
    </row>
    <row r="955" spans="6:27" x14ac:dyDescent="0.15">
      <c r="F955" s="324" t="s">
        <v>362</v>
      </c>
      <c r="H955" s="136" t="s">
        <v>358</v>
      </c>
      <c r="I955" s="329">
        <v>2018</v>
      </c>
      <c r="J955" s="329">
        <v>2019</v>
      </c>
      <c r="K955" s="329" t="s">
        <v>360</v>
      </c>
      <c r="L955" s="329" t="s">
        <v>184</v>
      </c>
    </row>
    <row r="956" spans="6:27" x14ac:dyDescent="0.15">
      <c r="F956" s="2" t="str">
        <f>G956&amp;"-National-All-All"</f>
        <v>ASA-National-All-All</v>
      </c>
      <c r="G956" s="2" t="s">
        <v>238</v>
      </c>
      <c r="H956" s="2" t="s">
        <v>363</v>
      </c>
      <c r="I956" s="325">
        <f>VLOOKUP(F956,Dataset!$A:$O,I$954,FALSE)</f>
        <v>7.6997999999999998</v>
      </c>
      <c r="J956" s="325">
        <f>VLOOKUP(F956,Dataset!$A:$O,J$954,FALSE)</f>
        <v>7.6593999999999998</v>
      </c>
      <c r="K956" s="325">
        <f>J956-I956</f>
        <v>-4.0399999999999991E-2</v>
      </c>
      <c r="L956" s="321"/>
    </row>
    <row r="957" spans="6:27" x14ac:dyDescent="0.15">
      <c r="F957" s="2" t="s">
        <v>742</v>
      </c>
      <c r="G957" s="2" t="s">
        <v>372</v>
      </c>
      <c r="H957" s="2" t="s">
        <v>407</v>
      </c>
      <c r="I957" s="325">
        <f>VLOOKUP(F957,Dataset!$A:$O,I$954,FALSE)</f>
        <v>1.4737</v>
      </c>
      <c r="J957" s="325">
        <f>VLOOKUP(F957,Dataset!$A:$O,J$954,FALSE)</f>
        <v>1.5239</v>
      </c>
      <c r="K957" s="325">
        <f>J957-I957</f>
        <v>5.0200000000000022E-2</v>
      </c>
      <c r="L957" s="366"/>
    </row>
    <row r="958" spans="6:27" x14ac:dyDescent="0.15">
      <c r="F958" s="2" t="str">
        <f>G958&amp;"-National-All-All"</f>
        <v>CI-National-All-All</v>
      </c>
      <c r="G958" s="2" t="s">
        <v>71</v>
      </c>
      <c r="H958" s="2" t="s">
        <v>359</v>
      </c>
      <c r="I958" s="325" t="e">
        <f>VLOOKUP(F958,Dataset!$A:$O,I$954,FALSE)</f>
        <v>#N/A</v>
      </c>
      <c r="J958" s="325" t="e">
        <f>VLOOKUP(F958,Dataset!$A:$O,J$954,FALSE)</f>
        <v>#N/A</v>
      </c>
      <c r="K958" s="325" t="e">
        <f>J958-I958</f>
        <v>#N/A</v>
      </c>
      <c r="L958" s="321" t="s">
        <v>361</v>
      </c>
    </row>
    <row r="959" spans="6:27" x14ac:dyDescent="0.15">
      <c r="H959" s="2" t="s">
        <v>366</v>
      </c>
      <c r="I959" s="326"/>
      <c r="J959" s="325"/>
      <c r="K959" s="325"/>
      <c r="L959" s="321"/>
    </row>
    <row r="960" spans="6:27" x14ac:dyDescent="0.15">
      <c r="F960" s="2" t="str">
        <f t="shared" ref="F960:F975" si="261">G960&amp;"-National-All-All"</f>
        <v>GSE-InL-National-All-All</v>
      </c>
      <c r="G960" s="2" t="s">
        <v>35</v>
      </c>
      <c r="H960" s="327" t="s">
        <v>367</v>
      </c>
      <c r="I960" s="325">
        <f>VLOOKUP(F960,Dataset!$A:$O,I$954,FALSE)</f>
        <v>80.360799999999998</v>
      </c>
      <c r="J960" s="325">
        <f>VLOOKUP(F960,Dataset!$A:$O,J$954,FALSE)</f>
        <v>84.587500000000006</v>
      </c>
      <c r="K960" s="325">
        <f t="shared" ref="K960:K963" si="262">J960-I960</f>
        <v>4.2267000000000081</v>
      </c>
      <c r="L960" s="321"/>
    </row>
    <row r="961" spans="6:12" x14ac:dyDescent="0.15">
      <c r="F961" s="2" t="str">
        <f t="shared" si="261"/>
        <v>GSE-TL-National-All-All</v>
      </c>
      <c r="G961" s="2" t="s">
        <v>38</v>
      </c>
      <c r="H961" s="327" t="s">
        <v>368</v>
      </c>
      <c r="I961" s="325">
        <f>VLOOKUP(F961,Dataset!$A:$O,I$954,FALSE)</f>
        <v>96.174999999999997</v>
      </c>
      <c r="J961" s="325">
        <f>VLOOKUP(F961,Dataset!$A:$O,J$954,FALSE)</f>
        <v>97.648200000000003</v>
      </c>
      <c r="K961" s="325">
        <f t="shared" si="262"/>
        <v>1.4732000000000056</v>
      </c>
      <c r="L961" s="321"/>
    </row>
    <row r="962" spans="6:12" x14ac:dyDescent="0.15">
      <c r="F962" s="2" t="str">
        <f t="shared" si="261"/>
        <v>GSESC-InL-National-All-All</v>
      </c>
      <c r="G962" s="2" t="s">
        <v>57</v>
      </c>
      <c r="H962" s="327" t="s">
        <v>369</v>
      </c>
      <c r="I962" s="325">
        <f>VLOOKUP(F962,Dataset!$A:$O,I$954,FALSE)</f>
        <v>80.360799999999998</v>
      </c>
      <c r="J962" s="325">
        <f>VLOOKUP(F962,Dataset!$A:$O,J$954,FALSE)</f>
        <v>84.587500000000006</v>
      </c>
      <c r="K962" s="325">
        <f t="shared" si="262"/>
        <v>4.2267000000000081</v>
      </c>
      <c r="L962" s="321"/>
    </row>
    <row r="963" spans="6:12" x14ac:dyDescent="0.15">
      <c r="F963" s="2" t="str">
        <f t="shared" si="261"/>
        <v>GSESC-TL-National-All-All</v>
      </c>
      <c r="G963" s="2" t="s">
        <v>65</v>
      </c>
      <c r="H963" s="327" t="s">
        <v>370</v>
      </c>
      <c r="I963" s="325">
        <f>VLOOKUP(F963,Dataset!$A:$O,I$954,FALSE)</f>
        <v>96.174999999999997</v>
      </c>
      <c r="J963" s="325">
        <f>VLOOKUP(F963,Dataset!$A:$O,J$954,FALSE)</f>
        <v>97.648200000000003</v>
      </c>
      <c r="K963" s="325">
        <f t="shared" si="262"/>
        <v>1.4732000000000056</v>
      </c>
      <c r="L963" s="321"/>
    </row>
    <row r="964" spans="6:12" x14ac:dyDescent="0.15">
      <c r="H964" s="2" t="s">
        <v>32</v>
      </c>
      <c r="I964" s="326"/>
      <c r="J964" s="325"/>
      <c r="K964" s="325"/>
      <c r="L964" s="321"/>
    </row>
    <row r="965" spans="6:12" x14ac:dyDescent="0.15">
      <c r="F965" s="2" t="str">
        <f t="shared" si="261"/>
        <v>Ave_Ro-National-All-All</v>
      </c>
      <c r="G965" s="2" t="s">
        <v>44</v>
      </c>
      <c r="H965" s="327" t="s">
        <v>190</v>
      </c>
      <c r="I965" s="325">
        <f>VLOOKUP(F965,Dataset!$A:$O,I$954,FALSE)</f>
        <v>65.816800000000001</v>
      </c>
      <c r="J965" s="325">
        <f>VLOOKUP(F965,Dataset!$A:$O,J$954,FALSE)</f>
        <v>66.168599999999998</v>
      </c>
      <c r="K965" s="325">
        <f t="shared" ref="K965:K967" si="263">J965-I965</f>
        <v>0.35179999999999723</v>
      </c>
      <c r="L965" s="321"/>
    </row>
    <row r="966" spans="6:12" x14ac:dyDescent="0.15">
      <c r="F966" s="2" t="str">
        <f t="shared" si="261"/>
        <v>RT-National-All-All</v>
      </c>
      <c r="G966" s="2" t="s">
        <v>179</v>
      </c>
      <c r="H966" s="327" t="s">
        <v>364</v>
      </c>
      <c r="I966" s="325">
        <f>VLOOKUP(F966,Dataset!$A:$O,I$954,FALSE)</f>
        <v>4.7184999999999997</v>
      </c>
      <c r="J966" s="325">
        <f>VLOOKUP(F966,Dataset!$A:$O,J$954,FALSE)</f>
        <v>4.9889999999999999</v>
      </c>
      <c r="K966" s="325">
        <f t="shared" si="263"/>
        <v>0.27050000000000018</v>
      </c>
      <c r="L966" s="321"/>
    </row>
    <row r="967" spans="6:12" x14ac:dyDescent="0.15">
      <c r="F967" s="2" t="str">
        <f t="shared" si="261"/>
        <v>R15020m-National-All-All</v>
      </c>
      <c r="G967" s="2" t="s">
        <v>43</v>
      </c>
      <c r="H967" s="327" t="s">
        <v>192</v>
      </c>
      <c r="I967" s="325">
        <f>VLOOKUP(F967,Dataset!$A:$O,I$954,FALSE)</f>
        <v>2.6425999999999998</v>
      </c>
      <c r="J967" s="325">
        <f>VLOOKUP(F967,Dataset!$A:$O,J$954,FALSE)</f>
        <v>2.7366000000000001</v>
      </c>
      <c r="K967" s="325">
        <f t="shared" si="263"/>
        <v>9.4000000000000306E-2</v>
      </c>
      <c r="L967" s="321"/>
    </row>
    <row r="968" spans="6:12" x14ac:dyDescent="0.15">
      <c r="H968" s="2" t="s">
        <v>193</v>
      </c>
      <c r="I968" s="325"/>
      <c r="J968" s="325"/>
      <c r="K968" s="325"/>
      <c r="L968" s="321"/>
    </row>
    <row r="969" spans="6:12" x14ac:dyDescent="0.15">
      <c r="F969" s="2" t="str">
        <f t="shared" si="261"/>
        <v>Rut_10-National-All-All</v>
      </c>
      <c r="G969" s="2" t="s">
        <v>39</v>
      </c>
      <c r="H969" s="327" t="s">
        <v>195</v>
      </c>
      <c r="I969" s="325">
        <f>VLOOKUP(F969,Dataset!$A:$O,I$954,FALSE)</f>
        <v>10.624000000000001</v>
      </c>
      <c r="J969" s="325">
        <f>VLOOKUP(F969,Dataset!$A:$O,J$954,FALSE)</f>
        <v>11.2539</v>
      </c>
      <c r="K969" s="325">
        <f t="shared" ref="K969:K970" si="264">J969-I969</f>
        <v>0.62989999999999924</v>
      </c>
    </row>
    <row r="970" spans="6:12" x14ac:dyDescent="0.15">
      <c r="F970" s="2" t="str">
        <f t="shared" si="261"/>
        <v>Rut_20-National-All-All</v>
      </c>
      <c r="G970" s="2" t="s">
        <v>41</v>
      </c>
      <c r="H970" s="327" t="s">
        <v>194</v>
      </c>
      <c r="I970" s="325">
        <f>VLOOKUP(F970,Dataset!$A:$O,I$954,FALSE)</f>
        <v>0.80930000000000002</v>
      </c>
      <c r="J970" s="325">
        <f>VLOOKUP(F970,Dataset!$A:$O,J$954,FALSE)</f>
        <v>0.86019999999999996</v>
      </c>
      <c r="K970" s="325">
        <f t="shared" si="264"/>
        <v>5.0899999999999945E-2</v>
      </c>
    </row>
    <row r="971" spans="6:12" x14ac:dyDescent="0.15">
      <c r="H971" s="2" t="s">
        <v>365</v>
      </c>
      <c r="I971" s="330"/>
      <c r="J971" s="330"/>
      <c r="K971" s="330"/>
    </row>
    <row r="972" spans="6:12" x14ac:dyDescent="0.15">
      <c r="F972" s="2" t="str">
        <f>G972&amp;"-National-All-All"</f>
        <v>SkidSC-InL-National-All-All</v>
      </c>
      <c r="G972" s="2" t="s">
        <v>69</v>
      </c>
      <c r="H972" s="327" t="s">
        <v>188</v>
      </c>
      <c r="I972" s="325">
        <f>VLOOKUP(F972,Dataset!$A:$O,I$954,FALSE)</f>
        <v>22.461300000000001</v>
      </c>
      <c r="J972" s="325">
        <f>VLOOKUP(F972,Dataset!$A:$O,J$954,FALSE)</f>
        <v>18.581099999999999</v>
      </c>
      <c r="K972" s="325">
        <f t="shared" ref="K972:K975" si="265">J972-I972</f>
        <v>-3.8802000000000021</v>
      </c>
    </row>
    <row r="973" spans="6:12" x14ac:dyDescent="0.15">
      <c r="F973" s="2" t="str">
        <f>G973&amp;"-National-All-All"</f>
        <v>SkidSC-TL-National-All-All</v>
      </c>
      <c r="G973" s="2" t="s">
        <v>67</v>
      </c>
      <c r="H973" s="327" t="s">
        <v>187</v>
      </c>
      <c r="I973" s="325">
        <f>VLOOKUP(F973,Dataset!$A:$O,I$954,FALSE)</f>
        <v>4.6303999999999901</v>
      </c>
      <c r="J973" s="325">
        <f>VLOOKUP(F973,Dataset!$A:$O,J$954,FALSE)</f>
        <v>3.1583000000000001</v>
      </c>
      <c r="K973" s="325">
        <f t="shared" si="265"/>
        <v>-1.47209999999999</v>
      </c>
    </row>
    <row r="974" spans="6:12" x14ac:dyDescent="0.15">
      <c r="F974" s="2" t="str">
        <f t="shared" si="261"/>
        <v>STE-National-All-All</v>
      </c>
      <c r="G974" s="2" t="s">
        <v>183</v>
      </c>
      <c r="H974" s="2" t="s">
        <v>371</v>
      </c>
      <c r="I974" s="325">
        <f>VLOOKUP(F974,Dataset!$A:$O,I$954,FALSE)</f>
        <v>99.004199999999997</v>
      </c>
      <c r="J974" s="325">
        <f>VLOOKUP(F974,Dataset!$A:$O,J$954,FALSE)</f>
        <v>98.879000000000005</v>
      </c>
      <c r="K974" s="325">
        <f t="shared" si="265"/>
        <v>-0.12519999999999243</v>
      </c>
    </row>
    <row r="975" spans="6:12" x14ac:dyDescent="0.15">
      <c r="F975" s="2" t="str">
        <f t="shared" si="261"/>
        <v>Tex_all-National-All-All</v>
      </c>
      <c r="G975" s="2" t="s">
        <v>53</v>
      </c>
      <c r="H975" s="2" t="s">
        <v>54</v>
      </c>
      <c r="I975" s="325">
        <f>VLOOKUP(F975,Dataset!$A:$O,I$954,FALSE)</f>
        <v>0.64559999999999995</v>
      </c>
      <c r="J975" s="325">
        <f>VLOOKUP(F975,Dataset!$A:$O,J$954,FALSE)</f>
        <v>0.64429999999999998</v>
      </c>
      <c r="K975" s="325">
        <f t="shared" si="265"/>
        <v>-1.2999999999999678E-3</v>
      </c>
    </row>
    <row r="983" spans="6:7" x14ac:dyDescent="0.15">
      <c r="F983" s="2" t="s">
        <v>242</v>
      </c>
    </row>
    <row r="984" spans="6:7" x14ac:dyDescent="0.15">
      <c r="F984" s="173" t="s">
        <v>19</v>
      </c>
      <c r="G984" s="294" t="s">
        <v>19</v>
      </c>
    </row>
    <row r="985" spans="6:7" x14ac:dyDescent="0.15">
      <c r="F985" s="173" t="s">
        <v>5</v>
      </c>
      <c r="G985" s="294" t="s">
        <v>223</v>
      </c>
    </row>
    <row r="986" spans="6:7" x14ac:dyDescent="0.15">
      <c r="F986" s="173" t="s">
        <v>22</v>
      </c>
      <c r="G986" s="294" t="s">
        <v>11</v>
      </c>
    </row>
    <row r="987" spans="6:7" x14ac:dyDescent="0.15">
      <c r="F987" s="173" t="s">
        <v>30</v>
      </c>
      <c r="G987" s="294" t="s">
        <v>13</v>
      </c>
    </row>
    <row r="988" spans="6:7" x14ac:dyDescent="0.15">
      <c r="F988" s="173" t="s">
        <v>23</v>
      </c>
      <c r="G988" s="294" t="s">
        <v>30</v>
      </c>
    </row>
    <row r="989" spans="6:7" x14ac:dyDescent="0.15">
      <c r="F989" s="173" t="s">
        <v>11</v>
      </c>
      <c r="G989" s="294" t="s">
        <v>75</v>
      </c>
    </row>
    <row r="990" spans="6:7" x14ac:dyDescent="0.15">
      <c r="F990" s="173" t="s">
        <v>13</v>
      </c>
      <c r="G990" s="294" t="s">
        <v>76</v>
      </c>
    </row>
    <row r="991" spans="6:7" x14ac:dyDescent="0.15">
      <c r="F991" s="173" t="s">
        <v>24</v>
      </c>
      <c r="G991" s="294" t="s">
        <v>14</v>
      </c>
    </row>
    <row r="992" spans="6:7" x14ac:dyDescent="0.15">
      <c r="F992" s="173" t="s">
        <v>27</v>
      </c>
      <c r="G992" s="294" t="s">
        <v>226</v>
      </c>
    </row>
    <row r="993" spans="6:7" x14ac:dyDescent="0.15">
      <c r="F993" s="173" t="s">
        <v>75</v>
      </c>
      <c r="G993" s="294" t="s">
        <v>232</v>
      </c>
    </row>
    <row r="994" spans="6:7" x14ac:dyDescent="0.15">
      <c r="F994" s="173" t="s">
        <v>76</v>
      </c>
      <c r="G994" s="294" t="s">
        <v>227</v>
      </c>
    </row>
    <row r="995" spans="6:7" x14ac:dyDescent="0.15">
      <c r="F995" s="173" t="s">
        <v>14</v>
      </c>
      <c r="G995" s="294" t="s">
        <v>28</v>
      </c>
    </row>
    <row r="996" spans="6:7" x14ac:dyDescent="0.15">
      <c r="F996" s="173" t="s">
        <v>16</v>
      </c>
      <c r="G996" s="294" t="s">
        <v>229</v>
      </c>
    </row>
    <row r="997" spans="6:7" x14ac:dyDescent="0.15">
      <c r="F997" s="173" t="s">
        <v>124</v>
      </c>
      <c r="G997" s="294" t="s">
        <v>15</v>
      </c>
    </row>
    <row r="998" spans="6:7" x14ac:dyDescent="0.15">
      <c r="F998" s="173" t="s">
        <v>125</v>
      </c>
      <c r="G998" s="294" t="s">
        <v>230</v>
      </c>
    </row>
    <row r="999" spans="6:7" x14ac:dyDescent="0.15">
      <c r="F999" s="173" t="s">
        <v>28</v>
      </c>
      <c r="G999" s="294" t="s">
        <v>225</v>
      </c>
    </row>
    <row r="1000" spans="6:7" x14ac:dyDescent="0.15">
      <c r="F1000" s="173" t="s">
        <v>15</v>
      </c>
      <c r="G1000" s="294" t="s">
        <v>231</v>
      </c>
    </row>
    <row r="1001" spans="6:7" x14ac:dyDescent="0.15">
      <c r="F1001" s="173" t="s">
        <v>18</v>
      </c>
      <c r="G1001" s="294" t="s">
        <v>228</v>
      </c>
    </row>
    <row r="1002" spans="6:7" x14ac:dyDescent="0.15">
      <c r="F1002" s="173" t="s">
        <v>20</v>
      </c>
      <c r="G1002" s="294" t="s">
        <v>234</v>
      </c>
    </row>
    <row r="1003" spans="6:7" x14ac:dyDescent="0.15">
      <c r="F1003" s="173" t="s">
        <v>26</v>
      </c>
      <c r="G1003" s="294" t="s">
        <v>235</v>
      </c>
    </row>
    <row r="1004" spans="6:7" x14ac:dyDescent="0.15">
      <c r="F1004" s="173" t="s">
        <v>29</v>
      </c>
      <c r="G1004" s="294" t="s">
        <v>224</v>
      </c>
    </row>
    <row r="1005" spans="6:7" x14ac:dyDescent="0.15">
      <c r="F1005" s="173" t="s">
        <v>12</v>
      </c>
      <c r="G1005" s="294" t="s">
        <v>12</v>
      </c>
    </row>
    <row r="1006" spans="6:7" x14ac:dyDescent="0.15">
      <c r="F1006" s="173" t="s">
        <v>21</v>
      </c>
      <c r="G1006" s="294" t="s">
        <v>25</v>
      </c>
    </row>
    <row r="1007" spans="6:7" x14ac:dyDescent="0.15">
      <c r="F1007" s="173" t="s">
        <v>25</v>
      </c>
      <c r="G1007" s="294" t="s">
        <v>233</v>
      </c>
    </row>
    <row r="1008" spans="6:7" x14ac:dyDescent="0.15">
      <c r="F1008" s="173" t="s">
        <v>17</v>
      </c>
      <c r="G1008" s="294" t="s">
        <v>17</v>
      </c>
    </row>
  </sheetData>
  <mergeCells count="10">
    <mergeCell ref="A4:C4"/>
    <mergeCell ref="I868:J868"/>
    <mergeCell ref="K868:L868"/>
    <mergeCell ref="M233:N233"/>
    <mergeCell ref="Z923:AA923"/>
    <mergeCell ref="I923:J923"/>
    <mergeCell ref="K923:L923"/>
    <mergeCell ref="O923:Q923"/>
    <mergeCell ref="R923:S923"/>
    <mergeCell ref="T923:U923"/>
  </mergeCells>
  <conditionalFormatting sqref="N236:N258 N175:N198 N61:N84">
    <cfRule type="cellIs" dxfId="12" priority="6" operator="lessThan">
      <formula>0</formula>
    </cfRule>
  </conditionalFormatting>
  <pageMargins left="1.1811023622047245" right="0.78740157480314965" top="0.78740157480314965" bottom="0.78740157480314965" header="0.51181102362204722" footer="0.51181102362204722"/>
  <pageSetup paperSize="9"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G95"/>
  <sheetViews>
    <sheetView topLeftCell="A25" workbookViewId="0">
      <selection sqref="A1:G1"/>
    </sheetView>
  </sheetViews>
  <sheetFormatPr defaultColWidth="9.140625" defaultRowHeight="12" x14ac:dyDescent="0.15"/>
  <cols>
    <col min="1" max="1" width="13.5703125" style="130" customWidth="1"/>
    <col min="2" max="2" width="25.140625" style="130" customWidth="1"/>
    <col min="3" max="3" width="7" style="130" customWidth="1"/>
    <col min="4" max="4" width="33.5703125" style="130" customWidth="1"/>
    <col min="5" max="6" width="38.140625" style="130" customWidth="1"/>
    <col min="7" max="7" width="77.7109375" style="130" customWidth="1"/>
    <col min="8" max="8" width="29.7109375" style="130" customWidth="1"/>
    <col min="9" max="16384" width="9.140625" style="130"/>
  </cols>
  <sheetData>
    <row r="1" spans="1:7" ht="27" x14ac:dyDescent="0.15">
      <c r="A1" s="561" t="s">
        <v>54</v>
      </c>
      <c r="B1" s="561"/>
      <c r="C1" s="561"/>
      <c r="D1" s="561"/>
      <c r="E1" s="561"/>
      <c r="F1" s="561"/>
      <c r="G1" s="561"/>
    </row>
    <row r="2" spans="1:7" ht="21" customHeight="1" x14ac:dyDescent="0.15">
      <c r="A2" s="143" t="s">
        <v>114</v>
      </c>
      <c r="B2" s="143"/>
      <c r="C2" s="143" t="s">
        <v>82</v>
      </c>
      <c r="D2" s="122"/>
      <c r="E2" s="143"/>
      <c r="F2" s="143"/>
    </row>
    <row r="24" spans="1:7" ht="5.25" customHeight="1" x14ac:dyDescent="0.15"/>
    <row r="25" spans="1:7" s="139" customFormat="1" ht="27" x14ac:dyDescent="0.15">
      <c r="A25" s="210" t="str">
        <f>Table!F542</f>
        <v>Texture on All surfaces and on both U/R roads of the following NOC:</v>
      </c>
      <c r="B25" s="122"/>
      <c r="C25" s="122"/>
      <c r="D25" s="122"/>
      <c r="E25" s="208"/>
      <c r="F25" s="236" t="s">
        <v>146</v>
      </c>
      <c r="G25" s="122"/>
    </row>
    <row r="26" spans="1:7" s="139" customFormat="1" ht="27" x14ac:dyDescent="0.15">
      <c r="A26" s="562" t="str">
        <f>E26&amp;" vs "&amp;G26</f>
        <v>National vs (NOC) NORTHLAND</v>
      </c>
      <c r="B26" s="562"/>
      <c r="C26" s="562"/>
      <c r="D26" s="562"/>
      <c r="E26" s="563" t="str">
        <f>Table!$G$571</f>
        <v>National</v>
      </c>
      <c r="F26" s="563"/>
      <c r="G26" s="207" t="str">
        <f>Table!$G$580</f>
        <v>(NOC) NORTHLAND</v>
      </c>
    </row>
    <row r="45" spans="1:4" s="139" customFormat="1" ht="27" x14ac:dyDescent="0.15">
      <c r="A45" s="564" t="str">
        <f>Table!$G$588</f>
        <v>National vs (NOC) NORTHLAND Deviation</v>
      </c>
      <c r="B45" s="564"/>
      <c r="C45" s="564"/>
      <c r="D45" s="564"/>
    </row>
    <row r="64" spans="1:1" ht="12.75" customHeight="1" x14ac:dyDescent="0.2">
      <c r="A64" s="351" t="s">
        <v>377</v>
      </c>
    </row>
    <row r="65" spans="1:7" ht="25.5" customHeight="1" x14ac:dyDescent="0.15">
      <c r="A65" s="565" t="s">
        <v>847</v>
      </c>
      <c r="B65" s="565"/>
      <c r="C65" s="565"/>
      <c r="D65" s="565"/>
      <c r="E65" s="565"/>
      <c r="F65" s="565"/>
      <c r="G65" s="565"/>
    </row>
    <row r="92" spans="1:1" x14ac:dyDescent="0.15">
      <c r="A92" s="385" t="s">
        <v>434</v>
      </c>
    </row>
    <row r="93" spans="1:1" x14ac:dyDescent="0.15">
      <c r="A93" s="384" t="s">
        <v>433</v>
      </c>
    </row>
    <row r="94" spans="1:1" x14ac:dyDescent="0.15">
      <c r="A94" s="384" t="s">
        <v>432</v>
      </c>
    </row>
    <row r="95" spans="1:1" x14ac:dyDescent="0.15">
      <c r="A95" s="384" t="s">
        <v>435</v>
      </c>
    </row>
  </sheetData>
  <mergeCells count="5">
    <mergeCell ref="A1:G1"/>
    <mergeCell ref="A26:D26"/>
    <mergeCell ref="E26:F26"/>
    <mergeCell ref="A45:D45"/>
    <mergeCell ref="A65:G65"/>
  </mergeCells>
  <pageMargins left="1.1811023622047245" right="0.78740157480314965" top="0.78740157480314965" bottom="0.78740157480314965" header="0.51181102362204722" footer="0.51181102362204722"/>
  <pageSetup paperSize="8"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9" r:id="rId4" name="Drop Down 5">
              <controlPr defaultSize="0" autoLine="0" autoPict="0">
                <anchor moveWithCells="1">
                  <from>
                    <xdr:col>4</xdr:col>
                    <xdr:colOff>952500</xdr:colOff>
                    <xdr:row>24</xdr:row>
                    <xdr:rowOff>66675</xdr:rowOff>
                  </from>
                  <to>
                    <xdr:col>5</xdr:col>
                    <xdr:colOff>95250</xdr:colOff>
                    <xdr:row>24</xdr:row>
                    <xdr:rowOff>266700</xdr:rowOff>
                  </to>
                </anchor>
              </controlPr>
            </control>
          </mc:Choice>
        </mc:AlternateContent>
        <mc:AlternateContent xmlns:mc="http://schemas.openxmlformats.org/markup-compatibility/2006">
          <mc:Choice Requires="x14">
            <control shapeId="16390" r:id="rId5" name="Drop Down 6">
              <controlPr defaultSize="0" autoLine="0" autoPict="0">
                <anchor moveWithCells="1">
                  <from>
                    <xdr:col>5</xdr:col>
                    <xdr:colOff>504825</xdr:colOff>
                    <xdr:row>24</xdr:row>
                    <xdr:rowOff>76200</xdr:rowOff>
                  </from>
                  <to>
                    <xdr:col>5</xdr:col>
                    <xdr:colOff>2190750</xdr:colOff>
                    <xdr:row>24</xdr:row>
                    <xdr:rowOff>276225</xdr:rowOff>
                  </to>
                </anchor>
              </controlPr>
            </control>
          </mc:Choice>
        </mc:AlternateContent>
        <mc:AlternateContent xmlns:mc="http://schemas.openxmlformats.org/markup-compatibility/2006">
          <mc:Choice Requires="x14">
            <control shapeId="16394" r:id="rId6" name="Drop Down 10">
              <controlPr defaultSize="0" autoLine="0" autoPict="0">
                <anchor moveWithCells="1">
                  <from>
                    <xdr:col>0</xdr:col>
                    <xdr:colOff>552450</xdr:colOff>
                    <xdr:row>1</xdr:row>
                    <xdr:rowOff>38100</xdr:rowOff>
                  </from>
                  <to>
                    <xdr:col>1</xdr:col>
                    <xdr:colOff>1333500</xdr:colOff>
                    <xdr:row>1</xdr:row>
                    <xdr:rowOff>238125</xdr:rowOff>
                  </to>
                </anchor>
              </controlPr>
            </control>
          </mc:Choice>
        </mc:AlternateContent>
        <mc:AlternateContent xmlns:mc="http://schemas.openxmlformats.org/markup-compatibility/2006">
          <mc:Choice Requires="x14">
            <control shapeId="16395" r:id="rId7" name="Drop Down 11">
              <controlPr defaultSize="0" autoLine="0" autoPict="0">
                <anchor moveWithCells="1">
                  <from>
                    <xdr:col>3</xdr:col>
                    <xdr:colOff>323850</xdr:colOff>
                    <xdr:row>1</xdr:row>
                    <xdr:rowOff>38100</xdr:rowOff>
                  </from>
                  <to>
                    <xdr:col>3</xdr:col>
                    <xdr:colOff>2009775</xdr:colOff>
                    <xdr:row>1</xdr:row>
                    <xdr:rowOff>238125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92D050"/>
  </sheetPr>
  <dimension ref="A1:C29"/>
  <sheetViews>
    <sheetView workbookViewId="0">
      <selection activeCell="B30" sqref="B30"/>
    </sheetView>
  </sheetViews>
  <sheetFormatPr defaultColWidth="9.140625" defaultRowHeight="12" x14ac:dyDescent="0.15"/>
  <cols>
    <col min="1" max="1" width="11.28515625" style="192" customWidth="1"/>
    <col min="2" max="2" width="187.28515625" style="192" customWidth="1"/>
    <col min="3" max="16384" width="9.140625" style="192"/>
  </cols>
  <sheetData>
    <row r="1" spans="1:2" ht="22.5" x14ac:dyDescent="0.15">
      <c r="A1" s="303" t="s">
        <v>172</v>
      </c>
    </row>
    <row r="2" spans="1:2" x14ac:dyDescent="0.15">
      <c r="A2" s="192" t="s">
        <v>332</v>
      </c>
      <c r="B2" s="192" t="s">
        <v>50</v>
      </c>
    </row>
    <row r="3" spans="1:2" x14ac:dyDescent="0.15">
      <c r="A3" s="566">
        <v>41487</v>
      </c>
      <c r="B3" s="192" t="s">
        <v>173</v>
      </c>
    </row>
    <row r="4" spans="1:2" x14ac:dyDescent="0.15">
      <c r="A4" s="566"/>
      <c r="B4" s="192" t="s">
        <v>197</v>
      </c>
    </row>
    <row r="5" spans="1:2" x14ac:dyDescent="0.15">
      <c r="A5" s="566"/>
      <c r="B5" s="192" t="s">
        <v>347</v>
      </c>
    </row>
    <row r="7" spans="1:2" x14ac:dyDescent="0.15">
      <c r="A7" s="298">
        <v>41565</v>
      </c>
      <c r="B7" s="192" t="s">
        <v>331</v>
      </c>
    </row>
    <row r="8" spans="1:2" x14ac:dyDescent="0.15">
      <c r="B8" s="192" t="s">
        <v>333</v>
      </c>
    </row>
    <row r="9" spans="1:2" x14ac:dyDescent="0.15">
      <c r="B9" s="192" t="s">
        <v>334</v>
      </c>
    </row>
    <row r="10" spans="1:2" x14ac:dyDescent="0.15">
      <c r="B10" s="192" t="s">
        <v>335</v>
      </c>
    </row>
    <row r="12" spans="1:2" x14ac:dyDescent="0.15">
      <c r="A12" s="298">
        <v>41768</v>
      </c>
      <c r="B12" s="192" t="s">
        <v>348</v>
      </c>
    </row>
    <row r="13" spans="1:2" x14ac:dyDescent="0.15">
      <c r="B13" s="192" t="s">
        <v>382</v>
      </c>
    </row>
    <row r="15" spans="1:2" x14ac:dyDescent="0.15">
      <c r="A15" s="298">
        <v>41876</v>
      </c>
      <c r="B15" s="192" t="s">
        <v>438</v>
      </c>
    </row>
    <row r="17" spans="1:3" x14ac:dyDescent="0.15">
      <c r="A17" s="298">
        <v>41887</v>
      </c>
      <c r="B17" s="192" t="s">
        <v>389</v>
      </c>
    </row>
    <row r="18" spans="1:3" x14ac:dyDescent="0.15">
      <c r="A18" s="298"/>
    </row>
    <row r="20" spans="1:3" x14ac:dyDescent="0.15">
      <c r="B20" s="192" t="s">
        <v>428</v>
      </c>
    </row>
    <row r="21" spans="1:3" x14ac:dyDescent="0.15">
      <c r="A21" s="380" t="s">
        <v>427</v>
      </c>
      <c r="B21" s="380" t="s">
        <v>420</v>
      </c>
    </row>
    <row r="22" spans="1:3" x14ac:dyDescent="0.15">
      <c r="A22" s="192" t="s">
        <v>426</v>
      </c>
      <c r="B22" s="192" t="s">
        <v>421</v>
      </c>
    </row>
    <row r="23" spans="1:3" x14ac:dyDescent="0.15">
      <c r="A23" s="192" t="s">
        <v>424</v>
      </c>
      <c r="B23" s="192" t="s">
        <v>852</v>
      </c>
      <c r="C23" s="192" t="s">
        <v>423</v>
      </c>
    </row>
    <row r="24" spans="1:3" x14ac:dyDescent="0.15">
      <c r="A24" s="192" t="s">
        <v>425</v>
      </c>
      <c r="B24" s="192" t="s">
        <v>422</v>
      </c>
    </row>
    <row r="25" spans="1:3" x14ac:dyDescent="0.15">
      <c r="A25" s="380" t="s">
        <v>424</v>
      </c>
      <c r="B25" s="380" t="s">
        <v>429</v>
      </c>
    </row>
    <row r="27" spans="1:3" x14ac:dyDescent="0.15">
      <c r="A27" s="381">
        <v>41913</v>
      </c>
      <c r="B27" s="192" t="s">
        <v>437</v>
      </c>
    </row>
    <row r="29" spans="1:3" x14ac:dyDescent="0.15">
      <c r="A29" s="388">
        <v>42156</v>
      </c>
      <c r="B29" s="192" t="s">
        <v>865</v>
      </c>
    </row>
  </sheetData>
  <mergeCells count="1">
    <mergeCell ref="A3:A5"/>
  </mergeCells>
  <pageMargins left="1.1811023622047245" right="0.78740157480314965" top="0.78740157480314965" bottom="0.78740157480314965"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J46"/>
  <sheetViews>
    <sheetView showGridLines="0" tabSelected="1" zoomScale="160" zoomScaleNormal="160" workbookViewId="0">
      <selection activeCell="C16" sqref="C16"/>
    </sheetView>
  </sheetViews>
  <sheetFormatPr defaultRowHeight="10.5" x14ac:dyDescent="0.15"/>
  <sheetData>
    <row r="1" spans="1:10" ht="22.5" x14ac:dyDescent="0.15">
      <c r="A1" s="378" t="s">
        <v>401</v>
      </c>
    </row>
    <row r="2" spans="1:10" s="322" customFormat="1" ht="12.75" x14ac:dyDescent="0.15"/>
    <row r="3" spans="1:10" s="322" customFormat="1" ht="12.75" x14ac:dyDescent="0.15">
      <c r="A3" s="322" t="str">
        <f>"The National Pavement Condition Report "&amp;Table!H1&amp;" ("&amp;Table!B1&amp;") Dashboard reports the results of high speed data survey."</f>
        <v>The National Pavement Condition Report 2019 (Interim) Dashboard reports the results of high speed data survey.</v>
      </c>
    </row>
    <row r="4" spans="1:10" s="322" customFormat="1" ht="12.75" x14ac:dyDescent="0.15"/>
    <row r="5" spans="1:10" s="322" customFormat="1" ht="67.150000000000006" customHeight="1" x14ac:dyDescent="0.15">
      <c r="A5" s="396" t="s">
        <v>414</v>
      </c>
      <c r="B5" s="396"/>
      <c r="C5" s="396"/>
      <c r="D5" s="396"/>
      <c r="E5" s="396"/>
      <c r="F5" s="396"/>
      <c r="G5" s="396"/>
      <c r="H5" s="396"/>
      <c r="I5" s="396"/>
      <c r="J5" s="396"/>
    </row>
    <row r="6" spans="1:10" s="322" customFormat="1" ht="12.75" x14ac:dyDescent="0.15"/>
    <row r="7" spans="1:10" s="322" customFormat="1" ht="12.75" x14ac:dyDescent="0.15">
      <c r="A7" s="322" t="s">
        <v>415</v>
      </c>
    </row>
    <row r="8" spans="1:10" s="322" customFormat="1" ht="12.75" x14ac:dyDescent="0.15"/>
    <row r="9" spans="1:10" s="322" customFormat="1" ht="12.75" x14ac:dyDescent="0.15"/>
    <row r="10" spans="1:10" s="322" customFormat="1" ht="12.75" x14ac:dyDescent="0.15">
      <c r="A10" s="322" t="s">
        <v>355</v>
      </c>
      <c r="B10" s="322" t="s">
        <v>356</v>
      </c>
    </row>
    <row r="11" spans="1:10" s="322" customFormat="1" ht="12.75" x14ac:dyDescent="0.15"/>
    <row r="12" spans="1:10" s="322" customFormat="1" ht="12.75" x14ac:dyDescent="0.15"/>
    <row r="13" spans="1:10" s="322" customFormat="1" ht="12.75" x14ac:dyDescent="0.15">
      <c r="A13" s="322" t="s">
        <v>384</v>
      </c>
      <c r="B13" s="352">
        <v>5</v>
      </c>
    </row>
    <row r="14" spans="1:10" s="322" customFormat="1" ht="12.75" x14ac:dyDescent="0.15"/>
    <row r="15" spans="1:10" s="322" customFormat="1" ht="12.75" x14ac:dyDescent="0.15">
      <c r="A15" s="322" t="s">
        <v>863</v>
      </c>
    </row>
    <row r="16" spans="1:10" s="322" customFormat="1" ht="12.75" x14ac:dyDescent="0.15">
      <c r="A16" s="322" t="s">
        <v>8470</v>
      </c>
    </row>
    <row r="17" spans="1:1" s="322" customFormat="1" ht="12.75" x14ac:dyDescent="0.15">
      <c r="A17"/>
    </row>
    <row r="18" spans="1:1" s="322" customFormat="1" ht="12.75" x14ac:dyDescent="0.15">
      <c r="A18"/>
    </row>
    <row r="19" spans="1:1" s="322" customFormat="1" ht="12.75" x14ac:dyDescent="0.15">
      <c r="A19" s="322" t="s">
        <v>357</v>
      </c>
    </row>
    <row r="20" spans="1:1" s="322" customFormat="1" ht="12.75" x14ac:dyDescent="0.15">
      <c r="A20" s="322" t="s">
        <v>390</v>
      </c>
    </row>
    <row r="21" spans="1:1" s="322" customFormat="1" ht="12.75" x14ac:dyDescent="0.15">
      <c r="A21" s="322" t="s">
        <v>864</v>
      </c>
    </row>
    <row r="22" spans="1:1" s="322" customFormat="1" ht="12.75" x14ac:dyDescent="0.15"/>
    <row r="23" spans="1:1" s="322" customFormat="1" ht="12.75" x14ac:dyDescent="0.15"/>
    <row r="24" spans="1:1" s="322" customFormat="1" ht="12.75" x14ac:dyDescent="0.15"/>
    <row r="25" spans="1:1" s="322" customFormat="1" ht="12.75" x14ac:dyDescent="0.15"/>
    <row r="26" spans="1:1" s="322" customFormat="1" ht="12.75" x14ac:dyDescent="0.15"/>
    <row r="27" spans="1:1" s="322" customFormat="1" ht="12.75" x14ac:dyDescent="0.15"/>
    <row r="28" spans="1:1" s="322" customFormat="1" ht="12.75" x14ac:dyDescent="0.15"/>
    <row r="29" spans="1:1" s="322" customFormat="1" ht="12.75" x14ac:dyDescent="0.15"/>
    <row r="30" spans="1:1" s="322" customFormat="1" ht="12.75" x14ac:dyDescent="0.15"/>
    <row r="31" spans="1:1" s="322" customFormat="1" ht="12.75" x14ac:dyDescent="0.15"/>
    <row r="32" spans="1:1" s="322" customFormat="1" ht="12.75" x14ac:dyDescent="0.15"/>
    <row r="33" s="322" customFormat="1" ht="12.75" x14ac:dyDescent="0.15"/>
    <row r="34" s="322" customFormat="1" ht="12.75" x14ac:dyDescent="0.15"/>
    <row r="35" s="322" customFormat="1" ht="12.75" x14ac:dyDescent="0.15"/>
    <row r="36" s="322" customFormat="1" ht="12.75" x14ac:dyDescent="0.15"/>
    <row r="37" s="322" customFormat="1" ht="12.75" x14ac:dyDescent="0.15"/>
    <row r="38" s="322" customFormat="1" ht="12.75" x14ac:dyDescent="0.15"/>
    <row r="39" s="322" customFormat="1" ht="12.75" x14ac:dyDescent="0.15"/>
    <row r="40" s="322" customFormat="1" ht="12.75" x14ac:dyDescent="0.15"/>
    <row r="41" s="322" customFormat="1" ht="12.75" x14ac:dyDescent="0.15"/>
    <row r="42" s="322" customFormat="1" ht="12.75" x14ac:dyDescent="0.15"/>
    <row r="43" s="322" customFormat="1" ht="12.75" x14ac:dyDescent="0.15"/>
    <row r="44" s="322" customFormat="1" ht="12.75" x14ac:dyDescent="0.15"/>
    <row r="45" s="322" customFormat="1" ht="12.75" x14ac:dyDescent="0.15"/>
    <row r="46" s="322" customFormat="1" ht="12.75" x14ac:dyDescent="0.15"/>
  </sheetData>
  <mergeCells count="1">
    <mergeCell ref="A5:J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L146"/>
  <sheetViews>
    <sheetView zoomScaleNormal="100" workbookViewId="0">
      <selection activeCell="B4" sqref="B4"/>
    </sheetView>
  </sheetViews>
  <sheetFormatPr defaultColWidth="9.140625" defaultRowHeight="12" x14ac:dyDescent="0.15"/>
  <cols>
    <col min="1" max="1" width="9.85546875" style="192" bestFit="1" customWidth="1"/>
    <col min="2" max="2" width="41.85546875" style="192" customWidth="1"/>
    <col min="3" max="3" width="43.140625" style="192" customWidth="1"/>
    <col min="4" max="4" width="72.42578125" style="195" customWidth="1"/>
    <col min="5" max="5" width="35" style="192" customWidth="1"/>
    <col min="6" max="6" width="24.85546875" style="192" customWidth="1"/>
    <col min="7" max="11" width="9.140625" style="192"/>
    <col min="12" max="12" width="11.85546875" style="192" bestFit="1" customWidth="1"/>
    <col min="13" max="16384" width="9.140625" style="192"/>
  </cols>
  <sheetData>
    <row r="1" spans="1:6" ht="18" x14ac:dyDescent="0.15">
      <c r="A1" s="409" t="s">
        <v>120</v>
      </c>
      <c r="B1" s="409"/>
      <c r="C1" s="409"/>
      <c r="D1" s="409"/>
      <c r="E1" s="409"/>
      <c r="F1" s="409"/>
    </row>
    <row r="2" spans="1:6" ht="18" x14ac:dyDescent="0.15">
      <c r="A2" s="410" t="s">
        <v>353</v>
      </c>
      <c r="B2" s="410"/>
      <c r="C2" s="410"/>
      <c r="D2" s="410"/>
      <c r="E2" s="410"/>
      <c r="F2" s="410"/>
    </row>
    <row r="3" spans="1:6" ht="18" x14ac:dyDescent="0.15">
      <c r="A3" s="193" t="s">
        <v>121</v>
      </c>
      <c r="B3" s="202">
        <v>2019</v>
      </c>
      <c r="C3" s="193"/>
      <c r="D3" s="194"/>
    </row>
    <row r="4" spans="1:6" x14ac:dyDescent="0.15">
      <c r="A4" s="193"/>
      <c r="B4" s="193"/>
      <c r="C4" s="193"/>
      <c r="D4" s="194"/>
    </row>
    <row r="5" spans="1:6" ht="25.5" customHeight="1" x14ac:dyDescent="0.15">
      <c r="A5" s="413" t="s">
        <v>185</v>
      </c>
      <c r="B5" s="413"/>
      <c r="C5" s="413"/>
      <c r="D5" s="263" t="s">
        <v>50</v>
      </c>
      <c r="E5" s="264" t="s">
        <v>144</v>
      </c>
      <c r="F5" s="264" t="s">
        <v>182</v>
      </c>
    </row>
    <row r="6" spans="1:6" ht="23.25" customHeight="1" x14ac:dyDescent="0.15">
      <c r="A6" s="417" t="str">
        <f>"Summary of Results for "&amp;B3</f>
        <v>Summary of Results for 2019</v>
      </c>
      <c r="B6" s="417"/>
      <c r="C6" s="417"/>
      <c r="D6" s="268" t="s">
        <v>408</v>
      </c>
      <c r="E6" s="262"/>
      <c r="F6" s="194"/>
    </row>
    <row r="7" spans="1:6" ht="25.5" customHeight="1" x14ac:dyDescent="0.15">
      <c r="A7" s="418" t="s">
        <v>123</v>
      </c>
      <c r="B7" s="418"/>
      <c r="C7" s="418"/>
      <c r="D7" s="418"/>
      <c r="E7" s="418"/>
      <c r="F7" s="261"/>
    </row>
    <row r="8" spans="1:6" ht="25.5" customHeight="1" x14ac:dyDescent="0.15">
      <c r="A8" s="402" t="s">
        <v>391</v>
      </c>
      <c r="B8" s="402"/>
      <c r="C8" s="402"/>
      <c r="D8" s="402"/>
      <c r="E8" s="402"/>
      <c r="F8" s="255"/>
    </row>
    <row r="9" spans="1:6" ht="25.5" customHeight="1" x14ac:dyDescent="0.15">
      <c r="A9" s="203" t="s">
        <v>128</v>
      </c>
      <c r="E9" s="201"/>
      <c r="F9" s="201"/>
    </row>
    <row r="10" spans="1:6" ht="25.5" customHeight="1" x14ac:dyDescent="0.15">
      <c r="A10" s="217" t="s">
        <v>160</v>
      </c>
      <c r="E10" s="201"/>
      <c r="F10" s="201"/>
    </row>
    <row r="11" spans="1:6" ht="25.5" customHeight="1" x14ac:dyDescent="0.15">
      <c r="A11" s="414" t="str">
        <f>$B$3&amp;" Condition Index by NOC"</f>
        <v>2019 Condition Index by NOC</v>
      </c>
      <c r="B11" s="414"/>
      <c r="C11" s="414"/>
      <c r="D11" s="196" t="s">
        <v>245</v>
      </c>
      <c r="E11" s="415" t="s">
        <v>145</v>
      </c>
      <c r="F11" s="244"/>
    </row>
    <row r="12" spans="1:6" ht="25.5" customHeight="1" x14ac:dyDescent="0.15">
      <c r="A12" s="200" t="s">
        <v>122</v>
      </c>
      <c r="B12" s="200"/>
      <c r="C12" s="200"/>
      <c r="D12" s="196" t="s">
        <v>246</v>
      </c>
      <c r="E12" s="415"/>
      <c r="F12" s="244"/>
    </row>
    <row r="13" spans="1:6" ht="29.25" customHeight="1" x14ac:dyDescent="0.15">
      <c r="A13" s="200" t="s">
        <v>127</v>
      </c>
      <c r="B13" s="200"/>
      <c r="C13" s="200"/>
      <c r="D13" s="196" t="s">
        <v>813</v>
      </c>
      <c r="E13" s="419"/>
      <c r="F13" s="245"/>
    </row>
    <row r="14" spans="1:6" ht="25.5" customHeight="1" x14ac:dyDescent="0.15">
      <c r="A14" s="291" t="s">
        <v>814</v>
      </c>
      <c r="B14" s="200"/>
      <c r="C14" s="200"/>
      <c r="D14" s="196" t="s">
        <v>815</v>
      </c>
      <c r="E14" s="419"/>
      <c r="F14" s="245"/>
    </row>
    <row r="15" spans="1:6" ht="25.5" customHeight="1" x14ac:dyDescent="0.15">
      <c r="A15" s="291" t="s">
        <v>816</v>
      </c>
      <c r="B15" s="200"/>
      <c r="C15" s="200"/>
      <c r="D15" s="196" t="s">
        <v>817</v>
      </c>
      <c r="E15" s="419"/>
      <c r="F15" s="245"/>
    </row>
    <row r="16" spans="1:6" ht="25.5" customHeight="1" x14ac:dyDescent="0.15">
      <c r="A16" s="200" t="s">
        <v>129</v>
      </c>
      <c r="B16" s="200"/>
      <c r="C16" s="200"/>
      <c r="D16" s="196" t="s">
        <v>158</v>
      </c>
    </row>
    <row r="17" spans="1:8" ht="25.5" customHeight="1" x14ac:dyDescent="0.15">
      <c r="A17" s="200" t="s">
        <v>818</v>
      </c>
      <c r="B17" s="200"/>
      <c r="C17" s="200"/>
      <c r="D17" s="196" t="s">
        <v>819</v>
      </c>
    </row>
    <row r="18" spans="1:8" ht="25.5" customHeight="1" x14ac:dyDescent="0.15">
      <c r="A18" s="229" t="s">
        <v>820</v>
      </c>
      <c r="B18" s="229"/>
      <c r="C18" s="229"/>
      <c r="D18" s="230" t="s">
        <v>821</v>
      </c>
    </row>
    <row r="19" spans="1:8" ht="25.5" customHeight="1" x14ac:dyDescent="0.15">
      <c r="A19" s="416" t="s">
        <v>822</v>
      </c>
      <c r="B19" s="416"/>
      <c r="C19" s="416"/>
      <c r="D19" s="416"/>
      <c r="E19" s="416"/>
      <c r="F19" s="256"/>
    </row>
    <row r="20" spans="1:8" ht="38.25" customHeight="1" x14ac:dyDescent="0.15">
      <c r="A20" s="412" t="s">
        <v>823</v>
      </c>
      <c r="B20" s="412"/>
      <c r="C20" s="412"/>
      <c r="D20" s="412"/>
      <c r="E20" s="412"/>
      <c r="F20" s="252"/>
    </row>
    <row r="21" spans="1:8" ht="25.5" customHeight="1" x14ac:dyDescent="0.15">
      <c r="A21" s="414" t="str">
        <f>B3&amp;" GSE-IL by NOC"</f>
        <v>2019 GSE-IL by NOC</v>
      </c>
      <c r="B21" s="414"/>
      <c r="C21" s="414"/>
      <c r="D21" s="196" t="s">
        <v>247</v>
      </c>
    </row>
    <row r="22" spans="1:8" ht="25.5" customHeight="1" x14ac:dyDescent="0.15">
      <c r="A22" s="200" t="s">
        <v>130</v>
      </c>
      <c r="B22" s="200"/>
      <c r="C22" s="200"/>
      <c r="D22" s="196" t="s">
        <v>248</v>
      </c>
    </row>
    <row r="23" spans="1:8" ht="25.5" customHeight="1" x14ac:dyDescent="0.15">
      <c r="A23" s="200" t="s">
        <v>131</v>
      </c>
      <c r="B23" s="200"/>
      <c r="C23" s="200"/>
      <c r="D23" s="196" t="s">
        <v>824</v>
      </c>
    </row>
    <row r="24" spans="1:8" ht="25.5" customHeight="1" x14ac:dyDescent="0.15">
      <c r="A24" s="291" t="s">
        <v>825</v>
      </c>
      <c r="B24" s="200"/>
      <c r="C24" s="200"/>
      <c r="D24" s="196" t="s">
        <v>826</v>
      </c>
    </row>
    <row r="25" spans="1:8" ht="25.5" customHeight="1" x14ac:dyDescent="0.15">
      <c r="A25" s="291" t="s">
        <v>827</v>
      </c>
      <c r="B25" s="200"/>
      <c r="C25" s="200"/>
      <c r="D25" s="196" t="s">
        <v>828</v>
      </c>
      <c r="H25" s="206" t="s">
        <v>149</v>
      </c>
    </row>
    <row r="26" spans="1:8" ht="25.5" customHeight="1" x14ac:dyDescent="0.15">
      <c r="A26" s="200" t="s">
        <v>129</v>
      </c>
      <c r="B26" s="200"/>
      <c r="C26" s="200"/>
      <c r="D26" s="196" t="s">
        <v>139</v>
      </c>
    </row>
    <row r="27" spans="1:8" ht="25.5" customHeight="1" x14ac:dyDescent="0.15">
      <c r="A27" s="200" t="s">
        <v>829</v>
      </c>
      <c r="B27" s="200"/>
      <c r="C27" s="200"/>
      <c r="D27" s="196" t="s">
        <v>830</v>
      </c>
    </row>
    <row r="28" spans="1:8" ht="25.5" customHeight="1" x14ac:dyDescent="0.15">
      <c r="A28" s="229" t="s">
        <v>831</v>
      </c>
      <c r="B28" s="229"/>
      <c r="C28" s="229"/>
      <c r="D28" s="230" t="s">
        <v>832</v>
      </c>
    </row>
    <row r="29" spans="1:8" ht="25.5" customHeight="1" x14ac:dyDescent="0.15">
      <c r="A29" s="411" t="s">
        <v>833</v>
      </c>
      <c r="B29" s="411"/>
      <c r="C29" s="411"/>
      <c r="D29" s="411"/>
      <c r="E29" s="411"/>
      <c r="F29" s="246"/>
    </row>
    <row r="30" spans="1:8" ht="25.5" customHeight="1" x14ac:dyDescent="0.15">
      <c r="A30" s="421" t="s">
        <v>834</v>
      </c>
      <c r="B30" s="421"/>
      <c r="C30" s="421"/>
      <c r="D30" s="421"/>
      <c r="E30" s="421"/>
      <c r="F30" s="257"/>
    </row>
    <row r="31" spans="1:8" ht="25.5" customHeight="1" x14ac:dyDescent="0.15">
      <c r="A31" s="414" t="str">
        <f>B3&amp;" GSE-TL by NOC"</f>
        <v>2019 GSE-TL by NOC</v>
      </c>
      <c r="B31" s="414"/>
      <c r="C31" s="414"/>
      <c r="D31" s="196" t="s">
        <v>249</v>
      </c>
    </row>
    <row r="32" spans="1:8" ht="25.5" customHeight="1" x14ac:dyDescent="0.15">
      <c r="A32" s="200" t="s">
        <v>132</v>
      </c>
      <c r="B32" s="200"/>
      <c r="C32" s="200"/>
      <c r="D32" s="196" t="s">
        <v>250</v>
      </c>
    </row>
    <row r="33" spans="1:6" ht="25.5" customHeight="1" x14ac:dyDescent="0.15">
      <c r="A33" s="200" t="s">
        <v>133</v>
      </c>
      <c r="B33" s="200"/>
      <c r="C33" s="200"/>
      <c r="D33" s="196" t="s">
        <v>835</v>
      </c>
    </row>
    <row r="34" spans="1:6" ht="25.5" customHeight="1" x14ac:dyDescent="0.15">
      <c r="A34" s="291" t="s">
        <v>836</v>
      </c>
      <c r="B34" s="200"/>
      <c r="C34" s="200"/>
      <c r="D34" s="196" t="s">
        <v>837</v>
      </c>
    </row>
    <row r="35" spans="1:6" ht="25.5" customHeight="1" x14ac:dyDescent="0.15">
      <c r="A35" s="291" t="s">
        <v>838</v>
      </c>
      <c r="B35" s="200"/>
      <c r="C35" s="200"/>
      <c r="D35" s="196" t="s">
        <v>839</v>
      </c>
    </row>
    <row r="36" spans="1:6" ht="25.5" customHeight="1" x14ac:dyDescent="0.15">
      <c r="A36" s="200" t="s">
        <v>129</v>
      </c>
      <c r="B36" s="200"/>
      <c r="C36" s="200"/>
      <c r="D36" s="196" t="s">
        <v>138</v>
      </c>
    </row>
    <row r="37" spans="1:6" ht="25.5" customHeight="1" x14ac:dyDescent="0.15">
      <c r="A37" s="200" t="s">
        <v>840</v>
      </c>
      <c r="B37" s="200"/>
      <c r="C37" s="200"/>
      <c r="D37" s="196" t="s">
        <v>841</v>
      </c>
    </row>
    <row r="38" spans="1:6" ht="25.5" customHeight="1" x14ac:dyDescent="0.15">
      <c r="A38" s="229" t="s">
        <v>842</v>
      </c>
      <c r="B38" s="229"/>
      <c r="C38" s="229"/>
      <c r="D38" s="230" t="s">
        <v>843</v>
      </c>
    </row>
    <row r="39" spans="1:6" ht="25.5" customHeight="1" x14ac:dyDescent="0.15">
      <c r="A39" s="426" t="s">
        <v>136</v>
      </c>
      <c r="B39" s="426"/>
      <c r="C39" s="426"/>
      <c r="D39" s="426"/>
      <c r="E39" s="426"/>
      <c r="F39" s="258"/>
    </row>
    <row r="40" spans="1:6" ht="30" customHeight="1" x14ac:dyDescent="0.15">
      <c r="A40" s="424" t="s">
        <v>399</v>
      </c>
      <c r="B40" s="424"/>
      <c r="C40" s="424"/>
      <c r="D40" s="424"/>
      <c r="E40" s="424"/>
    </row>
    <row r="41" spans="1:6" ht="25.5" customHeight="1" x14ac:dyDescent="0.15">
      <c r="A41" s="414" t="str">
        <f>B3&amp;" GSE-IL by NOC"</f>
        <v>2019 GSE-IL by NOC</v>
      </c>
      <c r="B41" s="414"/>
      <c r="C41" s="414"/>
      <c r="D41" s="196" t="s">
        <v>247</v>
      </c>
    </row>
    <row r="42" spans="1:6" ht="25.5" customHeight="1" x14ac:dyDescent="0.15">
      <c r="A42" s="200" t="s">
        <v>130</v>
      </c>
      <c r="B42" s="200"/>
      <c r="C42" s="200"/>
      <c r="D42" s="196" t="s">
        <v>248</v>
      </c>
    </row>
    <row r="43" spans="1:6" ht="25.5" customHeight="1" x14ac:dyDescent="0.15">
      <c r="A43" s="200" t="s">
        <v>131</v>
      </c>
      <c r="B43" s="200"/>
      <c r="C43" s="200"/>
      <c r="D43" s="196" t="s">
        <v>251</v>
      </c>
    </row>
    <row r="44" spans="1:6" ht="25.5" customHeight="1" x14ac:dyDescent="0.15">
      <c r="A44" s="291" t="s">
        <v>252</v>
      </c>
      <c r="B44" s="200"/>
      <c r="C44" s="200"/>
      <c r="D44" s="196" t="s">
        <v>134</v>
      </c>
    </row>
    <row r="45" spans="1:6" ht="25.5" customHeight="1" x14ac:dyDescent="0.15">
      <c r="A45" s="291" t="s">
        <v>253</v>
      </c>
      <c r="B45" s="200"/>
      <c r="C45" s="200"/>
      <c r="D45" s="196" t="s">
        <v>135</v>
      </c>
    </row>
    <row r="46" spans="1:6" ht="25.5" customHeight="1" x14ac:dyDescent="0.15">
      <c r="A46" s="229" t="s">
        <v>129</v>
      </c>
      <c r="B46" s="229"/>
      <c r="C46" s="229"/>
      <c r="D46" s="230" t="s">
        <v>140</v>
      </c>
    </row>
    <row r="47" spans="1:6" ht="25.5" customHeight="1" x14ac:dyDescent="0.15">
      <c r="A47" s="427" t="s">
        <v>137</v>
      </c>
      <c r="B47" s="427"/>
      <c r="C47" s="427"/>
      <c r="D47" s="427"/>
      <c r="E47" s="427"/>
      <c r="F47" s="247"/>
    </row>
    <row r="48" spans="1:6" ht="45.75" customHeight="1" x14ac:dyDescent="0.15">
      <c r="A48" s="424" t="s">
        <v>416</v>
      </c>
      <c r="B48" s="424"/>
      <c r="C48" s="424"/>
      <c r="D48" s="424"/>
      <c r="E48" s="424"/>
    </row>
    <row r="49" spans="1:6" ht="25.5" customHeight="1" x14ac:dyDescent="0.15">
      <c r="A49" s="414" t="str">
        <f>$B$3&amp;" GSE-TL by NOC"</f>
        <v>2019 GSE-TL by NOC</v>
      </c>
      <c r="B49" s="414"/>
      <c r="C49" s="414"/>
      <c r="D49" s="196" t="s">
        <v>249</v>
      </c>
    </row>
    <row r="50" spans="1:6" ht="25.5" customHeight="1" x14ac:dyDescent="0.15">
      <c r="A50" s="200" t="s">
        <v>132</v>
      </c>
      <c r="B50" s="200"/>
      <c r="C50" s="200"/>
      <c r="D50" s="196" t="s">
        <v>250</v>
      </c>
    </row>
    <row r="51" spans="1:6" ht="25.5" customHeight="1" x14ac:dyDescent="0.15">
      <c r="A51" s="200" t="s">
        <v>133</v>
      </c>
      <c r="B51" s="200"/>
      <c r="C51" s="200"/>
      <c r="D51" s="196" t="s">
        <v>254</v>
      </c>
    </row>
    <row r="52" spans="1:6" ht="25.5" customHeight="1" x14ac:dyDescent="0.15">
      <c r="A52" s="291" t="s">
        <v>255</v>
      </c>
      <c r="B52" s="200"/>
      <c r="C52" s="200"/>
      <c r="D52" s="196" t="s">
        <v>142</v>
      </c>
    </row>
    <row r="53" spans="1:6" ht="25.5" customHeight="1" x14ac:dyDescent="0.15">
      <c r="A53" s="291" t="s">
        <v>256</v>
      </c>
      <c r="B53" s="200"/>
      <c r="C53" s="200"/>
      <c r="D53" s="196" t="s">
        <v>143</v>
      </c>
    </row>
    <row r="54" spans="1:6" ht="25.5" customHeight="1" x14ac:dyDescent="0.15">
      <c r="A54" s="229" t="s">
        <v>129</v>
      </c>
      <c r="B54" s="229"/>
      <c r="C54" s="229"/>
      <c r="D54" s="230" t="s">
        <v>141</v>
      </c>
    </row>
    <row r="55" spans="1:6" ht="25.5" customHeight="1" x14ac:dyDescent="0.15">
      <c r="A55" s="425" t="s">
        <v>418</v>
      </c>
      <c r="B55" s="425"/>
      <c r="C55" s="425"/>
      <c r="D55" s="425"/>
      <c r="E55" s="425"/>
      <c r="F55" s="259"/>
    </row>
    <row r="56" spans="1:6" ht="25.5" customHeight="1" x14ac:dyDescent="0.15">
      <c r="A56" s="422" t="s">
        <v>392</v>
      </c>
      <c r="B56" s="422"/>
      <c r="C56" s="422"/>
      <c r="D56" s="422"/>
      <c r="E56" s="422"/>
    </row>
    <row r="57" spans="1:6" ht="25.5" customHeight="1" x14ac:dyDescent="0.15">
      <c r="A57" s="423" t="s">
        <v>417</v>
      </c>
      <c r="B57" s="423"/>
      <c r="C57" s="423"/>
      <c r="D57" s="423"/>
      <c r="E57" s="423"/>
    </row>
    <row r="58" spans="1:6" ht="25.5" customHeight="1" x14ac:dyDescent="0.15">
      <c r="A58" s="200" t="str">
        <f>$B$3&amp;" Remaining Seal Life"</f>
        <v>2019 Remaining Seal Life</v>
      </c>
      <c r="B58" s="200"/>
      <c r="C58" s="200"/>
      <c r="D58" s="196" t="s">
        <v>257</v>
      </c>
    </row>
    <row r="59" spans="1:6" ht="25.5" customHeight="1" x14ac:dyDescent="0.15">
      <c r="A59" s="200" t="s">
        <v>132</v>
      </c>
      <c r="B59" s="200"/>
      <c r="C59" s="200"/>
      <c r="D59" s="196" t="s">
        <v>324</v>
      </c>
    </row>
    <row r="60" spans="1:6" ht="25.5" customHeight="1" x14ac:dyDescent="0.15">
      <c r="A60" s="200" t="str">
        <f>$B$3&amp;" Network length by ONRC"</f>
        <v>2019 Network length by ONRC</v>
      </c>
      <c r="B60" s="200"/>
      <c r="C60" s="200"/>
      <c r="D60" s="196" t="s">
        <v>844</v>
      </c>
    </row>
    <row r="61" spans="1:6" ht="25.5" customHeight="1" x14ac:dyDescent="0.15">
      <c r="A61" s="296" t="s">
        <v>325</v>
      </c>
      <c r="B61" s="200"/>
      <c r="C61" s="200"/>
      <c r="D61" s="196" t="s">
        <v>326</v>
      </c>
    </row>
    <row r="62" spans="1:6" ht="25.5" customHeight="1" x14ac:dyDescent="0.15">
      <c r="A62" s="296" t="s">
        <v>327</v>
      </c>
      <c r="B62" s="200"/>
      <c r="C62" s="200"/>
      <c r="D62" s="196" t="s">
        <v>328</v>
      </c>
    </row>
    <row r="63" spans="1:6" ht="25.5" customHeight="1" x14ac:dyDescent="0.15">
      <c r="A63" s="297" t="s">
        <v>329</v>
      </c>
      <c r="B63" s="229"/>
      <c r="C63" s="229"/>
      <c r="D63" s="230" t="s">
        <v>330</v>
      </c>
    </row>
    <row r="64" spans="1:6" ht="25.5" customHeight="1" x14ac:dyDescent="0.15">
      <c r="A64" s="397" t="s">
        <v>32</v>
      </c>
      <c r="B64" s="397"/>
      <c r="C64" s="397"/>
      <c r="D64" s="397"/>
      <c r="E64" s="397"/>
      <c r="F64" s="253"/>
    </row>
    <row r="65" spans="1:12" ht="30" customHeight="1" x14ac:dyDescent="0.15">
      <c r="A65" s="402" t="s">
        <v>845</v>
      </c>
      <c r="B65" s="402"/>
      <c r="C65" s="402"/>
      <c r="D65" s="402"/>
      <c r="E65" s="402"/>
      <c r="F65" s="233"/>
      <c r="L65" s="379"/>
    </row>
    <row r="66" spans="1:12" ht="25.5" customHeight="1" x14ac:dyDescent="0.15">
      <c r="A66" s="401" t="s">
        <v>393</v>
      </c>
      <c r="B66" s="401"/>
      <c r="C66" s="401"/>
      <c r="D66" s="401"/>
      <c r="E66" s="401"/>
      <c r="F66" s="233"/>
      <c r="L66" s="379"/>
    </row>
    <row r="67" spans="1:12" ht="25.5" customHeight="1" x14ac:dyDescent="0.15">
      <c r="A67" s="228" t="str">
        <f>$B$3&amp;" Average Roughness by NOC"</f>
        <v>2019 Average Roughness by NOC</v>
      </c>
      <c r="B67" s="228"/>
      <c r="C67" s="228"/>
      <c r="D67" s="196" t="s">
        <v>258</v>
      </c>
      <c r="L67" s="379"/>
    </row>
    <row r="68" spans="1:12" ht="25.5" customHeight="1" x14ac:dyDescent="0.15">
      <c r="A68" s="291" t="s">
        <v>259</v>
      </c>
      <c r="B68" s="204"/>
      <c r="C68" s="204"/>
      <c r="D68" s="196" t="s">
        <v>260</v>
      </c>
      <c r="L68" s="379"/>
    </row>
    <row r="69" spans="1:12" ht="25.5" customHeight="1" x14ac:dyDescent="0.15">
      <c r="A69" s="204" t="str">
        <f>B3&amp;" Roughness &gt; 150 NAASRA (20m) by NOC"</f>
        <v>2019 Roughness &gt; 150 NAASRA (20m) by NOC</v>
      </c>
      <c r="B69" s="204"/>
      <c r="C69" s="204"/>
      <c r="D69" s="196" t="s">
        <v>261</v>
      </c>
      <c r="L69" s="379"/>
    </row>
    <row r="70" spans="1:12" ht="25.5" customHeight="1" x14ac:dyDescent="0.15">
      <c r="A70" s="204" t="str">
        <f>B3&amp;" Roughness &gt; Threshold (100m) by NOC"</f>
        <v>2019 Roughness &gt; Threshold (100m) by NOC</v>
      </c>
      <c r="B70" s="204"/>
      <c r="C70" s="204"/>
      <c r="D70" s="196" t="s">
        <v>262</v>
      </c>
      <c r="L70" s="379"/>
    </row>
    <row r="71" spans="1:12" ht="25.5" customHeight="1" x14ac:dyDescent="0.15">
      <c r="A71" s="299" t="s">
        <v>336</v>
      </c>
      <c r="B71" s="229"/>
      <c r="C71" s="229"/>
      <c r="D71" s="230"/>
      <c r="L71" s="379"/>
    </row>
    <row r="72" spans="1:12" ht="25.5" customHeight="1" x14ac:dyDescent="0.15">
      <c r="A72" s="398" t="s">
        <v>109</v>
      </c>
      <c r="B72" s="398"/>
      <c r="C72" s="398"/>
      <c r="D72" s="398"/>
      <c r="E72" s="398"/>
      <c r="F72" s="260"/>
      <c r="L72" s="379"/>
    </row>
    <row r="73" spans="1:12" ht="25.5" customHeight="1" x14ac:dyDescent="0.15">
      <c r="A73" s="400" t="s">
        <v>398</v>
      </c>
      <c r="B73" s="400"/>
      <c r="C73" s="400"/>
      <c r="D73" s="400"/>
      <c r="E73" s="234"/>
      <c r="F73" s="234"/>
      <c r="L73" s="379"/>
    </row>
    <row r="74" spans="1:12" ht="25.5" customHeight="1" x14ac:dyDescent="0.15">
      <c r="A74" s="231" t="str">
        <f>$B$3&amp;" Rutting (&gt;20mm) by NOC"</f>
        <v>2019 Rutting (&gt;20mm) by NOC</v>
      </c>
      <c r="B74" s="231"/>
      <c r="C74" s="231"/>
      <c r="D74" s="232" t="s">
        <v>263</v>
      </c>
      <c r="L74" s="379"/>
    </row>
    <row r="75" spans="1:12" ht="25.5" customHeight="1" x14ac:dyDescent="0.15">
      <c r="A75" s="204" t="str">
        <f>$B$3&amp;" Deviation from the National Rutting by NOC"</f>
        <v>2019 Deviation from the National Rutting by NOC</v>
      </c>
      <c r="B75" s="204"/>
      <c r="C75" s="204"/>
      <c r="D75" s="196" t="s">
        <v>264</v>
      </c>
      <c r="L75" s="379"/>
    </row>
    <row r="76" spans="1:12" ht="25.5" customHeight="1" x14ac:dyDescent="0.15">
      <c r="A76" s="291" t="s">
        <v>265</v>
      </c>
      <c r="B76" s="204"/>
      <c r="C76" s="204"/>
      <c r="D76" s="196"/>
      <c r="L76" s="379"/>
    </row>
    <row r="77" spans="1:12" ht="25.5" customHeight="1" x14ac:dyDescent="0.15">
      <c r="A77" s="291" t="s">
        <v>266</v>
      </c>
      <c r="B77" s="204"/>
      <c r="C77" s="204"/>
      <c r="D77" s="196" t="s">
        <v>267</v>
      </c>
      <c r="L77" s="379"/>
    </row>
    <row r="78" spans="1:12" ht="25.5" customHeight="1" x14ac:dyDescent="0.15">
      <c r="A78" s="291" t="s">
        <v>268</v>
      </c>
      <c r="B78" s="204"/>
      <c r="C78" s="204"/>
      <c r="D78" s="196" t="s">
        <v>269</v>
      </c>
      <c r="L78" s="379"/>
    </row>
    <row r="79" spans="1:12" ht="25.5" customHeight="1" x14ac:dyDescent="0.15">
      <c r="A79" s="204" t="s">
        <v>129</v>
      </c>
      <c r="B79" s="204"/>
      <c r="C79" s="204"/>
      <c r="D79" s="196" t="s">
        <v>150</v>
      </c>
      <c r="L79" s="379"/>
    </row>
    <row r="80" spans="1:12" ht="25.5" customHeight="1" x14ac:dyDescent="0.15">
      <c r="A80" s="291" t="s">
        <v>270</v>
      </c>
      <c r="B80" s="204"/>
      <c r="C80" s="204"/>
      <c r="D80" s="196" t="s">
        <v>271</v>
      </c>
      <c r="L80" s="379"/>
    </row>
    <row r="81" spans="1:12" ht="25.5" customHeight="1" x14ac:dyDescent="0.15">
      <c r="A81" s="291" t="s">
        <v>272</v>
      </c>
      <c r="B81" s="204"/>
      <c r="C81" s="204"/>
      <c r="D81" s="196" t="s">
        <v>273</v>
      </c>
      <c r="L81" s="379"/>
    </row>
    <row r="82" spans="1:12" ht="25.5" customHeight="1" x14ac:dyDescent="0.15">
      <c r="A82" s="291" t="s">
        <v>274</v>
      </c>
      <c r="B82" s="204"/>
      <c r="C82" s="204"/>
      <c r="D82" s="196" t="s">
        <v>151</v>
      </c>
    </row>
    <row r="83" spans="1:12" ht="25.5" customHeight="1" x14ac:dyDescent="0.15">
      <c r="A83" s="292" t="s">
        <v>275</v>
      </c>
      <c r="B83" s="229"/>
      <c r="C83" s="229"/>
      <c r="D83" s="230" t="s">
        <v>151</v>
      </c>
    </row>
    <row r="84" spans="1:12" ht="25.5" customHeight="1" x14ac:dyDescent="0.15">
      <c r="A84" s="399" t="s">
        <v>110</v>
      </c>
      <c r="B84" s="399"/>
      <c r="C84" s="399"/>
      <c r="D84" s="399"/>
      <c r="E84" s="399"/>
      <c r="F84" s="254"/>
    </row>
    <row r="85" spans="1:12" ht="25.5" customHeight="1" x14ac:dyDescent="0.15">
      <c r="A85" s="400" t="s">
        <v>419</v>
      </c>
      <c r="B85" s="400"/>
      <c r="C85" s="400"/>
      <c r="D85" s="400"/>
      <c r="E85" s="234"/>
      <c r="F85" s="234"/>
    </row>
    <row r="86" spans="1:12" ht="25.5" customHeight="1" x14ac:dyDescent="0.15">
      <c r="A86" s="231" t="str">
        <f>$B$3&amp;" Rutting (&gt;10mm) by NOC"</f>
        <v>2019 Rutting (&gt;10mm) by NOC</v>
      </c>
      <c r="B86" s="231"/>
      <c r="C86" s="231"/>
      <c r="D86" s="232" t="s">
        <v>276</v>
      </c>
    </row>
    <row r="87" spans="1:12" ht="25.5" customHeight="1" x14ac:dyDescent="0.15">
      <c r="A87" s="204" t="str">
        <f>$B$3&amp;" Deviation from the National Rutting by NOC"</f>
        <v>2019 Deviation from the National Rutting by NOC</v>
      </c>
      <c r="B87" s="204"/>
      <c r="C87" s="204"/>
      <c r="D87" s="196" t="s">
        <v>277</v>
      </c>
    </row>
    <row r="88" spans="1:12" ht="25.5" customHeight="1" x14ac:dyDescent="0.15">
      <c r="A88" s="291" t="s">
        <v>265</v>
      </c>
      <c r="B88" s="204"/>
      <c r="C88" s="204"/>
      <c r="D88" s="196"/>
    </row>
    <row r="89" spans="1:12" ht="25.5" customHeight="1" x14ac:dyDescent="0.15">
      <c r="A89" s="291" t="s">
        <v>278</v>
      </c>
      <c r="B89" s="204"/>
      <c r="C89" s="204"/>
      <c r="D89" s="196" t="s">
        <v>279</v>
      </c>
    </row>
    <row r="90" spans="1:12" ht="25.5" customHeight="1" x14ac:dyDescent="0.15">
      <c r="A90" s="291" t="s">
        <v>280</v>
      </c>
      <c r="B90" s="204"/>
      <c r="C90" s="204"/>
      <c r="D90" s="196" t="s">
        <v>281</v>
      </c>
    </row>
    <row r="91" spans="1:12" ht="25.5" customHeight="1" x14ac:dyDescent="0.15">
      <c r="A91" s="204" t="s">
        <v>129</v>
      </c>
      <c r="B91" s="204"/>
      <c r="C91" s="204"/>
      <c r="D91" s="196" t="s">
        <v>152</v>
      </c>
    </row>
    <row r="92" spans="1:12" ht="25.5" customHeight="1" x14ac:dyDescent="0.15">
      <c r="A92" s="291" t="s">
        <v>282</v>
      </c>
      <c r="B92" s="204"/>
      <c r="C92" s="204"/>
      <c r="D92" s="196" t="s">
        <v>283</v>
      </c>
    </row>
    <row r="93" spans="1:12" ht="25.5" customHeight="1" x14ac:dyDescent="0.15">
      <c r="A93" s="291" t="s">
        <v>284</v>
      </c>
      <c r="B93" s="204"/>
      <c r="C93" s="204"/>
      <c r="D93" s="196" t="s">
        <v>285</v>
      </c>
    </row>
    <row r="94" spans="1:12" ht="25.5" customHeight="1" x14ac:dyDescent="0.15">
      <c r="A94" s="291" t="s">
        <v>274</v>
      </c>
      <c r="B94" s="204"/>
      <c r="C94" s="204"/>
      <c r="D94" s="196" t="s">
        <v>151</v>
      </c>
    </row>
    <row r="95" spans="1:12" ht="25.5" customHeight="1" x14ac:dyDescent="0.15">
      <c r="A95" s="292" t="s">
        <v>275</v>
      </c>
      <c r="B95" s="229"/>
      <c r="C95" s="229"/>
      <c r="D95" s="230" t="s">
        <v>151</v>
      </c>
    </row>
    <row r="96" spans="1:12" ht="25.5" customHeight="1" x14ac:dyDescent="0.15">
      <c r="A96" s="404" t="s">
        <v>116</v>
      </c>
      <c r="B96" s="404"/>
      <c r="C96" s="404"/>
      <c r="D96" s="404"/>
      <c r="E96" s="404"/>
      <c r="F96" s="249"/>
      <c r="H96" s="206" t="s">
        <v>157</v>
      </c>
    </row>
    <row r="97" spans="1:8" ht="25.5" customHeight="1" x14ac:dyDescent="0.15">
      <c r="A97" s="402" t="s">
        <v>411</v>
      </c>
      <c r="B97" s="402"/>
      <c r="C97" s="402"/>
      <c r="D97" s="402"/>
      <c r="E97" s="402"/>
      <c r="F97" s="257"/>
      <c r="H97" s="206"/>
    </row>
    <row r="98" spans="1:8" ht="25.5" customHeight="1" x14ac:dyDescent="0.15">
      <c r="A98" s="231" t="str">
        <f>$B$3&amp;" Skid Resistance (TL) by NOC"</f>
        <v>2019 Skid Resistance (TL) by NOC</v>
      </c>
      <c r="B98" s="231"/>
      <c r="C98" s="231"/>
      <c r="D98" s="232" t="s">
        <v>286</v>
      </c>
    </row>
    <row r="99" spans="1:8" ht="25.5" customHeight="1" x14ac:dyDescent="0.15">
      <c r="A99" s="204" t="str">
        <f>$B$3&amp;" Deviation from the National Skid Resistancce by NOC"</f>
        <v>2019 Deviation from the National Skid Resistancce by NOC</v>
      </c>
      <c r="B99" s="200"/>
      <c r="C99" s="200"/>
      <c r="D99" s="196" t="s">
        <v>287</v>
      </c>
    </row>
    <row r="100" spans="1:8" ht="25.5" customHeight="1" x14ac:dyDescent="0.15">
      <c r="A100" s="291" t="s">
        <v>288</v>
      </c>
      <c r="B100" s="204"/>
      <c r="C100" s="204"/>
      <c r="D100" s="196" t="s">
        <v>289</v>
      </c>
    </row>
    <row r="101" spans="1:8" ht="25.5" customHeight="1" x14ac:dyDescent="0.15">
      <c r="A101" s="291" t="s">
        <v>290</v>
      </c>
      <c r="B101" s="204"/>
      <c r="C101" s="204"/>
      <c r="D101" s="196" t="s">
        <v>291</v>
      </c>
    </row>
    <row r="102" spans="1:8" ht="25.5" customHeight="1" x14ac:dyDescent="0.15">
      <c r="A102" s="204" t="s">
        <v>129</v>
      </c>
      <c r="B102" s="204"/>
      <c r="C102" s="204"/>
      <c r="D102" s="196" t="s">
        <v>153</v>
      </c>
    </row>
    <row r="103" spans="1:8" ht="25.5" customHeight="1" x14ac:dyDescent="0.15">
      <c r="A103" s="291" t="s">
        <v>292</v>
      </c>
      <c r="B103" s="204"/>
      <c r="C103" s="204"/>
      <c r="D103" s="196" t="s">
        <v>293</v>
      </c>
    </row>
    <row r="104" spans="1:8" ht="25.5" customHeight="1" x14ac:dyDescent="0.15">
      <c r="A104" s="291" t="s">
        <v>294</v>
      </c>
      <c r="B104" s="204"/>
      <c r="C104" s="204"/>
      <c r="D104" s="196" t="s">
        <v>295</v>
      </c>
    </row>
    <row r="105" spans="1:8" ht="25.5" customHeight="1" x14ac:dyDescent="0.15">
      <c r="A105" s="291" t="s">
        <v>296</v>
      </c>
      <c r="B105" s="204"/>
      <c r="C105" s="204"/>
      <c r="D105" s="196" t="s">
        <v>297</v>
      </c>
    </row>
    <row r="106" spans="1:8" ht="25.5" customHeight="1" x14ac:dyDescent="0.15">
      <c r="A106" s="292" t="s">
        <v>298</v>
      </c>
      <c r="B106" s="229"/>
      <c r="C106" s="229"/>
      <c r="D106" s="230" t="s">
        <v>299</v>
      </c>
    </row>
    <row r="107" spans="1:8" ht="25.5" customHeight="1" x14ac:dyDescent="0.15">
      <c r="A107" s="406" t="s">
        <v>154</v>
      </c>
      <c r="B107" s="406"/>
      <c r="C107" s="406"/>
      <c r="D107" s="406"/>
      <c r="E107" s="406"/>
      <c r="F107" s="250"/>
    </row>
    <row r="108" spans="1:8" ht="25.5" customHeight="1" x14ac:dyDescent="0.15">
      <c r="A108" s="402" t="s">
        <v>412</v>
      </c>
      <c r="B108" s="402"/>
      <c r="C108" s="402"/>
      <c r="D108" s="402"/>
      <c r="E108" s="402"/>
    </row>
    <row r="109" spans="1:8" ht="25.5" customHeight="1" x14ac:dyDescent="0.15">
      <c r="A109" s="231" t="str">
        <f>$B$3&amp;" Skid Resistance (IL) by NOC"</f>
        <v>2019 Skid Resistance (IL) by NOC</v>
      </c>
      <c r="B109" s="231"/>
      <c r="C109" s="231"/>
      <c r="D109" s="232" t="s">
        <v>286</v>
      </c>
    </row>
    <row r="110" spans="1:8" ht="25.5" customHeight="1" x14ac:dyDescent="0.15">
      <c r="A110" s="204" t="str">
        <f>$B$3&amp;" Deviation from the National Skid Resistancce by NOC"</f>
        <v>2019 Deviation from the National Skid Resistancce by NOC</v>
      </c>
      <c r="B110" s="204"/>
      <c r="C110" s="204"/>
      <c r="D110" s="196" t="s">
        <v>287</v>
      </c>
    </row>
    <row r="111" spans="1:8" ht="25.5" customHeight="1" x14ac:dyDescent="0.15">
      <c r="A111" s="291" t="s">
        <v>288</v>
      </c>
      <c r="B111" s="204"/>
      <c r="C111" s="204"/>
      <c r="D111" s="196" t="s">
        <v>289</v>
      </c>
    </row>
    <row r="112" spans="1:8" ht="25.5" customHeight="1" x14ac:dyDescent="0.15">
      <c r="A112" s="291" t="s">
        <v>290</v>
      </c>
      <c r="B112" s="204"/>
      <c r="C112" s="204"/>
      <c r="D112" s="196" t="s">
        <v>291</v>
      </c>
    </row>
    <row r="113" spans="1:6" ht="25.5" customHeight="1" x14ac:dyDescent="0.15">
      <c r="A113" s="204" t="s">
        <v>129</v>
      </c>
      <c r="B113" s="204"/>
      <c r="C113" s="204"/>
      <c r="D113" s="196" t="s">
        <v>153</v>
      </c>
    </row>
    <row r="114" spans="1:6" ht="25.5" customHeight="1" x14ac:dyDescent="0.15">
      <c r="A114" s="291" t="s">
        <v>292</v>
      </c>
      <c r="B114" s="204"/>
      <c r="C114" s="204"/>
      <c r="D114" s="196" t="s">
        <v>293</v>
      </c>
    </row>
    <row r="115" spans="1:6" ht="25.5" customHeight="1" x14ac:dyDescent="0.15">
      <c r="A115" s="291" t="s">
        <v>294</v>
      </c>
      <c r="B115" s="204"/>
      <c r="C115" s="204"/>
      <c r="D115" s="196" t="s">
        <v>295</v>
      </c>
    </row>
    <row r="116" spans="1:6" ht="25.5" customHeight="1" x14ac:dyDescent="0.15">
      <c r="A116" s="291" t="s">
        <v>296</v>
      </c>
      <c r="B116" s="204"/>
      <c r="C116" s="204"/>
      <c r="D116" s="196" t="s">
        <v>297</v>
      </c>
    </row>
    <row r="117" spans="1:6" ht="25.5" customHeight="1" x14ac:dyDescent="0.15">
      <c r="A117" s="292" t="s">
        <v>298</v>
      </c>
      <c r="B117" s="229"/>
      <c r="C117" s="229"/>
      <c r="D117" s="230" t="s">
        <v>299</v>
      </c>
    </row>
    <row r="118" spans="1:6" ht="25.5" customHeight="1" x14ac:dyDescent="0.15">
      <c r="A118" s="403" t="s">
        <v>409</v>
      </c>
      <c r="B118" s="403"/>
      <c r="C118" s="403"/>
      <c r="D118" s="403"/>
      <c r="E118" s="403"/>
      <c r="F118" s="251"/>
    </row>
    <row r="119" spans="1:6" ht="25.5" customHeight="1" x14ac:dyDescent="0.15">
      <c r="A119" s="402" t="s">
        <v>413</v>
      </c>
      <c r="B119" s="402"/>
      <c r="C119" s="402"/>
      <c r="D119" s="402"/>
      <c r="E119" s="235"/>
      <c r="F119" s="235"/>
    </row>
    <row r="120" spans="1:6" ht="25.5" customHeight="1" x14ac:dyDescent="0.15">
      <c r="A120" s="204" t="str">
        <f>$B$3&amp;" STE less than Threshold"</f>
        <v>2019 STE less than Threshold</v>
      </c>
      <c r="B120" s="204"/>
      <c r="C120" s="204"/>
      <c r="D120" s="196"/>
    </row>
    <row r="121" spans="1:6" ht="25.5" customHeight="1" x14ac:dyDescent="0.15">
      <c r="A121" s="204" t="str">
        <f>$B$3&amp;" Deviation from the National Skid Resistancce by NOC by 100, 130 and 150 NAASRA"</f>
        <v>2019 Deviation from the National Skid Resistancce by NOC by 100, 130 and 150 NAASRA</v>
      </c>
      <c r="B121" s="204"/>
      <c r="C121" s="204"/>
      <c r="D121" s="196"/>
    </row>
    <row r="122" spans="1:6" ht="25.5" customHeight="1" x14ac:dyDescent="0.15">
      <c r="A122" s="291" t="s">
        <v>300</v>
      </c>
      <c r="B122" s="204"/>
      <c r="C122" s="204"/>
      <c r="D122" s="196" t="s">
        <v>301</v>
      </c>
    </row>
    <row r="123" spans="1:6" ht="25.5" customHeight="1" x14ac:dyDescent="0.15">
      <c r="A123" s="291" t="s">
        <v>302</v>
      </c>
      <c r="B123" s="204"/>
      <c r="C123" s="204"/>
      <c r="D123" s="196" t="s">
        <v>303</v>
      </c>
    </row>
    <row r="124" spans="1:6" ht="25.5" customHeight="1" x14ac:dyDescent="0.15">
      <c r="A124" s="204" t="s">
        <v>129</v>
      </c>
      <c r="B124" s="204"/>
      <c r="C124" s="204"/>
      <c r="D124" s="196" t="s">
        <v>155</v>
      </c>
    </row>
    <row r="125" spans="1:6" ht="25.5" customHeight="1" x14ac:dyDescent="0.15">
      <c r="A125" s="291" t="s">
        <v>304</v>
      </c>
      <c r="B125" s="204"/>
      <c r="C125" s="204"/>
      <c r="D125" s="196" t="s">
        <v>305</v>
      </c>
    </row>
    <row r="126" spans="1:6" ht="25.5" customHeight="1" x14ac:dyDescent="0.15">
      <c r="A126" s="292" t="s">
        <v>306</v>
      </c>
      <c r="B126" s="229"/>
      <c r="C126" s="229"/>
      <c r="D126" s="230" t="s">
        <v>307</v>
      </c>
    </row>
    <row r="127" spans="1:6" ht="25.5" customHeight="1" x14ac:dyDescent="0.15">
      <c r="A127" s="404" t="s">
        <v>410</v>
      </c>
      <c r="B127" s="404"/>
      <c r="C127" s="404"/>
      <c r="D127" s="404"/>
      <c r="E127" s="404"/>
      <c r="F127" s="249"/>
    </row>
    <row r="128" spans="1:6" ht="25.5" customHeight="1" x14ac:dyDescent="0.15">
      <c r="A128" s="405" t="s">
        <v>383</v>
      </c>
      <c r="B128" s="405"/>
      <c r="C128" s="405"/>
      <c r="D128" s="405"/>
    </row>
    <row r="129" spans="1:6" ht="25.5" customHeight="1" x14ac:dyDescent="0.15">
      <c r="A129" s="228" t="str">
        <f>$B$3&amp;" Surface Condition Index by National/NOC"</f>
        <v>2019 Surface Condition Index by National/NOC</v>
      </c>
      <c r="B129" s="204"/>
      <c r="C129" s="204"/>
      <c r="D129" s="196"/>
    </row>
    <row r="130" spans="1:6" ht="25.5" customHeight="1" x14ac:dyDescent="0.15">
      <c r="A130" s="228" t="str">
        <f>$B$3&amp;" Deviation from the National Surface Condition Index by NOC"</f>
        <v>2019 Deviation from the National Surface Condition Index by NOC</v>
      </c>
      <c r="B130" s="204"/>
      <c r="C130" s="204"/>
      <c r="D130" s="196"/>
    </row>
    <row r="131" spans="1:6" ht="25.5" customHeight="1" x14ac:dyDescent="0.15">
      <c r="A131" s="291" t="s">
        <v>308</v>
      </c>
      <c r="B131" s="204"/>
      <c r="C131" s="204"/>
      <c r="D131" s="196" t="s">
        <v>309</v>
      </c>
    </row>
    <row r="132" spans="1:6" ht="25.5" customHeight="1" x14ac:dyDescent="0.15">
      <c r="A132" s="291" t="s">
        <v>310</v>
      </c>
      <c r="B132" s="204"/>
      <c r="C132" s="204"/>
      <c r="D132" s="196" t="s">
        <v>311</v>
      </c>
    </row>
    <row r="133" spans="1:6" ht="25.5" customHeight="1" x14ac:dyDescent="0.15">
      <c r="A133" s="204" t="s">
        <v>129</v>
      </c>
      <c r="B133" s="204"/>
      <c r="C133" s="204"/>
      <c r="D133" s="196" t="s">
        <v>171</v>
      </c>
    </row>
    <row r="134" spans="1:6" ht="25.5" customHeight="1" x14ac:dyDescent="0.15">
      <c r="A134" s="291" t="s">
        <v>312</v>
      </c>
      <c r="B134" s="204"/>
      <c r="C134" s="204"/>
      <c r="D134" s="196" t="s">
        <v>313</v>
      </c>
    </row>
    <row r="135" spans="1:6" ht="25.5" customHeight="1" x14ac:dyDescent="0.15">
      <c r="A135" s="292" t="s">
        <v>314</v>
      </c>
      <c r="B135" s="229"/>
      <c r="C135" s="229"/>
      <c r="D135" s="230" t="s">
        <v>315</v>
      </c>
    </row>
    <row r="136" spans="1:6" ht="25.5" customHeight="1" x14ac:dyDescent="0.15">
      <c r="A136" s="420" t="s">
        <v>54</v>
      </c>
      <c r="B136" s="420"/>
      <c r="C136" s="420"/>
      <c r="D136" s="420"/>
      <c r="E136" s="420"/>
      <c r="F136" s="248"/>
    </row>
    <row r="137" spans="1:6" ht="25.5" customHeight="1" x14ac:dyDescent="0.15">
      <c r="A137" s="407" t="s">
        <v>436</v>
      </c>
      <c r="B137" s="407"/>
      <c r="C137" s="407"/>
      <c r="D137" s="407"/>
    </row>
    <row r="138" spans="1:6" ht="25.5" customHeight="1" x14ac:dyDescent="0.15">
      <c r="A138" s="204" t="str">
        <f>B3&amp;" [ texture material type] by National/NOC"</f>
        <v>2019 [ texture material type] by National/NOC</v>
      </c>
      <c r="B138" s="204"/>
      <c r="C138" s="204"/>
      <c r="D138" s="196"/>
    </row>
    <row r="139" spans="1:6" ht="25.5" customHeight="1" x14ac:dyDescent="0.15">
      <c r="A139" s="204" t="str">
        <f>B3&amp;" [ texture material type] deviation from the National Texture of material type"</f>
        <v>2019 [ texture material type] deviation from the National Texture of material type</v>
      </c>
      <c r="B139" s="204"/>
      <c r="C139" s="204"/>
      <c r="D139" s="196"/>
    </row>
    <row r="140" spans="1:6" ht="25.5" customHeight="1" x14ac:dyDescent="0.15">
      <c r="A140" s="291" t="s">
        <v>316</v>
      </c>
      <c r="B140" s="204"/>
      <c r="C140" s="204"/>
      <c r="D140" s="196" t="s">
        <v>317</v>
      </c>
      <c r="E140" s="206" t="s">
        <v>54</v>
      </c>
      <c r="F140" s="206"/>
    </row>
    <row r="141" spans="1:6" ht="25.5" customHeight="1" x14ac:dyDescent="0.15">
      <c r="A141" s="291" t="s">
        <v>318</v>
      </c>
      <c r="B141" s="204"/>
      <c r="C141" s="204"/>
      <c r="D141" s="196" t="s">
        <v>319</v>
      </c>
    </row>
    <row r="142" spans="1:6" ht="25.5" customHeight="1" x14ac:dyDescent="0.15">
      <c r="A142" s="204" t="s">
        <v>129</v>
      </c>
      <c r="B142" s="204"/>
      <c r="C142" s="204"/>
      <c r="D142" s="196" t="s">
        <v>156</v>
      </c>
    </row>
    <row r="143" spans="1:6" ht="25.5" customHeight="1" x14ac:dyDescent="0.15">
      <c r="A143" s="291" t="s">
        <v>320</v>
      </c>
      <c r="B143" s="204"/>
      <c r="C143" s="204"/>
      <c r="D143" s="196" t="s">
        <v>321</v>
      </c>
    </row>
    <row r="144" spans="1:6" ht="25.5" customHeight="1" x14ac:dyDescent="0.15">
      <c r="A144" s="291" t="s">
        <v>322</v>
      </c>
      <c r="B144" s="204"/>
      <c r="C144" s="204"/>
      <c r="D144" s="196" t="s">
        <v>323</v>
      </c>
    </row>
    <row r="145" spans="1:6" ht="25.5" customHeight="1" x14ac:dyDescent="0.15">
      <c r="A145" s="408" t="s">
        <v>349</v>
      </c>
      <c r="B145" s="408"/>
      <c r="C145" s="408"/>
      <c r="D145" s="408"/>
      <c r="E145" s="408"/>
      <c r="F145" s="408"/>
    </row>
    <row r="146" spans="1:6" ht="14.25" x14ac:dyDescent="0.15">
      <c r="A146" s="200" t="s">
        <v>400</v>
      </c>
      <c r="B146" s="200"/>
      <c r="C146" s="200"/>
      <c r="D146" s="196"/>
    </row>
  </sheetData>
  <mergeCells count="42">
    <mergeCell ref="A8:E8"/>
    <mergeCell ref="A30:E30"/>
    <mergeCell ref="A56:E56"/>
    <mergeCell ref="A57:E57"/>
    <mergeCell ref="A40:E40"/>
    <mergeCell ref="A48:E48"/>
    <mergeCell ref="A55:E55"/>
    <mergeCell ref="A21:C21"/>
    <mergeCell ref="A49:C49"/>
    <mergeCell ref="A31:C31"/>
    <mergeCell ref="A39:E39"/>
    <mergeCell ref="A41:C41"/>
    <mergeCell ref="A47:E47"/>
    <mergeCell ref="A137:D137"/>
    <mergeCell ref="A145:F145"/>
    <mergeCell ref="A1:F1"/>
    <mergeCell ref="A2:F2"/>
    <mergeCell ref="A29:E29"/>
    <mergeCell ref="A20:E20"/>
    <mergeCell ref="A5:C5"/>
    <mergeCell ref="A11:C11"/>
    <mergeCell ref="E11:E12"/>
    <mergeCell ref="A19:E19"/>
    <mergeCell ref="A6:C6"/>
    <mergeCell ref="A7:E7"/>
    <mergeCell ref="E13:E15"/>
    <mergeCell ref="A85:D85"/>
    <mergeCell ref="A136:E136"/>
    <mergeCell ref="A96:E96"/>
    <mergeCell ref="A118:E118"/>
    <mergeCell ref="A127:E127"/>
    <mergeCell ref="A128:D128"/>
    <mergeCell ref="A119:D119"/>
    <mergeCell ref="A97:E97"/>
    <mergeCell ref="A108:E108"/>
    <mergeCell ref="A107:E107"/>
    <mergeCell ref="A64:E64"/>
    <mergeCell ref="A72:E72"/>
    <mergeCell ref="A84:E84"/>
    <mergeCell ref="A73:D73"/>
    <mergeCell ref="A66:E66"/>
    <mergeCell ref="A65:E65"/>
  </mergeCells>
  <pageMargins left="0.39370078740157483" right="0.15748031496062992" top="0.78740157480314965" bottom="0.78740157480314965" header="0.51181102362204722" footer="0.51181102362204722"/>
  <pageSetup paperSize="8" scale="82" orientation="landscape" r:id="rId1"/>
  <headerFooter alignWithMargins="0"/>
  <rowBreaks count="3" manualBreakCount="3">
    <brk id="28" max="16383" man="1"/>
    <brk id="63" max="16383" man="1"/>
    <brk id="9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92D050"/>
  </sheetPr>
  <dimension ref="A1:B55"/>
  <sheetViews>
    <sheetView workbookViewId="0"/>
  </sheetViews>
  <sheetFormatPr defaultColWidth="9.140625" defaultRowHeight="12" x14ac:dyDescent="0.15"/>
  <cols>
    <col min="1" max="16384" width="9.140625" style="192"/>
  </cols>
  <sheetData>
    <row r="1" spans="1:2" ht="22.5" x14ac:dyDescent="0.15">
      <c r="A1" s="303" t="s">
        <v>343</v>
      </c>
    </row>
    <row r="2" spans="1:2" x14ac:dyDescent="0.15">
      <c r="A2" s="192" t="s">
        <v>337</v>
      </c>
    </row>
    <row r="3" spans="1:2" x14ac:dyDescent="0.15">
      <c r="A3" s="301" t="s">
        <v>338</v>
      </c>
    </row>
    <row r="4" spans="1:2" ht="14.25" x14ac:dyDescent="0.15">
      <c r="A4" s="302" t="s">
        <v>339</v>
      </c>
      <c r="B4" s="192" t="s">
        <v>340</v>
      </c>
    </row>
    <row r="12" spans="1:2" ht="14.25" x14ac:dyDescent="0.15">
      <c r="A12" s="302" t="s">
        <v>339</v>
      </c>
      <c r="B12" s="192" t="s">
        <v>341</v>
      </c>
    </row>
    <row r="13" spans="1:2" ht="14.25" x14ac:dyDescent="0.15">
      <c r="A13" s="302" t="s">
        <v>339</v>
      </c>
      <c r="B13" s="192" t="s">
        <v>342</v>
      </c>
    </row>
    <row r="32" spans="1:1" ht="22.5" x14ac:dyDescent="0.15">
      <c r="A32" s="300" t="s">
        <v>344</v>
      </c>
    </row>
    <row r="33" spans="1:2" x14ac:dyDescent="0.15">
      <c r="A33" s="301" t="s">
        <v>338</v>
      </c>
    </row>
    <row r="34" spans="1:2" ht="14.25" x14ac:dyDescent="0.15">
      <c r="A34" s="302" t="s">
        <v>339</v>
      </c>
      <c r="B34" s="192" t="s">
        <v>345</v>
      </c>
    </row>
    <row r="55" spans="1:2" ht="14.25" x14ac:dyDescent="0.15">
      <c r="A55" s="302" t="s">
        <v>339</v>
      </c>
      <c r="B55" s="192" t="s">
        <v>346</v>
      </c>
    </row>
  </sheetData>
  <pageMargins left="1.1811023622047245" right="0.78740157480314965" top="0.78740157480314965" bottom="0.78740157480314965"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AO36"/>
  <sheetViews>
    <sheetView zoomScaleNormal="100" workbookViewId="0">
      <pane xSplit="1" ySplit="5" topLeftCell="B6" activePane="bottomRight" state="frozen"/>
      <selection pane="topRight" activeCell="B1" sqref="B1"/>
      <selection pane="bottomLeft" activeCell="A6" sqref="A6"/>
      <selection pane="bottomRight" activeCell="AR8" sqref="AR8"/>
    </sheetView>
  </sheetViews>
  <sheetFormatPr defaultColWidth="9.140625" defaultRowHeight="12" x14ac:dyDescent="0.15"/>
  <cols>
    <col min="1" max="1" width="32.140625" style="192" customWidth="1"/>
    <col min="2" max="2" width="8.28515625" style="192" customWidth="1"/>
    <col min="3" max="3" width="3" style="192" customWidth="1"/>
    <col min="4" max="4" width="7.7109375" style="192" hidden="1" customWidth="1"/>
    <col min="5" max="5" width="3" style="192" hidden="1" customWidth="1"/>
    <col min="6" max="6" width="7.7109375" style="192" hidden="1" customWidth="1"/>
    <col min="7" max="7" width="3" style="192" hidden="1" customWidth="1"/>
    <col min="8" max="8" width="7.7109375" style="192" customWidth="1"/>
    <col min="9" max="9" width="3" style="192" customWidth="1"/>
    <col min="10" max="10" width="7.7109375" style="192" customWidth="1"/>
    <col min="11" max="11" width="3" style="192" customWidth="1"/>
    <col min="12" max="12" width="7.7109375" style="192" customWidth="1"/>
    <col min="13" max="13" width="3" style="192" customWidth="1"/>
    <col min="14" max="14" width="7.7109375" style="192" customWidth="1"/>
    <col min="15" max="15" width="3" style="192" customWidth="1"/>
    <col min="16" max="16" width="6.7109375" style="192" customWidth="1"/>
    <col min="17" max="17" width="3" style="192" customWidth="1"/>
    <col min="18" max="18" width="8.7109375" style="192" customWidth="1"/>
    <col min="19" max="19" width="3" style="192" customWidth="1"/>
    <col min="20" max="20" width="9.140625" style="192"/>
    <col min="21" max="21" width="3" style="192" customWidth="1"/>
    <col min="22" max="22" width="6.7109375" style="192" customWidth="1"/>
    <col min="23" max="23" width="3" style="192" customWidth="1"/>
    <col min="24" max="24" width="6.7109375" style="192" customWidth="1"/>
    <col min="25" max="25" width="3" style="192" customWidth="1"/>
    <col min="26" max="26" width="11.5703125" style="192" bestFit="1" customWidth="1"/>
    <col min="27" max="27" width="3" style="192" customWidth="1"/>
    <col min="28" max="28" width="6.85546875" style="192" customWidth="1"/>
    <col min="29" max="29" width="3" style="192" customWidth="1"/>
    <col min="30" max="30" width="6.140625" style="192" hidden="1" customWidth="1"/>
    <col min="31" max="31" width="3" style="192" hidden="1" customWidth="1"/>
    <col min="32" max="32" width="5" style="192" hidden="1" customWidth="1"/>
    <col min="33" max="33" width="3" style="192" hidden="1" customWidth="1"/>
    <col min="34" max="34" width="7.7109375" style="192" customWidth="1"/>
    <col min="35" max="35" width="3" style="192" customWidth="1"/>
    <col min="36" max="36" width="6.7109375" style="192" customWidth="1"/>
    <col min="37" max="37" width="3" style="192" customWidth="1"/>
    <col min="38" max="38" width="6.7109375" style="192" customWidth="1"/>
    <col min="39" max="39" width="3" style="192" customWidth="1"/>
    <col min="40" max="40" width="7.42578125" style="192" customWidth="1"/>
    <col min="41" max="41" width="3" style="192" customWidth="1"/>
    <col min="42" max="16384" width="9.140625" style="192"/>
  </cols>
  <sheetData>
    <row r="1" spans="1:41" ht="19.5" x14ac:dyDescent="0.15">
      <c r="A1" s="290" t="str">
        <f>"National Pavement Condition Report "&amp;'Table of Contents'!B3&amp;" Summary"</f>
        <v>National Pavement Condition Report 2019 Summary</v>
      </c>
    </row>
    <row r="3" spans="1:41" ht="23.25" customHeight="1" x14ac:dyDescent="0.15">
      <c r="A3" s="480" t="s">
        <v>242</v>
      </c>
      <c r="B3" s="430" t="s">
        <v>70</v>
      </c>
      <c r="C3" s="431"/>
      <c r="D3" s="434" t="s">
        <v>846</v>
      </c>
      <c r="E3" s="435"/>
      <c r="F3" s="435"/>
      <c r="G3" s="435"/>
      <c r="H3" s="436" t="s">
        <v>189</v>
      </c>
      <c r="I3" s="437"/>
      <c r="J3" s="437"/>
      <c r="K3" s="438"/>
      <c r="L3" s="439" t="s">
        <v>237</v>
      </c>
      <c r="M3" s="440"/>
      <c r="N3" s="493" t="s">
        <v>402</v>
      </c>
      <c r="O3" s="494"/>
      <c r="P3" s="443" t="s">
        <v>32</v>
      </c>
      <c r="Q3" s="444"/>
      <c r="R3" s="444"/>
      <c r="S3" s="444"/>
      <c r="T3" s="444"/>
      <c r="U3" s="445"/>
      <c r="V3" s="446" t="s">
        <v>193</v>
      </c>
      <c r="W3" s="446"/>
      <c r="X3" s="446"/>
      <c r="Y3" s="446"/>
      <c r="Z3" s="469" t="s">
        <v>48</v>
      </c>
      <c r="AA3" s="469"/>
      <c r="AB3" s="469"/>
      <c r="AC3" s="469"/>
      <c r="AD3" s="470" t="s">
        <v>196</v>
      </c>
      <c r="AE3" s="470"/>
      <c r="AF3" s="470"/>
      <c r="AG3" s="470"/>
      <c r="AH3" s="471" t="s">
        <v>52</v>
      </c>
      <c r="AI3" s="471"/>
      <c r="AJ3" s="473" t="s">
        <v>73</v>
      </c>
      <c r="AK3" s="473"/>
      <c r="AL3" s="452" t="s">
        <v>54</v>
      </c>
      <c r="AM3" s="453"/>
      <c r="AN3" s="453"/>
      <c r="AO3" s="453"/>
    </row>
    <row r="4" spans="1:41" x14ac:dyDescent="0.15">
      <c r="A4" s="481"/>
      <c r="B4" s="432"/>
      <c r="C4" s="433"/>
      <c r="D4" s="447" t="s">
        <v>187</v>
      </c>
      <c r="E4" s="447"/>
      <c r="F4" s="448" t="s">
        <v>188</v>
      </c>
      <c r="G4" s="449"/>
      <c r="H4" s="450" t="s">
        <v>187</v>
      </c>
      <c r="I4" s="451"/>
      <c r="J4" s="458" t="s">
        <v>188</v>
      </c>
      <c r="K4" s="459"/>
      <c r="L4" s="441"/>
      <c r="M4" s="442"/>
      <c r="N4" s="495"/>
      <c r="O4" s="496"/>
      <c r="P4" s="460" t="s">
        <v>190</v>
      </c>
      <c r="Q4" s="461"/>
      <c r="R4" s="475" t="s">
        <v>191</v>
      </c>
      <c r="S4" s="476"/>
      <c r="T4" s="462" t="s">
        <v>192</v>
      </c>
      <c r="U4" s="463"/>
      <c r="V4" s="464" t="s">
        <v>195</v>
      </c>
      <c r="W4" s="465"/>
      <c r="X4" s="466" t="s">
        <v>194</v>
      </c>
      <c r="Y4" s="467"/>
      <c r="Z4" s="468" t="s">
        <v>187</v>
      </c>
      <c r="AA4" s="468"/>
      <c r="AB4" s="477" t="s">
        <v>188</v>
      </c>
      <c r="AC4" s="478"/>
      <c r="AD4" s="479" t="s">
        <v>187</v>
      </c>
      <c r="AE4" s="479"/>
      <c r="AF4" s="428" t="s">
        <v>188</v>
      </c>
      <c r="AG4" s="429"/>
      <c r="AH4" s="472"/>
      <c r="AI4" s="472"/>
      <c r="AJ4" s="474"/>
      <c r="AK4" s="474"/>
      <c r="AL4" s="456" t="s">
        <v>218</v>
      </c>
      <c r="AM4" s="457"/>
      <c r="AN4" s="454" t="s">
        <v>219</v>
      </c>
      <c r="AO4" s="455"/>
    </row>
    <row r="5" spans="1:41" x14ac:dyDescent="0.15">
      <c r="A5" s="482"/>
      <c r="B5" s="483" t="s">
        <v>394</v>
      </c>
      <c r="C5" s="484"/>
      <c r="D5" s="356"/>
      <c r="E5" s="356"/>
      <c r="F5" s="357"/>
      <c r="G5" s="358"/>
      <c r="H5" s="485" t="s">
        <v>395</v>
      </c>
      <c r="I5" s="486"/>
      <c r="J5" s="486"/>
      <c r="K5" s="487"/>
      <c r="L5" s="490" t="s">
        <v>79</v>
      </c>
      <c r="M5" s="491"/>
      <c r="N5" s="491"/>
      <c r="O5" s="492"/>
      <c r="P5" s="488" t="s">
        <v>396</v>
      </c>
      <c r="Q5" s="489"/>
      <c r="R5" s="499" t="s">
        <v>397</v>
      </c>
      <c r="S5" s="500"/>
      <c r="T5" s="500"/>
      <c r="U5" s="501"/>
      <c r="V5" s="502" t="s">
        <v>397</v>
      </c>
      <c r="W5" s="503"/>
      <c r="X5" s="503"/>
      <c r="Y5" s="504"/>
      <c r="Z5" s="505" t="s">
        <v>397</v>
      </c>
      <c r="AA5" s="506"/>
      <c r="AB5" s="506"/>
      <c r="AC5" s="507"/>
      <c r="AD5" s="359"/>
      <c r="AE5" s="359"/>
      <c r="AF5" s="360"/>
      <c r="AG5" s="361"/>
      <c r="AH5" s="508" t="s">
        <v>397</v>
      </c>
      <c r="AI5" s="509"/>
      <c r="AJ5" s="510" t="s">
        <v>394</v>
      </c>
      <c r="AK5" s="511"/>
      <c r="AL5" s="497" t="s">
        <v>397</v>
      </c>
      <c r="AM5" s="498"/>
      <c r="AN5" s="498"/>
      <c r="AO5" s="498"/>
    </row>
    <row r="6" spans="1:41" ht="16.5" customHeight="1" x14ac:dyDescent="0.15">
      <c r="A6" s="272" t="str">
        <f>Table!B6</f>
        <v>(NOC) NORTHLAND</v>
      </c>
      <c r="B6" s="305" t="e">
        <f>IF($A6=Table!$G897,Table!H897,"err")</f>
        <v>#N/A</v>
      </c>
      <c r="C6" s="306" t="e">
        <f>IF(Table!H926&gt;0,"J",IF(Table!H926=0,1,6))</f>
        <v>#N/A</v>
      </c>
      <c r="D6" s="307">
        <f>IF($A6=Table!$G897,Table!I897,"err")</f>
        <v>72.043000000000006</v>
      </c>
      <c r="E6" s="308" t="str">
        <f>IF(Table!I926&lt;0,6,IF(Table!I926=0,1,"J"))</f>
        <v>J</v>
      </c>
      <c r="F6" s="305">
        <f>IF($A6=Table!$G897,Table!J897,"err")</f>
        <v>95.249799999999993</v>
      </c>
      <c r="G6" s="308" t="str">
        <f>IF(Table!J926&lt;0,6,IF(Table!J926=0,1,"J"))</f>
        <v>J</v>
      </c>
      <c r="H6" s="305">
        <f>IF($A6=Table!$G897,Table!K897,"err")</f>
        <v>72.043000000000006</v>
      </c>
      <c r="I6" s="308" t="str">
        <f>IF(Table!K926&gt;0,"J",IF(Table!K926=0,1,6))</f>
        <v>J</v>
      </c>
      <c r="J6" s="305">
        <f>IF($A6=Table!$G897,Table!L897,"err")</f>
        <v>95.249799999999993</v>
      </c>
      <c r="K6" s="306" t="str">
        <f>IF(Table!L926&gt;0,"J",IF(Table!L926=0,1,6))</f>
        <v>J</v>
      </c>
      <c r="L6" s="273">
        <f>IF($A6=Table!$G897,Table!M897,"err")</f>
        <v>6.1920999999999999</v>
      </c>
      <c r="M6" s="286">
        <f>IF(Table!M926&gt;0,"J",IF(Table!M926=0,1,6))</f>
        <v>6</v>
      </c>
      <c r="N6" s="273">
        <f>IF($A6=Table!$G897,Table!N897,"err")</f>
        <v>4.0548000000000002</v>
      </c>
      <c r="O6" s="286" t="str">
        <f>IF(Table!N926&gt;0,"J",IF(Table!N926=0,1,6))</f>
        <v>J</v>
      </c>
      <c r="P6" s="282">
        <f>IF($A6=Table!$G897,Table!O897,"err")</f>
        <v>74.596500000000006</v>
      </c>
      <c r="Q6" s="274" t="str">
        <f>IF(Table!O926&gt;0,"J",IF(Table!O926=0,1,6))</f>
        <v>J</v>
      </c>
      <c r="R6" s="282">
        <f>IF($A6=Table!$G897,Table!P897,"err")</f>
        <v>6.7409999999999997</v>
      </c>
      <c r="S6" s="286" t="str">
        <f>IF(Table!P926&gt;0,"J",IF(Table!P926=0,1,6))</f>
        <v>J</v>
      </c>
      <c r="T6" s="273">
        <f>IF($A6=Table!$G897,Table!Q897,"err")</f>
        <v>3.8287</v>
      </c>
      <c r="U6" s="286" t="str">
        <f>IF(Table!Q926&gt;0,"J",IF(Table!Q926=0,1,6))</f>
        <v>J</v>
      </c>
      <c r="V6" s="273">
        <f>IF($A6=Table!$G897,Table!R897,"err")</f>
        <v>15.653600000000001</v>
      </c>
      <c r="W6" s="274" t="str">
        <f>IF(Table!R926&gt;0,"J",IF(Table!R926=0,1,6))</f>
        <v>J</v>
      </c>
      <c r="X6" s="282">
        <f>IF($A6=Table!$G897,Table!S897,"err")</f>
        <v>1.8426</v>
      </c>
      <c r="Y6" s="286" t="str">
        <f>IF(Table!S926&gt;0,"J",IF(Table!S926=0,1,6))</f>
        <v>J</v>
      </c>
      <c r="Z6" s="273">
        <f>IF($A6=Table!$G897,Table!V897,"err")</f>
        <v>26.984000000000002</v>
      </c>
      <c r="AA6" s="274">
        <f>IF(Table!V926&gt;0,"J",IF(Table!V926=0,1,6))</f>
        <v>6</v>
      </c>
      <c r="AB6" s="282">
        <f>IF($A6=Table!$G897,Table!W897,"err")</f>
        <v>5.0785999999999998</v>
      </c>
      <c r="AC6" s="286">
        <f>IF(Table!W926&gt;0,"J",IF(Table!W926=0,1,6))</f>
        <v>6</v>
      </c>
      <c r="AD6" s="273">
        <f>IF($A6=Table!$G897,Table!V897,"err")</f>
        <v>26.984000000000002</v>
      </c>
      <c r="AE6" s="274">
        <f>IF(Table!U926&lt;0,6,IF(Table!U926=0,1,"J"))</f>
        <v>6</v>
      </c>
      <c r="AF6" s="282">
        <f>IF($A6=Table!$G897,Table!W897,"err")</f>
        <v>5.0785999999999998</v>
      </c>
      <c r="AG6" s="286">
        <f>IF(Table!V926&lt;0,6,IF(Table!V926=0,1,"J"))</f>
        <v>6</v>
      </c>
      <c r="AH6" s="273">
        <f>IF($A6=Table!$G897,Table!X897,"err")</f>
        <v>97.418499999999995</v>
      </c>
      <c r="AI6" s="274">
        <f>IF(Table!X926&gt;0,"J",IF(Table!X926=0,1,6))</f>
        <v>6</v>
      </c>
      <c r="AJ6" s="305" t="e">
        <f>IF($A6=Table!$G897,Table!Y897,"err")</f>
        <v>#N/A</v>
      </c>
      <c r="AK6" s="274" t="e">
        <f>IF(Table!Y926&gt;0,"J",IF(Table!Y926=0,1,6))</f>
        <v>#N/A</v>
      </c>
      <c r="AL6" s="282">
        <f>IF($A6=Table!$G897,Table!Z897,"err")</f>
        <v>0.1255</v>
      </c>
      <c r="AM6" s="286">
        <f>IF(Table!Z926&gt;0,"J",IF(Table!Z926=0,1,6))</f>
        <v>1</v>
      </c>
      <c r="AN6" s="282">
        <f>IF($A6=Table!$G897,Table!AA897,"err")</f>
        <v>0.48199999999999998</v>
      </c>
      <c r="AO6" s="274">
        <f>IF(Table!AA926&gt;0,"J",IF(Table!AA926=0,1,6))</f>
        <v>6</v>
      </c>
    </row>
    <row r="7" spans="1:41" ht="16.5" customHeight="1" x14ac:dyDescent="0.15">
      <c r="A7" s="272" t="str">
        <f>Table!B7</f>
        <v>AUCK ALLIANCE</v>
      </c>
      <c r="B7" s="309" t="e">
        <f>IF($A7=Table!$G898,Table!H898,"err")</f>
        <v>#N/A</v>
      </c>
      <c r="C7" s="310" t="e">
        <f>IF(Table!H927&gt;0,"J",IF(Table!H927=0,1,6))</f>
        <v>#N/A</v>
      </c>
      <c r="D7" s="311">
        <f>IF($A7=Table!$G898,Table!I898,"err")</f>
        <v>91.577500000000001</v>
      </c>
      <c r="E7" s="312" t="str">
        <f>IF(Table!I927&lt;0,6,IF(Table!I927=0,1,"J"))</f>
        <v>J</v>
      </c>
      <c r="F7" s="309">
        <f>IF($A7=Table!$G898,Table!J898,"err")</f>
        <v>99.723200000000006</v>
      </c>
      <c r="G7" s="312" t="str">
        <f>IF(Table!J927&lt;0,6,IF(Table!J927=0,1,"J"))</f>
        <v>J</v>
      </c>
      <c r="H7" s="309">
        <f>IF($A7=Table!$G898,Table!K898,"err")</f>
        <v>91.577500000000001</v>
      </c>
      <c r="I7" s="312" t="str">
        <f>IF(Table!K927&gt;0,"J",IF(Table!K927=0,1,6))</f>
        <v>J</v>
      </c>
      <c r="J7" s="309">
        <f>IF($A7=Table!$G898,Table!L898,"err")</f>
        <v>99.723200000000006</v>
      </c>
      <c r="K7" s="310" t="str">
        <f>IF(Table!L927&gt;0,"J",IF(Table!L927=0,1,6))</f>
        <v>J</v>
      </c>
      <c r="L7" s="275">
        <f>IF($A7=Table!$G898,Table!M898,"err")</f>
        <v>7.5248999999999997</v>
      </c>
      <c r="M7" s="287">
        <f>IF(Table!M927&gt;0,"J",IF(Table!M927=0,1,6))</f>
        <v>6</v>
      </c>
      <c r="N7" s="369">
        <f>IF($A7=Table!$G898,Table!N898,"err")</f>
        <v>1.9302999999999999</v>
      </c>
      <c r="O7" s="276" t="str">
        <f>IF(Table!N927&gt;0,"J",IF(Table!N927=0,1,6))</f>
        <v>J</v>
      </c>
      <c r="P7" s="283">
        <f>IF($A7=Table!$G898,Table!O898,"err")</f>
        <v>37.400599999999997</v>
      </c>
      <c r="Q7" s="276">
        <f>IF(Table!O927&gt;0,"J",IF(Table!O927=0,1,6))</f>
        <v>6</v>
      </c>
      <c r="R7" s="283">
        <f>IF($A7=Table!$G898,Table!P898,"err")</f>
        <v>0.90110000000000001</v>
      </c>
      <c r="S7" s="287">
        <f>IF(Table!P927&gt;0,"J",IF(Table!P927=0,1,6))</f>
        <v>1</v>
      </c>
      <c r="T7" s="275">
        <f>IF($A7=Table!$G898,Table!Q898,"err")</f>
        <v>0.41639999999999999</v>
      </c>
      <c r="U7" s="287">
        <f>IF(Table!Q927&gt;0,"J",IF(Table!Q927=0,1,6))</f>
        <v>6</v>
      </c>
      <c r="V7" s="275">
        <f>IF($A7=Table!$G898,Table!R898,"err")</f>
        <v>2.8454000000000002</v>
      </c>
      <c r="W7" s="276">
        <f>IF(Table!R927&gt;0,"J",IF(Table!R927=0,1,6))</f>
        <v>1</v>
      </c>
      <c r="X7" s="283">
        <f>IF($A7=Table!$G898,Table!S898,"err")</f>
        <v>0.17230000000000001</v>
      </c>
      <c r="Y7" s="287">
        <f>IF(Table!S927&gt;0,"J",IF(Table!S927=0,1,6))</f>
        <v>1</v>
      </c>
      <c r="Z7" s="275">
        <f>IF($A7=Table!$G898,Table!V898,"err")</f>
        <v>14.2082</v>
      </c>
      <c r="AA7" s="276">
        <f>IF(Table!V927&gt;0,"J",IF(Table!V927=0,1,6))</f>
        <v>6</v>
      </c>
      <c r="AB7" s="283">
        <f>IF($A7=Table!$G898,Table!W898,"err")</f>
        <v>1.0571999999999999</v>
      </c>
      <c r="AC7" s="287">
        <f>IF(Table!W927&gt;0,"J",IF(Table!W927=0,1,6))</f>
        <v>6</v>
      </c>
      <c r="AD7" s="275">
        <f>IF($A7=Table!$G898,Table!V898,"err")</f>
        <v>14.2082</v>
      </c>
      <c r="AE7" s="276">
        <f>IF(Table!U927&lt;0,6,IF(Table!U927=0,1,"J"))</f>
        <v>6</v>
      </c>
      <c r="AF7" s="283">
        <f>IF($A7=Table!$G898,Table!W898,"err")</f>
        <v>1.0571999999999999</v>
      </c>
      <c r="AG7" s="287">
        <f>IF(Table!V927&lt;0,6,IF(Table!V927=0,1,"J"))</f>
        <v>6</v>
      </c>
      <c r="AH7" s="275">
        <f>IF($A7=Table!$G898,Table!X898,"err")</f>
        <v>99.876000000000005</v>
      </c>
      <c r="AI7" s="276">
        <f>IF(Table!X927&gt;0,"J",IF(Table!X927=0,1,6))</f>
        <v>1</v>
      </c>
      <c r="AJ7" s="309" t="e">
        <f>IF($A7=Table!$G898,Table!Y898,"err")</f>
        <v>#N/A</v>
      </c>
      <c r="AK7" s="276" t="e">
        <f>IF(Table!Y927&gt;0,"J",IF(Table!Y927=0,1,6))</f>
        <v>#N/A</v>
      </c>
      <c r="AL7" s="283">
        <f>IF($A7=Table!$G898,Table!Z898,"err")</f>
        <v>1.9599999999999999E-2</v>
      </c>
      <c r="AM7" s="287">
        <f>IF(Table!Z927&gt;0,"J",IF(Table!Z927=0,1,6))</f>
        <v>1</v>
      </c>
      <c r="AN7" s="283">
        <f>IF($A7=Table!$G898,Table!AA898,"err")</f>
        <v>0.36919999999999997</v>
      </c>
      <c r="AO7" s="276" t="str">
        <f>IF(Table!AA927&gt;0,"J",IF(Table!AA927=0,1,6))</f>
        <v>J</v>
      </c>
    </row>
    <row r="8" spans="1:41" ht="16.5" customHeight="1" x14ac:dyDescent="0.15">
      <c r="A8" s="272" t="str">
        <f>Table!B8</f>
        <v>(NOC) CENTRAL WAIKATO</v>
      </c>
      <c r="B8" s="309" t="e">
        <f>IF($A8=Table!$G899,Table!H899,"err")</f>
        <v>#N/A</v>
      </c>
      <c r="C8" s="310" t="e">
        <f>IF(Table!H928&gt;0,"J",IF(Table!H928=0,1,6))</f>
        <v>#N/A</v>
      </c>
      <c r="D8" s="311">
        <f>IF($A8=Table!$G899,Table!I899,"err")</f>
        <v>77.784199999999998</v>
      </c>
      <c r="E8" s="312">
        <f>IF(Table!I928&lt;0,6,IF(Table!I928=0,1,"J"))</f>
        <v>6</v>
      </c>
      <c r="F8" s="309">
        <f>IF($A8=Table!$G899,Table!J899,"err")</f>
        <v>96.083799999999997</v>
      </c>
      <c r="G8" s="312">
        <f>IF(Table!J928&lt;0,6,IF(Table!J928=0,1,"J"))</f>
        <v>6</v>
      </c>
      <c r="H8" s="309">
        <f>IF($A8=Table!$G899,Table!K899,"err")</f>
        <v>77.784199999999998</v>
      </c>
      <c r="I8" s="312">
        <f>IF(Table!K928&gt;0,"J",IF(Table!K928=0,1,6))</f>
        <v>6</v>
      </c>
      <c r="J8" s="309">
        <f>IF($A8=Table!$G899,Table!L899,"err")</f>
        <v>96.083799999999997</v>
      </c>
      <c r="K8" s="310">
        <f>IF(Table!L928&gt;0,"J",IF(Table!L928=0,1,6))</f>
        <v>6</v>
      </c>
      <c r="L8" s="275">
        <f>IF($A8=Table!$G899,Table!M899,"err")</f>
        <v>7.0327999999999999</v>
      </c>
      <c r="M8" s="287">
        <f>IF(Table!M928&gt;0,"J",IF(Table!M928=0,1,6))</f>
        <v>1</v>
      </c>
      <c r="N8" s="369">
        <f>IF($A8=Table!$G899,Table!N899,"err")</f>
        <v>0.47760000000000002</v>
      </c>
      <c r="O8" s="276">
        <f>IF(Table!N928&gt;0,"J",IF(Table!N928=0,1,6))</f>
        <v>6</v>
      </c>
      <c r="P8" s="283">
        <f>IF($A8=Table!$G899,Table!O899,"err")</f>
        <v>71.756399999999999</v>
      </c>
      <c r="Q8" s="276" t="str">
        <f>IF(Table!O928&gt;0,"J",IF(Table!O928=0,1,6))</f>
        <v>J</v>
      </c>
      <c r="R8" s="283">
        <f>IF($A8=Table!$G899,Table!P899,"err")</f>
        <v>5.1336000000000004</v>
      </c>
      <c r="S8" s="287" t="str">
        <f>IF(Table!P928&gt;0,"J",IF(Table!P928=0,1,6))</f>
        <v>J</v>
      </c>
      <c r="T8" s="275">
        <f>IF($A8=Table!$G899,Table!Q899,"err")</f>
        <v>2.7307000000000001</v>
      </c>
      <c r="U8" s="287" t="str">
        <f>IF(Table!Q928&gt;0,"J",IF(Table!Q928=0,1,6))</f>
        <v>J</v>
      </c>
      <c r="V8" s="275">
        <f>IF($A8=Table!$G899,Table!R899,"err")</f>
        <v>17.179099999999998</v>
      </c>
      <c r="W8" s="276" t="str">
        <f>IF(Table!R928&gt;0,"J",IF(Table!R928=0,1,6))</f>
        <v>J</v>
      </c>
      <c r="X8" s="283">
        <f>IF($A8=Table!$G899,Table!S899,"err")</f>
        <v>1.2605999999999999</v>
      </c>
      <c r="Y8" s="287" t="str">
        <f>IF(Table!S928&gt;0,"J",IF(Table!S928=0,1,6))</f>
        <v>J</v>
      </c>
      <c r="Z8" s="275">
        <f>IF($A8=Table!$G899,Table!V899,"err")</f>
        <v>21.307099999999998</v>
      </c>
      <c r="AA8" s="276" t="str">
        <f>IF(Table!V928&gt;0,"J",IF(Table!V928=0,1,6))</f>
        <v>J</v>
      </c>
      <c r="AB8" s="283">
        <f>IF($A8=Table!$G899,Table!W899,"err")</f>
        <v>3.7240000000000002</v>
      </c>
      <c r="AC8" s="287" t="str">
        <f>IF(Table!W928&gt;0,"J",IF(Table!W928=0,1,6))</f>
        <v>J</v>
      </c>
      <c r="AD8" s="275">
        <f>IF($A8=Table!$G899,Table!V899,"err")</f>
        <v>21.307099999999998</v>
      </c>
      <c r="AE8" s="276" t="str">
        <f>IF(Table!U928&lt;0,6,IF(Table!U928=0,1,"J"))</f>
        <v>J</v>
      </c>
      <c r="AF8" s="283">
        <f>IF($A8=Table!$G899,Table!W899,"err")</f>
        <v>3.7240000000000002</v>
      </c>
      <c r="AG8" s="287" t="str">
        <f>IF(Table!V928&lt;0,6,IF(Table!V928=0,1,"J"))</f>
        <v>J</v>
      </c>
      <c r="AH8" s="275">
        <f>IF($A8=Table!$G899,Table!X899,"err")</f>
        <v>98.192400000000006</v>
      </c>
      <c r="AI8" s="276">
        <f>IF(Table!X928&gt;0,"J",IF(Table!X928=0,1,6))</f>
        <v>6</v>
      </c>
      <c r="AJ8" s="309" t="e">
        <f>IF($A8=Table!$G899,Table!Y899,"err")</f>
        <v>#N/A</v>
      </c>
      <c r="AK8" s="276" t="e">
        <f>IF(Table!Y928&gt;0,"J",IF(Table!Y928=0,1,6))</f>
        <v>#N/A</v>
      </c>
      <c r="AL8" s="283">
        <f>IF($A8=Table!$G899,Table!Z899,"err")</f>
        <v>0.14030000000000001</v>
      </c>
      <c r="AM8" s="287">
        <f>IF(Table!Z928&gt;0,"J",IF(Table!Z928=0,1,6))</f>
        <v>1</v>
      </c>
      <c r="AN8" s="283">
        <f>IF($A8=Table!$G899,Table!AA899,"err")</f>
        <v>0.1847</v>
      </c>
      <c r="AO8" s="276">
        <f>IF(Table!AA928&gt;0,"J",IF(Table!AA928=0,1,6))</f>
        <v>1</v>
      </c>
    </row>
    <row r="9" spans="1:41" ht="16.5" customHeight="1" x14ac:dyDescent="0.15">
      <c r="A9" s="272" t="str">
        <f>Table!B9</f>
        <v>(NOC) EAST WAIKATO</v>
      </c>
      <c r="B9" s="309" t="e">
        <f>IF($A9=Table!$G900,Table!H900,"err")</f>
        <v>#N/A</v>
      </c>
      <c r="C9" s="310" t="e">
        <f>IF(Table!H929&gt;0,"J",IF(Table!H929=0,1,6))</f>
        <v>#N/A</v>
      </c>
      <c r="D9" s="311">
        <f>IF($A9=Table!$G900,Table!I900,"err")</f>
        <v>66.372900000000001</v>
      </c>
      <c r="E9" s="312" t="str">
        <f>IF(Table!I929&lt;0,6,IF(Table!I929=0,1,"J"))</f>
        <v>J</v>
      </c>
      <c r="F9" s="309">
        <f>IF($A9=Table!$G900,Table!J900,"err")</f>
        <v>94.644599999999997</v>
      </c>
      <c r="G9" s="312" t="str">
        <f>IF(Table!J929&lt;0,6,IF(Table!J929=0,1,"J"))</f>
        <v>J</v>
      </c>
      <c r="H9" s="309">
        <f>IF($A9=Table!$G900,Table!K900,"err")</f>
        <v>66.372900000000001</v>
      </c>
      <c r="I9" s="312" t="str">
        <f>IF(Table!K929&gt;0,"J",IF(Table!K929=0,1,6))</f>
        <v>J</v>
      </c>
      <c r="J9" s="309">
        <f>IF($A9=Table!$G900,Table!L900,"err")</f>
        <v>94.644599999999997</v>
      </c>
      <c r="K9" s="310" t="str">
        <f>IF(Table!L929&gt;0,"J",IF(Table!L929=0,1,6))</f>
        <v>J</v>
      </c>
      <c r="L9" s="275">
        <f>IF($A9=Table!$G900,Table!M900,"err")</f>
        <v>8.4253999999999998</v>
      </c>
      <c r="M9" s="287">
        <f>IF(Table!M929&gt;0,"J",IF(Table!M929=0,1,6))</f>
        <v>6</v>
      </c>
      <c r="N9" s="369">
        <f>IF($A9=Table!$G900,Table!N900,"err")</f>
        <v>0.33960000000000001</v>
      </c>
      <c r="O9" s="276">
        <f>IF(Table!N929&gt;0,"J",IF(Table!N929=0,1,6))</f>
        <v>1</v>
      </c>
      <c r="P9" s="283">
        <f>IF($A9=Table!$G900,Table!O900,"err")</f>
        <v>76.659499999999994</v>
      </c>
      <c r="Q9" s="276">
        <f>IF(Table!O929&gt;0,"J",IF(Table!O929=0,1,6))</f>
        <v>6</v>
      </c>
      <c r="R9" s="283">
        <f>IF($A9=Table!$G900,Table!P900,"err")</f>
        <v>7.8266999999999998</v>
      </c>
      <c r="S9" s="287">
        <f>IF(Table!P929&gt;0,"J",IF(Table!P929=0,1,6))</f>
        <v>6</v>
      </c>
      <c r="T9" s="275">
        <f>IF($A9=Table!$G900,Table!Q900,"err")</f>
        <v>3.9095</v>
      </c>
      <c r="U9" s="287">
        <f>IF(Table!Q929&gt;0,"J",IF(Table!Q929=0,1,6))</f>
        <v>6</v>
      </c>
      <c r="V9" s="275">
        <f>IF($A9=Table!$G900,Table!R900,"err")</f>
        <v>13.037599999999999</v>
      </c>
      <c r="W9" s="276" t="str">
        <f>IF(Table!R929&gt;0,"J",IF(Table!R929=0,1,6))</f>
        <v>J</v>
      </c>
      <c r="X9" s="283">
        <f>IF($A9=Table!$G900,Table!S900,"err")</f>
        <v>1.0763</v>
      </c>
      <c r="Y9" s="287">
        <f>IF(Table!S929&gt;0,"J",IF(Table!S929=0,1,6))</f>
        <v>1</v>
      </c>
      <c r="Z9" s="275">
        <f>IF($A9=Table!$G900,Table!V900,"err")</f>
        <v>32.584400000000002</v>
      </c>
      <c r="AA9" s="276">
        <f>IF(Table!V929&gt;0,"J",IF(Table!V929=0,1,6))</f>
        <v>6</v>
      </c>
      <c r="AB9" s="283">
        <f>IF($A9=Table!$G900,Table!W900,"err")</f>
        <v>5.5805999999999996</v>
      </c>
      <c r="AC9" s="287">
        <f>IF(Table!W929&gt;0,"J",IF(Table!W929=0,1,6))</f>
        <v>6</v>
      </c>
      <c r="AD9" s="275">
        <f>IF($A9=Table!$G900,Table!V900,"err")</f>
        <v>32.584400000000002</v>
      </c>
      <c r="AE9" s="276">
        <f>IF(Table!U929&lt;0,6,IF(Table!U929=0,1,"J"))</f>
        <v>6</v>
      </c>
      <c r="AF9" s="283">
        <f>IF($A9=Table!$G900,Table!W900,"err")</f>
        <v>5.5805999999999996</v>
      </c>
      <c r="AG9" s="287">
        <f>IF(Table!V929&lt;0,6,IF(Table!V929=0,1,"J"))</f>
        <v>6</v>
      </c>
      <c r="AH9" s="275">
        <f>IF($A9=Table!$G900,Table!X900,"err")</f>
        <v>98.007999999999996</v>
      </c>
      <c r="AI9" s="276">
        <f>IF(Table!X929&gt;0,"J",IF(Table!X929=0,1,6))</f>
        <v>1</v>
      </c>
      <c r="AJ9" s="309" t="e">
        <f>IF($A9=Table!$G900,Table!Y900,"err")</f>
        <v>#N/A</v>
      </c>
      <c r="AK9" s="276" t="e">
        <f>IF(Table!Y929&gt;0,"J",IF(Table!Y929=0,1,6))</f>
        <v>#N/A</v>
      </c>
      <c r="AL9" s="283">
        <f>IF($A9=Table!$G900,Table!Z900,"err")</f>
        <v>0.19620000000000001</v>
      </c>
      <c r="AM9" s="287" t="str">
        <f>IF(Table!Z929&gt;0,"J",IF(Table!Z929=0,1,6))</f>
        <v>J</v>
      </c>
      <c r="AN9" s="283">
        <f>IF($A9=Table!$G900,Table!AA900,"err")</f>
        <v>0.36709999999999998</v>
      </c>
      <c r="AO9" s="276" t="str">
        <f>IF(Table!AA929&gt;0,"J",IF(Table!AA929=0,1,6))</f>
        <v>J</v>
      </c>
    </row>
    <row r="10" spans="1:41" ht="16.5" customHeight="1" x14ac:dyDescent="0.15">
      <c r="A10" s="272" t="str">
        <f>Table!B10</f>
        <v>(EC) WEST WAIKATO NORTH</v>
      </c>
      <c r="B10" s="309" t="e">
        <f>IF($A10=Table!$G901,Table!H901,"err")</f>
        <v>#N/A</v>
      </c>
      <c r="C10" s="310" t="e">
        <f>IF(Table!H930&gt;0,"J",IF(Table!H930=0,1,6))</f>
        <v>#N/A</v>
      </c>
      <c r="D10" s="311">
        <f>IF($A10=Table!$G901,Table!I901,"err")</f>
        <v>86.510599999999997</v>
      </c>
      <c r="E10" s="312" t="str">
        <f>IF(Table!I930&lt;0,6,IF(Table!I930=0,1,"J"))</f>
        <v>J</v>
      </c>
      <c r="F10" s="309">
        <f>IF($A10=Table!$G901,Table!J901,"err")</f>
        <v>98.756299999999996</v>
      </c>
      <c r="G10" s="312" t="str">
        <f>IF(Table!J930&lt;0,6,IF(Table!J930=0,1,"J"))</f>
        <v>J</v>
      </c>
      <c r="H10" s="309">
        <f>IF($A10=Table!$G901,Table!K901,"err")</f>
        <v>86.510599999999997</v>
      </c>
      <c r="I10" s="312" t="str">
        <f>IF(Table!K930&gt;0,"J",IF(Table!K930=0,1,6))</f>
        <v>J</v>
      </c>
      <c r="J10" s="309">
        <f>IF($A10=Table!$G901,Table!L901,"err")</f>
        <v>98.756299999999996</v>
      </c>
      <c r="K10" s="310" t="str">
        <f>IF(Table!L930&gt;0,"J",IF(Table!L930=0,1,6))</f>
        <v>J</v>
      </c>
      <c r="L10" s="275">
        <f>IF($A10=Table!$G901,Table!M901,"err")</f>
        <v>3.6200999999999999</v>
      </c>
      <c r="M10" s="287" t="str">
        <f>IF(Table!M930&gt;0,"J",IF(Table!M930=0,1,6))</f>
        <v>J</v>
      </c>
      <c r="N10" s="369">
        <f>IF($A10=Table!$G901,Table!N901,"err")</f>
        <v>3.0459000000000001</v>
      </c>
      <c r="O10" s="276">
        <f>IF(Table!N930&gt;0,"J",IF(Table!N930=0,1,6))</f>
        <v>6</v>
      </c>
      <c r="P10" s="283">
        <f>IF($A10=Table!$G901,Table!O901,"err")</f>
        <v>55.572800000000001</v>
      </c>
      <c r="Q10" s="276" t="str">
        <f>IF(Table!O930&gt;0,"J",IF(Table!O930=0,1,6))</f>
        <v>J</v>
      </c>
      <c r="R10" s="283">
        <f>IF($A10=Table!$G901,Table!P901,"err")</f>
        <v>2.9238</v>
      </c>
      <c r="S10" s="287" t="str">
        <f>IF(Table!P930&gt;0,"J",IF(Table!P930=0,1,6))</f>
        <v>J</v>
      </c>
      <c r="T10" s="275">
        <f>IF($A10=Table!$G901,Table!Q901,"err")</f>
        <v>1.218</v>
      </c>
      <c r="U10" s="287" t="str">
        <f>IF(Table!Q930&gt;0,"J",IF(Table!Q930=0,1,6))</f>
        <v>J</v>
      </c>
      <c r="V10" s="275">
        <f>IF($A10=Table!$G901,Table!R901,"err")</f>
        <v>10.016</v>
      </c>
      <c r="W10" s="276" t="str">
        <f>IF(Table!R930&gt;0,"J",IF(Table!R930=0,1,6))</f>
        <v>J</v>
      </c>
      <c r="X10" s="283">
        <f>IF($A10=Table!$G901,Table!S901,"err")</f>
        <v>0.93240000000000001</v>
      </c>
      <c r="Y10" s="287" t="str">
        <f>IF(Table!S930&gt;0,"J",IF(Table!S930=0,1,6))</f>
        <v>J</v>
      </c>
      <c r="Z10" s="275">
        <f>IF($A10=Table!$G901,Table!V901,"err")</f>
        <v>16.171800000000001</v>
      </c>
      <c r="AA10" s="276">
        <f>IF(Table!V930&gt;0,"J",IF(Table!V930=0,1,6))</f>
        <v>6</v>
      </c>
      <c r="AB10" s="283">
        <f>IF($A10=Table!$G901,Table!W901,"err")</f>
        <v>1.9063000000000001</v>
      </c>
      <c r="AC10" s="287">
        <f>IF(Table!W930&gt;0,"J",IF(Table!W930=0,1,6))</f>
        <v>6</v>
      </c>
      <c r="AD10" s="275">
        <f>IF($A10=Table!$G901,Table!V901,"err")</f>
        <v>16.171800000000001</v>
      </c>
      <c r="AE10" s="276">
        <f>IF(Table!U930&lt;0,6,IF(Table!U930=0,1,"J"))</f>
        <v>6</v>
      </c>
      <c r="AF10" s="283">
        <f>IF($A10=Table!$G901,Table!W901,"err")</f>
        <v>1.9063000000000001</v>
      </c>
      <c r="AG10" s="287">
        <f>IF(Table!V930&lt;0,6,IF(Table!V930=0,1,"J"))</f>
        <v>6</v>
      </c>
      <c r="AH10" s="275">
        <f>IF($A10=Table!$G901,Table!X901,"err")</f>
        <v>99.571100000000001</v>
      </c>
      <c r="AI10" s="276">
        <f>IF(Table!X930&gt;0,"J",IF(Table!X930=0,1,6))</f>
        <v>6</v>
      </c>
      <c r="AJ10" s="309" t="e">
        <f>IF($A10=Table!$G901,Table!Y901,"err")</f>
        <v>#N/A</v>
      </c>
      <c r="AK10" s="276" t="e">
        <f>IF(Table!Y930&gt;0,"J",IF(Table!Y930=0,1,6))</f>
        <v>#N/A</v>
      </c>
      <c r="AL10" s="283">
        <f>IF($A10=Table!$G901,Table!Z901,"err")</f>
        <v>0.34179999999999999</v>
      </c>
      <c r="AM10" s="287">
        <f>IF(Table!Z930&gt;0,"J",IF(Table!Z930=0,1,6))</f>
        <v>6</v>
      </c>
      <c r="AN10" s="283">
        <f>IF($A10=Table!$G901,Table!AA901,"err")</f>
        <v>0.54430000000000001</v>
      </c>
      <c r="AO10" s="276">
        <f>IF(Table!AA930&gt;0,"J",IF(Table!AA930=0,1,6))</f>
        <v>1</v>
      </c>
    </row>
    <row r="11" spans="1:41" ht="16.5" customHeight="1" x14ac:dyDescent="0.15">
      <c r="A11" s="272" t="str">
        <f>Table!B11</f>
        <v>(EC) WEST WAIKATO SOUTH</v>
      </c>
      <c r="B11" s="309" t="e">
        <f>IF($A11=Table!$G902,Table!H902,"err")</f>
        <v>#N/A</v>
      </c>
      <c r="C11" s="310" t="e">
        <f>IF(Table!H931&gt;0,"J",IF(Table!H931=0,1,6))</f>
        <v>#N/A</v>
      </c>
      <c r="D11" s="311">
        <f>IF($A11=Table!$G902,Table!I902,"err")</f>
        <v>71.538899999999998</v>
      </c>
      <c r="E11" s="312">
        <f>IF(Table!I931&lt;0,6,IF(Table!I931=0,1,"J"))</f>
        <v>6</v>
      </c>
      <c r="F11" s="309">
        <f>IF($A11=Table!$G902,Table!J902,"err")</f>
        <v>96.043300000000002</v>
      </c>
      <c r="G11" s="312" t="str">
        <f>IF(Table!J931&lt;0,6,IF(Table!J931=0,1,"J"))</f>
        <v>J</v>
      </c>
      <c r="H11" s="309">
        <f>IF($A11=Table!$G902,Table!K902,"err")</f>
        <v>71.538899999999998</v>
      </c>
      <c r="I11" s="312">
        <f>IF(Table!K931&gt;0,"J",IF(Table!K931=0,1,6))</f>
        <v>6</v>
      </c>
      <c r="J11" s="309">
        <f>IF($A11=Table!$G902,Table!L902,"err")</f>
        <v>96.043300000000002</v>
      </c>
      <c r="K11" s="310" t="str">
        <f>IF(Table!L931&gt;0,"J",IF(Table!L931=0,1,6))</f>
        <v>J</v>
      </c>
      <c r="L11" s="275">
        <f>IF($A11=Table!$G902,Table!M902,"err")</f>
        <v>6.8593000000000002</v>
      </c>
      <c r="M11" s="287" t="str">
        <f>IF(Table!M931&gt;0,"J",IF(Table!M931=0,1,6))</f>
        <v>J</v>
      </c>
      <c r="N11" s="369">
        <f>IF($A11=Table!$G902,Table!N902,"err")</f>
        <v>2.6823000000000001</v>
      </c>
      <c r="O11" s="276">
        <f>IF(Table!N931&gt;0,"J",IF(Table!N931=0,1,6))</f>
        <v>6</v>
      </c>
      <c r="P11" s="283">
        <f>IF($A11=Table!$G902,Table!O902,"err")</f>
        <v>71.239199999999997</v>
      </c>
      <c r="Q11" s="276" t="str">
        <f>IF(Table!O931&gt;0,"J",IF(Table!O931=0,1,6))</f>
        <v>J</v>
      </c>
      <c r="R11" s="283">
        <f>IF($A11=Table!$G902,Table!P902,"err")</f>
        <v>5.1327999999999996</v>
      </c>
      <c r="S11" s="287" t="str">
        <f>IF(Table!P931&gt;0,"J",IF(Table!P931=0,1,6))</f>
        <v>J</v>
      </c>
      <c r="T11" s="275">
        <f>IF($A11=Table!$G902,Table!Q902,"err")</f>
        <v>2.9903</v>
      </c>
      <c r="U11" s="287" t="str">
        <f>IF(Table!Q931&gt;0,"J",IF(Table!Q931=0,1,6))</f>
        <v>J</v>
      </c>
      <c r="V11" s="275">
        <f>IF($A11=Table!$G902,Table!R902,"err")</f>
        <v>8.8009000000000004</v>
      </c>
      <c r="W11" s="276" t="str">
        <f>IF(Table!R931&gt;0,"J",IF(Table!R931=0,1,6))</f>
        <v>J</v>
      </c>
      <c r="X11" s="283">
        <f>IF($A11=Table!$G902,Table!S902,"err")</f>
        <v>0.63529999999999998</v>
      </c>
      <c r="Y11" s="287">
        <f>IF(Table!S931&gt;0,"J",IF(Table!S931=0,1,6))</f>
        <v>1</v>
      </c>
      <c r="Z11" s="275">
        <f>IF($A11=Table!$G902,Table!V902,"err")</f>
        <v>27.758500000000002</v>
      </c>
      <c r="AA11" s="276" t="str">
        <f>IF(Table!V931&gt;0,"J",IF(Table!V931=0,1,6))</f>
        <v>J</v>
      </c>
      <c r="AB11" s="283">
        <f>IF($A11=Table!$G902,Table!W902,"err")</f>
        <v>3.7267999999999999</v>
      </c>
      <c r="AC11" s="287">
        <f>IF(Table!W931&gt;0,"J",IF(Table!W931=0,1,6))</f>
        <v>6</v>
      </c>
      <c r="AD11" s="275">
        <f>IF($A11=Table!$G902,Table!V902,"err")</f>
        <v>27.758500000000002</v>
      </c>
      <c r="AE11" s="276">
        <f>IF(Table!U931&lt;0,6,IF(Table!U931=0,1,"J"))</f>
        <v>6</v>
      </c>
      <c r="AF11" s="283">
        <f>IF($A11=Table!$G902,Table!W902,"err")</f>
        <v>3.7267999999999999</v>
      </c>
      <c r="AG11" s="287" t="str">
        <f>IF(Table!V931&lt;0,6,IF(Table!V931=0,1,"J"))</f>
        <v>J</v>
      </c>
      <c r="AH11" s="275">
        <f>IF($A11=Table!$G902,Table!X902,"err")</f>
        <v>98.944000000000003</v>
      </c>
      <c r="AI11" s="276">
        <f>IF(Table!X931&gt;0,"J",IF(Table!X931=0,1,6))</f>
        <v>6</v>
      </c>
      <c r="AJ11" s="309" t="e">
        <f>IF($A11=Table!$G902,Table!Y902,"err")</f>
        <v>#N/A</v>
      </c>
      <c r="AK11" s="276" t="e">
        <f>IF(Table!Y931&gt;0,"J",IF(Table!Y931=0,1,6))</f>
        <v>#N/A</v>
      </c>
      <c r="AL11" s="283">
        <f>IF($A11=Table!$G902,Table!Z902,"err")</f>
        <v>0.13239999999999999</v>
      </c>
      <c r="AM11" s="287">
        <f>IF(Table!Z931&gt;0,"J",IF(Table!Z931=0,1,6))</f>
        <v>1</v>
      </c>
      <c r="AN11" s="283">
        <f>IF($A11=Table!$G902,Table!AA902,"err")</f>
        <v>0.48520000000000002</v>
      </c>
      <c r="AO11" s="276" t="str">
        <f>IF(Table!AA931&gt;0,"J",IF(Table!AA931=0,1,6))</f>
        <v>J</v>
      </c>
    </row>
    <row r="12" spans="1:41" ht="16.5" customHeight="1" x14ac:dyDescent="0.15">
      <c r="A12" s="272" t="str">
        <f>Table!B12</f>
        <v>(NOC) BOP EAST</v>
      </c>
      <c r="B12" s="309" t="e">
        <f>IF($A12=Table!$G903,Table!H903,"err")</f>
        <v>#N/A</v>
      </c>
      <c r="C12" s="310" t="e">
        <f>IF(Table!H932&gt;0,"J",IF(Table!H932=0,1,6))</f>
        <v>#N/A</v>
      </c>
      <c r="D12" s="311">
        <f>IF($A12=Table!$G903,Table!I903,"err")</f>
        <v>86.629099999999994</v>
      </c>
      <c r="E12" s="312" t="str">
        <f>IF(Table!I932&lt;0,6,IF(Table!I932=0,1,"J"))</f>
        <v>J</v>
      </c>
      <c r="F12" s="309">
        <f>IF($A12=Table!$G903,Table!J903,"err")</f>
        <v>98.181299999999993</v>
      </c>
      <c r="G12" s="312" t="str">
        <f>IF(Table!J932&lt;0,6,IF(Table!J932=0,1,"J"))</f>
        <v>J</v>
      </c>
      <c r="H12" s="309">
        <f>IF($A12=Table!$G903,Table!K903,"err")</f>
        <v>86.629099999999994</v>
      </c>
      <c r="I12" s="312" t="str">
        <f>IF(Table!K932&gt;0,"J",IF(Table!K932=0,1,6))</f>
        <v>J</v>
      </c>
      <c r="J12" s="309">
        <f>IF($A12=Table!$G903,Table!L903,"err")</f>
        <v>98.181299999999993</v>
      </c>
      <c r="K12" s="310" t="str">
        <f>IF(Table!L932&gt;0,"J",IF(Table!L932=0,1,6))</f>
        <v>J</v>
      </c>
      <c r="L12" s="275">
        <f>IF($A12=Table!$G903,Table!M903,"err")</f>
        <v>7.7598000000000003</v>
      </c>
      <c r="M12" s="287" t="str">
        <f>IF(Table!M932&gt;0,"J",IF(Table!M932=0,1,6))</f>
        <v>J</v>
      </c>
      <c r="N12" s="369">
        <f>IF($A12=Table!$G903,Table!N903,"err")</f>
        <v>0.31719999999999998</v>
      </c>
      <c r="O12" s="276">
        <f>IF(Table!N932&gt;0,"J",IF(Table!N932=0,1,6))</f>
        <v>6</v>
      </c>
      <c r="P12" s="283">
        <f>IF($A12=Table!$G903,Table!O903,"err")</f>
        <v>78.116600000000005</v>
      </c>
      <c r="Q12" s="276" t="str">
        <f>IF(Table!O932&gt;0,"J",IF(Table!O932=0,1,6))</f>
        <v>J</v>
      </c>
      <c r="R12" s="283">
        <f>IF($A12=Table!$G903,Table!P903,"err")</f>
        <v>7.5369000000000002</v>
      </c>
      <c r="S12" s="287" t="str">
        <f>IF(Table!P932&gt;0,"J",IF(Table!P932=0,1,6))</f>
        <v>J</v>
      </c>
      <c r="T12" s="275">
        <f>IF($A12=Table!$G903,Table!Q903,"err")</f>
        <v>4.1421000000000001</v>
      </c>
      <c r="U12" s="287" t="str">
        <f>IF(Table!Q932&gt;0,"J",IF(Table!Q932=0,1,6))</f>
        <v>J</v>
      </c>
      <c r="V12" s="275">
        <f>IF($A12=Table!$G903,Table!R903,"err")</f>
        <v>14.4217</v>
      </c>
      <c r="W12" s="276">
        <f>IF(Table!R932&gt;0,"J",IF(Table!R932=0,1,6))</f>
        <v>6</v>
      </c>
      <c r="X12" s="283">
        <f>IF($A12=Table!$G903,Table!S903,"err")</f>
        <v>0.94830000000000003</v>
      </c>
      <c r="Y12" s="287">
        <f>IF(Table!S932&gt;0,"J",IF(Table!S932=0,1,6))</f>
        <v>6</v>
      </c>
      <c r="Z12" s="275">
        <f>IF($A12=Table!$G903,Table!V903,"err")</f>
        <v>13.094099999999999</v>
      </c>
      <c r="AA12" s="276">
        <f>IF(Table!V932&gt;0,"J",IF(Table!V932=0,1,6))</f>
        <v>6</v>
      </c>
      <c r="AB12" s="283">
        <f>IF($A12=Table!$G903,Table!W903,"err")</f>
        <v>1.6485000000000001</v>
      </c>
      <c r="AC12" s="287">
        <f>IF(Table!W932&gt;0,"J",IF(Table!W932=0,1,6))</f>
        <v>6</v>
      </c>
      <c r="AD12" s="275">
        <f>IF($A12=Table!$G903,Table!V903,"err")</f>
        <v>13.094099999999999</v>
      </c>
      <c r="AE12" s="276">
        <f>IF(Table!U932&lt;0,6,IF(Table!U932=0,1,"J"))</f>
        <v>6</v>
      </c>
      <c r="AF12" s="283">
        <f>IF($A12=Table!$G903,Table!W903,"err")</f>
        <v>1.6485000000000001</v>
      </c>
      <c r="AG12" s="287">
        <f>IF(Table!V932&lt;0,6,IF(Table!V932=0,1,"J"))</f>
        <v>6</v>
      </c>
      <c r="AH12" s="275">
        <f>IF($A12=Table!$G903,Table!X903,"err")</f>
        <v>97.938100000000006</v>
      </c>
      <c r="AI12" s="276">
        <f>IF(Table!X932&gt;0,"J",IF(Table!X932=0,1,6))</f>
        <v>6</v>
      </c>
      <c r="AJ12" s="309" t="e">
        <f>IF($A12=Table!$G903,Table!Y903,"err")</f>
        <v>#N/A</v>
      </c>
      <c r="AK12" s="276" t="e">
        <f>IF(Table!Y932&gt;0,"J",IF(Table!Y932=0,1,6))</f>
        <v>#N/A</v>
      </c>
      <c r="AL12" s="283">
        <f>IF($A12=Table!$G903,Table!Z903,"err")</f>
        <v>0.16170000000000001</v>
      </c>
      <c r="AM12" s="287" t="str">
        <f>IF(Table!Z932&gt;0,"J",IF(Table!Z932=0,1,6))</f>
        <v>J</v>
      </c>
      <c r="AN12" s="283">
        <f>IF($A12=Table!$G903,Table!AA903,"err")</f>
        <v>0.621</v>
      </c>
      <c r="AO12" s="276">
        <f>IF(Table!AA932&gt;0,"J",IF(Table!AA932=0,1,6))</f>
        <v>6</v>
      </c>
    </row>
    <row r="13" spans="1:41" ht="16.5" customHeight="1" x14ac:dyDescent="0.15">
      <c r="A13" s="272" t="str">
        <f>Table!B13</f>
        <v>(NOC) BOP WEST</v>
      </c>
      <c r="B13" s="309" t="e">
        <f>IF($A13=Table!$G904,Table!H904,"err")</f>
        <v>#N/A</v>
      </c>
      <c r="C13" s="310" t="e">
        <f>IF(Table!H933&gt;0,"J",IF(Table!H933=0,1,6))</f>
        <v>#N/A</v>
      </c>
      <c r="D13" s="311">
        <f>IF($A13=Table!$G904,Table!I904,"err")</f>
        <v>89.676699999999997</v>
      </c>
      <c r="E13" s="312" t="str">
        <f>IF(Table!I933&lt;0,6,IF(Table!I933=0,1,"J"))</f>
        <v>J</v>
      </c>
      <c r="F13" s="309">
        <f>IF($A13=Table!$G904,Table!J904,"err")</f>
        <v>98.823800000000006</v>
      </c>
      <c r="G13" s="312" t="str">
        <f>IF(Table!J933&lt;0,6,IF(Table!J933=0,1,"J"))</f>
        <v>J</v>
      </c>
      <c r="H13" s="309">
        <f>IF($A13=Table!$G904,Table!K904,"err")</f>
        <v>89.676699999999997</v>
      </c>
      <c r="I13" s="312" t="str">
        <f>IF(Table!K933&gt;0,"J",IF(Table!K933=0,1,6))</f>
        <v>J</v>
      </c>
      <c r="J13" s="309">
        <f>IF($A13=Table!$G904,Table!L904,"err")</f>
        <v>98.823800000000006</v>
      </c>
      <c r="K13" s="310" t="str">
        <f>IF(Table!L933&gt;0,"J",IF(Table!L933=0,1,6))</f>
        <v>J</v>
      </c>
      <c r="L13" s="275">
        <f>IF($A13=Table!$G904,Table!M904,"err")</f>
        <v>6.0419</v>
      </c>
      <c r="M13" s="287">
        <f>IF(Table!M933&gt;0,"J",IF(Table!M933=0,1,6))</f>
        <v>6</v>
      </c>
      <c r="N13" s="369">
        <f>IF($A13=Table!$G904,Table!N904,"err")</f>
        <v>2.6840999999999999</v>
      </c>
      <c r="O13" s="276" t="str">
        <f>IF(Table!N933&gt;0,"J",IF(Table!N933=0,1,6))</f>
        <v>J</v>
      </c>
      <c r="P13" s="283">
        <f>IF($A13=Table!$G904,Table!O904,"err")</f>
        <v>56.6233</v>
      </c>
      <c r="Q13" s="276" t="str">
        <f>IF(Table!O933&gt;0,"J",IF(Table!O933=0,1,6))</f>
        <v>J</v>
      </c>
      <c r="R13" s="283">
        <f>IF($A13=Table!$G904,Table!P904,"err")</f>
        <v>3.8965000000000001</v>
      </c>
      <c r="S13" s="287" t="str">
        <f>IF(Table!P933&gt;0,"J",IF(Table!P933=0,1,6))</f>
        <v>J</v>
      </c>
      <c r="T13" s="275">
        <f>IF($A13=Table!$G904,Table!Q904,"err")</f>
        <v>1.6131</v>
      </c>
      <c r="U13" s="287">
        <f>IF(Table!Q933&gt;0,"J",IF(Table!Q933=0,1,6))</f>
        <v>1</v>
      </c>
      <c r="V13" s="275">
        <f>IF($A13=Table!$G904,Table!R904,"err")</f>
        <v>8.8764000000000003</v>
      </c>
      <c r="W13" s="276">
        <f>IF(Table!R933&gt;0,"J",IF(Table!R933=0,1,6))</f>
        <v>6</v>
      </c>
      <c r="X13" s="283">
        <f>IF($A13=Table!$G904,Table!S904,"err")</f>
        <v>0.74619999999999997</v>
      </c>
      <c r="Y13" s="287">
        <f>IF(Table!S933&gt;0,"J",IF(Table!S933=0,1,6))</f>
        <v>1</v>
      </c>
      <c r="Z13" s="275">
        <f>IF($A13=Table!$G904,Table!V904,"err")</f>
        <v>11.0954</v>
      </c>
      <c r="AA13" s="276">
        <f>IF(Table!V933&gt;0,"J",IF(Table!V933=0,1,6))</f>
        <v>6</v>
      </c>
      <c r="AB13" s="283">
        <f>IF($A13=Table!$G904,Table!W904,"err")</f>
        <v>1.3532999999999999</v>
      </c>
      <c r="AC13" s="287">
        <f>IF(Table!W933&gt;0,"J",IF(Table!W933=0,1,6))</f>
        <v>6</v>
      </c>
      <c r="AD13" s="275">
        <f>IF($A13=Table!$G904,Table!V904,"err")</f>
        <v>11.0954</v>
      </c>
      <c r="AE13" s="276">
        <f>IF(Table!U933&lt;0,6,IF(Table!U933=0,1,"J"))</f>
        <v>6</v>
      </c>
      <c r="AF13" s="283">
        <f>IF($A13=Table!$G904,Table!W904,"err")</f>
        <v>1.3532999999999999</v>
      </c>
      <c r="AG13" s="287">
        <f>IF(Table!V933&lt;0,6,IF(Table!V933=0,1,"J"))</f>
        <v>6</v>
      </c>
      <c r="AH13" s="275">
        <f>IF($A13=Table!$G904,Table!X904,"err")</f>
        <v>99.325999999999993</v>
      </c>
      <c r="AI13" s="276">
        <f>IF(Table!X933&gt;0,"J",IF(Table!X933=0,1,6))</f>
        <v>1</v>
      </c>
      <c r="AJ13" s="309" t="e">
        <f>IF($A13=Table!$G904,Table!Y904,"err")</f>
        <v>#N/A</v>
      </c>
      <c r="AK13" s="276" t="e">
        <f>IF(Table!Y933&gt;0,"J",IF(Table!Y933=0,1,6))</f>
        <v>#N/A</v>
      </c>
      <c r="AL13" s="283">
        <f>IF($A13=Table!$G904,Table!Z904,"err")</f>
        <v>0.35770000000000002</v>
      </c>
      <c r="AM13" s="287" t="str">
        <f>IF(Table!Z933&gt;0,"J",IF(Table!Z933=0,1,6))</f>
        <v>J</v>
      </c>
      <c r="AN13" s="283">
        <f>IF($A13=Table!$G904,Table!AA904,"err")</f>
        <v>0.59609999999999996</v>
      </c>
      <c r="AO13" s="276" t="str">
        <f>IF(Table!AA933&gt;0,"J",IF(Table!AA933=0,1,6))</f>
        <v>J</v>
      </c>
    </row>
    <row r="14" spans="1:41" ht="16.5" customHeight="1" x14ac:dyDescent="0.15">
      <c r="A14" s="272" t="str">
        <f>Table!B14</f>
        <v>(NOC) TAIRAWHITI ROADS NORTHERN</v>
      </c>
      <c r="B14" s="309" t="e">
        <f>IF($A14=Table!$G905,Table!H905,"err")</f>
        <v>#N/A</v>
      </c>
      <c r="C14" s="310" t="e">
        <f>IF(Table!H934&gt;0,"J",IF(Table!H934=0,1,6))</f>
        <v>#N/A</v>
      </c>
      <c r="D14" s="311">
        <f>IF($A14=Table!$G905,Table!I905,"err")</f>
        <v>81.639300000000006</v>
      </c>
      <c r="E14" s="312" t="str">
        <f>IF(Table!I934&lt;0,6,IF(Table!I934=0,1,"J"))</f>
        <v>J</v>
      </c>
      <c r="F14" s="309">
        <f>IF($A14=Table!$G905,Table!J905,"err")</f>
        <v>97.127300000000005</v>
      </c>
      <c r="G14" s="312" t="str">
        <f>IF(Table!J934&lt;0,6,IF(Table!J934=0,1,"J"))</f>
        <v>J</v>
      </c>
      <c r="H14" s="309">
        <f>IF($A14=Table!$G905,Table!K905,"err")</f>
        <v>81.639300000000006</v>
      </c>
      <c r="I14" s="312" t="str">
        <f>IF(Table!K934&gt;0,"J",IF(Table!K934=0,1,6))</f>
        <v>J</v>
      </c>
      <c r="J14" s="309">
        <f>IF($A14=Table!$G905,Table!L905,"err")</f>
        <v>97.127300000000005</v>
      </c>
      <c r="K14" s="310" t="str">
        <f>IF(Table!L934&gt;0,"J",IF(Table!L934=0,1,6))</f>
        <v>J</v>
      </c>
      <c r="L14" s="275">
        <f>IF($A14=Table!$G905,Table!M905,"err")</f>
        <v>5.8152999999999997</v>
      </c>
      <c r="M14" s="287" t="str">
        <f>IF(Table!M934&gt;0,"J",IF(Table!M934=0,1,6))</f>
        <v>J</v>
      </c>
      <c r="N14" s="369">
        <f>IF($A14=Table!$G905,Table!N905,"err")</f>
        <v>0.78139999999999998</v>
      </c>
      <c r="O14" s="276">
        <f>IF(Table!N934&gt;0,"J",IF(Table!N934=0,1,6))</f>
        <v>6</v>
      </c>
      <c r="P14" s="283">
        <f>IF($A14=Table!$G905,Table!O905,"err")</f>
        <v>90.683800000000005</v>
      </c>
      <c r="Q14" s="276" t="str">
        <f>IF(Table!O934&gt;0,"J",IF(Table!O934=0,1,6))</f>
        <v>J</v>
      </c>
      <c r="R14" s="283">
        <f>IF($A14=Table!$G905,Table!P905,"err")</f>
        <v>10.640700000000001</v>
      </c>
      <c r="S14" s="287">
        <f>IF(Table!P934&gt;0,"J",IF(Table!P934=0,1,6))</f>
        <v>6</v>
      </c>
      <c r="T14" s="275">
        <f>IF($A14=Table!$G905,Table!Q905,"err")</f>
        <v>8.5502000000000002</v>
      </c>
      <c r="U14" s="287">
        <f>IF(Table!Q934&gt;0,"J",IF(Table!Q934=0,1,6))</f>
        <v>6</v>
      </c>
      <c r="V14" s="275">
        <f>IF($A14=Table!$G905,Table!R905,"err")</f>
        <v>14.81</v>
      </c>
      <c r="W14" s="276">
        <f>IF(Table!R934&gt;0,"J",IF(Table!R934=0,1,6))</f>
        <v>6</v>
      </c>
      <c r="X14" s="283">
        <f>IF($A14=Table!$G905,Table!S905,"err")</f>
        <v>1.9619</v>
      </c>
      <c r="Y14" s="287">
        <f>IF(Table!S934&gt;0,"J",IF(Table!S934=0,1,6))</f>
        <v>6</v>
      </c>
      <c r="Z14" s="275">
        <f>IF($A14=Table!$G905,Table!V905,"err")</f>
        <v>15.6637</v>
      </c>
      <c r="AA14" s="276">
        <f>IF(Table!V934&gt;0,"J",IF(Table!V934=0,1,6))</f>
        <v>6</v>
      </c>
      <c r="AB14" s="283">
        <f>IF($A14=Table!$G905,Table!W905,"err")</f>
        <v>2.5415999999999999</v>
      </c>
      <c r="AC14" s="287">
        <f>IF(Table!W934&gt;0,"J",IF(Table!W934=0,1,6))</f>
        <v>6</v>
      </c>
      <c r="AD14" s="275">
        <f>IF($A14=Table!$G905,Table!V905,"err")</f>
        <v>15.6637</v>
      </c>
      <c r="AE14" s="276">
        <f>IF(Table!U934&lt;0,6,IF(Table!U934=0,1,"J"))</f>
        <v>6</v>
      </c>
      <c r="AF14" s="283">
        <f>IF($A14=Table!$G905,Table!W905,"err")</f>
        <v>2.5415999999999999</v>
      </c>
      <c r="AG14" s="287">
        <f>IF(Table!V934&lt;0,6,IF(Table!V934=0,1,"J"))</f>
        <v>6</v>
      </c>
      <c r="AH14" s="275">
        <f>IF($A14=Table!$G905,Table!X905,"err")</f>
        <v>94.170500000000004</v>
      </c>
      <c r="AI14" s="276">
        <f>IF(Table!X934&gt;0,"J",IF(Table!X934=0,1,6))</f>
        <v>6</v>
      </c>
      <c r="AJ14" s="309" t="e">
        <f>IF($A14=Table!$G905,Table!Y905,"err")</f>
        <v>#N/A</v>
      </c>
      <c r="AK14" s="276" t="e">
        <f>IF(Table!Y934&gt;0,"J",IF(Table!Y934=0,1,6))</f>
        <v>#N/A</v>
      </c>
      <c r="AL14" s="283">
        <f>IF($A14=Table!$G905,Table!Z905,"err")</f>
        <v>3.7600000000000001E-2</v>
      </c>
      <c r="AM14" s="287">
        <f>IF(Table!Z934&gt;0,"J",IF(Table!Z934=0,1,6))</f>
        <v>1</v>
      </c>
      <c r="AN14" s="283">
        <f>IF($A14=Table!$G905,Table!AA905,"err")</f>
        <v>3.7400000000000003E-2</v>
      </c>
      <c r="AO14" s="276">
        <f>IF(Table!AA934&gt;0,"J",IF(Table!AA934=0,1,6))</f>
        <v>1</v>
      </c>
    </row>
    <row r="15" spans="1:41" ht="16.5" customHeight="1" x14ac:dyDescent="0.15">
      <c r="A15" s="272" t="str">
        <f>Table!B15</f>
        <v>(NOC) TAIRAWHITI ROADS WESTERN</v>
      </c>
      <c r="B15" s="309" t="e">
        <f>IF($A15=Table!$G906,Table!H906,"err")</f>
        <v>#N/A</v>
      </c>
      <c r="C15" s="310" t="e">
        <f>IF(Table!H935&gt;0,"J",IF(Table!H935=0,1,6))</f>
        <v>#N/A</v>
      </c>
      <c r="D15" s="311">
        <f>IF($A15=Table!$G906,Table!I906,"err")</f>
        <v>86.637299999999996</v>
      </c>
      <c r="E15" s="312" t="str">
        <f>IF(Table!I935&lt;0,6,IF(Table!I935=0,1,"J"))</f>
        <v>J</v>
      </c>
      <c r="F15" s="309">
        <f>IF($A15=Table!$G906,Table!J906,"err")</f>
        <v>97.340599999999995</v>
      </c>
      <c r="G15" s="312">
        <f>IF(Table!J935&lt;0,6,IF(Table!J935=0,1,"J"))</f>
        <v>6</v>
      </c>
      <c r="H15" s="309">
        <f>IF($A15=Table!$G906,Table!K906,"err")</f>
        <v>86.637299999999996</v>
      </c>
      <c r="I15" s="312" t="str">
        <f>IF(Table!K935&gt;0,"J",IF(Table!K935=0,1,6))</f>
        <v>J</v>
      </c>
      <c r="J15" s="309">
        <f>IF($A15=Table!$G906,Table!L906,"err")</f>
        <v>97.340599999999995</v>
      </c>
      <c r="K15" s="310">
        <f>IF(Table!L935&gt;0,"J",IF(Table!L935=0,1,6))</f>
        <v>6</v>
      </c>
      <c r="L15" s="275">
        <f>IF($A15=Table!$G906,Table!M906,"err")</f>
        <v>7.5789</v>
      </c>
      <c r="M15" s="287" t="str">
        <f>IF(Table!M935&gt;0,"J",IF(Table!M935=0,1,6))</f>
        <v>J</v>
      </c>
      <c r="N15" s="369">
        <f>IF($A15=Table!$G906,Table!N906,"err")</f>
        <v>-1.0388999999999999</v>
      </c>
      <c r="O15" s="276">
        <f>IF(Table!N935&gt;0,"J",IF(Table!N935=0,1,6))</f>
        <v>6</v>
      </c>
      <c r="P15" s="283">
        <f>IF($A15=Table!$G906,Table!O906,"err")</f>
        <v>83.780299999999997</v>
      </c>
      <c r="Q15" s="276" t="str">
        <f>IF(Table!O935&gt;0,"J",IF(Table!O935=0,1,6))</f>
        <v>J</v>
      </c>
      <c r="R15" s="283">
        <f>IF($A15=Table!$G906,Table!P906,"err")</f>
        <v>10.2209</v>
      </c>
      <c r="S15" s="287" t="str">
        <f>IF(Table!P935&gt;0,"J",IF(Table!P935=0,1,6))</f>
        <v>J</v>
      </c>
      <c r="T15" s="275">
        <f>IF($A15=Table!$G906,Table!Q906,"err")</f>
        <v>5.1433999999999997</v>
      </c>
      <c r="U15" s="287" t="str">
        <f>IF(Table!Q935&gt;0,"J",IF(Table!Q935=0,1,6))</f>
        <v>J</v>
      </c>
      <c r="V15" s="275">
        <f>IF($A15=Table!$G906,Table!R906,"err")</f>
        <v>19.764900000000001</v>
      </c>
      <c r="W15" s="276">
        <f>IF(Table!R935&gt;0,"J",IF(Table!R935=0,1,6))</f>
        <v>6</v>
      </c>
      <c r="X15" s="283">
        <f>IF($A15=Table!$G906,Table!S906,"err")</f>
        <v>2.92</v>
      </c>
      <c r="Y15" s="287" t="str">
        <f>IF(Table!S935&gt;0,"J",IF(Table!S935=0,1,6))</f>
        <v>J</v>
      </c>
      <c r="Z15" s="275">
        <f>IF($A15=Table!$G906,Table!V906,"err")</f>
        <v>15.967700000000001</v>
      </c>
      <c r="AA15" s="276" t="str">
        <f>IF(Table!V935&gt;0,"J",IF(Table!V935=0,1,6))</f>
        <v>J</v>
      </c>
      <c r="AB15" s="283">
        <f>IF($A15=Table!$G906,Table!W906,"err")</f>
        <v>3.5285000000000002</v>
      </c>
      <c r="AC15" s="287" t="str">
        <f>IF(Table!W935&gt;0,"J",IF(Table!W935=0,1,6))</f>
        <v>J</v>
      </c>
      <c r="AD15" s="275">
        <f>IF($A15=Table!$G906,Table!V906,"err")</f>
        <v>15.967700000000001</v>
      </c>
      <c r="AE15" s="276" t="str">
        <f>IF(Table!U935&lt;0,6,IF(Table!U935=0,1,"J"))</f>
        <v>J</v>
      </c>
      <c r="AF15" s="283">
        <f>IF($A15=Table!$G906,Table!W906,"err")</f>
        <v>3.5285000000000002</v>
      </c>
      <c r="AG15" s="287" t="str">
        <f>IF(Table!V935&lt;0,6,IF(Table!V935=0,1,"J"))</f>
        <v>J</v>
      </c>
      <c r="AH15" s="275">
        <f>IF($A15=Table!$G906,Table!X906,"err")</f>
        <v>95.492099999999994</v>
      </c>
      <c r="AI15" s="276">
        <f>IF(Table!X935&gt;0,"J",IF(Table!X935=0,1,6))</f>
        <v>6</v>
      </c>
      <c r="AJ15" s="309" t="e">
        <f>IF($A15=Table!$G906,Table!Y906,"err")</f>
        <v>#N/A</v>
      </c>
      <c r="AK15" s="276" t="e">
        <f>IF(Table!Y935&gt;0,"J",IF(Table!Y935=0,1,6))</f>
        <v>#N/A</v>
      </c>
      <c r="AL15" s="283">
        <f>IF($A15=Table!$G906,Table!Z906,"err")</f>
        <v>0.34670000000000001</v>
      </c>
      <c r="AM15" s="287">
        <f>IF(Table!Z935&gt;0,"J",IF(Table!Z935=0,1,6))</f>
        <v>1</v>
      </c>
      <c r="AN15" s="283">
        <f>IF($A15=Table!$G906,Table!AA906,"err")</f>
        <v>0.65810000000000002</v>
      </c>
      <c r="AO15" s="276">
        <f>IF(Table!AA935&gt;0,"J",IF(Table!AA935=0,1,6))</f>
        <v>1</v>
      </c>
    </row>
    <row r="16" spans="1:41" ht="16.5" customHeight="1" x14ac:dyDescent="0.15">
      <c r="A16" s="272" t="str">
        <f>Table!B16</f>
        <v>(NOC) HAWKES BAY</v>
      </c>
      <c r="B16" s="309" t="e">
        <f>IF($A16=Table!$G907,Table!H907,"err")</f>
        <v>#N/A</v>
      </c>
      <c r="C16" s="310" t="e">
        <f>IF(Table!H936&gt;0,"J",IF(Table!H936=0,1,6))</f>
        <v>#N/A</v>
      </c>
      <c r="D16" s="311">
        <f>IF($A16=Table!$G907,Table!I907,"err")</f>
        <v>77.221000000000004</v>
      </c>
      <c r="E16" s="312">
        <f>IF(Table!I936&lt;0,6,IF(Table!I936=0,1,"J"))</f>
        <v>6</v>
      </c>
      <c r="F16" s="309">
        <f>IF($A16=Table!$G907,Table!J907,"err")</f>
        <v>95.683199999999999</v>
      </c>
      <c r="G16" s="312">
        <f>IF(Table!J936&lt;0,6,IF(Table!J936=0,1,"J"))</f>
        <v>6</v>
      </c>
      <c r="H16" s="309">
        <f>IF($A16=Table!$G907,Table!K907,"err")</f>
        <v>77.221000000000004</v>
      </c>
      <c r="I16" s="312">
        <f>IF(Table!K936&gt;0,"J",IF(Table!K936=0,1,6))</f>
        <v>6</v>
      </c>
      <c r="J16" s="309">
        <f>IF($A16=Table!$G907,Table!L907,"err")</f>
        <v>95.683199999999999</v>
      </c>
      <c r="K16" s="310">
        <f>IF(Table!L936&gt;0,"J",IF(Table!L936=0,1,6))</f>
        <v>6</v>
      </c>
      <c r="L16" s="275">
        <f>IF($A16=Table!$G907,Table!M907,"err")</f>
        <v>8.7299000000000007</v>
      </c>
      <c r="M16" s="287" t="str">
        <f>IF(Table!M936&gt;0,"J",IF(Table!M936=0,1,6))</f>
        <v>J</v>
      </c>
      <c r="N16" s="369">
        <f>IF($A16=Table!$G907,Table!N907,"err")</f>
        <v>-1.2301</v>
      </c>
      <c r="O16" s="276">
        <f>IF(Table!N936&gt;0,"J",IF(Table!N936=0,1,6))</f>
        <v>6</v>
      </c>
      <c r="P16" s="283">
        <f>IF($A16=Table!$G907,Table!O907,"err")</f>
        <v>68.486599999999996</v>
      </c>
      <c r="Q16" s="276" t="str">
        <f>IF(Table!O936&gt;0,"J",IF(Table!O936=0,1,6))</f>
        <v>J</v>
      </c>
      <c r="R16" s="283">
        <f>IF($A16=Table!$G907,Table!P907,"err")</f>
        <v>4.6139000000000001</v>
      </c>
      <c r="S16" s="287" t="str">
        <f>IF(Table!P936&gt;0,"J",IF(Table!P936=0,1,6))</f>
        <v>J</v>
      </c>
      <c r="T16" s="275">
        <f>IF($A16=Table!$G907,Table!Q907,"err")</f>
        <v>2.3574000000000002</v>
      </c>
      <c r="U16" s="287" t="str">
        <f>IF(Table!Q936&gt;0,"J",IF(Table!Q936=0,1,6))</f>
        <v>J</v>
      </c>
      <c r="V16" s="275">
        <f>IF($A16=Table!$G907,Table!R907,"err")</f>
        <v>9.9202999999999992</v>
      </c>
      <c r="W16" s="276">
        <f>IF(Table!R936&gt;0,"J",IF(Table!R936=0,1,6))</f>
        <v>6</v>
      </c>
      <c r="X16" s="283">
        <f>IF($A16=Table!$G907,Table!S907,"err")</f>
        <v>0.7026</v>
      </c>
      <c r="Y16" s="287">
        <f>IF(Table!S936&gt;0,"J",IF(Table!S936=0,1,6))</f>
        <v>6</v>
      </c>
      <c r="Z16" s="275">
        <f>IF($A16=Table!$G907,Table!V907,"err")</f>
        <v>30.592500000000001</v>
      </c>
      <c r="AA16" s="276" t="str">
        <f>IF(Table!V936&gt;0,"J",IF(Table!V936=0,1,6))</f>
        <v>J</v>
      </c>
      <c r="AB16" s="283">
        <f>IF($A16=Table!$G907,Table!W907,"err")</f>
        <v>7.4227999999999996</v>
      </c>
      <c r="AC16" s="287" t="str">
        <f>IF(Table!W936&gt;0,"J",IF(Table!W936=0,1,6))</f>
        <v>J</v>
      </c>
      <c r="AD16" s="275">
        <f>IF($A16=Table!$G907,Table!V907,"err")</f>
        <v>30.592500000000001</v>
      </c>
      <c r="AE16" s="276" t="str">
        <f>IF(Table!U936&lt;0,6,IF(Table!U936=0,1,"J"))</f>
        <v>J</v>
      </c>
      <c r="AF16" s="283">
        <f>IF($A16=Table!$G907,Table!W907,"err")</f>
        <v>7.4227999999999996</v>
      </c>
      <c r="AG16" s="287" t="str">
        <f>IF(Table!V936&lt;0,6,IF(Table!V936=0,1,"J"))</f>
        <v>J</v>
      </c>
      <c r="AH16" s="275">
        <f>IF($A16=Table!$G907,Table!X907,"err")</f>
        <v>99.056200000000004</v>
      </c>
      <c r="AI16" s="276">
        <f>IF(Table!X936&gt;0,"J",IF(Table!X936=0,1,6))</f>
        <v>6</v>
      </c>
      <c r="AJ16" s="309" t="e">
        <f>IF($A16=Table!$G907,Table!Y907,"err")</f>
        <v>#N/A</v>
      </c>
      <c r="AK16" s="276" t="e">
        <f>IF(Table!Y936&gt;0,"J",IF(Table!Y936=0,1,6))</f>
        <v>#N/A</v>
      </c>
      <c r="AL16" s="283">
        <f>IF($A16=Table!$G907,Table!Z907,"err")</f>
        <v>0.13039999999999999</v>
      </c>
      <c r="AM16" s="287">
        <f>IF(Table!Z936&gt;0,"J",IF(Table!Z936=0,1,6))</f>
        <v>1</v>
      </c>
      <c r="AN16" s="283">
        <f>IF($A16=Table!$G907,Table!AA907,"err")</f>
        <v>0.21290000000000001</v>
      </c>
      <c r="AO16" s="276">
        <f>IF(Table!AA936&gt;0,"J",IF(Table!AA936=0,1,6))</f>
        <v>1</v>
      </c>
    </row>
    <row r="17" spans="1:41" ht="16.5" customHeight="1" x14ac:dyDescent="0.15">
      <c r="A17" s="272" t="str">
        <f>Table!B17</f>
        <v>(NOC) TARANAKI</v>
      </c>
      <c r="B17" s="309" t="e">
        <f>IF($A17=Table!$G908,Table!H908,"err")</f>
        <v>#N/A</v>
      </c>
      <c r="C17" s="310" t="e">
        <f>IF(Table!H937&gt;0,"J",IF(Table!H937=0,1,6))</f>
        <v>#N/A</v>
      </c>
      <c r="D17" s="311">
        <f>IF($A17=Table!$G908,Table!I908,"err")</f>
        <v>77.847399999999993</v>
      </c>
      <c r="E17" s="312" t="str">
        <f>IF(Table!I937&lt;0,6,IF(Table!I937=0,1,"J"))</f>
        <v>J</v>
      </c>
      <c r="F17" s="309">
        <f>IF($A17=Table!$G908,Table!J908,"err")</f>
        <v>97.709400000000002</v>
      </c>
      <c r="G17" s="312" t="str">
        <f>IF(Table!J937&lt;0,6,IF(Table!J937=0,1,"J"))</f>
        <v>J</v>
      </c>
      <c r="H17" s="309">
        <f>IF($A17=Table!$G908,Table!K908,"err")</f>
        <v>77.847399999999993</v>
      </c>
      <c r="I17" s="312" t="str">
        <f>IF(Table!K937&gt;0,"J",IF(Table!K937=0,1,6))</f>
        <v>J</v>
      </c>
      <c r="J17" s="309">
        <f>IF($A17=Table!$G908,Table!L908,"err")</f>
        <v>97.709400000000002</v>
      </c>
      <c r="K17" s="310" t="str">
        <f>IF(Table!L937&gt;0,"J",IF(Table!L937=0,1,6))</f>
        <v>J</v>
      </c>
      <c r="L17" s="275">
        <f>IF($A17=Table!$G908,Table!M908,"err")</f>
        <v>8.0332000000000008</v>
      </c>
      <c r="M17" s="287">
        <f>IF(Table!M937&gt;0,"J",IF(Table!M937=0,1,6))</f>
        <v>6</v>
      </c>
      <c r="N17" s="369">
        <f>IF($A17=Table!$G908,Table!N908,"err")</f>
        <v>1.645</v>
      </c>
      <c r="O17" s="276">
        <f>IF(Table!N937&gt;0,"J",IF(Table!N937=0,1,6))</f>
        <v>1</v>
      </c>
      <c r="P17" s="283">
        <f>IF($A17=Table!$G908,Table!O908,"err")</f>
        <v>77.542299999999997</v>
      </c>
      <c r="Q17" s="276" t="str">
        <f>IF(Table!O937&gt;0,"J",IF(Table!O937=0,1,6))</f>
        <v>J</v>
      </c>
      <c r="R17" s="283">
        <f>IF($A17=Table!$G908,Table!P908,"err")</f>
        <v>8.1370000000000005</v>
      </c>
      <c r="S17" s="287" t="str">
        <f>IF(Table!P937&gt;0,"J",IF(Table!P937=0,1,6))</f>
        <v>J</v>
      </c>
      <c r="T17" s="275">
        <f>IF($A17=Table!$G908,Table!Q908,"err")</f>
        <v>5.8615000000000004</v>
      </c>
      <c r="U17" s="287" t="str">
        <f>IF(Table!Q937&gt;0,"J",IF(Table!Q937=0,1,6))</f>
        <v>J</v>
      </c>
      <c r="V17" s="275">
        <f>IF($A17=Table!$G908,Table!R908,"err")</f>
        <v>12.942600000000001</v>
      </c>
      <c r="W17" s="276" t="str">
        <f>IF(Table!R937&gt;0,"J",IF(Table!R937=0,1,6))</f>
        <v>J</v>
      </c>
      <c r="X17" s="283">
        <f>IF($A17=Table!$G908,Table!S908,"err")</f>
        <v>1.2549999999999999</v>
      </c>
      <c r="Y17" s="287" t="str">
        <f>IF(Table!S937&gt;0,"J",IF(Table!S937=0,1,6))</f>
        <v>J</v>
      </c>
      <c r="Z17" s="275">
        <f>IF($A17=Table!$G908,Table!V908,"err")</f>
        <v>22.464300000000001</v>
      </c>
      <c r="AA17" s="276">
        <f>IF(Table!V937&gt;0,"J",IF(Table!V937=0,1,6))</f>
        <v>6</v>
      </c>
      <c r="AB17" s="283">
        <f>IF($A17=Table!$G908,Table!W908,"err")</f>
        <v>2.6360999999999999</v>
      </c>
      <c r="AC17" s="287">
        <f>IF(Table!W937&gt;0,"J",IF(Table!W937=0,1,6))</f>
        <v>6</v>
      </c>
      <c r="AD17" s="275">
        <f>IF($A17=Table!$G908,Table!V908,"err")</f>
        <v>22.464300000000001</v>
      </c>
      <c r="AE17" s="276">
        <f>IF(Table!U937&lt;0,6,IF(Table!U937=0,1,"J"))</f>
        <v>6</v>
      </c>
      <c r="AF17" s="283">
        <f>IF($A17=Table!$G908,Table!W908,"err")</f>
        <v>2.6360999999999999</v>
      </c>
      <c r="AG17" s="287">
        <f>IF(Table!V937&lt;0,6,IF(Table!V937=0,1,"J"))</f>
        <v>6</v>
      </c>
      <c r="AH17" s="275">
        <f>IF($A17=Table!$G908,Table!X908,"err")</f>
        <v>98.250799999999998</v>
      </c>
      <c r="AI17" s="276">
        <f>IF(Table!X937&gt;0,"J",IF(Table!X937=0,1,6))</f>
        <v>6</v>
      </c>
      <c r="AJ17" s="309" t="e">
        <f>IF($A17=Table!$G908,Table!Y908,"err")</f>
        <v>#N/A</v>
      </c>
      <c r="AK17" s="276" t="e">
        <f>IF(Table!Y937&gt;0,"J",IF(Table!Y937=0,1,6))</f>
        <v>#N/A</v>
      </c>
      <c r="AL17" s="283">
        <f>IF($A17=Table!$G908,Table!Z908,"err")</f>
        <v>0.13689999999999999</v>
      </c>
      <c r="AM17" s="287" t="str">
        <f>IF(Table!Z937&gt;0,"J",IF(Table!Z937=0,1,6))</f>
        <v>J</v>
      </c>
      <c r="AN17" s="283">
        <f>IF($A17=Table!$G908,Table!AA908,"err")</f>
        <v>0.42099999999999999</v>
      </c>
      <c r="AO17" s="276">
        <f>IF(Table!AA937&gt;0,"J",IF(Table!AA937=0,1,6))</f>
        <v>1</v>
      </c>
    </row>
    <row r="18" spans="1:41" ht="16.5" customHeight="1" x14ac:dyDescent="0.15">
      <c r="A18" s="272" t="str">
        <f>Table!B18</f>
        <v>(NOC) MANAWATU-WHANGANUI</v>
      </c>
      <c r="B18" s="309" t="e">
        <f>IF($A18=Table!$G909,Table!H909,"err")</f>
        <v>#N/A</v>
      </c>
      <c r="C18" s="310" t="e">
        <f>IF(Table!H938&gt;0,"J",IF(Table!H938=0,1,6))</f>
        <v>#N/A</v>
      </c>
      <c r="D18" s="311">
        <f>IF($A18=Table!$G909,Table!I909,"err")</f>
        <v>82.780500000000004</v>
      </c>
      <c r="E18" s="312" t="str">
        <f>IF(Table!I938&lt;0,6,IF(Table!I938=0,1,"J"))</f>
        <v>J</v>
      </c>
      <c r="F18" s="309">
        <f>IF($A18=Table!$G909,Table!J909,"err")</f>
        <v>97.447299999999998</v>
      </c>
      <c r="G18" s="312" t="str">
        <f>IF(Table!J938&lt;0,6,IF(Table!J938=0,1,"J"))</f>
        <v>J</v>
      </c>
      <c r="H18" s="309">
        <f>IF($A18=Table!$G909,Table!K909,"err")</f>
        <v>82.780500000000004</v>
      </c>
      <c r="I18" s="312" t="str">
        <f>IF(Table!K938&gt;0,"J",IF(Table!K938=0,1,6))</f>
        <v>J</v>
      </c>
      <c r="J18" s="309">
        <f>IF($A18=Table!$G909,Table!L909,"err")</f>
        <v>97.447299999999998</v>
      </c>
      <c r="K18" s="310" t="str">
        <f>IF(Table!L938&gt;0,"J",IF(Table!L938=0,1,6))</f>
        <v>J</v>
      </c>
      <c r="L18" s="275">
        <f>IF($A18=Table!$G909,Table!M909,"err")</f>
        <v>8.5898000000000003</v>
      </c>
      <c r="M18" s="287">
        <f>IF(Table!M938&gt;0,"J",IF(Table!M938=0,1,6))</f>
        <v>6</v>
      </c>
      <c r="N18" s="369">
        <f>IF($A18=Table!$G909,Table!N909,"err")</f>
        <v>1.2238</v>
      </c>
      <c r="O18" s="276" t="str">
        <f>IF(Table!N938&gt;0,"J",IF(Table!N938=0,1,6))</f>
        <v>J</v>
      </c>
      <c r="P18" s="283">
        <f>IF($A18=Table!$G909,Table!O909,"err")</f>
        <v>62.011800000000001</v>
      </c>
      <c r="Q18" s="276" t="str">
        <f>IF(Table!O938&gt;0,"J",IF(Table!O938=0,1,6))</f>
        <v>J</v>
      </c>
      <c r="R18" s="283">
        <f>IF($A18=Table!$G909,Table!P909,"err")</f>
        <v>3.8292999999999999</v>
      </c>
      <c r="S18" s="287" t="str">
        <f>IF(Table!P938&gt;0,"J",IF(Table!P938=0,1,6))</f>
        <v>J</v>
      </c>
      <c r="T18" s="275">
        <f>IF($A18=Table!$G909,Table!Q909,"err")</f>
        <v>1.7032</v>
      </c>
      <c r="U18" s="287">
        <f>IF(Table!Q938&gt;0,"J",IF(Table!Q938=0,1,6))</f>
        <v>1</v>
      </c>
      <c r="V18" s="275">
        <f>IF($A18=Table!$G909,Table!R909,"err")</f>
        <v>9.7181999999999995</v>
      </c>
      <c r="W18" s="276">
        <f>IF(Table!R938&gt;0,"J",IF(Table!R938=0,1,6))</f>
        <v>6</v>
      </c>
      <c r="X18" s="283">
        <f>IF($A18=Table!$G909,Table!S909,"err")</f>
        <v>0.55889999999999995</v>
      </c>
      <c r="Y18" s="287">
        <f>IF(Table!S938&gt;0,"J",IF(Table!S938=0,1,6))</f>
        <v>1</v>
      </c>
      <c r="Z18" s="275">
        <f>IF($A18=Table!$G909,Table!V909,"err")</f>
        <v>19.575500000000002</v>
      </c>
      <c r="AA18" s="276">
        <f>IF(Table!V938&gt;0,"J",IF(Table!V938=0,1,6))</f>
        <v>6</v>
      </c>
      <c r="AB18" s="283">
        <f>IF($A18=Table!$G909,Table!W909,"err")</f>
        <v>2.8660999999999999</v>
      </c>
      <c r="AC18" s="287">
        <f>IF(Table!W938&gt;0,"J",IF(Table!W938=0,1,6))</f>
        <v>6</v>
      </c>
      <c r="AD18" s="275">
        <f>IF($A18=Table!$G909,Table!V909,"err")</f>
        <v>19.575500000000002</v>
      </c>
      <c r="AE18" s="276">
        <f>IF(Table!U938&lt;0,6,IF(Table!U938=0,1,"J"))</f>
        <v>6</v>
      </c>
      <c r="AF18" s="283">
        <f>IF($A18=Table!$G909,Table!W909,"err")</f>
        <v>2.8660999999999999</v>
      </c>
      <c r="AG18" s="287">
        <f>IF(Table!V938&lt;0,6,IF(Table!V938=0,1,"J"))</f>
        <v>6</v>
      </c>
      <c r="AH18" s="275">
        <f>IF($A18=Table!$G909,Table!X909,"err")</f>
        <v>99.372699999999995</v>
      </c>
      <c r="AI18" s="276" t="str">
        <f>IF(Table!X938&gt;0,"J",IF(Table!X938=0,1,6))</f>
        <v>J</v>
      </c>
      <c r="AJ18" s="309" t="e">
        <f>IF($A18=Table!$G909,Table!Y909,"err")</f>
        <v>#N/A</v>
      </c>
      <c r="AK18" s="276" t="e">
        <f>IF(Table!Y938&gt;0,"J",IF(Table!Y938=0,1,6))</f>
        <v>#N/A</v>
      </c>
      <c r="AL18" s="283">
        <f>IF($A18=Table!$G909,Table!Z909,"err")</f>
        <v>0.1066</v>
      </c>
      <c r="AM18" s="287">
        <f>IF(Table!Z938&gt;0,"J",IF(Table!Z938=0,1,6))</f>
        <v>1</v>
      </c>
      <c r="AN18" s="283">
        <f>IF($A18=Table!$G909,Table!AA909,"err")</f>
        <v>0.22220000000000001</v>
      </c>
      <c r="AO18" s="276">
        <f>IF(Table!AA938&gt;0,"J",IF(Table!AA938=0,1,6))</f>
        <v>1</v>
      </c>
    </row>
    <row r="19" spans="1:41" ht="16.5" customHeight="1" x14ac:dyDescent="0.15">
      <c r="A19" s="272" t="str">
        <f>Table!B19</f>
        <v>(NOC) WELLINGTON</v>
      </c>
      <c r="B19" s="309" t="e">
        <f>IF($A19=Table!$G910,Table!H910,"err")</f>
        <v>#N/A</v>
      </c>
      <c r="C19" s="310" t="e">
        <f>IF(Table!H939&gt;0,"J",IF(Table!H939=0,1,6))</f>
        <v>#N/A</v>
      </c>
      <c r="D19" s="311">
        <f>IF($A19=Table!$G910,Table!I910,"err")</f>
        <v>92.121399999999994</v>
      </c>
      <c r="E19" s="312" t="str">
        <f>IF(Table!I939&lt;0,6,IF(Table!I939=0,1,"J"))</f>
        <v>J</v>
      </c>
      <c r="F19" s="309">
        <f>IF($A19=Table!$G910,Table!J910,"err")</f>
        <v>98.855900000000005</v>
      </c>
      <c r="G19" s="312" t="str">
        <f>IF(Table!J939&lt;0,6,IF(Table!J939=0,1,"J"))</f>
        <v>J</v>
      </c>
      <c r="H19" s="309">
        <f>IF($A19=Table!$G910,Table!K910,"err")</f>
        <v>92.121399999999994</v>
      </c>
      <c r="I19" s="312" t="str">
        <f>IF(Table!K939&gt;0,"J",IF(Table!K939=0,1,6))</f>
        <v>J</v>
      </c>
      <c r="J19" s="309">
        <f>IF($A19=Table!$G910,Table!L910,"err")</f>
        <v>98.855900000000005</v>
      </c>
      <c r="K19" s="310" t="str">
        <f>IF(Table!L939&gt;0,"J",IF(Table!L939=0,1,6))</f>
        <v>J</v>
      </c>
      <c r="L19" s="275">
        <f>IF($A19=Table!$G910,Table!M910,"err")</f>
        <v>6.1135000000000002</v>
      </c>
      <c r="M19" s="287" t="str">
        <f>IF(Table!M939&gt;0,"J",IF(Table!M939=0,1,6))</f>
        <v>J</v>
      </c>
      <c r="N19" s="369">
        <f>IF($A19=Table!$G910,Table!N910,"err")</f>
        <v>2.2280000000000002</v>
      </c>
      <c r="O19" s="276">
        <f>IF(Table!N939&gt;0,"J",IF(Table!N939=0,1,6))</f>
        <v>6</v>
      </c>
      <c r="P19" s="283">
        <f>IF($A19=Table!$G910,Table!O910,"err")</f>
        <v>52.027700000000003</v>
      </c>
      <c r="Q19" s="276" t="str">
        <f>IF(Table!O939&gt;0,"J",IF(Table!O939=0,1,6))</f>
        <v>J</v>
      </c>
      <c r="R19" s="283">
        <f>IF($A19=Table!$G910,Table!P910,"err")</f>
        <v>2.6985999999999999</v>
      </c>
      <c r="S19" s="287" t="str">
        <f>IF(Table!P939&gt;0,"J",IF(Table!P939=0,1,6))</f>
        <v>J</v>
      </c>
      <c r="T19" s="275">
        <f>IF($A19=Table!$G910,Table!Q910,"err")</f>
        <v>1.0398000000000001</v>
      </c>
      <c r="U19" s="287" t="str">
        <f>IF(Table!Q939&gt;0,"J",IF(Table!Q939=0,1,6))</f>
        <v>J</v>
      </c>
      <c r="V19" s="275">
        <f>IF($A19=Table!$G910,Table!R910,"err")</f>
        <v>4.6837999999999997</v>
      </c>
      <c r="W19" s="276">
        <f>IF(Table!R939&gt;0,"J",IF(Table!R939=0,1,6))</f>
        <v>6</v>
      </c>
      <c r="X19" s="283">
        <f>IF($A19=Table!$G910,Table!S910,"err")</f>
        <v>0.33</v>
      </c>
      <c r="Y19" s="287">
        <f>IF(Table!S939&gt;0,"J",IF(Table!S939=0,1,6))</f>
        <v>1</v>
      </c>
      <c r="Z19" s="275">
        <f>IF($A19=Table!$G910,Table!V910,"err")</f>
        <v>12.0722</v>
      </c>
      <c r="AA19" s="276">
        <f>IF(Table!V939&gt;0,"J",IF(Table!V939=0,1,6))</f>
        <v>6</v>
      </c>
      <c r="AB19" s="283">
        <f>IF($A19=Table!$G910,Table!W910,"err")</f>
        <v>1.4791000000000001</v>
      </c>
      <c r="AC19" s="287">
        <f>IF(Table!W939&gt;0,"J",IF(Table!W939=0,1,6))</f>
        <v>6</v>
      </c>
      <c r="AD19" s="275">
        <f>IF($A19=Table!$G910,Table!V910,"err")</f>
        <v>12.0722</v>
      </c>
      <c r="AE19" s="276">
        <f>IF(Table!U939&lt;0,6,IF(Table!U939=0,1,"J"))</f>
        <v>6</v>
      </c>
      <c r="AF19" s="283">
        <f>IF($A19=Table!$G910,Table!W910,"err")</f>
        <v>1.4791000000000001</v>
      </c>
      <c r="AG19" s="287">
        <f>IF(Table!V939&lt;0,6,IF(Table!V939=0,1,"J"))</f>
        <v>6</v>
      </c>
      <c r="AH19" s="275">
        <f>IF($A19=Table!$G910,Table!X910,"err")</f>
        <v>99.712599999999995</v>
      </c>
      <c r="AI19" s="276">
        <f>IF(Table!X939&gt;0,"J",IF(Table!X939=0,1,6))</f>
        <v>6</v>
      </c>
      <c r="AJ19" s="309" t="e">
        <f>IF($A19=Table!$G910,Table!Y910,"err")</f>
        <v>#N/A</v>
      </c>
      <c r="AK19" s="276" t="e">
        <f>IF(Table!Y939&gt;0,"J",IF(Table!Y939=0,1,6))</f>
        <v>#N/A</v>
      </c>
      <c r="AL19" s="283">
        <f>IF($A19=Table!$G910,Table!Z910,"err")</f>
        <v>0.74229999999999996</v>
      </c>
      <c r="AM19" s="287" t="str">
        <f>IF(Table!Z939&gt;0,"J",IF(Table!Z939=0,1,6))</f>
        <v>J</v>
      </c>
      <c r="AN19" s="283">
        <f>IF($A19=Table!$G910,Table!AA910,"err")</f>
        <v>1.3086</v>
      </c>
      <c r="AO19" s="276">
        <f>IF(Table!AA939&gt;0,"J",IF(Table!AA939=0,1,6))</f>
        <v>1</v>
      </c>
    </row>
    <row r="20" spans="1:41" ht="16.5" customHeight="1" x14ac:dyDescent="0.15">
      <c r="A20" s="272" t="str">
        <f>Table!B20</f>
        <v>(NOC) NELSON-TASMAN</v>
      </c>
      <c r="B20" s="309" t="e">
        <f>IF($A20=Table!$G911,Table!H911,"err")</f>
        <v>#N/A</v>
      </c>
      <c r="C20" s="310" t="e">
        <f>IF(Table!H940&gt;0,"J",IF(Table!H940=0,1,6))</f>
        <v>#N/A</v>
      </c>
      <c r="D20" s="311">
        <f>IF($A20=Table!$G911,Table!I911,"err")</f>
        <v>76.224599999999995</v>
      </c>
      <c r="E20" s="312" t="str">
        <f>IF(Table!I940&lt;0,6,IF(Table!I940=0,1,"J"))</f>
        <v>J</v>
      </c>
      <c r="F20" s="309">
        <f>IF($A20=Table!$G911,Table!J911,"err")</f>
        <v>94.027799999999999</v>
      </c>
      <c r="G20" s="312" t="str">
        <f>IF(Table!J940&lt;0,6,IF(Table!J940=0,1,"J"))</f>
        <v>J</v>
      </c>
      <c r="H20" s="309">
        <f>IF($A20=Table!$G911,Table!K911,"err")</f>
        <v>76.224599999999995</v>
      </c>
      <c r="I20" s="312" t="str">
        <f>IF(Table!K940&gt;0,"J",IF(Table!K940=0,1,6))</f>
        <v>J</v>
      </c>
      <c r="J20" s="309">
        <f>IF($A20=Table!$G911,Table!L911,"err")</f>
        <v>94.027799999999999</v>
      </c>
      <c r="K20" s="310" t="str">
        <f>IF(Table!L940&gt;0,"J",IF(Table!L940=0,1,6))</f>
        <v>J</v>
      </c>
      <c r="L20" s="275">
        <f>IF($A20=Table!$G911,Table!M911,"err")</f>
        <v>7.7355</v>
      </c>
      <c r="M20" s="287" t="str">
        <f>IF(Table!M940&gt;0,"J",IF(Table!M940=0,1,6))</f>
        <v>J</v>
      </c>
      <c r="N20" s="369">
        <f>IF($A20=Table!$G911,Table!N911,"err")</f>
        <v>1.2886</v>
      </c>
      <c r="O20" s="276">
        <f>IF(Table!N940&gt;0,"J",IF(Table!N940=0,1,6))</f>
        <v>6</v>
      </c>
      <c r="P20" s="283">
        <f>IF($A20=Table!$G911,Table!O911,"err")</f>
        <v>72.960700000000003</v>
      </c>
      <c r="Q20" s="276" t="str">
        <f>IF(Table!O940&gt;0,"J",IF(Table!O940=0,1,6))</f>
        <v>J</v>
      </c>
      <c r="R20" s="283">
        <f>IF($A20=Table!$G911,Table!P911,"err")</f>
        <v>7.8322000000000003</v>
      </c>
      <c r="S20" s="287">
        <f>IF(Table!P940&gt;0,"J",IF(Table!P940=0,1,6))</f>
        <v>6</v>
      </c>
      <c r="T20" s="275">
        <f>IF($A20=Table!$G911,Table!Q911,"err")</f>
        <v>4.0195999999999996</v>
      </c>
      <c r="U20" s="287">
        <f>IF(Table!Q940&gt;0,"J",IF(Table!Q940=0,1,6))</f>
        <v>6</v>
      </c>
      <c r="V20" s="275">
        <f>IF($A20=Table!$G911,Table!R911,"err")</f>
        <v>11.2859</v>
      </c>
      <c r="W20" s="276" t="str">
        <f>IF(Table!R940&gt;0,"J",IF(Table!R940=0,1,6))</f>
        <v>J</v>
      </c>
      <c r="X20" s="283">
        <f>IF($A20=Table!$G911,Table!S911,"err")</f>
        <v>0.78110000000000002</v>
      </c>
      <c r="Y20" s="287" t="str">
        <f>IF(Table!S940&gt;0,"J",IF(Table!S940=0,1,6))</f>
        <v>J</v>
      </c>
      <c r="Z20" s="275">
        <f>IF($A20=Table!$G911,Table!V911,"err")</f>
        <v>27.763500000000001</v>
      </c>
      <c r="AA20" s="276">
        <f>IF(Table!V940&gt;0,"J",IF(Table!V940=0,1,6))</f>
        <v>6</v>
      </c>
      <c r="AB20" s="283">
        <f>IF($A20=Table!$G911,Table!W911,"err")</f>
        <v>7.2843999999999998</v>
      </c>
      <c r="AC20" s="287">
        <f>IF(Table!W940&gt;0,"J",IF(Table!W940=0,1,6))</f>
        <v>6</v>
      </c>
      <c r="AD20" s="275">
        <f>IF($A20=Table!$G911,Table!V911,"err")</f>
        <v>27.763500000000001</v>
      </c>
      <c r="AE20" s="276">
        <f>IF(Table!U940&lt;0,6,IF(Table!U940=0,1,"J"))</f>
        <v>6</v>
      </c>
      <c r="AF20" s="283">
        <f>IF($A20=Table!$G911,Table!W911,"err")</f>
        <v>7.2843999999999998</v>
      </c>
      <c r="AG20" s="287">
        <f>IF(Table!V940&lt;0,6,IF(Table!V940=0,1,"J"))</f>
        <v>6</v>
      </c>
      <c r="AH20" s="275">
        <f>IF($A20=Table!$G911,Table!X911,"err")</f>
        <v>96.959000000000003</v>
      </c>
      <c r="AI20" s="276">
        <f>IF(Table!X940&gt;0,"J",IF(Table!X940=0,1,6))</f>
        <v>6</v>
      </c>
      <c r="AJ20" s="309" t="e">
        <f>IF($A20=Table!$G911,Table!Y911,"err")</f>
        <v>#N/A</v>
      </c>
      <c r="AK20" s="276" t="e">
        <f>IF(Table!Y940&gt;0,"J",IF(Table!Y940=0,1,6))</f>
        <v>#N/A</v>
      </c>
      <c r="AL20" s="283">
        <f>IF($A20=Table!$G911,Table!Z911,"err")</f>
        <v>0.65110000000000001</v>
      </c>
      <c r="AM20" s="287" t="str">
        <f>IF(Table!Z940&gt;0,"J",IF(Table!Z940=0,1,6))</f>
        <v>J</v>
      </c>
      <c r="AN20" s="283">
        <f>IF($A20=Table!$G911,Table!AA911,"err")</f>
        <v>1.5618000000000001</v>
      </c>
      <c r="AO20" s="276">
        <f>IF(Table!AA940&gt;0,"J",IF(Table!AA940=0,1,6))</f>
        <v>6</v>
      </c>
    </row>
    <row r="21" spans="1:41" ht="16.5" customHeight="1" x14ac:dyDescent="0.15">
      <c r="A21" s="272" t="str">
        <f>Table!B21</f>
        <v>(EC) MARLBOROUGH</v>
      </c>
      <c r="B21" s="309" t="e">
        <f>IF($A21=Table!$G912,Table!H912,"err")</f>
        <v>#N/A</v>
      </c>
      <c r="C21" s="310" t="e">
        <f>IF(Table!H941&gt;0,"J",IF(Table!H941=0,1,6))</f>
        <v>#N/A</v>
      </c>
      <c r="D21" s="311">
        <f>IF($A21=Table!$G912,Table!I912,"err")</f>
        <v>90.277699999999996</v>
      </c>
      <c r="E21" s="312" t="str">
        <f>IF(Table!I941&lt;0,6,IF(Table!I941=0,1,"J"))</f>
        <v>J</v>
      </c>
      <c r="F21" s="309">
        <f>IF($A21=Table!$G912,Table!J912,"err")</f>
        <v>98.053799999999995</v>
      </c>
      <c r="G21" s="312" t="str">
        <f>IF(Table!J941&lt;0,6,IF(Table!J941=0,1,"J"))</f>
        <v>J</v>
      </c>
      <c r="H21" s="309">
        <f>IF($A21=Table!$G912,Table!K912,"err")</f>
        <v>90.277699999999996</v>
      </c>
      <c r="I21" s="312" t="str">
        <f>IF(Table!K941&gt;0,"J",IF(Table!K941=0,1,6))</f>
        <v>J</v>
      </c>
      <c r="J21" s="309">
        <f>IF($A21=Table!$G912,Table!L912,"err")</f>
        <v>98.053799999999995</v>
      </c>
      <c r="K21" s="310" t="str">
        <f>IF(Table!L941&gt;0,"J",IF(Table!L941=0,1,6))</f>
        <v>J</v>
      </c>
      <c r="L21" s="275">
        <f>IF($A21=Table!$G912,Table!M912,"err")</f>
        <v>6.8811999999999998</v>
      </c>
      <c r="M21" s="287" t="str">
        <f>IF(Table!M941&gt;0,"J",IF(Table!M941=0,1,6))</f>
        <v>J</v>
      </c>
      <c r="N21" s="369">
        <f>IF($A21=Table!$G912,Table!N912,"err")</f>
        <v>2.4030999999999998</v>
      </c>
      <c r="O21" s="276" t="str">
        <f>IF(Table!N941&gt;0,"J",IF(Table!N941=0,1,6))</f>
        <v>J</v>
      </c>
      <c r="P21" s="283">
        <f>IF($A21=Table!$G912,Table!O912,"err")</f>
        <v>61.967799999999997</v>
      </c>
      <c r="Q21" s="276" t="str">
        <f>IF(Table!O941&gt;0,"J",IF(Table!O941=0,1,6))</f>
        <v>J</v>
      </c>
      <c r="R21" s="283">
        <f>IF($A21=Table!$G912,Table!P912,"err")</f>
        <v>3.8900999999999999</v>
      </c>
      <c r="S21" s="287">
        <f>IF(Table!P941&gt;0,"J",IF(Table!P941=0,1,6))</f>
        <v>6</v>
      </c>
      <c r="T21" s="275">
        <f>IF($A21=Table!$G912,Table!Q912,"err")</f>
        <v>2.1930000000000001</v>
      </c>
      <c r="U21" s="287" t="str">
        <f>IF(Table!Q941&gt;0,"J",IF(Table!Q941=0,1,6))</f>
        <v>J</v>
      </c>
      <c r="V21" s="275">
        <f>IF($A21=Table!$G912,Table!R912,"err")</f>
        <v>8.6140000000000008</v>
      </c>
      <c r="W21" s="276" t="str">
        <f>IF(Table!R941&gt;0,"J",IF(Table!R941=0,1,6))</f>
        <v>J</v>
      </c>
      <c r="X21" s="283">
        <f>IF($A21=Table!$G912,Table!S912,"err")</f>
        <v>0.63180000000000003</v>
      </c>
      <c r="Y21" s="287" t="str">
        <f>IF(Table!S941&gt;0,"J",IF(Table!S941=0,1,6))</f>
        <v>J</v>
      </c>
      <c r="Z21" s="275">
        <f>IF($A21=Table!$G912,Table!V912,"err")</f>
        <v>8.9376999999999995</v>
      </c>
      <c r="AA21" s="276">
        <f>IF(Table!V941&gt;0,"J",IF(Table!V941=0,1,6))</f>
        <v>6</v>
      </c>
      <c r="AB21" s="283">
        <f>IF($A21=Table!$G912,Table!W912,"err")</f>
        <v>1.7302</v>
      </c>
      <c r="AC21" s="287">
        <f>IF(Table!W941&gt;0,"J",IF(Table!W941=0,1,6))</f>
        <v>6</v>
      </c>
      <c r="AD21" s="275">
        <f>IF($A21=Table!$G912,Table!V912,"err")</f>
        <v>8.9376999999999995</v>
      </c>
      <c r="AE21" s="276">
        <f>IF(Table!U941&lt;0,6,IF(Table!U941=0,1,"J"))</f>
        <v>6</v>
      </c>
      <c r="AF21" s="283">
        <f>IF($A21=Table!$G912,Table!W912,"err")</f>
        <v>1.7302</v>
      </c>
      <c r="AG21" s="287">
        <f>IF(Table!V941&lt;0,6,IF(Table!V941=0,1,"J"))</f>
        <v>6</v>
      </c>
      <c r="AH21" s="275">
        <f>IF($A21=Table!$G912,Table!X912,"err")</f>
        <v>98.595600000000005</v>
      </c>
      <c r="AI21" s="276">
        <f>IF(Table!X941&gt;0,"J",IF(Table!X941=0,1,6))</f>
        <v>6</v>
      </c>
      <c r="AJ21" s="309" t="e">
        <f>IF($A21=Table!$G912,Table!Y912,"err")</f>
        <v>#N/A</v>
      </c>
      <c r="AK21" s="276" t="e">
        <f>IF(Table!Y941&gt;0,"J",IF(Table!Y941=0,1,6))</f>
        <v>#N/A</v>
      </c>
      <c r="AL21" s="283">
        <f>IF($A21=Table!$G912,Table!Z912,"err")</f>
        <v>0.39119999999999999</v>
      </c>
      <c r="AM21" s="287">
        <f>IF(Table!Z941&gt;0,"J",IF(Table!Z941=0,1,6))</f>
        <v>1</v>
      </c>
      <c r="AN21" s="283">
        <f>IF($A21=Table!$G912,Table!AA912,"err")</f>
        <v>1.9316</v>
      </c>
      <c r="AO21" s="276" t="str">
        <f>IF(Table!AA941&gt;0,"J",IF(Table!AA941=0,1,6))</f>
        <v>J</v>
      </c>
    </row>
    <row r="22" spans="1:41" ht="16.5" customHeight="1" x14ac:dyDescent="0.15">
      <c r="A22" s="272" t="str">
        <f>Table!B22</f>
        <v>(NOC) NORTH CANTERBURY</v>
      </c>
      <c r="B22" s="309" t="e">
        <f>IF($A22=Table!$G913,Table!H913,"err")</f>
        <v>#N/A</v>
      </c>
      <c r="C22" s="310" t="e">
        <f>IF(Table!H942&gt;0,"J",IF(Table!H942=0,1,6))</f>
        <v>#N/A</v>
      </c>
      <c r="D22" s="311">
        <f>IF($A22=Table!$G913,Table!I913,"err")</f>
        <v>91.378399999999999</v>
      </c>
      <c r="E22" s="312" t="str">
        <f>IF(Table!I942&lt;0,6,IF(Table!I942=0,1,"J"))</f>
        <v>J</v>
      </c>
      <c r="F22" s="309">
        <f>IF($A22=Table!$G913,Table!J913,"err")</f>
        <v>98.298900000000003</v>
      </c>
      <c r="G22" s="312" t="str">
        <f>IF(Table!J942&lt;0,6,IF(Table!J942=0,1,"J"))</f>
        <v>J</v>
      </c>
      <c r="H22" s="309">
        <f>IF($A22=Table!$G913,Table!K913,"err")</f>
        <v>91.378399999999999</v>
      </c>
      <c r="I22" s="312" t="str">
        <f>IF(Table!K942&gt;0,"J",IF(Table!K942=0,1,6))</f>
        <v>J</v>
      </c>
      <c r="J22" s="309">
        <f>IF($A22=Table!$G913,Table!L913,"err")</f>
        <v>98.298900000000003</v>
      </c>
      <c r="K22" s="310" t="str">
        <f>IF(Table!L942&gt;0,"J",IF(Table!L942=0,1,6))</f>
        <v>J</v>
      </c>
      <c r="L22" s="275">
        <f>IF($A22=Table!$G913,Table!M913,"err")</f>
        <v>7.4904000000000002</v>
      </c>
      <c r="M22" s="287">
        <f>IF(Table!M942&gt;0,"J",IF(Table!M942=0,1,6))</f>
        <v>6</v>
      </c>
      <c r="N22" s="369">
        <f>IF($A22=Table!$G913,Table!N913,"err")</f>
        <v>2.6827999999999999</v>
      </c>
      <c r="O22" s="276" t="str">
        <f>IF(Table!N942&gt;0,"J",IF(Table!N942=0,1,6))</f>
        <v>J</v>
      </c>
      <c r="P22" s="283">
        <f>IF($A22=Table!$G913,Table!O913,"err")</f>
        <v>61.1051</v>
      </c>
      <c r="Q22" s="276" t="str">
        <f>IF(Table!O942&gt;0,"J",IF(Table!O942=0,1,6))</f>
        <v>J</v>
      </c>
      <c r="R22" s="283">
        <f>IF($A22=Table!$G913,Table!P913,"err")</f>
        <v>4.6982999999999997</v>
      </c>
      <c r="S22" s="287">
        <f>IF(Table!P942&gt;0,"J",IF(Table!P942=0,1,6))</f>
        <v>1</v>
      </c>
      <c r="T22" s="275">
        <f>IF($A22=Table!$G913,Table!Q913,"err")</f>
        <v>2.4933000000000001</v>
      </c>
      <c r="U22" s="287">
        <f>IF(Table!Q942&gt;0,"J",IF(Table!Q942=0,1,6))</f>
        <v>1</v>
      </c>
      <c r="V22" s="275">
        <f>IF($A22=Table!$G913,Table!R913,"err")</f>
        <v>8.3755000000000006</v>
      </c>
      <c r="W22" s="276" t="str">
        <f>IF(Table!R942&gt;0,"J",IF(Table!R942=0,1,6))</f>
        <v>J</v>
      </c>
      <c r="X22" s="283">
        <f>IF($A22=Table!$G913,Table!S913,"err")</f>
        <v>0.59389999999999998</v>
      </c>
      <c r="Y22" s="287" t="str">
        <f>IF(Table!S942&gt;0,"J",IF(Table!S942=0,1,6))</f>
        <v>J</v>
      </c>
      <c r="Z22" s="275">
        <f>IF($A22=Table!$G913,Table!V913,"err")</f>
        <v>11.1815</v>
      </c>
      <c r="AA22" s="276">
        <f>IF(Table!V942&gt;0,"J",IF(Table!V942=0,1,6))</f>
        <v>6</v>
      </c>
      <c r="AB22" s="283">
        <f>IF($A22=Table!$G913,Table!W913,"err")</f>
        <v>2.3045</v>
      </c>
      <c r="AC22" s="287">
        <f>IF(Table!W942&gt;0,"J",IF(Table!W942=0,1,6))</f>
        <v>6</v>
      </c>
      <c r="AD22" s="275">
        <f>IF($A22=Table!$G913,Table!V913,"err")</f>
        <v>11.1815</v>
      </c>
      <c r="AE22" s="276">
        <f>IF(Table!U942&lt;0,6,IF(Table!U942=0,1,"J"))</f>
        <v>6</v>
      </c>
      <c r="AF22" s="283">
        <f>IF($A22=Table!$G913,Table!W913,"err")</f>
        <v>2.3045</v>
      </c>
      <c r="AG22" s="287">
        <f>IF(Table!V942&lt;0,6,IF(Table!V942=0,1,"J"))</f>
        <v>6</v>
      </c>
      <c r="AH22" s="275">
        <f>IF($A22=Table!$G913,Table!X913,"err")</f>
        <v>98.497500000000002</v>
      </c>
      <c r="AI22" s="276">
        <f>IF(Table!X942&gt;0,"J",IF(Table!X942=0,1,6))</f>
        <v>6</v>
      </c>
      <c r="AJ22" s="309" t="e">
        <f>IF($A22=Table!$G913,Table!Y913,"err")</f>
        <v>#N/A</v>
      </c>
      <c r="AK22" s="276" t="e">
        <f>IF(Table!Y942&gt;0,"J",IF(Table!Y942=0,1,6))</f>
        <v>#N/A</v>
      </c>
      <c r="AL22" s="283">
        <f>IF($A22=Table!$G913,Table!Z913,"err")</f>
        <v>0.42630000000000001</v>
      </c>
      <c r="AM22" s="287" t="str">
        <f>IF(Table!Z942&gt;0,"J",IF(Table!Z942=0,1,6))</f>
        <v>J</v>
      </c>
      <c r="AN22" s="283">
        <f>IF($A22=Table!$G913,Table!AA913,"err")</f>
        <v>1.1181000000000001</v>
      </c>
      <c r="AO22" s="276" t="str">
        <f>IF(Table!AA942&gt;0,"J",IF(Table!AA942=0,1,6))</f>
        <v>J</v>
      </c>
    </row>
    <row r="23" spans="1:41" ht="16.5" customHeight="1" x14ac:dyDescent="0.15">
      <c r="A23" s="272" t="str">
        <f>Table!B23</f>
        <v>(NOC) SOUTH CANTERBURY</v>
      </c>
      <c r="B23" s="309" t="e">
        <f>IF($A23=Table!$G914,Table!H914,"err")</f>
        <v>#N/A</v>
      </c>
      <c r="C23" s="310" t="e">
        <f>IF(Table!H943&gt;0,"J",IF(Table!H943=0,1,6))</f>
        <v>#N/A</v>
      </c>
      <c r="D23" s="311">
        <f>IF($A23=Table!$G914,Table!I914,"err")</f>
        <v>93.333699999999993</v>
      </c>
      <c r="E23" s="312" t="str">
        <f>IF(Table!I943&lt;0,6,IF(Table!I943=0,1,"J"))</f>
        <v>J</v>
      </c>
      <c r="F23" s="309">
        <f>IF($A23=Table!$G914,Table!J914,"err")</f>
        <v>99.206199999999995</v>
      </c>
      <c r="G23" s="312" t="str">
        <f>IF(Table!J943&lt;0,6,IF(Table!J943=0,1,"J"))</f>
        <v>J</v>
      </c>
      <c r="H23" s="309">
        <f>IF($A23=Table!$G914,Table!K914,"err")</f>
        <v>93.333699999999993</v>
      </c>
      <c r="I23" s="312" t="str">
        <f>IF(Table!K943&gt;0,"J",IF(Table!K943=0,1,6))</f>
        <v>J</v>
      </c>
      <c r="J23" s="309">
        <f>IF($A23=Table!$G914,Table!L914,"err")</f>
        <v>99.206199999999995</v>
      </c>
      <c r="K23" s="310" t="str">
        <f>IF(Table!L943&gt;0,"J",IF(Table!L943=0,1,6))</f>
        <v>J</v>
      </c>
      <c r="L23" s="275">
        <f>IF($A23=Table!$G914,Table!M914,"err")</f>
        <v>7.3981000000000003</v>
      </c>
      <c r="M23" s="287" t="str">
        <f>IF(Table!M943&gt;0,"J",IF(Table!M943=0,1,6))</f>
        <v>J</v>
      </c>
      <c r="N23" s="369">
        <f>IF($A23=Table!$G914,Table!N914,"err")</f>
        <v>2.2785000000000002</v>
      </c>
      <c r="O23" s="276">
        <f>IF(Table!N943&gt;0,"J",IF(Table!N943=0,1,6))</f>
        <v>6</v>
      </c>
      <c r="P23" s="283">
        <f>IF($A23=Table!$G914,Table!O914,"err")</f>
        <v>56.921199999999999</v>
      </c>
      <c r="Q23" s="276" t="str">
        <f>IF(Table!O943&gt;0,"J",IF(Table!O943=0,1,6))</f>
        <v>J</v>
      </c>
      <c r="R23" s="283">
        <f>IF($A23=Table!$G914,Table!P914,"err")</f>
        <v>2.2471000000000001</v>
      </c>
      <c r="S23" s="287">
        <f>IF(Table!P943&gt;0,"J",IF(Table!P943=0,1,6))</f>
        <v>1</v>
      </c>
      <c r="T23" s="275">
        <f>IF($A23=Table!$G914,Table!Q914,"err")</f>
        <v>1.0750999999999999</v>
      </c>
      <c r="U23" s="287">
        <f>IF(Table!Q943&gt;0,"J",IF(Table!Q943=0,1,6))</f>
        <v>1</v>
      </c>
      <c r="V23" s="275">
        <f>IF($A23=Table!$G914,Table!R914,"err")</f>
        <v>7.8555999999999999</v>
      </c>
      <c r="W23" s="276" t="str">
        <f>IF(Table!R943&gt;0,"J",IF(Table!R943=0,1,6))</f>
        <v>J</v>
      </c>
      <c r="X23" s="283">
        <f>IF($A23=Table!$G914,Table!S914,"err")</f>
        <v>0.31080000000000002</v>
      </c>
      <c r="Y23" s="287">
        <f>IF(Table!S943&gt;0,"J",IF(Table!S943=0,1,6))</f>
        <v>1</v>
      </c>
      <c r="Z23" s="275">
        <f>IF($A23=Table!$G914,Table!V914,"err")</f>
        <v>8.1934000000000005</v>
      </c>
      <c r="AA23" s="276">
        <f>IF(Table!V943&gt;0,"J",IF(Table!V943=0,1,6))</f>
        <v>6</v>
      </c>
      <c r="AB23" s="283">
        <f>IF($A23=Table!$G914,Table!W914,"err")</f>
        <v>0.87939999999999996</v>
      </c>
      <c r="AC23" s="287">
        <f>IF(Table!W943&gt;0,"J",IF(Table!W943=0,1,6))</f>
        <v>6</v>
      </c>
      <c r="AD23" s="275">
        <f>IF($A23=Table!$G914,Table!V914,"err")</f>
        <v>8.1934000000000005</v>
      </c>
      <c r="AE23" s="276">
        <f>IF(Table!U943&lt;0,6,IF(Table!U943=0,1,"J"))</f>
        <v>6</v>
      </c>
      <c r="AF23" s="283">
        <f>IF($A23=Table!$G914,Table!W914,"err")</f>
        <v>0.87939999999999996</v>
      </c>
      <c r="AG23" s="287">
        <f>IF(Table!V943&lt;0,6,IF(Table!V943=0,1,"J"))</f>
        <v>6</v>
      </c>
      <c r="AH23" s="275">
        <f>IF($A23=Table!$G914,Table!X914,"err")</f>
        <v>99.496600000000001</v>
      </c>
      <c r="AI23" s="276">
        <f>IF(Table!X943&gt;0,"J",IF(Table!X943=0,1,6))</f>
        <v>6</v>
      </c>
      <c r="AJ23" s="309" t="e">
        <f>IF($A23=Table!$G914,Table!Y914,"err")</f>
        <v>#N/A</v>
      </c>
      <c r="AK23" s="276" t="e">
        <f>IF(Table!Y943&gt;0,"J",IF(Table!Y943=0,1,6))</f>
        <v>#N/A</v>
      </c>
      <c r="AL23" s="283">
        <f>IF($A23=Table!$G914,Table!Z914,"err")</f>
        <v>0.16589999999999999</v>
      </c>
      <c r="AM23" s="287" t="str">
        <f>IF(Table!Z943&gt;0,"J",IF(Table!Z943=0,1,6))</f>
        <v>J</v>
      </c>
      <c r="AN23" s="283">
        <f>IF($A23=Table!$G914,Table!AA914,"err")</f>
        <v>0.7671</v>
      </c>
      <c r="AO23" s="276">
        <f>IF(Table!AA943&gt;0,"J",IF(Table!AA943=0,1,6))</f>
        <v>1</v>
      </c>
    </row>
    <row r="24" spans="1:41" ht="16.5" customHeight="1" x14ac:dyDescent="0.15">
      <c r="A24" s="272" t="str">
        <f>Table!B24</f>
        <v>MILFORD</v>
      </c>
      <c r="B24" s="309" t="e">
        <f>IF($A24=Table!$G915,Table!H915,"err")</f>
        <v>#N/A</v>
      </c>
      <c r="C24" s="310" t="e">
        <f>IF(Table!H944&gt;0,"J",IF(Table!H944=0,1,6))</f>
        <v>#N/A</v>
      </c>
      <c r="D24" s="311">
        <f>IF($A24=Table!$G915,Table!I915,"err")</f>
        <v>66.535600000000002</v>
      </c>
      <c r="E24" s="312">
        <f>IF(Table!I944&lt;0,6,IF(Table!I944=0,1,"J"))</f>
        <v>1</v>
      </c>
      <c r="F24" s="309">
        <f>IF($A24=Table!$G915,Table!J915,"err")</f>
        <v>95.33</v>
      </c>
      <c r="G24" s="312" t="str">
        <f>IF(Table!J944&lt;0,6,IF(Table!J944=0,1,"J"))</f>
        <v>J</v>
      </c>
      <c r="H24" s="309">
        <f>IF($A24=Table!$G915,Table!K915,"err")</f>
        <v>66.535600000000002</v>
      </c>
      <c r="I24" s="312">
        <f>IF(Table!K944&gt;0,"J",IF(Table!K944=0,1,6))</f>
        <v>1</v>
      </c>
      <c r="J24" s="309">
        <f>IF($A24=Table!$G915,Table!L915,"err")</f>
        <v>95.33</v>
      </c>
      <c r="K24" s="310" t="str">
        <f>IF(Table!L944&gt;0,"J",IF(Table!L944=0,1,6))</f>
        <v>J</v>
      </c>
      <c r="L24" s="275">
        <f>IF($A24=Table!$G915,Table!M915,"err")</f>
        <v>10.3909</v>
      </c>
      <c r="M24" s="287" t="str">
        <f>IF(Table!M944&gt;0,"J",IF(Table!M944=0,1,6))</f>
        <v>J</v>
      </c>
      <c r="N24" s="369">
        <f>IF($A24=Table!$G915,Table!N915,"err")</f>
        <v>0.49919999999999998</v>
      </c>
      <c r="O24" s="276">
        <f>IF(Table!N944&gt;0,"J",IF(Table!N944=0,1,6))</f>
        <v>6</v>
      </c>
      <c r="P24" s="283">
        <f>IF($A24=Table!$G915,Table!O915,"err")</f>
        <v>73.992400000000004</v>
      </c>
      <c r="Q24" s="276">
        <f>IF(Table!O944&gt;0,"J",IF(Table!O944=0,1,6))</f>
        <v>6</v>
      </c>
      <c r="R24" s="283">
        <f>IF($A24=Table!$G915,Table!P915,"err")</f>
        <v>7.4311999999999996</v>
      </c>
      <c r="S24" s="287">
        <f>IF(Table!P944&gt;0,"J",IF(Table!P944=0,1,6))</f>
        <v>6</v>
      </c>
      <c r="T24" s="275">
        <f>IF($A24=Table!$G915,Table!Q915,"err")</f>
        <v>4.3489000000000004</v>
      </c>
      <c r="U24" s="287">
        <f>IF(Table!Q944&gt;0,"J",IF(Table!Q944=0,1,6))</f>
        <v>6</v>
      </c>
      <c r="V24" s="275">
        <f>IF($A24=Table!$G915,Table!R915,"err")</f>
        <v>10.6373</v>
      </c>
      <c r="W24" s="276" t="str">
        <f>IF(Table!R944&gt;0,"J",IF(Table!R944=0,1,6))</f>
        <v>J</v>
      </c>
      <c r="X24" s="283">
        <f>IF($A24=Table!$G915,Table!S915,"err")</f>
        <v>0.94079999999999997</v>
      </c>
      <c r="Y24" s="287">
        <f>IF(Table!S944&gt;0,"J",IF(Table!S944=0,1,6))</f>
        <v>6</v>
      </c>
      <c r="Z24" s="275">
        <f>IF($A24=Table!$G915,Table!V915,"err")</f>
        <v>34.6995</v>
      </c>
      <c r="AA24" s="276">
        <f>IF(Table!V944&gt;0,"J",IF(Table!V944=0,1,6))</f>
        <v>6</v>
      </c>
      <c r="AB24" s="283">
        <f>IF($A24=Table!$G915,Table!W915,"err")</f>
        <v>4.8334999999999999</v>
      </c>
      <c r="AC24" s="287">
        <f>IF(Table!W944&gt;0,"J",IF(Table!W944=0,1,6))</f>
        <v>6</v>
      </c>
      <c r="AD24" s="275">
        <f>IF($A24=Table!$G915,Table!V915,"err")</f>
        <v>34.6995</v>
      </c>
      <c r="AE24" s="276">
        <f>IF(Table!U944&lt;0,6,IF(Table!U944=0,1,"J"))</f>
        <v>6</v>
      </c>
      <c r="AF24" s="283">
        <f>IF($A24=Table!$G915,Table!W915,"err")</f>
        <v>4.8334999999999999</v>
      </c>
      <c r="AG24" s="287">
        <f>IF(Table!V944&lt;0,6,IF(Table!V944=0,1,"J"))</f>
        <v>6</v>
      </c>
      <c r="AH24" s="275">
        <f>IF($A24=Table!$G915,Table!X915,"err")</f>
        <v>97.382900000000006</v>
      </c>
      <c r="AI24" s="276" t="str">
        <f>IF(Table!X944&gt;0,"J",IF(Table!X944=0,1,6))</f>
        <v>J</v>
      </c>
      <c r="AJ24" s="309" t="e">
        <f>IF($A24=Table!$G915,Table!Y915,"err")</f>
        <v>#N/A</v>
      </c>
      <c r="AK24" s="276" t="e">
        <f>IF(Table!Y944&gt;0,"J",IF(Table!Y944=0,1,6))</f>
        <v>#N/A</v>
      </c>
      <c r="AL24" s="283">
        <f>IF($A24=Table!$G915,Table!Z915,"err")</f>
        <v>0.36659999999999998</v>
      </c>
      <c r="AM24" s="287">
        <f>IF(Table!Z944&gt;0,"J",IF(Table!Z944=0,1,6))</f>
        <v>6</v>
      </c>
      <c r="AN24" s="283">
        <f>IF($A24=Table!$G915,Table!AA915,"err")</f>
        <v>0.52249999999999996</v>
      </c>
      <c r="AO24" s="276">
        <f>IF(Table!AA944&gt;0,"J",IF(Table!AA944=0,1,6))</f>
        <v>6</v>
      </c>
    </row>
    <row r="25" spans="1:41" ht="16.5" customHeight="1" x14ac:dyDescent="0.15">
      <c r="A25" s="272" t="str">
        <f>Table!B25</f>
        <v>(NOC) WEST COAST</v>
      </c>
      <c r="B25" s="309" t="e">
        <f>IF($A25=Table!$G916,Table!H916,"err")</f>
        <v>#N/A</v>
      </c>
      <c r="C25" s="310" t="e">
        <f>IF(Table!H945&gt;0,"J",IF(Table!H945=0,1,6))</f>
        <v>#N/A</v>
      </c>
      <c r="D25" s="311">
        <f>IF($A25=Table!$G916,Table!I916,"err")</f>
        <v>88.081299999999999</v>
      </c>
      <c r="E25" s="312" t="str">
        <f>IF(Table!I945&lt;0,6,IF(Table!I945=0,1,"J"))</f>
        <v>J</v>
      </c>
      <c r="F25" s="309">
        <f>IF($A25=Table!$G916,Table!J916,"err")</f>
        <v>98.640900000000002</v>
      </c>
      <c r="G25" s="312" t="str">
        <f>IF(Table!J945&lt;0,6,IF(Table!J945=0,1,"J"))</f>
        <v>J</v>
      </c>
      <c r="H25" s="309">
        <f>IF($A25=Table!$G916,Table!K916,"err")</f>
        <v>88.081299999999999</v>
      </c>
      <c r="I25" s="312" t="str">
        <f>IF(Table!K945&gt;0,"J",IF(Table!K945=0,1,6))</f>
        <v>J</v>
      </c>
      <c r="J25" s="309">
        <f>IF($A25=Table!$G916,Table!L916,"err")</f>
        <v>98.640900000000002</v>
      </c>
      <c r="K25" s="310" t="str">
        <f>IF(Table!L945&gt;0,"J",IF(Table!L945=0,1,6))</f>
        <v>J</v>
      </c>
      <c r="L25" s="275">
        <f>IF($A25=Table!$G916,Table!M916,"err")</f>
        <v>8.6989000000000001</v>
      </c>
      <c r="M25" s="287" t="str">
        <f>IF(Table!M945&gt;0,"J",IF(Table!M945=0,1,6))</f>
        <v>J</v>
      </c>
      <c r="N25" s="369">
        <f>IF($A25=Table!$G916,Table!N916,"err")</f>
        <v>-6.8500000000000005E-2</v>
      </c>
      <c r="O25" s="276">
        <f>IF(Table!N945&gt;0,"J",IF(Table!N945=0,1,6))</f>
        <v>1</v>
      </c>
      <c r="P25" s="283">
        <f>IF($A25=Table!$G916,Table!O916,"err")</f>
        <v>70.7988</v>
      </c>
      <c r="Q25" s="276">
        <f>IF(Table!O945&gt;0,"J",IF(Table!O945=0,1,6))</f>
        <v>6</v>
      </c>
      <c r="R25" s="283">
        <f>IF($A25=Table!$G916,Table!P916,"err")</f>
        <v>5.5244</v>
      </c>
      <c r="S25" s="287" t="str">
        <f>IF(Table!P945&gt;0,"J",IF(Table!P945=0,1,6))</f>
        <v>J</v>
      </c>
      <c r="T25" s="275">
        <f>IF($A25=Table!$G916,Table!Q916,"err")</f>
        <v>3.0213999999999999</v>
      </c>
      <c r="U25" s="287">
        <f>IF(Table!Q945&gt;0,"J",IF(Table!Q945=0,1,6))</f>
        <v>6</v>
      </c>
      <c r="V25" s="275">
        <f>IF($A25=Table!$G916,Table!R916,"err")</f>
        <v>10.3962</v>
      </c>
      <c r="W25" s="276" t="str">
        <f>IF(Table!R945&gt;0,"J",IF(Table!R945=0,1,6))</f>
        <v>J</v>
      </c>
      <c r="X25" s="283">
        <f>IF($A25=Table!$G916,Table!S916,"err")</f>
        <v>0.61260000000000003</v>
      </c>
      <c r="Y25" s="287">
        <f>IF(Table!S945&gt;0,"J",IF(Table!S945=0,1,6))</f>
        <v>6</v>
      </c>
      <c r="Z25" s="275">
        <f>IF($A25=Table!$G916,Table!V916,"err")</f>
        <v>11.0709</v>
      </c>
      <c r="AA25" s="276">
        <f>IF(Table!V945&gt;0,"J",IF(Table!V945=0,1,6))</f>
        <v>6</v>
      </c>
      <c r="AB25" s="283">
        <f>IF($A25=Table!$G916,Table!W916,"err")</f>
        <v>1.2565</v>
      </c>
      <c r="AC25" s="287">
        <f>IF(Table!W945&gt;0,"J",IF(Table!W945=0,1,6))</f>
        <v>6</v>
      </c>
      <c r="AD25" s="275">
        <f>IF($A25=Table!$G916,Table!V916,"err")</f>
        <v>11.0709</v>
      </c>
      <c r="AE25" s="276">
        <f>IF(Table!U945&lt;0,6,IF(Table!U945=0,1,"J"))</f>
        <v>6</v>
      </c>
      <c r="AF25" s="283">
        <f>IF($A25=Table!$G916,Table!W916,"err")</f>
        <v>1.2565</v>
      </c>
      <c r="AG25" s="287">
        <f>IF(Table!V945&lt;0,6,IF(Table!V945=0,1,"J"))</f>
        <v>6</v>
      </c>
      <c r="AH25" s="275">
        <f>IF($A25=Table!$G916,Table!X916,"err")</f>
        <v>98.148200000000003</v>
      </c>
      <c r="AI25" s="276">
        <f>IF(Table!X945&gt;0,"J",IF(Table!X945=0,1,6))</f>
        <v>6</v>
      </c>
      <c r="AJ25" s="309" t="e">
        <f>IF($A25=Table!$G916,Table!Y916,"err")</f>
        <v>#N/A</v>
      </c>
      <c r="AK25" s="276" t="e">
        <f>IF(Table!Y945&gt;0,"J",IF(Table!Y945=0,1,6))</f>
        <v>#N/A</v>
      </c>
      <c r="AL25" s="283">
        <f>IF($A25=Table!$G916,Table!Z916,"err")</f>
        <v>9.6699999999999994E-2</v>
      </c>
      <c r="AM25" s="287">
        <f>IF(Table!Z945&gt;0,"J",IF(Table!Z945=0,1,6))</f>
        <v>1</v>
      </c>
      <c r="AN25" s="283">
        <f>IF($A25=Table!$G916,Table!AA916,"err")</f>
        <v>0.13689999999999999</v>
      </c>
      <c r="AO25" s="276">
        <f>IF(Table!AA945&gt;0,"J",IF(Table!AA945=0,1,6))</f>
        <v>6</v>
      </c>
    </row>
    <row r="26" spans="1:41" ht="16.5" customHeight="1" x14ac:dyDescent="0.15">
      <c r="A26" s="272" t="str">
        <f>Table!B26</f>
        <v>(NOC) OTAGO CENTRAL</v>
      </c>
      <c r="B26" s="309" t="e">
        <f>IF($A26=Table!$G917,Table!H917,"err")</f>
        <v>#N/A</v>
      </c>
      <c r="C26" s="310" t="e">
        <f>IF(Table!H946&gt;0,"J",IF(Table!H946=0,1,6))</f>
        <v>#N/A</v>
      </c>
      <c r="D26" s="311">
        <f>IF($A26=Table!$G917,Table!I917,"err")</f>
        <v>87.001499999999993</v>
      </c>
      <c r="E26" s="312" t="str">
        <f>IF(Table!I946&lt;0,6,IF(Table!I946=0,1,"J"))</f>
        <v>J</v>
      </c>
      <c r="F26" s="309">
        <f>IF($A26=Table!$G917,Table!J917,"err")</f>
        <v>98.547399999999996</v>
      </c>
      <c r="G26" s="312" t="str">
        <f>IF(Table!J946&lt;0,6,IF(Table!J946=0,1,"J"))</f>
        <v>J</v>
      </c>
      <c r="H26" s="309">
        <f>IF($A26=Table!$G917,Table!K917,"err")</f>
        <v>87.001499999999993</v>
      </c>
      <c r="I26" s="312" t="str">
        <f>IF(Table!K946&gt;0,"J",IF(Table!K946=0,1,6))</f>
        <v>J</v>
      </c>
      <c r="J26" s="309">
        <f>IF($A26=Table!$G917,Table!L917,"err")</f>
        <v>98.547399999999996</v>
      </c>
      <c r="K26" s="310" t="str">
        <f>IF(Table!L946&gt;0,"J",IF(Table!L946=0,1,6))</f>
        <v>J</v>
      </c>
      <c r="L26" s="275">
        <f>IF($A26=Table!$G917,Table!M917,"err")</f>
        <v>8.6165000000000003</v>
      </c>
      <c r="M26" s="287" t="str">
        <f>IF(Table!M946&gt;0,"J",IF(Table!M946=0,1,6))</f>
        <v>J</v>
      </c>
      <c r="N26" s="369">
        <f>IF($A26=Table!$G917,Table!N917,"err")</f>
        <v>1.8972</v>
      </c>
      <c r="O26" s="276">
        <f>IF(Table!N946&gt;0,"J",IF(Table!N946=0,1,6))</f>
        <v>6</v>
      </c>
      <c r="P26" s="283">
        <f>IF($A26=Table!$G917,Table!O917,"err")</f>
        <v>62.390900000000002</v>
      </c>
      <c r="Q26" s="276">
        <f>IF(Table!O946&gt;0,"J",IF(Table!O946=0,1,6))</f>
        <v>6</v>
      </c>
      <c r="R26" s="283">
        <f>IF($A26=Table!$G917,Table!P917,"err")</f>
        <v>3.2273000000000001</v>
      </c>
      <c r="S26" s="287">
        <f>IF(Table!P946&gt;0,"J",IF(Table!P946=0,1,6))</f>
        <v>6</v>
      </c>
      <c r="T26" s="275">
        <f>IF($A26=Table!$G917,Table!Q917,"err")</f>
        <v>1.6464000000000001</v>
      </c>
      <c r="U26" s="287">
        <f>IF(Table!Q946&gt;0,"J",IF(Table!Q946=0,1,6))</f>
        <v>6</v>
      </c>
      <c r="V26" s="275">
        <f>IF($A26=Table!$G917,Table!R917,"err")</f>
        <v>11.337899999999999</v>
      </c>
      <c r="W26" s="276" t="str">
        <f>IF(Table!R946&gt;0,"J",IF(Table!R946=0,1,6))</f>
        <v>J</v>
      </c>
      <c r="X26" s="283">
        <f>IF($A26=Table!$G917,Table!S917,"err")</f>
        <v>0.72460000000000002</v>
      </c>
      <c r="Y26" s="287">
        <f>IF(Table!S946&gt;0,"J",IF(Table!S946=0,1,6))</f>
        <v>6</v>
      </c>
      <c r="Z26" s="275">
        <f>IF($A26=Table!$G917,Table!V917,"err")</f>
        <v>12.026999999999999</v>
      </c>
      <c r="AA26" s="276">
        <f>IF(Table!V946&gt;0,"J",IF(Table!V946=0,1,6))</f>
        <v>6</v>
      </c>
      <c r="AB26" s="283">
        <f>IF($A26=Table!$G917,Table!W917,"err")</f>
        <v>1.2569999999999999</v>
      </c>
      <c r="AC26" s="287">
        <f>IF(Table!W946&gt;0,"J",IF(Table!W946=0,1,6))</f>
        <v>6</v>
      </c>
      <c r="AD26" s="275">
        <f>IF($A26=Table!$G917,Table!V917,"err")</f>
        <v>12.026999999999999</v>
      </c>
      <c r="AE26" s="276">
        <f>IF(Table!U946&lt;0,6,IF(Table!U946=0,1,"J"))</f>
        <v>6</v>
      </c>
      <c r="AF26" s="283">
        <f>IF($A26=Table!$G917,Table!W917,"err")</f>
        <v>1.2569999999999999</v>
      </c>
      <c r="AG26" s="287">
        <f>IF(Table!V946&lt;0,6,IF(Table!V946=0,1,"J"))</f>
        <v>6</v>
      </c>
      <c r="AH26" s="275">
        <f>IF($A26=Table!$G917,Table!X917,"err")</f>
        <v>99.125900000000001</v>
      </c>
      <c r="AI26" s="276">
        <f>IF(Table!X946&gt;0,"J",IF(Table!X946=0,1,6))</f>
        <v>1</v>
      </c>
      <c r="AJ26" s="309" t="e">
        <f>IF($A26=Table!$G917,Table!Y917,"err")</f>
        <v>#N/A</v>
      </c>
      <c r="AK26" s="276" t="e">
        <f>IF(Table!Y946&gt;0,"J",IF(Table!Y946=0,1,6))</f>
        <v>#N/A</v>
      </c>
      <c r="AL26" s="283">
        <f>IF($A26=Table!$G917,Table!Z917,"err")</f>
        <v>0.1386</v>
      </c>
      <c r="AM26" s="287">
        <f>IF(Table!Z946&gt;0,"J",IF(Table!Z946=0,1,6))</f>
        <v>6</v>
      </c>
      <c r="AN26" s="283">
        <f>IF($A26=Table!$G917,Table!AA917,"err")</f>
        <v>0.97719999999999996</v>
      </c>
      <c r="AO26" s="276" t="str">
        <f>IF(Table!AA946&gt;0,"J",IF(Table!AA946=0,1,6))</f>
        <v>J</v>
      </c>
    </row>
    <row r="27" spans="1:41" ht="16.5" customHeight="1" x14ac:dyDescent="0.15">
      <c r="A27" s="272" t="str">
        <f>Table!B27</f>
        <v>(NOC) COASTAL OTAGO</v>
      </c>
      <c r="B27" s="309" t="e">
        <f>IF($A27=Table!$G918,Table!H918,"err")</f>
        <v>#N/A</v>
      </c>
      <c r="C27" s="310" t="e">
        <f>IF(Table!H947&gt;0,"J",IF(Table!H947=0,1,6))</f>
        <v>#N/A</v>
      </c>
      <c r="D27" s="311">
        <f>IF($A27=Table!$G918,Table!I918,"err")</f>
        <v>87.042000000000002</v>
      </c>
      <c r="E27" s="312" t="str">
        <f>IF(Table!I947&lt;0,6,IF(Table!I947=0,1,"J"))</f>
        <v>J</v>
      </c>
      <c r="F27" s="309">
        <f>IF($A27=Table!$G918,Table!J918,"err")</f>
        <v>97.308999999999997</v>
      </c>
      <c r="G27" s="312" t="str">
        <f>IF(Table!J947&lt;0,6,IF(Table!J947=0,1,"J"))</f>
        <v>J</v>
      </c>
      <c r="H27" s="309">
        <f>IF($A27=Table!$G918,Table!K918,"err")</f>
        <v>87.042000000000002</v>
      </c>
      <c r="I27" s="312" t="str">
        <f>IF(Table!K947&gt;0,"J",IF(Table!K947=0,1,6))</f>
        <v>J</v>
      </c>
      <c r="J27" s="309">
        <f>IF($A27=Table!$G918,Table!L918,"err")</f>
        <v>97.308999999999997</v>
      </c>
      <c r="K27" s="310" t="str">
        <f>IF(Table!L947&gt;0,"J",IF(Table!L947=0,1,6))</f>
        <v>J</v>
      </c>
      <c r="L27" s="275">
        <f>IF($A27=Table!$G918,Table!M918,"err")</f>
        <v>8.2844999999999995</v>
      </c>
      <c r="M27" s="287">
        <f>IF(Table!M947&gt;0,"J",IF(Table!M947=0,1,6))</f>
        <v>6</v>
      </c>
      <c r="N27" s="369">
        <f>IF($A27=Table!$G918,Table!N918,"err")</f>
        <v>1.7484</v>
      </c>
      <c r="O27" s="276" t="str">
        <f>IF(Table!N947&gt;0,"J",IF(Table!N947=0,1,6))</f>
        <v>J</v>
      </c>
      <c r="P27" s="283">
        <f>IF($A27=Table!$G918,Table!O918,"err")</f>
        <v>63.480899999999998</v>
      </c>
      <c r="Q27" s="276">
        <f>IF(Table!O947&gt;0,"J",IF(Table!O947=0,1,6))</f>
        <v>6</v>
      </c>
      <c r="R27" s="283">
        <f>IF($A27=Table!$G918,Table!P918,"err")</f>
        <v>3.2412999999999998</v>
      </c>
      <c r="S27" s="287">
        <f>IF(Table!P947&gt;0,"J",IF(Table!P947=0,1,6))</f>
        <v>6</v>
      </c>
      <c r="T27" s="275">
        <f>IF($A27=Table!$G918,Table!Q918,"err")</f>
        <v>1.7853000000000001</v>
      </c>
      <c r="U27" s="287">
        <f>IF(Table!Q947&gt;0,"J",IF(Table!Q947=0,1,6))</f>
        <v>1</v>
      </c>
      <c r="V27" s="275">
        <f>IF($A27=Table!$G918,Table!R918,"err")</f>
        <v>12.068899999999999</v>
      </c>
      <c r="W27" s="276" t="str">
        <f>IF(Table!R947&gt;0,"J",IF(Table!R947=0,1,6))</f>
        <v>J</v>
      </c>
      <c r="X27" s="283">
        <f>IF($A27=Table!$G918,Table!S918,"err")</f>
        <v>0.72929999999999995</v>
      </c>
      <c r="Y27" s="287">
        <f>IF(Table!S947&gt;0,"J",IF(Table!S947=0,1,6))</f>
        <v>1</v>
      </c>
      <c r="Z27" s="275">
        <f>IF($A27=Table!$G918,Table!V918,"err")</f>
        <v>14.902200000000001</v>
      </c>
      <c r="AA27" s="276">
        <f>IF(Table!V947&gt;0,"J",IF(Table!V947=0,1,6))</f>
        <v>6</v>
      </c>
      <c r="AB27" s="283">
        <f>IF($A27=Table!$G918,Table!W918,"err")</f>
        <v>2.9197000000000002</v>
      </c>
      <c r="AC27" s="287">
        <f>IF(Table!W947&gt;0,"J",IF(Table!W947=0,1,6))</f>
        <v>6</v>
      </c>
      <c r="AD27" s="275">
        <f>IF($A27=Table!$G918,Table!V918,"err")</f>
        <v>14.902200000000001</v>
      </c>
      <c r="AE27" s="276">
        <f>IF(Table!U947&lt;0,6,IF(Table!U947=0,1,"J"))</f>
        <v>6</v>
      </c>
      <c r="AF27" s="283">
        <f>IF($A27=Table!$G918,Table!W918,"err")</f>
        <v>2.9197000000000002</v>
      </c>
      <c r="AG27" s="287">
        <f>IF(Table!V947&lt;0,6,IF(Table!V947=0,1,"J"))</f>
        <v>6</v>
      </c>
      <c r="AH27" s="275">
        <f>IF($A27=Table!$G918,Table!X918,"err")</f>
        <v>99.522300000000001</v>
      </c>
      <c r="AI27" s="276">
        <f>IF(Table!X947&gt;0,"J",IF(Table!X947=0,1,6))</f>
        <v>1</v>
      </c>
      <c r="AJ27" s="309" t="e">
        <f>IF($A27=Table!$G918,Table!Y918,"err")</f>
        <v>#N/A</v>
      </c>
      <c r="AK27" s="276" t="e">
        <f>IF(Table!Y947&gt;0,"J",IF(Table!Y947=0,1,6))</f>
        <v>#N/A</v>
      </c>
      <c r="AL27" s="283">
        <f>IF($A27=Table!$G918,Table!Z918,"err")</f>
        <v>0.3851</v>
      </c>
      <c r="AM27" s="287" t="str">
        <f>IF(Table!Z947&gt;0,"J",IF(Table!Z947=0,1,6))</f>
        <v>J</v>
      </c>
      <c r="AN27" s="283">
        <f>IF($A27=Table!$G918,Table!AA918,"err")</f>
        <v>1.3769</v>
      </c>
      <c r="AO27" s="276" t="str">
        <f>IF(Table!AA947&gt;0,"J",IF(Table!AA947=0,1,6))</f>
        <v>J</v>
      </c>
    </row>
    <row r="28" spans="1:41" ht="16.5" customHeight="1" x14ac:dyDescent="0.15">
      <c r="A28" s="272" t="str">
        <f>Table!B28</f>
        <v>(NOC) SOUTHLAND</v>
      </c>
      <c r="B28" s="313" t="e">
        <f>IF($A28=Table!$G919,Table!H919,"err")</f>
        <v>#N/A</v>
      </c>
      <c r="C28" s="314" t="e">
        <f>IF(Table!H948&gt;0,"J",IF(Table!H948=0,1,6))</f>
        <v>#N/A</v>
      </c>
      <c r="D28" s="315">
        <f>IF($A28=Table!$G919,Table!I919,"err")</f>
        <v>78.255200000000002</v>
      </c>
      <c r="E28" s="316" t="str">
        <f>IF(Table!I948&lt;0,6,IF(Table!I948=0,1,"J"))</f>
        <v>J</v>
      </c>
      <c r="F28" s="313">
        <f>IF($A28=Table!$G919,Table!J919,"err")</f>
        <v>97.169200000000004</v>
      </c>
      <c r="G28" s="316" t="str">
        <f>IF(Table!J948&lt;0,6,IF(Table!J948=0,1,"J"))</f>
        <v>J</v>
      </c>
      <c r="H28" s="313">
        <f>IF($A28=Table!$G919,Table!K919,"err")</f>
        <v>78.255200000000002</v>
      </c>
      <c r="I28" s="316" t="str">
        <f>IF(Table!K948&gt;0,"J",IF(Table!K948=0,1,6))</f>
        <v>J</v>
      </c>
      <c r="J28" s="313">
        <f>IF($A28=Table!$G919,Table!L919,"err")</f>
        <v>97.169200000000004</v>
      </c>
      <c r="K28" s="314" t="str">
        <f>IF(Table!L948&gt;0,"J",IF(Table!L948=0,1,6))</f>
        <v>J</v>
      </c>
      <c r="L28" s="277">
        <f>IF($A28=Table!$G919,Table!M919,"err")</f>
        <v>9.3862000000000005</v>
      </c>
      <c r="M28" s="288" t="str">
        <f>IF(Table!M948&gt;0,"J",IF(Table!M948=0,1,6))</f>
        <v>J</v>
      </c>
      <c r="N28" s="370">
        <f>IF($A28=Table!$G919,Table!N919,"err")</f>
        <v>0.65390000000000004</v>
      </c>
      <c r="O28" s="278">
        <f>IF(Table!N948&gt;0,"J",IF(Table!N948=0,1,6))</f>
        <v>6</v>
      </c>
      <c r="P28" s="284">
        <f>IF($A28=Table!$G919,Table!O919,"err")</f>
        <v>55.732100000000003</v>
      </c>
      <c r="Q28" s="278">
        <f>IF(Table!O948&gt;0,"J",IF(Table!O948=0,1,6))</f>
        <v>6</v>
      </c>
      <c r="R28" s="284">
        <f>IF($A28=Table!$G919,Table!P919,"err")</f>
        <v>2.0339</v>
      </c>
      <c r="S28" s="288">
        <f>IF(Table!P948&gt;0,"J",IF(Table!P948=0,1,6))</f>
        <v>1</v>
      </c>
      <c r="T28" s="277">
        <f>IF($A28=Table!$G919,Table!Q919,"err")</f>
        <v>1.1293</v>
      </c>
      <c r="U28" s="288">
        <f>IF(Table!Q948&gt;0,"J",IF(Table!Q948=0,1,6))</f>
        <v>1</v>
      </c>
      <c r="V28" s="277">
        <f>IF($A28=Table!$G919,Table!R919,"err")</f>
        <v>13.2021</v>
      </c>
      <c r="W28" s="278" t="str">
        <f>IF(Table!R948&gt;0,"J",IF(Table!R948=0,1,6))</f>
        <v>J</v>
      </c>
      <c r="X28" s="284">
        <f>IF($A28=Table!$G919,Table!S919,"err")</f>
        <v>0.61570000000000003</v>
      </c>
      <c r="Y28" s="288">
        <f>IF(Table!S948&gt;0,"J",IF(Table!S948=0,1,6))</f>
        <v>1</v>
      </c>
      <c r="Z28" s="277">
        <f>IF($A28=Table!$G919,Table!V919,"err")</f>
        <v>22.3674</v>
      </c>
      <c r="AA28" s="278">
        <f>IF(Table!V948&gt;0,"J",IF(Table!V948=0,1,6))</f>
        <v>6</v>
      </c>
      <c r="AB28" s="284">
        <f>IF($A28=Table!$G919,Table!W919,"err")</f>
        <v>3.4598</v>
      </c>
      <c r="AC28" s="288">
        <f>IF(Table!W948&gt;0,"J",IF(Table!W948=0,1,6))</f>
        <v>6</v>
      </c>
      <c r="AD28" s="277">
        <f>IF($A28=Table!$G919,Table!V919,"err")</f>
        <v>22.3674</v>
      </c>
      <c r="AE28" s="278">
        <f>IF(Table!U948&lt;0,6,IF(Table!U948=0,1,"J"))</f>
        <v>6</v>
      </c>
      <c r="AF28" s="284">
        <f>IF($A28=Table!$G919,Table!W919,"err")</f>
        <v>3.4598</v>
      </c>
      <c r="AG28" s="288">
        <f>IF(Table!V948&lt;0,6,IF(Table!V948=0,1,"J"))</f>
        <v>6</v>
      </c>
      <c r="AH28" s="277">
        <f>IF($A28=Table!$G919,Table!X919,"err")</f>
        <v>99.844499999999996</v>
      </c>
      <c r="AI28" s="278">
        <f>IF(Table!X948&gt;0,"J",IF(Table!X948=0,1,6))</f>
        <v>1</v>
      </c>
      <c r="AJ28" s="313" t="e">
        <f>IF($A28=Table!$G919,Table!Y919,"err")</f>
        <v>#N/A</v>
      </c>
      <c r="AK28" s="278" t="e">
        <f>IF(Table!Y948&gt;0,"J",IF(Table!Y948=0,1,6))</f>
        <v>#N/A</v>
      </c>
      <c r="AL28" s="284">
        <f>IF($A28=Table!$G919,Table!Z919,"err")</f>
        <v>0.31979999999999997</v>
      </c>
      <c r="AM28" s="288">
        <f>IF(Table!Z948&gt;0,"J",IF(Table!Z948=0,1,6))</f>
        <v>6</v>
      </c>
      <c r="AN28" s="284">
        <f>IF($A28=Table!$G919,Table!AA919,"err")</f>
        <v>0.54990000000000006</v>
      </c>
      <c r="AO28" s="278">
        <f>IF(Table!AA948&gt;0,"J",IF(Table!AA948=0,1,6))</f>
        <v>6</v>
      </c>
    </row>
    <row r="29" spans="1:41" ht="16.5" customHeight="1" x14ac:dyDescent="0.15">
      <c r="A29" s="280" t="s">
        <v>17</v>
      </c>
      <c r="B29" s="317" t="e">
        <f>IF($A29=Table!$G920,Table!H920,"err")</f>
        <v>#N/A</v>
      </c>
      <c r="C29" s="318" t="e">
        <f>IF(Table!H949&gt;0,"J",IF(Table!H949=0,1,6))</f>
        <v>#N/A</v>
      </c>
      <c r="D29" s="319">
        <f>IF($A29=Table!$G920,Table!I920,"err")</f>
        <v>84.587500000000006</v>
      </c>
      <c r="E29" s="320" t="str">
        <f>IF(Table!I949&lt;0,6,IF(Table!I949=0,1,"J"))</f>
        <v>J</v>
      </c>
      <c r="F29" s="317">
        <f>IF($A29=Table!$G920,Table!J920,"err")</f>
        <v>97.648200000000003</v>
      </c>
      <c r="G29" s="320" t="str">
        <f>IF(Table!J949&lt;0,6,IF(Table!J949=0,1,"J"))</f>
        <v>J</v>
      </c>
      <c r="H29" s="317">
        <f>IF($A29=Table!$G920,Table!K920,"err")</f>
        <v>84.587500000000006</v>
      </c>
      <c r="I29" s="320" t="str">
        <f>IF(Table!K949&gt;0,"J",IF(Table!K949=0,1,6))</f>
        <v>J</v>
      </c>
      <c r="J29" s="317">
        <f>IF($A29=Table!$G920,Table!L920,"err")</f>
        <v>97.648200000000003</v>
      </c>
      <c r="K29" s="318" t="str">
        <f>IF(Table!L949&gt;0,"J",IF(Table!L949=0,1,6))</f>
        <v>J</v>
      </c>
      <c r="L29" s="281">
        <f>IF($A29=Table!$G920,Table!M920,"err")</f>
        <v>7.6593999999999998</v>
      </c>
      <c r="M29" s="289">
        <f>IF(Table!M949&gt;0,"J",IF(Table!M949=0,1,6))</f>
        <v>1</v>
      </c>
      <c r="N29" s="281">
        <f>IF($A29=Table!$G920,Table!N920,"err")</f>
        <v>1.5239</v>
      </c>
      <c r="O29" s="279">
        <f>IF(Table!N949&gt;0,"J",IF(Table!N949=0,1,6))</f>
        <v>1</v>
      </c>
      <c r="P29" s="285">
        <f>IF($A29=Table!$G920,Table!O920,"err")</f>
        <v>66.168599999999998</v>
      </c>
      <c r="Q29" s="279" t="str">
        <f>IF(Table!O949&gt;0,"J",IF(Table!O949=0,1,6))</f>
        <v>J</v>
      </c>
      <c r="R29" s="285">
        <f>IF($A29=Table!$G920,Table!P920,"err")</f>
        <v>4.9889999999999999</v>
      </c>
      <c r="S29" s="289" t="str">
        <f>IF(Table!P949&gt;0,"J",IF(Table!P949=0,1,6))</f>
        <v>J</v>
      </c>
      <c r="T29" s="281">
        <f>IF($A29=Table!$G920,Table!Q920,"err")</f>
        <v>2.7366000000000001</v>
      </c>
      <c r="U29" s="289" t="str">
        <f>IF(Table!Q949&gt;0,"J",IF(Table!Q949=0,1,6))</f>
        <v>J</v>
      </c>
      <c r="V29" s="281">
        <f>IF($A29=Table!$G920,Table!R920,"err")</f>
        <v>11.2539</v>
      </c>
      <c r="W29" s="279" t="str">
        <f>IF(Table!R949&gt;0,"J",IF(Table!R949=0,1,6))</f>
        <v>J</v>
      </c>
      <c r="X29" s="285">
        <f>IF($A29=Table!$G920,Table!S920,"err")</f>
        <v>0.86019999999999996</v>
      </c>
      <c r="Y29" s="289" t="str">
        <f>IF(Table!S949&gt;0,"J",IF(Table!S949=0,1,6))</f>
        <v>J</v>
      </c>
      <c r="Z29" s="281">
        <f>IF($A29=Table!$G920,Table!V920,"err")</f>
        <v>18.581099999999999</v>
      </c>
      <c r="AA29" s="279">
        <f>IF(Table!V949&gt;0,"J",IF(Table!V949=0,1,6))</f>
        <v>6</v>
      </c>
      <c r="AB29" s="285">
        <f>IF($A29=Table!$G920,Table!W920,"err")</f>
        <v>3.1583000000000001</v>
      </c>
      <c r="AC29" s="289">
        <f>IF(Table!W949&gt;0,"J",IF(Table!W949=0,1,6))</f>
        <v>6</v>
      </c>
      <c r="AD29" s="281">
        <f>IF($A29=Table!$G920,Table!V920,"err")</f>
        <v>18.581099999999999</v>
      </c>
      <c r="AE29" s="279">
        <f>IF(Table!U949&lt;0,6,IF(Table!U949=0,1,"J"))</f>
        <v>6</v>
      </c>
      <c r="AF29" s="285">
        <f>IF($A29=Table!$G920,Table!W920,"err")</f>
        <v>3.1583000000000001</v>
      </c>
      <c r="AG29" s="289">
        <f>IF(Table!V949&lt;0,6,IF(Table!V949=0,1,"J"))</f>
        <v>6</v>
      </c>
      <c r="AH29" s="281">
        <f>IF($A29=Table!$G920,Table!X920,"err")</f>
        <v>98.879000000000005</v>
      </c>
      <c r="AI29" s="279">
        <f>IF(Table!X949&gt;0,"J",IF(Table!X949=0,1,6))</f>
        <v>6</v>
      </c>
      <c r="AJ29" s="317" t="e">
        <f>IF($A29=Table!$G920,Table!Y920,"err")</f>
        <v>#N/A</v>
      </c>
      <c r="AK29" s="279" t="e">
        <f>IF(Table!Y949&gt;0,"J",IF(Table!Y949=0,1,6))</f>
        <v>#N/A</v>
      </c>
      <c r="AL29" s="285">
        <f>IF($A29=Table!$G920,Table!Z920,"err")</f>
        <v>0.22789999999999999</v>
      </c>
      <c r="AM29" s="289">
        <f>IF(Table!Z949&gt;0,"J",IF(Table!Z949=0,1,6))</f>
        <v>1</v>
      </c>
      <c r="AN29" s="285">
        <f>IF($A29=Table!$G920,Table!AA920,"err")</f>
        <v>0.64429999999999998</v>
      </c>
      <c r="AO29" s="279">
        <f>IF(Table!AA949&gt;0,"J",IF(Table!AA949=0,1,6))</f>
        <v>1</v>
      </c>
    </row>
    <row r="31" spans="1:41" x14ac:dyDescent="0.15">
      <c r="A31" s="270" t="s">
        <v>200</v>
      </c>
    </row>
    <row r="32" spans="1:41" x14ac:dyDescent="0.15">
      <c r="A32" s="362" t="s">
        <v>187</v>
      </c>
      <c r="B32" s="192" t="s">
        <v>221</v>
      </c>
    </row>
    <row r="33" spans="1:3" x14ac:dyDescent="0.15">
      <c r="A33" s="362" t="s">
        <v>188</v>
      </c>
      <c r="B33" s="192" t="s">
        <v>222</v>
      </c>
    </row>
    <row r="34" spans="1:3" x14ac:dyDescent="0.15">
      <c r="A34" s="363" t="s">
        <v>199</v>
      </c>
      <c r="B34" s="271" t="s">
        <v>350</v>
      </c>
    </row>
    <row r="35" spans="1:3" x14ac:dyDescent="0.15">
      <c r="A35" s="364">
        <v>1</v>
      </c>
      <c r="B35" s="203" t="s">
        <v>201</v>
      </c>
      <c r="C35" s="269"/>
    </row>
    <row r="36" spans="1:3" x14ac:dyDescent="0.15">
      <c r="A36" s="365">
        <v>6</v>
      </c>
      <c r="B36" s="203" t="s">
        <v>351</v>
      </c>
      <c r="C36" s="269"/>
    </row>
  </sheetData>
  <mergeCells count="38">
    <mergeCell ref="AL5:AO5"/>
    <mergeCell ref="R5:U5"/>
    <mergeCell ref="V5:Y5"/>
    <mergeCell ref="Z5:AC5"/>
    <mergeCell ref="AH5:AI5"/>
    <mergeCell ref="AJ5:AK5"/>
    <mergeCell ref="A3:A5"/>
    <mergeCell ref="B5:C5"/>
    <mergeCell ref="H5:K5"/>
    <mergeCell ref="P5:Q5"/>
    <mergeCell ref="L5:O5"/>
    <mergeCell ref="N3:O4"/>
    <mergeCell ref="AL3:AO3"/>
    <mergeCell ref="AN4:AO4"/>
    <mergeCell ref="AL4:AM4"/>
    <mergeCell ref="J4:K4"/>
    <mergeCell ref="P4:Q4"/>
    <mergeCell ref="T4:U4"/>
    <mergeCell ref="V4:W4"/>
    <mergeCell ref="X4:Y4"/>
    <mergeCell ref="Z4:AA4"/>
    <mergeCell ref="Z3:AC3"/>
    <mergeCell ref="AD3:AG3"/>
    <mergeCell ref="AH3:AI4"/>
    <mergeCell ref="AJ3:AK4"/>
    <mergeCell ref="R4:S4"/>
    <mergeCell ref="AB4:AC4"/>
    <mergeCell ref="AD4:AE4"/>
    <mergeCell ref="AF4:AG4"/>
    <mergeCell ref="B3:C4"/>
    <mergeCell ref="D3:G3"/>
    <mergeCell ref="H3:K3"/>
    <mergeCell ref="L3:M4"/>
    <mergeCell ref="P3:U3"/>
    <mergeCell ref="V3:Y3"/>
    <mergeCell ref="D4:E4"/>
    <mergeCell ref="F4:G4"/>
    <mergeCell ref="H4:I4"/>
  </mergeCells>
  <conditionalFormatting sqref="C6:AO29">
    <cfRule type="cellIs" dxfId="11" priority="16" operator="equal">
      <formula>1</formula>
    </cfRule>
    <cfRule type="cellIs" dxfId="10" priority="17" operator="equal">
      <formula>6</formula>
    </cfRule>
    <cfRule type="cellIs" dxfId="9" priority="18" operator="equal">
      <formula>"J"</formula>
    </cfRule>
  </conditionalFormatting>
  <conditionalFormatting sqref="C6:C29">
    <cfRule type="cellIs" dxfId="8" priority="9" operator="equal">
      <formula>6</formula>
    </cfRule>
  </conditionalFormatting>
  <conditionalFormatting sqref="C42">
    <cfRule type="cellIs" dxfId="7" priority="6" operator="equal">
      <formula>1</formula>
    </cfRule>
    <cfRule type="cellIs" dxfId="6" priority="7" operator="equal">
      <formula>6</formula>
    </cfRule>
    <cfRule type="cellIs" dxfId="5" priority="8" operator="equal">
      <formula>"J"</formula>
    </cfRule>
  </conditionalFormatting>
  <conditionalFormatting sqref="C42">
    <cfRule type="cellIs" dxfId="4" priority="5" operator="equal">
      <formula>6</formula>
    </cfRule>
  </conditionalFormatting>
  <conditionalFormatting sqref="B41:E42">
    <cfRule type="cellIs" dxfId="3" priority="2" operator="equal">
      <formula>1</formula>
    </cfRule>
    <cfRule type="cellIs" dxfId="2" priority="3" operator="equal">
      <formula>6</formula>
    </cfRule>
    <cfRule type="cellIs" dxfId="1" priority="4" operator="equal">
      <formula>"J"</formula>
    </cfRule>
  </conditionalFormatting>
  <conditionalFormatting sqref="B41:E42">
    <cfRule type="cellIs" dxfId="0" priority="1" operator="equal">
      <formula>6</formula>
    </cfRule>
  </conditionalFormatting>
  <pageMargins left="0.45" right="0.15748031496062992" top="0.78740157480314965" bottom="0.78740157480314965" header="0.51181102362204722" footer="0.51181102362204722"/>
  <pageSetup paperSize="9" scale="9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H91"/>
  <sheetViews>
    <sheetView topLeftCell="A10" workbookViewId="0">
      <selection sqref="A1:F1"/>
    </sheetView>
  </sheetViews>
  <sheetFormatPr defaultColWidth="9.140625" defaultRowHeight="12" x14ac:dyDescent="0.15"/>
  <cols>
    <col min="1" max="1" width="13.5703125" style="73" customWidth="1"/>
    <col min="2" max="2" width="25.140625" style="73" customWidth="1"/>
    <col min="3" max="3" width="7" style="73" customWidth="1"/>
    <col min="4" max="4" width="33.5703125" style="73" customWidth="1"/>
    <col min="5" max="6" width="77.7109375" style="73" customWidth="1"/>
    <col min="7" max="7" width="29.7109375" style="73" customWidth="1"/>
    <col min="8" max="16384" width="9.140625" style="73"/>
  </cols>
  <sheetData>
    <row r="1" spans="1:6" ht="27" x14ac:dyDescent="0.15">
      <c r="A1" s="512" t="s">
        <v>375</v>
      </c>
      <c r="B1" s="512"/>
      <c r="C1" s="512"/>
      <c r="D1" s="512"/>
      <c r="E1" s="512"/>
      <c r="F1" s="512"/>
    </row>
    <row r="23" spans="5:5" x14ac:dyDescent="0.15">
      <c r="E23" s="98" t="s">
        <v>386</v>
      </c>
    </row>
    <row r="69" spans="1:6" ht="24.75" customHeight="1" x14ac:dyDescent="0.15">
      <c r="A69" s="78" t="s">
        <v>242</v>
      </c>
      <c r="B69" s="79"/>
      <c r="C69" s="80" t="s">
        <v>87</v>
      </c>
      <c r="D69" s="79"/>
    </row>
    <row r="70" spans="1:6" ht="24.75" customHeight="1" x14ac:dyDescent="0.15">
      <c r="A70" s="513" t="str">
        <f>Table!G275&amp;" vs "&amp;Table!G280</f>
        <v>National vs (NOC) NORTHLAND</v>
      </c>
      <c r="B70" s="513"/>
      <c r="C70" s="513"/>
      <c r="D70" s="513"/>
      <c r="E70" s="513"/>
      <c r="F70" s="339" t="str">
        <f>Table!G284</f>
        <v>National vs (NOC) NORTHLAND Deviation</v>
      </c>
    </row>
    <row r="90" spans="1:8" ht="17.25" customHeight="1" x14ac:dyDescent="0.2">
      <c r="F90" s="342" t="str">
        <f>Table!G285</f>
        <v>Deviation is the difference of National less (NOC) NORTHLAND ASA &amp; ARSL figures.</v>
      </c>
    </row>
    <row r="91" spans="1:8" ht="19.5" x14ac:dyDescent="0.15">
      <c r="A91" s="513" t="str">
        <f>Table!G275</f>
        <v>National</v>
      </c>
      <c r="B91" s="513"/>
      <c r="C91" s="513"/>
      <c r="D91" s="513"/>
      <c r="E91" s="338" t="str">
        <f>Table!G280</f>
        <v>(NOC) NORTHLAND</v>
      </c>
      <c r="F91" s="337"/>
      <c r="G91" s="337"/>
      <c r="H91" s="337"/>
    </row>
  </sheetData>
  <mergeCells count="3">
    <mergeCell ref="A1:F1"/>
    <mergeCell ref="A91:D91"/>
    <mergeCell ref="A70:E70"/>
  </mergeCells>
  <pageMargins left="0.16" right="0.17" top="0.78740157480314965" bottom="0.78740157480314965" header="0.51181102362204722" footer="0.51181102362204722"/>
  <pageSetup paperSize="8" scale="80" orientation="landscape"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714375</xdr:colOff>
                    <xdr:row>68</xdr:row>
                    <xdr:rowOff>47625</xdr:rowOff>
                  </from>
                  <to>
                    <xdr:col>1</xdr:col>
                    <xdr:colOff>1495425</xdr:colOff>
                    <xdr:row>68</xdr:row>
                    <xdr:rowOff>247650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2</xdr:col>
                    <xdr:colOff>381000</xdr:colOff>
                    <xdr:row>68</xdr:row>
                    <xdr:rowOff>47625</xdr:rowOff>
                  </from>
                  <to>
                    <xdr:col>3</xdr:col>
                    <xdr:colOff>1600200</xdr:colOff>
                    <xdr:row>68</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F63"/>
  <sheetViews>
    <sheetView workbookViewId="0">
      <selection sqref="A1:F1"/>
    </sheetView>
  </sheetViews>
  <sheetFormatPr defaultColWidth="9.140625" defaultRowHeight="12" x14ac:dyDescent="0.15"/>
  <cols>
    <col min="1" max="1" width="13.5703125" style="138" customWidth="1"/>
    <col min="2" max="2" width="25.140625" style="138" customWidth="1"/>
    <col min="3" max="3" width="7" style="138" customWidth="1"/>
    <col min="4" max="4" width="33.5703125" style="138" customWidth="1"/>
    <col min="5" max="6" width="77.7109375" style="138" customWidth="1"/>
    <col min="7" max="7" width="29.7109375" style="138" customWidth="1"/>
    <col min="8" max="16384" width="9.140625" style="138"/>
  </cols>
  <sheetData>
    <row r="1" spans="1:6" s="176" customFormat="1" ht="27" x14ac:dyDescent="0.15">
      <c r="A1" s="514" t="s">
        <v>70</v>
      </c>
      <c r="B1" s="514"/>
      <c r="C1" s="514"/>
      <c r="D1" s="514"/>
      <c r="E1" s="514"/>
      <c r="F1" s="514"/>
    </row>
    <row r="2" spans="1:6" s="176" customFormat="1" ht="13.5" customHeight="1" x14ac:dyDescent="0.15">
      <c r="A2" s="215"/>
      <c r="B2" s="205"/>
      <c r="C2" s="205"/>
      <c r="D2" s="205"/>
      <c r="E2" s="205"/>
      <c r="F2" s="205"/>
    </row>
    <row r="23" spans="1:6" x14ac:dyDescent="0.15">
      <c r="E23" s="197" t="s">
        <v>386</v>
      </c>
    </row>
    <row r="24" spans="1:6" ht="27" customHeight="1" x14ac:dyDescent="0.15">
      <c r="A24" s="180" t="s">
        <v>242</v>
      </c>
      <c r="B24" s="181"/>
      <c r="C24" s="182" t="s">
        <v>87</v>
      </c>
      <c r="D24" s="181"/>
      <c r="E24" s="182" t="s">
        <v>82</v>
      </c>
    </row>
    <row r="25" spans="1:6" s="176" customFormat="1" ht="27" x14ac:dyDescent="0.15">
      <c r="A25" s="515" t="str">
        <f>E25&amp;" vs "&amp;F25</f>
        <v>National vs (NOC) NORTHLAND</v>
      </c>
      <c r="B25" s="515"/>
      <c r="C25" s="515"/>
      <c r="D25" s="515"/>
      <c r="E25" s="183" t="str">
        <f>Table!$G$792</f>
        <v>National</v>
      </c>
      <c r="F25" s="184" t="str">
        <f>Table!$G$801</f>
        <v>(NOC) NORTHLAND</v>
      </c>
    </row>
    <row r="26" spans="1:6" x14ac:dyDescent="0.15">
      <c r="E26" s="172"/>
    </row>
    <row r="44" spans="1:4" x14ac:dyDescent="0.15">
      <c r="A44" s="382" t="s">
        <v>431</v>
      </c>
    </row>
    <row r="45" spans="1:4" s="176" customFormat="1" ht="27" x14ac:dyDescent="0.15">
      <c r="A45" s="515" t="str">
        <f>Table!$G$809</f>
        <v>National vs (NOC) NORTHLAND Deviation</v>
      </c>
      <c r="B45" s="515"/>
      <c r="C45" s="515"/>
      <c r="D45" s="515"/>
    </row>
    <row r="63" spans="1:6" ht="25.5" customHeight="1" x14ac:dyDescent="0.15">
      <c r="A63" s="516" t="s">
        <v>847</v>
      </c>
      <c r="B63" s="516"/>
      <c r="C63" s="516"/>
      <c r="D63" s="516"/>
      <c r="E63" s="516"/>
      <c r="F63" s="516"/>
    </row>
  </sheetData>
  <mergeCells count="4">
    <mergeCell ref="A1:F1"/>
    <mergeCell ref="A25:D25"/>
    <mergeCell ref="A45:D45"/>
    <mergeCell ref="A63:F63"/>
  </mergeCells>
  <pageMargins left="0.35" right="0.78740157480314965" top="0.78740157480314965" bottom="0.78740157480314965" header="0.51181102362204722" footer="0.51181102362204722"/>
  <pageSetup paperSize="8"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0</xdr:col>
                    <xdr:colOff>714375</xdr:colOff>
                    <xdr:row>23</xdr:row>
                    <xdr:rowOff>47625</xdr:rowOff>
                  </from>
                  <to>
                    <xdr:col>1</xdr:col>
                    <xdr:colOff>1495425</xdr:colOff>
                    <xdr:row>23</xdr:row>
                    <xdr:rowOff>247650</xdr:rowOff>
                  </to>
                </anchor>
              </controlPr>
            </control>
          </mc:Choice>
        </mc:AlternateContent>
        <mc:AlternateContent xmlns:mc="http://schemas.openxmlformats.org/markup-compatibility/2006">
          <mc:Choice Requires="x14">
            <control shapeId="20482" r:id="rId5" name="Drop Down 2">
              <controlPr defaultSize="0" autoLine="0" autoPict="0">
                <anchor moveWithCells="1">
                  <from>
                    <xdr:col>2</xdr:col>
                    <xdr:colOff>371475</xdr:colOff>
                    <xdr:row>23</xdr:row>
                    <xdr:rowOff>76200</xdr:rowOff>
                  </from>
                  <to>
                    <xdr:col>3</xdr:col>
                    <xdr:colOff>1590675</xdr:colOff>
                    <xdr:row>23</xdr:row>
                    <xdr:rowOff>276225</xdr:rowOff>
                  </to>
                </anchor>
              </controlPr>
            </control>
          </mc:Choice>
        </mc:AlternateContent>
        <mc:AlternateContent xmlns:mc="http://schemas.openxmlformats.org/markup-compatibility/2006">
          <mc:Choice Requires="x14">
            <control shapeId="20483" r:id="rId6" name="Drop Down 3">
              <controlPr defaultSize="0" autoLine="0" autoPict="0">
                <anchor moveWithCells="1">
                  <from>
                    <xdr:col>4</xdr:col>
                    <xdr:colOff>866775</xdr:colOff>
                    <xdr:row>23</xdr:row>
                    <xdr:rowOff>57150</xdr:rowOff>
                  </from>
                  <to>
                    <xdr:col>4</xdr:col>
                    <xdr:colOff>2552700</xdr:colOff>
                    <xdr:row>23</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67"/>
  <sheetViews>
    <sheetView workbookViewId="0">
      <selection sqref="A1:F1"/>
    </sheetView>
  </sheetViews>
  <sheetFormatPr defaultColWidth="9.140625" defaultRowHeight="12" x14ac:dyDescent="0.15"/>
  <cols>
    <col min="1" max="1" width="13.5703125" style="16" customWidth="1"/>
    <col min="2" max="2" width="25.140625" style="16" customWidth="1"/>
    <col min="3" max="3" width="7" style="16" customWidth="1"/>
    <col min="4" max="4" width="33.42578125" style="16" customWidth="1"/>
    <col min="5" max="5" width="79.42578125" style="16" customWidth="1"/>
    <col min="6" max="6" width="83.85546875" style="16" customWidth="1"/>
    <col min="7" max="7" width="13.85546875" style="16" bestFit="1" customWidth="1"/>
    <col min="8" max="8" width="12.140625" style="16" bestFit="1" customWidth="1"/>
    <col min="9" max="16384" width="9.140625" style="16"/>
  </cols>
  <sheetData>
    <row r="1" spans="1:6" s="33" customFormat="1" ht="35.25" customHeight="1" x14ac:dyDescent="0.15">
      <c r="A1" s="519" t="s">
        <v>848</v>
      </c>
      <c r="B1" s="519"/>
      <c r="C1" s="519"/>
      <c r="D1" s="519"/>
      <c r="E1" s="519"/>
      <c r="F1" s="519"/>
    </row>
    <row r="2" spans="1:6" ht="19.5" customHeight="1" x14ac:dyDescent="0.15"/>
    <row r="15" spans="1:6" x14ac:dyDescent="0.15">
      <c r="E15" s="17"/>
    </row>
    <row r="19" spans="1:8" x14ac:dyDescent="0.15">
      <c r="G19" s="17"/>
      <c r="H19" s="18"/>
    </row>
    <row r="20" spans="1:8" x14ac:dyDescent="0.15">
      <c r="G20" s="17"/>
      <c r="H20" s="18"/>
    </row>
    <row r="21" spans="1:8" x14ac:dyDescent="0.15">
      <c r="G21" s="17"/>
      <c r="H21" s="18"/>
    </row>
    <row r="22" spans="1:8" x14ac:dyDescent="0.15">
      <c r="E22" s="93" t="s">
        <v>386</v>
      </c>
      <c r="G22" s="17"/>
      <c r="H22" s="18"/>
    </row>
    <row r="24" spans="1:8" s="34" customFormat="1" ht="24" customHeight="1" x14ac:dyDescent="0.15">
      <c r="A24" s="177" t="s">
        <v>242</v>
      </c>
      <c r="B24" s="178"/>
      <c r="C24" s="179" t="s">
        <v>87</v>
      </c>
      <c r="D24" s="178"/>
      <c r="E24" s="179" t="s">
        <v>82</v>
      </c>
    </row>
    <row r="25" spans="1:8" ht="24.75" customHeight="1" x14ac:dyDescent="0.15">
      <c r="A25" s="518" t="str">
        <f>Table!G35&amp;" vs "&amp;Table!G44</f>
        <v>National vs (NOC) MANAWATU-WHANGANUI</v>
      </c>
      <c r="B25" s="518"/>
      <c r="C25" s="518"/>
      <c r="D25" s="518"/>
      <c r="E25" s="39" t="str">
        <f>Table!G35</f>
        <v>National</v>
      </c>
      <c r="F25" s="42" t="str">
        <f>Table!G44</f>
        <v>(NOC) MANAWATU-WHANGANUI</v>
      </c>
    </row>
    <row r="26" spans="1:8" x14ac:dyDescent="0.15">
      <c r="E26" s="40"/>
      <c r="F26" s="41"/>
    </row>
    <row r="27" spans="1:8" x14ac:dyDescent="0.15">
      <c r="E27" s="40"/>
      <c r="F27" s="41"/>
    </row>
    <row r="28" spans="1:8" x14ac:dyDescent="0.15">
      <c r="E28" s="40"/>
      <c r="F28" s="41"/>
    </row>
    <row r="29" spans="1:8" x14ac:dyDescent="0.15">
      <c r="E29" s="40"/>
      <c r="F29" s="41"/>
    </row>
    <row r="30" spans="1:8" x14ac:dyDescent="0.15">
      <c r="E30" s="40"/>
      <c r="F30" s="41"/>
    </row>
    <row r="31" spans="1:8" x14ac:dyDescent="0.15">
      <c r="E31" s="40"/>
      <c r="F31" s="41"/>
    </row>
    <row r="32" spans="1:8" x14ac:dyDescent="0.15">
      <c r="E32" s="40"/>
      <c r="F32" s="41"/>
    </row>
    <row r="33" spans="1:6" x14ac:dyDescent="0.15">
      <c r="E33" s="40"/>
      <c r="F33" s="41"/>
    </row>
    <row r="34" spans="1:6" x14ac:dyDescent="0.15">
      <c r="E34" s="40"/>
      <c r="F34" s="41"/>
    </row>
    <row r="35" spans="1:6" x14ac:dyDescent="0.15">
      <c r="E35" s="40"/>
      <c r="F35" s="41"/>
    </row>
    <row r="36" spans="1:6" x14ac:dyDescent="0.15">
      <c r="E36" s="40"/>
      <c r="F36" s="41"/>
    </row>
    <row r="37" spans="1:6" x14ac:dyDescent="0.15">
      <c r="E37" s="40"/>
      <c r="F37" s="41"/>
    </row>
    <row r="38" spans="1:6" x14ac:dyDescent="0.15">
      <c r="E38" s="40"/>
      <c r="F38" s="41"/>
    </row>
    <row r="39" spans="1:6" x14ac:dyDescent="0.15">
      <c r="E39" s="40"/>
      <c r="F39" s="41"/>
    </row>
    <row r="40" spans="1:6" x14ac:dyDescent="0.15">
      <c r="E40" s="40"/>
      <c r="F40" s="41"/>
    </row>
    <row r="41" spans="1:6" x14ac:dyDescent="0.15">
      <c r="E41" s="40"/>
      <c r="F41" s="41"/>
    </row>
    <row r="42" spans="1:6" x14ac:dyDescent="0.15">
      <c r="E42" s="40"/>
      <c r="F42" s="41"/>
    </row>
    <row r="43" spans="1:6" x14ac:dyDescent="0.15">
      <c r="E43" s="40"/>
      <c r="F43" s="41"/>
    </row>
    <row r="44" spans="1:6" x14ac:dyDescent="0.15">
      <c r="E44" s="40"/>
      <c r="F44" s="41"/>
    </row>
    <row r="45" spans="1:6" x14ac:dyDescent="0.15">
      <c r="A45" s="93"/>
      <c r="E45" s="40"/>
      <c r="F45" s="41"/>
    </row>
    <row r="46" spans="1:6" ht="38.25" customHeight="1" x14ac:dyDescent="0.15">
      <c r="A46" s="517" t="str">
        <f>Table!G52</f>
        <v>National vs (NOC) MANAWATU-WHANGANUI Deviation</v>
      </c>
      <c r="B46" s="517"/>
      <c r="C46" s="517"/>
      <c r="D46" s="517"/>
      <c r="E46" s="40"/>
      <c r="F46" s="41"/>
    </row>
    <row r="47" spans="1:6" x14ac:dyDescent="0.15">
      <c r="E47" s="40"/>
      <c r="F47" s="41"/>
    </row>
    <row r="48" spans="1:6" x14ac:dyDescent="0.15">
      <c r="E48" s="40"/>
      <c r="F48" s="41"/>
    </row>
    <row r="49" spans="5:6" x14ac:dyDescent="0.15">
      <c r="E49" s="40"/>
      <c r="F49" s="41"/>
    </row>
    <row r="50" spans="5:6" x14ac:dyDescent="0.15">
      <c r="E50" s="40"/>
      <c r="F50" s="41"/>
    </row>
    <row r="51" spans="5:6" x14ac:dyDescent="0.15">
      <c r="E51" s="40"/>
      <c r="F51" s="41"/>
    </row>
    <row r="52" spans="5:6" x14ac:dyDescent="0.15">
      <c r="E52" s="40"/>
      <c r="F52" s="41"/>
    </row>
    <row r="53" spans="5:6" x14ac:dyDescent="0.15">
      <c r="E53" s="40"/>
      <c r="F53" s="41"/>
    </row>
    <row r="54" spans="5:6" x14ac:dyDescent="0.15">
      <c r="E54" s="40"/>
      <c r="F54" s="41"/>
    </row>
    <row r="55" spans="5:6" x14ac:dyDescent="0.15">
      <c r="E55" s="40"/>
      <c r="F55" s="41"/>
    </row>
    <row r="56" spans="5:6" x14ac:dyDescent="0.15">
      <c r="E56" s="40"/>
      <c r="F56" s="41"/>
    </row>
    <row r="57" spans="5:6" x14ac:dyDescent="0.15">
      <c r="E57" s="40"/>
      <c r="F57" s="41"/>
    </row>
    <row r="58" spans="5:6" x14ac:dyDescent="0.15">
      <c r="E58" s="40"/>
      <c r="F58" s="41"/>
    </row>
    <row r="59" spans="5:6" x14ac:dyDescent="0.15">
      <c r="E59" s="40"/>
      <c r="F59" s="41"/>
    </row>
    <row r="60" spans="5:6" x14ac:dyDescent="0.15">
      <c r="E60" s="40"/>
      <c r="F60" s="41"/>
    </row>
    <row r="61" spans="5:6" x14ac:dyDescent="0.15">
      <c r="E61" s="40"/>
      <c r="F61" s="41"/>
    </row>
    <row r="62" spans="5:6" x14ac:dyDescent="0.15">
      <c r="E62" s="40"/>
      <c r="F62" s="41"/>
    </row>
    <row r="63" spans="5:6" x14ac:dyDescent="0.15">
      <c r="E63" s="40"/>
      <c r="F63" s="41"/>
    </row>
    <row r="64" spans="5:6" x14ac:dyDescent="0.15">
      <c r="E64" s="40"/>
      <c r="F64" s="41"/>
    </row>
    <row r="65" spans="1:6" x14ac:dyDescent="0.15">
      <c r="E65" s="40"/>
      <c r="F65" s="41"/>
    </row>
    <row r="66" spans="1:6" x14ac:dyDescent="0.15">
      <c r="A66" s="93" t="str">
        <f>"Note: Deviation is "&amp;E25&amp;" less "&amp;F25&amp;" value."</f>
        <v>Note: Deviation is National less (NOC) MANAWATU-WHANGANUI value.</v>
      </c>
    </row>
    <row r="67" spans="1:6" ht="22.5" x14ac:dyDescent="0.15">
      <c r="A67" s="520" t="s">
        <v>847</v>
      </c>
      <c r="B67" s="520"/>
      <c r="C67" s="520"/>
      <c r="D67" s="520"/>
      <c r="E67" s="520"/>
      <c r="F67" s="520"/>
    </row>
  </sheetData>
  <mergeCells count="4">
    <mergeCell ref="A46:D46"/>
    <mergeCell ref="A25:D25"/>
    <mergeCell ref="A1:F1"/>
    <mergeCell ref="A67:F67"/>
  </mergeCells>
  <pageMargins left="0.15748031496062992" right="0.15748031496062992" top="0.78740157480314965" bottom="0.15748031496062992" header="0.51181102362204722" footer="0.51181102362204722"/>
  <pageSetup paperSize="8"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714375</xdr:colOff>
                    <xdr:row>23</xdr:row>
                    <xdr:rowOff>47625</xdr:rowOff>
                  </from>
                  <to>
                    <xdr:col>1</xdr:col>
                    <xdr:colOff>1495425</xdr:colOff>
                    <xdr:row>23</xdr:row>
                    <xdr:rowOff>247650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2</xdr:col>
                    <xdr:colOff>371475</xdr:colOff>
                    <xdr:row>23</xdr:row>
                    <xdr:rowOff>76200</xdr:rowOff>
                  </from>
                  <to>
                    <xdr:col>3</xdr:col>
                    <xdr:colOff>1590675</xdr:colOff>
                    <xdr:row>23</xdr:row>
                    <xdr:rowOff>276225</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866775</xdr:colOff>
                    <xdr:row>23</xdr:row>
                    <xdr:rowOff>57150</xdr:rowOff>
                  </from>
                  <to>
                    <xdr:col>4</xdr:col>
                    <xdr:colOff>2552700</xdr:colOff>
                    <xdr:row>23</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Dataset</vt:lpstr>
      <vt:lpstr>Table</vt:lpstr>
      <vt:lpstr>About</vt:lpstr>
      <vt:lpstr>Table of Contents</vt:lpstr>
      <vt:lpstr>Useful Tips</vt:lpstr>
      <vt:lpstr>Summary</vt:lpstr>
      <vt:lpstr>ASA-ARSL</vt:lpstr>
      <vt:lpstr>Condition Index</vt:lpstr>
      <vt:lpstr>GSE-IL RC</vt:lpstr>
      <vt:lpstr>GSE-TL RC</vt:lpstr>
      <vt:lpstr>GSE-IL SC</vt:lpstr>
      <vt:lpstr>GSE-TL SC</vt:lpstr>
      <vt:lpstr>Roughness</vt:lpstr>
      <vt:lpstr>Rutting &gt;20mm</vt:lpstr>
      <vt:lpstr>Rutting &gt;10mm</vt:lpstr>
      <vt:lpstr>Skid Resistance-TL</vt:lpstr>
      <vt:lpstr>Skid Resistance-IL</vt:lpstr>
      <vt:lpstr>Smooth Travel Exposure</vt:lpstr>
      <vt:lpstr>SCI</vt:lpstr>
      <vt:lpstr>Texture</vt:lpstr>
      <vt:lpstr>Change Management</vt:lpstr>
      <vt:lpstr>'Table of Contents'!Print_Titles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NZ Transport Agency</dc:creator>
  <cp:lastPrinted>2014-09-19T01:04:27Z</cp:lastPrinted>
  <dcterms:created xsi:type="dcterms:W3CDTF">2008-07-04T10:08:14Z</dcterms:created>
  <dcterms:modified xsi:type="dcterms:W3CDTF">2019-07-12T05:02:52Z</dcterms:modified>
</cp:coreProperties>
</file>